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worksheets/sheet12.xml" ContentType="application/vnd.openxmlformats-officedocument.spreadsheetml.worksheet+xml"/>
  <Override PartName="/xl/chartsheets/sheet10.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heets/sheet11.xml" ContentType="application/vnd.openxmlformats-officedocument.spreadsheetml.chart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12.xml" ContentType="application/vnd.openxmlformats-officedocument.spreadsheetml.chartsheet+xml"/>
  <Override PartName="/xl/chartsheets/sheet13.xml" ContentType="application/vnd.openxmlformats-officedocument.spreadsheetml.chartsheet+xml"/>
  <Override PartName="/xl/worksheets/sheet22.xml" ContentType="application/vnd.openxmlformats-officedocument.spreadsheetml.worksheet+xml"/>
  <Override PartName="/xl/chartsheets/sheet14.xml" ContentType="application/vnd.openxmlformats-officedocument.spreadsheetml.chartsheet+xml"/>
  <Override PartName="/xl/worksheets/sheet23.xml" ContentType="application/vnd.openxmlformats-officedocument.spreadsheetml.worksheet+xml"/>
  <Override PartName="/xl/chartsheets/sheet15.xml" ContentType="application/vnd.openxmlformats-officedocument.spreadsheetml.chartsheet+xml"/>
  <Override PartName="/xl/worksheets/sheet24.xml" ContentType="application/vnd.openxmlformats-officedocument.spreadsheetml.worksheet+xml"/>
  <Override PartName="/xl/chartsheets/sheet16.xml" ContentType="application/vnd.openxmlformats-officedocument.spreadsheetml.chartsheet+xml"/>
  <Override PartName="/xl/chartsheets/sheet17.xml" ContentType="application/vnd.openxmlformats-officedocument.spreadsheetml.chart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hartsheets/sheet18.xml" ContentType="application/vnd.openxmlformats-officedocument.spreadsheetml.chartsheet+xml"/>
  <Override PartName="/xl/chartsheets/sheet19.xml" ContentType="application/vnd.openxmlformats-officedocument.spreadsheetml.chartsheet+xml"/>
  <Override PartName="/xl/worksheets/sheet34.xml" ContentType="application/vnd.openxmlformats-officedocument.spreadsheetml.worksheet+xml"/>
  <Override PartName="/xl/chartsheets/sheet20.xml" ContentType="application/vnd.openxmlformats-officedocument.spreadsheetml.chartsheet+xml"/>
  <Override PartName="/xl/worksheets/sheet35.xml" ContentType="application/vnd.openxmlformats-officedocument.spreadsheetml.worksheet+xml"/>
  <Override PartName="/xl/chartsheets/sheet21.xml" ContentType="application/vnd.openxmlformats-officedocument.spreadsheetml.chartsheet+xml"/>
  <Override PartName="/xl/worksheets/sheet36.xml" ContentType="application/vnd.openxmlformats-officedocument.spreadsheetml.worksheet+xml"/>
  <Override PartName="/xl/chartsheets/sheet22.xml" ContentType="application/vnd.openxmlformats-officedocument.spreadsheetml.chartsheet+xml"/>
  <Override PartName="/xl/worksheets/sheet37.xml" ContentType="application/vnd.openxmlformats-officedocument.spreadsheetml.worksheet+xml"/>
  <Override PartName="/xl/chartsheets/sheet23.xml" ContentType="application/vnd.openxmlformats-officedocument.spreadsheetml.chartsheet+xml"/>
  <Override PartName="/xl/chartsheets/sheet24.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xml"/>
  <Override PartName="/xl/charts/chart16.xml" ContentType="application/vnd.openxmlformats-officedocument.drawingml.chart+xml"/>
  <Override PartName="/xl/drawings/drawing18.xml" ContentType="application/vnd.openxmlformats-officedocument.drawing+xml"/>
  <Override PartName="/xl/charts/chart17.xml" ContentType="application/vnd.openxmlformats-officedocument.drawingml.chart+xml"/>
  <Override PartName="/xl/drawings/drawing19.xml" ContentType="application/vnd.openxmlformats-officedocument.drawing+xml"/>
  <Override PartName="/xl/charts/chart18.xml" ContentType="application/vnd.openxmlformats-officedocument.drawingml.chart+xml"/>
  <Override PartName="/xl/drawings/drawing20.xml" ContentType="application/vnd.openxmlformats-officedocument.drawing+xml"/>
  <Override PartName="/xl/charts/chart19.xml" ContentType="application/vnd.openxmlformats-officedocument.drawingml.chart+xml"/>
  <Override PartName="/xl/drawings/drawing21.xml" ContentType="application/vnd.openxmlformats-officedocument.drawing+xml"/>
  <Override PartName="/xl/charts/chart20.xml" ContentType="application/vnd.openxmlformats-officedocument.drawingml.chart+xml"/>
  <Override PartName="/xl/drawings/drawing22.xml" ContentType="application/vnd.openxmlformats-officedocument.drawing+xml"/>
  <Override PartName="/xl/charts/chart21.xml" ContentType="application/vnd.openxmlformats-officedocument.drawingml.chart+xml"/>
  <Override PartName="/xl/drawings/drawing23.xml" ContentType="application/vnd.openxmlformats-officedocument.drawing+xml"/>
  <Override PartName="/xl/charts/chart22.xml" ContentType="application/vnd.openxmlformats-officedocument.drawingml.chart+xml"/>
  <Override PartName="/xl/drawings/drawing24.xml" ContentType="application/vnd.openxmlformats-officedocument.drawing+xml"/>
  <Override PartName="/xl/charts/chart23.xml" ContentType="application/vnd.openxmlformats-officedocument.drawingml.chart+xml"/>
  <Override PartName="/xl/drawings/drawing25.xml" ContentType="application/vnd.openxmlformats-officedocument.drawing+xml"/>
  <Override PartName="/xl/charts/chart2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GitHub\shidler\docs\spreadsheets\"/>
    </mc:Choice>
  </mc:AlternateContent>
  <xr:revisionPtr revIDLastSave="0" documentId="13_ncr:1_{DFD08DA3-1459-4404-B733-6CD997BE2C0A}" xr6:coauthVersionLast="47" xr6:coauthVersionMax="47" xr10:uidLastSave="{00000000-0000-0000-0000-000000000000}"/>
  <bookViews>
    <workbookView xWindow="-110" yWindow="-110" windowWidth="25820" windowHeight="15500" firstSheet="23" activeTab="25" xr2:uid="{00000000-000D-0000-FFFF-FFFF00000000}"/>
  </bookViews>
  <sheets>
    <sheet name="Welcome" sheetId="1" r:id="rId1"/>
    <sheet name="Color Key" sheetId="2" r:id="rId2"/>
    <sheet name="Using This Workbook" sheetId="3" r:id="rId3"/>
    <sheet name="Excel Formulas" sheetId="4" r:id="rId4"/>
    <sheet name="Named Ranges" sheetId="5" r:id="rId5"/>
    <sheet name="Data Analytics" sheetId="6" r:id="rId6"/>
    <sheet name="Claude for Excel" sheetId="7" r:id="rId7"/>
    <sheet name="Chapter 6 International Parity" sheetId="8" r:id="rId8"/>
    <sheet name="Interest Rate Parity" sheetId="9" r:id="rId9"/>
    <sheet name="Chapter 7 Options" sheetId="10" r:id="rId10"/>
    <sheet name="data" sheetId="11" state="hidden" r:id="rId11"/>
    <sheet name="PnL Chart Long Stock" sheetId="12" r:id="rId12"/>
    <sheet name="PnL Chart Long Call" sheetId="13" r:id="rId13"/>
    <sheet name="PnL Chart Long Stock v Call" sheetId="14" r:id="rId14"/>
    <sheet name="PnL Chart Short Call" sheetId="15" r:id="rId15"/>
    <sheet name="PnL Chart Stock v Short Call" sheetId="16" r:id="rId16"/>
    <sheet name="PnL Chart Long Put" sheetId="17" r:id="rId17"/>
    <sheet name="PnL Chart Short Put" sheetId="18" r:id="rId18"/>
    <sheet name="PnL Chart Stock v Long Put" sheetId="19" r:id="rId19"/>
    <sheet name="PnL Chart Stock v Short Put" sheetId="20" r:id="rId20"/>
    <sheet name="option fx hedge" sheetId="21" r:id="rId21"/>
    <sheet name="PnL Chart Long GBPUSD Put" sheetId="22" r:id="rId22"/>
    <sheet name="Chapter 8 Transaction Hedging" sheetId="23" r:id="rId23"/>
    <sheet name="Transaction Hedging (Receivable" sheetId="24" r:id="rId24"/>
    <sheet name="Transaction Hedging (Payables)" sheetId="25" r:id="rId25"/>
    <sheet name="Chapter 9 Economic Exposure" sheetId="61" r:id="rId26"/>
    <sheet name="Beta TSLA  SPX" sheetId="57" r:id="rId27"/>
    <sheet name="CHART Beta TSLA SPX" sheetId="58" r:id="rId28"/>
    <sheet name="Book example" sheetId="59" r:id="rId29"/>
    <sheet name="Book example continued" sheetId="60" r:id="rId30"/>
    <sheet name="Chapter 15  Intl Portffolio Man" sheetId="26" r:id="rId31"/>
    <sheet name="Correl ZM + UAL" sheetId="27" r:id="rId32"/>
    <sheet name="CHART Correlation 250d" sheetId="28" r:id="rId33"/>
    <sheet name="CHART Correlation multi Period" sheetId="29" r:id="rId34"/>
    <sheet name="ZM" sheetId="30" r:id="rId35"/>
    <sheet name="ZM Investment" sheetId="31" r:id="rId36"/>
    <sheet name="UAL" sheetId="32" r:id="rId37"/>
    <sheet name="UAL Investment" sheetId="33" r:id="rId38"/>
    <sheet name="Portfolio" sheetId="34" r:id="rId39"/>
    <sheet name="CHART ZM + UAL Investment" sheetId="35" r:id="rId40"/>
    <sheet name="CHART ZM + UAL Investment Compa" sheetId="36" r:id="rId41"/>
    <sheet name="Sharpe" sheetId="37" r:id="rId42"/>
    <sheet name="GBTC" sheetId="38" state="hidden" r:id="rId43"/>
    <sheet name="GLD" sheetId="39" state="hidden" r:id="rId44"/>
    <sheet name="IEF" sheetId="40" state="hidden" r:id="rId45"/>
    <sheet name="EWJ" sheetId="41" state="hidden" r:id="rId46"/>
    <sheet name="EZU" sheetId="42" state="hidden" r:id="rId47"/>
    <sheet name="EWA" sheetId="43" state="hidden" r:id="rId48"/>
    <sheet name="SPY" sheetId="44" state="hidden" r:id="rId49"/>
    <sheet name="correl" sheetId="45" state="hidden" r:id="rId50"/>
    <sheet name="CHART Chart2" sheetId="46" r:id="rId51"/>
    <sheet name="Copy of Chart2" sheetId="47" r:id="rId52"/>
    <sheet name="Equities" sheetId="48" r:id="rId53"/>
    <sheet name="Equities Chart" sheetId="49" r:id="rId54"/>
    <sheet name="Equities wBTC" sheetId="50" r:id="rId55"/>
    <sheet name="Equities wBTC Chart" sheetId="51" r:id="rId56"/>
    <sheet name="Asset Classes" sheetId="52" r:id="rId57"/>
    <sheet name="Asset Classes Chart" sheetId="53" r:id="rId58"/>
    <sheet name="Asset Classes wBTC" sheetId="54" r:id="rId59"/>
    <sheet name="Asset Classes wBTC Chart" sheetId="55" r:id="rId60"/>
    <sheet name="Comparison Chart" sheetId="56" r:id="rId61"/>
  </sheets>
  <definedNames>
    <definedName name="asset_gbp">'Book example'!$D$3:$D$5</definedName>
    <definedName name="asset_local">'Book example continued'!$C$8:$E$8</definedName>
    <definedName name="asset_usd">'Book example continued'!$C$10:$E$10</definedName>
    <definedName name="asset_usd_value">'Book example'!$F$3:$F$5</definedName>
    <definedName name="beta_1">'Book example continued'!$C$7</definedName>
    <definedName name="beta_3">'Book example continued'!$C$15</definedName>
    <definedName name="bot_stock">data!$F$3</definedName>
    <definedName name="call_price">'Transaction Hedging (Payables)'!$F$15</definedName>
    <definedName name="call_strike">'Transaction Hedging (Payables)'!$F$14</definedName>
    <definedName name="contract_notional_value_payable">'Transaction Hedging (Payables)'!$F$6</definedName>
    <definedName name="cov">'Book example'!$D$13</definedName>
    <definedName name="current_spot_price_payable">'Transaction Hedging (Payables)'!$F$7</definedName>
    <definedName name="for_GBPUSD">'Transaction Hedging (Receivable'!$F$12</definedName>
    <definedName name="forward_1y_GBPUSD">'Interest Rate Parity'!$C$6</definedName>
    <definedName name="forward_price_payable">'Transaction Hedging (Payables)'!$F$12</definedName>
    <definedName name="foward_rate">'Book example continued'!$C$2</definedName>
    <definedName name="future_spot_price_payable">'Transaction Hedging (Payables)'!$C$35:$C$47</definedName>
    <definedName name="fv_put_outlay">'Transaction Hedging (Receivable'!$F$28</definedName>
    <definedName name="gbpusd_1y_scenario">'Transaction Hedging (Receivable'!$C$33:$C$45</definedName>
    <definedName name="hedge_no">'Transaction Hedging (Receivable'!$D$33:$D$45</definedName>
    <definedName name="invest">'Interest Rate Parity'!$C$5</definedName>
    <definedName name="named_range">'Transaction Hedging (Payables)'!$G$15</definedName>
    <definedName name="put_price">'Transaction Hedging (Receivable'!$F$15</definedName>
    <definedName name="rate_1y_UK">'Interest Rate Parity'!$C$3</definedName>
    <definedName name="rate_1y_US">'Interest Rate Parity'!$C$2</definedName>
    <definedName name="rate_uk_1y_payable">'Transaction Hedging (Payables)'!$F$10</definedName>
    <definedName name="rate_us_1y_payable">'Transaction Hedging (Payables)'!$F$9</definedName>
    <definedName name="recievable">'Transaction Hedging (Receivable'!$F$6</definedName>
    <definedName name="s_gbpusd">'Book example'!$E$3:$E$5</definedName>
    <definedName name="spot">'Book example continued'!$C$9:$E$9</definedName>
    <definedName name="spot_GBPUSD">'Interest Rate Parity'!$C$4</definedName>
    <definedName name="spot_price">data!$E$6:$E$18</definedName>
    <definedName name="var">'Book example'!$D$14</definedName>
    <definedName name="x_call40">data!$G$3</definedName>
    <definedName name="x_put">'Transaction Hedging (Receivable'!$F$14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60" l="1"/>
  <c r="D18" i="60"/>
  <c r="C18" i="60"/>
  <c r="C15" i="60"/>
  <c r="C19" i="60" s="1"/>
  <c r="E10" i="60"/>
  <c r="D10" i="60"/>
  <c r="C10" i="60"/>
  <c r="F10" i="60" s="1"/>
  <c r="C7" i="60"/>
  <c r="C11" i="60" s="1"/>
  <c r="D14" i="59"/>
  <c r="E6" i="59"/>
  <c r="K5" i="59"/>
  <c r="F5" i="59"/>
  <c r="K4" i="59"/>
  <c r="F4" i="59"/>
  <c r="K3" i="59"/>
  <c r="F3" i="59"/>
  <c r="G254" i="57"/>
  <c r="G253" i="57"/>
  <c r="F253" i="57"/>
  <c r="C253" i="57"/>
  <c r="G252" i="57"/>
  <c r="F252" i="57"/>
  <c r="C252" i="57"/>
  <c r="G251" i="57"/>
  <c r="F251" i="57"/>
  <c r="C251" i="57"/>
  <c r="G250" i="57"/>
  <c r="F250" i="57"/>
  <c r="C250" i="57"/>
  <c r="G249" i="57"/>
  <c r="F249" i="57"/>
  <c r="C249" i="57"/>
  <c r="G248" i="57"/>
  <c r="F248" i="57"/>
  <c r="C248" i="57"/>
  <c r="G247" i="57"/>
  <c r="F247" i="57"/>
  <c r="C247" i="57"/>
  <c r="G246" i="57"/>
  <c r="F246" i="57"/>
  <c r="C246" i="57"/>
  <c r="G245" i="57"/>
  <c r="F245" i="57"/>
  <c r="C245" i="57"/>
  <c r="G244" i="57"/>
  <c r="F244" i="57"/>
  <c r="C244" i="57"/>
  <c r="G243" i="57"/>
  <c r="F243" i="57"/>
  <c r="C243" i="57"/>
  <c r="G242" i="57"/>
  <c r="F242" i="57"/>
  <c r="C242" i="57"/>
  <c r="G241" i="57"/>
  <c r="F241" i="57"/>
  <c r="C241" i="57"/>
  <c r="G240" i="57"/>
  <c r="F240" i="57"/>
  <c r="C240" i="57"/>
  <c r="G239" i="57"/>
  <c r="F239" i="57"/>
  <c r="C239" i="57"/>
  <c r="G238" i="57"/>
  <c r="F238" i="57"/>
  <c r="C238" i="57"/>
  <c r="G237" i="57"/>
  <c r="F237" i="57"/>
  <c r="C237" i="57"/>
  <c r="G236" i="57"/>
  <c r="F236" i="57"/>
  <c r="C236" i="57"/>
  <c r="G235" i="57"/>
  <c r="F235" i="57"/>
  <c r="C235" i="57"/>
  <c r="G234" i="57"/>
  <c r="F234" i="57"/>
  <c r="C234" i="57"/>
  <c r="G233" i="57"/>
  <c r="F233" i="57"/>
  <c r="C233" i="57"/>
  <c r="G232" i="57"/>
  <c r="F232" i="57"/>
  <c r="C232" i="57"/>
  <c r="G231" i="57"/>
  <c r="F231" i="57"/>
  <c r="C231" i="57"/>
  <c r="G230" i="57"/>
  <c r="F230" i="57"/>
  <c r="C230" i="57"/>
  <c r="G229" i="57"/>
  <c r="F229" i="57"/>
  <c r="C229" i="57"/>
  <c r="G228" i="57"/>
  <c r="F228" i="57"/>
  <c r="C228" i="57"/>
  <c r="G227" i="57"/>
  <c r="F227" i="57"/>
  <c r="C227" i="57"/>
  <c r="G226" i="57"/>
  <c r="F226" i="57"/>
  <c r="C226" i="57"/>
  <c r="G225" i="57"/>
  <c r="F225" i="57"/>
  <c r="C225" i="57"/>
  <c r="G224" i="57"/>
  <c r="F224" i="57"/>
  <c r="C224" i="57"/>
  <c r="G223" i="57"/>
  <c r="F223" i="57"/>
  <c r="C223" i="57"/>
  <c r="G222" i="57"/>
  <c r="F222" i="57"/>
  <c r="C222" i="57"/>
  <c r="G221" i="57"/>
  <c r="F221" i="57"/>
  <c r="C221" i="57"/>
  <c r="G220" i="57"/>
  <c r="F220" i="57"/>
  <c r="C220" i="57"/>
  <c r="G219" i="57"/>
  <c r="F219" i="57"/>
  <c r="C219" i="57"/>
  <c r="G218" i="57"/>
  <c r="F218" i="57"/>
  <c r="C218" i="57"/>
  <c r="G217" i="57"/>
  <c r="F217" i="57"/>
  <c r="C217" i="57"/>
  <c r="G216" i="57"/>
  <c r="F216" i="57"/>
  <c r="C216" i="57"/>
  <c r="G215" i="57"/>
  <c r="F215" i="57"/>
  <c r="C215" i="57"/>
  <c r="G214" i="57"/>
  <c r="F214" i="57"/>
  <c r="C214" i="57"/>
  <c r="G213" i="57"/>
  <c r="F213" i="57"/>
  <c r="C213" i="57"/>
  <c r="G212" i="57"/>
  <c r="F212" i="57"/>
  <c r="C212" i="57"/>
  <c r="G211" i="57"/>
  <c r="F211" i="57"/>
  <c r="C211" i="57"/>
  <c r="G210" i="57"/>
  <c r="F210" i="57"/>
  <c r="C210" i="57"/>
  <c r="G209" i="57"/>
  <c r="F209" i="57"/>
  <c r="C209" i="57"/>
  <c r="G208" i="57"/>
  <c r="F208" i="57"/>
  <c r="C208" i="57"/>
  <c r="G207" i="57"/>
  <c r="F207" i="57"/>
  <c r="C207" i="57"/>
  <c r="G206" i="57"/>
  <c r="F206" i="57"/>
  <c r="C206" i="57"/>
  <c r="G205" i="57"/>
  <c r="F205" i="57"/>
  <c r="C205" i="57"/>
  <c r="G204" i="57"/>
  <c r="F204" i="57"/>
  <c r="C204" i="57"/>
  <c r="G203" i="57"/>
  <c r="F203" i="57"/>
  <c r="C203" i="57"/>
  <c r="G202" i="57"/>
  <c r="F202" i="57"/>
  <c r="C202" i="57"/>
  <c r="G201" i="57"/>
  <c r="F201" i="57"/>
  <c r="C201" i="57"/>
  <c r="G200" i="57"/>
  <c r="F200" i="57"/>
  <c r="C200" i="57"/>
  <c r="G199" i="57"/>
  <c r="F199" i="57"/>
  <c r="C199" i="57"/>
  <c r="G198" i="57"/>
  <c r="F198" i="57"/>
  <c r="C198" i="57"/>
  <c r="G197" i="57"/>
  <c r="F197" i="57"/>
  <c r="C197" i="57"/>
  <c r="G196" i="57"/>
  <c r="F196" i="57"/>
  <c r="C196" i="57"/>
  <c r="G195" i="57"/>
  <c r="F195" i="57"/>
  <c r="C195" i="57"/>
  <c r="G194" i="57"/>
  <c r="F194" i="57"/>
  <c r="C194" i="57"/>
  <c r="G193" i="57"/>
  <c r="F193" i="57"/>
  <c r="C193" i="57"/>
  <c r="G192" i="57"/>
  <c r="F192" i="57"/>
  <c r="C192" i="57"/>
  <c r="G191" i="57"/>
  <c r="F191" i="57"/>
  <c r="C191" i="57"/>
  <c r="G190" i="57"/>
  <c r="F190" i="57"/>
  <c r="C190" i="57"/>
  <c r="G189" i="57"/>
  <c r="F189" i="57"/>
  <c r="C189" i="57"/>
  <c r="G188" i="57"/>
  <c r="F188" i="57"/>
  <c r="C188" i="57"/>
  <c r="G187" i="57"/>
  <c r="F187" i="57"/>
  <c r="C187" i="57"/>
  <c r="G186" i="57"/>
  <c r="F186" i="57"/>
  <c r="C186" i="57"/>
  <c r="G185" i="57"/>
  <c r="F185" i="57"/>
  <c r="C185" i="57"/>
  <c r="G184" i="57"/>
  <c r="F184" i="57"/>
  <c r="C184" i="57"/>
  <c r="G183" i="57"/>
  <c r="F183" i="57"/>
  <c r="C183" i="57"/>
  <c r="G182" i="57"/>
  <c r="F182" i="57"/>
  <c r="C182" i="57"/>
  <c r="G181" i="57"/>
  <c r="F181" i="57"/>
  <c r="C181" i="57"/>
  <c r="G180" i="57"/>
  <c r="F180" i="57"/>
  <c r="C180" i="57"/>
  <c r="G179" i="57"/>
  <c r="F179" i="57"/>
  <c r="C179" i="57"/>
  <c r="G178" i="57"/>
  <c r="F178" i="57"/>
  <c r="C178" i="57"/>
  <c r="G177" i="57"/>
  <c r="F177" i="57"/>
  <c r="C177" i="57"/>
  <c r="G176" i="57"/>
  <c r="F176" i="57"/>
  <c r="C176" i="57"/>
  <c r="G175" i="57"/>
  <c r="F175" i="57"/>
  <c r="C175" i="57"/>
  <c r="G174" i="57"/>
  <c r="F174" i="57"/>
  <c r="C174" i="57"/>
  <c r="G173" i="57"/>
  <c r="F173" i="57"/>
  <c r="C173" i="57"/>
  <c r="G172" i="57"/>
  <c r="F172" i="57"/>
  <c r="C172" i="57"/>
  <c r="G171" i="57"/>
  <c r="F171" i="57"/>
  <c r="C171" i="57"/>
  <c r="G170" i="57"/>
  <c r="F170" i="57"/>
  <c r="C170" i="57"/>
  <c r="G169" i="57"/>
  <c r="F169" i="57"/>
  <c r="C169" i="57"/>
  <c r="G168" i="57"/>
  <c r="F168" i="57"/>
  <c r="C168" i="57"/>
  <c r="G167" i="57"/>
  <c r="F167" i="57"/>
  <c r="C167" i="57"/>
  <c r="G166" i="57"/>
  <c r="F166" i="57"/>
  <c r="C166" i="57"/>
  <c r="G165" i="57"/>
  <c r="F165" i="57"/>
  <c r="C165" i="57"/>
  <c r="G164" i="57"/>
  <c r="F164" i="57"/>
  <c r="C164" i="57"/>
  <c r="G163" i="57"/>
  <c r="F163" i="57"/>
  <c r="C163" i="57"/>
  <c r="G162" i="57"/>
  <c r="F162" i="57"/>
  <c r="C162" i="57"/>
  <c r="G161" i="57"/>
  <c r="F161" i="57"/>
  <c r="C161" i="57"/>
  <c r="G160" i="57"/>
  <c r="F160" i="57"/>
  <c r="C160" i="57"/>
  <c r="G159" i="57"/>
  <c r="F159" i="57"/>
  <c r="C159" i="57"/>
  <c r="G158" i="57"/>
  <c r="F158" i="57"/>
  <c r="C158" i="57"/>
  <c r="G157" i="57"/>
  <c r="F157" i="57"/>
  <c r="C157" i="57"/>
  <c r="G156" i="57"/>
  <c r="F156" i="57"/>
  <c r="C156" i="57"/>
  <c r="G155" i="57"/>
  <c r="F155" i="57"/>
  <c r="C155" i="57"/>
  <c r="G154" i="57"/>
  <c r="F154" i="57"/>
  <c r="C154" i="57"/>
  <c r="G153" i="57"/>
  <c r="F153" i="57"/>
  <c r="C153" i="57"/>
  <c r="G152" i="57"/>
  <c r="F152" i="57"/>
  <c r="C152" i="57"/>
  <c r="G151" i="57"/>
  <c r="F151" i="57"/>
  <c r="C151" i="57"/>
  <c r="G150" i="57"/>
  <c r="F150" i="57"/>
  <c r="C150" i="57"/>
  <c r="G149" i="57"/>
  <c r="F149" i="57"/>
  <c r="C149" i="57"/>
  <c r="G148" i="57"/>
  <c r="F148" i="57"/>
  <c r="C148" i="57"/>
  <c r="G147" i="57"/>
  <c r="F147" i="57"/>
  <c r="C147" i="57"/>
  <c r="G146" i="57"/>
  <c r="F146" i="57"/>
  <c r="C146" i="57"/>
  <c r="G145" i="57"/>
  <c r="F145" i="57"/>
  <c r="C145" i="57"/>
  <c r="G144" i="57"/>
  <c r="F144" i="57"/>
  <c r="C144" i="57"/>
  <c r="G143" i="57"/>
  <c r="F143" i="57"/>
  <c r="C143" i="57"/>
  <c r="G142" i="57"/>
  <c r="F142" i="57"/>
  <c r="C142" i="57"/>
  <c r="G141" i="57"/>
  <c r="F141" i="57"/>
  <c r="C141" i="57"/>
  <c r="G140" i="57"/>
  <c r="F140" i="57"/>
  <c r="C140" i="57"/>
  <c r="G139" i="57"/>
  <c r="F139" i="57"/>
  <c r="C139" i="57"/>
  <c r="G138" i="57"/>
  <c r="F138" i="57"/>
  <c r="C138" i="57"/>
  <c r="G137" i="57"/>
  <c r="F137" i="57"/>
  <c r="C137" i="57"/>
  <c r="G136" i="57"/>
  <c r="F136" i="57"/>
  <c r="C136" i="57"/>
  <c r="G135" i="57"/>
  <c r="F135" i="57"/>
  <c r="C135" i="57"/>
  <c r="G134" i="57"/>
  <c r="F134" i="57"/>
  <c r="C134" i="57"/>
  <c r="G133" i="57"/>
  <c r="F133" i="57"/>
  <c r="C133" i="57"/>
  <c r="G132" i="57"/>
  <c r="F132" i="57"/>
  <c r="C132" i="57"/>
  <c r="G131" i="57"/>
  <c r="F131" i="57"/>
  <c r="C131" i="57"/>
  <c r="G130" i="57"/>
  <c r="F130" i="57"/>
  <c r="C130" i="57"/>
  <c r="G129" i="57"/>
  <c r="F129" i="57"/>
  <c r="C129" i="57"/>
  <c r="G128" i="57"/>
  <c r="F128" i="57"/>
  <c r="C128" i="57"/>
  <c r="G127" i="57"/>
  <c r="F127" i="57"/>
  <c r="C127" i="57"/>
  <c r="G126" i="57"/>
  <c r="F126" i="57"/>
  <c r="C126" i="57"/>
  <c r="G125" i="57"/>
  <c r="F125" i="57"/>
  <c r="C125" i="57"/>
  <c r="G124" i="57"/>
  <c r="F124" i="57"/>
  <c r="C124" i="57"/>
  <c r="G123" i="57"/>
  <c r="F123" i="57"/>
  <c r="C123" i="57"/>
  <c r="G122" i="57"/>
  <c r="F122" i="57"/>
  <c r="C122" i="57"/>
  <c r="G121" i="57"/>
  <c r="F121" i="57"/>
  <c r="C121" i="57"/>
  <c r="G120" i="57"/>
  <c r="F120" i="57"/>
  <c r="C120" i="57"/>
  <c r="G119" i="57"/>
  <c r="F119" i="57"/>
  <c r="C119" i="57"/>
  <c r="G118" i="57"/>
  <c r="F118" i="57"/>
  <c r="C118" i="57"/>
  <c r="G117" i="57"/>
  <c r="F117" i="57"/>
  <c r="C117" i="57"/>
  <c r="G116" i="57"/>
  <c r="F116" i="57"/>
  <c r="C116" i="57"/>
  <c r="G115" i="57"/>
  <c r="F115" i="57"/>
  <c r="C115" i="57"/>
  <c r="G114" i="57"/>
  <c r="F114" i="57"/>
  <c r="C114" i="57"/>
  <c r="G113" i="57"/>
  <c r="F113" i="57"/>
  <c r="C113" i="57"/>
  <c r="G112" i="57"/>
  <c r="F112" i="57"/>
  <c r="C112" i="57"/>
  <c r="G111" i="57"/>
  <c r="F111" i="57"/>
  <c r="C111" i="57"/>
  <c r="G110" i="57"/>
  <c r="F110" i="57"/>
  <c r="C110" i="57"/>
  <c r="G109" i="57"/>
  <c r="F109" i="57"/>
  <c r="C109" i="57"/>
  <c r="G108" i="57"/>
  <c r="F108" i="57"/>
  <c r="C108" i="57"/>
  <c r="G107" i="57"/>
  <c r="F107" i="57"/>
  <c r="C107" i="57"/>
  <c r="G106" i="57"/>
  <c r="F106" i="57"/>
  <c r="C106" i="57"/>
  <c r="G105" i="57"/>
  <c r="F105" i="57"/>
  <c r="C105" i="57"/>
  <c r="G104" i="57"/>
  <c r="F104" i="57"/>
  <c r="C104" i="57"/>
  <c r="G103" i="57"/>
  <c r="F103" i="57"/>
  <c r="C103" i="57"/>
  <c r="G102" i="57"/>
  <c r="F102" i="57"/>
  <c r="C102" i="57"/>
  <c r="G101" i="57"/>
  <c r="F101" i="57"/>
  <c r="C101" i="57"/>
  <c r="G100" i="57"/>
  <c r="F100" i="57"/>
  <c r="C100" i="57"/>
  <c r="G99" i="57"/>
  <c r="F99" i="57"/>
  <c r="C99" i="57"/>
  <c r="G98" i="57"/>
  <c r="F98" i="57"/>
  <c r="C98" i="57"/>
  <c r="G97" i="57"/>
  <c r="F97" i="57"/>
  <c r="C97" i="57"/>
  <c r="G96" i="57"/>
  <c r="F96" i="57"/>
  <c r="C96" i="57"/>
  <c r="G95" i="57"/>
  <c r="F95" i="57"/>
  <c r="C95" i="57"/>
  <c r="G94" i="57"/>
  <c r="F94" i="57"/>
  <c r="C94" i="57"/>
  <c r="G93" i="57"/>
  <c r="F93" i="57"/>
  <c r="C93" i="57"/>
  <c r="G92" i="57"/>
  <c r="F92" i="57"/>
  <c r="C92" i="57"/>
  <c r="G91" i="57"/>
  <c r="F91" i="57"/>
  <c r="C91" i="57"/>
  <c r="G90" i="57"/>
  <c r="F90" i="57"/>
  <c r="C90" i="57"/>
  <c r="G89" i="57"/>
  <c r="F89" i="57"/>
  <c r="C89" i="57"/>
  <c r="G88" i="57"/>
  <c r="F88" i="57"/>
  <c r="C88" i="57"/>
  <c r="G87" i="57"/>
  <c r="F87" i="57"/>
  <c r="C87" i="57"/>
  <c r="G86" i="57"/>
  <c r="F86" i="57"/>
  <c r="C86" i="57"/>
  <c r="G85" i="57"/>
  <c r="F85" i="57"/>
  <c r="C85" i="57"/>
  <c r="G84" i="57"/>
  <c r="F84" i="57"/>
  <c r="C84" i="57"/>
  <c r="G83" i="57"/>
  <c r="F83" i="57"/>
  <c r="C83" i="57"/>
  <c r="G82" i="57"/>
  <c r="F82" i="57"/>
  <c r="C82" i="57"/>
  <c r="G81" i="57"/>
  <c r="F81" i="57"/>
  <c r="C81" i="57"/>
  <c r="G80" i="57"/>
  <c r="F80" i="57"/>
  <c r="C80" i="57"/>
  <c r="G79" i="57"/>
  <c r="F79" i="57"/>
  <c r="C79" i="57"/>
  <c r="G78" i="57"/>
  <c r="F78" i="57"/>
  <c r="C78" i="57"/>
  <c r="G77" i="57"/>
  <c r="F77" i="57"/>
  <c r="C77" i="57"/>
  <c r="G76" i="57"/>
  <c r="F76" i="57"/>
  <c r="C76" i="57"/>
  <c r="G75" i="57"/>
  <c r="F75" i="57"/>
  <c r="C75" i="57"/>
  <c r="G74" i="57"/>
  <c r="F74" i="57"/>
  <c r="C74" i="57"/>
  <c r="G73" i="57"/>
  <c r="F73" i="57"/>
  <c r="C73" i="57"/>
  <c r="G72" i="57"/>
  <c r="F72" i="57"/>
  <c r="C72" i="57"/>
  <c r="G71" i="57"/>
  <c r="F71" i="57"/>
  <c r="C71" i="57"/>
  <c r="G70" i="57"/>
  <c r="F70" i="57"/>
  <c r="C70" i="57"/>
  <c r="G69" i="57"/>
  <c r="F69" i="57"/>
  <c r="C69" i="57"/>
  <c r="G68" i="57"/>
  <c r="F68" i="57"/>
  <c r="C68" i="57"/>
  <c r="G67" i="57"/>
  <c r="F67" i="57"/>
  <c r="C67" i="57"/>
  <c r="G66" i="57"/>
  <c r="F66" i="57"/>
  <c r="C66" i="57"/>
  <c r="G65" i="57"/>
  <c r="F65" i="57"/>
  <c r="C65" i="57"/>
  <c r="G64" i="57"/>
  <c r="F64" i="57"/>
  <c r="C64" i="57"/>
  <c r="G63" i="57"/>
  <c r="F63" i="57"/>
  <c r="C63" i="57"/>
  <c r="G62" i="57"/>
  <c r="F62" i="57"/>
  <c r="C62" i="57"/>
  <c r="G61" i="57"/>
  <c r="F61" i="57"/>
  <c r="C61" i="57"/>
  <c r="G60" i="57"/>
  <c r="F60" i="57"/>
  <c r="C60" i="57"/>
  <c r="G59" i="57"/>
  <c r="F59" i="57"/>
  <c r="C59" i="57"/>
  <c r="G58" i="57"/>
  <c r="F58" i="57"/>
  <c r="C58" i="57"/>
  <c r="G57" i="57"/>
  <c r="F57" i="57"/>
  <c r="C57" i="57"/>
  <c r="G56" i="57"/>
  <c r="F56" i="57"/>
  <c r="C56" i="57"/>
  <c r="G55" i="57"/>
  <c r="F55" i="57"/>
  <c r="C55" i="57"/>
  <c r="G54" i="57"/>
  <c r="F54" i="57"/>
  <c r="C54" i="57"/>
  <c r="G53" i="57"/>
  <c r="F53" i="57"/>
  <c r="C53" i="57"/>
  <c r="G52" i="57"/>
  <c r="F52" i="57"/>
  <c r="C52" i="57"/>
  <c r="G51" i="57"/>
  <c r="F51" i="57"/>
  <c r="C51" i="57"/>
  <c r="G50" i="57"/>
  <c r="F50" i="57"/>
  <c r="C50" i="57"/>
  <c r="G49" i="57"/>
  <c r="F49" i="57"/>
  <c r="C49" i="57"/>
  <c r="G48" i="57"/>
  <c r="F48" i="57"/>
  <c r="C48" i="57"/>
  <c r="G47" i="57"/>
  <c r="F47" i="57"/>
  <c r="C47" i="57"/>
  <c r="G46" i="57"/>
  <c r="F46" i="57"/>
  <c r="C46" i="57"/>
  <c r="G45" i="57"/>
  <c r="F45" i="57"/>
  <c r="C45" i="57"/>
  <c r="G44" i="57"/>
  <c r="F44" i="57"/>
  <c r="C44" i="57"/>
  <c r="G43" i="57"/>
  <c r="F43" i="57"/>
  <c r="C43" i="57"/>
  <c r="G42" i="57"/>
  <c r="F42" i="57"/>
  <c r="C42" i="57"/>
  <c r="G41" i="57"/>
  <c r="F41" i="57"/>
  <c r="C41" i="57"/>
  <c r="G40" i="57"/>
  <c r="F40" i="57"/>
  <c r="C40" i="57"/>
  <c r="G39" i="57"/>
  <c r="F39" i="57"/>
  <c r="C39" i="57"/>
  <c r="G38" i="57"/>
  <c r="F38" i="57"/>
  <c r="C38" i="57"/>
  <c r="G37" i="57"/>
  <c r="F37" i="57"/>
  <c r="C37" i="57"/>
  <c r="G36" i="57"/>
  <c r="F36" i="57"/>
  <c r="C36" i="57"/>
  <c r="G35" i="57"/>
  <c r="F35" i="57"/>
  <c r="C35" i="57"/>
  <c r="G34" i="57"/>
  <c r="F34" i="57"/>
  <c r="C34" i="57"/>
  <c r="G33" i="57"/>
  <c r="F33" i="57"/>
  <c r="C33" i="57"/>
  <c r="G32" i="57"/>
  <c r="F32" i="57"/>
  <c r="C32" i="57"/>
  <c r="G31" i="57"/>
  <c r="F31" i="57"/>
  <c r="C31" i="57"/>
  <c r="G30" i="57"/>
  <c r="F30" i="57"/>
  <c r="C30" i="57"/>
  <c r="G29" i="57"/>
  <c r="F29" i="57"/>
  <c r="C29" i="57"/>
  <c r="G28" i="57"/>
  <c r="F28" i="57"/>
  <c r="C28" i="57"/>
  <c r="G27" i="57"/>
  <c r="F27" i="57"/>
  <c r="C27" i="57"/>
  <c r="G26" i="57"/>
  <c r="F26" i="57"/>
  <c r="C26" i="57"/>
  <c r="G25" i="57"/>
  <c r="F25" i="57"/>
  <c r="C25" i="57"/>
  <c r="G24" i="57"/>
  <c r="F24" i="57"/>
  <c r="C24" i="57"/>
  <c r="G23" i="57"/>
  <c r="F23" i="57"/>
  <c r="C23" i="57"/>
  <c r="G22" i="57"/>
  <c r="F22" i="57"/>
  <c r="C22" i="57"/>
  <c r="G21" i="57"/>
  <c r="F21" i="57"/>
  <c r="C21" i="57"/>
  <c r="G20" i="57"/>
  <c r="F20" i="57"/>
  <c r="C20" i="57"/>
  <c r="G19" i="57"/>
  <c r="F19" i="57"/>
  <c r="C19" i="57"/>
  <c r="G18" i="57"/>
  <c r="F18" i="57"/>
  <c r="C18" i="57"/>
  <c r="G17" i="57"/>
  <c r="F17" i="57"/>
  <c r="C17" i="57"/>
  <c r="G16" i="57"/>
  <c r="F16" i="57"/>
  <c r="C16" i="57"/>
  <c r="G15" i="57"/>
  <c r="F15" i="57"/>
  <c r="C15" i="57"/>
  <c r="G14" i="57"/>
  <c r="F14" i="57"/>
  <c r="C14" i="57"/>
  <c r="G13" i="57"/>
  <c r="F13" i="57"/>
  <c r="C13" i="57"/>
  <c r="G12" i="57"/>
  <c r="F12" i="57"/>
  <c r="C12" i="57"/>
  <c r="G11" i="57"/>
  <c r="F11" i="57"/>
  <c r="C11" i="57"/>
  <c r="G10" i="57"/>
  <c r="F10" i="57"/>
  <c r="C10" i="57"/>
  <c r="G9" i="57"/>
  <c r="F9" i="57"/>
  <c r="C9" i="57"/>
  <c r="G8" i="57"/>
  <c r="F8" i="57"/>
  <c r="C8" i="57"/>
  <c r="G7" i="57"/>
  <c r="F7" i="57"/>
  <c r="C7" i="57"/>
  <c r="J6" i="57"/>
  <c r="G6" i="57"/>
  <c r="F6" i="57"/>
  <c r="C6" i="57"/>
  <c r="G5" i="57"/>
  <c r="F5" i="57"/>
  <c r="C5" i="57"/>
  <c r="G4" i="57"/>
  <c r="F4" i="57"/>
  <c r="C4" i="57"/>
  <c r="G3" i="57"/>
  <c r="F3" i="57"/>
  <c r="C3" i="57"/>
  <c r="G2" i="57"/>
  <c r="F2" i="57"/>
  <c r="C2" i="57"/>
  <c r="L372" i="54"/>
  <c r="G372" i="54"/>
  <c r="E372" i="54"/>
  <c r="C372" i="54"/>
  <c r="S122" i="54"/>
  <c r="S121" i="54"/>
  <c r="S120" i="54"/>
  <c r="P119" i="54"/>
  <c r="P118" i="54"/>
  <c r="P117" i="54"/>
  <c r="P116" i="54"/>
  <c r="P115" i="54"/>
  <c r="P114" i="54"/>
  <c r="P113" i="54"/>
  <c r="P112" i="54"/>
  <c r="P111" i="54"/>
  <c r="P110" i="54"/>
  <c r="P109" i="54"/>
  <c r="P108" i="54"/>
  <c r="P107" i="54"/>
  <c r="P106" i="54"/>
  <c r="P105" i="54"/>
  <c r="P104" i="54"/>
  <c r="P103" i="54"/>
  <c r="P102" i="54"/>
  <c r="P101" i="54"/>
  <c r="P100" i="54"/>
  <c r="P99" i="54"/>
  <c r="P98" i="54"/>
  <c r="P97" i="54"/>
  <c r="P96" i="54"/>
  <c r="P95" i="54"/>
  <c r="P94" i="54"/>
  <c r="P93" i="54"/>
  <c r="P92" i="54"/>
  <c r="P91" i="54"/>
  <c r="P90" i="54"/>
  <c r="P89" i="54"/>
  <c r="P88" i="54"/>
  <c r="P87" i="54"/>
  <c r="P86" i="54"/>
  <c r="P85" i="54"/>
  <c r="P84" i="54"/>
  <c r="P83" i="54"/>
  <c r="P82" i="54"/>
  <c r="P81" i="54"/>
  <c r="P80" i="54"/>
  <c r="P79" i="54"/>
  <c r="P78" i="54"/>
  <c r="P77" i="54"/>
  <c r="P76" i="54"/>
  <c r="P75" i="54"/>
  <c r="P74" i="54"/>
  <c r="P73" i="54"/>
  <c r="P72" i="54"/>
  <c r="P71" i="54"/>
  <c r="P70" i="54"/>
  <c r="P69" i="54"/>
  <c r="P68" i="54"/>
  <c r="P67" i="54"/>
  <c r="P66" i="54"/>
  <c r="P65" i="54"/>
  <c r="P64" i="54"/>
  <c r="P63" i="54"/>
  <c r="P62" i="54"/>
  <c r="P61" i="54"/>
  <c r="P60" i="54"/>
  <c r="P59" i="54"/>
  <c r="P58" i="54"/>
  <c r="P57" i="54"/>
  <c r="P56" i="54"/>
  <c r="P55" i="54"/>
  <c r="P54" i="54"/>
  <c r="P53" i="54"/>
  <c r="P52" i="54"/>
  <c r="P51" i="54"/>
  <c r="P50" i="54"/>
  <c r="P49" i="54"/>
  <c r="P48" i="54"/>
  <c r="P47" i="54"/>
  <c r="P46" i="54"/>
  <c r="P45" i="54"/>
  <c r="P44" i="54"/>
  <c r="P43" i="54"/>
  <c r="P42" i="54"/>
  <c r="P41" i="54"/>
  <c r="P40" i="54"/>
  <c r="P39" i="54"/>
  <c r="P38" i="54"/>
  <c r="P37" i="54"/>
  <c r="P36" i="54"/>
  <c r="P35" i="54"/>
  <c r="P34" i="54"/>
  <c r="P33" i="54"/>
  <c r="P32" i="54"/>
  <c r="P31" i="54"/>
  <c r="P30" i="54"/>
  <c r="P29" i="54"/>
  <c r="P28" i="54"/>
  <c r="P27" i="54"/>
  <c r="P26" i="54"/>
  <c r="P25" i="54"/>
  <c r="P24" i="54"/>
  <c r="P23" i="54"/>
  <c r="P22" i="54"/>
  <c r="P21" i="54"/>
  <c r="P20" i="54"/>
  <c r="P19" i="54"/>
  <c r="P18" i="54"/>
  <c r="P17" i="54"/>
  <c r="P16" i="54"/>
  <c r="P15" i="54"/>
  <c r="P14" i="54"/>
  <c r="P13" i="54"/>
  <c r="P12" i="54"/>
  <c r="P11" i="54"/>
  <c r="P10" i="54"/>
  <c r="P9" i="54"/>
  <c r="P8" i="54"/>
  <c r="P7" i="54"/>
  <c r="P6" i="54"/>
  <c r="P5" i="54"/>
  <c r="P4" i="54"/>
  <c r="P3" i="54"/>
  <c r="P2" i="54"/>
  <c r="I1" i="54"/>
  <c r="G1" i="54"/>
  <c r="E1" i="54"/>
  <c r="C1" i="54"/>
  <c r="L372" i="52"/>
  <c r="S122" i="52"/>
  <c r="S121" i="52"/>
  <c r="S120" i="52"/>
  <c r="P119" i="52"/>
  <c r="P118" i="52"/>
  <c r="P117" i="52"/>
  <c r="P116" i="52"/>
  <c r="P115" i="52"/>
  <c r="P114" i="52"/>
  <c r="P113" i="52"/>
  <c r="P112" i="52"/>
  <c r="P111" i="52"/>
  <c r="P110" i="52"/>
  <c r="P109" i="52"/>
  <c r="P108" i="52"/>
  <c r="P107" i="52"/>
  <c r="P106" i="52"/>
  <c r="P105" i="52"/>
  <c r="P104" i="52"/>
  <c r="P103" i="52"/>
  <c r="P102" i="52"/>
  <c r="P101" i="52"/>
  <c r="P100" i="52"/>
  <c r="P99" i="52"/>
  <c r="P98" i="52"/>
  <c r="P97" i="52"/>
  <c r="P96" i="52"/>
  <c r="P95" i="52"/>
  <c r="P94" i="52"/>
  <c r="P93" i="52"/>
  <c r="P92" i="52"/>
  <c r="P91" i="52"/>
  <c r="P90" i="52"/>
  <c r="P89" i="52"/>
  <c r="P88" i="52"/>
  <c r="P87" i="52"/>
  <c r="P86" i="52"/>
  <c r="P85" i="52"/>
  <c r="P84" i="52"/>
  <c r="P83" i="52"/>
  <c r="P82" i="52"/>
  <c r="P81" i="52"/>
  <c r="P80" i="52"/>
  <c r="P79" i="52"/>
  <c r="P78" i="52"/>
  <c r="P77" i="52"/>
  <c r="P76" i="52"/>
  <c r="P75" i="52"/>
  <c r="P74" i="52"/>
  <c r="P73" i="52"/>
  <c r="P72" i="52"/>
  <c r="P71" i="52"/>
  <c r="P70" i="52"/>
  <c r="P69" i="52"/>
  <c r="P68" i="52"/>
  <c r="P67" i="52"/>
  <c r="P66" i="52"/>
  <c r="P65" i="52"/>
  <c r="P64" i="52"/>
  <c r="P63" i="52"/>
  <c r="P62" i="52"/>
  <c r="P61" i="52"/>
  <c r="P60" i="52"/>
  <c r="P59" i="52"/>
  <c r="P58" i="52"/>
  <c r="P57" i="52"/>
  <c r="P56" i="52"/>
  <c r="P55" i="52"/>
  <c r="P54" i="52"/>
  <c r="P53" i="52"/>
  <c r="P52" i="52"/>
  <c r="P51" i="52"/>
  <c r="P50" i="52"/>
  <c r="P49" i="52"/>
  <c r="P48" i="52"/>
  <c r="P47" i="52"/>
  <c r="P46" i="52"/>
  <c r="P45" i="52"/>
  <c r="P44" i="52"/>
  <c r="P43" i="52"/>
  <c r="P42" i="52"/>
  <c r="P41" i="52"/>
  <c r="P40" i="52"/>
  <c r="P39" i="52"/>
  <c r="P38" i="52"/>
  <c r="P37" i="52"/>
  <c r="P36" i="52"/>
  <c r="P35" i="52"/>
  <c r="P34" i="52"/>
  <c r="P33" i="52"/>
  <c r="P32" i="52"/>
  <c r="P31" i="52"/>
  <c r="P30" i="52"/>
  <c r="P29" i="52"/>
  <c r="P28" i="52"/>
  <c r="P27" i="52"/>
  <c r="P26" i="52"/>
  <c r="P25" i="52"/>
  <c r="P24" i="52"/>
  <c r="P23" i="52"/>
  <c r="P22" i="52"/>
  <c r="P21" i="52"/>
  <c r="P20" i="52"/>
  <c r="P19" i="52"/>
  <c r="P18" i="52"/>
  <c r="P17" i="52"/>
  <c r="P16" i="52"/>
  <c r="P15" i="52"/>
  <c r="P14" i="52"/>
  <c r="P13" i="52"/>
  <c r="P12" i="52"/>
  <c r="P11" i="52"/>
  <c r="P10" i="52"/>
  <c r="P9" i="52"/>
  <c r="P8" i="52"/>
  <c r="P7" i="52"/>
  <c r="P6" i="52"/>
  <c r="P5" i="52"/>
  <c r="P4" i="52"/>
  <c r="P3" i="52"/>
  <c r="P2" i="52"/>
  <c r="G1" i="52"/>
  <c r="E1" i="52"/>
  <c r="C1" i="52"/>
  <c r="I372" i="50"/>
  <c r="G372" i="50"/>
  <c r="E372" i="50"/>
  <c r="C372" i="50"/>
  <c r="S122" i="50"/>
  <c r="S121" i="50"/>
  <c r="S120" i="50"/>
  <c r="P119" i="50"/>
  <c r="P118" i="50"/>
  <c r="P117" i="50"/>
  <c r="P116" i="50"/>
  <c r="P115" i="50"/>
  <c r="P114" i="50"/>
  <c r="P113" i="50"/>
  <c r="P112" i="50"/>
  <c r="P111" i="50"/>
  <c r="P110" i="50"/>
  <c r="P109" i="50"/>
  <c r="P108" i="50"/>
  <c r="P107" i="50"/>
  <c r="P106" i="50"/>
  <c r="P105" i="50"/>
  <c r="P104" i="50"/>
  <c r="P103" i="50"/>
  <c r="P102" i="50"/>
  <c r="P101" i="50"/>
  <c r="P100" i="50"/>
  <c r="P99" i="50"/>
  <c r="P98" i="50"/>
  <c r="P97" i="50"/>
  <c r="P96" i="50"/>
  <c r="P95" i="50"/>
  <c r="P94" i="50"/>
  <c r="P93" i="50"/>
  <c r="P92" i="50"/>
  <c r="P91" i="50"/>
  <c r="P90" i="50"/>
  <c r="P89" i="50"/>
  <c r="P88" i="50"/>
  <c r="P87" i="50"/>
  <c r="P86" i="50"/>
  <c r="P85" i="50"/>
  <c r="P84" i="50"/>
  <c r="P83" i="50"/>
  <c r="P82" i="50"/>
  <c r="P81" i="50"/>
  <c r="P80" i="50"/>
  <c r="P79" i="50"/>
  <c r="P78" i="50"/>
  <c r="P77" i="50"/>
  <c r="P76" i="50"/>
  <c r="P75" i="50"/>
  <c r="P74" i="50"/>
  <c r="P73" i="50"/>
  <c r="P72" i="50"/>
  <c r="P71" i="50"/>
  <c r="P70" i="50"/>
  <c r="P69" i="50"/>
  <c r="P68" i="50"/>
  <c r="P67" i="50"/>
  <c r="P66" i="50"/>
  <c r="P65" i="50"/>
  <c r="P64" i="50"/>
  <c r="P63" i="50"/>
  <c r="P62" i="50"/>
  <c r="P61" i="50"/>
  <c r="P60" i="50"/>
  <c r="P59" i="50"/>
  <c r="P58" i="50"/>
  <c r="P57" i="50"/>
  <c r="P56" i="50"/>
  <c r="P55" i="50"/>
  <c r="P54" i="50"/>
  <c r="P53" i="50"/>
  <c r="P52" i="50"/>
  <c r="P51" i="50"/>
  <c r="P50" i="50"/>
  <c r="P49" i="50"/>
  <c r="P48" i="50"/>
  <c r="P47" i="50"/>
  <c r="P46" i="50"/>
  <c r="P45" i="50"/>
  <c r="P44" i="50"/>
  <c r="P43" i="50"/>
  <c r="P42" i="50"/>
  <c r="P41" i="50"/>
  <c r="P40" i="50"/>
  <c r="P39" i="50"/>
  <c r="P38" i="50"/>
  <c r="P37" i="50"/>
  <c r="P36" i="50"/>
  <c r="P35" i="50"/>
  <c r="P34" i="50"/>
  <c r="P33" i="50"/>
  <c r="P32" i="50"/>
  <c r="P31" i="50"/>
  <c r="P30" i="50"/>
  <c r="P29" i="50"/>
  <c r="P28" i="50"/>
  <c r="P27" i="50"/>
  <c r="P26" i="50"/>
  <c r="P25" i="50"/>
  <c r="P24" i="50"/>
  <c r="P23" i="50"/>
  <c r="P22" i="50"/>
  <c r="P21" i="50"/>
  <c r="P20" i="50"/>
  <c r="P19" i="50"/>
  <c r="P18" i="50"/>
  <c r="P17" i="50"/>
  <c r="P16" i="50"/>
  <c r="P15" i="50"/>
  <c r="P14" i="50"/>
  <c r="P13" i="50"/>
  <c r="P12" i="50"/>
  <c r="P11" i="50"/>
  <c r="P10" i="50"/>
  <c r="P9" i="50"/>
  <c r="P8" i="50"/>
  <c r="P7" i="50"/>
  <c r="P6" i="50"/>
  <c r="P5" i="50"/>
  <c r="P4" i="50"/>
  <c r="P3" i="50"/>
  <c r="P2" i="50"/>
  <c r="K1" i="50"/>
  <c r="I1" i="50"/>
  <c r="G1" i="50"/>
  <c r="E1" i="50"/>
  <c r="C1" i="50"/>
  <c r="L372" i="48"/>
  <c r="S122" i="48"/>
  <c r="S121" i="48"/>
  <c r="S120" i="48"/>
  <c r="P119" i="48"/>
  <c r="P118" i="48"/>
  <c r="P117" i="48"/>
  <c r="P116" i="48"/>
  <c r="P115" i="48"/>
  <c r="P114" i="48"/>
  <c r="P113" i="48"/>
  <c r="P112" i="48"/>
  <c r="P111" i="48"/>
  <c r="P110" i="48"/>
  <c r="P109" i="48"/>
  <c r="P108" i="48"/>
  <c r="P107" i="48"/>
  <c r="P106" i="48"/>
  <c r="P105" i="48"/>
  <c r="P104" i="48"/>
  <c r="P103" i="48"/>
  <c r="P102" i="48"/>
  <c r="P101" i="48"/>
  <c r="P100" i="48"/>
  <c r="P99" i="48"/>
  <c r="P98" i="48"/>
  <c r="P97" i="48"/>
  <c r="P96" i="48"/>
  <c r="P95" i="48"/>
  <c r="P94" i="48"/>
  <c r="P93" i="48"/>
  <c r="P92" i="48"/>
  <c r="P91" i="48"/>
  <c r="P90" i="48"/>
  <c r="P89" i="48"/>
  <c r="P88" i="48"/>
  <c r="P87" i="48"/>
  <c r="P86" i="48"/>
  <c r="P85" i="48"/>
  <c r="P84" i="48"/>
  <c r="P83" i="48"/>
  <c r="P82" i="48"/>
  <c r="P81" i="48"/>
  <c r="P80" i="48"/>
  <c r="P79" i="48"/>
  <c r="P78" i="48"/>
  <c r="P77" i="48"/>
  <c r="P76" i="48"/>
  <c r="P75" i="48"/>
  <c r="P74" i="48"/>
  <c r="P73" i="48"/>
  <c r="P72" i="48"/>
  <c r="P71" i="48"/>
  <c r="P70" i="48"/>
  <c r="P69" i="48"/>
  <c r="P68" i="48"/>
  <c r="P67" i="48"/>
  <c r="P66" i="48"/>
  <c r="P65" i="48"/>
  <c r="P64" i="48"/>
  <c r="P63" i="48"/>
  <c r="P62" i="48"/>
  <c r="P61" i="48"/>
  <c r="P60" i="48"/>
  <c r="P59" i="48"/>
  <c r="P58" i="48"/>
  <c r="P57" i="48"/>
  <c r="P56" i="48"/>
  <c r="P55" i="48"/>
  <c r="P54" i="48"/>
  <c r="P53" i="48"/>
  <c r="P52" i="48"/>
  <c r="P51" i="48"/>
  <c r="P50" i="48"/>
  <c r="P49" i="48"/>
  <c r="P48" i="48"/>
  <c r="P47" i="48"/>
  <c r="P46" i="48"/>
  <c r="P45" i="48"/>
  <c r="P44" i="48"/>
  <c r="P43" i="48"/>
  <c r="P42" i="48"/>
  <c r="P41" i="48"/>
  <c r="P40" i="48"/>
  <c r="P39" i="48"/>
  <c r="P38" i="48"/>
  <c r="P37" i="48"/>
  <c r="P36" i="48"/>
  <c r="P35" i="48"/>
  <c r="P34" i="48"/>
  <c r="P33" i="48"/>
  <c r="P32" i="48"/>
  <c r="P31" i="48"/>
  <c r="P30" i="48"/>
  <c r="P29" i="48"/>
  <c r="P28" i="48"/>
  <c r="P27" i="48"/>
  <c r="P26" i="48"/>
  <c r="P25" i="48"/>
  <c r="P24" i="48"/>
  <c r="P23" i="48"/>
  <c r="P22" i="48"/>
  <c r="P21" i="48"/>
  <c r="P20" i="48"/>
  <c r="P19" i="48"/>
  <c r="P18" i="48"/>
  <c r="P17" i="48"/>
  <c r="P16" i="48"/>
  <c r="P15" i="48"/>
  <c r="P14" i="48"/>
  <c r="P13" i="48"/>
  <c r="P12" i="48"/>
  <c r="P11" i="48"/>
  <c r="P10" i="48"/>
  <c r="P9" i="48"/>
  <c r="P8" i="48"/>
  <c r="P7" i="48"/>
  <c r="P6" i="48"/>
  <c r="P5" i="48"/>
  <c r="P4" i="48"/>
  <c r="P3" i="48"/>
  <c r="P2" i="48"/>
  <c r="I1" i="48"/>
  <c r="G1" i="48"/>
  <c r="E1" i="48"/>
  <c r="C1" i="48"/>
  <c r="C3" i="45" a="1"/>
  <c r="G3" i="45" s="1"/>
  <c r="D504" i="44"/>
  <c r="D503" i="44"/>
  <c r="D502" i="44"/>
  <c r="D501" i="44"/>
  <c r="D500" i="44"/>
  <c r="D499" i="44"/>
  <c r="D498" i="44"/>
  <c r="D497" i="44"/>
  <c r="D496" i="44"/>
  <c r="D495" i="44"/>
  <c r="D494" i="44"/>
  <c r="D493" i="44"/>
  <c r="D492" i="44"/>
  <c r="D491" i="44"/>
  <c r="D490" i="44"/>
  <c r="D489" i="44"/>
  <c r="D488" i="44"/>
  <c r="D487" i="44"/>
  <c r="D486" i="44"/>
  <c r="D485" i="44"/>
  <c r="D484" i="44"/>
  <c r="D483" i="44"/>
  <c r="D482" i="44"/>
  <c r="D481" i="44"/>
  <c r="D480" i="44"/>
  <c r="D479" i="44"/>
  <c r="D478" i="44"/>
  <c r="D477" i="44"/>
  <c r="D476" i="44"/>
  <c r="D475" i="44"/>
  <c r="D474" i="44"/>
  <c r="D473" i="44"/>
  <c r="D472" i="44"/>
  <c r="D471" i="44"/>
  <c r="D470" i="44"/>
  <c r="D469" i="44"/>
  <c r="D468" i="44"/>
  <c r="D467" i="44"/>
  <c r="D466" i="44"/>
  <c r="D465" i="44"/>
  <c r="D464" i="44"/>
  <c r="D463" i="44"/>
  <c r="D462" i="44"/>
  <c r="D461" i="44"/>
  <c r="D460" i="44"/>
  <c r="D459" i="44"/>
  <c r="D458" i="44"/>
  <c r="D457" i="44"/>
  <c r="D456" i="44"/>
  <c r="D455" i="44"/>
  <c r="D454" i="44"/>
  <c r="D453" i="44"/>
  <c r="D452" i="44"/>
  <c r="D451" i="44"/>
  <c r="D450" i="44"/>
  <c r="D449" i="44"/>
  <c r="D448" i="44"/>
  <c r="D447" i="44"/>
  <c r="D446" i="44"/>
  <c r="D445" i="44"/>
  <c r="D444" i="44"/>
  <c r="D443" i="44"/>
  <c r="D442" i="44"/>
  <c r="D441" i="44"/>
  <c r="D440" i="44"/>
  <c r="D439" i="44"/>
  <c r="D438" i="44"/>
  <c r="D437" i="44"/>
  <c r="D436" i="44"/>
  <c r="D435" i="44"/>
  <c r="D434" i="44"/>
  <c r="D433" i="44"/>
  <c r="D432" i="44"/>
  <c r="D431" i="44"/>
  <c r="D430" i="44"/>
  <c r="D429" i="44"/>
  <c r="D428" i="44"/>
  <c r="D427" i="44"/>
  <c r="D426" i="44"/>
  <c r="D425" i="44"/>
  <c r="D424" i="44"/>
  <c r="D423" i="44"/>
  <c r="D422" i="44"/>
  <c r="D421" i="44"/>
  <c r="D420" i="44"/>
  <c r="D419" i="44"/>
  <c r="D418" i="44"/>
  <c r="D417" i="44"/>
  <c r="D416" i="44"/>
  <c r="D415" i="44"/>
  <c r="D414" i="44"/>
  <c r="D413" i="44"/>
  <c r="D412" i="44"/>
  <c r="D411" i="44"/>
  <c r="D410" i="44"/>
  <c r="D409" i="44"/>
  <c r="D408" i="44"/>
  <c r="D407" i="44"/>
  <c r="D406" i="44"/>
  <c r="D405" i="44"/>
  <c r="D404" i="44"/>
  <c r="D403" i="44"/>
  <c r="D402" i="44"/>
  <c r="D401" i="44"/>
  <c r="D400" i="44"/>
  <c r="D399" i="44"/>
  <c r="D398" i="44"/>
  <c r="D397" i="44"/>
  <c r="D396" i="44"/>
  <c r="D395" i="44"/>
  <c r="D394" i="44"/>
  <c r="D393" i="44"/>
  <c r="D392" i="44"/>
  <c r="D391" i="44"/>
  <c r="D390" i="44"/>
  <c r="D389" i="44"/>
  <c r="D388" i="44"/>
  <c r="D387" i="44"/>
  <c r="D386" i="44"/>
  <c r="D385" i="44"/>
  <c r="D384" i="44"/>
  <c r="D383" i="44"/>
  <c r="D382" i="44"/>
  <c r="D381" i="44"/>
  <c r="D380" i="44"/>
  <c r="D379" i="44"/>
  <c r="D378" i="44"/>
  <c r="D377" i="44"/>
  <c r="D376" i="44"/>
  <c r="D375" i="44"/>
  <c r="D374" i="44"/>
  <c r="D373" i="44"/>
  <c r="D372" i="44"/>
  <c r="D371" i="44"/>
  <c r="E371" i="44" s="1"/>
  <c r="D370" i="44"/>
  <c r="D369" i="44"/>
  <c r="D368" i="44"/>
  <c r="D367" i="44"/>
  <c r="D366" i="44"/>
  <c r="D365" i="44"/>
  <c r="D364" i="44"/>
  <c r="D363" i="44"/>
  <c r="D362" i="44"/>
  <c r="D361" i="44"/>
  <c r="D360" i="44"/>
  <c r="D359" i="44"/>
  <c r="D358" i="44"/>
  <c r="D357" i="44"/>
  <c r="D356" i="44"/>
  <c r="D355" i="44"/>
  <c r="D354" i="44"/>
  <c r="D353" i="44"/>
  <c r="D352" i="44"/>
  <c r="D351" i="44"/>
  <c r="D350" i="44"/>
  <c r="D349" i="44"/>
  <c r="D348" i="44"/>
  <c r="D347" i="44"/>
  <c r="D346" i="44"/>
  <c r="D345" i="44"/>
  <c r="D344" i="44"/>
  <c r="D343" i="44"/>
  <c r="D342" i="44"/>
  <c r="D341" i="44"/>
  <c r="D340" i="44"/>
  <c r="D339" i="44"/>
  <c r="D338" i="44"/>
  <c r="D337" i="44"/>
  <c r="D336" i="44"/>
  <c r="D335" i="44"/>
  <c r="D334" i="44"/>
  <c r="D333" i="44"/>
  <c r="D332" i="44"/>
  <c r="D331" i="44"/>
  <c r="D330" i="44"/>
  <c r="D329" i="44"/>
  <c r="D328" i="44"/>
  <c r="D327" i="44"/>
  <c r="D326" i="44"/>
  <c r="D325" i="44"/>
  <c r="D324" i="44"/>
  <c r="D323" i="44"/>
  <c r="D322" i="44"/>
  <c r="D321" i="44"/>
  <c r="D320" i="44"/>
  <c r="D319" i="44"/>
  <c r="D318" i="44"/>
  <c r="D317" i="44"/>
  <c r="D316" i="44"/>
  <c r="D315" i="44"/>
  <c r="D314" i="44"/>
  <c r="D313" i="44"/>
  <c r="D312" i="44"/>
  <c r="D311" i="44"/>
  <c r="D310" i="44"/>
  <c r="D309" i="44"/>
  <c r="D308" i="44"/>
  <c r="D307" i="44"/>
  <c r="D306" i="44"/>
  <c r="D305" i="44"/>
  <c r="D304" i="44"/>
  <c r="D303" i="44"/>
  <c r="D302" i="44"/>
  <c r="D301" i="44"/>
  <c r="D300" i="44"/>
  <c r="D299" i="44"/>
  <c r="D298" i="44"/>
  <c r="D297" i="44"/>
  <c r="D296" i="44"/>
  <c r="D295" i="44"/>
  <c r="D294" i="44"/>
  <c r="D293" i="44"/>
  <c r="D292" i="44"/>
  <c r="D291" i="44"/>
  <c r="D290" i="44"/>
  <c r="D289" i="44"/>
  <c r="D288" i="44"/>
  <c r="D287" i="44"/>
  <c r="D286" i="44"/>
  <c r="D285" i="44"/>
  <c r="D284" i="44"/>
  <c r="D283" i="44"/>
  <c r="D282" i="44"/>
  <c r="D281" i="44"/>
  <c r="D280" i="44"/>
  <c r="D279" i="44"/>
  <c r="D278" i="44"/>
  <c r="D277" i="44"/>
  <c r="D276" i="44"/>
  <c r="D275" i="44"/>
  <c r="D274" i="44"/>
  <c r="D273" i="44"/>
  <c r="D272" i="44"/>
  <c r="D271" i="44"/>
  <c r="D270" i="44"/>
  <c r="D269" i="44"/>
  <c r="D268" i="44"/>
  <c r="D267" i="44"/>
  <c r="D266" i="44"/>
  <c r="D265" i="44"/>
  <c r="D264" i="44"/>
  <c r="D263" i="44"/>
  <c r="D262" i="44"/>
  <c r="D261" i="44"/>
  <c r="D260" i="44"/>
  <c r="D259" i="44"/>
  <c r="D258" i="44"/>
  <c r="D257" i="44"/>
  <c r="D256" i="44"/>
  <c r="D255" i="44"/>
  <c r="D254" i="44"/>
  <c r="D253" i="44"/>
  <c r="D252" i="44"/>
  <c r="D251" i="44"/>
  <c r="D250" i="44"/>
  <c r="D249" i="44"/>
  <c r="D248" i="44"/>
  <c r="D247" i="44"/>
  <c r="D246" i="44"/>
  <c r="D245" i="44"/>
  <c r="D244" i="44"/>
  <c r="D243" i="44"/>
  <c r="D242" i="44"/>
  <c r="D241" i="44"/>
  <c r="D240" i="44"/>
  <c r="D239" i="44"/>
  <c r="D238" i="44"/>
  <c r="D237" i="44"/>
  <c r="D236" i="44"/>
  <c r="D235" i="44"/>
  <c r="D234" i="44"/>
  <c r="D233" i="44"/>
  <c r="D232" i="44"/>
  <c r="D231" i="44"/>
  <c r="D230" i="44"/>
  <c r="D229" i="44"/>
  <c r="D228" i="44"/>
  <c r="D227" i="44"/>
  <c r="D226" i="44"/>
  <c r="D225" i="44"/>
  <c r="D224" i="44"/>
  <c r="D223" i="44"/>
  <c r="D222" i="44"/>
  <c r="D221" i="44"/>
  <c r="D220" i="44"/>
  <c r="D219" i="44"/>
  <c r="D218" i="44"/>
  <c r="D217" i="44"/>
  <c r="D216" i="44"/>
  <c r="D215" i="44"/>
  <c r="D214" i="44"/>
  <c r="D213" i="44"/>
  <c r="D212" i="44"/>
  <c r="D211" i="44"/>
  <c r="D210" i="44"/>
  <c r="D209" i="44"/>
  <c r="D208" i="44"/>
  <c r="D207" i="44"/>
  <c r="D206" i="44"/>
  <c r="D205" i="44"/>
  <c r="D204" i="44"/>
  <c r="D203" i="44"/>
  <c r="D202" i="44"/>
  <c r="D201" i="44"/>
  <c r="D200" i="44"/>
  <c r="D199" i="44"/>
  <c r="D198" i="44"/>
  <c r="D197" i="44"/>
  <c r="D196" i="44"/>
  <c r="D195" i="44"/>
  <c r="D194" i="44"/>
  <c r="D193" i="44"/>
  <c r="D192" i="44"/>
  <c r="D191" i="44"/>
  <c r="D190" i="44"/>
  <c r="D189" i="44"/>
  <c r="D188" i="44"/>
  <c r="D187" i="44"/>
  <c r="D186" i="44"/>
  <c r="D185" i="44"/>
  <c r="D184" i="44"/>
  <c r="D183" i="44"/>
  <c r="D182" i="44"/>
  <c r="D181" i="44"/>
  <c r="D180" i="44"/>
  <c r="D179" i="44"/>
  <c r="D178" i="44"/>
  <c r="D177" i="44"/>
  <c r="D176" i="44"/>
  <c r="D175" i="44"/>
  <c r="D174" i="44"/>
  <c r="D173" i="44"/>
  <c r="D172" i="44"/>
  <c r="D171" i="44"/>
  <c r="D170" i="44"/>
  <c r="D169" i="44"/>
  <c r="D168" i="44"/>
  <c r="D167" i="44"/>
  <c r="D166" i="44"/>
  <c r="D165" i="44"/>
  <c r="D164" i="44"/>
  <c r="D163" i="44"/>
  <c r="D162" i="44"/>
  <c r="D161" i="44"/>
  <c r="D160" i="44"/>
  <c r="D159" i="44"/>
  <c r="D158" i="44"/>
  <c r="D157" i="44"/>
  <c r="D156" i="44"/>
  <c r="D155" i="44"/>
  <c r="D154" i="44"/>
  <c r="D153" i="44"/>
  <c r="D152" i="44"/>
  <c r="D151" i="44"/>
  <c r="D150" i="44"/>
  <c r="D149" i="44"/>
  <c r="D148" i="44"/>
  <c r="D147" i="44"/>
  <c r="D146" i="44"/>
  <c r="D145" i="44"/>
  <c r="D144" i="44"/>
  <c r="D143" i="44"/>
  <c r="D142" i="44"/>
  <c r="D141" i="44"/>
  <c r="D140" i="44"/>
  <c r="D139" i="44"/>
  <c r="D138" i="44"/>
  <c r="D137" i="44"/>
  <c r="D136" i="44"/>
  <c r="D135" i="44"/>
  <c r="D134" i="44"/>
  <c r="D133" i="44"/>
  <c r="D132" i="44"/>
  <c r="D131" i="44"/>
  <c r="D130" i="44"/>
  <c r="D129" i="44"/>
  <c r="D128" i="44"/>
  <c r="D127" i="44"/>
  <c r="D126" i="44"/>
  <c r="D125" i="44"/>
  <c r="D124" i="44"/>
  <c r="D123" i="44"/>
  <c r="D122" i="44"/>
  <c r="D121" i="44"/>
  <c r="D120" i="44"/>
  <c r="D119" i="44"/>
  <c r="D118" i="44"/>
  <c r="D117" i="44"/>
  <c r="D116" i="44"/>
  <c r="D115" i="44"/>
  <c r="D114" i="44"/>
  <c r="D113" i="44"/>
  <c r="D112" i="44"/>
  <c r="D111" i="44"/>
  <c r="D110" i="44"/>
  <c r="D109" i="44"/>
  <c r="D108" i="44"/>
  <c r="D107" i="44"/>
  <c r="D106" i="44"/>
  <c r="D105" i="44"/>
  <c r="D104" i="44"/>
  <c r="D103" i="44"/>
  <c r="D102" i="44"/>
  <c r="D101" i="44"/>
  <c r="D100" i="44"/>
  <c r="D99" i="44"/>
  <c r="D98" i="44"/>
  <c r="D97" i="44"/>
  <c r="D96" i="44"/>
  <c r="D95" i="44"/>
  <c r="D94" i="44"/>
  <c r="D93" i="44"/>
  <c r="D92" i="44"/>
  <c r="D91" i="44"/>
  <c r="D90" i="44"/>
  <c r="D89" i="44"/>
  <c r="D88" i="44"/>
  <c r="D87" i="44"/>
  <c r="D86" i="44"/>
  <c r="D85" i="44"/>
  <c r="D84" i="44"/>
  <c r="D83" i="44"/>
  <c r="D82" i="44"/>
  <c r="D81" i="44"/>
  <c r="D80" i="44"/>
  <c r="D79" i="44"/>
  <c r="D78" i="44"/>
  <c r="D77" i="44"/>
  <c r="D76" i="44"/>
  <c r="D75" i="44"/>
  <c r="D74" i="44"/>
  <c r="D73" i="44"/>
  <c r="D72" i="44"/>
  <c r="D71" i="44"/>
  <c r="D70" i="44"/>
  <c r="D69" i="44"/>
  <c r="D68" i="44"/>
  <c r="D67" i="44"/>
  <c r="D66" i="44"/>
  <c r="D65" i="44"/>
  <c r="D64" i="44"/>
  <c r="D63" i="44"/>
  <c r="D62" i="44"/>
  <c r="D61" i="44"/>
  <c r="D60" i="44"/>
  <c r="D59" i="44"/>
  <c r="D58" i="44"/>
  <c r="D57" i="44"/>
  <c r="D56" i="44"/>
  <c r="D55" i="44"/>
  <c r="D54" i="44"/>
  <c r="D53" i="44"/>
  <c r="D52" i="44"/>
  <c r="D51" i="44"/>
  <c r="D50" i="44"/>
  <c r="D49" i="44"/>
  <c r="D48" i="44"/>
  <c r="D47" i="44"/>
  <c r="D46" i="44"/>
  <c r="D45" i="44"/>
  <c r="D44" i="44"/>
  <c r="D43" i="44"/>
  <c r="D42" i="44"/>
  <c r="D41" i="44"/>
  <c r="D40" i="44"/>
  <c r="D39" i="44"/>
  <c r="D38" i="44"/>
  <c r="D37" i="44"/>
  <c r="D36" i="44"/>
  <c r="D35" i="44"/>
  <c r="D34" i="44"/>
  <c r="D33" i="44"/>
  <c r="D32" i="44"/>
  <c r="D31" i="44"/>
  <c r="D30" i="44"/>
  <c r="D29" i="44"/>
  <c r="D28" i="44"/>
  <c r="D27" i="44"/>
  <c r="D26" i="44"/>
  <c r="D25" i="44"/>
  <c r="D24" i="44"/>
  <c r="D23" i="44"/>
  <c r="D22" i="44"/>
  <c r="D21" i="44"/>
  <c r="D20" i="44"/>
  <c r="D19" i="44"/>
  <c r="D18" i="44"/>
  <c r="D17" i="44"/>
  <c r="D16" i="44"/>
  <c r="D15" i="44"/>
  <c r="D14" i="44"/>
  <c r="D13" i="44"/>
  <c r="D12" i="44"/>
  <c r="D11" i="44"/>
  <c r="D10" i="44"/>
  <c r="D9" i="44"/>
  <c r="D8" i="44"/>
  <c r="D7" i="44"/>
  <c r="D6" i="44"/>
  <c r="D5" i="44"/>
  <c r="D4" i="44"/>
  <c r="D3" i="44"/>
  <c r="D2" i="44"/>
  <c r="D504" i="43"/>
  <c r="D503" i="43"/>
  <c r="D502" i="43"/>
  <c r="D501" i="43"/>
  <c r="D500" i="43"/>
  <c r="D499" i="43"/>
  <c r="D498" i="43"/>
  <c r="D497" i="43"/>
  <c r="D496" i="43"/>
  <c r="D495" i="43"/>
  <c r="D494" i="43"/>
  <c r="D493" i="43"/>
  <c r="D492" i="43"/>
  <c r="D491" i="43"/>
  <c r="D490" i="43"/>
  <c r="D489" i="43"/>
  <c r="D488" i="43"/>
  <c r="D487" i="43"/>
  <c r="D486" i="43"/>
  <c r="D485" i="43"/>
  <c r="D484" i="43"/>
  <c r="D483" i="43"/>
  <c r="D482" i="43"/>
  <c r="D481" i="43"/>
  <c r="D480" i="43"/>
  <c r="D479" i="43"/>
  <c r="D478" i="43"/>
  <c r="D477" i="43"/>
  <c r="D476" i="43"/>
  <c r="D475" i="43"/>
  <c r="D474" i="43"/>
  <c r="D473" i="43"/>
  <c r="D472" i="43"/>
  <c r="D471" i="43"/>
  <c r="D470" i="43"/>
  <c r="D469" i="43"/>
  <c r="D468" i="43"/>
  <c r="D467" i="43"/>
  <c r="D466" i="43"/>
  <c r="D465" i="43"/>
  <c r="D464" i="43"/>
  <c r="D463" i="43"/>
  <c r="D462" i="43"/>
  <c r="D461" i="43"/>
  <c r="D460" i="43"/>
  <c r="D459" i="43"/>
  <c r="D458" i="43"/>
  <c r="D457" i="43"/>
  <c r="D456" i="43"/>
  <c r="D455" i="43"/>
  <c r="D454" i="43"/>
  <c r="D453" i="43"/>
  <c r="D452" i="43"/>
  <c r="D451" i="43"/>
  <c r="D450" i="43"/>
  <c r="D449" i="43"/>
  <c r="D448" i="43"/>
  <c r="D447" i="43"/>
  <c r="D446" i="43"/>
  <c r="D445" i="43"/>
  <c r="D444" i="43"/>
  <c r="D443" i="43"/>
  <c r="D442" i="43"/>
  <c r="D441" i="43"/>
  <c r="D440" i="43"/>
  <c r="D439" i="43"/>
  <c r="D438" i="43"/>
  <c r="D437" i="43"/>
  <c r="D436" i="43"/>
  <c r="D435" i="43"/>
  <c r="D434" i="43"/>
  <c r="D433" i="43"/>
  <c r="D432" i="43"/>
  <c r="D431" i="43"/>
  <c r="D430" i="43"/>
  <c r="D429" i="43"/>
  <c r="D428" i="43"/>
  <c r="D427" i="43"/>
  <c r="D426" i="43"/>
  <c r="D425" i="43"/>
  <c r="D424" i="43"/>
  <c r="D423" i="43"/>
  <c r="D422" i="43"/>
  <c r="D421" i="43"/>
  <c r="D420" i="43"/>
  <c r="D419" i="43"/>
  <c r="D418" i="43"/>
  <c r="D417" i="43"/>
  <c r="D416" i="43"/>
  <c r="D415" i="43"/>
  <c r="D414" i="43"/>
  <c r="D413" i="43"/>
  <c r="D412" i="43"/>
  <c r="D411" i="43"/>
  <c r="D410" i="43"/>
  <c r="D409" i="43"/>
  <c r="D408" i="43"/>
  <c r="D407" i="43"/>
  <c r="D406" i="43"/>
  <c r="D405" i="43"/>
  <c r="D404" i="43"/>
  <c r="D403" i="43"/>
  <c r="D402" i="43"/>
  <c r="D401" i="43"/>
  <c r="D400" i="43"/>
  <c r="D399" i="43"/>
  <c r="D398" i="43"/>
  <c r="D397" i="43"/>
  <c r="D396" i="43"/>
  <c r="D395" i="43"/>
  <c r="D394" i="43"/>
  <c r="D393" i="43"/>
  <c r="D392" i="43"/>
  <c r="D391" i="43"/>
  <c r="D390" i="43"/>
  <c r="D389" i="43"/>
  <c r="D388" i="43"/>
  <c r="D387" i="43"/>
  <c r="D386" i="43"/>
  <c r="D385" i="43"/>
  <c r="D384" i="43"/>
  <c r="D383" i="43"/>
  <c r="D382" i="43"/>
  <c r="D381" i="43"/>
  <c r="D380" i="43"/>
  <c r="D379" i="43"/>
  <c r="D378" i="43"/>
  <c r="D377" i="43"/>
  <c r="D376" i="43"/>
  <c r="D375" i="43"/>
  <c r="D374" i="43"/>
  <c r="D373" i="43"/>
  <c r="D372" i="43"/>
  <c r="D371" i="43"/>
  <c r="E371" i="43" s="1"/>
  <c r="E370" i="43" s="1"/>
  <c r="E369" i="43" s="1"/>
  <c r="E368" i="43" s="1"/>
  <c r="E367" i="43" s="1"/>
  <c r="E366" i="43" s="1"/>
  <c r="E365" i="43" s="1"/>
  <c r="E364" i="43" s="1"/>
  <c r="E363" i="43" s="1"/>
  <c r="E362" i="43" s="1"/>
  <c r="E361" i="43" s="1"/>
  <c r="E360" i="43" s="1"/>
  <c r="E359" i="43" s="1"/>
  <c r="E358" i="43" s="1"/>
  <c r="E357" i="43" s="1"/>
  <c r="E356" i="43" s="1"/>
  <c r="E355" i="43" s="1"/>
  <c r="E354" i="43" s="1"/>
  <c r="E353" i="43" s="1"/>
  <c r="E352" i="43" s="1"/>
  <c r="E351" i="43" s="1"/>
  <c r="E350" i="43" s="1"/>
  <c r="E349" i="43" s="1"/>
  <c r="E348" i="43" s="1"/>
  <c r="E347" i="43" s="1"/>
  <c r="E346" i="43" s="1"/>
  <c r="E345" i="43" s="1"/>
  <c r="E344" i="43" s="1"/>
  <c r="E343" i="43" s="1"/>
  <c r="E342" i="43" s="1"/>
  <c r="E341" i="43" s="1"/>
  <c r="E340" i="43" s="1"/>
  <c r="E339" i="43" s="1"/>
  <c r="E338" i="43" s="1"/>
  <c r="E337" i="43" s="1"/>
  <c r="E336" i="43" s="1"/>
  <c r="E335" i="43" s="1"/>
  <c r="E334" i="43" s="1"/>
  <c r="E333" i="43" s="1"/>
  <c r="E332" i="43" s="1"/>
  <c r="E331" i="43" s="1"/>
  <c r="E330" i="43" s="1"/>
  <c r="E329" i="43" s="1"/>
  <c r="E328" i="43" s="1"/>
  <c r="E327" i="43" s="1"/>
  <c r="E326" i="43" s="1"/>
  <c r="E325" i="43" s="1"/>
  <c r="E324" i="43" s="1"/>
  <c r="E323" i="43" s="1"/>
  <c r="E322" i="43" s="1"/>
  <c r="E321" i="43" s="1"/>
  <c r="E320" i="43" s="1"/>
  <c r="E319" i="43" s="1"/>
  <c r="E318" i="43" s="1"/>
  <c r="E317" i="43" s="1"/>
  <c r="E316" i="43" s="1"/>
  <c r="E315" i="43" s="1"/>
  <c r="E314" i="43" s="1"/>
  <c r="E313" i="43" s="1"/>
  <c r="E312" i="43" s="1"/>
  <c r="E311" i="43" s="1"/>
  <c r="E310" i="43" s="1"/>
  <c r="E309" i="43" s="1"/>
  <c r="E308" i="43" s="1"/>
  <c r="E307" i="43" s="1"/>
  <c r="E306" i="43" s="1"/>
  <c r="E305" i="43" s="1"/>
  <c r="E304" i="43" s="1"/>
  <c r="E303" i="43" s="1"/>
  <c r="E302" i="43" s="1"/>
  <c r="E301" i="43" s="1"/>
  <c r="E300" i="43" s="1"/>
  <c r="E299" i="43" s="1"/>
  <c r="E298" i="43" s="1"/>
  <c r="E297" i="43" s="1"/>
  <c r="E296" i="43" s="1"/>
  <c r="E295" i="43" s="1"/>
  <c r="E294" i="43" s="1"/>
  <c r="E293" i="43" s="1"/>
  <c r="E292" i="43" s="1"/>
  <c r="E291" i="43" s="1"/>
  <c r="E290" i="43" s="1"/>
  <c r="E289" i="43" s="1"/>
  <c r="E288" i="43" s="1"/>
  <c r="E287" i="43" s="1"/>
  <c r="E286" i="43" s="1"/>
  <c r="E285" i="43" s="1"/>
  <c r="E284" i="43" s="1"/>
  <c r="E283" i="43" s="1"/>
  <c r="E282" i="43" s="1"/>
  <c r="E281" i="43" s="1"/>
  <c r="E280" i="43" s="1"/>
  <c r="E279" i="43" s="1"/>
  <c r="E278" i="43" s="1"/>
  <c r="E277" i="43" s="1"/>
  <c r="E276" i="43" s="1"/>
  <c r="E275" i="43" s="1"/>
  <c r="E274" i="43" s="1"/>
  <c r="E273" i="43" s="1"/>
  <c r="E272" i="43" s="1"/>
  <c r="E271" i="43" s="1"/>
  <c r="E270" i="43" s="1"/>
  <c r="E269" i="43" s="1"/>
  <c r="E268" i="43" s="1"/>
  <c r="E267" i="43" s="1"/>
  <c r="E266" i="43" s="1"/>
  <c r="E265" i="43" s="1"/>
  <c r="E264" i="43" s="1"/>
  <c r="E263" i="43" s="1"/>
  <c r="E262" i="43" s="1"/>
  <c r="E261" i="43" s="1"/>
  <c r="E260" i="43" s="1"/>
  <c r="E259" i="43" s="1"/>
  <c r="E258" i="43" s="1"/>
  <c r="E257" i="43" s="1"/>
  <c r="E256" i="43" s="1"/>
  <c r="E255" i="43" s="1"/>
  <c r="E254" i="43" s="1"/>
  <c r="E253" i="43" s="1"/>
  <c r="E252" i="43" s="1"/>
  <c r="E251" i="43" s="1"/>
  <c r="E250" i="43" s="1"/>
  <c r="E249" i="43" s="1"/>
  <c r="E248" i="43" s="1"/>
  <c r="E247" i="43" s="1"/>
  <c r="E246" i="43" s="1"/>
  <c r="E245" i="43" s="1"/>
  <c r="E244" i="43" s="1"/>
  <c r="E243" i="43" s="1"/>
  <c r="E242" i="43" s="1"/>
  <c r="E241" i="43" s="1"/>
  <c r="E240" i="43" s="1"/>
  <c r="E239" i="43" s="1"/>
  <c r="E238" i="43" s="1"/>
  <c r="E237" i="43" s="1"/>
  <c r="E236" i="43" s="1"/>
  <c r="E235" i="43" s="1"/>
  <c r="E234" i="43" s="1"/>
  <c r="E233" i="43" s="1"/>
  <c r="E232" i="43" s="1"/>
  <c r="E231" i="43" s="1"/>
  <c r="E230" i="43" s="1"/>
  <c r="E229" i="43" s="1"/>
  <c r="E228" i="43" s="1"/>
  <c r="E227" i="43" s="1"/>
  <c r="E226" i="43" s="1"/>
  <c r="E225" i="43" s="1"/>
  <c r="E224" i="43" s="1"/>
  <c r="E223" i="43" s="1"/>
  <c r="E222" i="43" s="1"/>
  <c r="E221" i="43" s="1"/>
  <c r="E220" i="43" s="1"/>
  <c r="E219" i="43" s="1"/>
  <c r="E218" i="43" s="1"/>
  <c r="E217" i="43" s="1"/>
  <c r="E216" i="43" s="1"/>
  <c r="E215" i="43" s="1"/>
  <c r="E214" i="43" s="1"/>
  <c r="E213" i="43" s="1"/>
  <c r="E212" i="43" s="1"/>
  <c r="E211" i="43" s="1"/>
  <c r="E210" i="43" s="1"/>
  <c r="E209" i="43" s="1"/>
  <c r="E208" i="43" s="1"/>
  <c r="E207" i="43" s="1"/>
  <c r="E206" i="43" s="1"/>
  <c r="E205" i="43" s="1"/>
  <c r="E204" i="43" s="1"/>
  <c r="E203" i="43" s="1"/>
  <c r="E202" i="43" s="1"/>
  <c r="E201" i="43" s="1"/>
  <c r="E200" i="43" s="1"/>
  <c r="E199" i="43" s="1"/>
  <c r="E198" i="43" s="1"/>
  <c r="E197" i="43" s="1"/>
  <c r="E196" i="43" s="1"/>
  <c r="E195" i="43" s="1"/>
  <c r="E194" i="43" s="1"/>
  <c r="E193" i="43" s="1"/>
  <c r="E192" i="43" s="1"/>
  <c r="E191" i="43" s="1"/>
  <c r="E190" i="43" s="1"/>
  <c r="E189" i="43" s="1"/>
  <c r="E188" i="43" s="1"/>
  <c r="E187" i="43" s="1"/>
  <c r="E186" i="43" s="1"/>
  <c r="E185" i="43" s="1"/>
  <c r="E184" i="43" s="1"/>
  <c r="E183" i="43" s="1"/>
  <c r="E182" i="43" s="1"/>
  <c r="E181" i="43" s="1"/>
  <c r="E180" i="43" s="1"/>
  <c r="E179" i="43" s="1"/>
  <c r="E178" i="43" s="1"/>
  <c r="E177" i="43" s="1"/>
  <c r="E176" i="43" s="1"/>
  <c r="E175" i="43" s="1"/>
  <c r="E174" i="43" s="1"/>
  <c r="E173" i="43" s="1"/>
  <c r="E172" i="43" s="1"/>
  <c r="E171" i="43" s="1"/>
  <c r="E170" i="43" s="1"/>
  <c r="E169" i="43" s="1"/>
  <c r="E168" i="43" s="1"/>
  <c r="E167" i="43" s="1"/>
  <c r="E166" i="43" s="1"/>
  <c r="E165" i="43" s="1"/>
  <c r="E164" i="43" s="1"/>
  <c r="E163" i="43" s="1"/>
  <c r="E162" i="43" s="1"/>
  <c r="E161" i="43" s="1"/>
  <c r="E160" i="43" s="1"/>
  <c r="E159" i="43" s="1"/>
  <c r="E158" i="43" s="1"/>
  <c r="E157" i="43" s="1"/>
  <c r="E156" i="43" s="1"/>
  <c r="E155" i="43" s="1"/>
  <c r="E154" i="43" s="1"/>
  <c r="E153" i="43" s="1"/>
  <c r="E152" i="43" s="1"/>
  <c r="E151" i="43" s="1"/>
  <c r="E150" i="43" s="1"/>
  <c r="E149" i="43" s="1"/>
  <c r="E148" i="43" s="1"/>
  <c r="E147" i="43" s="1"/>
  <c r="E146" i="43" s="1"/>
  <c r="E145" i="43" s="1"/>
  <c r="E144" i="43" s="1"/>
  <c r="E143" i="43" s="1"/>
  <c r="E142" i="43" s="1"/>
  <c r="E141" i="43" s="1"/>
  <c r="E140" i="43" s="1"/>
  <c r="E139" i="43" s="1"/>
  <c r="E138" i="43" s="1"/>
  <c r="E137" i="43" s="1"/>
  <c r="E136" i="43" s="1"/>
  <c r="E135" i="43" s="1"/>
  <c r="E134" i="43" s="1"/>
  <c r="E133" i="43" s="1"/>
  <c r="E132" i="43" s="1"/>
  <c r="E131" i="43" s="1"/>
  <c r="E130" i="43" s="1"/>
  <c r="E129" i="43" s="1"/>
  <c r="E128" i="43" s="1"/>
  <c r="E127" i="43" s="1"/>
  <c r="E126" i="43" s="1"/>
  <c r="E125" i="43" s="1"/>
  <c r="E124" i="43" s="1"/>
  <c r="E123" i="43" s="1"/>
  <c r="E122" i="43" s="1"/>
  <c r="E121" i="43" s="1"/>
  <c r="E120" i="43" s="1"/>
  <c r="E119" i="43" s="1"/>
  <c r="E118" i="43" s="1"/>
  <c r="E117" i="43" s="1"/>
  <c r="E116" i="43" s="1"/>
  <c r="E115" i="43" s="1"/>
  <c r="E114" i="43" s="1"/>
  <c r="E113" i="43" s="1"/>
  <c r="E112" i="43" s="1"/>
  <c r="E111" i="43" s="1"/>
  <c r="E110" i="43" s="1"/>
  <c r="E109" i="43" s="1"/>
  <c r="E108" i="43" s="1"/>
  <c r="E107" i="43" s="1"/>
  <c r="E106" i="43" s="1"/>
  <c r="E105" i="43" s="1"/>
  <c r="E104" i="43" s="1"/>
  <c r="E103" i="43" s="1"/>
  <c r="E102" i="43" s="1"/>
  <c r="E101" i="43" s="1"/>
  <c r="E100" i="43" s="1"/>
  <c r="E99" i="43" s="1"/>
  <c r="E98" i="43" s="1"/>
  <c r="E97" i="43" s="1"/>
  <c r="E96" i="43" s="1"/>
  <c r="E95" i="43" s="1"/>
  <c r="E94" i="43" s="1"/>
  <c r="E93" i="43" s="1"/>
  <c r="E92" i="43" s="1"/>
  <c r="E91" i="43" s="1"/>
  <c r="E90" i="43" s="1"/>
  <c r="E89" i="43" s="1"/>
  <c r="E88" i="43" s="1"/>
  <c r="E87" i="43" s="1"/>
  <c r="E86" i="43" s="1"/>
  <c r="E85" i="43" s="1"/>
  <c r="E84" i="43" s="1"/>
  <c r="E83" i="43" s="1"/>
  <c r="E82" i="43" s="1"/>
  <c r="E81" i="43" s="1"/>
  <c r="E80" i="43" s="1"/>
  <c r="E79" i="43" s="1"/>
  <c r="E78" i="43" s="1"/>
  <c r="E77" i="43" s="1"/>
  <c r="E76" i="43" s="1"/>
  <c r="E75" i="43" s="1"/>
  <c r="E74" i="43" s="1"/>
  <c r="E73" i="43" s="1"/>
  <c r="E72" i="43" s="1"/>
  <c r="E71" i="43" s="1"/>
  <c r="E70" i="43" s="1"/>
  <c r="E69" i="43" s="1"/>
  <c r="E68" i="43" s="1"/>
  <c r="E67" i="43" s="1"/>
  <c r="E66" i="43" s="1"/>
  <c r="E65" i="43" s="1"/>
  <c r="E64" i="43" s="1"/>
  <c r="E63" i="43" s="1"/>
  <c r="E62" i="43" s="1"/>
  <c r="E61" i="43" s="1"/>
  <c r="E60" i="43" s="1"/>
  <c r="E59" i="43" s="1"/>
  <c r="E58" i="43" s="1"/>
  <c r="E57" i="43" s="1"/>
  <c r="E56" i="43" s="1"/>
  <c r="E55" i="43" s="1"/>
  <c r="E54" i="43" s="1"/>
  <c r="E53" i="43" s="1"/>
  <c r="E52" i="43" s="1"/>
  <c r="E51" i="43" s="1"/>
  <c r="E50" i="43" s="1"/>
  <c r="E49" i="43" s="1"/>
  <c r="E48" i="43" s="1"/>
  <c r="E47" i="43" s="1"/>
  <c r="E46" i="43" s="1"/>
  <c r="E45" i="43" s="1"/>
  <c r="E44" i="43" s="1"/>
  <c r="E43" i="43" s="1"/>
  <c r="E42" i="43" s="1"/>
  <c r="E41" i="43" s="1"/>
  <c r="E40" i="43" s="1"/>
  <c r="E39" i="43" s="1"/>
  <c r="E38" i="43" s="1"/>
  <c r="E37" i="43" s="1"/>
  <c r="E36" i="43" s="1"/>
  <c r="E35" i="43" s="1"/>
  <c r="E34" i="43" s="1"/>
  <c r="E33" i="43" s="1"/>
  <c r="E32" i="43" s="1"/>
  <c r="E31" i="43" s="1"/>
  <c r="E30" i="43" s="1"/>
  <c r="E29" i="43" s="1"/>
  <c r="E28" i="43" s="1"/>
  <c r="E27" i="43" s="1"/>
  <c r="E26" i="43" s="1"/>
  <c r="E25" i="43" s="1"/>
  <c r="E24" i="43" s="1"/>
  <c r="E23" i="43" s="1"/>
  <c r="E22" i="43" s="1"/>
  <c r="E21" i="43" s="1"/>
  <c r="E20" i="43" s="1"/>
  <c r="E19" i="43" s="1"/>
  <c r="E18" i="43" s="1"/>
  <c r="E17" i="43" s="1"/>
  <c r="E16" i="43" s="1"/>
  <c r="E15" i="43" s="1"/>
  <c r="E14" i="43" s="1"/>
  <c r="E13" i="43" s="1"/>
  <c r="E12" i="43" s="1"/>
  <c r="E11" i="43" s="1"/>
  <c r="E10" i="43" s="1"/>
  <c r="E9" i="43" s="1"/>
  <c r="E8" i="43" s="1"/>
  <c r="E7" i="43" s="1"/>
  <c r="E6" i="43" s="1"/>
  <c r="E5" i="43" s="1"/>
  <c r="E4" i="43" s="1"/>
  <c r="E3" i="43" s="1"/>
  <c r="E2" i="43" s="1"/>
  <c r="D370" i="43"/>
  <c r="D369" i="43"/>
  <c r="D368" i="43"/>
  <c r="D367" i="43"/>
  <c r="D366" i="43"/>
  <c r="D365" i="43"/>
  <c r="D364" i="43"/>
  <c r="D363" i="43"/>
  <c r="D362" i="43"/>
  <c r="D361" i="43"/>
  <c r="D360" i="43"/>
  <c r="D359" i="43"/>
  <c r="D358" i="43"/>
  <c r="D357" i="43"/>
  <c r="D356" i="43"/>
  <c r="D355" i="43"/>
  <c r="D354" i="43"/>
  <c r="D353" i="43"/>
  <c r="D352" i="43"/>
  <c r="D351" i="43"/>
  <c r="D350" i="43"/>
  <c r="D349" i="43"/>
  <c r="D348" i="43"/>
  <c r="D347" i="43"/>
  <c r="D346" i="43"/>
  <c r="D345" i="43"/>
  <c r="D344" i="43"/>
  <c r="D343" i="43"/>
  <c r="D342" i="43"/>
  <c r="D341" i="43"/>
  <c r="D340" i="43"/>
  <c r="D339" i="43"/>
  <c r="D338" i="43"/>
  <c r="D337" i="43"/>
  <c r="D336" i="43"/>
  <c r="D335" i="43"/>
  <c r="D334" i="43"/>
  <c r="D333" i="43"/>
  <c r="D332" i="43"/>
  <c r="D331" i="43"/>
  <c r="D330" i="43"/>
  <c r="D329" i="43"/>
  <c r="D328" i="43"/>
  <c r="D327" i="43"/>
  <c r="D326" i="43"/>
  <c r="D325" i="43"/>
  <c r="D324" i="43"/>
  <c r="D323" i="43"/>
  <c r="D322" i="43"/>
  <c r="D321" i="43"/>
  <c r="D320" i="43"/>
  <c r="D319" i="43"/>
  <c r="D318" i="43"/>
  <c r="D317" i="43"/>
  <c r="D316" i="43"/>
  <c r="D315" i="43"/>
  <c r="D314" i="43"/>
  <c r="D313" i="43"/>
  <c r="D312" i="43"/>
  <c r="D311" i="43"/>
  <c r="D310" i="43"/>
  <c r="D309" i="43"/>
  <c r="D308" i="43"/>
  <c r="D307" i="43"/>
  <c r="D306" i="43"/>
  <c r="D305" i="43"/>
  <c r="D304" i="43"/>
  <c r="D303" i="43"/>
  <c r="D302" i="43"/>
  <c r="D301" i="43"/>
  <c r="D300" i="43"/>
  <c r="D299" i="43"/>
  <c r="D298" i="43"/>
  <c r="D297" i="43"/>
  <c r="D296" i="43"/>
  <c r="D295" i="43"/>
  <c r="D294" i="43"/>
  <c r="D293" i="43"/>
  <c r="D292" i="43"/>
  <c r="D291" i="43"/>
  <c r="D290" i="43"/>
  <c r="D289" i="43"/>
  <c r="D288" i="43"/>
  <c r="D287" i="43"/>
  <c r="D286" i="43"/>
  <c r="D285" i="43"/>
  <c r="D284" i="43"/>
  <c r="D283" i="43"/>
  <c r="D282" i="43"/>
  <c r="D281" i="43"/>
  <c r="D280" i="43"/>
  <c r="D279" i="43"/>
  <c r="D278" i="43"/>
  <c r="D277" i="43"/>
  <c r="D276" i="43"/>
  <c r="D275" i="43"/>
  <c r="D274" i="43"/>
  <c r="D273" i="43"/>
  <c r="D272" i="43"/>
  <c r="D271" i="43"/>
  <c r="D270" i="43"/>
  <c r="D269" i="43"/>
  <c r="D268" i="43"/>
  <c r="D267" i="43"/>
  <c r="D266" i="43"/>
  <c r="D265" i="43"/>
  <c r="D264" i="43"/>
  <c r="D263" i="43"/>
  <c r="D262" i="43"/>
  <c r="D261" i="43"/>
  <c r="D260" i="43"/>
  <c r="D259" i="43"/>
  <c r="D258" i="43"/>
  <c r="D257" i="43"/>
  <c r="D256" i="43"/>
  <c r="D255" i="43"/>
  <c r="D254" i="43"/>
  <c r="D253" i="43"/>
  <c r="D252" i="43"/>
  <c r="D251" i="43"/>
  <c r="D250" i="43"/>
  <c r="D249" i="43"/>
  <c r="D248" i="43"/>
  <c r="D247" i="43"/>
  <c r="D246" i="43"/>
  <c r="D245" i="43"/>
  <c r="D244" i="43"/>
  <c r="D243" i="43"/>
  <c r="D242" i="43"/>
  <c r="D241" i="43"/>
  <c r="D240" i="43"/>
  <c r="D239" i="43"/>
  <c r="D238" i="43"/>
  <c r="D237" i="43"/>
  <c r="D236" i="43"/>
  <c r="D235" i="43"/>
  <c r="D234" i="43"/>
  <c r="D233" i="43"/>
  <c r="D232" i="43"/>
  <c r="D231" i="43"/>
  <c r="D230" i="43"/>
  <c r="D229" i="43"/>
  <c r="D228" i="43"/>
  <c r="D227" i="43"/>
  <c r="D226" i="43"/>
  <c r="D225" i="43"/>
  <c r="D224" i="43"/>
  <c r="D223" i="43"/>
  <c r="D222" i="43"/>
  <c r="D221" i="43"/>
  <c r="D220" i="43"/>
  <c r="D219" i="43"/>
  <c r="D218" i="43"/>
  <c r="D217" i="43"/>
  <c r="D216" i="43"/>
  <c r="D215" i="43"/>
  <c r="D214" i="43"/>
  <c r="D213" i="43"/>
  <c r="D212" i="43"/>
  <c r="D211" i="43"/>
  <c r="D210" i="43"/>
  <c r="D209" i="43"/>
  <c r="D208" i="43"/>
  <c r="D207" i="43"/>
  <c r="D206" i="43"/>
  <c r="D205" i="43"/>
  <c r="D204" i="43"/>
  <c r="D203" i="43"/>
  <c r="D202" i="43"/>
  <c r="D201" i="43"/>
  <c r="D200" i="43"/>
  <c r="D199" i="43"/>
  <c r="D198" i="43"/>
  <c r="D197" i="43"/>
  <c r="D196" i="43"/>
  <c r="D195" i="43"/>
  <c r="D194" i="43"/>
  <c r="D193" i="43"/>
  <c r="D192" i="43"/>
  <c r="D191" i="43"/>
  <c r="D190" i="43"/>
  <c r="D189" i="43"/>
  <c r="D188" i="43"/>
  <c r="D187" i="43"/>
  <c r="D186" i="43"/>
  <c r="D185" i="43"/>
  <c r="D184" i="43"/>
  <c r="D183" i="43"/>
  <c r="D182" i="43"/>
  <c r="D181" i="43"/>
  <c r="D180" i="43"/>
  <c r="D179" i="43"/>
  <c r="D178" i="43"/>
  <c r="D177" i="43"/>
  <c r="D176" i="43"/>
  <c r="D175" i="43"/>
  <c r="D174" i="43"/>
  <c r="D173" i="43"/>
  <c r="D172" i="43"/>
  <c r="D171" i="43"/>
  <c r="D170" i="43"/>
  <c r="D169" i="43"/>
  <c r="D168" i="43"/>
  <c r="D167" i="43"/>
  <c r="D166" i="43"/>
  <c r="D165" i="43"/>
  <c r="D164" i="43"/>
  <c r="D163" i="43"/>
  <c r="D162" i="43"/>
  <c r="D161" i="43"/>
  <c r="D160" i="43"/>
  <c r="D159" i="43"/>
  <c r="D158" i="43"/>
  <c r="D157" i="43"/>
  <c r="D156" i="43"/>
  <c r="D155" i="43"/>
  <c r="D154" i="43"/>
  <c r="D153" i="43"/>
  <c r="D152" i="43"/>
  <c r="D151" i="43"/>
  <c r="D150" i="43"/>
  <c r="D149" i="43"/>
  <c r="D148" i="43"/>
  <c r="D147" i="43"/>
  <c r="D146" i="43"/>
  <c r="D145" i="43"/>
  <c r="D144" i="43"/>
  <c r="D143" i="43"/>
  <c r="D142" i="43"/>
  <c r="D141" i="43"/>
  <c r="D140" i="43"/>
  <c r="D139" i="43"/>
  <c r="D138" i="43"/>
  <c r="D137" i="43"/>
  <c r="D136" i="43"/>
  <c r="D135" i="43"/>
  <c r="D134" i="43"/>
  <c r="D133" i="43"/>
  <c r="D132" i="43"/>
  <c r="D131" i="43"/>
  <c r="D130" i="43"/>
  <c r="D129" i="43"/>
  <c r="D128" i="43"/>
  <c r="D127" i="43"/>
  <c r="D126" i="43"/>
  <c r="D125" i="43"/>
  <c r="D124" i="43"/>
  <c r="D123" i="43"/>
  <c r="D122" i="43"/>
  <c r="D121" i="43"/>
  <c r="D120" i="43"/>
  <c r="D119" i="43"/>
  <c r="D118" i="43"/>
  <c r="D117" i="43"/>
  <c r="D116" i="43"/>
  <c r="D115" i="43"/>
  <c r="D114" i="43"/>
  <c r="D113" i="43"/>
  <c r="D112" i="43"/>
  <c r="D111" i="43"/>
  <c r="D110" i="43"/>
  <c r="D109" i="43"/>
  <c r="D108" i="43"/>
  <c r="D107" i="43"/>
  <c r="D106" i="43"/>
  <c r="D105" i="43"/>
  <c r="D104" i="43"/>
  <c r="D103" i="43"/>
  <c r="D102" i="43"/>
  <c r="D101" i="43"/>
  <c r="D100" i="43"/>
  <c r="D99" i="43"/>
  <c r="D98" i="43"/>
  <c r="D97" i="43"/>
  <c r="D96" i="43"/>
  <c r="D95" i="43"/>
  <c r="D94" i="43"/>
  <c r="D93" i="43"/>
  <c r="D92" i="43"/>
  <c r="D91" i="43"/>
  <c r="D90" i="43"/>
  <c r="D89" i="43"/>
  <c r="D88" i="43"/>
  <c r="D87" i="43"/>
  <c r="D86" i="43"/>
  <c r="D85" i="43"/>
  <c r="D84" i="43"/>
  <c r="D83" i="43"/>
  <c r="D82" i="43"/>
  <c r="D81" i="43"/>
  <c r="D80" i="43"/>
  <c r="D79" i="43"/>
  <c r="D78" i="43"/>
  <c r="D77" i="43"/>
  <c r="D76" i="43"/>
  <c r="D75" i="43"/>
  <c r="D74" i="43"/>
  <c r="D73" i="43"/>
  <c r="D72" i="43"/>
  <c r="D71" i="43"/>
  <c r="D70" i="43"/>
  <c r="D69" i="43"/>
  <c r="D68" i="43"/>
  <c r="D67" i="43"/>
  <c r="D66" i="43"/>
  <c r="D65" i="43"/>
  <c r="D64" i="43"/>
  <c r="D63" i="43"/>
  <c r="D62" i="43"/>
  <c r="D61" i="43"/>
  <c r="D60" i="43"/>
  <c r="D59" i="43"/>
  <c r="D58" i="43"/>
  <c r="D57" i="43"/>
  <c r="D56" i="43"/>
  <c r="D55" i="43"/>
  <c r="D54" i="43"/>
  <c r="D53" i="43"/>
  <c r="D52" i="43"/>
  <c r="D51" i="43"/>
  <c r="D50" i="43"/>
  <c r="D49" i="43"/>
  <c r="D48" i="43"/>
  <c r="D47" i="43"/>
  <c r="D46" i="43"/>
  <c r="D45" i="43"/>
  <c r="D44" i="43"/>
  <c r="D43" i="43"/>
  <c r="D42" i="43"/>
  <c r="D41" i="43"/>
  <c r="D40" i="43"/>
  <c r="D39" i="43"/>
  <c r="D38" i="43"/>
  <c r="D37" i="43"/>
  <c r="D36" i="43"/>
  <c r="D35" i="43"/>
  <c r="D34" i="43"/>
  <c r="D33" i="43"/>
  <c r="D32" i="43"/>
  <c r="D31" i="43"/>
  <c r="D30" i="43"/>
  <c r="D29" i="43"/>
  <c r="D28" i="43"/>
  <c r="D27" i="43"/>
  <c r="D26" i="43"/>
  <c r="D25" i="43"/>
  <c r="D24" i="43"/>
  <c r="D23" i="43"/>
  <c r="D22" i="43"/>
  <c r="D21" i="43"/>
  <c r="D20" i="43"/>
  <c r="D19" i="43"/>
  <c r="D18" i="43"/>
  <c r="D17" i="43"/>
  <c r="D16" i="43"/>
  <c r="D15" i="43"/>
  <c r="D14" i="43"/>
  <c r="D13" i="43"/>
  <c r="D12" i="43"/>
  <c r="D11" i="43"/>
  <c r="D10" i="43"/>
  <c r="D9" i="43"/>
  <c r="D8" i="43"/>
  <c r="D7" i="43"/>
  <c r="D6" i="43"/>
  <c r="D5" i="43"/>
  <c r="D4" i="43"/>
  <c r="D3" i="43"/>
  <c r="D2" i="43"/>
  <c r="D504" i="42"/>
  <c r="D503" i="42"/>
  <c r="D502" i="42"/>
  <c r="D501" i="42"/>
  <c r="D500" i="42"/>
  <c r="D499" i="42"/>
  <c r="D498" i="42"/>
  <c r="D497" i="42"/>
  <c r="D496" i="42"/>
  <c r="D495" i="42"/>
  <c r="D494" i="42"/>
  <c r="D493" i="42"/>
  <c r="D492" i="42"/>
  <c r="D491" i="42"/>
  <c r="D490" i="42"/>
  <c r="D489" i="42"/>
  <c r="D488" i="42"/>
  <c r="D487" i="42"/>
  <c r="D486" i="42"/>
  <c r="D485" i="42"/>
  <c r="D484" i="42"/>
  <c r="D483" i="42"/>
  <c r="D482" i="42"/>
  <c r="D481" i="42"/>
  <c r="D480" i="42"/>
  <c r="D479" i="42"/>
  <c r="D478" i="42"/>
  <c r="D477" i="42"/>
  <c r="D476" i="42"/>
  <c r="D475" i="42"/>
  <c r="D474" i="42"/>
  <c r="D473" i="42"/>
  <c r="D472" i="42"/>
  <c r="D471" i="42"/>
  <c r="D470" i="42"/>
  <c r="D469" i="42"/>
  <c r="D468" i="42"/>
  <c r="D467" i="42"/>
  <c r="D466" i="42"/>
  <c r="D465" i="42"/>
  <c r="D464" i="42"/>
  <c r="D463" i="42"/>
  <c r="D462" i="42"/>
  <c r="D461" i="42"/>
  <c r="D460" i="42"/>
  <c r="D459" i="42"/>
  <c r="D458" i="42"/>
  <c r="D457" i="42"/>
  <c r="D456" i="42"/>
  <c r="D455" i="42"/>
  <c r="D454" i="42"/>
  <c r="D453" i="42"/>
  <c r="D452" i="42"/>
  <c r="D451" i="42"/>
  <c r="D450" i="42"/>
  <c r="D449" i="42"/>
  <c r="D448" i="42"/>
  <c r="D447" i="42"/>
  <c r="D446" i="42"/>
  <c r="D445" i="42"/>
  <c r="D444" i="42"/>
  <c r="D443" i="42"/>
  <c r="D442" i="42"/>
  <c r="D441" i="42"/>
  <c r="D440" i="42"/>
  <c r="D439" i="42"/>
  <c r="D438" i="42"/>
  <c r="D437" i="42"/>
  <c r="D436" i="42"/>
  <c r="D435" i="42"/>
  <c r="D434" i="42"/>
  <c r="D433" i="42"/>
  <c r="D432" i="42"/>
  <c r="D431" i="42"/>
  <c r="D430" i="42"/>
  <c r="D429" i="42"/>
  <c r="D428" i="42"/>
  <c r="D427" i="42"/>
  <c r="D426" i="42"/>
  <c r="D425" i="42"/>
  <c r="D424" i="42"/>
  <c r="D423" i="42"/>
  <c r="D422" i="42"/>
  <c r="D421" i="42"/>
  <c r="D420" i="42"/>
  <c r="D419" i="42"/>
  <c r="D418" i="42"/>
  <c r="D417" i="42"/>
  <c r="D416" i="42"/>
  <c r="D415" i="42"/>
  <c r="D414" i="42"/>
  <c r="D413" i="42"/>
  <c r="D412" i="42"/>
  <c r="D411" i="42"/>
  <c r="D410" i="42"/>
  <c r="D409" i="42"/>
  <c r="D408" i="42"/>
  <c r="D407" i="42"/>
  <c r="D406" i="42"/>
  <c r="D405" i="42"/>
  <c r="D404" i="42"/>
  <c r="D403" i="42"/>
  <c r="D402" i="42"/>
  <c r="D401" i="42"/>
  <c r="D400" i="42"/>
  <c r="D399" i="42"/>
  <c r="D398" i="42"/>
  <c r="D397" i="42"/>
  <c r="D396" i="42"/>
  <c r="D395" i="42"/>
  <c r="D394" i="42"/>
  <c r="D393" i="42"/>
  <c r="D392" i="42"/>
  <c r="D391" i="42"/>
  <c r="D390" i="42"/>
  <c r="D389" i="42"/>
  <c r="D388" i="42"/>
  <c r="D387" i="42"/>
  <c r="D386" i="42"/>
  <c r="D385" i="42"/>
  <c r="D384" i="42"/>
  <c r="D383" i="42"/>
  <c r="D382" i="42"/>
  <c r="D381" i="42"/>
  <c r="D380" i="42"/>
  <c r="D379" i="42"/>
  <c r="D378" i="42"/>
  <c r="D377" i="42"/>
  <c r="D376" i="42"/>
  <c r="D375" i="42"/>
  <c r="D374" i="42"/>
  <c r="D373" i="42"/>
  <c r="D372" i="42"/>
  <c r="D371" i="42"/>
  <c r="E371" i="42" s="1"/>
  <c r="D370" i="42"/>
  <c r="E370" i="42" s="1"/>
  <c r="E369" i="42" s="1"/>
  <c r="E368" i="42" s="1"/>
  <c r="E367" i="42" s="1"/>
  <c r="E366" i="42" s="1"/>
  <c r="D369" i="42"/>
  <c r="D368" i="42"/>
  <c r="D367" i="42"/>
  <c r="D366" i="42"/>
  <c r="D365" i="42"/>
  <c r="D364" i="42"/>
  <c r="D363" i="42"/>
  <c r="D362" i="42"/>
  <c r="D361" i="42"/>
  <c r="D360" i="42"/>
  <c r="D359" i="42"/>
  <c r="D358" i="42"/>
  <c r="D357" i="42"/>
  <c r="D356" i="42"/>
  <c r="D355" i="42"/>
  <c r="D354" i="42"/>
  <c r="D353" i="42"/>
  <c r="D352" i="42"/>
  <c r="D351" i="42"/>
  <c r="D350" i="42"/>
  <c r="D349" i="42"/>
  <c r="D348" i="42"/>
  <c r="D347" i="42"/>
  <c r="D346" i="42"/>
  <c r="D345" i="42"/>
  <c r="D344" i="42"/>
  <c r="D343" i="42"/>
  <c r="D342" i="42"/>
  <c r="D341" i="42"/>
  <c r="D340" i="42"/>
  <c r="D339" i="42"/>
  <c r="D338" i="42"/>
  <c r="D337" i="42"/>
  <c r="D336" i="42"/>
  <c r="D335" i="42"/>
  <c r="D334" i="42"/>
  <c r="D333" i="42"/>
  <c r="D332" i="42"/>
  <c r="D331" i="42"/>
  <c r="D330" i="42"/>
  <c r="D329" i="42"/>
  <c r="D328" i="42"/>
  <c r="D327" i="42"/>
  <c r="D326" i="42"/>
  <c r="D325" i="42"/>
  <c r="D324" i="42"/>
  <c r="D323" i="42"/>
  <c r="D322" i="42"/>
  <c r="D321" i="42"/>
  <c r="D320" i="42"/>
  <c r="D319" i="42"/>
  <c r="D318" i="42"/>
  <c r="D317" i="42"/>
  <c r="D316" i="42"/>
  <c r="D315" i="42"/>
  <c r="D314" i="42"/>
  <c r="D313" i="42"/>
  <c r="D312" i="42"/>
  <c r="D311" i="42"/>
  <c r="D310" i="42"/>
  <c r="D309" i="42"/>
  <c r="D308" i="42"/>
  <c r="D307" i="42"/>
  <c r="D306" i="42"/>
  <c r="D305" i="42"/>
  <c r="D304" i="42"/>
  <c r="D303" i="42"/>
  <c r="D302" i="42"/>
  <c r="D301" i="42"/>
  <c r="D300" i="42"/>
  <c r="D299" i="42"/>
  <c r="D298" i="42"/>
  <c r="D297" i="42"/>
  <c r="D296" i="42"/>
  <c r="D295" i="42"/>
  <c r="D294" i="42"/>
  <c r="D293" i="42"/>
  <c r="D292" i="42"/>
  <c r="D291" i="42"/>
  <c r="D290" i="42"/>
  <c r="D289" i="42"/>
  <c r="D288" i="42"/>
  <c r="D287" i="42"/>
  <c r="D286" i="42"/>
  <c r="D285" i="42"/>
  <c r="D284" i="42"/>
  <c r="D283" i="42"/>
  <c r="D282" i="42"/>
  <c r="D281" i="42"/>
  <c r="D280" i="42"/>
  <c r="D279" i="42"/>
  <c r="D278" i="42"/>
  <c r="D277" i="42"/>
  <c r="D276" i="42"/>
  <c r="D275" i="42"/>
  <c r="D274" i="42"/>
  <c r="D273" i="42"/>
  <c r="D272" i="42"/>
  <c r="D271" i="42"/>
  <c r="D270" i="42"/>
  <c r="D269" i="42"/>
  <c r="D268" i="42"/>
  <c r="D267" i="42"/>
  <c r="D266" i="42"/>
  <c r="D265" i="42"/>
  <c r="D264" i="42"/>
  <c r="D263" i="42"/>
  <c r="D262" i="42"/>
  <c r="D261" i="42"/>
  <c r="D260" i="42"/>
  <c r="D259" i="42"/>
  <c r="D258" i="42"/>
  <c r="D257" i="42"/>
  <c r="D256" i="42"/>
  <c r="D255" i="42"/>
  <c r="D254" i="42"/>
  <c r="D253" i="42"/>
  <c r="D252" i="42"/>
  <c r="D251" i="42"/>
  <c r="D250" i="42"/>
  <c r="D249" i="42"/>
  <c r="D248" i="42"/>
  <c r="D247" i="42"/>
  <c r="D246" i="42"/>
  <c r="D245" i="42"/>
  <c r="D244" i="42"/>
  <c r="D243" i="42"/>
  <c r="D242" i="42"/>
  <c r="D241" i="42"/>
  <c r="D240" i="42"/>
  <c r="D239" i="42"/>
  <c r="D238" i="42"/>
  <c r="D237" i="42"/>
  <c r="D236" i="42"/>
  <c r="D235" i="42"/>
  <c r="D234" i="42"/>
  <c r="D233" i="42"/>
  <c r="D232" i="42"/>
  <c r="D231" i="42"/>
  <c r="D230" i="42"/>
  <c r="D229" i="42"/>
  <c r="D228" i="42"/>
  <c r="D227" i="42"/>
  <c r="D226" i="42"/>
  <c r="D225" i="42"/>
  <c r="D224" i="42"/>
  <c r="D223" i="42"/>
  <c r="D222" i="42"/>
  <c r="D221" i="42"/>
  <c r="D220" i="42"/>
  <c r="D219" i="42"/>
  <c r="D218" i="42"/>
  <c r="D217" i="42"/>
  <c r="D216" i="42"/>
  <c r="D215" i="42"/>
  <c r="D214" i="42"/>
  <c r="D213" i="42"/>
  <c r="D212" i="42"/>
  <c r="D211" i="42"/>
  <c r="D210" i="42"/>
  <c r="D209" i="42"/>
  <c r="D208" i="42"/>
  <c r="D207" i="42"/>
  <c r="D206" i="42"/>
  <c r="D205" i="42"/>
  <c r="D204" i="42"/>
  <c r="D203" i="42"/>
  <c r="D202" i="42"/>
  <c r="D201" i="42"/>
  <c r="D200" i="42"/>
  <c r="D199" i="42"/>
  <c r="D198" i="42"/>
  <c r="D197" i="42"/>
  <c r="D196" i="42"/>
  <c r="D195" i="42"/>
  <c r="D194" i="42"/>
  <c r="D193" i="42"/>
  <c r="D192" i="42"/>
  <c r="D191" i="42"/>
  <c r="D190" i="42"/>
  <c r="D189" i="42"/>
  <c r="D188" i="42"/>
  <c r="D187" i="42"/>
  <c r="D186" i="42"/>
  <c r="D185" i="42"/>
  <c r="D184" i="42"/>
  <c r="D183" i="42"/>
  <c r="D182" i="42"/>
  <c r="D181" i="42"/>
  <c r="D180" i="42"/>
  <c r="D179" i="42"/>
  <c r="D178" i="42"/>
  <c r="D177" i="42"/>
  <c r="D176" i="42"/>
  <c r="D175" i="42"/>
  <c r="D174" i="42"/>
  <c r="D173" i="42"/>
  <c r="D172" i="42"/>
  <c r="D171" i="42"/>
  <c r="D170" i="42"/>
  <c r="D169" i="42"/>
  <c r="D168" i="42"/>
  <c r="D167" i="42"/>
  <c r="D166" i="42"/>
  <c r="D165" i="42"/>
  <c r="D164" i="42"/>
  <c r="D163" i="42"/>
  <c r="D162" i="42"/>
  <c r="D161" i="42"/>
  <c r="D160" i="42"/>
  <c r="D159" i="42"/>
  <c r="D158" i="42"/>
  <c r="D157" i="42"/>
  <c r="D156" i="42"/>
  <c r="D155" i="42"/>
  <c r="D154" i="42"/>
  <c r="D153" i="42"/>
  <c r="D152" i="42"/>
  <c r="D151" i="42"/>
  <c r="D150" i="42"/>
  <c r="D149" i="42"/>
  <c r="D148" i="42"/>
  <c r="D147" i="42"/>
  <c r="D146" i="42"/>
  <c r="D145" i="42"/>
  <c r="D144" i="42"/>
  <c r="D143" i="42"/>
  <c r="D142" i="42"/>
  <c r="D141" i="42"/>
  <c r="D140" i="42"/>
  <c r="D139" i="42"/>
  <c r="D138" i="42"/>
  <c r="D137" i="42"/>
  <c r="D136" i="42"/>
  <c r="D135" i="42"/>
  <c r="D134" i="42"/>
  <c r="D133" i="42"/>
  <c r="D132" i="42"/>
  <c r="D131" i="42"/>
  <c r="D130" i="42"/>
  <c r="D129" i="42"/>
  <c r="D128" i="42"/>
  <c r="D127" i="42"/>
  <c r="D126" i="42"/>
  <c r="D125" i="42"/>
  <c r="D124" i="42"/>
  <c r="D123" i="42"/>
  <c r="D122" i="42"/>
  <c r="D121" i="42"/>
  <c r="D120" i="42"/>
  <c r="D119" i="42"/>
  <c r="D118" i="42"/>
  <c r="D117" i="42"/>
  <c r="D116" i="42"/>
  <c r="D115" i="42"/>
  <c r="D114" i="42"/>
  <c r="D113" i="42"/>
  <c r="D112" i="42"/>
  <c r="D111" i="42"/>
  <c r="D110" i="42"/>
  <c r="D109" i="42"/>
  <c r="D108" i="42"/>
  <c r="D107" i="42"/>
  <c r="D106" i="42"/>
  <c r="D105" i="42"/>
  <c r="D104" i="42"/>
  <c r="D103" i="42"/>
  <c r="D102" i="42"/>
  <c r="D101" i="42"/>
  <c r="D100" i="42"/>
  <c r="D99" i="42"/>
  <c r="D98" i="42"/>
  <c r="D97" i="42"/>
  <c r="D96" i="42"/>
  <c r="D95" i="42"/>
  <c r="D94" i="42"/>
  <c r="D93" i="42"/>
  <c r="D92" i="42"/>
  <c r="D91" i="42"/>
  <c r="D90" i="42"/>
  <c r="D89" i="42"/>
  <c r="D88" i="42"/>
  <c r="D87" i="42"/>
  <c r="D86" i="42"/>
  <c r="D85" i="42"/>
  <c r="D84" i="42"/>
  <c r="D83" i="42"/>
  <c r="D82" i="42"/>
  <c r="D81" i="42"/>
  <c r="D80" i="42"/>
  <c r="D79" i="42"/>
  <c r="D78" i="42"/>
  <c r="D77" i="42"/>
  <c r="D76" i="42"/>
  <c r="D75" i="42"/>
  <c r="D74" i="42"/>
  <c r="D73" i="42"/>
  <c r="D72" i="42"/>
  <c r="D71" i="42"/>
  <c r="D70" i="42"/>
  <c r="D69" i="42"/>
  <c r="D68" i="42"/>
  <c r="D67" i="42"/>
  <c r="D66" i="42"/>
  <c r="D65" i="42"/>
  <c r="D64" i="42"/>
  <c r="D63" i="42"/>
  <c r="D62" i="42"/>
  <c r="D61" i="42"/>
  <c r="D60" i="42"/>
  <c r="D59" i="42"/>
  <c r="D58" i="42"/>
  <c r="D57" i="42"/>
  <c r="D56" i="42"/>
  <c r="D55" i="42"/>
  <c r="D54" i="42"/>
  <c r="D53" i="42"/>
  <c r="D52" i="42"/>
  <c r="D51" i="42"/>
  <c r="D50" i="42"/>
  <c r="D49" i="42"/>
  <c r="D48" i="42"/>
  <c r="D47" i="42"/>
  <c r="D46" i="42"/>
  <c r="D45" i="42"/>
  <c r="D44" i="42"/>
  <c r="D43" i="42"/>
  <c r="D42" i="42"/>
  <c r="D41" i="42"/>
  <c r="D40" i="42"/>
  <c r="D39" i="42"/>
  <c r="D38" i="42"/>
  <c r="D37" i="42"/>
  <c r="D36" i="42"/>
  <c r="D35" i="42"/>
  <c r="D34" i="42"/>
  <c r="D33" i="42"/>
  <c r="D32" i="42"/>
  <c r="D31" i="42"/>
  <c r="D30" i="42"/>
  <c r="D29" i="42"/>
  <c r="D28" i="42"/>
  <c r="D27" i="42"/>
  <c r="D26" i="42"/>
  <c r="D25" i="42"/>
  <c r="D24" i="42"/>
  <c r="D23" i="42"/>
  <c r="D22" i="42"/>
  <c r="D21" i="42"/>
  <c r="D20" i="42"/>
  <c r="D19" i="42"/>
  <c r="D18" i="42"/>
  <c r="D17" i="42"/>
  <c r="D16" i="42"/>
  <c r="D15" i="42"/>
  <c r="D14" i="42"/>
  <c r="D13" i="42"/>
  <c r="D12" i="42"/>
  <c r="D11" i="42"/>
  <c r="D10" i="42"/>
  <c r="D9" i="42"/>
  <c r="D8" i="42"/>
  <c r="D7" i="42"/>
  <c r="D6" i="42"/>
  <c r="D5" i="42"/>
  <c r="D4" i="42"/>
  <c r="D3" i="42"/>
  <c r="D2" i="42"/>
  <c r="D504" i="41"/>
  <c r="D503" i="41"/>
  <c r="D502" i="41"/>
  <c r="D501" i="41"/>
  <c r="D500" i="41"/>
  <c r="D499" i="41"/>
  <c r="D498" i="41"/>
  <c r="D497" i="41"/>
  <c r="D496" i="41"/>
  <c r="D495" i="41"/>
  <c r="D494" i="41"/>
  <c r="D493" i="41"/>
  <c r="D492" i="41"/>
  <c r="D491" i="41"/>
  <c r="D490" i="41"/>
  <c r="D489" i="41"/>
  <c r="D488" i="41"/>
  <c r="D487" i="41"/>
  <c r="D486" i="41"/>
  <c r="D485" i="41"/>
  <c r="D484" i="41"/>
  <c r="D483" i="41"/>
  <c r="D482" i="41"/>
  <c r="D481" i="41"/>
  <c r="D480" i="41"/>
  <c r="D479" i="41"/>
  <c r="D478" i="41"/>
  <c r="D477" i="41"/>
  <c r="D476" i="41"/>
  <c r="D475" i="41"/>
  <c r="D474" i="41"/>
  <c r="D473" i="41"/>
  <c r="D472" i="41"/>
  <c r="D471" i="41"/>
  <c r="D470" i="41"/>
  <c r="D469" i="41"/>
  <c r="D468" i="41"/>
  <c r="D467" i="41"/>
  <c r="D466" i="41"/>
  <c r="D465" i="41"/>
  <c r="D464" i="41"/>
  <c r="D463" i="41"/>
  <c r="D462" i="41"/>
  <c r="D461" i="41"/>
  <c r="D460" i="41"/>
  <c r="D459" i="41"/>
  <c r="D458" i="41"/>
  <c r="D457" i="41"/>
  <c r="D456" i="41"/>
  <c r="D455" i="41"/>
  <c r="D454" i="41"/>
  <c r="D453" i="41"/>
  <c r="D452" i="41"/>
  <c r="D451" i="41"/>
  <c r="D450" i="41"/>
  <c r="D449" i="41"/>
  <c r="D448" i="41"/>
  <c r="D447" i="41"/>
  <c r="D446" i="41"/>
  <c r="D445" i="41"/>
  <c r="D444" i="41"/>
  <c r="D443" i="41"/>
  <c r="D442" i="41"/>
  <c r="D441" i="41"/>
  <c r="D440" i="41"/>
  <c r="D439" i="41"/>
  <c r="D438" i="41"/>
  <c r="D437" i="41"/>
  <c r="D436" i="41"/>
  <c r="D435" i="41"/>
  <c r="D434" i="41"/>
  <c r="D433" i="41"/>
  <c r="D432" i="41"/>
  <c r="D431" i="41"/>
  <c r="D430" i="41"/>
  <c r="D429" i="41"/>
  <c r="D428" i="41"/>
  <c r="D427" i="41"/>
  <c r="D426" i="41"/>
  <c r="D425" i="41"/>
  <c r="D424" i="41"/>
  <c r="D423" i="41"/>
  <c r="D422" i="41"/>
  <c r="D421" i="41"/>
  <c r="D420" i="41"/>
  <c r="D419" i="41"/>
  <c r="D418" i="41"/>
  <c r="D417" i="41"/>
  <c r="D416" i="41"/>
  <c r="D415" i="41"/>
  <c r="D414" i="41"/>
  <c r="D413" i="41"/>
  <c r="D412" i="41"/>
  <c r="D411" i="41"/>
  <c r="D410" i="41"/>
  <c r="D409" i="41"/>
  <c r="D408" i="41"/>
  <c r="D407" i="41"/>
  <c r="D406" i="41"/>
  <c r="D405" i="41"/>
  <c r="D404" i="41"/>
  <c r="D403" i="41"/>
  <c r="D402" i="41"/>
  <c r="D401" i="41"/>
  <c r="D400" i="41"/>
  <c r="D399" i="41"/>
  <c r="D398" i="41"/>
  <c r="D397" i="41"/>
  <c r="D396" i="41"/>
  <c r="D395" i="41"/>
  <c r="D394" i="41"/>
  <c r="D393" i="41"/>
  <c r="D392" i="41"/>
  <c r="D391" i="41"/>
  <c r="D390" i="41"/>
  <c r="D389" i="41"/>
  <c r="D388" i="41"/>
  <c r="D387" i="41"/>
  <c r="D386" i="41"/>
  <c r="D385" i="41"/>
  <c r="D384" i="41"/>
  <c r="D383" i="41"/>
  <c r="D382" i="41"/>
  <c r="D381" i="41"/>
  <c r="D380" i="41"/>
  <c r="D379" i="41"/>
  <c r="D378" i="41"/>
  <c r="D377" i="41"/>
  <c r="D376" i="41"/>
  <c r="D375" i="41"/>
  <c r="D374" i="41"/>
  <c r="D373" i="41"/>
  <c r="D372" i="41"/>
  <c r="D371" i="41"/>
  <c r="E371" i="41" s="1"/>
  <c r="D370" i="41"/>
  <c r="D369" i="41"/>
  <c r="D368" i="41"/>
  <c r="D367" i="41"/>
  <c r="D366" i="41"/>
  <c r="D365" i="41"/>
  <c r="D364" i="41"/>
  <c r="D363" i="41"/>
  <c r="D362" i="41"/>
  <c r="D361" i="41"/>
  <c r="D360" i="41"/>
  <c r="D359" i="41"/>
  <c r="D358" i="41"/>
  <c r="D357" i="41"/>
  <c r="D356" i="41"/>
  <c r="D355" i="41"/>
  <c r="D354" i="41"/>
  <c r="D353" i="41"/>
  <c r="D352" i="41"/>
  <c r="D351" i="41"/>
  <c r="D350" i="41"/>
  <c r="D349" i="41"/>
  <c r="D348" i="41"/>
  <c r="D347" i="41"/>
  <c r="D346" i="41"/>
  <c r="D345" i="41"/>
  <c r="D344" i="41"/>
  <c r="D343" i="41"/>
  <c r="D342" i="41"/>
  <c r="D341" i="41"/>
  <c r="D340" i="41"/>
  <c r="D339" i="41"/>
  <c r="D338" i="41"/>
  <c r="D337" i="41"/>
  <c r="D336" i="41"/>
  <c r="D335" i="41"/>
  <c r="D334" i="41"/>
  <c r="D333" i="41"/>
  <c r="D332" i="41"/>
  <c r="D331" i="41"/>
  <c r="D330" i="41"/>
  <c r="D329" i="41"/>
  <c r="D328" i="41"/>
  <c r="D327" i="41"/>
  <c r="D326" i="41"/>
  <c r="D325" i="41"/>
  <c r="D324" i="41"/>
  <c r="D323" i="41"/>
  <c r="D322" i="41"/>
  <c r="D321" i="41"/>
  <c r="D320" i="41"/>
  <c r="D319" i="41"/>
  <c r="D318" i="41"/>
  <c r="D317" i="41"/>
  <c r="D316" i="41"/>
  <c r="D315" i="41"/>
  <c r="D314" i="41"/>
  <c r="D313" i="41"/>
  <c r="D312" i="41"/>
  <c r="D311" i="41"/>
  <c r="D310" i="41"/>
  <c r="D309" i="41"/>
  <c r="D308" i="41"/>
  <c r="D307" i="41"/>
  <c r="D306" i="41"/>
  <c r="D305" i="41"/>
  <c r="D304" i="41"/>
  <c r="D303" i="41"/>
  <c r="D302" i="41"/>
  <c r="D301" i="41"/>
  <c r="D300" i="41"/>
  <c r="D299" i="41"/>
  <c r="D298" i="41"/>
  <c r="D297" i="41"/>
  <c r="D296" i="41"/>
  <c r="D295" i="41"/>
  <c r="D294" i="41"/>
  <c r="D293" i="41"/>
  <c r="D292" i="41"/>
  <c r="D291" i="41"/>
  <c r="D290" i="41"/>
  <c r="D289" i="41"/>
  <c r="D288" i="41"/>
  <c r="D287" i="41"/>
  <c r="D286" i="41"/>
  <c r="D285" i="41"/>
  <c r="D284" i="41"/>
  <c r="D283" i="41"/>
  <c r="D282" i="41"/>
  <c r="D281" i="41"/>
  <c r="D280" i="41"/>
  <c r="D279" i="41"/>
  <c r="D278" i="41"/>
  <c r="D277" i="41"/>
  <c r="D276" i="41"/>
  <c r="D275" i="41"/>
  <c r="D274" i="41"/>
  <c r="D273" i="41"/>
  <c r="D272" i="41"/>
  <c r="D271" i="41"/>
  <c r="D270" i="41"/>
  <c r="D269" i="41"/>
  <c r="D268" i="41"/>
  <c r="D267" i="41"/>
  <c r="D266" i="41"/>
  <c r="D265" i="41"/>
  <c r="D264" i="41"/>
  <c r="D263" i="41"/>
  <c r="D262" i="41"/>
  <c r="D261" i="41"/>
  <c r="D260" i="41"/>
  <c r="D259" i="41"/>
  <c r="D258" i="41"/>
  <c r="D257" i="41"/>
  <c r="D256" i="41"/>
  <c r="D255" i="41"/>
  <c r="D254" i="41"/>
  <c r="D253" i="41"/>
  <c r="D252" i="41"/>
  <c r="D251" i="41"/>
  <c r="D250" i="41"/>
  <c r="D249" i="41"/>
  <c r="D248" i="41"/>
  <c r="D247" i="41"/>
  <c r="D246" i="41"/>
  <c r="D245" i="41"/>
  <c r="D244" i="41"/>
  <c r="D243" i="41"/>
  <c r="D242" i="41"/>
  <c r="D241" i="41"/>
  <c r="D240" i="41"/>
  <c r="D239" i="41"/>
  <c r="D238" i="41"/>
  <c r="D237" i="41"/>
  <c r="D236" i="41"/>
  <c r="D235" i="41"/>
  <c r="D234" i="41"/>
  <c r="D233" i="41"/>
  <c r="D232" i="41"/>
  <c r="D231" i="41"/>
  <c r="D230" i="41"/>
  <c r="D229" i="41"/>
  <c r="D228" i="41"/>
  <c r="D227" i="41"/>
  <c r="D226" i="41"/>
  <c r="D225" i="41"/>
  <c r="D224" i="41"/>
  <c r="D223" i="41"/>
  <c r="D222" i="41"/>
  <c r="D221" i="41"/>
  <c r="D220" i="41"/>
  <c r="D219" i="41"/>
  <c r="D218" i="41"/>
  <c r="D217" i="41"/>
  <c r="D216" i="41"/>
  <c r="D215" i="41"/>
  <c r="D214" i="41"/>
  <c r="D213" i="41"/>
  <c r="D212" i="41"/>
  <c r="D211" i="41"/>
  <c r="D210" i="41"/>
  <c r="D209" i="41"/>
  <c r="D208" i="41"/>
  <c r="D207" i="41"/>
  <c r="D206" i="41"/>
  <c r="D205" i="41"/>
  <c r="D204" i="41"/>
  <c r="D203" i="41"/>
  <c r="D202" i="41"/>
  <c r="D201" i="41"/>
  <c r="D200" i="41"/>
  <c r="D199" i="41"/>
  <c r="D198" i="41"/>
  <c r="D197" i="41"/>
  <c r="D196" i="41"/>
  <c r="D195" i="41"/>
  <c r="D194" i="41"/>
  <c r="D193" i="41"/>
  <c r="D192" i="41"/>
  <c r="D191" i="41"/>
  <c r="D190" i="41"/>
  <c r="D189" i="41"/>
  <c r="D188" i="41"/>
  <c r="D187" i="41"/>
  <c r="D186" i="41"/>
  <c r="D185" i="41"/>
  <c r="D184" i="41"/>
  <c r="D183" i="41"/>
  <c r="D182" i="41"/>
  <c r="D181" i="41"/>
  <c r="D180" i="41"/>
  <c r="D179" i="41"/>
  <c r="D178" i="41"/>
  <c r="D177" i="41"/>
  <c r="D176" i="41"/>
  <c r="D175" i="41"/>
  <c r="D174" i="41"/>
  <c r="D173" i="41"/>
  <c r="D172" i="41"/>
  <c r="D171" i="41"/>
  <c r="D170" i="41"/>
  <c r="D169" i="41"/>
  <c r="D168" i="41"/>
  <c r="D167" i="41"/>
  <c r="D166" i="41"/>
  <c r="D165" i="41"/>
  <c r="D164" i="41"/>
  <c r="D163" i="41"/>
  <c r="D162" i="41"/>
  <c r="D161" i="41"/>
  <c r="D160" i="41"/>
  <c r="D159" i="41"/>
  <c r="D158" i="41"/>
  <c r="D157" i="41"/>
  <c r="D156" i="41"/>
  <c r="D155" i="41"/>
  <c r="D154" i="41"/>
  <c r="D153" i="41"/>
  <c r="D152" i="41"/>
  <c r="D151" i="41"/>
  <c r="D150" i="41"/>
  <c r="D149" i="41"/>
  <c r="D148" i="41"/>
  <c r="D147" i="41"/>
  <c r="D146" i="41"/>
  <c r="D145" i="41"/>
  <c r="D144" i="41"/>
  <c r="D143" i="41"/>
  <c r="D142" i="41"/>
  <c r="D141" i="41"/>
  <c r="D140" i="41"/>
  <c r="D139" i="41"/>
  <c r="D138" i="41"/>
  <c r="D137" i="41"/>
  <c r="D136" i="41"/>
  <c r="D135" i="41"/>
  <c r="D134" i="41"/>
  <c r="D133" i="41"/>
  <c r="D132" i="41"/>
  <c r="D131" i="41"/>
  <c r="D130" i="41"/>
  <c r="D129" i="41"/>
  <c r="D128" i="41"/>
  <c r="D127" i="41"/>
  <c r="D126" i="41"/>
  <c r="D125" i="41"/>
  <c r="D124" i="41"/>
  <c r="D123" i="41"/>
  <c r="D122" i="41"/>
  <c r="D121" i="41"/>
  <c r="D120" i="41"/>
  <c r="D119" i="41"/>
  <c r="D118" i="41"/>
  <c r="D117" i="41"/>
  <c r="D116" i="41"/>
  <c r="D115" i="41"/>
  <c r="D114" i="41"/>
  <c r="D113" i="41"/>
  <c r="D112" i="41"/>
  <c r="D111" i="41"/>
  <c r="D110" i="41"/>
  <c r="D109" i="41"/>
  <c r="D108" i="41"/>
  <c r="D107" i="41"/>
  <c r="D106" i="41"/>
  <c r="D105" i="41"/>
  <c r="D104" i="41"/>
  <c r="D103" i="41"/>
  <c r="D102" i="41"/>
  <c r="D101" i="41"/>
  <c r="D100" i="41"/>
  <c r="D99" i="41"/>
  <c r="D98" i="41"/>
  <c r="D97" i="41"/>
  <c r="D96" i="41"/>
  <c r="D95" i="41"/>
  <c r="D94" i="41"/>
  <c r="D93" i="41"/>
  <c r="D92" i="41"/>
  <c r="D91" i="41"/>
  <c r="D90" i="41"/>
  <c r="D89" i="41"/>
  <c r="D88" i="41"/>
  <c r="D87" i="41"/>
  <c r="D86" i="41"/>
  <c r="D85" i="41"/>
  <c r="D84" i="41"/>
  <c r="D83" i="41"/>
  <c r="D82" i="41"/>
  <c r="D81" i="41"/>
  <c r="D80" i="41"/>
  <c r="D79" i="41"/>
  <c r="D78" i="41"/>
  <c r="D77" i="41"/>
  <c r="D76" i="41"/>
  <c r="D75" i="41"/>
  <c r="D74" i="41"/>
  <c r="D73" i="41"/>
  <c r="D72" i="41"/>
  <c r="D71" i="41"/>
  <c r="D70" i="41"/>
  <c r="D69" i="41"/>
  <c r="D68" i="41"/>
  <c r="D67" i="41"/>
  <c r="D66" i="41"/>
  <c r="D65" i="41"/>
  <c r="D64" i="41"/>
  <c r="D63" i="41"/>
  <c r="D62" i="41"/>
  <c r="D61" i="41"/>
  <c r="D60" i="41"/>
  <c r="D59" i="41"/>
  <c r="D58" i="41"/>
  <c r="D57" i="41"/>
  <c r="D56" i="41"/>
  <c r="D55" i="41"/>
  <c r="D54" i="41"/>
  <c r="D53" i="41"/>
  <c r="D52" i="41"/>
  <c r="D51" i="41"/>
  <c r="D50" i="41"/>
  <c r="D49" i="41"/>
  <c r="D48" i="41"/>
  <c r="D47" i="41"/>
  <c r="D46" i="41"/>
  <c r="D45" i="41"/>
  <c r="D44" i="41"/>
  <c r="D43" i="41"/>
  <c r="D42" i="41"/>
  <c r="D41" i="41"/>
  <c r="D40" i="41"/>
  <c r="D39" i="41"/>
  <c r="D38" i="41"/>
  <c r="D37" i="41"/>
  <c r="D36" i="41"/>
  <c r="D35" i="41"/>
  <c r="D34" i="41"/>
  <c r="D33" i="41"/>
  <c r="D32" i="41"/>
  <c r="D31" i="41"/>
  <c r="D30" i="41"/>
  <c r="D29" i="41"/>
  <c r="D28" i="41"/>
  <c r="D27" i="41"/>
  <c r="D26" i="41"/>
  <c r="D25" i="41"/>
  <c r="D24" i="41"/>
  <c r="D23" i="41"/>
  <c r="D22" i="41"/>
  <c r="D21" i="41"/>
  <c r="D20" i="41"/>
  <c r="D19" i="41"/>
  <c r="D18" i="41"/>
  <c r="D17" i="41"/>
  <c r="D16" i="41"/>
  <c r="D15" i="41"/>
  <c r="D14" i="41"/>
  <c r="D13" i="41"/>
  <c r="D12" i="41"/>
  <c r="D11" i="41"/>
  <c r="D10" i="41"/>
  <c r="D9" i="41"/>
  <c r="D8" i="41"/>
  <c r="D7" i="41"/>
  <c r="D6" i="41"/>
  <c r="D5" i="41"/>
  <c r="D4" i="41"/>
  <c r="D3" i="41"/>
  <c r="D2" i="41"/>
  <c r="D504" i="40"/>
  <c r="D503" i="40"/>
  <c r="D502" i="40"/>
  <c r="D501" i="40"/>
  <c r="D500" i="40"/>
  <c r="D499" i="40"/>
  <c r="D498" i="40"/>
  <c r="D497" i="40"/>
  <c r="D496" i="40"/>
  <c r="D495" i="40"/>
  <c r="D494" i="40"/>
  <c r="D493" i="40"/>
  <c r="D492" i="40"/>
  <c r="D491" i="40"/>
  <c r="D490" i="40"/>
  <c r="D489" i="40"/>
  <c r="D488" i="40"/>
  <c r="D487" i="40"/>
  <c r="D486" i="40"/>
  <c r="D485" i="40"/>
  <c r="D484" i="40"/>
  <c r="D483" i="40"/>
  <c r="D482" i="40"/>
  <c r="D481" i="40"/>
  <c r="D480" i="40"/>
  <c r="D479" i="40"/>
  <c r="D478" i="40"/>
  <c r="D477" i="40"/>
  <c r="D476" i="40"/>
  <c r="D475" i="40"/>
  <c r="D474" i="40"/>
  <c r="D473" i="40"/>
  <c r="D472" i="40"/>
  <c r="D471" i="40"/>
  <c r="D470" i="40"/>
  <c r="D469" i="40"/>
  <c r="D468" i="40"/>
  <c r="D467" i="40"/>
  <c r="D466" i="40"/>
  <c r="D465" i="40"/>
  <c r="D464" i="40"/>
  <c r="D463" i="40"/>
  <c r="D462" i="40"/>
  <c r="D461" i="40"/>
  <c r="D460" i="40"/>
  <c r="D459" i="40"/>
  <c r="D458" i="40"/>
  <c r="D457" i="40"/>
  <c r="D456" i="40"/>
  <c r="D455" i="40"/>
  <c r="D454" i="40"/>
  <c r="D453" i="40"/>
  <c r="D452" i="40"/>
  <c r="D451" i="40"/>
  <c r="D450" i="40"/>
  <c r="D449" i="40"/>
  <c r="D448" i="40"/>
  <c r="D447" i="40"/>
  <c r="D446" i="40"/>
  <c r="D445" i="40"/>
  <c r="D444" i="40"/>
  <c r="D443" i="40"/>
  <c r="D442" i="40"/>
  <c r="D441" i="40"/>
  <c r="D440" i="40"/>
  <c r="D439" i="40"/>
  <c r="D438" i="40"/>
  <c r="D437" i="40"/>
  <c r="D436" i="40"/>
  <c r="D435" i="40"/>
  <c r="D434" i="40"/>
  <c r="D433" i="40"/>
  <c r="D432" i="40"/>
  <c r="D431" i="40"/>
  <c r="D430" i="40"/>
  <c r="D429" i="40"/>
  <c r="D428" i="40"/>
  <c r="D427" i="40"/>
  <c r="D426" i="40"/>
  <c r="D425" i="40"/>
  <c r="D424" i="40"/>
  <c r="D423" i="40"/>
  <c r="D422" i="40"/>
  <c r="D421" i="40"/>
  <c r="D420" i="40"/>
  <c r="D419" i="40"/>
  <c r="D418" i="40"/>
  <c r="D417" i="40"/>
  <c r="D416" i="40"/>
  <c r="D415" i="40"/>
  <c r="D414" i="40"/>
  <c r="D413" i="40"/>
  <c r="D412" i="40"/>
  <c r="D411" i="40"/>
  <c r="D410" i="40"/>
  <c r="D409" i="40"/>
  <c r="D408" i="40"/>
  <c r="D407" i="40"/>
  <c r="D406" i="40"/>
  <c r="D405" i="40"/>
  <c r="D404" i="40"/>
  <c r="D403" i="40"/>
  <c r="D402" i="40"/>
  <c r="D401" i="40"/>
  <c r="D400" i="40"/>
  <c r="D399" i="40"/>
  <c r="D398" i="40"/>
  <c r="D397" i="40"/>
  <c r="D396" i="40"/>
  <c r="D395" i="40"/>
  <c r="D394" i="40"/>
  <c r="D393" i="40"/>
  <c r="D392" i="40"/>
  <c r="D391" i="40"/>
  <c r="D390" i="40"/>
  <c r="D389" i="40"/>
  <c r="D388" i="40"/>
  <c r="D387" i="40"/>
  <c r="D386" i="40"/>
  <c r="D385" i="40"/>
  <c r="D384" i="40"/>
  <c r="D383" i="40"/>
  <c r="D382" i="40"/>
  <c r="D381" i="40"/>
  <c r="D380" i="40"/>
  <c r="D379" i="40"/>
  <c r="D378" i="40"/>
  <c r="D377" i="40"/>
  <c r="D376" i="40"/>
  <c r="D375" i="40"/>
  <c r="D374" i="40"/>
  <c r="D373" i="40"/>
  <c r="D372" i="40"/>
  <c r="E371" i="40"/>
  <c r="E370" i="40" s="1"/>
  <c r="E369" i="40" s="1"/>
  <c r="D371" i="40"/>
  <c r="D370" i="40"/>
  <c r="D369" i="40"/>
  <c r="D368" i="40"/>
  <c r="D367" i="40"/>
  <c r="D366" i="40"/>
  <c r="D365" i="40"/>
  <c r="D364" i="40"/>
  <c r="D363" i="40"/>
  <c r="D362" i="40"/>
  <c r="D361" i="40"/>
  <c r="D360" i="40"/>
  <c r="D359" i="40"/>
  <c r="D358" i="40"/>
  <c r="D357" i="40"/>
  <c r="D356" i="40"/>
  <c r="D355" i="40"/>
  <c r="D354" i="40"/>
  <c r="D353" i="40"/>
  <c r="D352" i="40"/>
  <c r="D351" i="40"/>
  <c r="D350" i="40"/>
  <c r="D349" i="40"/>
  <c r="D348" i="40"/>
  <c r="D347" i="40"/>
  <c r="D346" i="40"/>
  <c r="D345" i="40"/>
  <c r="D344" i="40"/>
  <c r="D343" i="40"/>
  <c r="D342" i="40"/>
  <c r="D341" i="40"/>
  <c r="D340" i="40"/>
  <c r="D339" i="40"/>
  <c r="D338" i="40"/>
  <c r="D337" i="40"/>
  <c r="D336" i="40"/>
  <c r="D335" i="40"/>
  <c r="D334" i="40"/>
  <c r="D333" i="40"/>
  <c r="D332" i="40"/>
  <c r="D331" i="40"/>
  <c r="D330" i="40"/>
  <c r="D329" i="40"/>
  <c r="D328" i="40"/>
  <c r="D327" i="40"/>
  <c r="D326" i="40"/>
  <c r="D325" i="40"/>
  <c r="D324" i="40"/>
  <c r="D323" i="40"/>
  <c r="D322" i="40"/>
  <c r="D321" i="40"/>
  <c r="D320" i="40"/>
  <c r="D319" i="40"/>
  <c r="D318" i="40"/>
  <c r="D317" i="40"/>
  <c r="D316" i="40"/>
  <c r="D315" i="40"/>
  <c r="D314" i="40"/>
  <c r="D313" i="40"/>
  <c r="D312" i="40"/>
  <c r="D311" i="40"/>
  <c r="D310" i="40"/>
  <c r="D309" i="40"/>
  <c r="D308" i="40"/>
  <c r="D307" i="40"/>
  <c r="D306" i="40"/>
  <c r="D305" i="40"/>
  <c r="D304" i="40"/>
  <c r="D303" i="40"/>
  <c r="D302" i="40"/>
  <c r="D301" i="40"/>
  <c r="D300" i="40"/>
  <c r="D299" i="40"/>
  <c r="D298" i="40"/>
  <c r="D297" i="40"/>
  <c r="D296" i="40"/>
  <c r="D295" i="40"/>
  <c r="D294" i="40"/>
  <c r="D293" i="40"/>
  <c r="D292" i="40"/>
  <c r="D291" i="40"/>
  <c r="D290" i="40"/>
  <c r="D289" i="40"/>
  <c r="D288" i="40"/>
  <c r="D287" i="40"/>
  <c r="D286" i="40"/>
  <c r="D285" i="40"/>
  <c r="D284" i="40"/>
  <c r="D283" i="40"/>
  <c r="D282" i="40"/>
  <c r="D281" i="40"/>
  <c r="D280" i="40"/>
  <c r="D279" i="40"/>
  <c r="D278" i="40"/>
  <c r="D277" i="40"/>
  <c r="D276" i="40"/>
  <c r="D275" i="40"/>
  <c r="D274" i="40"/>
  <c r="D273" i="40"/>
  <c r="D272" i="40"/>
  <c r="D271" i="40"/>
  <c r="D270" i="40"/>
  <c r="D269" i="40"/>
  <c r="D268" i="40"/>
  <c r="D267" i="40"/>
  <c r="D266" i="40"/>
  <c r="D265" i="40"/>
  <c r="D264" i="40"/>
  <c r="D263" i="40"/>
  <c r="D262" i="40"/>
  <c r="D261" i="40"/>
  <c r="D260" i="40"/>
  <c r="D259" i="40"/>
  <c r="D258" i="40"/>
  <c r="D257" i="40"/>
  <c r="D256" i="40"/>
  <c r="D255" i="40"/>
  <c r="D254" i="40"/>
  <c r="D253" i="40"/>
  <c r="D252" i="40"/>
  <c r="D251" i="40"/>
  <c r="D250" i="40"/>
  <c r="D249" i="40"/>
  <c r="D248" i="40"/>
  <c r="D247" i="40"/>
  <c r="D246" i="40"/>
  <c r="D245" i="40"/>
  <c r="D244" i="40"/>
  <c r="D243" i="40"/>
  <c r="D242" i="40"/>
  <c r="D241" i="40"/>
  <c r="D240" i="40"/>
  <c r="D239" i="40"/>
  <c r="D238" i="40"/>
  <c r="D237" i="40"/>
  <c r="D236" i="40"/>
  <c r="D235" i="40"/>
  <c r="D234" i="40"/>
  <c r="D233" i="40"/>
  <c r="D232" i="40"/>
  <c r="D231" i="40"/>
  <c r="D230" i="40"/>
  <c r="D229" i="40"/>
  <c r="D228" i="40"/>
  <c r="D227" i="40"/>
  <c r="D226" i="40"/>
  <c r="D225" i="40"/>
  <c r="D224" i="40"/>
  <c r="D223" i="40"/>
  <c r="D222" i="40"/>
  <c r="D221" i="40"/>
  <c r="D220" i="40"/>
  <c r="D219" i="40"/>
  <c r="D218" i="40"/>
  <c r="D217" i="40"/>
  <c r="D216" i="40"/>
  <c r="D215" i="40"/>
  <c r="D214" i="40"/>
  <c r="D213" i="40"/>
  <c r="D212" i="40"/>
  <c r="D211" i="40"/>
  <c r="D210" i="40"/>
  <c r="D209" i="40"/>
  <c r="D208" i="40"/>
  <c r="D207" i="40"/>
  <c r="D206" i="40"/>
  <c r="D205" i="40"/>
  <c r="D204" i="40"/>
  <c r="D203" i="40"/>
  <c r="D202" i="40"/>
  <c r="D201" i="40"/>
  <c r="D200" i="40"/>
  <c r="D199" i="40"/>
  <c r="D198" i="40"/>
  <c r="D197" i="40"/>
  <c r="D196" i="40"/>
  <c r="D195" i="40"/>
  <c r="D194" i="40"/>
  <c r="D193" i="40"/>
  <c r="D192" i="40"/>
  <c r="D191" i="40"/>
  <c r="D190" i="40"/>
  <c r="D189" i="40"/>
  <c r="D188" i="40"/>
  <c r="D187" i="40"/>
  <c r="D186" i="40"/>
  <c r="D185" i="40"/>
  <c r="D184" i="40"/>
  <c r="D183" i="40"/>
  <c r="D182" i="40"/>
  <c r="D181" i="40"/>
  <c r="D180" i="40"/>
  <c r="D179" i="40"/>
  <c r="D178" i="40"/>
  <c r="D177" i="40"/>
  <c r="D176" i="40"/>
  <c r="D175" i="40"/>
  <c r="D174" i="40"/>
  <c r="D173" i="40"/>
  <c r="D172" i="40"/>
  <c r="D171" i="40"/>
  <c r="D170" i="40"/>
  <c r="D169" i="40"/>
  <c r="D168" i="40"/>
  <c r="D167" i="40"/>
  <c r="D166" i="40"/>
  <c r="D165" i="40"/>
  <c r="D164" i="40"/>
  <c r="D163" i="40"/>
  <c r="D162" i="40"/>
  <c r="D161" i="40"/>
  <c r="D160" i="40"/>
  <c r="D159" i="40"/>
  <c r="D158" i="40"/>
  <c r="D157" i="40"/>
  <c r="D156" i="40"/>
  <c r="D155" i="40"/>
  <c r="D154" i="40"/>
  <c r="D153" i="40"/>
  <c r="D152" i="40"/>
  <c r="D151" i="40"/>
  <c r="D150" i="40"/>
  <c r="D149" i="40"/>
  <c r="D148" i="40"/>
  <c r="D147" i="40"/>
  <c r="D146" i="40"/>
  <c r="D145" i="40"/>
  <c r="D144" i="40"/>
  <c r="D143" i="40"/>
  <c r="D142" i="40"/>
  <c r="D141" i="40"/>
  <c r="D140" i="40"/>
  <c r="D139" i="40"/>
  <c r="D138" i="40"/>
  <c r="D137" i="40"/>
  <c r="D136" i="40"/>
  <c r="D135" i="40"/>
  <c r="D134" i="40"/>
  <c r="D133" i="40"/>
  <c r="D132" i="40"/>
  <c r="D131" i="40"/>
  <c r="D130" i="40"/>
  <c r="D129" i="40"/>
  <c r="D128" i="40"/>
  <c r="D127" i="40"/>
  <c r="D126" i="40"/>
  <c r="D125" i="40"/>
  <c r="D124" i="40"/>
  <c r="D123" i="40"/>
  <c r="D122" i="40"/>
  <c r="D121" i="40"/>
  <c r="D120" i="40"/>
  <c r="D119" i="40"/>
  <c r="D118" i="40"/>
  <c r="D117" i="40"/>
  <c r="D116" i="40"/>
  <c r="D115" i="40"/>
  <c r="D114" i="40"/>
  <c r="D113" i="40"/>
  <c r="D112" i="40"/>
  <c r="D111" i="40"/>
  <c r="D110" i="40"/>
  <c r="D109" i="40"/>
  <c r="D108" i="40"/>
  <c r="D107" i="40"/>
  <c r="D106" i="40"/>
  <c r="D105" i="40"/>
  <c r="D104" i="40"/>
  <c r="D103" i="40"/>
  <c r="D102" i="40"/>
  <c r="D101" i="40"/>
  <c r="D100" i="40"/>
  <c r="D99" i="40"/>
  <c r="D98" i="40"/>
  <c r="D97" i="40"/>
  <c r="D96" i="40"/>
  <c r="D95" i="40"/>
  <c r="D94" i="40"/>
  <c r="D93" i="40"/>
  <c r="D92" i="40"/>
  <c r="D91" i="40"/>
  <c r="D90" i="40"/>
  <c r="D89" i="40"/>
  <c r="D88" i="40"/>
  <c r="D87" i="40"/>
  <c r="D86" i="40"/>
  <c r="D85" i="40"/>
  <c r="D84" i="40"/>
  <c r="D83" i="40"/>
  <c r="D82" i="40"/>
  <c r="D81" i="40"/>
  <c r="D80" i="40"/>
  <c r="D79" i="40"/>
  <c r="D78" i="40"/>
  <c r="D77" i="40"/>
  <c r="D76" i="40"/>
  <c r="D75" i="40"/>
  <c r="D74" i="40"/>
  <c r="D73" i="40"/>
  <c r="D72" i="40"/>
  <c r="D71" i="40"/>
  <c r="D70" i="40"/>
  <c r="D69" i="40"/>
  <c r="D68" i="40"/>
  <c r="D67" i="40"/>
  <c r="D66" i="40"/>
  <c r="D65" i="40"/>
  <c r="D64" i="40"/>
  <c r="D63" i="40"/>
  <c r="D62" i="40"/>
  <c r="D61" i="40"/>
  <c r="D60" i="40"/>
  <c r="D59" i="40"/>
  <c r="D58" i="40"/>
  <c r="D57" i="40"/>
  <c r="D56" i="40"/>
  <c r="D55" i="40"/>
  <c r="D54" i="40"/>
  <c r="D53" i="40"/>
  <c r="D52" i="40"/>
  <c r="D51" i="40"/>
  <c r="D50" i="40"/>
  <c r="D49" i="40"/>
  <c r="D48" i="40"/>
  <c r="D47" i="40"/>
  <c r="D46" i="40"/>
  <c r="D45" i="40"/>
  <c r="D44" i="40"/>
  <c r="D43" i="40"/>
  <c r="D42" i="40"/>
  <c r="D41" i="40"/>
  <c r="D40" i="40"/>
  <c r="D39" i="40"/>
  <c r="D38" i="40"/>
  <c r="D37" i="40"/>
  <c r="D36" i="40"/>
  <c r="D35" i="40"/>
  <c r="D34" i="40"/>
  <c r="D33" i="40"/>
  <c r="D32" i="40"/>
  <c r="D31" i="40"/>
  <c r="D30" i="40"/>
  <c r="D29" i="40"/>
  <c r="D28" i="40"/>
  <c r="D27" i="40"/>
  <c r="D26" i="40"/>
  <c r="D25" i="40"/>
  <c r="D24" i="40"/>
  <c r="D23" i="40"/>
  <c r="D22" i="40"/>
  <c r="D21" i="40"/>
  <c r="D20" i="40"/>
  <c r="D19" i="40"/>
  <c r="D18" i="40"/>
  <c r="D17" i="40"/>
  <c r="D16" i="40"/>
  <c r="D15" i="40"/>
  <c r="D14" i="40"/>
  <c r="D13" i="40"/>
  <c r="D12" i="40"/>
  <c r="D11" i="40"/>
  <c r="D10" i="40"/>
  <c r="D9" i="40"/>
  <c r="D8" i="40"/>
  <c r="D7" i="40"/>
  <c r="D6" i="40"/>
  <c r="D5" i="40"/>
  <c r="D4" i="40"/>
  <c r="D3" i="40"/>
  <c r="D2" i="40"/>
  <c r="D504" i="39"/>
  <c r="D503" i="39"/>
  <c r="D502" i="39"/>
  <c r="D501" i="39"/>
  <c r="D500" i="39"/>
  <c r="D499" i="39"/>
  <c r="D498" i="39"/>
  <c r="D497" i="39"/>
  <c r="D496" i="39"/>
  <c r="D495" i="39"/>
  <c r="D494" i="39"/>
  <c r="D493" i="39"/>
  <c r="D492" i="39"/>
  <c r="D491" i="39"/>
  <c r="D490" i="39"/>
  <c r="D489" i="39"/>
  <c r="D488" i="39"/>
  <c r="D487" i="39"/>
  <c r="D486" i="39"/>
  <c r="D485" i="39"/>
  <c r="D484" i="39"/>
  <c r="D483" i="39"/>
  <c r="D482" i="39"/>
  <c r="D481" i="39"/>
  <c r="D480" i="39"/>
  <c r="D479" i="39"/>
  <c r="D478" i="39"/>
  <c r="D477" i="39"/>
  <c r="D476" i="39"/>
  <c r="D475" i="39"/>
  <c r="D474" i="39"/>
  <c r="D473" i="39"/>
  <c r="D472" i="39"/>
  <c r="D471" i="39"/>
  <c r="D470" i="39"/>
  <c r="D469" i="39"/>
  <c r="D468" i="39"/>
  <c r="D467" i="39"/>
  <c r="D466" i="39"/>
  <c r="D465" i="39"/>
  <c r="D464" i="39"/>
  <c r="D463" i="39"/>
  <c r="D462" i="39"/>
  <c r="D461" i="39"/>
  <c r="D460" i="39"/>
  <c r="D459" i="39"/>
  <c r="D458" i="39"/>
  <c r="D457" i="39"/>
  <c r="D456" i="39"/>
  <c r="D455" i="39"/>
  <c r="D454" i="39"/>
  <c r="D453" i="39"/>
  <c r="D452" i="39"/>
  <c r="D451" i="39"/>
  <c r="D450" i="39"/>
  <c r="D449" i="39"/>
  <c r="D448" i="39"/>
  <c r="D447" i="39"/>
  <c r="D446" i="39"/>
  <c r="D445" i="39"/>
  <c r="D444" i="39"/>
  <c r="D443" i="39"/>
  <c r="D442" i="39"/>
  <c r="D441" i="39"/>
  <c r="D440" i="39"/>
  <c r="D439" i="39"/>
  <c r="D438" i="39"/>
  <c r="D437" i="39"/>
  <c r="D436" i="39"/>
  <c r="D435" i="39"/>
  <c r="D434" i="39"/>
  <c r="D433" i="39"/>
  <c r="D432" i="39"/>
  <c r="D431" i="39"/>
  <c r="D430" i="39"/>
  <c r="D429" i="39"/>
  <c r="D428" i="39"/>
  <c r="D427" i="39"/>
  <c r="D426" i="39"/>
  <c r="D425" i="39"/>
  <c r="D424" i="39"/>
  <c r="D423" i="39"/>
  <c r="D422" i="39"/>
  <c r="D421" i="39"/>
  <c r="D420" i="39"/>
  <c r="D419" i="39"/>
  <c r="D418" i="39"/>
  <c r="D417" i="39"/>
  <c r="D416" i="39"/>
  <c r="D415" i="39"/>
  <c r="D414" i="39"/>
  <c r="D413" i="39"/>
  <c r="D412" i="39"/>
  <c r="D411" i="39"/>
  <c r="D410" i="39"/>
  <c r="D409" i="39"/>
  <c r="D408" i="39"/>
  <c r="D407" i="39"/>
  <c r="D406" i="39"/>
  <c r="D405" i="39"/>
  <c r="D404" i="39"/>
  <c r="D403" i="39"/>
  <c r="D402" i="39"/>
  <c r="D401" i="39"/>
  <c r="D400" i="39"/>
  <c r="D399" i="39"/>
  <c r="D398" i="39"/>
  <c r="D397" i="39"/>
  <c r="D396" i="39"/>
  <c r="D395" i="39"/>
  <c r="D394" i="39"/>
  <c r="D393" i="39"/>
  <c r="D392" i="39"/>
  <c r="D391" i="39"/>
  <c r="D390" i="39"/>
  <c r="D389" i="39"/>
  <c r="D388" i="39"/>
  <c r="D387" i="39"/>
  <c r="D386" i="39"/>
  <c r="D385" i="39"/>
  <c r="D384" i="39"/>
  <c r="D383" i="39"/>
  <c r="D382" i="39"/>
  <c r="D381" i="39"/>
  <c r="D380" i="39"/>
  <c r="D379" i="39"/>
  <c r="D378" i="39"/>
  <c r="D377" i="39"/>
  <c r="D376" i="39"/>
  <c r="D375" i="39"/>
  <c r="D374" i="39"/>
  <c r="D373" i="39"/>
  <c r="D372" i="39"/>
  <c r="D371" i="39"/>
  <c r="E371" i="39" s="1"/>
  <c r="E370" i="39" s="1"/>
  <c r="D370" i="39"/>
  <c r="D369" i="39"/>
  <c r="D368" i="39"/>
  <c r="D367" i="39"/>
  <c r="D366" i="39"/>
  <c r="D365" i="39"/>
  <c r="D364" i="39"/>
  <c r="D363" i="39"/>
  <c r="D362" i="39"/>
  <c r="D361" i="39"/>
  <c r="D360" i="39"/>
  <c r="D359" i="39"/>
  <c r="D358" i="39"/>
  <c r="D357" i="39"/>
  <c r="D356" i="39"/>
  <c r="D355" i="39"/>
  <c r="D354" i="39"/>
  <c r="D353" i="39"/>
  <c r="D352" i="39"/>
  <c r="D351" i="39"/>
  <c r="D350" i="39"/>
  <c r="D349" i="39"/>
  <c r="D348" i="39"/>
  <c r="D347" i="39"/>
  <c r="D346" i="39"/>
  <c r="D345" i="39"/>
  <c r="D344" i="39"/>
  <c r="D343" i="39"/>
  <c r="D342" i="39"/>
  <c r="D341" i="39"/>
  <c r="D340" i="39"/>
  <c r="D339" i="39"/>
  <c r="D338" i="39"/>
  <c r="D337" i="39"/>
  <c r="D336" i="39"/>
  <c r="D335" i="39"/>
  <c r="D334" i="39"/>
  <c r="D333" i="39"/>
  <c r="D332" i="39"/>
  <c r="D331" i="39"/>
  <c r="D330" i="39"/>
  <c r="D329" i="39"/>
  <c r="D328" i="39"/>
  <c r="D327" i="39"/>
  <c r="D326" i="39"/>
  <c r="D325" i="39"/>
  <c r="D324" i="39"/>
  <c r="D323" i="39"/>
  <c r="D322" i="39"/>
  <c r="D321" i="39"/>
  <c r="D320" i="39"/>
  <c r="D319" i="39"/>
  <c r="D318" i="39"/>
  <c r="D317" i="39"/>
  <c r="D316" i="39"/>
  <c r="D315" i="39"/>
  <c r="D314" i="39"/>
  <c r="D313" i="39"/>
  <c r="D312" i="39"/>
  <c r="D311" i="39"/>
  <c r="D310" i="39"/>
  <c r="D309" i="39"/>
  <c r="D308" i="39"/>
  <c r="D307" i="39"/>
  <c r="D306" i="39"/>
  <c r="D305" i="39"/>
  <c r="D304" i="39"/>
  <c r="D303" i="39"/>
  <c r="D302" i="39"/>
  <c r="D301" i="39"/>
  <c r="D300" i="39"/>
  <c r="D299" i="39"/>
  <c r="D298" i="39"/>
  <c r="D297" i="39"/>
  <c r="D296" i="39"/>
  <c r="D295" i="39"/>
  <c r="D294" i="39"/>
  <c r="D293" i="39"/>
  <c r="D292" i="39"/>
  <c r="D291" i="39"/>
  <c r="D290" i="39"/>
  <c r="D289" i="39"/>
  <c r="D288" i="39"/>
  <c r="D287" i="39"/>
  <c r="D286" i="39"/>
  <c r="D285" i="39"/>
  <c r="D284" i="39"/>
  <c r="D283" i="39"/>
  <c r="D282" i="39"/>
  <c r="D281" i="39"/>
  <c r="D280" i="39"/>
  <c r="D279" i="39"/>
  <c r="D278" i="39"/>
  <c r="D277" i="39"/>
  <c r="D276" i="39"/>
  <c r="D275" i="39"/>
  <c r="D274" i="39"/>
  <c r="D273" i="39"/>
  <c r="D272" i="39"/>
  <c r="D271" i="39"/>
  <c r="D270" i="39"/>
  <c r="D269" i="39"/>
  <c r="D268" i="39"/>
  <c r="D267" i="39"/>
  <c r="D266" i="39"/>
  <c r="D265" i="39"/>
  <c r="D264" i="39"/>
  <c r="D263" i="39"/>
  <c r="D262" i="39"/>
  <c r="D261" i="39"/>
  <c r="D260" i="39"/>
  <c r="D259" i="39"/>
  <c r="D258" i="39"/>
  <c r="D257" i="39"/>
  <c r="D256" i="39"/>
  <c r="D255" i="39"/>
  <c r="D254" i="39"/>
  <c r="D253" i="39"/>
  <c r="D252" i="39"/>
  <c r="D251" i="39"/>
  <c r="D250" i="39"/>
  <c r="D249" i="39"/>
  <c r="D248" i="39"/>
  <c r="D247" i="39"/>
  <c r="D246" i="39"/>
  <c r="D245" i="39"/>
  <c r="D244" i="39"/>
  <c r="D243" i="39"/>
  <c r="D242" i="39"/>
  <c r="D241" i="39"/>
  <c r="D240" i="39"/>
  <c r="D239" i="39"/>
  <c r="D238" i="39"/>
  <c r="D237" i="39"/>
  <c r="D236" i="39"/>
  <c r="D235" i="39"/>
  <c r="D234" i="39"/>
  <c r="D233" i="39"/>
  <c r="D232" i="39"/>
  <c r="D231" i="39"/>
  <c r="D230" i="39"/>
  <c r="D229" i="39"/>
  <c r="D228" i="39"/>
  <c r="D227" i="39"/>
  <c r="D226" i="39"/>
  <c r="D225" i="39"/>
  <c r="D224" i="39"/>
  <c r="D223" i="39"/>
  <c r="D222" i="39"/>
  <c r="D221" i="39"/>
  <c r="D220" i="39"/>
  <c r="D219" i="39"/>
  <c r="D218" i="39"/>
  <c r="D217" i="39"/>
  <c r="D216" i="39"/>
  <c r="D215" i="39"/>
  <c r="D214" i="39"/>
  <c r="D213" i="39"/>
  <c r="D212" i="39"/>
  <c r="D211" i="39"/>
  <c r="D210" i="39"/>
  <c r="D209" i="39"/>
  <c r="D208" i="39"/>
  <c r="D207" i="39"/>
  <c r="D206" i="39"/>
  <c r="D205" i="39"/>
  <c r="D204" i="39"/>
  <c r="D203" i="39"/>
  <c r="D202" i="39"/>
  <c r="D201" i="39"/>
  <c r="D200" i="39"/>
  <c r="D199" i="39"/>
  <c r="D198" i="39"/>
  <c r="D197" i="39"/>
  <c r="D196" i="39"/>
  <c r="D195" i="39"/>
  <c r="D194" i="39"/>
  <c r="D193" i="39"/>
  <c r="D192" i="39"/>
  <c r="D191" i="39"/>
  <c r="D190" i="39"/>
  <c r="D189" i="39"/>
  <c r="D188" i="39"/>
  <c r="D187" i="39"/>
  <c r="D186" i="39"/>
  <c r="D185" i="39"/>
  <c r="D184" i="39"/>
  <c r="D183" i="39"/>
  <c r="D182" i="39"/>
  <c r="D181" i="39"/>
  <c r="D180" i="39"/>
  <c r="D179" i="39"/>
  <c r="D178" i="39"/>
  <c r="D177" i="39"/>
  <c r="D176" i="39"/>
  <c r="D175" i="39"/>
  <c r="D174" i="39"/>
  <c r="D173" i="39"/>
  <c r="D172" i="39"/>
  <c r="D171" i="39"/>
  <c r="D170" i="39"/>
  <c r="D169" i="39"/>
  <c r="D168" i="39"/>
  <c r="D167" i="39"/>
  <c r="D166" i="39"/>
  <c r="D165" i="39"/>
  <c r="D164" i="39"/>
  <c r="D163" i="39"/>
  <c r="D162" i="39"/>
  <c r="D161" i="39"/>
  <c r="D160" i="39"/>
  <c r="D159" i="39"/>
  <c r="D158" i="39"/>
  <c r="D157" i="39"/>
  <c r="D156" i="39"/>
  <c r="D155" i="39"/>
  <c r="D154" i="39"/>
  <c r="D153" i="39"/>
  <c r="D152" i="39"/>
  <c r="D151" i="39"/>
  <c r="D150" i="39"/>
  <c r="D149" i="39"/>
  <c r="D148" i="39"/>
  <c r="D147" i="39"/>
  <c r="D146" i="39"/>
  <c r="D145" i="39"/>
  <c r="D144" i="39"/>
  <c r="D143" i="39"/>
  <c r="D142" i="39"/>
  <c r="D141" i="39"/>
  <c r="D140" i="39"/>
  <c r="D139" i="39"/>
  <c r="D138" i="39"/>
  <c r="D137" i="39"/>
  <c r="D136" i="39"/>
  <c r="D135" i="39"/>
  <c r="D134" i="39"/>
  <c r="D133" i="39"/>
  <c r="D132" i="39"/>
  <c r="D131" i="39"/>
  <c r="D130" i="39"/>
  <c r="D129" i="39"/>
  <c r="D128" i="39"/>
  <c r="D127" i="39"/>
  <c r="D126" i="39"/>
  <c r="D125" i="39"/>
  <c r="D124" i="39"/>
  <c r="D123" i="39"/>
  <c r="D122" i="39"/>
  <c r="D121" i="39"/>
  <c r="D120" i="39"/>
  <c r="D119" i="39"/>
  <c r="D118" i="39"/>
  <c r="D117" i="39"/>
  <c r="D116" i="39"/>
  <c r="D115" i="39"/>
  <c r="D114" i="39"/>
  <c r="D113" i="39"/>
  <c r="D112" i="39"/>
  <c r="D111" i="39"/>
  <c r="D110" i="39"/>
  <c r="D109" i="39"/>
  <c r="D108" i="39"/>
  <c r="D107" i="39"/>
  <c r="D106" i="39"/>
  <c r="D105" i="39"/>
  <c r="D104" i="39"/>
  <c r="D103" i="39"/>
  <c r="D102" i="39"/>
  <c r="D101" i="39"/>
  <c r="D100" i="39"/>
  <c r="D99" i="39"/>
  <c r="D98" i="39"/>
  <c r="D97" i="39"/>
  <c r="D96" i="39"/>
  <c r="D95" i="39"/>
  <c r="D94" i="39"/>
  <c r="D93" i="39"/>
  <c r="D92" i="39"/>
  <c r="D91" i="39"/>
  <c r="D90" i="39"/>
  <c r="D89" i="39"/>
  <c r="D88" i="39"/>
  <c r="D87" i="39"/>
  <c r="D86" i="39"/>
  <c r="D85" i="39"/>
  <c r="D84" i="39"/>
  <c r="D83" i="39"/>
  <c r="D82" i="39"/>
  <c r="D81" i="39"/>
  <c r="D80" i="39"/>
  <c r="D79" i="39"/>
  <c r="D78" i="39"/>
  <c r="D77" i="39"/>
  <c r="D76" i="39"/>
  <c r="D75" i="39"/>
  <c r="D74" i="39"/>
  <c r="D73" i="39"/>
  <c r="D72" i="39"/>
  <c r="D71" i="39"/>
  <c r="D70" i="39"/>
  <c r="D69" i="39"/>
  <c r="D68" i="39"/>
  <c r="D67" i="39"/>
  <c r="D66" i="39"/>
  <c r="D65" i="39"/>
  <c r="D64" i="39"/>
  <c r="D63" i="39"/>
  <c r="D62" i="39"/>
  <c r="D61" i="39"/>
  <c r="D60" i="39"/>
  <c r="D59" i="39"/>
  <c r="D58" i="39"/>
  <c r="D57" i="39"/>
  <c r="D56" i="39"/>
  <c r="D55" i="39"/>
  <c r="D54" i="39"/>
  <c r="D53" i="39"/>
  <c r="D52" i="39"/>
  <c r="D51" i="39"/>
  <c r="D50" i="39"/>
  <c r="D49" i="39"/>
  <c r="D48" i="39"/>
  <c r="D47" i="39"/>
  <c r="D46" i="39"/>
  <c r="D45" i="39"/>
  <c r="D44" i="39"/>
  <c r="D43" i="39"/>
  <c r="D42" i="39"/>
  <c r="D41" i="39"/>
  <c r="D40" i="39"/>
  <c r="D39" i="39"/>
  <c r="D38" i="39"/>
  <c r="D37" i="39"/>
  <c r="D36" i="39"/>
  <c r="D35" i="39"/>
  <c r="D34" i="39"/>
  <c r="D33" i="39"/>
  <c r="D32" i="39"/>
  <c r="D31" i="39"/>
  <c r="D30" i="39"/>
  <c r="D29" i="39"/>
  <c r="D28" i="39"/>
  <c r="D27" i="39"/>
  <c r="D26" i="39"/>
  <c r="D25" i="39"/>
  <c r="D24" i="39"/>
  <c r="D23" i="39"/>
  <c r="D22" i="39"/>
  <c r="D21" i="39"/>
  <c r="D20" i="39"/>
  <c r="D19" i="39"/>
  <c r="D18" i="39"/>
  <c r="D17" i="39"/>
  <c r="D16" i="39"/>
  <c r="D15" i="39"/>
  <c r="D14" i="39"/>
  <c r="D13" i="39"/>
  <c r="D12" i="39"/>
  <c r="D11" i="39"/>
  <c r="D10" i="39"/>
  <c r="D9" i="39"/>
  <c r="D8" i="39"/>
  <c r="D7" i="39"/>
  <c r="D6" i="39"/>
  <c r="D5" i="39"/>
  <c r="D4" i="39"/>
  <c r="D3" i="39"/>
  <c r="D2" i="39"/>
  <c r="D504" i="38"/>
  <c r="D503" i="38"/>
  <c r="D502" i="38"/>
  <c r="D501" i="38"/>
  <c r="D500" i="38"/>
  <c r="D499" i="38"/>
  <c r="D498" i="38"/>
  <c r="D497" i="38"/>
  <c r="D496" i="38"/>
  <c r="D495" i="38"/>
  <c r="D494" i="38"/>
  <c r="D493" i="38"/>
  <c r="D492" i="38"/>
  <c r="D491" i="38"/>
  <c r="D490" i="38"/>
  <c r="D489" i="38"/>
  <c r="D488" i="38"/>
  <c r="D487" i="38"/>
  <c r="D486" i="38"/>
  <c r="D485" i="38"/>
  <c r="D484" i="38"/>
  <c r="D483" i="38"/>
  <c r="D482" i="38"/>
  <c r="D481" i="38"/>
  <c r="D480" i="38"/>
  <c r="D479" i="38"/>
  <c r="D478" i="38"/>
  <c r="D477" i="38"/>
  <c r="D476" i="38"/>
  <c r="D475" i="38"/>
  <c r="D474" i="38"/>
  <c r="D473" i="38"/>
  <c r="D472" i="38"/>
  <c r="D471" i="38"/>
  <c r="D470" i="38"/>
  <c r="D469" i="38"/>
  <c r="D468" i="38"/>
  <c r="D467" i="38"/>
  <c r="D466" i="38"/>
  <c r="D465" i="38"/>
  <c r="D464" i="38"/>
  <c r="D463" i="38"/>
  <c r="D462" i="38"/>
  <c r="D461" i="38"/>
  <c r="D460" i="38"/>
  <c r="D459" i="38"/>
  <c r="D458" i="38"/>
  <c r="D457" i="38"/>
  <c r="D456" i="38"/>
  <c r="D455" i="38"/>
  <c r="D454" i="38"/>
  <c r="D453" i="38"/>
  <c r="D452" i="38"/>
  <c r="D451" i="38"/>
  <c r="D450" i="38"/>
  <c r="D449" i="38"/>
  <c r="D448" i="38"/>
  <c r="D447" i="38"/>
  <c r="D446" i="38"/>
  <c r="D445" i="38"/>
  <c r="D444" i="38"/>
  <c r="D443" i="38"/>
  <c r="D442" i="38"/>
  <c r="D441" i="38"/>
  <c r="D440" i="38"/>
  <c r="D439" i="38"/>
  <c r="D438" i="38"/>
  <c r="D437" i="38"/>
  <c r="D436" i="38"/>
  <c r="D435" i="38"/>
  <c r="D434" i="38"/>
  <c r="D433" i="38"/>
  <c r="D432" i="38"/>
  <c r="D431" i="38"/>
  <c r="D430" i="38"/>
  <c r="D429" i="38"/>
  <c r="D428" i="38"/>
  <c r="D427" i="38"/>
  <c r="D426" i="38"/>
  <c r="D425" i="38"/>
  <c r="D424" i="38"/>
  <c r="D423" i="38"/>
  <c r="D422" i="38"/>
  <c r="D421" i="38"/>
  <c r="D420" i="38"/>
  <c r="D419" i="38"/>
  <c r="D418" i="38"/>
  <c r="D417" i="38"/>
  <c r="D416" i="38"/>
  <c r="D415" i="38"/>
  <c r="D414" i="38"/>
  <c r="D413" i="38"/>
  <c r="D412" i="38"/>
  <c r="D411" i="38"/>
  <c r="D410" i="38"/>
  <c r="D409" i="38"/>
  <c r="D408" i="38"/>
  <c r="D407" i="38"/>
  <c r="D406" i="38"/>
  <c r="D405" i="38"/>
  <c r="D404" i="38"/>
  <c r="D403" i="38"/>
  <c r="D402" i="38"/>
  <c r="D401" i="38"/>
  <c r="D400" i="38"/>
  <c r="D399" i="38"/>
  <c r="D398" i="38"/>
  <c r="D397" i="38"/>
  <c r="D396" i="38"/>
  <c r="D395" i="38"/>
  <c r="D394" i="38"/>
  <c r="D393" i="38"/>
  <c r="D392" i="38"/>
  <c r="D391" i="38"/>
  <c r="D390" i="38"/>
  <c r="D389" i="38"/>
  <c r="D388" i="38"/>
  <c r="D387" i="38"/>
  <c r="D386" i="38"/>
  <c r="D385" i="38"/>
  <c r="D384" i="38"/>
  <c r="D383" i="38"/>
  <c r="D382" i="38"/>
  <c r="D381" i="38"/>
  <c r="D380" i="38"/>
  <c r="D379" i="38"/>
  <c r="D378" i="38"/>
  <c r="D377" i="38"/>
  <c r="D376" i="38"/>
  <c r="D375" i="38"/>
  <c r="D374" i="38"/>
  <c r="D373" i="38"/>
  <c r="D372" i="38"/>
  <c r="E371" i="38"/>
  <c r="E370" i="38" s="1"/>
  <c r="E369" i="38" s="1"/>
  <c r="E368" i="38" s="1"/>
  <c r="D371" i="38"/>
  <c r="D370" i="38"/>
  <c r="D369" i="38"/>
  <c r="D368" i="38"/>
  <c r="D367" i="38"/>
  <c r="D366" i="38"/>
  <c r="D365" i="38"/>
  <c r="D364" i="38"/>
  <c r="D363" i="38"/>
  <c r="D362" i="38"/>
  <c r="D361" i="38"/>
  <c r="D360" i="38"/>
  <c r="D359" i="38"/>
  <c r="D358" i="38"/>
  <c r="D357" i="38"/>
  <c r="D356" i="38"/>
  <c r="D355" i="38"/>
  <c r="D354" i="38"/>
  <c r="D353" i="38"/>
  <c r="D352" i="38"/>
  <c r="D351" i="38"/>
  <c r="D350" i="38"/>
  <c r="D349" i="38"/>
  <c r="D348" i="38"/>
  <c r="D347" i="38"/>
  <c r="D346" i="38"/>
  <c r="D345" i="38"/>
  <c r="D344" i="38"/>
  <c r="D343" i="38"/>
  <c r="D342" i="38"/>
  <c r="D341" i="38"/>
  <c r="D340" i="38"/>
  <c r="D339" i="38"/>
  <c r="D338" i="38"/>
  <c r="D337" i="38"/>
  <c r="D336" i="38"/>
  <c r="D335" i="38"/>
  <c r="D334" i="38"/>
  <c r="D333" i="38"/>
  <c r="D332" i="38"/>
  <c r="D331" i="38"/>
  <c r="D330" i="38"/>
  <c r="D329" i="38"/>
  <c r="D328" i="38"/>
  <c r="D327" i="38"/>
  <c r="D326" i="38"/>
  <c r="D325" i="38"/>
  <c r="D324" i="38"/>
  <c r="D323" i="38"/>
  <c r="D322" i="38"/>
  <c r="D321" i="38"/>
  <c r="D320" i="38"/>
  <c r="D319" i="38"/>
  <c r="D318" i="38"/>
  <c r="D317" i="38"/>
  <c r="D316" i="38"/>
  <c r="D315" i="38"/>
  <c r="D314" i="38"/>
  <c r="D313" i="38"/>
  <c r="D312" i="38"/>
  <c r="D311" i="38"/>
  <c r="D310" i="38"/>
  <c r="D309" i="38"/>
  <c r="D308" i="38"/>
  <c r="D307" i="38"/>
  <c r="D306" i="38"/>
  <c r="D305" i="38"/>
  <c r="D304" i="38"/>
  <c r="D303" i="38"/>
  <c r="D302" i="38"/>
  <c r="D301" i="38"/>
  <c r="D300" i="38"/>
  <c r="D299" i="38"/>
  <c r="D298" i="38"/>
  <c r="D297" i="38"/>
  <c r="D296" i="38"/>
  <c r="D295" i="38"/>
  <c r="D294" i="38"/>
  <c r="D293" i="38"/>
  <c r="D292" i="38"/>
  <c r="D291" i="38"/>
  <c r="D290" i="38"/>
  <c r="D289" i="38"/>
  <c r="D288" i="38"/>
  <c r="D287" i="38"/>
  <c r="D286" i="38"/>
  <c r="D285" i="38"/>
  <c r="D284" i="38"/>
  <c r="D283" i="38"/>
  <c r="D282" i="38"/>
  <c r="D281" i="38"/>
  <c r="D280" i="38"/>
  <c r="D279" i="38"/>
  <c r="D278" i="38"/>
  <c r="D277" i="38"/>
  <c r="D276" i="38"/>
  <c r="D275" i="38"/>
  <c r="D274" i="38"/>
  <c r="D273" i="38"/>
  <c r="D272" i="38"/>
  <c r="D271" i="38"/>
  <c r="D270" i="38"/>
  <c r="D269" i="38"/>
  <c r="D268" i="38"/>
  <c r="D267" i="38"/>
  <c r="D266" i="38"/>
  <c r="D265" i="38"/>
  <c r="D264" i="38"/>
  <c r="D263" i="38"/>
  <c r="D262" i="38"/>
  <c r="D261" i="38"/>
  <c r="D260" i="38"/>
  <c r="D259" i="38"/>
  <c r="D258" i="38"/>
  <c r="D257" i="38"/>
  <c r="D256" i="38"/>
  <c r="D255" i="38"/>
  <c r="D254" i="38"/>
  <c r="D253" i="38"/>
  <c r="D252" i="38"/>
  <c r="D251" i="38"/>
  <c r="D250" i="38"/>
  <c r="D249" i="38"/>
  <c r="D248" i="38"/>
  <c r="D247" i="38"/>
  <c r="D246" i="38"/>
  <c r="D245" i="38"/>
  <c r="D244" i="38"/>
  <c r="D243" i="38"/>
  <c r="D242" i="38"/>
  <c r="D241" i="38"/>
  <c r="D240" i="38"/>
  <c r="D239" i="38"/>
  <c r="D238" i="38"/>
  <c r="D237" i="38"/>
  <c r="D236" i="38"/>
  <c r="D235" i="38"/>
  <c r="D234" i="38"/>
  <c r="D233" i="38"/>
  <c r="D232" i="38"/>
  <c r="D231" i="38"/>
  <c r="D230" i="38"/>
  <c r="D229" i="38"/>
  <c r="D228" i="38"/>
  <c r="D227" i="38"/>
  <c r="D226" i="38"/>
  <c r="D225" i="38"/>
  <c r="D224" i="38"/>
  <c r="D223" i="38"/>
  <c r="D222" i="38"/>
  <c r="D221" i="38"/>
  <c r="D220" i="38"/>
  <c r="D219" i="38"/>
  <c r="D218" i="38"/>
  <c r="D217" i="38"/>
  <c r="D216" i="38"/>
  <c r="D215" i="38"/>
  <c r="D214" i="38"/>
  <c r="D213" i="38"/>
  <c r="D212" i="38"/>
  <c r="D211" i="38"/>
  <c r="D210" i="38"/>
  <c r="D209" i="38"/>
  <c r="D208" i="38"/>
  <c r="D207" i="38"/>
  <c r="D206" i="38"/>
  <c r="D205" i="38"/>
  <c r="D204" i="38"/>
  <c r="D203" i="38"/>
  <c r="D202" i="38"/>
  <c r="D201" i="38"/>
  <c r="D200" i="38"/>
  <c r="D199" i="38"/>
  <c r="D198" i="38"/>
  <c r="D197" i="38"/>
  <c r="D196" i="38"/>
  <c r="D195" i="38"/>
  <c r="D194" i="38"/>
  <c r="D193" i="38"/>
  <c r="D192" i="38"/>
  <c r="D191" i="38"/>
  <c r="D190" i="38"/>
  <c r="D189" i="38"/>
  <c r="D188" i="38"/>
  <c r="D187" i="38"/>
  <c r="D186" i="38"/>
  <c r="D185" i="38"/>
  <c r="D184" i="38"/>
  <c r="D183" i="38"/>
  <c r="D182" i="38"/>
  <c r="D181" i="38"/>
  <c r="D180" i="38"/>
  <c r="D179" i="38"/>
  <c r="D178" i="38"/>
  <c r="D177" i="38"/>
  <c r="D176" i="38"/>
  <c r="D175" i="38"/>
  <c r="D174" i="38"/>
  <c r="D173" i="38"/>
  <c r="D172" i="38"/>
  <c r="D171" i="38"/>
  <c r="D170" i="38"/>
  <c r="D169" i="38"/>
  <c r="D168" i="38"/>
  <c r="D167" i="38"/>
  <c r="D166" i="38"/>
  <c r="D165" i="38"/>
  <c r="D164" i="38"/>
  <c r="D163" i="38"/>
  <c r="D162" i="38"/>
  <c r="D161" i="38"/>
  <c r="D160" i="38"/>
  <c r="D159" i="38"/>
  <c r="D158" i="38"/>
  <c r="D157" i="38"/>
  <c r="D156" i="38"/>
  <c r="D155" i="38"/>
  <c r="D154" i="38"/>
  <c r="D153" i="38"/>
  <c r="D152" i="38"/>
  <c r="D151" i="38"/>
  <c r="D150" i="38"/>
  <c r="D149" i="38"/>
  <c r="D148" i="38"/>
  <c r="D147" i="38"/>
  <c r="D146" i="38"/>
  <c r="D145" i="38"/>
  <c r="D144" i="38"/>
  <c r="D143" i="38"/>
  <c r="D142" i="38"/>
  <c r="D141" i="38"/>
  <c r="D140" i="38"/>
  <c r="D139" i="38"/>
  <c r="D138" i="38"/>
  <c r="D137" i="38"/>
  <c r="D136" i="38"/>
  <c r="D135" i="38"/>
  <c r="D134" i="38"/>
  <c r="D133" i="38"/>
  <c r="D132" i="38"/>
  <c r="D131" i="38"/>
  <c r="D130" i="38"/>
  <c r="D129" i="38"/>
  <c r="D128" i="38"/>
  <c r="D127" i="38"/>
  <c r="D126" i="38"/>
  <c r="D125" i="38"/>
  <c r="D124" i="38"/>
  <c r="D123" i="38"/>
  <c r="D122" i="38"/>
  <c r="D121" i="38"/>
  <c r="D120" i="38"/>
  <c r="D119" i="38"/>
  <c r="D118" i="38"/>
  <c r="D117" i="38"/>
  <c r="D116" i="38"/>
  <c r="D115" i="38"/>
  <c r="D114" i="38"/>
  <c r="D113" i="38"/>
  <c r="D112" i="38"/>
  <c r="D111" i="38"/>
  <c r="D110" i="38"/>
  <c r="D109" i="38"/>
  <c r="D108" i="38"/>
  <c r="D107" i="38"/>
  <c r="D106" i="38"/>
  <c r="D105" i="38"/>
  <c r="D104" i="38"/>
  <c r="D103" i="38"/>
  <c r="D102" i="38"/>
  <c r="D101" i="38"/>
  <c r="D100" i="38"/>
  <c r="D99" i="38"/>
  <c r="D98" i="38"/>
  <c r="D97" i="38"/>
  <c r="D96" i="38"/>
  <c r="D95" i="38"/>
  <c r="D94" i="38"/>
  <c r="D93" i="38"/>
  <c r="D92" i="38"/>
  <c r="D91" i="38"/>
  <c r="D90" i="38"/>
  <c r="D89" i="38"/>
  <c r="D88" i="38"/>
  <c r="D87" i="38"/>
  <c r="D86" i="38"/>
  <c r="D85" i="38"/>
  <c r="D84" i="38"/>
  <c r="D83" i="38"/>
  <c r="D82" i="38"/>
  <c r="D81" i="38"/>
  <c r="D80" i="38"/>
  <c r="D79" i="38"/>
  <c r="D78" i="38"/>
  <c r="D77" i="38"/>
  <c r="D76" i="38"/>
  <c r="D75" i="38"/>
  <c r="D74" i="38"/>
  <c r="D73" i="38"/>
  <c r="D72" i="38"/>
  <c r="D71" i="38"/>
  <c r="D70" i="38"/>
  <c r="D69" i="38"/>
  <c r="D68" i="38"/>
  <c r="D67" i="38"/>
  <c r="D66" i="38"/>
  <c r="D65" i="38"/>
  <c r="D64" i="38"/>
  <c r="D63" i="38"/>
  <c r="D62" i="38"/>
  <c r="D61" i="38"/>
  <c r="D60" i="38"/>
  <c r="D59" i="38"/>
  <c r="D58" i="38"/>
  <c r="D57" i="38"/>
  <c r="D56" i="38"/>
  <c r="D55" i="38"/>
  <c r="D54" i="38"/>
  <c r="D53" i="38"/>
  <c r="D52" i="38"/>
  <c r="D51" i="38"/>
  <c r="D50" i="38"/>
  <c r="D49" i="38"/>
  <c r="D48" i="38"/>
  <c r="D47" i="38"/>
  <c r="D46" i="38"/>
  <c r="D45" i="38"/>
  <c r="D44" i="38"/>
  <c r="D43" i="38"/>
  <c r="D42" i="38"/>
  <c r="D41" i="38"/>
  <c r="D40" i="38"/>
  <c r="D39" i="38"/>
  <c r="D38" i="38"/>
  <c r="D37" i="38"/>
  <c r="D36" i="38"/>
  <c r="D35" i="38"/>
  <c r="D34" i="38"/>
  <c r="D33" i="38"/>
  <c r="D32" i="38"/>
  <c r="D31" i="38"/>
  <c r="D30" i="38"/>
  <c r="D29" i="38"/>
  <c r="D28" i="38"/>
  <c r="D27" i="38"/>
  <c r="D26" i="38"/>
  <c r="D25" i="38"/>
  <c r="D24" i="38"/>
  <c r="D23" i="38"/>
  <c r="D22" i="38"/>
  <c r="D21" i="38"/>
  <c r="D20" i="38"/>
  <c r="D19" i="38"/>
  <c r="D18" i="38"/>
  <c r="D17" i="38"/>
  <c r="D16" i="38"/>
  <c r="D15" i="38"/>
  <c r="D14" i="38"/>
  <c r="D13" i="38"/>
  <c r="D12" i="38"/>
  <c r="D11" i="38"/>
  <c r="D10" i="38"/>
  <c r="D9" i="38"/>
  <c r="D8" i="38"/>
  <c r="D7" i="38"/>
  <c r="D6" i="38"/>
  <c r="D5" i="38"/>
  <c r="D4" i="38"/>
  <c r="D3" i="38"/>
  <c r="D2" i="38"/>
  <c r="A504" i="34"/>
  <c r="H503" i="34"/>
  <c r="D503" i="34"/>
  <c r="A503" i="34"/>
  <c r="H502" i="34"/>
  <c r="D502" i="34"/>
  <c r="A502" i="34"/>
  <c r="H501" i="34"/>
  <c r="D501" i="34"/>
  <c r="A501" i="34"/>
  <c r="H500" i="34"/>
  <c r="D500" i="34"/>
  <c r="A500" i="34"/>
  <c r="H499" i="34"/>
  <c r="D499" i="34"/>
  <c r="A499" i="34"/>
  <c r="H498" i="34"/>
  <c r="D498" i="34"/>
  <c r="A498" i="34"/>
  <c r="H497" i="34"/>
  <c r="D497" i="34"/>
  <c r="A497" i="34"/>
  <c r="H496" i="34"/>
  <c r="D496" i="34"/>
  <c r="A496" i="34"/>
  <c r="H495" i="34"/>
  <c r="D495" i="34"/>
  <c r="A495" i="34"/>
  <c r="H494" i="34"/>
  <c r="D494" i="34"/>
  <c r="A494" i="34"/>
  <c r="H493" i="34"/>
  <c r="D493" i="34"/>
  <c r="A493" i="34"/>
  <c r="H492" i="34"/>
  <c r="D492" i="34"/>
  <c r="A492" i="34"/>
  <c r="H491" i="34"/>
  <c r="D491" i="34"/>
  <c r="A491" i="34"/>
  <c r="H490" i="34"/>
  <c r="D490" i="34"/>
  <c r="A490" i="34"/>
  <c r="H489" i="34"/>
  <c r="D489" i="34"/>
  <c r="A489" i="34"/>
  <c r="H488" i="34"/>
  <c r="D488" i="34"/>
  <c r="A488" i="34"/>
  <c r="H487" i="34"/>
  <c r="D487" i="34"/>
  <c r="A487" i="34"/>
  <c r="H486" i="34"/>
  <c r="D486" i="34"/>
  <c r="A486" i="34"/>
  <c r="H485" i="34"/>
  <c r="D485" i="34"/>
  <c r="A485" i="34"/>
  <c r="H484" i="34"/>
  <c r="D484" i="34"/>
  <c r="A484" i="34"/>
  <c r="H483" i="34"/>
  <c r="D483" i="34"/>
  <c r="A483" i="34"/>
  <c r="H482" i="34"/>
  <c r="D482" i="34"/>
  <c r="A482" i="34"/>
  <c r="H481" i="34"/>
  <c r="D481" i="34"/>
  <c r="A481" i="34"/>
  <c r="H480" i="34"/>
  <c r="D480" i="34"/>
  <c r="A480" i="34"/>
  <c r="H479" i="34"/>
  <c r="D479" i="34"/>
  <c r="A479" i="34"/>
  <c r="H478" i="34"/>
  <c r="D478" i="34"/>
  <c r="A478" i="34"/>
  <c r="H477" i="34"/>
  <c r="D477" i="34"/>
  <c r="A477" i="34"/>
  <c r="H476" i="34"/>
  <c r="D476" i="34"/>
  <c r="A476" i="34"/>
  <c r="H475" i="34"/>
  <c r="D475" i="34"/>
  <c r="A475" i="34"/>
  <c r="H474" i="34"/>
  <c r="D474" i="34"/>
  <c r="A474" i="34"/>
  <c r="H473" i="34"/>
  <c r="D473" i="34"/>
  <c r="A473" i="34"/>
  <c r="H472" i="34"/>
  <c r="D472" i="34"/>
  <c r="A472" i="34"/>
  <c r="H471" i="34"/>
  <c r="D471" i="34"/>
  <c r="A471" i="34"/>
  <c r="H470" i="34"/>
  <c r="D470" i="34"/>
  <c r="A470" i="34"/>
  <c r="H469" i="34"/>
  <c r="D469" i="34"/>
  <c r="A469" i="34"/>
  <c r="H468" i="34"/>
  <c r="D468" i="34"/>
  <c r="A468" i="34"/>
  <c r="H467" i="34"/>
  <c r="D467" i="34"/>
  <c r="A467" i="34"/>
  <c r="H466" i="34"/>
  <c r="D466" i="34"/>
  <c r="A466" i="34"/>
  <c r="H465" i="34"/>
  <c r="D465" i="34"/>
  <c r="A465" i="34"/>
  <c r="H464" i="34"/>
  <c r="D464" i="34"/>
  <c r="A464" i="34"/>
  <c r="H463" i="34"/>
  <c r="D463" i="34"/>
  <c r="A463" i="34"/>
  <c r="H462" i="34"/>
  <c r="D462" i="34"/>
  <c r="A462" i="34"/>
  <c r="H461" i="34"/>
  <c r="D461" i="34"/>
  <c r="A461" i="34"/>
  <c r="H460" i="34"/>
  <c r="D460" i="34"/>
  <c r="A460" i="34"/>
  <c r="H459" i="34"/>
  <c r="D459" i="34"/>
  <c r="A459" i="34"/>
  <c r="H458" i="34"/>
  <c r="D458" i="34"/>
  <c r="A458" i="34"/>
  <c r="H457" i="34"/>
  <c r="D457" i="34"/>
  <c r="A457" i="34"/>
  <c r="H456" i="34"/>
  <c r="D456" i="34"/>
  <c r="A456" i="34"/>
  <c r="H455" i="34"/>
  <c r="D455" i="34"/>
  <c r="A455" i="34"/>
  <c r="H454" i="34"/>
  <c r="D454" i="34"/>
  <c r="A454" i="34"/>
  <c r="H453" i="34"/>
  <c r="D453" i="34"/>
  <c r="A453" i="34"/>
  <c r="H452" i="34"/>
  <c r="D452" i="34"/>
  <c r="A452" i="34"/>
  <c r="H451" i="34"/>
  <c r="D451" i="34"/>
  <c r="A451" i="34"/>
  <c r="H450" i="34"/>
  <c r="D450" i="34"/>
  <c r="A450" i="34"/>
  <c r="H449" i="34"/>
  <c r="D449" i="34"/>
  <c r="A449" i="34"/>
  <c r="H448" i="34"/>
  <c r="D448" i="34"/>
  <c r="A448" i="34"/>
  <c r="H447" i="34"/>
  <c r="D447" i="34"/>
  <c r="A447" i="34"/>
  <c r="H446" i="34"/>
  <c r="D446" i="34"/>
  <c r="A446" i="34"/>
  <c r="H445" i="34"/>
  <c r="D445" i="34"/>
  <c r="A445" i="34"/>
  <c r="H444" i="34"/>
  <c r="D444" i="34"/>
  <c r="A444" i="34"/>
  <c r="H443" i="34"/>
  <c r="D443" i="34"/>
  <c r="A443" i="34"/>
  <c r="H442" i="34"/>
  <c r="D442" i="34"/>
  <c r="A442" i="34"/>
  <c r="H441" i="34"/>
  <c r="D441" i="34"/>
  <c r="A441" i="34"/>
  <c r="H440" i="34"/>
  <c r="D440" i="34"/>
  <c r="A440" i="34"/>
  <c r="H439" i="34"/>
  <c r="D439" i="34"/>
  <c r="A439" i="34"/>
  <c r="H438" i="34"/>
  <c r="D438" i="34"/>
  <c r="A438" i="34"/>
  <c r="H437" i="34"/>
  <c r="D437" i="34"/>
  <c r="A437" i="34"/>
  <c r="H436" i="34"/>
  <c r="D436" i="34"/>
  <c r="A436" i="34"/>
  <c r="H435" i="34"/>
  <c r="D435" i="34"/>
  <c r="A435" i="34"/>
  <c r="H434" i="34"/>
  <c r="D434" i="34"/>
  <c r="A434" i="34"/>
  <c r="H433" i="34"/>
  <c r="D433" i="34"/>
  <c r="A433" i="34"/>
  <c r="H432" i="34"/>
  <c r="D432" i="34"/>
  <c r="A432" i="34"/>
  <c r="H431" i="34"/>
  <c r="D431" i="34"/>
  <c r="A431" i="34"/>
  <c r="H430" i="34"/>
  <c r="D430" i="34"/>
  <c r="A430" i="34"/>
  <c r="H429" i="34"/>
  <c r="D429" i="34"/>
  <c r="A429" i="34"/>
  <c r="H428" i="34"/>
  <c r="D428" i="34"/>
  <c r="A428" i="34"/>
  <c r="H427" i="34"/>
  <c r="D427" i="34"/>
  <c r="A427" i="34"/>
  <c r="H426" i="34"/>
  <c r="D426" i="34"/>
  <c r="A426" i="34"/>
  <c r="H425" i="34"/>
  <c r="D425" i="34"/>
  <c r="A425" i="34"/>
  <c r="H424" i="34"/>
  <c r="D424" i="34"/>
  <c r="A424" i="34"/>
  <c r="H423" i="34"/>
  <c r="D423" i="34"/>
  <c r="A423" i="34"/>
  <c r="H422" i="34"/>
  <c r="D422" i="34"/>
  <c r="A422" i="34"/>
  <c r="H421" i="34"/>
  <c r="D421" i="34"/>
  <c r="A421" i="34"/>
  <c r="H420" i="34"/>
  <c r="D420" i="34"/>
  <c r="A420" i="34"/>
  <c r="H419" i="34"/>
  <c r="D419" i="34"/>
  <c r="A419" i="34"/>
  <c r="H418" i="34"/>
  <c r="D418" i="34"/>
  <c r="A418" i="34"/>
  <c r="H417" i="34"/>
  <c r="D417" i="34"/>
  <c r="A417" i="34"/>
  <c r="H416" i="34"/>
  <c r="D416" i="34"/>
  <c r="A416" i="34"/>
  <c r="H415" i="34"/>
  <c r="D415" i="34"/>
  <c r="A415" i="34"/>
  <c r="H414" i="34"/>
  <c r="D414" i="34"/>
  <c r="A414" i="34"/>
  <c r="H413" i="34"/>
  <c r="D413" i="34"/>
  <c r="A413" i="34"/>
  <c r="H412" i="34"/>
  <c r="D412" i="34"/>
  <c r="A412" i="34"/>
  <c r="H411" i="34"/>
  <c r="D411" i="34"/>
  <c r="A411" i="34"/>
  <c r="H410" i="34"/>
  <c r="D410" i="34"/>
  <c r="A410" i="34"/>
  <c r="H409" i="34"/>
  <c r="D409" i="34"/>
  <c r="A409" i="34"/>
  <c r="H408" i="34"/>
  <c r="D408" i="34"/>
  <c r="A408" i="34"/>
  <c r="H407" i="34"/>
  <c r="D407" i="34"/>
  <c r="A407" i="34"/>
  <c r="H406" i="34"/>
  <c r="D406" i="34"/>
  <c r="A406" i="34"/>
  <c r="H405" i="34"/>
  <c r="D405" i="34"/>
  <c r="A405" i="34"/>
  <c r="H404" i="34"/>
  <c r="D404" i="34"/>
  <c r="A404" i="34"/>
  <c r="H403" i="34"/>
  <c r="D403" i="34"/>
  <c r="A403" i="34"/>
  <c r="H402" i="34"/>
  <c r="D402" i="34"/>
  <c r="A402" i="34"/>
  <c r="H401" i="34"/>
  <c r="D401" i="34"/>
  <c r="A401" i="34"/>
  <c r="H400" i="34"/>
  <c r="D400" i="34"/>
  <c r="A400" i="34"/>
  <c r="H399" i="34"/>
  <c r="D399" i="34"/>
  <c r="A399" i="34"/>
  <c r="H398" i="34"/>
  <c r="D398" i="34"/>
  <c r="A398" i="34"/>
  <c r="H397" i="34"/>
  <c r="D397" i="34"/>
  <c r="A397" i="34"/>
  <c r="H396" i="34"/>
  <c r="D396" i="34"/>
  <c r="A396" i="34"/>
  <c r="H395" i="34"/>
  <c r="D395" i="34"/>
  <c r="A395" i="34"/>
  <c r="H394" i="34"/>
  <c r="D394" i="34"/>
  <c r="A394" i="34"/>
  <c r="H393" i="34"/>
  <c r="D393" i="34"/>
  <c r="A393" i="34"/>
  <c r="H392" i="34"/>
  <c r="D392" i="34"/>
  <c r="A392" i="34"/>
  <c r="H391" i="34"/>
  <c r="D391" i="34"/>
  <c r="A391" i="34"/>
  <c r="H390" i="34"/>
  <c r="D390" i="34"/>
  <c r="A390" i="34"/>
  <c r="H389" i="34"/>
  <c r="D389" i="34"/>
  <c r="A389" i="34"/>
  <c r="H388" i="34"/>
  <c r="D388" i="34"/>
  <c r="A388" i="34"/>
  <c r="H387" i="34"/>
  <c r="K385" i="34" s="1"/>
  <c r="D387" i="34"/>
  <c r="A387" i="34"/>
  <c r="H386" i="34"/>
  <c r="D386" i="34"/>
  <c r="A386" i="34"/>
  <c r="H385" i="34"/>
  <c r="D385" i="34"/>
  <c r="A385" i="34"/>
  <c r="H384" i="34"/>
  <c r="K379" i="34" s="1"/>
  <c r="D384" i="34"/>
  <c r="A384" i="34"/>
  <c r="H383" i="34"/>
  <c r="D383" i="34"/>
  <c r="A383" i="34"/>
  <c r="H382" i="34"/>
  <c r="D382" i="34"/>
  <c r="A382" i="34"/>
  <c r="H381" i="34"/>
  <c r="D381" i="34"/>
  <c r="A381" i="34"/>
  <c r="H380" i="34"/>
  <c r="D380" i="34"/>
  <c r="A380" i="34"/>
  <c r="H379" i="34"/>
  <c r="D379" i="34"/>
  <c r="A379" i="34"/>
  <c r="H378" i="34"/>
  <c r="D378" i="34"/>
  <c r="A378" i="34"/>
  <c r="H377" i="34"/>
  <c r="D377" i="34"/>
  <c r="A377" i="34"/>
  <c r="H376" i="34"/>
  <c r="D376" i="34"/>
  <c r="A376" i="34"/>
  <c r="H375" i="34"/>
  <c r="D375" i="34"/>
  <c r="A375" i="34"/>
  <c r="H374" i="34"/>
  <c r="D374" i="34"/>
  <c r="A374" i="34"/>
  <c r="H373" i="34"/>
  <c r="D373" i="34"/>
  <c r="K373" i="34" s="1"/>
  <c r="A373" i="34"/>
  <c r="H372" i="34"/>
  <c r="D372" i="34"/>
  <c r="A372" i="34"/>
  <c r="O371" i="34"/>
  <c r="H371" i="34"/>
  <c r="D371" i="34"/>
  <c r="A371" i="34"/>
  <c r="M370" i="34"/>
  <c r="M369" i="34" s="1"/>
  <c r="H370" i="34"/>
  <c r="N370" i="34" s="1"/>
  <c r="D370" i="34"/>
  <c r="A370" i="34"/>
  <c r="N369" i="34"/>
  <c r="H369" i="34"/>
  <c r="D369" i="34"/>
  <c r="A369" i="34"/>
  <c r="H368" i="34"/>
  <c r="D368" i="34"/>
  <c r="A368" i="34"/>
  <c r="H367" i="34"/>
  <c r="D367" i="34"/>
  <c r="A367" i="34"/>
  <c r="H366" i="34"/>
  <c r="D366" i="34"/>
  <c r="A366" i="34"/>
  <c r="H365" i="34"/>
  <c r="D365" i="34"/>
  <c r="A365" i="34"/>
  <c r="H364" i="34"/>
  <c r="D364" i="34"/>
  <c r="A364" i="34"/>
  <c r="H363" i="34"/>
  <c r="D363" i="34"/>
  <c r="A363" i="34"/>
  <c r="H362" i="34"/>
  <c r="D362" i="34"/>
  <c r="A362" i="34"/>
  <c r="H361" i="34"/>
  <c r="D361" i="34"/>
  <c r="A361" i="34"/>
  <c r="H360" i="34"/>
  <c r="D360" i="34"/>
  <c r="A360" i="34"/>
  <c r="H359" i="34"/>
  <c r="D359" i="34"/>
  <c r="A359" i="34"/>
  <c r="H358" i="34"/>
  <c r="D358" i="34"/>
  <c r="A358" i="34"/>
  <c r="H357" i="34"/>
  <c r="D357" i="34"/>
  <c r="A357" i="34"/>
  <c r="H356" i="34"/>
  <c r="D356" i="34"/>
  <c r="A356" i="34"/>
  <c r="H355" i="34"/>
  <c r="D355" i="34"/>
  <c r="A355" i="34"/>
  <c r="H354" i="34"/>
  <c r="D354" i="34"/>
  <c r="A354" i="34"/>
  <c r="H353" i="34"/>
  <c r="D353" i="34"/>
  <c r="A353" i="34"/>
  <c r="H352" i="34"/>
  <c r="D352" i="34"/>
  <c r="A352" i="34"/>
  <c r="H351" i="34"/>
  <c r="D351" i="34"/>
  <c r="A351" i="34"/>
  <c r="H350" i="34"/>
  <c r="D350" i="34"/>
  <c r="A350" i="34"/>
  <c r="H349" i="34"/>
  <c r="D349" i="34"/>
  <c r="A349" i="34"/>
  <c r="H348" i="34"/>
  <c r="D348" i="34"/>
  <c r="A348" i="34"/>
  <c r="H347" i="34"/>
  <c r="D347" i="34"/>
  <c r="A347" i="34"/>
  <c r="H346" i="34"/>
  <c r="D346" i="34"/>
  <c r="A346" i="34"/>
  <c r="H345" i="34"/>
  <c r="D345" i="34"/>
  <c r="A345" i="34"/>
  <c r="H344" i="34"/>
  <c r="D344" i="34"/>
  <c r="A344" i="34"/>
  <c r="H343" i="34"/>
  <c r="D343" i="34"/>
  <c r="A343" i="34"/>
  <c r="H342" i="34"/>
  <c r="D342" i="34"/>
  <c r="A342" i="34"/>
  <c r="H341" i="34"/>
  <c r="D341" i="34"/>
  <c r="A341" i="34"/>
  <c r="H340" i="34"/>
  <c r="D340" i="34"/>
  <c r="A340" i="34"/>
  <c r="H339" i="34"/>
  <c r="D339" i="34"/>
  <c r="A339" i="34"/>
  <c r="H338" i="34"/>
  <c r="D338" i="34"/>
  <c r="A338" i="34"/>
  <c r="H337" i="34"/>
  <c r="D337" i="34"/>
  <c r="A337" i="34"/>
  <c r="H336" i="34"/>
  <c r="D336" i="34"/>
  <c r="A336" i="34"/>
  <c r="H335" i="34"/>
  <c r="D335" i="34"/>
  <c r="A335" i="34"/>
  <c r="H334" i="34"/>
  <c r="D334" i="34"/>
  <c r="A334" i="34"/>
  <c r="H333" i="34"/>
  <c r="D333" i="34"/>
  <c r="A333" i="34"/>
  <c r="H332" i="34"/>
  <c r="D332" i="34"/>
  <c r="A332" i="34"/>
  <c r="H331" i="34"/>
  <c r="D331" i="34"/>
  <c r="A331" i="34"/>
  <c r="H330" i="34"/>
  <c r="D330" i="34"/>
  <c r="A330" i="34"/>
  <c r="H329" i="34"/>
  <c r="D329" i="34"/>
  <c r="A329" i="34"/>
  <c r="H328" i="34"/>
  <c r="D328" i="34"/>
  <c r="A328" i="34"/>
  <c r="H327" i="34"/>
  <c r="D327" i="34"/>
  <c r="A327" i="34"/>
  <c r="H326" i="34"/>
  <c r="D326" i="34"/>
  <c r="A326" i="34"/>
  <c r="H325" i="34"/>
  <c r="D325" i="34"/>
  <c r="A325" i="34"/>
  <c r="H324" i="34"/>
  <c r="D324" i="34"/>
  <c r="A324" i="34"/>
  <c r="H323" i="34"/>
  <c r="D323" i="34"/>
  <c r="A323" i="34"/>
  <c r="H322" i="34"/>
  <c r="D322" i="34"/>
  <c r="A322" i="34"/>
  <c r="H321" i="34"/>
  <c r="D321" i="34"/>
  <c r="A321" i="34"/>
  <c r="H320" i="34"/>
  <c r="D320" i="34"/>
  <c r="A320" i="34"/>
  <c r="H319" i="34"/>
  <c r="D319" i="34"/>
  <c r="A319" i="34"/>
  <c r="H318" i="34"/>
  <c r="D318" i="34"/>
  <c r="A318" i="34"/>
  <c r="H317" i="34"/>
  <c r="D317" i="34"/>
  <c r="A317" i="34"/>
  <c r="H316" i="34"/>
  <c r="D316" i="34"/>
  <c r="A316" i="34"/>
  <c r="H315" i="34"/>
  <c r="D315" i="34"/>
  <c r="A315" i="34"/>
  <c r="H314" i="34"/>
  <c r="D314" i="34"/>
  <c r="A314" i="34"/>
  <c r="H313" i="34"/>
  <c r="D313" i="34"/>
  <c r="A313" i="34"/>
  <c r="H312" i="34"/>
  <c r="D312" i="34"/>
  <c r="A312" i="34"/>
  <c r="H311" i="34"/>
  <c r="D311" i="34"/>
  <c r="A311" i="34"/>
  <c r="H310" i="34"/>
  <c r="D310" i="34"/>
  <c r="A310" i="34"/>
  <c r="H309" i="34"/>
  <c r="D309" i="34"/>
  <c r="A309" i="34"/>
  <c r="H308" i="34"/>
  <c r="D308" i="34"/>
  <c r="A308" i="34"/>
  <c r="H307" i="34"/>
  <c r="D307" i="34"/>
  <c r="A307" i="34"/>
  <c r="H306" i="34"/>
  <c r="D306" i="34"/>
  <c r="A306" i="34"/>
  <c r="H305" i="34"/>
  <c r="D305" i="34"/>
  <c r="A305" i="34"/>
  <c r="H304" i="34"/>
  <c r="D304" i="34"/>
  <c r="A304" i="34"/>
  <c r="H303" i="34"/>
  <c r="D303" i="34"/>
  <c r="A303" i="34"/>
  <c r="H302" i="34"/>
  <c r="D302" i="34"/>
  <c r="A302" i="34"/>
  <c r="H301" i="34"/>
  <c r="D301" i="34"/>
  <c r="A301" i="34"/>
  <c r="H300" i="34"/>
  <c r="D300" i="34"/>
  <c r="A300" i="34"/>
  <c r="H299" i="34"/>
  <c r="D299" i="34"/>
  <c r="A299" i="34"/>
  <c r="H298" i="34"/>
  <c r="D298" i="34"/>
  <c r="A298" i="34"/>
  <c r="H297" i="34"/>
  <c r="D297" i="34"/>
  <c r="A297" i="34"/>
  <c r="H296" i="34"/>
  <c r="D296" i="34"/>
  <c r="A296" i="34"/>
  <c r="H295" i="34"/>
  <c r="D295" i="34"/>
  <c r="A295" i="34"/>
  <c r="H294" i="34"/>
  <c r="D294" i="34"/>
  <c r="A294" i="34"/>
  <c r="H293" i="34"/>
  <c r="D293" i="34"/>
  <c r="A293" i="34"/>
  <c r="H292" i="34"/>
  <c r="D292" i="34"/>
  <c r="A292" i="34"/>
  <c r="H291" i="34"/>
  <c r="D291" i="34"/>
  <c r="A291" i="34"/>
  <c r="H290" i="34"/>
  <c r="D290" i="34"/>
  <c r="A290" i="34"/>
  <c r="H289" i="34"/>
  <c r="D289" i="34"/>
  <c r="A289" i="34"/>
  <c r="H288" i="34"/>
  <c r="D288" i="34"/>
  <c r="A288" i="34"/>
  <c r="H287" i="34"/>
  <c r="D287" i="34"/>
  <c r="A287" i="34"/>
  <c r="H286" i="34"/>
  <c r="D286" i="34"/>
  <c r="A286" i="34"/>
  <c r="H285" i="34"/>
  <c r="D285" i="34"/>
  <c r="A285" i="34"/>
  <c r="H284" i="34"/>
  <c r="D284" i="34"/>
  <c r="A284" i="34"/>
  <c r="H283" i="34"/>
  <c r="D283" i="34"/>
  <c r="A283" i="34"/>
  <c r="H282" i="34"/>
  <c r="D282" i="34"/>
  <c r="A282" i="34"/>
  <c r="H281" i="34"/>
  <c r="D281" i="34"/>
  <c r="A281" i="34"/>
  <c r="H280" i="34"/>
  <c r="D280" i="34"/>
  <c r="A280" i="34"/>
  <c r="H279" i="34"/>
  <c r="D279" i="34"/>
  <c r="A279" i="34"/>
  <c r="H278" i="34"/>
  <c r="D278" i="34"/>
  <c r="A278" i="34"/>
  <c r="H277" i="34"/>
  <c r="D277" i="34"/>
  <c r="A277" i="34"/>
  <c r="H276" i="34"/>
  <c r="D276" i="34"/>
  <c r="A276" i="34"/>
  <c r="H275" i="34"/>
  <c r="D275" i="34"/>
  <c r="A275" i="34"/>
  <c r="H274" i="34"/>
  <c r="D274" i="34"/>
  <c r="A274" i="34"/>
  <c r="H273" i="34"/>
  <c r="D273" i="34"/>
  <c r="A273" i="34"/>
  <c r="H272" i="34"/>
  <c r="D272" i="34"/>
  <c r="A272" i="34"/>
  <c r="H271" i="34"/>
  <c r="D271" i="34"/>
  <c r="A271" i="34"/>
  <c r="H270" i="34"/>
  <c r="D270" i="34"/>
  <c r="A270" i="34"/>
  <c r="H269" i="34"/>
  <c r="D269" i="34"/>
  <c r="A269" i="34"/>
  <c r="H268" i="34"/>
  <c r="D268" i="34"/>
  <c r="A268" i="34"/>
  <c r="H267" i="34"/>
  <c r="D267" i="34"/>
  <c r="A267" i="34"/>
  <c r="H266" i="34"/>
  <c r="D266" i="34"/>
  <c r="A266" i="34"/>
  <c r="H265" i="34"/>
  <c r="D265" i="34"/>
  <c r="A265" i="34"/>
  <c r="H264" i="34"/>
  <c r="D264" i="34"/>
  <c r="A264" i="34"/>
  <c r="H263" i="34"/>
  <c r="D263" i="34"/>
  <c r="A263" i="34"/>
  <c r="H262" i="34"/>
  <c r="D262" i="34"/>
  <c r="A262" i="34"/>
  <c r="H261" i="34"/>
  <c r="D261" i="34"/>
  <c r="A261" i="34"/>
  <c r="H260" i="34"/>
  <c r="D260" i="34"/>
  <c r="A260" i="34"/>
  <c r="H259" i="34"/>
  <c r="D259" i="34"/>
  <c r="A259" i="34"/>
  <c r="H258" i="34"/>
  <c r="D258" i="34"/>
  <c r="A258" i="34"/>
  <c r="H257" i="34"/>
  <c r="D257" i="34"/>
  <c r="A257" i="34"/>
  <c r="H256" i="34"/>
  <c r="D256" i="34"/>
  <c r="A256" i="34"/>
  <c r="H255" i="34"/>
  <c r="D255" i="34"/>
  <c r="A255" i="34"/>
  <c r="H254" i="34"/>
  <c r="D254" i="34"/>
  <c r="A254" i="34"/>
  <c r="H253" i="34"/>
  <c r="D253" i="34"/>
  <c r="A253" i="34"/>
  <c r="H252" i="34"/>
  <c r="D252" i="34"/>
  <c r="A252" i="34"/>
  <c r="H251" i="34"/>
  <c r="D251" i="34"/>
  <c r="A251" i="34"/>
  <c r="H250" i="34"/>
  <c r="D250" i="34"/>
  <c r="A250" i="34"/>
  <c r="H249" i="34"/>
  <c r="D249" i="34"/>
  <c r="A249" i="34"/>
  <c r="H248" i="34"/>
  <c r="D248" i="34"/>
  <c r="A248" i="34"/>
  <c r="H247" i="34"/>
  <c r="D247" i="34"/>
  <c r="A247" i="34"/>
  <c r="H246" i="34"/>
  <c r="D246" i="34"/>
  <c r="A246" i="34"/>
  <c r="H245" i="34"/>
  <c r="D245" i="34"/>
  <c r="A245" i="34"/>
  <c r="H244" i="34"/>
  <c r="D244" i="34"/>
  <c r="A244" i="34"/>
  <c r="H243" i="34"/>
  <c r="D243" i="34"/>
  <c r="A243" i="34"/>
  <c r="H242" i="34"/>
  <c r="K242" i="34" s="1"/>
  <c r="D242" i="34"/>
  <c r="A242" i="34"/>
  <c r="H241" i="34"/>
  <c r="D241" i="34"/>
  <c r="A241" i="34"/>
  <c r="H240" i="34"/>
  <c r="D240" i="34"/>
  <c r="A240" i="34"/>
  <c r="H239" i="34"/>
  <c r="D239" i="34"/>
  <c r="A239" i="34"/>
  <c r="H238" i="34"/>
  <c r="D238" i="34"/>
  <c r="A238" i="34"/>
  <c r="H237" i="34"/>
  <c r="D237" i="34"/>
  <c r="A237" i="34"/>
  <c r="H236" i="34"/>
  <c r="D236" i="34"/>
  <c r="A236" i="34"/>
  <c r="H235" i="34"/>
  <c r="D235" i="34"/>
  <c r="A235" i="34"/>
  <c r="H234" i="34"/>
  <c r="D234" i="34"/>
  <c r="A234" i="34"/>
  <c r="H233" i="34"/>
  <c r="D233" i="34"/>
  <c r="A233" i="34"/>
  <c r="H232" i="34"/>
  <c r="D232" i="34"/>
  <c r="A232" i="34"/>
  <c r="H231" i="34"/>
  <c r="D231" i="34"/>
  <c r="A231" i="34"/>
  <c r="H230" i="34"/>
  <c r="D230" i="34"/>
  <c r="A230" i="34"/>
  <c r="H229" i="34"/>
  <c r="D229" i="34"/>
  <c r="A229" i="34"/>
  <c r="H228" i="34"/>
  <c r="D228" i="34"/>
  <c r="A228" i="34"/>
  <c r="H227" i="34"/>
  <c r="D227" i="34"/>
  <c r="A227" i="34"/>
  <c r="H226" i="34"/>
  <c r="D226" i="34"/>
  <c r="A226" i="34"/>
  <c r="H225" i="34"/>
  <c r="D225" i="34"/>
  <c r="A225" i="34"/>
  <c r="H224" i="34"/>
  <c r="D224" i="34"/>
  <c r="A224" i="34"/>
  <c r="H223" i="34"/>
  <c r="D223" i="34"/>
  <c r="A223" i="34"/>
  <c r="H222" i="34"/>
  <c r="D222" i="34"/>
  <c r="A222" i="34"/>
  <c r="H221" i="34"/>
  <c r="D221" i="34"/>
  <c r="A221" i="34"/>
  <c r="H220" i="34"/>
  <c r="D220" i="34"/>
  <c r="A220" i="34"/>
  <c r="H219" i="34"/>
  <c r="D219" i="34"/>
  <c r="A219" i="34"/>
  <c r="H218" i="34"/>
  <c r="D218" i="34"/>
  <c r="A218" i="34"/>
  <c r="H217" i="34"/>
  <c r="D217" i="34"/>
  <c r="A217" i="34"/>
  <c r="H216" i="34"/>
  <c r="D216" i="34"/>
  <c r="A216" i="34"/>
  <c r="H215" i="34"/>
  <c r="D215" i="34"/>
  <c r="A215" i="34"/>
  <c r="H214" i="34"/>
  <c r="D214" i="34"/>
  <c r="A214" i="34"/>
  <c r="H213" i="34"/>
  <c r="D213" i="34"/>
  <c r="A213" i="34"/>
  <c r="H212" i="34"/>
  <c r="D212" i="34"/>
  <c r="A212" i="34"/>
  <c r="H211" i="34"/>
  <c r="D211" i="34"/>
  <c r="A211" i="34"/>
  <c r="H210" i="34"/>
  <c r="D210" i="34"/>
  <c r="A210" i="34"/>
  <c r="H209" i="34"/>
  <c r="D209" i="34"/>
  <c r="A209" i="34"/>
  <c r="H208" i="34"/>
  <c r="D208" i="34"/>
  <c r="A208" i="34"/>
  <c r="H207" i="34"/>
  <c r="D207" i="34"/>
  <c r="A207" i="34"/>
  <c r="H206" i="34"/>
  <c r="D206" i="34"/>
  <c r="A206" i="34"/>
  <c r="H205" i="34"/>
  <c r="D205" i="34"/>
  <c r="A205" i="34"/>
  <c r="H204" i="34"/>
  <c r="D204" i="34"/>
  <c r="A204" i="34"/>
  <c r="H203" i="34"/>
  <c r="D203" i="34"/>
  <c r="A203" i="34"/>
  <c r="H202" i="34"/>
  <c r="D202" i="34"/>
  <c r="A202" i="34"/>
  <c r="H201" i="34"/>
  <c r="D201" i="34"/>
  <c r="A201" i="34"/>
  <c r="H200" i="34"/>
  <c r="D200" i="34"/>
  <c r="A200" i="34"/>
  <c r="H199" i="34"/>
  <c r="D199" i="34"/>
  <c r="A199" i="34"/>
  <c r="H198" i="34"/>
  <c r="D198" i="34"/>
  <c r="A198" i="34"/>
  <c r="H197" i="34"/>
  <c r="D197" i="34"/>
  <c r="A197" i="34"/>
  <c r="H196" i="34"/>
  <c r="D196" i="34"/>
  <c r="A196" i="34"/>
  <c r="H195" i="34"/>
  <c r="D195" i="34"/>
  <c r="A195" i="34"/>
  <c r="H194" i="34"/>
  <c r="D194" i="34"/>
  <c r="A194" i="34"/>
  <c r="H193" i="34"/>
  <c r="D193" i="34"/>
  <c r="A193" i="34"/>
  <c r="H192" i="34"/>
  <c r="D192" i="34"/>
  <c r="A192" i="34"/>
  <c r="H191" i="34"/>
  <c r="D191" i="34"/>
  <c r="A191" i="34"/>
  <c r="H190" i="34"/>
  <c r="D190" i="34"/>
  <c r="A190" i="34"/>
  <c r="H189" i="34"/>
  <c r="D189" i="34"/>
  <c r="A189" i="34"/>
  <c r="H188" i="34"/>
  <c r="D188" i="34"/>
  <c r="A188" i="34"/>
  <c r="H187" i="34"/>
  <c r="D187" i="34"/>
  <c r="A187" i="34"/>
  <c r="H186" i="34"/>
  <c r="D186" i="34"/>
  <c r="A186" i="34"/>
  <c r="H185" i="34"/>
  <c r="D185" i="34"/>
  <c r="A185" i="34"/>
  <c r="H184" i="34"/>
  <c r="D184" i="34"/>
  <c r="A184" i="34"/>
  <c r="H183" i="34"/>
  <c r="D183" i="34"/>
  <c r="A183" i="34"/>
  <c r="H182" i="34"/>
  <c r="D182" i="34"/>
  <c r="A182" i="34"/>
  <c r="H181" i="34"/>
  <c r="D181" i="34"/>
  <c r="A181" i="34"/>
  <c r="H180" i="34"/>
  <c r="D180" i="34"/>
  <c r="A180" i="34"/>
  <c r="H179" i="34"/>
  <c r="D179" i="34"/>
  <c r="A179" i="34"/>
  <c r="H178" i="34"/>
  <c r="D178" i="34"/>
  <c r="A178" i="34"/>
  <c r="H177" i="34"/>
  <c r="D177" i="34"/>
  <c r="A177" i="34"/>
  <c r="H176" i="34"/>
  <c r="D176" i="34"/>
  <c r="A176" i="34"/>
  <c r="H175" i="34"/>
  <c r="D175" i="34"/>
  <c r="A175" i="34"/>
  <c r="H174" i="34"/>
  <c r="D174" i="34"/>
  <c r="A174" i="34"/>
  <c r="H173" i="34"/>
  <c r="D173" i="34"/>
  <c r="A173" i="34"/>
  <c r="H172" i="34"/>
  <c r="D172" i="34"/>
  <c r="A172" i="34"/>
  <c r="H171" i="34"/>
  <c r="D171" i="34"/>
  <c r="A171" i="34"/>
  <c r="H170" i="34"/>
  <c r="D170" i="34"/>
  <c r="A170" i="34"/>
  <c r="H169" i="34"/>
  <c r="D169" i="34"/>
  <c r="A169" i="34"/>
  <c r="H168" i="34"/>
  <c r="D168" i="34"/>
  <c r="A168" i="34"/>
  <c r="H167" i="34"/>
  <c r="D167" i="34"/>
  <c r="A167" i="34"/>
  <c r="H166" i="34"/>
  <c r="D166" i="34"/>
  <c r="A166" i="34"/>
  <c r="H165" i="34"/>
  <c r="D165" i="34"/>
  <c r="A165" i="34"/>
  <c r="H164" i="34"/>
  <c r="D164" i="34"/>
  <c r="A164" i="34"/>
  <c r="H163" i="34"/>
  <c r="D163" i="34"/>
  <c r="A163" i="34"/>
  <c r="H162" i="34"/>
  <c r="D162" i="34"/>
  <c r="A162" i="34"/>
  <c r="H161" i="34"/>
  <c r="D161" i="34"/>
  <c r="A161" i="34"/>
  <c r="H160" i="34"/>
  <c r="D160" i="34"/>
  <c r="A160" i="34"/>
  <c r="H159" i="34"/>
  <c r="D159" i="34"/>
  <c r="A159" i="34"/>
  <c r="H158" i="34"/>
  <c r="D158" i="34"/>
  <c r="A158" i="34"/>
  <c r="H157" i="34"/>
  <c r="D157" i="34"/>
  <c r="A157" i="34"/>
  <c r="H156" i="34"/>
  <c r="D156" i="34"/>
  <c r="A156" i="34"/>
  <c r="H155" i="34"/>
  <c r="D155" i="34"/>
  <c r="A155" i="34"/>
  <c r="H154" i="34"/>
  <c r="D154" i="34"/>
  <c r="A154" i="34"/>
  <c r="H153" i="34"/>
  <c r="D153" i="34"/>
  <c r="A153" i="34"/>
  <c r="H152" i="34"/>
  <c r="D152" i="34"/>
  <c r="A152" i="34"/>
  <c r="H151" i="34"/>
  <c r="D151" i="34"/>
  <c r="A151" i="34"/>
  <c r="H150" i="34"/>
  <c r="D150" i="34"/>
  <c r="A150" i="34"/>
  <c r="H149" i="34"/>
  <c r="D149" i="34"/>
  <c r="A149" i="34"/>
  <c r="H148" i="34"/>
  <c r="D148" i="34"/>
  <c r="A148" i="34"/>
  <c r="H147" i="34"/>
  <c r="D147" i="34"/>
  <c r="A147" i="34"/>
  <c r="H146" i="34"/>
  <c r="D146" i="34"/>
  <c r="A146" i="34"/>
  <c r="H145" i="34"/>
  <c r="D145" i="34"/>
  <c r="A145" i="34"/>
  <c r="H144" i="34"/>
  <c r="D144" i="34"/>
  <c r="A144" i="34"/>
  <c r="H143" i="34"/>
  <c r="D143" i="34"/>
  <c r="A143" i="34"/>
  <c r="H142" i="34"/>
  <c r="D142" i="34"/>
  <c r="A142" i="34"/>
  <c r="H141" i="34"/>
  <c r="D141" i="34"/>
  <c r="A141" i="34"/>
  <c r="H140" i="34"/>
  <c r="D140" i="34"/>
  <c r="A140" i="34"/>
  <c r="H139" i="34"/>
  <c r="D139" i="34"/>
  <c r="A139" i="34"/>
  <c r="H138" i="34"/>
  <c r="D138" i="34"/>
  <c r="A138" i="34"/>
  <c r="H137" i="34"/>
  <c r="D137" i="34"/>
  <c r="A137" i="34"/>
  <c r="H136" i="34"/>
  <c r="D136" i="34"/>
  <c r="A136" i="34"/>
  <c r="H135" i="34"/>
  <c r="D135" i="34"/>
  <c r="A135" i="34"/>
  <c r="H134" i="34"/>
  <c r="D134" i="34"/>
  <c r="A134" i="34"/>
  <c r="H133" i="34"/>
  <c r="D133" i="34"/>
  <c r="A133" i="34"/>
  <c r="H132" i="34"/>
  <c r="D132" i="34"/>
  <c r="A132" i="34"/>
  <c r="H131" i="34"/>
  <c r="D131" i="34"/>
  <c r="A131" i="34"/>
  <c r="H130" i="34"/>
  <c r="D130" i="34"/>
  <c r="A130" i="34"/>
  <c r="H129" i="34"/>
  <c r="D129" i="34"/>
  <c r="A129" i="34"/>
  <c r="H128" i="34"/>
  <c r="D128" i="34"/>
  <c r="A128" i="34"/>
  <c r="H127" i="34"/>
  <c r="D127" i="34"/>
  <c r="A127" i="34"/>
  <c r="H126" i="34"/>
  <c r="D126" i="34"/>
  <c r="A126" i="34"/>
  <c r="H125" i="34"/>
  <c r="D125" i="34"/>
  <c r="A125" i="34"/>
  <c r="H124" i="34"/>
  <c r="D124" i="34"/>
  <c r="A124" i="34"/>
  <c r="H123" i="34"/>
  <c r="D123" i="34"/>
  <c r="A123" i="34"/>
  <c r="S122" i="34"/>
  <c r="H122" i="34"/>
  <c r="D122" i="34"/>
  <c r="A122" i="34"/>
  <c r="S121" i="34"/>
  <c r="H121" i="34"/>
  <c r="D121" i="34"/>
  <c r="A121" i="34"/>
  <c r="S120" i="34"/>
  <c r="H120" i="34"/>
  <c r="D120" i="34"/>
  <c r="A120" i="34"/>
  <c r="S119" i="34"/>
  <c r="H119" i="34"/>
  <c r="D119" i="34"/>
  <c r="A119" i="34"/>
  <c r="S118" i="34"/>
  <c r="H118" i="34"/>
  <c r="D118" i="34"/>
  <c r="A118" i="34"/>
  <c r="S117" i="34"/>
  <c r="H117" i="34"/>
  <c r="D117" i="34"/>
  <c r="A117" i="34"/>
  <c r="S116" i="34"/>
  <c r="H116" i="34"/>
  <c r="D116" i="34"/>
  <c r="A116" i="34"/>
  <c r="S115" i="34"/>
  <c r="H115" i="34"/>
  <c r="D115" i="34"/>
  <c r="A115" i="34"/>
  <c r="S114" i="34"/>
  <c r="H114" i="34"/>
  <c r="D114" i="34"/>
  <c r="A114" i="34"/>
  <c r="S113" i="34"/>
  <c r="H113" i="34"/>
  <c r="D113" i="34"/>
  <c r="A113" i="34"/>
  <c r="S112" i="34"/>
  <c r="H112" i="34"/>
  <c r="D112" i="34"/>
  <c r="A112" i="34"/>
  <c r="S111" i="34"/>
  <c r="H111" i="34"/>
  <c r="D111" i="34"/>
  <c r="A111" i="34"/>
  <c r="S110" i="34"/>
  <c r="H110" i="34"/>
  <c r="D110" i="34"/>
  <c r="A110" i="34"/>
  <c r="S109" i="34"/>
  <c r="H109" i="34"/>
  <c r="D109" i="34"/>
  <c r="A109" i="34"/>
  <c r="S108" i="34"/>
  <c r="H108" i="34"/>
  <c r="D108" i="34"/>
  <c r="A108" i="34"/>
  <c r="S107" i="34"/>
  <c r="H107" i="34"/>
  <c r="D107" i="34"/>
  <c r="A107" i="34"/>
  <c r="S106" i="34"/>
  <c r="H106" i="34"/>
  <c r="D106" i="34"/>
  <c r="A106" i="34"/>
  <c r="S105" i="34"/>
  <c r="H105" i="34"/>
  <c r="D105" i="34"/>
  <c r="A105" i="34"/>
  <c r="S104" i="34"/>
  <c r="H104" i="34"/>
  <c r="D104" i="34"/>
  <c r="A104" i="34"/>
  <c r="S103" i="34"/>
  <c r="H103" i="34"/>
  <c r="D103" i="34"/>
  <c r="A103" i="34"/>
  <c r="S102" i="34"/>
  <c r="H102" i="34"/>
  <c r="D102" i="34"/>
  <c r="A102" i="34"/>
  <c r="S101" i="34"/>
  <c r="H101" i="34"/>
  <c r="D101" i="34"/>
  <c r="A101" i="34"/>
  <c r="S100" i="34"/>
  <c r="H100" i="34"/>
  <c r="D100" i="34"/>
  <c r="A100" i="34"/>
  <c r="S99" i="34"/>
  <c r="H99" i="34"/>
  <c r="D99" i="34"/>
  <c r="A99" i="34"/>
  <c r="S98" i="34"/>
  <c r="H98" i="34"/>
  <c r="D98" i="34"/>
  <c r="A98" i="34"/>
  <c r="S97" i="34"/>
  <c r="H97" i="34"/>
  <c r="D97" i="34"/>
  <c r="A97" i="34"/>
  <c r="S96" i="34"/>
  <c r="H96" i="34"/>
  <c r="D96" i="34"/>
  <c r="A96" i="34"/>
  <c r="S95" i="34"/>
  <c r="H95" i="34"/>
  <c r="D95" i="34"/>
  <c r="A95" i="34"/>
  <c r="S94" i="34"/>
  <c r="H94" i="34"/>
  <c r="D94" i="34"/>
  <c r="A94" i="34"/>
  <c r="S93" i="34"/>
  <c r="H93" i="34"/>
  <c r="D93" i="34"/>
  <c r="A93" i="34"/>
  <c r="S92" i="34"/>
  <c r="H92" i="34"/>
  <c r="D92" i="34"/>
  <c r="A92" i="34"/>
  <c r="S91" i="34"/>
  <c r="H91" i="34"/>
  <c r="D91" i="34"/>
  <c r="A91" i="34"/>
  <c r="S90" i="34"/>
  <c r="H90" i="34"/>
  <c r="D90" i="34"/>
  <c r="A90" i="34"/>
  <c r="S89" i="34"/>
  <c r="H89" i="34"/>
  <c r="D89" i="34"/>
  <c r="A89" i="34"/>
  <c r="S88" i="34"/>
  <c r="H88" i="34"/>
  <c r="D88" i="34"/>
  <c r="A88" i="34"/>
  <c r="S87" i="34"/>
  <c r="H87" i="34"/>
  <c r="D87" i="34"/>
  <c r="A87" i="34"/>
  <c r="S86" i="34"/>
  <c r="H86" i="34"/>
  <c r="D86" i="34"/>
  <c r="A86" i="34"/>
  <c r="S85" i="34"/>
  <c r="H85" i="34"/>
  <c r="D85" i="34"/>
  <c r="A85" i="34"/>
  <c r="S84" i="34"/>
  <c r="H84" i="34"/>
  <c r="D84" i="34"/>
  <c r="A84" i="34"/>
  <c r="S83" i="34"/>
  <c r="H83" i="34"/>
  <c r="D83" i="34"/>
  <c r="A83" i="34"/>
  <c r="S82" i="34"/>
  <c r="H82" i="34"/>
  <c r="D82" i="34"/>
  <c r="A82" i="34"/>
  <c r="S81" i="34"/>
  <c r="H81" i="34"/>
  <c r="D81" i="34"/>
  <c r="A81" i="34"/>
  <c r="S80" i="34"/>
  <c r="H80" i="34"/>
  <c r="D80" i="34"/>
  <c r="A80" i="34"/>
  <c r="S79" i="34"/>
  <c r="H79" i="34"/>
  <c r="D79" i="34"/>
  <c r="A79" i="34"/>
  <c r="S78" i="34"/>
  <c r="H78" i="34"/>
  <c r="D78" i="34"/>
  <c r="A78" i="34"/>
  <c r="S77" i="34"/>
  <c r="H77" i="34"/>
  <c r="D77" i="34"/>
  <c r="A77" i="34"/>
  <c r="S76" i="34"/>
  <c r="H76" i="34"/>
  <c r="D76" i="34"/>
  <c r="A76" i="34"/>
  <c r="S75" i="34"/>
  <c r="H75" i="34"/>
  <c r="D75" i="34"/>
  <c r="A75" i="34"/>
  <c r="S74" i="34"/>
  <c r="H74" i="34"/>
  <c r="D74" i="34"/>
  <c r="A74" i="34"/>
  <c r="S73" i="34"/>
  <c r="H73" i="34"/>
  <c r="D73" i="34"/>
  <c r="A73" i="34"/>
  <c r="S72" i="34"/>
  <c r="H72" i="34"/>
  <c r="D72" i="34"/>
  <c r="A72" i="34"/>
  <c r="S71" i="34"/>
  <c r="H71" i="34"/>
  <c r="D71" i="34"/>
  <c r="A71" i="34"/>
  <c r="S70" i="34"/>
  <c r="H70" i="34"/>
  <c r="D70" i="34"/>
  <c r="A70" i="34"/>
  <c r="S69" i="34"/>
  <c r="H69" i="34"/>
  <c r="D69" i="34"/>
  <c r="A69" i="34"/>
  <c r="S68" i="34"/>
  <c r="H68" i="34"/>
  <c r="D68" i="34"/>
  <c r="A68" i="34"/>
  <c r="S67" i="34"/>
  <c r="H67" i="34"/>
  <c r="D67" i="34"/>
  <c r="A67" i="34"/>
  <c r="S66" i="34"/>
  <c r="H66" i="34"/>
  <c r="D66" i="34"/>
  <c r="A66" i="34"/>
  <c r="S65" i="34"/>
  <c r="H65" i="34"/>
  <c r="D65" i="34"/>
  <c r="A65" i="34"/>
  <c r="S64" i="34"/>
  <c r="H64" i="34"/>
  <c r="D64" i="34"/>
  <c r="A64" i="34"/>
  <c r="S63" i="34"/>
  <c r="H63" i="34"/>
  <c r="D63" i="34"/>
  <c r="A63" i="34"/>
  <c r="S62" i="34"/>
  <c r="H62" i="34"/>
  <c r="D62" i="34"/>
  <c r="A62" i="34"/>
  <c r="S61" i="34"/>
  <c r="H61" i="34"/>
  <c r="D61" i="34"/>
  <c r="A61" i="34"/>
  <c r="S60" i="34"/>
  <c r="H60" i="34"/>
  <c r="D60" i="34"/>
  <c r="A60" i="34"/>
  <c r="S59" i="34"/>
  <c r="H59" i="34"/>
  <c r="D59" i="34"/>
  <c r="A59" i="34"/>
  <c r="S58" i="34"/>
  <c r="H58" i="34"/>
  <c r="D58" i="34"/>
  <c r="A58" i="34"/>
  <c r="S57" i="34"/>
  <c r="H57" i="34"/>
  <c r="D57" i="34"/>
  <c r="A57" i="34"/>
  <c r="S56" i="34"/>
  <c r="H56" i="34"/>
  <c r="D56" i="34"/>
  <c r="A56" i="34"/>
  <c r="S55" i="34"/>
  <c r="H55" i="34"/>
  <c r="D55" i="34"/>
  <c r="A55" i="34"/>
  <c r="S54" i="34"/>
  <c r="H54" i="34"/>
  <c r="D54" i="34"/>
  <c r="A54" i="34"/>
  <c r="S53" i="34"/>
  <c r="H53" i="34"/>
  <c r="D53" i="34"/>
  <c r="A53" i="34"/>
  <c r="S52" i="34"/>
  <c r="H52" i="34"/>
  <c r="D52" i="34"/>
  <c r="A52" i="34"/>
  <c r="S51" i="34"/>
  <c r="H51" i="34"/>
  <c r="D51" i="34"/>
  <c r="A51" i="34"/>
  <c r="S50" i="34"/>
  <c r="H50" i="34"/>
  <c r="D50" i="34"/>
  <c r="A50" i="34"/>
  <c r="S49" i="34"/>
  <c r="H49" i="34"/>
  <c r="D49" i="34"/>
  <c r="A49" i="34"/>
  <c r="S48" i="34"/>
  <c r="H48" i="34"/>
  <c r="D48" i="34"/>
  <c r="A48" i="34"/>
  <c r="S47" i="34"/>
  <c r="H47" i="34"/>
  <c r="D47" i="34"/>
  <c r="A47" i="34"/>
  <c r="S46" i="34"/>
  <c r="H46" i="34"/>
  <c r="D46" i="34"/>
  <c r="A46" i="34"/>
  <c r="S45" i="34"/>
  <c r="H45" i="34"/>
  <c r="D45" i="34"/>
  <c r="A45" i="34"/>
  <c r="S44" i="34"/>
  <c r="H44" i="34"/>
  <c r="D44" i="34"/>
  <c r="A44" i="34"/>
  <c r="S43" i="34"/>
  <c r="H43" i="34"/>
  <c r="D43" i="34"/>
  <c r="A43" i="34"/>
  <c r="S42" i="34"/>
  <c r="H42" i="34"/>
  <c r="D42" i="34"/>
  <c r="A42" i="34"/>
  <c r="S41" i="34"/>
  <c r="H41" i="34"/>
  <c r="D41" i="34"/>
  <c r="A41" i="34"/>
  <c r="S40" i="34"/>
  <c r="H40" i="34"/>
  <c r="D40" i="34"/>
  <c r="A40" i="34"/>
  <c r="S39" i="34"/>
  <c r="H39" i="34"/>
  <c r="D39" i="34"/>
  <c r="A39" i="34"/>
  <c r="S38" i="34"/>
  <c r="H38" i="34"/>
  <c r="D38" i="34"/>
  <c r="A38" i="34"/>
  <c r="S37" i="34"/>
  <c r="H37" i="34"/>
  <c r="D37" i="34"/>
  <c r="A37" i="34"/>
  <c r="S36" i="34"/>
  <c r="H36" i="34"/>
  <c r="D36" i="34"/>
  <c r="A36" i="34"/>
  <c r="S35" i="34"/>
  <c r="H35" i="34"/>
  <c r="D35" i="34"/>
  <c r="A35" i="34"/>
  <c r="S34" i="34"/>
  <c r="H34" i="34"/>
  <c r="D34" i="34"/>
  <c r="A34" i="34"/>
  <c r="S33" i="34"/>
  <c r="H33" i="34"/>
  <c r="D33" i="34"/>
  <c r="A33" i="34"/>
  <c r="S32" i="34"/>
  <c r="H32" i="34"/>
  <c r="D32" i="34"/>
  <c r="A32" i="34"/>
  <c r="S31" i="34"/>
  <c r="H31" i="34"/>
  <c r="D31" i="34"/>
  <c r="A31" i="34"/>
  <c r="S30" i="34"/>
  <c r="H30" i="34"/>
  <c r="D30" i="34"/>
  <c r="A30" i="34"/>
  <c r="S29" i="34"/>
  <c r="H29" i="34"/>
  <c r="D29" i="34"/>
  <c r="A29" i="34"/>
  <c r="S28" i="34"/>
  <c r="H28" i="34"/>
  <c r="D28" i="34"/>
  <c r="A28" i="34"/>
  <c r="S27" i="34"/>
  <c r="H27" i="34"/>
  <c r="D27" i="34"/>
  <c r="A27" i="34"/>
  <c r="S26" i="34"/>
  <c r="H26" i="34"/>
  <c r="D26" i="34"/>
  <c r="A26" i="34"/>
  <c r="S25" i="34"/>
  <c r="H25" i="34"/>
  <c r="D25" i="34"/>
  <c r="A25" i="34"/>
  <c r="S24" i="34"/>
  <c r="H24" i="34"/>
  <c r="D24" i="34"/>
  <c r="A24" i="34"/>
  <c r="S23" i="34"/>
  <c r="H23" i="34"/>
  <c r="D23" i="34"/>
  <c r="A23" i="34"/>
  <c r="S22" i="34"/>
  <c r="H22" i="34"/>
  <c r="D22" i="34"/>
  <c r="A22" i="34"/>
  <c r="S21" i="34"/>
  <c r="H21" i="34"/>
  <c r="D21" i="34"/>
  <c r="A21" i="34"/>
  <c r="S20" i="34"/>
  <c r="H20" i="34"/>
  <c r="D20" i="34"/>
  <c r="A20" i="34"/>
  <c r="S19" i="34"/>
  <c r="H19" i="34"/>
  <c r="D19" i="34"/>
  <c r="A19" i="34"/>
  <c r="S18" i="34"/>
  <c r="H18" i="34"/>
  <c r="D18" i="34"/>
  <c r="A18" i="34"/>
  <c r="S17" i="34"/>
  <c r="H17" i="34"/>
  <c r="D17" i="34"/>
  <c r="A17" i="34"/>
  <c r="S16" i="34"/>
  <c r="H16" i="34"/>
  <c r="D16" i="34"/>
  <c r="A16" i="34"/>
  <c r="S15" i="34"/>
  <c r="H15" i="34"/>
  <c r="D15" i="34"/>
  <c r="A15" i="34"/>
  <c r="S14" i="34"/>
  <c r="H14" i="34"/>
  <c r="D14" i="34"/>
  <c r="A14" i="34"/>
  <c r="S13" i="34"/>
  <c r="H13" i="34"/>
  <c r="D13" i="34"/>
  <c r="A13" i="34"/>
  <c r="S12" i="34"/>
  <c r="H12" i="34"/>
  <c r="D12" i="34"/>
  <c r="A12" i="34"/>
  <c r="S11" i="34"/>
  <c r="H11" i="34"/>
  <c r="D11" i="34"/>
  <c r="A11" i="34"/>
  <c r="S10" i="34"/>
  <c r="H10" i="34"/>
  <c r="D10" i="34"/>
  <c r="A10" i="34"/>
  <c r="S9" i="34"/>
  <c r="H9" i="34"/>
  <c r="D9" i="34"/>
  <c r="A9" i="34"/>
  <c r="S8" i="34"/>
  <c r="H8" i="34"/>
  <c r="D8" i="34"/>
  <c r="A8" i="34"/>
  <c r="S7" i="34"/>
  <c r="H7" i="34"/>
  <c r="D7" i="34"/>
  <c r="A7" i="34"/>
  <c r="S6" i="34"/>
  <c r="H6" i="34"/>
  <c r="D6" i="34"/>
  <c r="A6" i="34"/>
  <c r="S5" i="34"/>
  <c r="H5" i="34"/>
  <c r="D5" i="34"/>
  <c r="A5" i="34"/>
  <c r="S4" i="34"/>
  <c r="H4" i="34"/>
  <c r="D4" i="34"/>
  <c r="A4" i="34"/>
  <c r="S3" i="34"/>
  <c r="H3" i="34"/>
  <c r="D3" i="34"/>
  <c r="A3" i="34"/>
  <c r="S2" i="34"/>
  <c r="H2" i="34"/>
  <c r="D2" i="34"/>
  <c r="A2" i="34"/>
  <c r="C503" i="32"/>
  <c r="C502" i="32"/>
  <c r="C501" i="32"/>
  <c r="C500" i="32"/>
  <c r="C499" i="32"/>
  <c r="C498" i="32"/>
  <c r="C497" i="32"/>
  <c r="C496" i="32"/>
  <c r="C495" i="32"/>
  <c r="C494" i="32"/>
  <c r="C493" i="32"/>
  <c r="C492" i="32"/>
  <c r="C491" i="32"/>
  <c r="C490" i="32"/>
  <c r="C489" i="32"/>
  <c r="C488" i="32"/>
  <c r="C487" i="32"/>
  <c r="C486" i="32"/>
  <c r="C485" i="32"/>
  <c r="C484" i="32"/>
  <c r="C483" i="32"/>
  <c r="C482" i="32"/>
  <c r="C481" i="32"/>
  <c r="C480" i="32"/>
  <c r="C479" i="32"/>
  <c r="C478" i="32"/>
  <c r="C477" i="32"/>
  <c r="C476" i="32"/>
  <c r="C475" i="32"/>
  <c r="C474" i="32"/>
  <c r="C473" i="32"/>
  <c r="C472" i="32"/>
  <c r="C471" i="32"/>
  <c r="C470" i="32"/>
  <c r="C469" i="32"/>
  <c r="C468" i="32"/>
  <c r="C467" i="32"/>
  <c r="C466" i="32"/>
  <c r="C465" i="32"/>
  <c r="C464" i="32"/>
  <c r="C463" i="32"/>
  <c r="C462" i="32"/>
  <c r="C461" i="32"/>
  <c r="C460" i="32"/>
  <c r="C459" i="32"/>
  <c r="C458" i="32"/>
  <c r="C457" i="32"/>
  <c r="C456" i="32"/>
  <c r="C455" i="32"/>
  <c r="C454" i="32"/>
  <c r="C453" i="32"/>
  <c r="C452" i="32"/>
  <c r="C451" i="32"/>
  <c r="C450" i="32"/>
  <c r="C449" i="32"/>
  <c r="C448" i="32"/>
  <c r="C447" i="32"/>
  <c r="C446" i="32"/>
  <c r="C445" i="32"/>
  <c r="C444" i="32"/>
  <c r="C443" i="32"/>
  <c r="C442" i="32"/>
  <c r="C441" i="32"/>
  <c r="C440" i="32"/>
  <c r="C439" i="32"/>
  <c r="C438" i="32"/>
  <c r="C437" i="32"/>
  <c r="C436" i="32"/>
  <c r="C435" i="32"/>
  <c r="C434" i="32"/>
  <c r="C433" i="32"/>
  <c r="C432" i="32"/>
  <c r="C431" i="32"/>
  <c r="C430" i="32"/>
  <c r="C429" i="32"/>
  <c r="C428" i="32"/>
  <c r="C427" i="32"/>
  <c r="C426" i="32"/>
  <c r="C425" i="32"/>
  <c r="C424" i="32"/>
  <c r="C423" i="32"/>
  <c r="C422" i="32"/>
  <c r="C421" i="32"/>
  <c r="C420" i="32"/>
  <c r="C419" i="32"/>
  <c r="C418" i="32"/>
  <c r="C417" i="32"/>
  <c r="C416" i="32"/>
  <c r="C415" i="32"/>
  <c r="C414" i="32"/>
  <c r="D414" i="32" s="1"/>
  <c r="E414" i="32" s="1"/>
  <c r="C413" i="32"/>
  <c r="C412" i="32"/>
  <c r="C411" i="32"/>
  <c r="C410" i="32"/>
  <c r="C409" i="32"/>
  <c r="C408" i="32"/>
  <c r="C407" i="32"/>
  <c r="C406" i="32"/>
  <c r="C405" i="32"/>
  <c r="C404" i="32"/>
  <c r="C403" i="32"/>
  <c r="C402" i="32"/>
  <c r="C401" i="32"/>
  <c r="C400" i="32"/>
  <c r="C399" i="32"/>
  <c r="C398" i="32"/>
  <c r="C397" i="32"/>
  <c r="C396" i="32"/>
  <c r="C395" i="32"/>
  <c r="C394" i="32"/>
  <c r="C393" i="32"/>
  <c r="C392" i="32"/>
  <c r="C391" i="32"/>
  <c r="C390" i="32"/>
  <c r="C389" i="32"/>
  <c r="C388" i="32"/>
  <c r="C387" i="32"/>
  <c r="C386" i="32"/>
  <c r="C385" i="32"/>
  <c r="C384" i="32"/>
  <c r="C383" i="32"/>
  <c r="C382" i="32"/>
  <c r="C381" i="32"/>
  <c r="C380" i="32"/>
  <c r="C379" i="32"/>
  <c r="C378" i="32"/>
  <c r="D378" i="32" s="1"/>
  <c r="E378" i="32" s="1"/>
  <c r="C377" i="32"/>
  <c r="D377" i="32" s="1"/>
  <c r="E377" i="32" s="1"/>
  <c r="C376" i="32"/>
  <c r="C375" i="32"/>
  <c r="C374" i="32"/>
  <c r="C373" i="32"/>
  <c r="C372" i="32"/>
  <c r="C371" i="32"/>
  <c r="L370" i="32"/>
  <c r="C370" i="32"/>
  <c r="C369" i="32"/>
  <c r="C368" i="32"/>
  <c r="C367" i="32"/>
  <c r="C366" i="32"/>
  <c r="D365" i="32" s="1"/>
  <c r="E365" i="32" s="1"/>
  <c r="C365" i="32"/>
  <c r="C364" i="32"/>
  <c r="C363" i="32"/>
  <c r="C362" i="32"/>
  <c r="C361" i="32"/>
  <c r="C360" i="32"/>
  <c r="C359" i="32"/>
  <c r="C358" i="32"/>
  <c r="C357" i="32"/>
  <c r="C356" i="32"/>
  <c r="C355" i="32"/>
  <c r="C354" i="32"/>
  <c r="C353" i="32"/>
  <c r="C352" i="32"/>
  <c r="C351" i="32"/>
  <c r="C350" i="32"/>
  <c r="C349" i="32"/>
  <c r="D348" i="32" s="1"/>
  <c r="E348" i="32" s="1"/>
  <c r="C348" i="32"/>
  <c r="C347" i="32"/>
  <c r="C346" i="32"/>
  <c r="C345" i="32"/>
  <c r="C344" i="32"/>
  <c r="C343" i="32"/>
  <c r="C342" i="32"/>
  <c r="C341" i="32"/>
  <c r="C340" i="32"/>
  <c r="C339" i="32"/>
  <c r="C338" i="32"/>
  <c r="C337" i="32"/>
  <c r="C336" i="32"/>
  <c r="C335" i="32"/>
  <c r="C334" i="32"/>
  <c r="D333" i="32" s="1"/>
  <c r="E333" i="32" s="1"/>
  <c r="C333" i="32"/>
  <c r="C332" i="32"/>
  <c r="C331" i="32"/>
  <c r="C330" i="32"/>
  <c r="C329" i="32"/>
  <c r="C328" i="32"/>
  <c r="C327" i="32"/>
  <c r="C326" i="32"/>
  <c r="C325" i="32"/>
  <c r="C324" i="32"/>
  <c r="C323" i="32"/>
  <c r="C322" i="32"/>
  <c r="C321" i="32"/>
  <c r="C320" i="32"/>
  <c r="C319" i="32"/>
  <c r="C318" i="32"/>
  <c r="C317" i="32"/>
  <c r="C316" i="32"/>
  <c r="C315" i="32"/>
  <c r="C314" i="32"/>
  <c r="C313" i="32"/>
  <c r="C312" i="32"/>
  <c r="C311" i="32"/>
  <c r="C310" i="32"/>
  <c r="C309" i="32"/>
  <c r="C308" i="32"/>
  <c r="C307" i="32"/>
  <c r="C306" i="32"/>
  <c r="C305" i="32"/>
  <c r="C304" i="32"/>
  <c r="C303" i="32"/>
  <c r="C302" i="32"/>
  <c r="C301" i="32"/>
  <c r="C300" i="32"/>
  <c r="C299" i="32"/>
  <c r="C298" i="32"/>
  <c r="C297" i="32"/>
  <c r="C296" i="32"/>
  <c r="C295" i="32"/>
  <c r="C294" i="32"/>
  <c r="C293" i="32"/>
  <c r="C292" i="32"/>
  <c r="C291" i="32"/>
  <c r="C290" i="32"/>
  <c r="D271" i="32" s="1"/>
  <c r="E271" i="32" s="1"/>
  <c r="C289" i="32"/>
  <c r="C288" i="32"/>
  <c r="D287" i="32" s="1"/>
  <c r="E287" i="32" s="1"/>
  <c r="C287" i="32"/>
  <c r="C286" i="32"/>
  <c r="C285" i="32"/>
  <c r="C284" i="32"/>
  <c r="C283" i="32"/>
  <c r="C282" i="32"/>
  <c r="C281" i="32"/>
  <c r="C280" i="32"/>
  <c r="C279" i="32"/>
  <c r="C278" i="32"/>
  <c r="C277" i="32"/>
  <c r="C276" i="32"/>
  <c r="C275" i="32"/>
  <c r="C274" i="32"/>
  <c r="C273" i="32"/>
  <c r="C272" i="32"/>
  <c r="C271" i="32"/>
  <c r="C270" i="32"/>
  <c r="C269" i="32"/>
  <c r="C268" i="32"/>
  <c r="C267" i="32"/>
  <c r="C266" i="32"/>
  <c r="C265" i="32"/>
  <c r="C264" i="32"/>
  <c r="C263" i="32"/>
  <c r="C262" i="32"/>
  <c r="C261" i="32"/>
  <c r="C260" i="32"/>
  <c r="C259" i="32"/>
  <c r="C258" i="32"/>
  <c r="C257" i="32"/>
  <c r="C256" i="32"/>
  <c r="C255" i="32"/>
  <c r="C254" i="32"/>
  <c r="C253" i="32"/>
  <c r="C252" i="32"/>
  <c r="C251" i="32"/>
  <c r="C250" i="32"/>
  <c r="C249" i="32"/>
  <c r="C248" i="32"/>
  <c r="C247" i="32"/>
  <c r="C246" i="32"/>
  <c r="C245" i="32"/>
  <c r="C244" i="32"/>
  <c r="C243" i="32"/>
  <c r="C242" i="32"/>
  <c r="C241" i="32"/>
  <c r="C240" i="32"/>
  <c r="C239" i="32"/>
  <c r="C238" i="32"/>
  <c r="C237" i="32"/>
  <c r="C236" i="32"/>
  <c r="C235" i="32"/>
  <c r="C234" i="32"/>
  <c r="C233" i="32"/>
  <c r="C232" i="32"/>
  <c r="C231" i="32"/>
  <c r="C230" i="32"/>
  <c r="C229" i="32"/>
  <c r="C228" i="32"/>
  <c r="C227" i="32"/>
  <c r="C226" i="32"/>
  <c r="C225" i="32"/>
  <c r="C224" i="32"/>
  <c r="C223" i="32"/>
  <c r="C222" i="32"/>
  <c r="C221" i="32"/>
  <c r="C220" i="32"/>
  <c r="C219" i="32"/>
  <c r="C218" i="32"/>
  <c r="C217" i="32"/>
  <c r="C216" i="32"/>
  <c r="C215" i="32"/>
  <c r="C214" i="32"/>
  <c r="C213" i="32"/>
  <c r="C212" i="32"/>
  <c r="C211" i="32"/>
  <c r="C210" i="32"/>
  <c r="C209" i="32"/>
  <c r="C208" i="32"/>
  <c r="C207" i="32"/>
  <c r="C206" i="32"/>
  <c r="C205" i="32"/>
  <c r="C204" i="32"/>
  <c r="C203" i="32"/>
  <c r="C202" i="32"/>
  <c r="C201" i="32"/>
  <c r="C200" i="32"/>
  <c r="C199" i="32"/>
  <c r="C198" i="32"/>
  <c r="C197" i="32"/>
  <c r="C196" i="32"/>
  <c r="C195" i="32"/>
  <c r="C194" i="32"/>
  <c r="C193" i="32"/>
  <c r="C192" i="32"/>
  <c r="C191" i="32"/>
  <c r="C190" i="32"/>
  <c r="C189" i="32"/>
  <c r="C188" i="32"/>
  <c r="C187" i="32"/>
  <c r="C186" i="32"/>
  <c r="C185" i="32"/>
  <c r="C184" i="32"/>
  <c r="C183" i="32"/>
  <c r="C182" i="32"/>
  <c r="C181" i="32"/>
  <c r="C180" i="32"/>
  <c r="C179" i="32"/>
  <c r="C178" i="32"/>
  <c r="C177" i="32"/>
  <c r="C176" i="32"/>
  <c r="C175" i="32"/>
  <c r="C174" i="32"/>
  <c r="C173" i="32"/>
  <c r="C172" i="32"/>
  <c r="C171" i="32"/>
  <c r="C170" i="32"/>
  <c r="C169" i="32"/>
  <c r="C168" i="32"/>
  <c r="C167" i="32"/>
  <c r="C166" i="32"/>
  <c r="C165" i="32"/>
  <c r="C164" i="32"/>
  <c r="C163" i="32"/>
  <c r="C162" i="32"/>
  <c r="C161" i="32"/>
  <c r="C160" i="32"/>
  <c r="C159" i="32"/>
  <c r="C158" i="32"/>
  <c r="C157" i="32"/>
  <c r="C156" i="32"/>
  <c r="C155" i="32"/>
  <c r="C154" i="32"/>
  <c r="C153" i="32"/>
  <c r="C152" i="32"/>
  <c r="C151" i="32"/>
  <c r="C150" i="32"/>
  <c r="C149" i="32"/>
  <c r="C148" i="32"/>
  <c r="C147" i="32"/>
  <c r="C146" i="32"/>
  <c r="C145" i="32"/>
  <c r="C144" i="32"/>
  <c r="C143" i="32"/>
  <c r="C142" i="32"/>
  <c r="C141" i="32"/>
  <c r="C140" i="32"/>
  <c r="C139" i="32"/>
  <c r="C138" i="32"/>
  <c r="C137" i="32"/>
  <c r="C136" i="32"/>
  <c r="C135" i="32"/>
  <c r="C134" i="32"/>
  <c r="C133" i="32"/>
  <c r="C132" i="32"/>
  <c r="C131" i="32"/>
  <c r="C130" i="32"/>
  <c r="C129" i="32"/>
  <c r="C128" i="32"/>
  <c r="C127" i="32"/>
  <c r="C126" i="32"/>
  <c r="C125" i="32"/>
  <c r="C124" i="32"/>
  <c r="C123" i="32"/>
  <c r="F122" i="32"/>
  <c r="C122" i="32"/>
  <c r="F121" i="32"/>
  <c r="C121" i="32"/>
  <c r="F120" i="32"/>
  <c r="C120" i="32"/>
  <c r="F119" i="32"/>
  <c r="C119" i="32"/>
  <c r="F118" i="32"/>
  <c r="C118" i="32"/>
  <c r="F117" i="32"/>
  <c r="C117" i="32"/>
  <c r="F116" i="32"/>
  <c r="C116" i="32"/>
  <c r="F115" i="32"/>
  <c r="C115" i="32"/>
  <c r="F114" i="32"/>
  <c r="C114" i="32"/>
  <c r="F113" i="32"/>
  <c r="C113" i="32"/>
  <c r="F112" i="32"/>
  <c r="C112" i="32"/>
  <c r="F111" i="32"/>
  <c r="C111" i="32"/>
  <c r="F110" i="32"/>
  <c r="C110" i="32"/>
  <c r="F109" i="32"/>
  <c r="C109" i="32"/>
  <c r="F108" i="32"/>
  <c r="C108" i="32"/>
  <c r="F107" i="32"/>
  <c r="C107" i="32"/>
  <c r="F106" i="32"/>
  <c r="C106" i="32"/>
  <c r="F105" i="32"/>
  <c r="C105" i="32"/>
  <c r="F104" i="32"/>
  <c r="C104" i="32"/>
  <c r="F103" i="32"/>
  <c r="C103" i="32"/>
  <c r="F102" i="32"/>
  <c r="C102" i="32"/>
  <c r="F101" i="32"/>
  <c r="C101" i="32"/>
  <c r="F100" i="32"/>
  <c r="C100" i="32"/>
  <c r="F99" i="32"/>
  <c r="C99" i="32"/>
  <c r="F98" i="32"/>
  <c r="C98" i="32"/>
  <c r="F97" i="32"/>
  <c r="C97" i="32"/>
  <c r="F96" i="32"/>
  <c r="C96" i="32"/>
  <c r="F95" i="32"/>
  <c r="C95" i="32"/>
  <c r="F94" i="32"/>
  <c r="C94" i="32"/>
  <c r="F93" i="32"/>
  <c r="C93" i="32"/>
  <c r="F92" i="32"/>
  <c r="C92" i="32"/>
  <c r="F91" i="32"/>
  <c r="C91" i="32"/>
  <c r="F90" i="32"/>
  <c r="C90" i="32"/>
  <c r="F89" i="32"/>
  <c r="C89" i="32"/>
  <c r="F88" i="32"/>
  <c r="C88" i="32"/>
  <c r="F87" i="32"/>
  <c r="C87" i="32"/>
  <c r="F86" i="32"/>
  <c r="C86" i="32"/>
  <c r="F85" i="32"/>
  <c r="C85" i="32"/>
  <c r="F84" i="32"/>
  <c r="C84" i="32"/>
  <c r="F83" i="32"/>
  <c r="C83" i="32"/>
  <c r="F82" i="32"/>
  <c r="C82" i="32"/>
  <c r="F81" i="32"/>
  <c r="C81" i="32"/>
  <c r="F80" i="32"/>
  <c r="C80" i="32"/>
  <c r="F79" i="32"/>
  <c r="C79" i="32"/>
  <c r="F78" i="32"/>
  <c r="C78" i="32"/>
  <c r="F77" i="32"/>
  <c r="C77" i="32"/>
  <c r="F76" i="32"/>
  <c r="C76" i="32"/>
  <c r="F75" i="32"/>
  <c r="C75" i="32"/>
  <c r="F74" i="32"/>
  <c r="C74" i="32"/>
  <c r="F73" i="32"/>
  <c r="C73" i="32"/>
  <c r="F72" i="32"/>
  <c r="C72" i="32"/>
  <c r="F71" i="32"/>
  <c r="C71" i="32"/>
  <c r="F70" i="32"/>
  <c r="C70" i="32"/>
  <c r="F69" i="32"/>
  <c r="C69" i="32"/>
  <c r="F68" i="32"/>
  <c r="C68" i="32"/>
  <c r="F67" i="32"/>
  <c r="C67" i="32"/>
  <c r="F66" i="32"/>
  <c r="C66" i="32"/>
  <c r="F65" i="32"/>
  <c r="C65" i="32"/>
  <c r="F64" i="32"/>
  <c r="C64" i="32"/>
  <c r="F63" i="32"/>
  <c r="C63" i="32"/>
  <c r="F62" i="32"/>
  <c r="C62" i="32"/>
  <c r="F61" i="32"/>
  <c r="C61" i="32"/>
  <c r="F60" i="32"/>
  <c r="C60" i="32"/>
  <c r="F59" i="32"/>
  <c r="C59" i="32"/>
  <c r="F58" i="32"/>
  <c r="C58" i="32"/>
  <c r="F57" i="32"/>
  <c r="C57" i="32"/>
  <c r="F56" i="32"/>
  <c r="C56" i="32"/>
  <c r="F55" i="32"/>
  <c r="C55" i="32"/>
  <c r="F54" i="32"/>
  <c r="C54" i="32"/>
  <c r="F53" i="32"/>
  <c r="C53" i="32"/>
  <c r="F52" i="32"/>
  <c r="C52" i="32"/>
  <c r="F51" i="32"/>
  <c r="C51" i="32"/>
  <c r="F50" i="32"/>
  <c r="C50" i="32"/>
  <c r="F49" i="32"/>
  <c r="C49" i="32"/>
  <c r="F48" i="32"/>
  <c r="C48" i="32"/>
  <c r="F47" i="32"/>
  <c r="C47" i="32"/>
  <c r="F46" i="32"/>
  <c r="C46" i="32"/>
  <c r="F45" i="32"/>
  <c r="C45" i="32"/>
  <c r="F44" i="32"/>
  <c r="C44" i="32"/>
  <c r="F43" i="32"/>
  <c r="C43" i="32"/>
  <c r="F42" i="32"/>
  <c r="C42" i="32"/>
  <c r="F41" i="32"/>
  <c r="C41" i="32"/>
  <c r="F40" i="32"/>
  <c r="C40" i="32"/>
  <c r="F39" i="32"/>
  <c r="C39" i="32"/>
  <c r="F38" i="32"/>
  <c r="C38" i="32"/>
  <c r="F37" i="32"/>
  <c r="C37" i="32"/>
  <c r="F36" i="32"/>
  <c r="C36" i="32"/>
  <c r="F35" i="32"/>
  <c r="C35" i="32"/>
  <c r="F34" i="32"/>
  <c r="C34" i="32"/>
  <c r="F33" i="32"/>
  <c r="C33" i="32"/>
  <c r="F32" i="32"/>
  <c r="C32" i="32"/>
  <c r="F31" i="32"/>
  <c r="C31" i="32"/>
  <c r="F30" i="32"/>
  <c r="C30" i="32"/>
  <c r="F29" i="32"/>
  <c r="C29" i="32"/>
  <c r="F28" i="32"/>
  <c r="C28" i="32"/>
  <c r="F27" i="32"/>
  <c r="C27" i="32"/>
  <c r="F26" i="32"/>
  <c r="C26" i="32"/>
  <c r="F25" i="32"/>
  <c r="C25" i="32"/>
  <c r="F24" i="32"/>
  <c r="C24" i="32"/>
  <c r="F23" i="32"/>
  <c r="C23" i="32"/>
  <c r="F22" i="32"/>
  <c r="C22" i="32"/>
  <c r="F21" i="32"/>
  <c r="C21" i="32"/>
  <c r="F20" i="32"/>
  <c r="C20" i="32"/>
  <c r="D13" i="32" s="1"/>
  <c r="E13" i="32" s="1"/>
  <c r="F19" i="32"/>
  <c r="C19" i="32"/>
  <c r="F18" i="32"/>
  <c r="C18" i="32"/>
  <c r="F17" i="32"/>
  <c r="C17" i="32"/>
  <c r="D15" i="32" s="1"/>
  <c r="E15" i="32" s="1"/>
  <c r="F16" i="32"/>
  <c r="C16" i="32"/>
  <c r="F15" i="32"/>
  <c r="C15" i="32"/>
  <c r="F14" i="32"/>
  <c r="C14" i="32"/>
  <c r="F13" i="32"/>
  <c r="C13" i="32"/>
  <c r="F12" i="32"/>
  <c r="C12" i="32"/>
  <c r="F11" i="32"/>
  <c r="C11" i="32"/>
  <c r="F10" i="32"/>
  <c r="C10" i="32"/>
  <c r="F9" i="32"/>
  <c r="C9" i="32"/>
  <c r="F8" i="32"/>
  <c r="C8" i="32"/>
  <c r="F7" i="32"/>
  <c r="C7" i="32"/>
  <c r="F6" i="32"/>
  <c r="C6" i="32"/>
  <c r="F5" i="32"/>
  <c r="C5" i="32"/>
  <c r="F4" i="32"/>
  <c r="C4" i="32"/>
  <c r="F3" i="32"/>
  <c r="C3" i="32"/>
  <c r="F2" i="32"/>
  <c r="C2" i="32"/>
  <c r="C503" i="30"/>
  <c r="C502" i="30"/>
  <c r="C501" i="30"/>
  <c r="C500" i="30"/>
  <c r="C499" i="30"/>
  <c r="C498" i="30"/>
  <c r="C497" i="30"/>
  <c r="C496" i="30"/>
  <c r="C495" i="30"/>
  <c r="C494" i="30"/>
  <c r="C493" i="30"/>
  <c r="C492" i="30"/>
  <c r="C491" i="30"/>
  <c r="C490" i="30"/>
  <c r="C489" i="30"/>
  <c r="C488" i="30"/>
  <c r="C487" i="30"/>
  <c r="C486" i="30"/>
  <c r="C485" i="30"/>
  <c r="C484" i="30"/>
  <c r="C483" i="30"/>
  <c r="C482" i="30"/>
  <c r="C481" i="30"/>
  <c r="C480" i="30"/>
  <c r="C479" i="30"/>
  <c r="C478" i="30"/>
  <c r="C477" i="30"/>
  <c r="C476" i="30"/>
  <c r="C475" i="30"/>
  <c r="C474" i="30"/>
  <c r="C473" i="30"/>
  <c r="C472" i="30"/>
  <c r="C471" i="30"/>
  <c r="C470" i="30"/>
  <c r="C469" i="30"/>
  <c r="C468" i="30"/>
  <c r="C467" i="30"/>
  <c r="C466" i="30"/>
  <c r="C465" i="30"/>
  <c r="C464" i="30"/>
  <c r="C463" i="30"/>
  <c r="C462" i="30"/>
  <c r="C461" i="30"/>
  <c r="C460" i="30"/>
  <c r="C459" i="30"/>
  <c r="C458" i="30"/>
  <c r="C457" i="30"/>
  <c r="C456" i="30"/>
  <c r="C455" i="30"/>
  <c r="C454" i="30"/>
  <c r="C453" i="30"/>
  <c r="C452" i="30"/>
  <c r="C451" i="30"/>
  <c r="C450" i="30"/>
  <c r="C449" i="30"/>
  <c r="C448" i="30"/>
  <c r="C447" i="30"/>
  <c r="C446" i="30"/>
  <c r="C445" i="30"/>
  <c r="C444" i="30"/>
  <c r="C443" i="30"/>
  <c r="C442" i="30"/>
  <c r="C441" i="30"/>
  <c r="C440" i="30"/>
  <c r="C439" i="30"/>
  <c r="C438" i="30"/>
  <c r="C437" i="30"/>
  <c r="C436" i="30"/>
  <c r="C435" i="30"/>
  <c r="C434" i="30"/>
  <c r="C433" i="30"/>
  <c r="C432" i="30"/>
  <c r="C431" i="30"/>
  <c r="C430" i="30"/>
  <c r="C429" i="30"/>
  <c r="C428" i="30"/>
  <c r="C427" i="30"/>
  <c r="C426" i="30"/>
  <c r="C425" i="30"/>
  <c r="C424" i="30"/>
  <c r="C423" i="30"/>
  <c r="C422" i="30"/>
  <c r="C421" i="30"/>
  <c r="C420" i="30"/>
  <c r="C419" i="30"/>
  <c r="C418" i="30"/>
  <c r="C417" i="30"/>
  <c r="D414" i="30" s="1"/>
  <c r="E414" i="30" s="1"/>
  <c r="C416" i="30"/>
  <c r="C415" i="30"/>
  <c r="C414" i="30"/>
  <c r="C413" i="30"/>
  <c r="C412" i="30"/>
  <c r="C411" i="30"/>
  <c r="C410" i="30"/>
  <c r="C409" i="30"/>
  <c r="C408" i="30"/>
  <c r="C407" i="30"/>
  <c r="C406" i="30"/>
  <c r="C405" i="30"/>
  <c r="C404" i="30"/>
  <c r="C403" i="30"/>
  <c r="C402" i="30"/>
  <c r="C401" i="30"/>
  <c r="C400" i="30"/>
  <c r="C399" i="30"/>
  <c r="C398" i="30"/>
  <c r="C397" i="30"/>
  <c r="C396" i="30"/>
  <c r="C395" i="30"/>
  <c r="C394" i="30"/>
  <c r="C393" i="30"/>
  <c r="C392" i="30"/>
  <c r="C391" i="30"/>
  <c r="C390" i="30"/>
  <c r="C389" i="30"/>
  <c r="C388" i="30"/>
  <c r="C387" i="30"/>
  <c r="C386" i="30"/>
  <c r="C385" i="30"/>
  <c r="C384" i="30"/>
  <c r="C383" i="30"/>
  <c r="C382" i="30"/>
  <c r="C381" i="30"/>
  <c r="C380" i="30"/>
  <c r="C379" i="30"/>
  <c r="C378" i="30"/>
  <c r="C377" i="30"/>
  <c r="C376" i="30"/>
  <c r="C375" i="30"/>
  <c r="C374" i="30"/>
  <c r="C373" i="30"/>
  <c r="C372" i="30"/>
  <c r="C371" i="30"/>
  <c r="C370" i="30"/>
  <c r="C369" i="30"/>
  <c r="C368" i="30"/>
  <c r="C367" i="30"/>
  <c r="C366" i="30"/>
  <c r="C365" i="30"/>
  <c r="C364" i="30"/>
  <c r="C363" i="30"/>
  <c r="C362" i="30"/>
  <c r="C361" i="30"/>
  <c r="C360" i="30"/>
  <c r="C359" i="30"/>
  <c r="C358" i="30"/>
  <c r="C357" i="30"/>
  <c r="C356" i="30"/>
  <c r="C355" i="30"/>
  <c r="C354" i="30"/>
  <c r="C353" i="30"/>
  <c r="C352" i="30"/>
  <c r="C351" i="30"/>
  <c r="C350" i="30"/>
  <c r="C349" i="30"/>
  <c r="C348" i="30"/>
  <c r="C347" i="30"/>
  <c r="C346" i="30"/>
  <c r="C345" i="30"/>
  <c r="C344" i="30"/>
  <c r="C343" i="30"/>
  <c r="C342" i="30"/>
  <c r="C341" i="30"/>
  <c r="C340" i="30"/>
  <c r="C339" i="30"/>
  <c r="C338" i="30"/>
  <c r="C337" i="30"/>
  <c r="C336" i="30"/>
  <c r="C335" i="30"/>
  <c r="C334" i="30"/>
  <c r="C333" i="30"/>
  <c r="C332" i="30"/>
  <c r="C331" i="30"/>
  <c r="C330" i="30"/>
  <c r="C329" i="30"/>
  <c r="C328" i="30"/>
  <c r="C327" i="30"/>
  <c r="C326" i="30"/>
  <c r="C325" i="30"/>
  <c r="C324" i="30"/>
  <c r="C323" i="30"/>
  <c r="C322" i="30"/>
  <c r="C321" i="30"/>
  <c r="C320" i="30"/>
  <c r="C319" i="30"/>
  <c r="C318" i="30"/>
  <c r="C317" i="30"/>
  <c r="C316" i="30"/>
  <c r="C315" i="30"/>
  <c r="C314" i="30"/>
  <c r="C313" i="30"/>
  <c r="C312" i="30"/>
  <c r="C311" i="30"/>
  <c r="C310" i="30"/>
  <c r="C309" i="30"/>
  <c r="C308" i="30"/>
  <c r="C307" i="30"/>
  <c r="C306" i="30"/>
  <c r="C305" i="30"/>
  <c r="C304" i="30"/>
  <c r="C303" i="30"/>
  <c r="C302" i="30"/>
  <c r="C301" i="30"/>
  <c r="C300" i="30"/>
  <c r="C299" i="30"/>
  <c r="C298" i="30"/>
  <c r="C297" i="30"/>
  <c r="C296" i="30"/>
  <c r="C295" i="30"/>
  <c r="C294" i="30"/>
  <c r="C293" i="30"/>
  <c r="C292" i="30"/>
  <c r="C291" i="30"/>
  <c r="C290" i="30"/>
  <c r="C289" i="30"/>
  <c r="C288" i="30"/>
  <c r="C287" i="30"/>
  <c r="C286" i="30"/>
  <c r="C285" i="30"/>
  <c r="C284" i="30"/>
  <c r="C283" i="30"/>
  <c r="C282" i="30"/>
  <c r="C281" i="30"/>
  <c r="C280" i="30"/>
  <c r="C279" i="30"/>
  <c r="C278" i="30"/>
  <c r="C277" i="30"/>
  <c r="C276" i="30"/>
  <c r="C275" i="30"/>
  <c r="C274" i="30"/>
  <c r="C273" i="30"/>
  <c r="C272" i="30"/>
  <c r="C271" i="30"/>
  <c r="C270" i="30"/>
  <c r="C269" i="30"/>
  <c r="C268" i="30"/>
  <c r="C267" i="30"/>
  <c r="C266" i="30"/>
  <c r="C265" i="30"/>
  <c r="C264" i="30"/>
  <c r="C263" i="30"/>
  <c r="C262" i="30"/>
  <c r="C261" i="30"/>
  <c r="C260" i="30"/>
  <c r="C259" i="30"/>
  <c r="C258" i="30"/>
  <c r="C257" i="30"/>
  <c r="C256" i="30"/>
  <c r="C255" i="30"/>
  <c r="C254" i="30"/>
  <c r="C253" i="30"/>
  <c r="C252" i="30"/>
  <c r="C251" i="30"/>
  <c r="C250" i="30"/>
  <c r="C249" i="30"/>
  <c r="C248" i="30"/>
  <c r="C247" i="30"/>
  <c r="C246" i="30"/>
  <c r="C245" i="30"/>
  <c r="C244" i="30"/>
  <c r="C243" i="30"/>
  <c r="C242" i="30"/>
  <c r="C241" i="30"/>
  <c r="C240" i="30"/>
  <c r="C239" i="30"/>
  <c r="C238" i="30"/>
  <c r="C237" i="30"/>
  <c r="C236" i="30"/>
  <c r="C235" i="30"/>
  <c r="C234" i="30"/>
  <c r="C233" i="30"/>
  <c r="C232" i="30"/>
  <c r="C231" i="30"/>
  <c r="C230" i="30"/>
  <c r="C229" i="30"/>
  <c r="C228" i="30"/>
  <c r="C227" i="30"/>
  <c r="C226" i="30"/>
  <c r="C225" i="30"/>
  <c r="C224" i="30"/>
  <c r="C223" i="30"/>
  <c r="C222" i="30"/>
  <c r="C221" i="30"/>
  <c r="C220" i="30"/>
  <c r="C219" i="30"/>
  <c r="C218" i="30"/>
  <c r="C217" i="30"/>
  <c r="C216" i="30"/>
  <c r="C215" i="30"/>
  <c r="C214" i="30"/>
  <c r="C213" i="30"/>
  <c r="C212" i="30"/>
  <c r="C211" i="30"/>
  <c r="C210" i="30"/>
  <c r="C209" i="30"/>
  <c r="C208" i="30"/>
  <c r="C207" i="30"/>
  <c r="C206" i="30"/>
  <c r="C205" i="30"/>
  <c r="C204" i="30"/>
  <c r="C203" i="30"/>
  <c r="C202" i="30"/>
  <c r="C201" i="30"/>
  <c r="C200" i="30"/>
  <c r="C199" i="30"/>
  <c r="C198" i="30"/>
  <c r="C197" i="30"/>
  <c r="C196" i="30"/>
  <c r="C195" i="30"/>
  <c r="C194" i="30"/>
  <c r="C193" i="30"/>
  <c r="C192" i="30"/>
  <c r="C191" i="30"/>
  <c r="C190" i="30"/>
  <c r="C189" i="30"/>
  <c r="C188" i="30"/>
  <c r="C187" i="30"/>
  <c r="C186" i="30"/>
  <c r="C185" i="30"/>
  <c r="C184" i="30"/>
  <c r="C183" i="30"/>
  <c r="C182" i="30"/>
  <c r="C181" i="30"/>
  <c r="C180" i="30"/>
  <c r="C179" i="30"/>
  <c r="C178" i="30"/>
  <c r="C177" i="30"/>
  <c r="C176" i="30"/>
  <c r="C175" i="30"/>
  <c r="C174" i="30"/>
  <c r="C173" i="30"/>
  <c r="C172" i="30"/>
  <c r="C171" i="30"/>
  <c r="C170" i="30"/>
  <c r="C169" i="30"/>
  <c r="C168" i="30"/>
  <c r="C167" i="30"/>
  <c r="C166" i="30"/>
  <c r="C165" i="30"/>
  <c r="C164" i="30"/>
  <c r="C163" i="30"/>
  <c r="C162" i="30"/>
  <c r="C161" i="30"/>
  <c r="C160" i="30"/>
  <c r="C159" i="30"/>
  <c r="C158" i="30"/>
  <c r="C157" i="30"/>
  <c r="D143" i="30" s="1"/>
  <c r="E143" i="30" s="1"/>
  <c r="C156" i="30"/>
  <c r="C155" i="30"/>
  <c r="C154" i="30"/>
  <c r="C153" i="30"/>
  <c r="C152" i="30"/>
  <c r="C151" i="30"/>
  <c r="C150" i="30"/>
  <c r="C149" i="30"/>
  <c r="C148" i="30"/>
  <c r="C147" i="30"/>
  <c r="C146" i="30"/>
  <c r="D146" i="30" s="1"/>
  <c r="E146" i="30" s="1"/>
  <c r="C145" i="30"/>
  <c r="C144" i="30"/>
  <c r="C143" i="30"/>
  <c r="C142" i="30"/>
  <c r="C141" i="30"/>
  <c r="C140" i="30"/>
  <c r="C139" i="30"/>
  <c r="C138" i="30"/>
  <c r="C137" i="30"/>
  <c r="C136" i="30"/>
  <c r="C135" i="30"/>
  <c r="C134" i="30"/>
  <c r="C133" i="30"/>
  <c r="C132" i="30"/>
  <c r="C131" i="30"/>
  <c r="C130" i="30"/>
  <c r="C129" i="30"/>
  <c r="C128" i="30"/>
  <c r="C127" i="30"/>
  <c r="C126" i="30"/>
  <c r="C125" i="30"/>
  <c r="C124" i="30"/>
  <c r="C123" i="30"/>
  <c r="F122" i="30"/>
  <c r="C122" i="30"/>
  <c r="F121" i="30"/>
  <c r="C121" i="30"/>
  <c r="F120" i="30"/>
  <c r="C120" i="30"/>
  <c r="F119" i="30"/>
  <c r="C119" i="30"/>
  <c r="F118" i="30"/>
  <c r="C118" i="30"/>
  <c r="F117" i="30"/>
  <c r="C117" i="30"/>
  <c r="F116" i="30"/>
  <c r="C116" i="30"/>
  <c r="F115" i="30"/>
  <c r="C115" i="30"/>
  <c r="F114" i="30"/>
  <c r="C114" i="30"/>
  <c r="F113" i="30"/>
  <c r="C113" i="30"/>
  <c r="F112" i="30"/>
  <c r="C112" i="30"/>
  <c r="F111" i="30"/>
  <c r="C111" i="30"/>
  <c r="F110" i="30"/>
  <c r="C110" i="30"/>
  <c r="F109" i="30"/>
  <c r="C109" i="30"/>
  <c r="F108" i="30"/>
  <c r="C108" i="30"/>
  <c r="F107" i="30"/>
  <c r="C107" i="30"/>
  <c r="F106" i="30"/>
  <c r="C106" i="30"/>
  <c r="F105" i="30"/>
  <c r="C105" i="30"/>
  <c r="F104" i="30"/>
  <c r="C104" i="30"/>
  <c r="F103" i="30"/>
  <c r="C103" i="30"/>
  <c r="F102" i="30"/>
  <c r="C102" i="30"/>
  <c r="F101" i="30"/>
  <c r="C101" i="30"/>
  <c r="F100" i="30"/>
  <c r="C100" i="30"/>
  <c r="F99" i="30"/>
  <c r="C99" i="30"/>
  <c r="F98" i="30"/>
  <c r="C98" i="30"/>
  <c r="F97" i="30"/>
  <c r="C97" i="30"/>
  <c r="F96" i="30"/>
  <c r="C96" i="30"/>
  <c r="F95" i="30"/>
  <c r="C95" i="30"/>
  <c r="F94" i="30"/>
  <c r="C94" i="30"/>
  <c r="F93" i="30"/>
  <c r="C93" i="30"/>
  <c r="F92" i="30"/>
  <c r="C92" i="30"/>
  <c r="F91" i="30"/>
  <c r="C91" i="30"/>
  <c r="F90" i="30"/>
  <c r="C90" i="30"/>
  <c r="F89" i="30"/>
  <c r="C89" i="30"/>
  <c r="F88" i="30"/>
  <c r="C88" i="30"/>
  <c r="F87" i="30"/>
  <c r="C87" i="30"/>
  <c r="F86" i="30"/>
  <c r="C86" i="30"/>
  <c r="F85" i="30"/>
  <c r="C85" i="30"/>
  <c r="F84" i="30"/>
  <c r="C84" i="30"/>
  <c r="F83" i="30"/>
  <c r="C83" i="30"/>
  <c r="F82" i="30"/>
  <c r="C82" i="30"/>
  <c r="F81" i="30"/>
  <c r="C81" i="30"/>
  <c r="F80" i="30"/>
  <c r="C80" i="30"/>
  <c r="F79" i="30"/>
  <c r="C79" i="30"/>
  <c r="F78" i="30"/>
  <c r="C78" i="30"/>
  <c r="F77" i="30"/>
  <c r="C77" i="30"/>
  <c r="F76" i="30"/>
  <c r="C76" i="30"/>
  <c r="F75" i="30"/>
  <c r="C75" i="30"/>
  <c r="F74" i="30"/>
  <c r="C74" i="30"/>
  <c r="F73" i="30"/>
  <c r="C73" i="30"/>
  <c r="F72" i="30"/>
  <c r="C72" i="30"/>
  <c r="F71" i="30"/>
  <c r="C71" i="30"/>
  <c r="F70" i="30"/>
  <c r="C70" i="30"/>
  <c r="F69" i="30"/>
  <c r="C69" i="30"/>
  <c r="F68" i="30"/>
  <c r="C68" i="30"/>
  <c r="F67" i="30"/>
  <c r="C67" i="30"/>
  <c r="F66" i="30"/>
  <c r="C66" i="30"/>
  <c r="F65" i="30"/>
  <c r="C65" i="30"/>
  <c r="F64" i="30"/>
  <c r="C64" i="30"/>
  <c r="F63" i="30"/>
  <c r="C63" i="30"/>
  <c r="F62" i="30"/>
  <c r="C62" i="30"/>
  <c r="F61" i="30"/>
  <c r="C61" i="30"/>
  <c r="F60" i="30"/>
  <c r="C60" i="30"/>
  <c r="F59" i="30"/>
  <c r="C59" i="30"/>
  <c r="F58" i="30"/>
  <c r="C58" i="30"/>
  <c r="F57" i="30"/>
  <c r="C57" i="30"/>
  <c r="F56" i="30"/>
  <c r="C56" i="30"/>
  <c r="F55" i="30"/>
  <c r="C55" i="30"/>
  <c r="F54" i="30"/>
  <c r="C54" i="30"/>
  <c r="F53" i="30"/>
  <c r="C53" i="30"/>
  <c r="F52" i="30"/>
  <c r="C52" i="30"/>
  <c r="F51" i="30"/>
  <c r="C51" i="30"/>
  <c r="F50" i="30"/>
  <c r="C50" i="30"/>
  <c r="F49" i="30"/>
  <c r="C49" i="30"/>
  <c r="F48" i="30"/>
  <c r="C48" i="30"/>
  <c r="F47" i="30"/>
  <c r="C47" i="30"/>
  <c r="F46" i="30"/>
  <c r="C46" i="30"/>
  <c r="F45" i="30"/>
  <c r="C45" i="30"/>
  <c r="F44" i="30"/>
  <c r="C44" i="30"/>
  <c r="F43" i="30"/>
  <c r="C43" i="30"/>
  <c r="F42" i="30"/>
  <c r="C42" i="30"/>
  <c r="F41" i="30"/>
  <c r="C41" i="30"/>
  <c r="F40" i="30"/>
  <c r="C40" i="30"/>
  <c r="F39" i="30"/>
  <c r="C39" i="30"/>
  <c r="F38" i="30"/>
  <c r="C38" i="30"/>
  <c r="F37" i="30"/>
  <c r="C37" i="30"/>
  <c r="F36" i="30"/>
  <c r="C36" i="30"/>
  <c r="F35" i="30"/>
  <c r="C35" i="30"/>
  <c r="F34" i="30"/>
  <c r="C34" i="30"/>
  <c r="F33" i="30"/>
  <c r="C33" i="30"/>
  <c r="F32" i="30"/>
  <c r="C32" i="30"/>
  <c r="F31" i="30"/>
  <c r="C31" i="30"/>
  <c r="F30" i="30"/>
  <c r="C30" i="30"/>
  <c r="F29" i="30"/>
  <c r="C29" i="30"/>
  <c r="F28" i="30"/>
  <c r="C28" i="30"/>
  <c r="F27" i="30"/>
  <c r="C27" i="30"/>
  <c r="F26" i="30"/>
  <c r="C26" i="30"/>
  <c r="F25" i="30"/>
  <c r="C25" i="30"/>
  <c r="F24" i="30"/>
  <c r="C24" i="30"/>
  <c r="F23" i="30"/>
  <c r="C23" i="30"/>
  <c r="F22" i="30"/>
  <c r="C22" i="30"/>
  <c r="F21" i="30"/>
  <c r="C21" i="30"/>
  <c r="F20" i="30"/>
  <c r="C20" i="30"/>
  <c r="F19" i="30"/>
  <c r="C19" i="30"/>
  <c r="F18" i="30"/>
  <c r="C18" i="30"/>
  <c r="F17" i="30"/>
  <c r="C17" i="30"/>
  <c r="F16" i="30"/>
  <c r="C16" i="30"/>
  <c r="F15" i="30"/>
  <c r="C15" i="30"/>
  <c r="F14" i="30"/>
  <c r="C14" i="30"/>
  <c r="F13" i="30"/>
  <c r="C13" i="30"/>
  <c r="F12" i="30"/>
  <c r="C12" i="30"/>
  <c r="F11" i="30"/>
  <c r="C11" i="30"/>
  <c r="F10" i="30"/>
  <c r="C10" i="30"/>
  <c r="F9" i="30"/>
  <c r="C9" i="30"/>
  <c r="F8" i="30"/>
  <c r="C8" i="30"/>
  <c r="F7" i="30"/>
  <c r="C7" i="30"/>
  <c r="F6" i="30"/>
  <c r="C6" i="30"/>
  <c r="D5" i="30" s="1"/>
  <c r="E5" i="30" s="1"/>
  <c r="F5" i="30"/>
  <c r="C5" i="30"/>
  <c r="F4" i="30"/>
  <c r="C4" i="30"/>
  <c r="F3" i="30"/>
  <c r="C3" i="30"/>
  <c r="F2" i="30"/>
  <c r="C2" i="30"/>
  <c r="L504" i="27"/>
  <c r="I504" i="27"/>
  <c r="A504" i="27"/>
  <c r="H503" i="27"/>
  <c r="D503" i="27"/>
  <c r="I503" i="27" s="1"/>
  <c r="A503" i="27"/>
  <c r="H502" i="27"/>
  <c r="D502" i="27"/>
  <c r="L502" i="27" s="1"/>
  <c r="A502" i="27"/>
  <c r="H501" i="27"/>
  <c r="D501" i="27"/>
  <c r="A501" i="27"/>
  <c r="H500" i="27"/>
  <c r="D500" i="27"/>
  <c r="I499" i="27" s="1"/>
  <c r="A500" i="27"/>
  <c r="H499" i="27"/>
  <c r="D499" i="27"/>
  <c r="A499" i="27"/>
  <c r="H498" i="27"/>
  <c r="D498" i="27"/>
  <c r="A498" i="27"/>
  <c r="H497" i="27"/>
  <c r="D497" i="27"/>
  <c r="A497" i="27"/>
  <c r="H496" i="27"/>
  <c r="D496" i="27"/>
  <c r="A496" i="27"/>
  <c r="H495" i="27"/>
  <c r="D495" i="27"/>
  <c r="A495" i="27"/>
  <c r="H494" i="27"/>
  <c r="D494" i="27"/>
  <c r="A494" i="27"/>
  <c r="H493" i="27"/>
  <c r="D493" i="27"/>
  <c r="A493" i="27"/>
  <c r="H492" i="27"/>
  <c r="D492" i="27"/>
  <c r="A492" i="27"/>
  <c r="H491" i="27"/>
  <c r="D491" i="27"/>
  <c r="A491" i="27"/>
  <c r="H490" i="27"/>
  <c r="D490" i="27"/>
  <c r="A490" i="27"/>
  <c r="H489" i="27"/>
  <c r="D489" i="27"/>
  <c r="A489" i="27"/>
  <c r="H488" i="27"/>
  <c r="D488" i="27"/>
  <c r="A488" i="27"/>
  <c r="H487" i="27"/>
  <c r="D487" i="27"/>
  <c r="A487" i="27"/>
  <c r="H486" i="27"/>
  <c r="D486" i="27"/>
  <c r="A486" i="27"/>
  <c r="H485" i="27"/>
  <c r="D485" i="27"/>
  <c r="L485" i="27" s="1"/>
  <c r="A485" i="27"/>
  <c r="H484" i="27"/>
  <c r="D484" i="27"/>
  <c r="A484" i="27"/>
  <c r="H483" i="27"/>
  <c r="D483" i="27"/>
  <c r="A483" i="27"/>
  <c r="H482" i="27"/>
  <c r="D482" i="27"/>
  <c r="A482" i="27"/>
  <c r="H481" i="27"/>
  <c r="D481" i="27"/>
  <c r="A481" i="27"/>
  <c r="H480" i="27"/>
  <c r="D480" i="27"/>
  <c r="A480" i="27"/>
  <c r="H479" i="27"/>
  <c r="D479" i="27"/>
  <c r="I479" i="27" s="1"/>
  <c r="A479" i="27"/>
  <c r="H478" i="27"/>
  <c r="D478" i="27"/>
  <c r="A478" i="27"/>
  <c r="H477" i="27"/>
  <c r="D477" i="27"/>
  <c r="A477" i="27"/>
  <c r="H476" i="27"/>
  <c r="D476" i="27"/>
  <c r="A476" i="27"/>
  <c r="H475" i="27"/>
  <c r="D475" i="27"/>
  <c r="A475" i="27"/>
  <c r="H474" i="27"/>
  <c r="D474" i="27"/>
  <c r="A474" i="27"/>
  <c r="H473" i="27"/>
  <c r="D473" i="27"/>
  <c r="A473" i="27"/>
  <c r="H472" i="27"/>
  <c r="D472" i="27"/>
  <c r="I472" i="27" s="1"/>
  <c r="A472" i="27"/>
  <c r="H471" i="27"/>
  <c r="D471" i="27"/>
  <c r="A471" i="27"/>
  <c r="H470" i="27"/>
  <c r="D470" i="27"/>
  <c r="A470" i="27"/>
  <c r="H469" i="27"/>
  <c r="D469" i="27"/>
  <c r="A469" i="27"/>
  <c r="H468" i="27"/>
  <c r="D468" i="27"/>
  <c r="A468" i="27"/>
  <c r="H467" i="27"/>
  <c r="D467" i="27"/>
  <c r="A467" i="27"/>
  <c r="H466" i="27"/>
  <c r="D466" i="27"/>
  <c r="A466" i="27"/>
  <c r="H465" i="27"/>
  <c r="D465" i="27"/>
  <c r="A465" i="27"/>
  <c r="H464" i="27"/>
  <c r="D464" i="27"/>
  <c r="A464" i="27"/>
  <c r="H463" i="27"/>
  <c r="D463" i="27"/>
  <c r="A463" i="27"/>
  <c r="H462" i="27"/>
  <c r="D462" i="27"/>
  <c r="A462" i="27"/>
  <c r="H461" i="27"/>
  <c r="D461" i="27"/>
  <c r="A461" i="27"/>
  <c r="H460" i="27"/>
  <c r="D460" i="27"/>
  <c r="A460" i="27"/>
  <c r="H459" i="27"/>
  <c r="D459" i="27"/>
  <c r="A459" i="27"/>
  <c r="H458" i="27"/>
  <c r="D458" i="27"/>
  <c r="A458" i="27"/>
  <c r="H457" i="27"/>
  <c r="D457" i="27"/>
  <c r="A457" i="27"/>
  <c r="H456" i="27"/>
  <c r="D456" i="27"/>
  <c r="A456" i="27"/>
  <c r="H455" i="27"/>
  <c r="D455" i="27"/>
  <c r="A455" i="27"/>
  <c r="H454" i="27"/>
  <c r="D454" i="27"/>
  <c r="A454" i="27"/>
  <c r="H453" i="27"/>
  <c r="D453" i="27"/>
  <c r="A453" i="27"/>
  <c r="H452" i="27"/>
  <c r="D452" i="27"/>
  <c r="A452" i="27"/>
  <c r="H451" i="27"/>
  <c r="D451" i="27"/>
  <c r="A451" i="27"/>
  <c r="H450" i="27"/>
  <c r="D450" i="27"/>
  <c r="A450" i="27"/>
  <c r="H449" i="27"/>
  <c r="D449" i="27"/>
  <c r="A449" i="27"/>
  <c r="H448" i="27"/>
  <c r="D448" i="27"/>
  <c r="A448" i="27"/>
  <c r="H447" i="27"/>
  <c r="D447" i="27"/>
  <c r="A447" i="27"/>
  <c r="H446" i="27"/>
  <c r="D446" i="27"/>
  <c r="A446" i="27"/>
  <c r="H445" i="27"/>
  <c r="D445" i="27"/>
  <c r="A445" i="27"/>
  <c r="H444" i="27"/>
  <c r="D444" i="27"/>
  <c r="A444" i="27"/>
  <c r="H443" i="27"/>
  <c r="D443" i="27"/>
  <c r="A443" i="27"/>
  <c r="H442" i="27"/>
  <c r="D442" i="27"/>
  <c r="A442" i="27"/>
  <c r="H441" i="27"/>
  <c r="D441" i="27"/>
  <c r="A441" i="27"/>
  <c r="H440" i="27"/>
  <c r="D440" i="27"/>
  <c r="A440" i="27"/>
  <c r="H439" i="27"/>
  <c r="D439" i="27"/>
  <c r="A439" i="27"/>
  <c r="H438" i="27"/>
  <c r="D438" i="27"/>
  <c r="A438" i="27"/>
  <c r="H437" i="27"/>
  <c r="D437" i="27"/>
  <c r="A437" i="27"/>
  <c r="H436" i="27"/>
  <c r="D436" i="27"/>
  <c r="A436" i="27"/>
  <c r="H435" i="27"/>
  <c r="D435" i="27"/>
  <c r="A435" i="27"/>
  <c r="H434" i="27"/>
  <c r="D434" i="27"/>
  <c r="A434" i="27"/>
  <c r="H433" i="27"/>
  <c r="D433" i="27"/>
  <c r="A433" i="27"/>
  <c r="H432" i="27"/>
  <c r="D432" i="27"/>
  <c r="A432" i="27"/>
  <c r="H431" i="27"/>
  <c r="D431" i="27"/>
  <c r="A431" i="27"/>
  <c r="H430" i="27"/>
  <c r="D430" i="27"/>
  <c r="A430" i="27"/>
  <c r="H429" i="27"/>
  <c r="D429" i="27"/>
  <c r="A429" i="27"/>
  <c r="H428" i="27"/>
  <c r="D428" i="27"/>
  <c r="A428" i="27"/>
  <c r="H427" i="27"/>
  <c r="D427" i="27"/>
  <c r="A427" i="27"/>
  <c r="H426" i="27"/>
  <c r="D426" i="27"/>
  <c r="A426" i="27"/>
  <c r="H425" i="27"/>
  <c r="D425" i="27"/>
  <c r="A425" i="27"/>
  <c r="H424" i="27"/>
  <c r="D424" i="27"/>
  <c r="A424" i="27"/>
  <c r="H423" i="27"/>
  <c r="D423" i="27"/>
  <c r="A423" i="27"/>
  <c r="H422" i="27"/>
  <c r="D422" i="27"/>
  <c r="A422" i="27"/>
  <c r="H421" i="27"/>
  <c r="D421" i="27"/>
  <c r="A421" i="27"/>
  <c r="H420" i="27"/>
  <c r="D420" i="27"/>
  <c r="A420" i="27"/>
  <c r="H419" i="27"/>
  <c r="D419" i="27"/>
  <c r="A419" i="27"/>
  <c r="H418" i="27"/>
  <c r="D418" i="27"/>
  <c r="A418" i="27"/>
  <c r="H417" i="27"/>
  <c r="D417" i="27"/>
  <c r="A417" i="27"/>
  <c r="H416" i="27"/>
  <c r="D416" i="27"/>
  <c r="A416" i="27"/>
  <c r="H415" i="27"/>
  <c r="D415" i="27"/>
  <c r="A415" i="27"/>
  <c r="H414" i="27"/>
  <c r="D414" i="27"/>
  <c r="A414" i="27"/>
  <c r="H413" i="27"/>
  <c r="D413" i="27"/>
  <c r="A413" i="27"/>
  <c r="H412" i="27"/>
  <c r="D412" i="27"/>
  <c r="A412" i="27"/>
  <c r="H411" i="27"/>
  <c r="D411" i="27"/>
  <c r="A411" i="27"/>
  <c r="H410" i="27"/>
  <c r="D410" i="27"/>
  <c r="A410" i="27"/>
  <c r="H409" i="27"/>
  <c r="D409" i="27"/>
  <c r="A409" i="27"/>
  <c r="H408" i="27"/>
  <c r="D408" i="27"/>
  <c r="A408" i="27"/>
  <c r="H407" i="27"/>
  <c r="D407" i="27"/>
  <c r="A407" i="27"/>
  <c r="H406" i="27"/>
  <c r="D406" i="27"/>
  <c r="A406" i="27"/>
  <c r="H405" i="27"/>
  <c r="D405" i="27"/>
  <c r="A405" i="27"/>
  <c r="H404" i="27"/>
  <c r="D404" i="27"/>
  <c r="A404" i="27"/>
  <c r="H403" i="27"/>
  <c r="D403" i="27"/>
  <c r="A403" i="27"/>
  <c r="H402" i="27"/>
  <c r="D402" i="27"/>
  <c r="A402" i="27"/>
  <c r="H401" i="27"/>
  <c r="D401" i="27"/>
  <c r="A401" i="27"/>
  <c r="H400" i="27"/>
  <c r="D400" i="27"/>
  <c r="A400" i="27"/>
  <c r="H399" i="27"/>
  <c r="D399" i="27"/>
  <c r="A399" i="27"/>
  <c r="H398" i="27"/>
  <c r="D398" i="27"/>
  <c r="A398" i="27"/>
  <c r="H397" i="27"/>
  <c r="D397" i="27"/>
  <c r="A397" i="27"/>
  <c r="H396" i="27"/>
  <c r="D396" i="27"/>
  <c r="A396" i="27"/>
  <c r="H395" i="27"/>
  <c r="D395" i="27"/>
  <c r="A395" i="27"/>
  <c r="H394" i="27"/>
  <c r="D394" i="27"/>
  <c r="A394" i="27"/>
  <c r="H393" i="27"/>
  <c r="D393" i="27"/>
  <c r="A393" i="27"/>
  <c r="H392" i="27"/>
  <c r="D392" i="27"/>
  <c r="A392" i="27"/>
  <c r="H391" i="27"/>
  <c r="D391" i="27"/>
  <c r="A391" i="27"/>
  <c r="H390" i="27"/>
  <c r="D390" i="27"/>
  <c r="A390" i="27"/>
  <c r="H389" i="27"/>
  <c r="D389" i="27"/>
  <c r="A389" i="27"/>
  <c r="H388" i="27"/>
  <c r="D388" i="27"/>
  <c r="A388" i="27"/>
  <c r="H387" i="27"/>
  <c r="D387" i="27"/>
  <c r="A387" i="27"/>
  <c r="H386" i="27"/>
  <c r="D386" i="27"/>
  <c r="A386" i="27"/>
  <c r="H385" i="27"/>
  <c r="D385" i="27"/>
  <c r="A385" i="27"/>
  <c r="H384" i="27"/>
  <c r="D384" i="27"/>
  <c r="A384" i="27"/>
  <c r="H383" i="27"/>
  <c r="D383" i="27"/>
  <c r="A383" i="27"/>
  <c r="H382" i="27"/>
  <c r="D382" i="27"/>
  <c r="A382" i="27"/>
  <c r="H381" i="27"/>
  <c r="D381" i="27"/>
  <c r="A381" i="27"/>
  <c r="H380" i="27"/>
  <c r="D380" i="27"/>
  <c r="A380" i="27"/>
  <c r="H379" i="27"/>
  <c r="D379" i="27"/>
  <c r="A379" i="27"/>
  <c r="H378" i="27"/>
  <c r="D378" i="27"/>
  <c r="A378" i="27"/>
  <c r="H377" i="27"/>
  <c r="D377" i="27"/>
  <c r="A377" i="27"/>
  <c r="H376" i="27"/>
  <c r="D376" i="27"/>
  <c r="A376" i="27"/>
  <c r="H375" i="27"/>
  <c r="D375" i="27"/>
  <c r="A375" i="27"/>
  <c r="H374" i="27"/>
  <c r="D374" i="27"/>
  <c r="A374" i="27"/>
  <c r="H373" i="27"/>
  <c r="D373" i="27"/>
  <c r="A373" i="27"/>
  <c r="H372" i="27"/>
  <c r="D372" i="27"/>
  <c r="A372" i="27"/>
  <c r="H371" i="27"/>
  <c r="D371" i="27"/>
  <c r="A371" i="27"/>
  <c r="H370" i="27"/>
  <c r="D370" i="27"/>
  <c r="A370" i="27"/>
  <c r="H369" i="27"/>
  <c r="D369" i="27"/>
  <c r="A369" i="27"/>
  <c r="H368" i="27"/>
  <c r="D368" i="27"/>
  <c r="A368" i="27"/>
  <c r="H367" i="27"/>
  <c r="D367" i="27"/>
  <c r="A367" i="27"/>
  <c r="H366" i="27"/>
  <c r="D366" i="27"/>
  <c r="A366" i="27"/>
  <c r="H365" i="27"/>
  <c r="D365" i="27"/>
  <c r="A365" i="27"/>
  <c r="H364" i="27"/>
  <c r="D364" i="27"/>
  <c r="A364" i="27"/>
  <c r="H363" i="27"/>
  <c r="D363" i="27"/>
  <c r="A363" i="27"/>
  <c r="H362" i="27"/>
  <c r="D362" i="27"/>
  <c r="A362" i="27"/>
  <c r="H361" i="27"/>
  <c r="D361" i="27"/>
  <c r="A361" i="27"/>
  <c r="H360" i="27"/>
  <c r="D360" i="27"/>
  <c r="A360" i="27"/>
  <c r="H359" i="27"/>
  <c r="D359" i="27"/>
  <c r="A359" i="27"/>
  <c r="H358" i="27"/>
  <c r="D358" i="27"/>
  <c r="A358" i="27"/>
  <c r="H357" i="27"/>
  <c r="D357" i="27"/>
  <c r="A357" i="27"/>
  <c r="H356" i="27"/>
  <c r="D356" i="27"/>
  <c r="A356" i="27"/>
  <c r="H355" i="27"/>
  <c r="D355" i="27"/>
  <c r="A355" i="27"/>
  <c r="H354" i="27"/>
  <c r="D354" i="27"/>
  <c r="A354" i="27"/>
  <c r="H353" i="27"/>
  <c r="D353" i="27"/>
  <c r="A353" i="27"/>
  <c r="H352" i="27"/>
  <c r="D352" i="27"/>
  <c r="A352" i="27"/>
  <c r="H351" i="27"/>
  <c r="D351" i="27"/>
  <c r="A351" i="27"/>
  <c r="H350" i="27"/>
  <c r="D350" i="27"/>
  <c r="A350" i="27"/>
  <c r="H349" i="27"/>
  <c r="D349" i="27"/>
  <c r="A349" i="27"/>
  <c r="H348" i="27"/>
  <c r="D348" i="27"/>
  <c r="A348" i="27"/>
  <c r="H347" i="27"/>
  <c r="D347" i="27"/>
  <c r="A347" i="27"/>
  <c r="H346" i="27"/>
  <c r="D346" i="27"/>
  <c r="A346" i="27"/>
  <c r="H345" i="27"/>
  <c r="D345" i="27"/>
  <c r="A345" i="27"/>
  <c r="H344" i="27"/>
  <c r="D344" i="27"/>
  <c r="A344" i="27"/>
  <c r="H343" i="27"/>
  <c r="D343" i="27"/>
  <c r="A343" i="27"/>
  <c r="H342" i="27"/>
  <c r="D342" i="27"/>
  <c r="A342" i="27"/>
  <c r="H341" i="27"/>
  <c r="D341" i="27"/>
  <c r="A341" i="27"/>
  <c r="H340" i="27"/>
  <c r="D340" i="27"/>
  <c r="A340" i="27"/>
  <c r="H339" i="27"/>
  <c r="D339" i="27"/>
  <c r="A339" i="27"/>
  <c r="H338" i="27"/>
  <c r="D338" i="27"/>
  <c r="A338" i="27"/>
  <c r="H337" i="27"/>
  <c r="D337" i="27"/>
  <c r="A337" i="27"/>
  <c r="H336" i="27"/>
  <c r="D336" i="27"/>
  <c r="A336" i="27"/>
  <c r="H335" i="27"/>
  <c r="D335" i="27"/>
  <c r="A335" i="27"/>
  <c r="H334" i="27"/>
  <c r="D334" i="27"/>
  <c r="A334" i="27"/>
  <c r="H333" i="27"/>
  <c r="D333" i="27"/>
  <c r="A333" i="27"/>
  <c r="H332" i="27"/>
  <c r="L331" i="27" s="1"/>
  <c r="D332" i="27"/>
  <c r="A332" i="27"/>
  <c r="H331" i="27"/>
  <c r="D331" i="27"/>
  <c r="A331" i="27"/>
  <c r="H330" i="27"/>
  <c r="D330" i="27"/>
  <c r="A330" i="27"/>
  <c r="H329" i="27"/>
  <c r="D329" i="27"/>
  <c r="A329" i="27"/>
  <c r="H328" i="27"/>
  <c r="D328" i="27"/>
  <c r="A328" i="27"/>
  <c r="H327" i="27"/>
  <c r="D327" i="27"/>
  <c r="A327" i="27"/>
  <c r="H326" i="27"/>
  <c r="D326" i="27"/>
  <c r="A326" i="27"/>
  <c r="H325" i="27"/>
  <c r="D325" i="27"/>
  <c r="A325" i="27"/>
  <c r="H324" i="27"/>
  <c r="D324" i="27"/>
  <c r="A324" i="27"/>
  <c r="H323" i="27"/>
  <c r="D323" i="27"/>
  <c r="A323" i="27"/>
  <c r="H322" i="27"/>
  <c r="D322" i="27"/>
  <c r="A322" i="27"/>
  <c r="H321" i="27"/>
  <c r="D321" i="27"/>
  <c r="A321" i="27"/>
  <c r="H320" i="27"/>
  <c r="D320" i="27"/>
  <c r="A320" i="27"/>
  <c r="H319" i="27"/>
  <c r="D319" i="27"/>
  <c r="A319" i="27"/>
  <c r="H318" i="27"/>
  <c r="D318" i="27"/>
  <c r="A318" i="27"/>
  <c r="H317" i="27"/>
  <c r="D317" i="27"/>
  <c r="A317" i="27"/>
  <c r="H316" i="27"/>
  <c r="D316" i="27"/>
  <c r="A316" i="27"/>
  <c r="H315" i="27"/>
  <c r="D315" i="27"/>
  <c r="A315" i="27"/>
  <c r="H314" i="27"/>
  <c r="D314" i="27"/>
  <c r="A314" i="27"/>
  <c r="H313" i="27"/>
  <c r="D313" i="27"/>
  <c r="A313" i="27"/>
  <c r="H312" i="27"/>
  <c r="L311" i="27" s="1"/>
  <c r="D312" i="27"/>
  <c r="A312" i="27"/>
  <c r="H311" i="27"/>
  <c r="D311" i="27"/>
  <c r="A311" i="27"/>
  <c r="H310" i="27"/>
  <c r="D310" i="27"/>
  <c r="A310" i="27"/>
  <c r="H309" i="27"/>
  <c r="D309" i="27"/>
  <c r="A309" i="27"/>
  <c r="H308" i="27"/>
  <c r="D308" i="27"/>
  <c r="A308" i="27"/>
  <c r="H307" i="27"/>
  <c r="D307" i="27"/>
  <c r="A307" i="27"/>
  <c r="H306" i="27"/>
  <c r="D306" i="27"/>
  <c r="A306" i="27"/>
  <c r="H305" i="27"/>
  <c r="D305" i="27"/>
  <c r="A305" i="27"/>
  <c r="H304" i="27"/>
  <c r="D304" i="27"/>
  <c r="A304" i="27"/>
  <c r="H303" i="27"/>
  <c r="D303" i="27"/>
  <c r="A303" i="27"/>
  <c r="H302" i="27"/>
  <c r="D302" i="27"/>
  <c r="A302" i="27"/>
  <c r="H301" i="27"/>
  <c r="D301" i="27"/>
  <c r="A301" i="27"/>
  <c r="H300" i="27"/>
  <c r="D300" i="27"/>
  <c r="A300" i="27"/>
  <c r="H299" i="27"/>
  <c r="D299" i="27"/>
  <c r="A299" i="27"/>
  <c r="H298" i="27"/>
  <c r="D298" i="27"/>
  <c r="A298" i="27"/>
  <c r="H297" i="27"/>
  <c r="D297" i="27"/>
  <c r="A297" i="27"/>
  <c r="H296" i="27"/>
  <c r="D296" i="27"/>
  <c r="A296" i="27"/>
  <c r="H295" i="27"/>
  <c r="D295" i="27"/>
  <c r="A295" i="27"/>
  <c r="H294" i="27"/>
  <c r="D294" i="27"/>
  <c r="A294" i="27"/>
  <c r="H293" i="27"/>
  <c r="D293" i="27"/>
  <c r="A293" i="27"/>
  <c r="H292" i="27"/>
  <c r="L291" i="27" s="1"/>
  <c r="D292" i="27"/>
  <c r="A292" i="27"/>
  <c r="H291" i="27"/>
  <c r="D291" i="27"/>
  <c r="A291" i="27"/>
  <c r="H290" i="27"/>
  <c r="D290" i="27"/>
  <c r="A290" i="27"/>
  <c r="H289" i="27"/>
  <c r="D289" i="27"/>
  <c r="A289" i="27"/>
  <c r="H288" i="27"/>
  <c r="D288" i="27"/>
  <c r="A288" i="27"/>
  <c r="H287" i="27"/>
  <c r="D287" i="27"/>
  <c r="A287" i="27"/>
  <c r="H286" i="27"/>
  <c r="D286" i="27"/>
  <c r="A286" i="27"/>
  <c r="H285" i="27"/>
  <c r="D285" i="27"/>
  <c r="A285" i="27"/>
  <c r="H284" i="27"/>
  <c r="D284" i="27"/>
  <c r="A284" i="27"/>
  <c r="H283" i="27"/>
  <c r="D283" i="27"/>
  <c r="A283" i="27"/>
  <c r="H282" i="27"/>
  <c r="D282" i="27"/>
  <c r="A282" i="27"/>
  <c r="H281" i="27"/>
  <c r="D281" i="27"/>
  <c r="L281" i="27" s="1"/>
  <c r="A281" i="27"/>
  <c r="H280" i="27"/>
  <c r="D280" i="27"/>
  <c r="A280" i="27"/>
  <c r="H279" i="27"/>
  <c r="D279" i="27"/>
  <c r="A279" i="27"/>
  <c r="H278" i="27"/>
  <c r="D278" i="27"/>
  <c r="A278" i="27"/>
  <c r="H277" i="27"/>
  <c r="D277" i="27"/>
  <c r="A277" i="27"/>
  <c r="H276" i="27"/>
  <c r="D276" i="27"/>
  <c r="A276" i="27"/>
  <c r="H275" i="27"/>
  <c r="D275" i="27"/>
  <c r="L275" i="27" s="1"/>
  <c r="A275" i="27"/>
  <c r="H274" i="27"/>
  <c r="D274" i="27"/>
  <c r="A274" i="27"/>
  <c r="H273" i="27"/>
  <c r="D273" i="27"/>
  <c r="A273" i="27"/>
  <c r="H272" i="27"/>
  <c r="D272" i="27"/>
  <c r="A272" i="27"/>
  <c r="H271" i="27"/>
  <c r="D271" i="27"/>
  <c r="A271" i="27"/>
  <c r="H270" i="27"/>
  <c r="D270" i="27"/>
  <c r="A270" i="27"/>
  <c r="H269" i="27"/>
  <c r="D269" i="27"/>
  <c r="A269" i="27"/>
  <c r="H268" i="27"/>
  <c r="D268" i="27"/>
  <c r="A268" i="27"/>
  <c r="H267" i="27"/>
  <c r="D267" i="27"/>
  <c r="A267" i="27"/>
  <c r="L266" i="27"/>
  <c r="H266" i="27"/>
  <c r="D266" i="27"/>
  <c r="A266" i="27"/>
  <c r="H265" i="27"/>
  <c r="D265" i="27"/>
  <c r="A265" i="27"/>
  <c r="H264" i="27"/>
  <c r="D264" i="27"/>
  <c r="A264" i="27"/>
  <c r="H263" i="27"/>
  <c r="D263" i="27"/>
  <c r="A263" i="27"/>
  <c r="H262" i="27"/>
  <c r="D262" i="27"/>
  <c r="I262" i="27" s="1"/>
  <c r="A262" i="27"/>
  <c r="H261" i="27"/>
  <c r="D261" i="27"/>
  <c r="A261" i="27"/>
  <c r="H260" i="27"/>
  <c r="D260" i="27"/>
  <c r="A260" i="27"/>
  <c r="H259" i="27"/>
  <c r="D259" i="27"/>
  <c r="A259" i="27"/>
  <c r="H258" i="27"/>
  <c r="D258" i="27"/>
  <c r="A258" i="27"/>
  <c r="H257" i="27"/>
  <c r="D257" i="27"/>
  <c r="A257" i="27"/>
  <c r="H256" i="27"/>
  <c r="D256" i="27"/>
  <c r="L256" i="27" s="1"/>
  <c r="A256" i="27"/>
  <c r="H255" i="27"/>
  <c r="D255" i="27"/>
  <c r="A255" i="27"/>
  <c r="H254" i="27"/>
  <c r="D254" i="27"/>
  <c r="A254" i="27"/>
  <c r="H253" i="27"/>
  <c r="D253" i="27"/>
  <c r="A253" i="27"/>
  <c r="H252" i="27"/>
  <c r="D252" i="27"/>
  <c r="A252" i="27"/>
  <c r="H251" i="27"/>
  <c r="D251" i="27"/>
  <c r="A251" i="27"/>
  <c r="H250" i="27"/>
  <c r="D250" i="27"/>
  <c r="A250" i="27"/>
  <c r="H249" i="27"/>
  <c r="D249" i="27"/>
  <c r="A249" i="27"/>
  <c r="H248" i="27"/>
  <c r="D248" i="27"/>
  <c r="A248" i="27"/>
  <c r="H247" i="27"/>
  <c r="D247" i="27"/>
  <c r="A247" i="27"/>
  <c r="H246" i="27"/>
  <c r="D246" i="27"/>
  <c r="A246" i="27"/>
  <c r="H245" i="27"/>
  <c r="D245" i="27"/>
  <c r="A245" i="27"/>
  <c r="H244" i="27"/>
  <c r="D244" i="27"/>
  <c r="A244" i="27"/>
  <c r="H243" i="27"/>
  <c r="D243" i="27"/>
  <c r="A243" i="27"/>
  <c r="H242" i="27"/>
  <c r="D242" i="27"/>
  <c r="A242" i="27"/>
  <c r="H241" i="27"/>
  <c r="D241" i="27"/>
  <c r="A241" i="27"/>
  <c r="H240" i="27"/>
  <c r="D240" i="27"/>
  <c r="A240" i="27"/>
  <c r="H239" i="27"/>
  <c r="K239" i="27" s="1"/>
  <c r="D239" i="27"/>
  <c r="A239" i="27"/>
  <c r="H238" i="27"/>
  <c r="D238" i="27"/>
  <c r="J238" i="27" s="1"/>
  <c r="A238" i="27"/>
  <c r="H237" i="27"/>
  <c r="D237" i="27"/>
  <c r="A237" i="27"/>
  <c r="H236" i="27"/>
  <c r="D236" i="27"/>
  <c r="A236" i="27"/>
  <c r="H235" i="27"/>
  <c r="D235" i="27"/>
  <c r="J235" i="27" s="1"/>
  <c r="A235" i="27"/>
  <c r="H234" i="27"/>
  <c r="D234" i="27"/>
  <c r="A234" i="27"/>
  <c r="H233" i="27"/>
  <c r="D233" i="27"/>
  <c r="A233" i="27"/>
  <c r="H232" i="27"/>
  <c r="D232" i="27"/>
  <c r="A232" i="27"/>
  <c r="H231" i="27"/>
  <c r="D231" i="27"/>
  <c r="A231" i="27"/>
  <c r="H230" i="27"/>
  <c r="D230" i="27"/>
  <c r="A230" i="27"/>
  <c r="H229" i="27"/>
  <c r="D229" i="27"/>
  <c r="L229" i="27" s="1"/>
  <c r="A229" i="27"/>
  <c r="H228" i="27"/>
  <c r="D228" i="27"/>
  <c r="A228" i="27"/>
  <c r="H227" i="27"/>
  <c r="D227" i="27"/>
  <c r="A227" i="27"/>
  <c r="H226" i="27"/>
  <c r="D226" i="27"/>
  <c r="I226" i="27" s="1"/>
  <c r="A226" i="27"/>
  <c r="H225" i="27"/>
  <c r="D225" i="27"/>
  <c r="I225" i="27" s="1"/>
  <c r="A225" i="27"/>
  <c r="H224" i="27"/>
  <c r="D224" i="27"/>
  <c r="A224" i="27"/>
  <c r="H223" i="27"/>
  <c r="D223" i="27"/>
  <c r="A223" i="27"/>
  <c r="H222" i="27"/>
  <c r="D222" i="27"/>
  <c r="A222" i="27"/>
  <c r="H221" i="27"/>
  <c r="D221" i="27"/>
  <c r="A221" i="27"/>
  <c r="H220" i="27"/>
  <c r="D220" i="27"/>
  <c r="A220" i="27"/>
  <c r="H219" i="27"/>
  <c r="D219" i="27"/>
  <c r="A219" i="27"/>
  <c r="H218" i="27"/>
  <c r="D218" i="27"/>
  <c r="A218" i="27"/>
  <c r="H217" i="27"/>
  <c r="D217" i="27"/>
  <c r="A217" i="27"/>
  <c r="H216" i="27"/>
  <c r="D216" i="27"/>
  <c r="A216" i="27"/>
  <c r="H215" i="27"/>
  <c r="D215" i="27"/>
  <c r="A215" i="27"/>
  <c r="H214" i="27"/>
  <c r="D214" i="27"/>
  <c r="A214" i="27"/>
  <c r="H213" i="27"/>
  <c r="D213" i="27"/>
  <c r="A213" i="27"/>
  <c r="H212" i="27"/>
  <c r="D212" i="27"/>
  <c r="I212" i="27" s="1"/>
  <c r="A212" i="27"/>
  <c r="H211" i="27"/>
  <c r="D211" i="27"/>
  <c r="A211" i="27"/>
  <c r="H210" i="27"/>
  <c r="D210" i="27"/>
  <c r="A210" i="27"/>
  <c r="H209" i="27"/>
  <c r="D209" i="27"/>
  <c r="A209" i="27"/>
  <c r="H208" i="27"/>
  <c r="D208" i="27"/>
  <c r="A208" i="27"/>
  <c r="H207" i="27"/>
  <c r="D207" i="27"/>
  <c r="A207" i="27"/>
  <c r="H206" i="27"/>
  <c r="D206" i="27"/>
  <c r="A206" i="27"/>
  <c r="H205" i="27"/>
  <c r="D205" i="27"/>
  <c r="A205" i="27"/>
  <c r="H204" i="27"/>
  <c r="D204" i="27"/>
  <c r="A204" i="27"/>
  <c r="H203" i="27"/>
  <c r="D203" i="27"/>
  <c r="K203" i="27" s="1"/>
  <c r="A203" i="27"/>
  <c r="H202" i="27"/>
  <c r="D202" i="27"/>
  <c r="A202" i="27"/>
  <c r="H201" i="27"/>
  <c r="D201" i="27"/>
  <c r="A201" i="27"/>
  <c r="H200" i="27"/>
  <c r="K200" i="27" s="1"/>
  <c r="D200" i="27"/>
  <c r="A200" i="27"/>
  <c r="H199" i="27"/>
  <c r="D199" i="27"/>
  <c r="I199" i="27" s="1"/>
  <c r="A199" i="27"/>
  <c r="H198" i="27"/>
  <c r="D198" i="27"/>
  <c r="A198" i="27"/>
  <c r="H197" i="27"/>
  <c r="D197" i="27"/>
  <c r="A197" i="27"/>
  <c r="H196" i="27"/>
  <c r="D196" i="27"/>
  <c r="A196" i="27"/>
  <c r="H195" i="27"/>
  <c r="J186" i="27" s="1"/>
  <c r="D195" i="27"/>
  <c r="A195" i="27"/>
  <c r="H194" i="27"/>
  <c r="D194" i="27"/>
  <c r="A194" i="27"/>
  <c r="H193" i="27"/>
  <c r="D193" i="27"/>
  <c r="A193" i="27"/>
  <c r="H192" i="27"/>
  <c r="L190" i="27" s="1"/>
  <c r="D192" i="27"/>
  <c r="A192" i="27"/>
  <c r="H191" i="27"/>
  <c r="D191" i="27"/>
  <c r="A191" i="27"/>
  <c r="H190" i="27"/>
  <c r="D190" i="27"/>
  <c r="A190" i="27"/>
  <c r="H189" i="27"/>
  <c r="D189" i="27"/>
  <c r="A189" i="27"/>
  <c r="H188" i="27"/>
  <c r="D188" i="27"/>
  <c r="A188" i="27"/>
  <c r="H187" i="27"/>
  <c r="D187" i="27"/>
  <c r="A187" i="27"/>
  <c r="H186" i="27"/>
  <c r="D186" i="27"/>
  <c r="A186" i="27"/>
  <c r="H185" i="27"/>
  <c r="D185" i="27"/>
  <c r="A185" i="27"/>
  <c r="H184" i="27"/>
  <c r="J183" i="27" s="1"/>
  <c r="D184" i="27"/>
  <c r="A184" i="27"/>
  <c r="H183" i="27"/>
  <c r="D183" i="27"/>
  <c r="A183" i="27"/>
  <c r="H182" i="27"/>
  <c r="D182" i="27"/>
  <c r="A182" i="27"/>
  <c r="H181" i="27"/>
  <c r="D181" i="27"/>
  <c r="A181" i="27"/>
  <c r="H180" i="27"/>
  <c r="D180" i="27"/>
  <c r="A180" i="27"/>
  <c r="H179" i="27"/>
  <c r="D179" i="27"/>
  <c r="A179" i="27"/>
  <c r="H178" i="27"/>
  <c r="D178" i="27"/>
  <c r="A178" i="27"/>
  <c r="H177" i="27"/>
  <c r="D177" i="27"/>
  <c r="A177" i="27"/>
  <c r="H176" i="27"/>
  <c r="D176" i="27"/>
  <c r="A176" i="27"/>
  <c r="H175" i="27"/>
  <c r="D175" i="27"/>
  <c r="A175" i="27"/>
  <c r="H174" i="27"/>
  <c r="D174" i="27"/>
  <c r="A174" i="27"/>
  <c r="H173" i="27"/>
  <c r="D173" i="27"/>
  <c r="A173" i="27"/>
  <c r="H172" i="27"/>
  <c r="D172" i="27"/>
  <c r="A172" i="27"/>
  <c r="H171" i="27"/>
  <c r="D171" i="27"/>
  <c r="L170" i="27" s="1"/>
  <c r="A171" i="27"/>
  <c r="H170" i="27"/>
  <c r="D170" i="27"/>
  <c r="A170" i="27"/>
  <c r="H169" i="27"/>
  <c r="D169" i="27"/>
  <c r="A169" i="27"/>
  <c r="H168" i="27"/>
  <c r="D168" i="27"/>
  <c r="A168" i="27"/>
  <c r="H167" i="27"/>
  <c r="D167" i="27"/>
  <c r="A167" i="27"/>
  <c r="H166" i="27"/>
  <c r="D166" i="27"/>
  <c r="A166" i="27"/>
  <c r="H165" i="27"/>
  <c r="D165" i="27"/>
  <c r="A165" i="27"/>
  <c r="H164" i="27"/>
  <c r="D164" i="27"/>
  <c r="A164" i="27"/>
  <c r="H163" i="27"/>
  <c r="D163" i="27"/>
  <c r="A163" i="27"/>
  <c r="H162" i="27"/>
  <c r="D162" i="27"/>
  <c r="A162" i="27"/>
  <c r="H161" i="27"/>
  <c r="D161" i="27"/>
  <c r="A161" i="27"/>
  <c r="H160" i="27"/>
  <c r="D160" i="27"/>
  <c r="L160" i="27" s="1"/>
  <c r="A160" i="27"/>
  <c r="H159" i="27"/>
  <c r="D159" i="27"/>
  <c r="A159" i="27"/>
  <c r="H158" i="27"/>
  <c r="D158" i="27"/>
  <c r="L157" i="27" s="1"/>
  <c r="A158" i="27"/>
  <c r="H157" i="27"/>
  <c r="D157" i="27"/>
  <c r="A157" i="27"/>
  <c r="H156" i="27"/>
  <c r="D156" i="27"/>
  <c r="A156" i="27"/>
  <c r="H155" i="27"/>
  <c r="D155" i="27"/>
  <c r="A155" i="27"/>
  <c r="H154" i="27"/>
  <c r="D154" i="27"/>
  <c r="A154" i="27"/>
  <c r="H153" i="27"/>
  <c r="D153" i="27"/>
  <c r="A153" i="27"/>
  <c r="H152" i="27"/>
  <c r="D152" i="27"/>
  <c r="I152" i="27" s="1"/>
  <c r="A152" i="27"/>
  <c r="H151" i="27"/>
  <c r="D151" i="27"/>
  <c r="A151" i="27"/>
  <c r="H150" i="27"/>
  <c r="D150" i="27"/>
  <c r="A150" i="27"/>
  <c r="H149" i="27"/>
  <c r="D149" i="27"/>
  <c r="A149" i="27"/>
  <c r="H148" i="27"/>
  <c r="D148" i="27"/>
  <c r="J148" i="27" s="1"/>
  <c r="A148" i="27"/>
  <c r="H147" i="27"/>
  <c r="D147" i="27"/>
  <c r="A147" i="27"/>
  <c r="H146" i="27"/>
  <c r="D146" i="27"/>
  <c r="A146" i="27"/>
  <c r="H145" i="27"/>
  <c r="D145" i="27"/>
  <c r="A145" i="27"/>
  <c r="H144" i="27"/>
  <c r="D144" i="27"/>
  <c r="A144" i="27"/>
  <c r="H143" i="27"/>
  <c r="D143" i="27"/>
  <c r="A143" i="27"/>
  <c r="H142" i="27"/>
  <c r="D142" i="27"/>
  <c r="A142" i="27"/>
  <c r="H141" i="27"/>
  <c r="D141" i="27"/>
  <c r="A141" i="27"/>
  <c r="H140" i="27"/>
  <c r="D140" i="27"/>
  <c r="A140" i="27"/>
  <c r="H139" i="27"/>
  <c r="D139" i="27"/>
  <c r="A139" i="27"/>
  <c r="H138" i="27"/>
  <c r="D138" i="27"/>
  <c r="A138" i="27"/>
  <c r="H137" i="27"/>
  <c r="D137" i="27"/>
  <c r="A137" i="27"/>
  <c r="H136" i="27"/>
  <c r="D136" i="27"/>
  <c r="A136" i="27"/>
  <c r="H135" i="27"/>
  <c r="D135" i="27"/>
  <c r="A135" i="27"/>
  <c r="H134" i="27"/>
  <c r="D134" i="27"/>
  <c r="A134" i="27"/>
  <c r="H133" i="27"/>
  <c r="D133" i="27"/>
  <c r="A133" i="27"/>
  <c r="H132" i="27"/>
  <c r="D132" i="27"/>
  <c r="A132" i="27"/>
  <c r="H131" i="27"/>
  <c r="D131" i="27"/>
  <c r="K131" i="27" s="1"/>
  <c r="A131" i="27"/>
  <c r="H130" i="27"/>
  <c r="D130" i="27"/>
  <c r="A130" i="27"/>
  <c r="H129" i="27"/>
  <c r="D129" i="27"/>
  <c r="A129" i="27"/>
  <c r="H128" i="27"/>
  <c r="D128" i="27"/>
  <c r="A128" i="27"/>
  <c r="H127" i="27"/>
  <c r="D127" i="27"/>
  <c r="A127" i="27"/>
  <c r="H126" i="27"/>
  <c r="D126" i="27"/>
  <c r="A126" i="27"/>
  <c r="H125" i="27"/>
  <c r="D125" i="27"/>
  <c r="A125" i="27"/>
  <c r="H124" i="27"/>
  <c r="D124" i="27"/>
  <c r="A124" i="27"/>
  <c r="H123" i="27"/>
  <c r="D123" i="27"/>
  <c r="K123" i="27" s="1"/>
  <c r="A123" i="27"/>
  <c r="H122" i="27"/>
  <c r="D122" i="27"/>
  <c r="A122" i="27"/>
  <c r="H121" i="27"/>
  <c r="D121" i="27"/>
  <c r="A121" i="27"/>
  <c r="H120" i="27"/>
  <c r="D120" i="27"/>
  <c r="A120" i="27"/>
  <c r="H119" i="27"/>
  <c r="D119" i="27"/>
  <c r="A119" i="27"/>
  <c r="H118" i="27"/>
  <c r="D118" i="27"/>
  <c r="A118" i="27"/>
  <c r="H117" i="27"/>
  <c r="D117" i="27"/>
  <c r="A117" i="27"/>
  <c r="H116" i="27"/>
  <c r="D116" i="27"/>
  <c r="A116" i="27"/>
  <c r="H115" i="27"/>
  <c r="D115" i="27"/>
  <c r="A115" i="27"/>
  <c r="H114" i="27"/>
  <c r="D114" i="27"/>
  <c r="A114" i="27"/>
  <c r="J113" i="27"/>
  <c r="H113" i="27"/>
  <c r="L113" i="27" s="1"/>
  <c r="D113" i="27"/>
  <c r="A113" i="27"/>
  <c r="H112" i="27"/>
  <c r="D112" i="27"/>
  <c r="A112" i="27"/>
  <c r="H111" i="27"/>
  <c r="D111" i="27"/>
  <c r="A111" i="27"/>
  <c r="H110" i="27"/>
  <c r="D110" i="27"/>
  <c r="A110" i="27"/>
  <c r="H109" i="27"/>
  <c r="D109" i="27"/>
  <c r="A109" i="27"/>
  <c r="H108" i="27"/>
  <c r="D108" i="27"/>
  <c r="A108" i="27"/>
  <c r="H107" i="27"/>
  <c r="D107" i="27"/>
  <c r="A107" i="27"/>
  <c r="H106" i="27"/>
  <c r="D106" i="27"/>
  <c r="A106" i="27"/>
  <c r="H105" i="27"/>
  <c r="D105" i="27"/>
  <c r="A105" i="27"/>
  <c r="H104" i="27"/>
  <c r="D104" i="27"/>
  <c r="A104" i="27"/>
  <c r="H103" i="27"/>
  <c r="D103" i="27"/>
  <c r="L103" i="27" s="1"/>
  <c r="A103" i="27"/>
  <c r="H102" i="27"/>
  <c r="K100" i="27" s="1"/>
  <c r="D102" i="27"/>
  <c r="A102" i="27"/>
  <c r="H101" i="27"/>
  <c r="D101" i="27"/>
  <c r="A101" i="27"/>
  <c r="H100" i="27"/>
  <c r="D100" i="27"/>
  <c r="A100" i="27"/>
  <c r="H99" i="27"/>
  <c r="D99" i="27"/>
  <c r="A99" i="27"/>
  <c r="H98" i="27"/>
  <c r="D98" i="27"/>
  <c r="A98" i="27"/>
  <c r="H97" i="27"/>
  <c r="D97" i="27"/>
  <c r="I97" i="27" s="1"/>
  <c r="A97" i="27"/>
  <c r="H96" i="27"/>
  <c r="D96" i="27"/>
  <c r="A96" i="27"/>
  <c r="H95" i="27"/>
  <c r="D95" i="27"/>
  <c r="A95" i="27"/>
  <c r="H94" i="27"/>
  <c r="D94" i="27"/>
  <c r="A94" i="27"/>
  <c r="H93" i="27"/>
  <c r="D93" i="27"/>
  <c r="A93" i="27"/>
  <c r="H92" i="27"/>
  <c r="D92" i="27"/>
  <c r="A92" i="27"/>
  <c r="H91" i="27"/>
  <c r="D91" i="27"/>
  <c r="A91" i="27"/>
  <c r="H90" i="27"/>
  <c r="D90" i="27"/>
  <c r="A90" i="27"/>
  <c r="H89" i="27"/>
  <c r="D89" i="27"/>
  <c r="A89" i="27"/>
  <c r="H88" i="27"/>
  <c r="D88" i="27"/>
  <c r="I87" i="27" s="1"/>
  <c r="A88" i="27"/>
  <c r="H87" i="27"/>
  <c r="D87" i="27"/>
  <c r="A87" i="27"/>
  <c r="H86" i="27"/>
  <c r="D86" i="27"/>
  <c r="A86" i="27"/>
  <c r="H85" i="27"/>
  <c r="D85" i="27"/>
  <c r="A85" i="27"/>
  <c r="H84" i="27"/>
  <c r="D84" i="27"/>
  <c r="A84" i="27"/>
  <c r="H83" i="27"/>
  <c r="D83" i="27"/>
  <c r="A83" i="27"/>
  <c r="H82" i="27"/>
  <c r="D82" i="27"/>
  <c r="J82" i="27" s="1"/>
  <c r="A82" i="27"/>
  <c r="H81" i="27"/>
  <c r="D81" i="27"/>
  <c r="A81" i="27"/>
  <c r="H80" i="27"/>
  <c r="D80" i="27"/>
  <c r="A80" i="27"/>
  <c r="H79" i="27"/>
  <c r="D79" i="27"/>
  <c r="J79" i="27" s="1"/>
  <c r="A79" i="27"/>
  <c r="H78" i="27"/>
  <c r="D78" i="27"/>
  <c r="A78" i="27"/>
  <c r="H77" i="27"/>
  <c r="D77" i="27"/>
  <c r="A77" i="27"/>
  <c r="H76" i="27"/>
  <c r="D76" i="27"/>
  <c r="J76" i="27" s="1"/>
  <c r="A76" i="27"/>
  <c r="H75" i="27"/>
  <c r="D75" i="27"/>
  <c r="A75" i="27"/>
  <c r="H74" i="27"/>
  <c r="D74" i="27"/>
  <c r="A74" i="27"/>
  <c r="H73" i="27"/>
  <c r="D73" i="27"/>
  <c r="J73" i="27" s="1"/>
  <c r="A73" i="27"/>
  <c r="H72" i="27"/>
  <c r="D72" i="27"/>
  <c r="A72" i="27"/>
  <c r="H71" i="27"/>
  <c r="D71" i="27"/>
  <c r="A71" i="27"/>
  <c r="H70" i="27"/>
  <c r="D70" i="27"/>
  <c r="J70" i="27" s="1"/>
  <c r="A70" i="27"/>
  <c r="H69" i="27"/>
  <c r="D69" i="27"/>
  <c r="A69" i="27"/>
  <c r="H68" i="27"/>
  <c r="D68" i="27"/>
  <c r="A68" i="27"/>
  <c r="H67" i="27"/>
  <c r="D67" i="27"/>
  <c r="K67" i="27" s="1"/>
  <c r="A67" i="27"/>
  <c r="H66" i="27"/>
  <c r="D66" i="27"/>
  <c r="A66" i="27"/>
  <c r="H65" i="27"/>
  <c r="D65" i="27"/>
  <c r="A65" i="27"/>
  <c r="H64" i="27"/>
  <c r="D64" i="27"/>
  <c r="I64" i="27" s="1"/>
  <c r="A64" i="27"/>
  <c r="H63" i="27"/>
  <c r="D63" i="27"/>
  <c r="A63" i="27"/>
  <c r="H62" i="27"/>
  <c r="D62" i="27"/>
  <c r="A62" i="27"/>
  <c r="H61" i="27"/>
  <c r="D61" i="27"/>
  <c r="A61" i="27"/>
  <c r="H60" i="27"/>
  <c r="D60" i="27"/>
  <c r="A60" i="27"/>
  <c r="H59" i="27"/>
  <c r="D59" i="27"/>
  <c r="A59" i="27"/>
  <c r="H58" i="27"/>
  <c r="D58" i="27"/>
  <c r="A58" i="27"/>
  <c r="H57" i="27"/>
  <c r="D57" i="27"/>
  <c r="A57" i="27"/>
  <c r="H56" i="27"/>
  <c r="I48" i="27" s="1"/>
  <c r="D56" i="27"/>
  <c r="A56" i="27"/>
  <c r="H55" i="27"/>
  <c r="D55" i="27"/>
  <c r="A55" i="27"/>
  <c r="H54" i="27"/>
  <c r="D54" i="27"/>
  <c r="A54" i="27"/>
  <c r="H53" i="27"/>
  <c r="D53" i="27"/>
  <c r="A53" i="27"/>
  <c r="H52" i="27"/>
  <c r="D52" i="27"/>
  <c r="A52" i="27"/>
  <c r="H51" i="27"/>
  <c r="D51" i="27"/>
  <c r="L51" i="27" s="1"/>
  <c r="A51" i="27"/>
  <c r="H50" i="27"/>
  <c r="D50" i="27"/>
  <c r="J50" i="27" s="1"/>
  <c r="A50" i="27"/>
  <c r="H49" i="27"/>
  <c r="D49" i="27"/>
  <c r="A49" i="27"/>
  <c r="H48" i="27"/>
  <c r="D48" i="27"/>
  <c r="A48" i="27"/>
  <c r="H47" i="27"/>
  <c r="D47" i="27"/>
  <c r="K47" i="27" s="1"/>
  <c r="A47" i="27"/>
  <c r="H46" i="27"/>
  <c r="D46" i="27"/>
  <c r="A46" i="27"/>
  <c r="H45" i="27"/>
  <c r="D45" i="27"/>
  <c r="J45" i="27" s="1"/>
  <c r="A45" i="27"/>
  <c r="H44" i="27"/>
  <c r="L44" i="27" s="1"/>
  <c r="D44" i="27"/>
  <c r="A44" i="27"/>
  <c r="H43" i="27"/>
  <c r="D43" i="27"/>
  <c r="A43" i="27"/>
  <c r="H42" i="27"/>
  <c r="D42" i="27"/>
  <c r="A42" i="27"/>
  <c r="H41" i="27"/>
  <c r="D41" i="27"/>
  <c r="A41" i="27"/>
  <c r="H40" i="27"/>
  <c r="D40" i="27"/>
  <c r="A40" i="27"/>
  <c r="H39" i="27"/>
  <c r="D39" i="27"/>
  <c r="A39" i="27"/>
  <c r="H38" i="27"/>
  <c r="D38" i="27"/>
  <c r="A38" i="27"/>
  <c r="H37" i="27"/>
  <c r="D37" i="27"/>
  <c r="A37" i="27"/>
  <c r="H36" i="27"/>
  <c r="D36" i="27"/>
  <c r="A36" i="27"/>
  <c r="H35" i="27"/>
  <c r="D35" i="27"/>
  <c r="A35" i="27"/>
  <c r="H34" i="27"/>
  <c r="D34" i="27"/>
  <c r="A34" i="27"/>
  <c r="H33" i="27"/>
  <c r="D33" i="27"/>
  <c r="A33" i="27"/>
  <c r="H32" i="27"/>
  <c r="D32" i="27"/>
  <c r="A32" i="27"/>
  <c r="H31" i="27"/>
  <c r="D31" i="27"/>
  <c r="A31" i="27"/>
  <c r="H30" i="27"/>
  <c r="D30" i="27"/>
  <c r="A30" i="27"/>
  <c r="H29" i="27"/>
  <c r="D29" i="27"/>
  <c r="A29" i="27"/>
  <c r="H28" i="27"/>
  <c r="D28" i="27"/>
  <c r="A28" i="27"/>
  <c r="H27" i="27"/>
  <c r="D27" i="27"/>
  <c r="K27" i="27" s="1"/>
  <c r="A27" i="27"/>
  <c r="H26" i="27"/>
  <c r="K26" i="27" s="1"/>
  <c r="D26" i="27"/>
  <c r="A26" i="27"/>
  <c r="H25" i="27"/>
  <c r="D25" i="27"/>
  <c r="A25" i="27"/>
  <c r="H24" i="27"/>
  <c r="L24" i="27" s="1"/>
  <c r="D24" i="27"/>
  <c r="A24" i="27"/>
  <c r="H23" i="27"/>
  <c r="D23" i="27"/>
  <c r="A23" i="27"/>
  <c r="H22" i="27"/>
  <c r="D22" i="27"/>
  <c r="A22" i="27"/>
  <c r="H21" i="27"/>
  <c r="D21" i="27"/>
  <c r="A21" i="27"/>
  <c r="H20" i="27"/>
  <c r="D20" i="27"/>
  <c r="K20" i="27" s="1"/>
  <c r="A20" i="27"/>
  <c r="H19" i="27"/>
  <c r="D19" i="27"/>
  <c r="A19" i="27"/>
  <c r="H18" i="27"/>
  <c r="D18" i="27"/>
  <c r="A18" i="27"/>
  <c r="H17" i="27"/>
  <c r="D17" i="27"/>
  <c r="A17" i="27"/>
  <c r="H16" i="27"/>
  <c r="D16" i="27"/>
  <c r="A16" i="27"/>
  <c r="H15" i="27"/>
  <c r="D15" i="27"/>
  <c r="J10" i="27" s="1"/>
  <c r="A15" i="27"/>
  <c r="H14" i="27"/>
  <c r="D14" i="27"/>
  <c r="A14" i="27"/>
  <c r="I13" i="27"/>
  <c r="H13" i="27"/>
  <c r="D13" i="27"/>
  <c r="A13" i="27"/>
  <c r="H12" i="27"/>
  <c r="D12" i="27"/>
  <c r="A12" i="27"/>
  <c r="H11" i="27"/>
  <c r="D11" i="27"/>
  <c r="A11" i="27"/>
  <c r="H10" i="27"/>
  <c r="D10" i="27"/>
  <c r="A10" i="27"/>
  <c r="H9" i="27"/>
  <c r="D9" i="27"/>
  <c r="A9" i="27"/>
  <c r="H8" i="27"/>
  <c r="D8" i="27"/>
  <c r="A8" i="27"/>
  <c r="K7" i="27"/>
  <c r="H7" i="27"/>
  <c r="L4" i="27" s="1"/>
  <c r="D7" i="27"/>
  <c r="A7" i="27"/>
  <c r="H6" i="27"/>
  <c r="D6" i="27"/>
  <c r="A6" i="27"/>
  <c r="H5" i="27"/>
  <c r="D5" i="27"/>
  <c r="A5" i="27"/>
  <c r="H4" i="27"/>
  <c r="D4" i="27"/>
  <c r="A4" i="27"/>
  <c r="H3" i="27"/>
  <c r="D3" i="27"/>
  <c r="A3" i="27"/>
  <c r="H2" i="27"/>
  <c r="D2" i="27"/>
  <c r="A2" i="27"/>
  <c r="C42" i="25"/>
  <c r="H42" i="25" s="1"/>
  <c r="H41" i="25"/>
  <c r="C41" i="25"/>
  <c r="D41" i="25" s="1"/>
  <c r="F29" i="25"/>
  <c r="F30" i="25" s="1"/>
  <c r="F21" i="25"/>
  <c r="F22" i="25" s="1"/>
  <c r="F25" i="25" s="1"/>
  <c r="F26" i="25" s="1"/>
  <c r="F18" i="25"/>
  <c r="F14" i="25"/>
  <c r="C40" i="24"/>
  <c r="C41" i="24" s="1"/>
  <c r="H39" i="24"/>
  <c r="E39" i="24"/>
  <c r="D39" i="24"/>
  <c r="C38" i="24"/>
  <c r="C37" i="24" s="1"/>
  <c r="F27" i="24"/>
  <c r="F28" i="24" s="1"/>
  <c r="F21" i="24"/>
  <c r="F22" i="24" s="1"/>
  <c r="F23" i="24" s="1"/>
  <c r="F24" i="24" s="1"/>
  <c r="F18" i="24"/>
  <c r="N16" i="21"/>
  <c r="N15" i="21"/>
  <c r="M15" i="21"/>
  <c r="M14" i="21"/>
  <c r="L11" i="21"/>
  <c r="G11" i="21"/>
  <c r="E11" i="21"/>
  <c r="E12" i="21" s="1"/>
  <c r="G10" i="21"/>
  <c r="F10" i="21"/>
  <c r="E9" i="21"/>
  <c r="E8" i="21" s="1"/>
  <c r="E7" i="11"/>
  <c r="F7" i="11" s="1"/>
  <c r="J6" i="11"/>
  <c r="I6" i="11"/>
  <c r="H6" i="11"/>
  <c r="G6" i="11"/>
  <c r="F6" i="11"/>
  <c r="G9" i="9"/>
  <c r="G10" i="9" s="1"/>
  <c r="C9" i="9"/>
  <c r="D7" i="9"/>
  <c r="H20" i="60"/>
  <c r="G20" i="60"/>
  <c r="G19" i="60"/>
  <c r="H18" i="60"/>
  <c r="G18" i="60"/>
  <c r="G15" i="60"/>
  <c r="H12" i="60"/>
  <c r="G12" i="60"/>
  <c r="G11" i="60"/>
  <c r="H10" i="60"/>
  <c r="G10" i="60"/>
  <c r="G7" i="60"/>
  <c r="G15" i="59"/>
  <c r="G14" i="59"/>
  <c r="G13" i="59"/>
  <c r="G6" i="59"/>
  <c r="G5" i="59"/>
  <c r="G4" i="59"/>
  <c r="G3" i="59"/>
  <c r="M368" i="34" l="1"/>
  <c r="O369" i="34"/>
  <c r="J223" i="27"/>
  <c r="J26" i="27"/>
  <c r="K37" i="27"/>
  <c r="L57" i="27"/>
  <c r="L94" i="27"/>
  <c r="I131" i="27"/>
  <c r="L196" i="27"/>
  <c r="L209" i="27"/>
  <c r="L222" i="27"/>
  <c r="J242" i="27"/>
  <c r="I258" i="27"/>
  <c r="L285" i="27"/>
  <c r="L305" i="27"/>
  <c r="L320" i="27"/>
  <c r="L340" i="27"/>
  <c r="L360" i="27"/>
  <c r="L385" i="27"/>
  <c r="L400" i="27"/>
  <c r="L444" i="27"/>
  <c r="D236" i="30"/>
  <c r="E236" i="30" s="1"/>
  <c r="D251" i="30"/>
  <c r="E251" i="30" s="1"/>
  <c r="D316" i="30"/>
  <c r="E316" i="30" s="1"/>
  <c r="D45" i="32"/>
  <c r="E45" i="32" s="1"/>
  <c r="D69" i="32"/>
  <c r="E69" i="32" s="1"/>
  <c r="D304" i="32"/>
  <c r="E304" i="32" s="1"/>
  <c r="J147" i="34"/>
  <c r="E368" i="40"/>
  <c r="E367" i="40" s="1"/>
  <c r="E366" i="40" s="1"/>
  <c r="E365" i="40" s="1"/>
  <c r="E364" i="40" s="1"/>
  <c r="E363" i="40" s="1"/>
  <c r="E362" i="40" s="1"/>
  <c r="E361" i="40" s="1"/>
  <c r="E360" i="40" s="1"/>
  <c r="E359" i="40" s="1"/>
  <c r="E358" i="40" s="1"/>
  <c r="E357" i="40" s="1"/>
  <c r="E356" i="40" s="1"/>
  <c r="E355" i="40" s="1"/>
  <c r="E354" i="40" s="1"/>
  <c r="E353" i="40" s="1"/>
  <c r="E352" i="40" s="1"/>
  <c r="E351" i="40" s="1"/>
  <c r="E350" i="40" s="1"/>
  <c r="E349" i="40" s="1"/>
  <c r="E348" i="40" s="1"/>
  <c r="E347" i="40" s="1"/>
  <c r="E346" i="40" s="1"/>
  <c r="E345" i="40" s="1"/>
  <c r="E344" i="40" s="1"/>
  <c r="E343" i="40" s="1"/>
  <c r="E342" i="40" s="1"/>
  <c r="E341" i="40" s="1"/>
  <c r="E340" i="40" s="1"/>
  <c r="E339" i="40" s="1"/>
  <c r="E338" i="40" s="1"/>
  <c r="E337" i="40" s="1"/>
  <c r="E336" i="40" s="1"/>
  <c r="E335" i="40" s="1"/>
  <c r="E334" i="40" s="1"/>
  <c r="E333" i="40" s="1"/>
  <c r="E332" i="40" s="1"/>
  <c r="E331" i="40" s="1"/>
  <c r="E330" i="40" s="1"/>
  <c r="E329" i="40" s="1"/>
  <c r="E328" i="40" s="1"/>
  <c r="E327" i="40" s="1"/>
  <c r="E326" i="40" s="1"/>
  <c r="E325" i="40" s="1"/>
  <c r="E324" i="40" s="1"/>
  <c r="E323" i="40" s="1"/>
  <c r="E322" i="40" s="1"/>
  <c r="E321" i="40" s="1"/>
  <c r="E320" i="40" s="1"/>
  <c r="E319" i="40" s="1"/>
  <c r="E318" i="40" s="1"/>
  <c r="E317" i="40" s="1"/>
  <c r="E316" i="40" s="1"/>
  <c r="E315" i="40" s="1"/>
  <c r="E314" i="40" s="1"/>
  <c r="E313" i="40" s="1"/>
  <c r="E312" i="40" s="1"/>
  <c r="E311" i="40" s="1"/>
  <c r="E310" i="40" s="1"/>
  <c r="E309" i="40" s="1"/>
  <c r="E308" i="40" s="1"/>
  <c r="E307" i="40" s="1"/>
  <c r="E306" i="40" s="1"/>
  <c r="E305" i="40" s="1"/>
  <c r="E304" i="40" s="1"/>
  <c r="E303" i="40" s="1"/>
  <c r="E302" i="40" s="1"/>
  <c r="E301" i="40" s="1"/>
  <c r="E300" i="40" s="1"/>
  <c r="E299" i="40" s="1"/>
  <c r="E298" i="40" s="1"/>
  <c r="E297" i="40" s="1"/>
  <c r="E296" i="40" s="1"/>
  <c r="E295" i="40" s="1"/>
  <c r="E294" i="40" s="1"/>
  <c r="E293" i="40" s="1"/>
  <c r="E292" i="40" s="1"/>
  <c r="E291" i="40" s="1"/>
  <c r="E290" i="40" s="1"/>
  <c r="E289" i="40" s="1"/>
  <c r="E288" i="40" s="1"/>
  <c r="E287" i="40" s="1"/>
  <c r="E286" i="40" s="1"/>
  <c r="E285" i="40" s="1"/>
  <c r="E284" i="40" s="1"/>
  <c r="E283" i="40" s="1"/>
  <c r="E282" i="40" s="1"/>
  <c r="E281" i="40" s="1"/>
  <c r="E280" i="40" s="1"/>
  <c r="E279" i="40" s="1"/>
  <c r="E278" i="40" s="1"/>
  <c r="E277" i="40" s="1"/>
  <c r="E276" i="40" s="1"/>
  <c r="E275" i="40" s="1"/>
  <c r="E274" i="40" s="1"/>
  <c r="E273" i="40" s="1"/>
  <c r="E272" i="40" s="1"/>
  <c r="E271" i="40" s="1"/>
  <c r="E270" i="40" s="1"/>
  <c r="E269" i="40" s="1"/>
  <c r="E268" i="40" s="1"/>
  <c r="E267" i="40" s="1"/>
  <c r="E266" i="40" s="1"/>
  <c r="E265" i="40" s="1"/>
  <c r="E264" i="40" s="1"/>
  <c r="E263" i="40" s="1"/>
  <c r="E262" i="40" s="1"/>
  <c r="E261" i="40" s="1"/>
  <c r="E260" i="40" s="1"/>
  <c r="E259" i="40" s="1"/>
  <c r="E258" i="40" s="1"/>
  <c r="E257" i="40" s="1"/>
  <c r="E256" i="40" s="1"/>
  <c r="E255" i="40" s="1"/>
  <c r="E254" i="40" s="1"/>
  <c r="E253" i="40" s="1"/>
  <c r="E252" i="40" s="1"/>
  <c r="E251" i="40" s="1"/>
  <c r="E250" i="40" s="1"/>
  <c r="E249" i="40" s="1"/>
  <c r="E248" i="40" s="1"/>
  <c r="E247" i="40" s="1"/>
  <c r="E246" i="40" s="1"/>
  <c r="E245" i="40" s="1"/>
  <c r="E244" i="40" s="1"/>
  <c r="E243" i="40" s="1"/>
  <c r="E242" i="40" s="1"/>
  <c r="E241" i="40" s="1"/>
  <c r="E240" i="40" s="1"/>
  <c r="E239" i="40" s="1"/>
  <c r="E238" i="40" s="1"/>
  <c r="E237" i="40" s="1"/>
  <c r="E236" i="40" s="1"/>
  <c r="E235" i="40" s="1"/>
  <c r="E234" i="40" s="1"/>
  <c r="E233" i="40" s="1"/>
  <c r="E232" i="40" s="1"/>
  <c r="E231" i="40" s="1"/>
  <c r="E230" i="40" s="1"/>
  <c r="E229" i="40" s="1"/>
  <c r="E228" i="40" s="1"/>
  <c r="E227" i="40" s="1"/>
  <c r="E226" i="40" s="1"/>
  <c r="E225" i="40" s="1"/>
  <c r="E224" i="40" s="1"/>
  <c r="E223" i="40" s="1"/>
  <c r="E222" i="40" s="1"/>
  <c r="E221" i="40" s="1"/>
  <c r="E220" i="40" s="1"/>
  <c r="E219" i="40" s="1"/>
  <c r="E218" i="40" s="1"/>
  <c r="E217" i="40" s="1"/>
  <c r="E216" i="40" s="1"/>
  <c r="E215" i="40" s="1"/>
  <c r="E214" i="40" s="1"/>
  <c r="E213" i="40" s="1"/>
  <c r="E212" i="40" s="1"/>
  <c r="E211" i="40" s="1"/>
  <c r="E210" i="40" s="1"/>
  <c r="E209" i="40" s="1"/>
  <c r="E208" i="40" s="1"/>
  <c r="E207" i="40" s="1"/>
  <c r="E206" i="40" s="1"/>
  <c r="E205" i="40" s="1"/>
  <c r="E204" i="40" s="1"/>
  <c r="E203" i="40" s="1"/>
  <c r="E202" i="40" s="1"/>
  <c r="E201" i="40" s="1"/>
  <c r="E200" i="40" s="1"/>
  <c r="E199" i="40" s="1"/>
  <c r="E198" i="40" s="1"/>
  <c r="E197" i="40" s="1"/>
  <c r="E196" i="40" s="1"/>
  <c r="E195" i="40" s="1"/>
  <c r="E194" i="40" s="1"/>
  <c r="E193" i="40" s="1"/>
  <c r="E192" i="40" s="1"/>
  <c r="E191" i="40" s="1"/>
  <c r="E190" i="40" s="1"/>
  <c r="E189" i="40" s="1"/>
  <c r="E188" i="40" s="1"/>
  <c r="E187" i="40" s="1"/>
  <c r="E186" i="40" s="1"/>
  <c r="E185" i="40" s="1"/>
  <c r="E184" i="40" s="1"/>
  <c r="E183" i="40" s="1"/>
  <c r="E182" i="40" s="1"/>
  <c r="E181" i="40" s="1"/>
  <c r="E180" i="40" s="1"/>
  <c r="E179" i="40" s="1"/>
  <c r="E178" i="40" s="1"/>
  <c r="E177" i="40" s="1"/>
  <c r="E176" i="40" s="1"/>
  <c r="E175" i="40" s="1"/>
  <c r="E174" i="40" s="1"/>
  <c r="E173" i="40" s="1"/>
  <c r="E172" i="40" s="1"/>
  <c r="E171" i="40" s="1"/>
  <c r="E170" i="40" s="1"/>
  <c r="E169" i="40" s="1"/>
  <c r="E168" i="40" s="1"/>
  <c r="E167" i="40" s="1"/>
  <c r="E166" i="40" s="1"/>
  <c r="E165" i="40" s="1"/>
  <c r="E164" i="40" s="1"/>
  <c r="E163" i="40" s="1"/>
  <c r="E162" i="40" s="1"/>
  <c r="E161" i="40" s="1"/>
  <c r="E160" i="40" s="1"/>
  <c r="E159" i="40" s="1"/>
  <c r="E158" i="40" s="1"/>
  <c r="E157" i="40" s="1"/>
  <c r="E156" i="40" s="1"/>
  <c r="E155" i="40" s="1"/>
  <c r="E154" i="40" s="1"/>
  <c r="E153" i="40" s="1"/>
  <c r="E152" i="40" s="1"/>
  <c r="E151" i="40" s="1"/>
  <c r="E150" i="40" s="1"/>
  <c r="E149" i="40" s="1"/>
  <c r="E148" i="40" s="1"/>
  <c r="E147" i="40" s="1"/>
  <c r="E146" i="40" s="1"/>
  <c r="E145" i="40" s="1"/>
  <c r="E144" i="40" s="1"/>
  <c r="E143" i="40" s="1"/>
  <c r="E142" i="40" s="1"/>
  <c r="E141" i="40" s="1"/>
  <c r="E140" i="40" s="1"/>
  <c r="E139" i="40" s="1"/>
  <c r="E138" i="40" s="1"/>
  <c r="E137" i="40" s="1"/>
  <c r="E136" i="40" s="1"/>
  <c r="E135" i="40" s="1"/>
  <c r="E134" i="40" s="1"/>
  <c r="E133" i="40" s="1"/>
  <c r="E132" i="40" s="1"/>
  <c r="E131" i="40" s="1"/>
  <c r="E130" i="40" s="1"/>
  <c r="E129" i="40" s="1"/>
  <c r="E128" i="40" s="1"/>
  <c r="E127" i="40" s="1"/>
  <c r="E126" i="40" s="1"/>
  <c r="E125" i="40" s="1"/>
  <c r="E124" i="40" s="1"/>
  <c r="E123" i="40" s="1"/>
  <c r="E122" i="40" s="1"/>
  <c r="E121" i="40" s="1"/>
  <c r="E120" i="40" s="1"/>
  <c r="E119" i="40" s="1"/>
  <c r="E118" i="40" s="1"/>
  <c r="E117" i="40" s="1"/>
  <c r="E116" i="40" s="1"/>
  <c r="E115" i="40" s="1"/>
  <c r="E114" i="40" s="1"/>
  <c r="E113" i="40" s="1"/>
  <c r="E112" i="40" s="1"/>
  <c r="E111" i="40" s="1"/>
  <c r="E110" i="40" s="1"/>
  <c r="E109" i="40" s="1"/>
  <c r="E108" i="40" s="1"/>
  <c r="E107" i="40" s="1"/>
  <c r="E106" i="40" s="1"/>
  <c r="E105" i="40" s="1"/>
  <c r="E104" i="40" s="1"/>
  <c r="E103" i="40" s="1"/>
  <c r="E102" i="40" s="1"/>
  <c r="E101" i="40" s="1"/>
  <c r="E100" i="40" s="1"/>
  <c r="E99" i="40" s="1"/>
  <c r="E98" i="40" s="1"/>
  <c r="E97" i="40" s="1"/>
  <c r="E96" i="40" s="1"/>
  <c r="E95" i="40" s="1"/>
  <c r="E94" i="40" s="1"/>
  <c r="E93" i="40" s="1"/>
  <c r="E92" i="40" s="1"/>
  <c r="E91" i="40" s="1"/>
  <c r="E90" i="40" s="1"/>
  <c r="E89" i="40" s="1"/>
  <c r="E88" i="40" s="1"/>
  <c r="E87" i="40" s="1"/>
  <c r="E86" i="40" s="1"/>
  <c r="E85" i="40" s="1"/>
  <c r="E84" i="40" s="1"/>
  <c r="E83" i="40" s="1"/>
  <c r="E82" i="40" s="1"/>
  <c r="E81" i="40" s="1"/>
  <c r="E80" i="40" s="1"/>
  <c r="E79" i="40" s="1"/>
  <c r="E78" i="40" s="1"/>
  <c r="E77" i="40" s="1"/>
  <c r="E76" i="40" s="1"/>
  <c r="E75" i="40" s="1"/>
  <c r="E74" i="40" s="1"/>
  <c r="E73" i="40" s="1"/>
  <c r="E72" i="40" s="1"/>
  <c r="E71" i="40" s="1"/>
  <c r="E70" i="40" s="1"/>
  <c r="E69" i="40" s="1"/>
  <c r="E68" i="40" s="1"/>
  <c r="E67" i="40" s="1"/>
  <c r="E66" i="40" s="1"/>
  <c r="E65" i="40" s="1"/>
  <c r="E64" i="40" s="1"/>
  <c r="E63" i="40" s="1"/>
  <c r="E62" i="40" s="1"/>
  <c r="E61" i="40" s="1"/>
  <c r="E60" i="40" s="1"/>
  <c r="E59" i="40" s="1"/>
  <c r="E58" i="40" s="1"/>
  <c r="E57" i="40" s="1"/>
  <c r="E56" i="40" s="1"/>
  <c r="E55" i="40" s="1"/>
  <c r="E54" i="40" s="1"/>
  <c r="E53" i="40" s="1"/>
  <c r="E52" i="40" s="1"/>
  <c r="E51" i="40" s="1"/>
  <c r="E50" i="40" s="1"/>
  <c r="E49" i="40" s="1"/>
  <c r="E48" i="40" s="1"/>
  <c r="E47" i="40" s="1"/>
  <c r="E46" i="40" s="1"/>
  <c r="E45" i="40" s="1"/>
  <c r="E44" i="40" s="1"/>
  <c r="E43" i="40" s="1"/>
  <c r="E42" i="40" s="1"/>
  <c r="E41" i="40" s="1"/>
  <c r="E40" i="40" s="1"/>
  <c r="E39" i="40" s="1"/>
  <c r="E38" i="40" s="1"/>
  <c r="E37" i="40" s="1"/>
  <c r="E36" i="40" s="1"/>
  <c r="E35" i="40" s="1"/>
  <c r="E34" i="40" s="1"/>
  <c r="E33" i="40" s="1"/>
  <c r="E32" i="40" s="1"/>
  <c r="E31" i="40" s="1"/>
  <c r="E30" i="40" s="1"/>
  <c r="E29" i="40" s="1"/>
  <c r="E28" i="40" s="1"/>
  <c r="E27" i="40" s="1"/>
  <c r="E26" i="40" s="1"/>
  <c r="E25" i="40" s="1"/>
  <c r="E24" i="40" s="1"/>
  <c r="E23" i="40" s="1"/>
  <c r="E22" i="40" s="1"/>
  <c r="E21" i="40" s="1"/>
  <c r="E20" i="40" s="1"/>
  <c r="E19" i="40" s="1"/>
  <c r="E18" i="40" s="1"/>
  <c r="E17" i="40" s="1"/>
  <c r="E16" i="40" s="1"/>
  <c r="E15" i="40" s="1"/>
  <c r="E14" i="40" s="1"/>
  <c r="E13" i="40" s="1"/>
  <c r="E12" i="40" s="1"/>
  <c r="E11" i="40" s="1"/>
  <c r="E10" i="40" s="1"/>
  <c r="E9" i="40" s="1"/>
  <c r="E8" i="40" s="1"/>
  <c r="E7" i="40" s="1"/>
  <c r="E6" i="40" s="1"/>
  <c r="E5" i="40" s="1"/>
  <c r="E4" i="40" s="1"/>
  <c r="E3" i="40" s="1"/>
  <c r="E2" i="40" s="1"/>
  <c r="L20" i="27"/>
  <c r="L39" i="27"/>
  <c r="I50" i="27"/>
  <c r="K69" i="27"/>
  <c r="K75" i="27"/>
  <c r="K81" i="27"/>
  <c r="L70" i="27"/>
  <c r="L95" i="27"/>
  <c r="L107" i="27"/>
  <c r="I120" i="27"/>
  <c r="K235" i="27"/>
  <c r="I419" i="27"/>
  <c r="I465" i="27"/>
  <c r="D2" i="30"/>
  <c r="E2" i="30" s="1"/>
  <c r="D18" i="32"/>
  <c r="E18" i="32" s="1"/>
  <c r="L2" i="27"/>
  <c r="L8" i="27"/>
  <c r="L14" i="27"/>
  <c r="L32" i="27"/>
  <c r="K58" i="27"/>
  <c r="L64" i="27"/>
  <c r="L152" i="27"/>
  <c r="L183" i="27"/>
  <c r="K240" i="27"/>
  <c r="D297" i="30"/>
  <c r="E297" i="30" s="1"/>
  <c r="J32" i="34"/>
  <c r="D138" i="30"/>
  <c r="E138" i="30" s="1"/>
  <c r="K2" i="27"/>
  <c r="L6" i="27"/>
  <c r="J21" i="27"/>
  <c r="J46" i="27"/>
  <c r="K57" i="27"/>
  <c r="L89" i="27"/>
  <c r="K253" i="27"/>
  <c r="L273" i="27"/>
  <c r="D19" i="32"/>
  <c r="E19" i="32" s="1"/>
  <c r="D194" i="32"/>
  <c r="E194" i="32" s="1"/>
  <c r="D387" i="32"/>
  <c r="E387" i="32" s="1"/>
  <c r="D407" i="32"/>
  <c r="E407" i="32" s="1"/>
  <c r="E370" i="41"/>
  <c r="E369" i="41" s="1"/>
  <c r="E368" i="41" s="1"/>
  <c r="D13" i="59"/>
  <c r="D15" i="59" s="1"/>
  <c r="I33" i="27"/>
  <c r="K40" i="27"/>
  <c r="L63" i="27"/>
  <c r="L83" i="27"/>
  <c r="K102" i="27"/>
  <c r="K121" i="27"/>
  <c r="K139" i="27"/>
  <c r="J146" i="27"/>
  <c r="J202" i="27"/>
  <c r="L210" i="27"/>
  <c r="D210" i="32"/>
  <c r="E210" i="32" s="1"/>
  <c r="J5" i="57"/>
  <c r="I76" i="27"/>
  <c r="J218" i="27"/>
  <c r="H2" i="44"/>
  <c r="I2" i="44" s="1"/>
  <c r="J3" i="57"/>
  <c r="L163" i="27"/>
  <c r="I70" i="27"/>
  <c r="G7" i="11"/>
  <c r="L3" i="27"/>
  <c r="L22" i="27"/>
  <c r="J89" i="27"/>
  <c r="L173" i="27"/>
  <c r="D157" i="32"/>
  <c r="E157" i="32" s="1"/>
  <c r="D313" i="32"/>
  <c r="E313" i="32" s="1"/>
  <c r="K22" i="27"/>
  <c r="I268" i="27"/>
  <c r="L467" i="27"/>
  <c r="D199" i="32"/>
  <c r="E199" i="32" s="1"/>
  <c r="D9" i="30"/>
  <c r="E9" i="30" s="1"/>
  <c r="L9" i="27"/>
  <c r="L40" i="27"/>
  <c r="E365" i="42"/>
  <c r="E364" i="42" s="1"/>
  <c r="E363" i="42" s="1"/>
  <c r="E362" i="42" s="1"/>
  <c r="E361" i="42" s="1"/>
  <c r="E360" i="42" s="1"/>
  <c r="E359" i="42" s="1"/>
  <c r="E358" i="42" s="1"/>
  <c r="E357" i="42" s="1"/>
  <c r="E356" i="42" s="1"/>
  <c r="E355" i="42" s="1"/>
  <c r="E354" i="42" s="1"/>
  <c r="E353" i="42" s="1"/>
  <c r="E352" i="42" s="1"/>
  <c r="E351" i="42" s="1"/>
  <c r="E350" i="42" s="1"/>
  <c r="E349" i="42" s="1"/>
  <c r="E348" i="42" s="1"/>
  <c r="E347" i="42" s="1"/>
  <c r="E346" i="42" s="1"/>
  <c r="E345" i="42" s="1"/>
  <c r="E344" i="42" s="1"/>
  <c r="E343" i="42" s="1"/>
  <c r="E342" i="42" s="1"/>
  <c r="E341" i="42" s="1"/>
  <c r="E340" i="42" s="1"/>
  <c r="E339" i="42" s="1"/>
  <c r="E338" i="42" s="1"/>
  <c r="E337" i="42" s="1"/>
  <c r="E336" i="42" s="1"/>
  <c r="E335" i="42" s="1"/>
  <c r="E334" i="42" s="1"/>
  <c r="E333" i="42" s="1"/>
  <c r="E332" i="42" s="1"/>
  <c r="E331" i="42" s="1"/>
  <c r="E330" i="42" s="1"/>
  <c r="E329" i="42" s="1"/>
  <c r="E328" i="42" s="1"/>
  <c r="E327" i="42" s="1"/>
  <c r="E326" i="42" s="1"/>
  <c r="E325" i="42" s="1"/>
  <c r="E324" i="42" s="1"/>
  <c r="E323" i="42" s="1"/>
  <c r="E322" i="42" s="1"/>
  <c r="E321" i="42" s="1"/>
  <c r="E320" i="42" s="1"/>
  <c r="E319" i="42" s="1"/>
  <c r="E318" i="42" s="1"/>
  <c r="E317" i="42" s="1"/>
  <c r="E316" i="42" s="1"/>
  <c r="E315" i="42" s="1"/>
  <c r="E314" i="42" s="1"/>
  <c r="E313" i="42" s="1"/>
  <c r="E312" i="42" s="1"/>
  <c r="E311" i="42" s="1"/>
  <c r="E310" i="42" s="1"/>
  <c r="E309" i="42" s="1"/>
  <c r="E308" i="42" s="1"/>
  <c r="E307" i="42" s="1"/>
  <c r="E306" i="42" s="1"/>
  <c r="E305" i="42" s="1"/>
  <c r="E304" i="42" s="1"/>
  <c r="E303" i="42" s="1"/>
  <c r="E302" i="42" s="1"/>
  <c r="E301" i="42" s="1"/>
  <c r="E300" i="42" s="1"/>
  <c r="E299" i="42" s="1"/>
  <c r="E298" i="42" s="1"/>
  <c r="E297" i="42" s="1"/>
  <c r="E296" i="42" s="1"/>
  <c r="E295" i="42" s="1"/>
  <c r="E294" i="42" s="1"/>
  <c r="E293" i="42" s="1"/>
  <c r="E292" i="42" s="1"/>
  <c r="E291" i="42" s="1"/>
  <c r="E290" i="42" s="1"/>
  <c r="E289" i="42" s="1"/>
  <c r="E288" i="42" s="1"/>
  <c r="E287" i="42" s="1"/>
  <c r="E286" i="42" s="1"/>
  <c r="E285" i="42" s="1"/>
  <c r="E284" i="42" s="1"/>
  <c r="E283" i="42" s="1"/>
  <c r="E282" i="42" s="1"/>
  <c r="E281" i="42" s="1"/>
  <c r="E280" i="42" s="1"/>
  <c r="E279" i="42" s="1"/>
  <c r="E278" i="42" s="1"/>
  <c r="E277" i="42" s="1"/>
  <c r="E276" i="42" s="1"/>
  <c r="E275" i="42" s="1"/>
  <c r="E274" i="42" s="1"/>
  <c r="E273" i="42" s="1"/>
  <c r="E272" i="42" s="1"/>
  <c r="E271" i="42" s="1"/>
  <c r="E270" i="42" s="1"/>
  <c r="E269" i="42" s="1"/>
  <c r="E268" i="42" s="1"/>
  <c r="E267" i="42" s="1"/>
  <c r="E266" i="42" s="1"/>
  <c r="E265" i="42" s="1"/>
  <c r="E264" i="42" s="1"/>
  <c r="E263" i="42" s="1"/>
  <c r="E262" i="42" s="1"/>
  <c r="E261" i="42" s="1"/>
  <c r="E260" i="42" s="1"/>
  <c r="E259" i="42" s="1"/>
  <c r="E258" i="42" s="1"/>
  <c r="E257" i="42" s="1"/>
  <c r="E256" i="42" s="1"/>
  <c r="E255" i="42" s="1"/>
  <c r="E254" i="42" s="1"/>
  <c r="E253" i="42" s="1"/>
  <c r="E252" i="42" s="1"/>
  <c r="E251" i="42" s="1"/>
  <c r="E250" i="42" s="1"/>
  <c r="E249" i="42" s="1"/>
  <c r="E248" i="42" s="1"/>
  <c r="E247" i="42" s="1"/>
  <c r="E246" i="42" s="1"/>
  <c r="E245" i="42" s="1"/>
  <c r="E244" i="42" s="1"/>
  <c r="E243" i="42" s="1"/>
  <c r="E242" i="42" s="1"/>
  <c r="E241" i="42" s="1"/>
  <c r="E240" i="42" s="1"/>
  <c r="E239" i="42" s="1"/>
  <c r="E238" i="42" s="1"/>
  <c r="E237" i="42" s="1"/>
  <c r="E236" i="42" s="1"/>
  <c r="E235" i="42" s="1"/>
  <c r="E234" i="42" s="1"/>
  <c r="E233" i="42" s="1"/>
  <c r="E232" i="42" s="1"/>
  <c r="E231" i="42" s="1"/>
  <c r="E230" i="42" s="1"/>
  <c r="E229" i="42" s="1"/>
  <c r="E228" i="42" s="1"/>
  <c r="E227" i="42" s="1"/>
  <c r="E226" i="42" s="1"/>
  <c r="E225" i="42" s="1"/>
  <c r="E224" i="42" s="1"/>
  <c r="E223" i="42" s="1"/>
  <c r="E222" i="42" s="1"/>
  <c r="E221" i="42" s="1"/>
  <c r="E220" i="42" s="1"/>
  <c r="E219" i="42" s="1"/>
  <c r="E218" i="42" s="1"/>
  <c r="E217" i="42" s="1"/>
  <c r="E216" i="42" s="1"/>
  <c r="E215" i="42" s="1"/>
  <c r="E214" i="42" s="1"/>
  <c r="E213" i="42" s="1"/>
  <c r="E212" i="42" s="1"/>
  <c r="E211" i="42" s="1"/>
  <c r="E210" i="42" s="1"/>
  <c r="E209" i="42" s="1"/>
  <c r="E208" i="42" s="1"/>
  <c r="E207" i="42" s="1"/>
  <c r="E206" i="42" s="1"/>
  <c r="E205" i="42" s="1"/>
  <c r="E204" i="42" s="1"/>
  <c r="E203" i="42" s="1"/>
  <c r="E202" i="42" s="1"/>
  <c r="E201" i="42" s="1"/>
  <c r="E200" i="42" s="1"/>
  <c r="E199" i="42" s="1"/>
  <c r="E198" i="42" s="1"/>
  <c r="E197" i="42" s="1"/>
  <c r="E196" i="42" s="1"/>
  <c r="E195" i="42" s="1"/>
  <c r="E194" i="42" s="1"/>
  <c r="E193" i="42" s="1"/>
  <c r="E192" i="42" s="1"/>
  <c r="E191" i="42" s="1"/>
  <c r="E190" i="42" s="1"/>
  <c r="E189" i="42" s="1"/>
  <c r="E188" i="42" s="1"/>
  <c r="E187" i="42" s="1"/>
  <c r="E186" i="42" s="1"/>
  <c r="E185" i="42" s="1"/>
  <c r="E184" i="42" s="1"/>
  <c r="E183" i="42" s="1"/>
  <c r="E182" i="42" s="1"/>
  <c r="E181" i="42" s="1"/>
  <c r="E180" i="42" s="1"/>
  <c r="E179" i="42" s="1"/>
  <c r="E178" i="42" s="1"/>
  <c r="E177" i="42" s="1"/>
  <c r="E176" i="42" s="1"/>
  <c r="E175" i="42" s="1"/>
  <c r="E174" i="42" s="1"/>
  <c r="E173" i="42" s="1"/>
  <c r="E172" i="42" s="1"/>
  <c r="E171" i="42" s="1"/>
  <c r="E170" i="42" s="1"/>
  <c r="E169" i="42" s="1"/>
  <c r="E168" i="42" s="1"/>
  <c r="E167" i="42" s="1"/>
  <c r="E166" i="42" s="1"/>
  <c r="E165" i="42" s="1"/>
  <c r="E164" i="42" s="1"/>
  <c r="E163" i="42" s="1"/>
  <c r="E162" i="42" s="1"/>
  <c r="E161" i="42" s="1"/>
  <c r="E160" i="42" s="1"/>
  <c r="E159" i="42" s="1"/>
  <c r="E158" i="42" s="1"/>
  <c r="E157" i="42" s="1"/>
  <c r="E156" i="42" s="1"/>
  <c r="E155" i="42" s="1"/>
  <c r="E154" i="42" s="1"/>
  <c r="E153" i="42" s="1"/>
  <c r="E152" i="42" s="1"/>
  <c r="E151" i="42" s="1"/>
  <c r="E150" i="42" s="1"/>
  <c r="E149" i="42" s="1"/>
  <c r="E148" i="42" s="1"/>
  <c r="E147" i="42" s="1"/>
  <c r="E146" i="42" s="1"/>
  <c r="E145" i="42" s="1"/>
  <c r="E144" i="42" s="1"/>
  <c r="E143" i="42" s="1"/>
  <c r="E142" i="42" s="1"/>
  <c r="E141" i="42" s="1"/>
  <c r="E140" i="42" s="1"/>
  <c r="E139" i="42" s="1"/>
  <c r="E138" i="42" s="1"/>
  <c r="E137" i="42" s="1"/>
  <c r="E136" i="42" s="1"/>
  <c r="E135" i="42" s="1"/>
  <c r="E134" i="42" s="1"/>
  <c r="E133" i="42" s="1"/>
  <c r="E132" i="42" s="1"/>
  <c r="E131" i="42" s="1"/>
  <c r="E130" i="42" s="1"/>
  <c r="E129" i="42" s="1"/>
  <c r="E128" i="42" s="1"/>
  <c r="E127" i="42" s="1"/>
  <c r="E126" i="42" s="1"/>
  <c r="E125" i="42" s="1"/>
  <c r="E124" i="42" s="1"/>
  <c r="E123" i="42" s="1"/>
  <c r="E122" i="42" s="1"/>
  <c r="E121" i="42" s="1"/>
  <c r="E120" i="42" s="1"/>
  <c r="E119" i="42" s="1"/>
  <c r="E118" i="42" s="1"/>
  <c r="E117" i="42" s="1"/>
  <c r="E116" i="42" s="1"/>
  <c r="E115" i="42" s="1"/>
  <c r="E114" i="42" s="1"/>
  <c r="E113" i="42" s="1"/>
  <c r="E112" i="42" s="1"/>
  <c r="E111" i="42" s="1"/>
  <c r="E110" i="42" s="1"/>
  <c r="E109" i="42" s="1"/>
  <c r="E108" i="42" s="1"/>
  <c r="E107" i="42" s="1"/>
  <c r="E106" i="42" s="1"/>
  <c r="E105" i="42" s="1"/>
  <c r="E104" i="42" s="1"/>
  <c r="E103" i="42" s="1"/>
  <c r="E102" i="42" s="1"/>
  <c r="E101" i="42" s="1"/>
  <c r="E100" i="42" s="1"/>
  <c r="E99" i="42" s="1"/>
  <c r="E98" i="42" s="1"/>
  <c r="E97" i="42" s="1"/>
  <c r="E96" i="42" s="1"/>
  <c r="E95" i="42" s="1"/>
  <c r="E94" i="42" s="1"/>
  <c r="E93" i="42" s="1"/>
  <c r="E92" i="42" s="1"/>
  <c r="E91" i="42" s="1"/>
  <c r="E90" i="42" s="1"/>
  <c r="E89" i="42" s="1"/>
  <c r="E88" i="42" s="1"/>
  <c r="E87" i="42" s="1"/>
  <c r="E86" i="42" s="1"/>
  <c r="E85" i="42" s="1"/>
  <c r="E84" i="42" s="1"/>
  <c r="E83" i="42" s="1"/>
  <c r="E82" i="42" s="1"/>
  <c r="E81" i="42" s="1"/>
  <c r="E80" i="42" s="1"/>
  <c r="E79" i="42" s="1"/>
  <c r="E78" i="42" s="1"/>
  <c r="E77" i="42" s="1"/>
  <c r="E76" i="42" s="1"/>
  <c r="E75" i="42" s="1"/>
  <c r="E74" i="42" s="1"/>
  <c r="E73" i="42" s="1"/>
  <c r="E72" i="42" s="1"/>
  <c r="E71" i="42" s="1"/>
  <c r="E70" i="42" s="1"/>
  <c r="E69" i="42" s="1"/>
  <c r="E68" i="42" s="1"/>
  <c r="E67" i="42" s="1"/>
  <c r="E66" i="42" s="1"/>
  <c r="E65" i="42" s="1"/>
  <c r="E64" i="42" s="1"/>
  <c r="E63" i="42" s="1"/>
  <c r="E62" i="42" s="1"/>
  <c r="E61" i="42" s="1"/>
  <c r="E60" i="42" s="1"/>
  <c r="E59" i="42" s="1"/>
  <c r="E58" i="42" s="1"/>
  <c r="E57" i="42" s="1"/>
  <c r="E56" i="42" s="1"/>
  <c r="E55" i="42" s="1"/>
  <c r="E54" i="42" s="1"/>
  <c r="E53" i="42" s="1"/>
  <c r="E52" i="42" s="1"/>
  <c r="E51" i="42" s="1"/>
  <c r="E50" i="42" s="1"/>
  <c r="E49" i="42" s="1"/>
  <c r="E48" i="42" s="1"/>
  <c r="E47" i="42" s="1"/>
  <c r="E46" i="42" s="1"/>
  <c r="E45" i="42" s="1"/>
  <c r="E44" i="42" s="1"/>
  <c r="E43" i="42" s="1"/>
  <c r="E42" i="42" s="1"/>
  <c r="E41" i="42" s="1"/>
  <c r="E40" i="42" s="1"/>
  <c r="E39" i="42" s="1"/>
  <c r="E38" i="42" s="1"/>
  <c r="E37" i="42" s="1"/>
  <c r="E36" i="42" s="1"/>
  <c r="E35" i="42" s="1"/>
  <c r="E34" i="42" s="1"/>
  <c r="E33" i="42" s="1"/>
  <c r="E32" i="42" s="1"/>
  <c r="E31" i="42" s="1"/>
  <c r="E30" i="42" s="1"/>
  <c r="E29" i="42" s="1"/>
  <c r="E28" i="42" s="1"/>
  <c r="E27" i="42" s="1"/>
  <c r="E26" i="42" s="1"/>
  <c r="E25" i="42" s="1"/>
  <c r="E24" i="42" s="1"/>
  <c r="E23" i="42" s="1"/>
  <c r="E22" i="42" s="1"/>
  <c r="E21" i="42" s="1"/>
  <c r="E20" i="42" s="1"/>
  <c r="E19" i="42" s="1"/>
  <c r="E18" i="42" s="1"/>
  <c r="E17" i="42" s="1"/>
  <c r="E16" i="42" s="1"/>
  <c r="E15" i="42" s="1"/>
  <c r="E14" i="42" s="1"/>
  <c r="E13" i="42" s="1"/>
  <c r="E12" i="42" s="1"/>
  <c r="E11" i="42" s="1"/>
  <c r="E10" i="42" s="1"/>
  <c r="E9" i="42" s="1"/>
  <c r="E8" i="42" s="1"/>
  <c r="E7" i="42" s="1"/>
  <c r="E6" i="42" s="1"/>
  <c r="E5" i="42" s="1"/>
  <c r="E4" i="42" s="1"/>
  <c r="E3" i="42" s="1"/>
  <c r="E2" i="42" s="1"/>
  <c r="K15" i="27"/>
  <c r="L28" i="27"/>
  <c r="L34" i="27"/>
  <c r="L52" i="27"/>
  <c r="K115" i="27"/>
  <c r="J15" i="27"/>
  <c r="K60" i="27"/>
  <c r="K186" i="27"/>
  <c r="K268" i="27"/>
  <c r="L410" i="27"/>
  <c r="D405" i="30"/>
  <c r="E405" i="30" s="1"/>
  <c r="D215" i="32"/>
  <c r="E215" i="32" s="1"/>
  <c r="I7" i="11"/>
  <c r="L26" i="27"/>
  <c r="J41" i="27"/>
  <c r="J66" i="27"/>
  <c r="L72" i="27"/>
  <c r="L78" i="27"/>
  <c r="K89" i="27"/>
  <c r="K109" i="27"/>
  <c r="L115" i="27"/>
  <c r="L236" i="27"/>
  <c r="J7" i="11"/>
  <c r="I4" i="27"/>
  <c r="I53" i="27"/>
  <c r="K153" i="27"/>
  <c r="E8" i="11"/>
  <c r="E9" i="11" s="1"/>
  <c r="J9" i="11" s="1"/>
  <c r="K9" i="27"/>
  <c r="K13" i="27"/>
  <c r="K23" i="27"/>
  <c r="L29" i="27"/>
  <c r="L35" i="27"/>
  <c r="L60" i="27"/>
  <c r="I110" i="27"/>
  <c r="L295" i="27"/>
  <c r="L310" i="27"/>
  <c r="L330" i="27"/>
  <c r="L350" i="27"/>
  <c r="L375" i="27"/>
  <c r="L395" i="27"/>
  <c r="K408" i="27"/>
  <c r="I474" i="27"/>
  <c r="D411" i="32"/>
  <c r="E411" i="32" s="1"/>
  <c r="C3" i="45"/>
  <c r="L42" i="27"/>
  <c r="L54" i="27"/>
  <c r="L172" i="27"/>
  <c r="K243" i="27"/>
  <c r="L242" i="27"/>
  <c r="K276" i="27"/>
  <c r="L301" i="27"/>
  <c r="L321" i="27"/>
  <c r="D41" i="30"/>
  <c r="E41" i="30" s="1"/>
  <c r="D307" i="30"/>
  <c r="E307" i="30" s="1"/>
  <c r="D394" i="32"/>
  <c r="E394" i="32" s="1"/>
  <c r="N368" i="34"/>
  <c r="N367" i="34" s="1"/>
  <c r="N366" i="34" s="1"/>
  <c r="N365" i="34" s="1"/>
  <c r="N364" i="34" s="1"/>
  <c r="N363" i="34" s="1"/>
  <c r="N362" i="34" s="1"/>
  <c r="N361" i="34" s="1"/>
  <c r="N360" i="34" s="1"/>
  <c r="N359" i="34" s="1"/>
  <c r="N358" i="34" s="1"/>
  <c r="N357" i="34" s="1"/>
  <c r="N356" i="34" s="1"/>
  <c r="N355" i="34" s="1"/>
  <c r="N354" i="34" s="1"/>
  <c r="N353" i="34" s="1"/>
  <c r="N352" i="34" s="1"/>
  <c r="N351" i="34" s="1"/>
  <c r="N350" i="34" s="1"/>
  <c r="N349" i="34" s="1"/>
  <c r="N348" i="34" s="1"/>
  <c r="N347" i="34" s="1"/>
  <c r="N346" i="34" s="1"/>
  <c r="N345" i="34" s="1"/>
  <c r="N344" i="34" s="1"/>
  <c r="N343" i="34" s="1"/>
  <c r="N342" i="34" s="1"/>
  <c r="N341" i="34" s="1"/>
  <c r="N340" i="34" s="1"/>
  <c r="N339" i="34" s="1"/>
  <c r="N338" i="34" s="1"/>
  <c r="N337" i="34" s="1"/>
  <c r="N336" i="34" s="1"/>
  <c r="N335" i="34" s="1"/>
  <c r="N334" i="34" s="1"/>
  <c r="N333" i="34" s="1"/>
  <c r="N332" i="34" s="1"/>
  <c r="N331" i="34" s="1"/>
  <c r="N330" i="34" s="1"/>
  <c r="N329" i="34" s="1"/>
  <c r="N328" i="34" s="1"/>
  <c r="N327" i="34" s="1"/>
  <c r="N326" i="34" s="1"/>
  <c r="N325" i="34" s="1"/>
  <c r="N324" i="34" s="1"/>
  <c r="N323" i="34" s="1"/>
  <c r="N322" i="34" s="1"/>
  <c r="N321" i="34" s="1"/>
  <c r="N320" i="34" s="1"/>
  <c r="N319" i="34" s="1"/>
  <c r="N318" i="34" s="1"/>
  <c r="N317" i="34" s="1"/>
  <c r="N316" i="34" s="1"/>
  <c r="N315" i="34" s="1"/>
  <c r="N314" i="34" s="1"/>
  <c r="N313" i="34" s="1"/>
  <c r="N312" i="34" s="1"/>
  <c r="N311" i="34" s="1"/>
  <c r="N310" i="34" s="1"/>
  <c r="N309" i="34" s="1"/>
  <c r="N308" i="34" s="1"/>
  <c r="N307" i="34" s="1"/>
  <c r="N306" i="34" s="1"/>
  <c r="N305" i="34" s="1"/>
  <c r="N304" i="34" s="1"/>
  <c r="N303" i="34" s="1"/>
  <c r="N302" i="34" s="1"/>
  <c r="N301" i="34" s="1"/>
  <c r="N300" i="34" s="1"/>
  <c r="N299" i="34" s="1"/>
  <c r="N298" i="34" s="1"/>
  <c r="N297" i="34" s="1"/>
  <c r="N296" i="34" s="1"/>
  <c r="N295" i="34" s="1"/>
  <c r="N294" i="34" s="1"/>
  <c r="N293" i="34" s="1"/>
  <c r="N292" i="34" s="1"/>
  <c r="N291" i="34" s="1"/>
  <c r="N290" i="34" s="1"/>
  <c r="N289" i="34" s="1"/>
  <c r="N288" i="34" s="1"/>
  <c r="N287" i="34" s="1"/>
  <c r="N286" i="34" s="1"/>
  <c r="N285" i="34" s="1"/>
  <c r="N284" i="34" s="1"/>
  <c r="N283" i="34" s="1"/>
  <c r="N282" i="34" s="1"/>
  <c r="N281" i="34" s="1"/>
  <c r="N280" i="34" s="1"/>
  <c r="N279" i="34" s="1"/>
  <c r="N278" i="34" s="1"/>
  <c r="N277" i="34" s="1"/>
  <c r="N276" i="34" s="1"/>
  <c r="N275" i="34" s="1"/>
  <c r="N274" i="34" s="1"/>
  <c r="N273" i="34" s="1"/>
  <c r="N272" i="34" s="1"/>
  <c r="N271" i="34" s="1"/>
  <c r="N270" i="34" s="1"/>
  <c r="N269" i="34" s="1"/>
  <c r="N268" i="34" s="1"/>
  <c r="N267" i="34" s="1"/>
  <c r="N266" i="34" s="1"/>
  <c r="N265" i="34" s="1"/>
  <c r="N264" i="34" s="1"/>
  <c r="N263" i="34" s="1"/>
  <c r="N262" i="34" s="1"/>
  <c r="N261" i="34" s="1"/>
  <c r="N260" i="34" s="1"/>
  <c r="N259" i="34" s="1"/>
  <c r="N258" i="34" s="1"/>
  <c r="N257" i="34" s="1"/>
  <c r="N256" i="34" s="1"/>
  <c r="N255" i="34" s="1"/>
  <c r="N254" i="34" s="1"/>
  <c r="N253" i="34" s="1"/>
  <c r="N252" i="34" s="1"/>
  <c r="N251" i="34" s="1"/>
  <c r="N250" i="34" s="1"/>
  <c r="N249" i="34" s="1"/>
  <c r="N248" i="34" s="1"/>
  <c r="N247" i="34" s="1"/>
  <c r="N246" i="34" s="1"/>
  <c r="N245" i="34" s="1"/>
  <c r="N244" i="34" s="1"/>
  <c r="N243" i="34" s="1"/>
  <c r="N242" i="34" s="1"/>
  <c r="N241" i="34" s="1"/>
  <c r="N240" i="34" s="1"/>
  <c r="N239" i="34" s="1"/>
  <c r="N238" i="34" s="1"/>
  <c r="N237" i="34" s="1"/>
  <c r="N236" i="34" s="1"/>
  <c r="N235" i="34" s="1"/>
  <c r="N234" i="34" s="1"/>
  <c r="N233" i="34" s="1"/>
  <c r="N232" i="34" s="1"/>
  <c r="N231" i="34" s="1"/>
  <c r="N230" i="34" s="1"/>
  <c r="N229" i="34" s="1"/>
  <c r="N228" i="34" s="1"/>
  <c r="N227" i="34" s="1"/>
  <c r="N226" i="34" s="1"/>
  <c r="N225" i="34" s="1"/>
  <c r="N224" i="34" s="1"/>
  <c r="N223" i="34" s="1"/>
  <c r="N222" i="34" s="1"/>
  <c r="N221" i="34" s="1"/>
  <c r="N220" i="34" s="1"/>
  <c r="N219" i="34" s="1"/>
  <c r="N218" i="34" s="1"/>
  <c r="N217" i="34" s="1"/>
  <c r="N216" i="34" s="1"/>
  <c r="N215" i="34" s="1"/>
  <c r="N214" i="34" s="1"/>
  <c r="N213" i="34" s="1"/>
  <c r="N212" i="34" s="1"/>
  <c r="N211" i="34" s="1"/>
  <c r="N210" i="34" s="1"/>
  <c r="N209" i="34" s="1"/>
  <c r="N208" i="34" s="1"/>
  <c r="N207" i="34" s="1"/>
  <c r="N206" i="34" s="1"/>
  <c r="N205" i="34" s="1"/>
  <c r="N204" i="34" s="1"/>
  <c r="N203" i="34" s="1"/>
  <c r="N202" i="34" s="1"/>
  <c r="N201" i="34" s="1"/>
  <c r="N200" i="34" s="1"/>
  <c r="N199" i="34" s="1"/>
  <c r="N198" i="34" s="1"/>
  <c r="N197" i="34" s="1"/>
  <c r="N196" i="34" s="1"/>
  <c r="N195" i="34" s="1"/>
  <c r="N194" i="34" s="1"/>
  <c r="N193" i="34" s="1"/>
  <c r="N192" i="34" s="1"/>
  <c r="N191" i="34" s="1"/>
  <c r="N190" i="34" s="1"/>
  <c r="N189" i="34" s="1"/>
  <c r="N188" i="34" s="1"/>
  <c r="N187" i="34" s="1"/>
  <c r="N186" i="34" s="1"/>
  <c r="N185" i="34" s="1"/>
  <c r="N184" i="34" s="1"/>
  <c r="N183" i="34" s="1"/>
  <c r="N182" i="34" s="1"/>
  <c r="N181" i="34" s="1"/>
  <c r="N180" i="34" s="1"/>
  <c r="N179" i="34" s="1"/>
  <c r="N178" i="34" s="1"/>
  <c r="N177" i="34" s="1"/>
  <c r="N176" i="34" s="1"/>
  <c r="N175" i="34" s="1"/>
  <c r="N174" i="34" s="1"/>
  <c r="N173" i="34" s="1"/>
  <c r="N172" i="34" s="1"/>
  <c r="N171" i="34" s="1"/>
  <c r="N170" i="34" s="1"/>
  <c r="N169" i="34" s="1"/>
  <c r="N168" i="34" s="1"/>
  <c r="N167" i="34" s="1"/>
  <c r="N166" i="34" s="1"/>
  <c r="N165" i="34" s="1"/>
  <c r="N164" i="34" s="1"/>
  <c r="N163" i="34" s="1"/>
  <c r="N162" i="34" s="1"/>
  <c r="N161" i="34" s="1"/>
  <c r="N160" i="34" s="1"/>
  <c r="N159" i="34" s="1"/>
  <c r="N158" i="34" s="1"/>
  <c r="N157" i="34" s="1"/>
  <c r="N156" i="34" s="1"/>
  <c r="N155" i="34" s="1"/>
  <c r="N154" i="34" s="1"/>
  <c r="N153" i="34" s="1"/>
  <c r="N152" i="34" s="1"/>
  <c r="N151" i="34" s="1"/>
  <c r="N150" i="34" s="1"/>
  <c r="N149" i="34" s="1"/>
  <c r="N148" i="34" s="1"/>
  <c r="N147" i="34" s="1"/>
  <c r="N146" i="34" s="1"/>
  <c r="N145" i="34" s="1"/>
  <c r="N144" i="34" s="1"/>
  <c r="N143" i="34" s="1"/>
  <c r="N142" i="34" s="1"/>
  <c r="N141" i="34" s="1"/>
  <c r="N140" i="34" s="1"/>
  <c r="N139" i="34" s="1"/>
  <c r="N138" i="34" s="1"/>
  <c r="N137" i="34" s="1"/>
  <c r="N136" i="34" s="1"/>
  <c r="N135" i="34" s="1"/>
  <c r="N134" i="34" s="1"/>
  <c r="N133" i="34" s="1"/>
  <c r="N132" i="34" s="1"/>
  <c r="N131" i="34" s="1"/>
  <c r="N130" i="34" s="1"/>
  <c r="N129" i="34" s="1"/>
  <c r="N128" i="34" s="1"/>
  <c r="N127" i="34" s="1"/>
  <c r="N126" i="34" s="1"/>
  <c r="N125" i="34" s="1"/>
  <c r="N124" i="34" s="1"/>
  <c r="N123" i="34" s="1"/>
  <c r="N122" i="34" s="1"/>
  <c r="N121" i="34" s="1"/>
  <c r="N120" i="34" s="1"/>
  <c r="N119" i="34" s="1"/>
  <c r="N118" i="34" s="1"/>
  <c r="N117" i="34" s="1"/>
  <c r="N116" i="34" s="1"/>
  <c r="N115" i="34" s="1"/>
  <c r="N114" i="34" s="1"/>
  <c r="N113" i="34" s="1"/>
  <c r="N112" i="34" s="1"/>
  <c r="N111" i="34" s="1"/>
  <c r="N110" i="34" s="1"/>
  <c r="N109" i="34" s="1"/>
  <c r="N108" i="34" s="1"/>
  <c r="N107" i="34" s="1"/>
  <c r="N106" i="34" s="1"/>
  <c r="N105" i="34" s="1"/>
  <c r="N104" i="34" s="1"/>
  <c r="N103" i="34" s="1"/>
  <c r="N102" i="34" s="1"/>
  <c r="N101" i="34" s="1"/>
  <c r="N100" i="34" s="1"/>
  <c r="N99" i="34" s="1"/>
  <c r="N98" i="34" s="1"/>
  <c r="N97" i="34" s="1"/>
  <c r="N96" i="34" s="1"/>
  <c r="N95" i="34" s="1"/>
  <c r="N94" i="34" s="1"/>
  <c r="N93" i="34" s="1"/>
  <c r="N92" i="34" s="1"/>
  <c r="N91" i="34" s="1"/>
  <c r="N90" i="34" s="1"/>
  <c r="N89" i="34" s="1"/>
  <c r="N88" i="34" s="1"/>
  <c r="N87" i="34" s="1"/>
  <c r="N86" i="34" s="1"/>
  <c r="N85" i="34" s="1"/>
  <c r="N84" i="34" s="1"/>
  <c r="N83" i="34" s="1"/>
  <c r="N82" i="34" s="1"/>
  <c r="N81" i="34" s="1"/>
  <c r="N80" i="34" s="1"/>
  <c r="N79" i="34" s="1"/>
  <c r="N78" i="34" s="1"/>
  <c r="N77" i="34" s="1"/>
  <c r="N76" i="34" s="1"/>
  <c r="N75" i="34" s="1"/>
  <c r="N74" i="34" s="1"/>
  <c r="N73" i="34" s="1"/>
  <c r="N72" i="34" s="1"/>
  <c r="N71" i="34" s="1"/>
  <c r="N70" i="34" s="1"/>
  <c r="N69" i="34" s="1"/>
  <c r="N68" i="34" s="1"/>
  <c r="N67" i="34" s="1"/>
  <c r="N66" i="34" s="1"/>
  <c r="N65" i="34" s="1"/>
  <c r="N64" i="34" s="1"/>
  <c r="N63" i="34" s="1"/>
  <c r="N62" i="34" s="1"/>
  <c r="N61" i="34" s="1"/>
  <c r="N60" i="34" s="1"/>
  <c r="N59" i="34" s="1"/>
  <c r="N58" i="34" s="1"/>
  <c r="N57" i="34" s="1"/>
  <c r="N56" i="34" s="1"/>
  <c r="N55" i="34" s="1"/>
  <c r="N54" i="34" s="1"/>
  <c r="N53" i="34" s="1"/>
  <c r="N52" i="34" s="1"/>
  <c r="N51" i="34" s="1"/>
  <c r="N50" i="34" s="1"/>
  <c r="N49" i="34" s="1"/>
  <c r="N48" i="34" s="1"/>
  <c r="N47" i="34" s="1"/>
  <c r="N46" i="34" s="1"/>
  <c r="N45" i="34" s="1"/>
  <c r="N44" i="34" s="1"/>
  <c r="N43" i="34" s="1"/>
  <c r="N42" i="34" s="1"/>
  <c r="N41" i="34" s="1"/>
  <c r="N40" i="34" s="1"/>
  <c r="N39" i="34" s="1"/>
  <c r="N38" i="34" s="1"/>
  <c r="N37" i="34" s="1"/>
  <c r="N36" i="34" s="1"/>
  <c r="N35" i="34" s="1"/>
  <c r="N34" i="34" s="1"/>
  <c r="N33" i="34" s="1"/>
  <c r="N32" i="34" s="1"/>
  <c r="N31" i="34" s="1"/>
  <c r="N30" i="34" s="1"/>
  <c r="N29" i="34" s="1"/>
  <c r="N28" i="34" s="1"/>
  <c r="N27" i="34" s="1"/>
  <c r="N26" i="34" s="1"/>
  <c r="N25" i="34" s="1"/>
  <c r="N24" i="34" s="1"/>
  <c r="N23" i="34" s="1"/>
  <c r="N22" i="34" s="1"/>
  <c r="N21" i="34" s="1"/>
  <c r="N20" i="34" s="1"/>
  <c r="N19" i="34" s="1"/>
  <c r="N18" i="34" s="1"/>
  <c r="N17" i="34" s="1"/>
  <c r="N16" i="34" s="1"/>
  <c r="N15" i="34" s="1"/>
  <c r="N14" i="34" s="1"/>
  <c r="N13" i="34" s="1"/>
  <c r="N12" i="34" s="1"/>
  <c r="N11" i="34" s="1"/>
  <c r="N10" i="34" s="1"/>
  <c r="N9" i="34" s="1"/>
  <c r="N8" i="34" s="1"/>
  <c r="N7" i="34" s="1"/>
  <c r="N6" i="34" s="1"/>
  <c r="N5" i="34" s="1"/>
  <c r="N4" i="34" s="1"/>
  <c r="N3" i="34" s="1"/>
  <c r="N2" i="34" s="1"/>
  <c r="I59" i="27"/>
  <c r="K35" i="27"/>
  <c r="L48" i="27"/>
  <c r="L84" i="27"/>
  <c r="F9" i="21"/>
  <c r="L17" i="27"/>
  <c r="K42" i="27"/>
  <c r="L46" i="27"/>
  <c r="D25" i="32"/>
  <c r="E25" i="32" s="1"/>
  <c r="E3" i="45"/>
  <c r="G9" i="21"/>
  <c r="I3" i="27"/>
  <c r="L11" i="27"/>
  <c r="I24" i="27"/>
  <c r="I35" i="27"/>
  <c r="I85" i="27"/>
  <c r="L92" i="27"/>
  <c r="J142" i="27"/>
  <c r="K206" i="27"/>
  <c r="I440" i="27"/>
  <c r="I462" i="27"/>
  <c r="D286" i="30"/>
  <c r="E286" i="30" s="1"/>
  <c r="F3" i="45"/>
  <c r="K3" i="27"/>
  <c r="L15" i="27"/>
  <c r="K230" i="27"/>
  <c r="J91" i="27"/>
  <c r="D40" i="24"/>
  <c r="K78" i="27"/>
  <c r="I502" i="27"/>
  <c r="E369" i="39"/>
  <c r="E368" i="39" s="1"/>
  <c r="E367" i="39" s="1"/>
  <c r="E366" i="39" s="1"/>
  <c r="E365" i="39" s="1"/>
  <c r="E364" i="39" s="1"/>
  <c r="E363" i="39" s="1"/>
  <c r="E362" i="39" s="1"/>
  <c r="E361" i="39" s="1"/>
  <c r="E360" i="39" s="1"/>
  <c r="E359" i="39" s="1"/>
  <c r="E358" i="39" s="1"/>
  <c r="E357" i="39" s="1"/>
  <c r="E356" i="39" s="1"/>
  <c r="E355" i="39" s="1"/>
  <c r="E354" i="39" s="1"/>
  <c r="E353" i="39" s="1"/>
  <c r="E352" i="39" s="1"/>
  <c r="E351" i="39" s="1"/>
  <c r="E350" i="39" s="1"/>
  <c r="E349" i="39" s="1"/>
  <c r="E348" i="39" s="1"/>
  <c r="E347" i="39" s="1"/>
  <c r="E346" i="39" s="1"/>
  <c r="E345" i="39" s="1"/>
  <c r="E344" i="39" s="1"/>
  <c r="E343" i="39" s="1"/>
  <c r="E342" i="39" s="1"/>
  <c r="E341" i="39" s="1"/>
  <c r="E340" i="39" s="1"/>
  <c r="E339" i="39" s="1"/>
  <c r="E338" i="39" s="1"/>
  <c r="E337" i="39" s="1"/>
  <c r="E336" i="39" s="1"/>
  <c r="E335" i="39" s="1"/>
  <c r="E334" i="39" s="1"/>
  <c r="E333" i="39" s="1"/>
  <c r="E332" i="39" s="1"/>
  <c r="E331" i="39" s="1"/>
  <c r="E330" i="39" s="1"/>
  <c r="E329" i="39" s="1"/>
  <c r="E328" i="39" s="1"/>
  <c r="E327" i="39" s="1"/>
  <c r="E326" i="39" s="1"/>
  <c r="E325" i="39" s="1"/>
  <c r="E324" i="39" s="1"/>
  <c r="E323" i="39" s="1"/>
  <c r="E322" i="39" s="1"/>
  <c r="E321" i="39" s="1"/>
  <c r="E320" i="39" s="1"/>
  <c r="E319" i="39" s="1"/>
  <c r="E318" i="39" s="1"/>
  <c r="E317" i="39" s="1"/>
  <c r="E316" i="39" s="1"/>
  <c r="E315" i="39" s="1"/>
  <c r="E314" i="39" s="1"/>
  <c r="E313" i="39" s="1"/>
  <c r="E312" i="39" s="1"/>
  <c r="E311" i="39" s="1"/>
  <c r="E310" i="39" s="1"/>
  <c r="E309" i="39" s="1"/>
  <c r="E308" i="39" s="1"/>
  <c r="E307" i="39" s="1"/>
  <c r="E306" i="39" s="1"/>
  <c r="E305" i="39" s="1"/>
  <c r="E304" i="39" s="1"/>
  <c r="E303" i="39" s="1"/>
  <c r="E302" i="39" s="1"/>
  <c r="E301" i="39" s="1"/>
  <c r="E300" i="39" s="1"/>
  <c r="E299" i="39" s="1"/>
  <c r="E298" i="39" s="1"/>
  <c r="E297" i="39" s="1"/>
  <c r="E296" i="39" s="1"/>
  <c r="E295" i="39" s="1"/>
  <c r="E294" i="39" s="1"/>
  <c r="E293" i="39" s="1"/>
  <c r="E292" i="39" s="1"/>
  <c r="E291" i="39" s="1"/>
  <c r="E290" i="39" s="1"/>
  <c r="E289" i="39" s="1"/>
  <c r="E288" i="39" s="1"/>
  <c r="E287" i="39" s="1"/>
  <c r="E286" i="39" s="1"/>
  <c r="E285" i="39" s="1"/>
  <c r="E284" i="39" s="1"/>
  <c r="E283" i="39" s="1"/>
  <c r="E282" i="39" s="1"/>
  <c r="E281" i="39" s="1"/>
  <c r="E280" i="39" s="1"/>
  <c r="E279" i="39" s="1"/>
  <c r="E278" i="39" s="1"/>
  <c r="E277" i="39" s="1"/>
  <c r="E276" i="39" s="1"/>
  <c r="E275" i="39" s="1"/>
  <c r="E274" i="39" s="1"/>
  <c r="E273" i="39" s="1"/>
  <c r="E272" i="39" s="1"/>
  <c r="E271" i="39" s="1"/>
  <c r="E270" i="39" s="1"/>
  <c r="E269" i="39" s="1"/>
  <c r="E268" i="39" s="1"/>
  <c r="E267" i="39" s="1"/>
  <c r="E266" i="39" s="1"/>
  <c r="E265" i="39" s="1"/>
  <c r="E264" i="39" s="1"/>
  <c r="E263" i="39" s="1"/>
  <c r="E262" i="39" s="1"/>
  <c r="E261" i="39" s="1"/>
  <c r="E260" i="39" s="1"/>
  <c r="E259" i="39" s="1"/>
  <c r="E258" i="39" s="1"/>
  <c r="E257" i="39" s="1"/>
  <c r="E256" i="39" s="1"/>
  <c r="E255" i="39" s="1"/>
  <c r="E254" i="39" s="1"/>
  <c r="E253" i="39" s="1"/>
  <c r="E252" i="39" s="1"/>
  <c r="E251" i="39" s="1"/>
  <c r="E250" i="39" s="1"/>
  <c r="E249" i="39" s="1"/>
  <c r="E248" i="39" s="1"/>
  <c r="E247" i="39" s="1"/>
  <c r="E246" i="39" s="1"/>
  <c r="E245" i="39" s="1"/>
  <c r="E244" i="39" s="1"/>
  <c r="E243" i="39" s="1"/>
  <c r="E242" i="39" s="1"/>
  <c r="E241" i="39" s="1"/>
  <c r="E240" i="39" s="1"/>
  <c r="E239" i="39" s="1"/>
  <c r="E238" i="39" s="1"/>
  <c r="E237" i="39" s="1"/>
  <c r="E236" i="39" s="1"/>
  <c r="E235" i="39" s="1"/>
  <c r="E234" i="39" s="1"/>
  <c r="E233" i="39" s="1"/>
  <c r="E232" i="39" s="1"/>
  <c r="E231" i="39" s="1"/>
  <c r="E230" i="39" s="1"/>
  <c r="E229" i="39" s="1"/>
  <c r="E228" i="39" s="1"/>
  <c r="E227" i="39" s="1"/>
  <c r="E226" i="39" s="1"/>
  <c r="E225" i="39" s="1"/>
  <c r="E224" i="39" s="1"/>
  <c r="E223" i="39" s="1"/>
  <c r="E222" i="39" s="1"/>
  <c r="E221" i="39" s="1"/>
  <c r="E220" i="39" s="1"/>
  <c r="E219" i="39" s="1"/>
  <c r="E218" i="39" s="1"/>
  <c r="E217" i="39" s="1"/>
  <c r="E216" i="39" s="1"/>
  <c r="E215" i="39" s="1"/>
  <c r="E214" i="39" s="1"/>
  <c r="E213" i="39" s="1"/>
  <c r="E212" i="39" s="1"/>
  <c r="E211" i="39" s="1"/>
  <c r="E210" i="39" s="1"/>
  <c r="E209" i="39" s="1"/>
  <c r="E208" i="39" s="1"/>
  <c r="E207" i="39" s="1"/>
  <c r="E206" i="39" s="1"/>
  <c r="E205" i="39" s="1"/>
  <c r="E204" i="39" s="1"/>
  <c r="E203" i="39" s="1"/>
  <c r="E202" i="39" s="1"/>
  <c r="E201" i="39" s="1"/>
  <c r="E200" i="39" s="1"/>
  <c r="E199" i="39" s="1"/>
  <c r="E198" i="39" s="1"/>
  <c r="E197" i="39" s="1"/>
  <c r="E196" i="39" s="1"/>
  <c r="E195" i="39" s="1"/>
  <c r="E194" i="39" s="1"/>
  <c r="E193" i="39" s="1"/>
  <c r="E192" i="39" s="1"/>
  <c r="E191" i="39" s="1"/>
  <c r="E190" i="39" s="1"/>
  <c r="E189" i="39" s="1"/>
  <c r="E188" i="39" s="1"/>
  <c r="E187" i="39" s="1"/>
  <c r="E186" i="39" s="1"/>
  <c r="E185" i="39" s="1"/>
  <c r="E184" i="39" s="1"/>
  <c r="E183" i="39" s="1"/>
  <c r="E182" i="39" s="1"/>
  <c r="E181" i="39" s="1"/>
  <c r="E180" i="39" s="1"/>
  <c r="E179" i="39" s="1"/>
  <c r="E178" i="39" s="1"/>
  <c r="E177" i="39" s="1"/>
  <c r="E176" i="39" s="1"/>
  <c r="E175" i="39" s="1"/>
  <c r="E174" i="39" s="1"/>
  <c r="E173" i="39" s="1"/>
  <c r="E172" i="39" s="1"/>
  <c r="E171" i="39" s="1"/>
  <c r="E170" i="39" s="1"/>
  <c r="E169" i="39" s="1"/>
  <c r="E168" i="39" s="1"/>
  <c r="E167" i="39" s="1"/>
  <c r="E166" i="39" s="1"/>
  <c r="E165" i="39" s="1"/>
  <c r="E164" i="39" s="1"/>
  <c r="E163" i="39" s="1"/>
  <c r="E162" i="39" s="1"/>
  <c r="E161" i="39" s="1"/>
  <c r="E160" i="39" s="1"/>
  <c r="E159" i="39" s="1"/>
  <c r="E158" i="39" s="1"/>
  <c r="E157" i="39" s="1"/>
  <c r="E156" i="39" s="1"/>
  <c r="E155" i="39" s="1"/>
  <c r="E154" i="39" s="1"/>
  <c r="E153" i="39" s="1"/>
  <c r="E152" i="39" s="1"/>
  <c r="E151" i="39" s="1"/>
  <c r="E150" i="39" s="1"/>
  <c r="E149" i="39" s="1"/>
  <c r="E148" i="39" s="1"/>
  <c r="E147" i="39" s="1"/>
  <c r="E146" i="39" s="1"/>
  <c r="E145" i="39" s="1"/>
  <c r="E144" i="39" s="1"/>
  <c r="E143" i="39" s="1"/>
  <c r="E142" i="39" s="1"/>
  <c r="E141" i="39" s="1"/>
  <c r="E140" i="39" s="1"/>
  <c r="E139" i="39" s="1"/>
  <c r="E138" i="39" s="1"/>
  <c r="E137" i="39" s="1"/>
  <c r="E136" i="39" s="1"/>
  <c r="E135" i="39" s="1"/>
  <c r="E134" i="39" s="1"/>
  <c r="E133" i="39" s="1"/>
  <c r="E132" i="39" s="1"/>
  <c r="E131" i="39" s="1"/>
  <c r="E130" i="39" s="1"/>
  <c r="E129" i="39" s="1"/>
  <c r="E128" i="39" s="1"/>
  <c r="E127" i="39" s="1"/>
  <c r="E126" i="39" s="1"/>
  <c r="E125" i="39" s="1"/>
  <c r="E124" i="39" s="1"/>
  <c r="E123" i="39" s="1"/>
  <c r="E122" i="39" s="1"/>
  <c r="E121" i="39" s="1"/>
  <c r="E120" i="39" s="1"/>
  <c r="E119" i="39" s="1"/>
  <c r="E118" i="39" s="1"/>
  <c r="E117" i="39" s="1"/>
  <c r="E116" i="39" s="1"/>
  <c r="E115" i="39" s="1"/>
  <c r="E114" i="39" s="1"/>
  <c r="E113" i="39" s="1"/>
  <c r="E112" i="39" s="1"/>
  <c r="E111" i="39" s="1"/>
  <c r="E110" i="39" s="1"/>
  <c r="E109" i="39" s="1"/>
  <c r="E108" i="39" s="1"/>
  <c r="E107" i="39" s="1"/>
  <c r="E106" i="39" s="1"/>
  <c r="E105" i="39" s="1"/>
  <c r="E104" i="39" s="1"/>
  <c r="E103" i="39" s="1"/>
  <c r="E102" i="39" s="1"/>
  <c r="E101" i="39" s="1"/>
  <c r="E100" i="39" s="1"/>
  <c r="E99" i="39" s="1"/>
  <c r="E98" i="39" s="1"/>
  <c r="E97" i="39" s="1"/>
  <c r="E96" i="39" s="1"/>
  <c r="E95" i="39" s="1"/>
  <c r="E94" i="39" s="1"/>
  <c r="E93" i="39" s="1"/>
  <c r="E92" i="39" s="1"/>
  <c r="E91" i="39" s="1"/>
  <c r="E90" i="39" s="1"/>
  <c r="E89" i="39" s="1"/>
  <c r="E88" i="39" s="1"/>
  <c r="E87" i="39" s="1"/>
  <c r="E86" i="39" s="1"/>
  <c r="E85" i="39" s="1"/>
  <c r="E84" i="39" s="1"/>
  <c r="E83" i="39" s="1"/>
  <c r="E82" i="39" s="1"/>
  <c r="E81" i="39" s="1"/>
  <c r="E80" i="39" s="1"/>
  <c r="E79" i="39" s="1"/>
  <c r="E78" i="39" s="1"/>
  <c r="E77" i="39" s="1"/>
  <c r="E76" i="39" s="1"/>
  <c r="E75" i="39" s="1"/>
  <c r="E74" i="39" s="1"/>
  <c r="E73" i="39" s="1"/>
  <c r="E72" i="39" s="1"/>
  <c r="E71" i="39" s="1"/>
  <c r="E70" i="39" s="1"/>
  <c r="E69" i="39" s="1"/>
  <c r="E68" i="39" s="1"/>
  <c r="E67" i="39" s="1"/>
  <c r="E66" i="39" s="1"/>
  <c r="E65" i="39" s="1"/>
  <c r="E64" i="39" s="1"/>
  <c r="E63" i="39" s="1"/>
  <c r="E62" i="39" s="1"/>
  <c r="E61" i="39" s="1"/>
  <c r="E60" i="39" s="1"/>
  <c r="E59" i="39" s="1"/>
  <c r="E58" i="39" s="1"/>
  <c r="E57" i="39" s="1"/>
  <c r="E56" i="39" s="1"/>
  <c r="E55" i="39" s="1"/>
  <c r="E54" i="39" s="1"/>
  <c r="E53" i="39" s="1"/>
  <c r="E52" i="39" s="1"/>
  <c r="E51" i="39" s="1"/>
  <c r="E50" i="39" s="1"/>
  <c r="E49" i="39" s="1"/>
  <c r="E48" i="39" s="1"/>
  <c r="E47" i="39" s="1"/>
  <c r="E46" i="39" s="1"/>
  <c r="E45" i="39" s="1"/>
  <c r="E44" i="39" s="1"/>
  <c r="E43" i="39" s="1"/>
  <c r="E42" i="39" s="1"/>
  <c r="E41" i="39" s="1"/>
  <c r="E40" i="39" s="1"/>
  <c r="E39" i="39" s="1"/>
  <c r="E38" i="39" s="1"/>
  <c r="E37" i="39" s="1"/>
  <c r="E36" i="39" s="1"/>
  <c r="E35" i="39" s="1"/>
  <c r="E34" i="39" s="1"/>
  <c r="E33" i="39" s="1"/>
  <c r="E32" i="39" s="1"/>
  <c r="E31" i="39" s="1"/>
  <c r="E30" i="39" s="1"/>
  <c r="E29" i="39" s="1"/>
  <c r="E28" i="39" s="1"/>
  <c r="E27" i="39" s="1"/>
  <c r="E26" i="39" s="1"/>
  <c r="E25" i="39" s="1"/>
  <c r="E24" i="39" s="1"/>
  <c r="E23" i="39" s="1"/>
  <c r="E22" i="39" s="1"/>
  <c r="E21" i="39" s="1"/>
  <c r="E20" i="39" s="1"/>
  <c r="E19" i="39" s="1"/>
  <c r="E18" i="39" s="1"/>
  <c r="E17" i="39" s="1"/>
  <c r="E16" i="39" s="1"/>
  <c r="E15" i="39" s="1"/>
  <c r="E14" i="39" s="1"/>
  <c r="E13" i="39" s="1"/>
  <c r="E12" i="39" s="1"/>
  <c r="E11" i="39" s="1"/>
  <c r="E10" i="39" s="1"/>
  <c r="E9" i="39" s="1"/>
  <c r="E8" i="39" s="1"/>
  <c r="E7" i="39" s="1"/>
  <c r="E6" i="39" s="1"/>
  <c r="E5" i="39" s="1"/>
  <c r="E4" i="39" s="1"/>
  <c r="E3" i="39" s="1"/>
  <c r="E2" i="39" s="1"/>
  <c r="H3" i="45"/>
  <c r="L200" i="27"/>
  <c r="L239" i="27"/>
  <c r="D163" i="32"/>
  <c r="E163" i="32" s="1"/>
  <c r="I3" i="45"/>
  <c r="J61" i="27"/>
  <c r="K72" i="27"/>
  <c r="L98" i="27"/>
  <c r="K103" i="27"/>
  <c r="I443" i="27"/>
  <c r="I10" i="27"/>
  <c r="K29" i="27"/>
  <c r="L30" i="27"/>
  <c r="K43" i="27"/>
  <c r="L49" i="27"/>
  <c r="L55" i="27"/>
  <c r="I476" i="27"/>
  <c r="J30" i="27"/>
  <c r="K55" i="27"/>
  <c r="L62" i="27"/>
  <c r="L68" i="27"/>
  <c r="K17" i="27"/>
  <c r="K62" i="27"/>
  <c r="L66" i="27"/>
  <c r="I86" i="27"/>
  <c r="K122" i="27"/>
  <c r="K208" i="27"/>
  <c r="L221" i="27"/>
  <c r="D392" i="30"/>
  <c r="E392" i="30" s="1"/>
  <c r="K18" i="27"/>
  <c r="J136" i="27"/>
  <c r="K6" i="27"/>
  <c r="L37" i="27"/>
  <c r="I73" i="27"/>
  <c r="I79" i="27"/>
  <c r="L93" i="27"/>
  <c r="L118" i="27"/>
  <c r="K169" i="27"/>
  <c r="K213" i="27"/>
  <c r="K226" i="27"/>
  <c r="L250" i="27"/>
  <c r="I423" i="27"/>
  <c r="D134" i="30"/>
  <c r="E134" i="30" s="1"/>
  <c r="D82" i="32"/>
  <c r="E82" i="32" s="1"/>
  <c r="F11" i="21"/>
  <c r="C40" i="25"/>
  <c r="C39" i="25" s="1"/>
  <c r="C38" i="25" s="1"/>
  <c r="J38" i="25" s="1"/>
  <c r="L23" i="27"/>
  <c r="L31" i="27"/>
  <c r="I44" i="27"/>
  <c r="I55" i="27"/>
  <c r="L143" i="27"/>
  <c r="J156" i="27"/>
  <c r="L451" i="27"/>
  <c r="I490" i="27"/>
  <c r="D373" i="30"/>
  <c r="E373" i="30" s="1"/>
  <c r="K63" i="27"/>
  <c r="L69" i="27"/>
  <c r="L75" i="27"/>
  <c r="L81" i="27"/>
  <c r="L87" i="27"/>
  <c r="L150" i="27"/>
  <c r="K234" i="27"/>
  <c r="K272" i="27"/>
  <c r="L417" i="27"/>
  <c r="L484" i="27"/>
  <c r="L503" i="27"/>
  <c r="L19" i="27"/>
  <c r="I30" i="27"/>
  <c r="K49" i="27"/>
  <c r="L12" i="27"/>
  <c r="K38" i="27"/>
  <c r="K87" i="27"/>
  <c r="K266" i="27"/>
  <c r="L271" i="27"/>
  <c r="I270" i="27"/>
  <c r="L491" i="27"/>
  <c r="D204" i="32"/>
  <c r="E204" i="32" s="1"/>
  <c r="K64" i="34"/>
  <c r="I11" i="60"/>
  <c r="H11" i="60"/>
  <c r="C20" i="60"/>
  <c r="E11" i="60"/>
  <c r="E12" i="60" s="1"/>
  <c r="E19" i="60"/>
  <c r="E20" i="60" s="1"/>
  <c r="J2" i="57"/>
  <c r="J4" i="57" s="1"/>
  <c r="F18" i="60"/>
  <c r="D11" i="60"/>
  <c r="D12" i="60" s="1"/>
  <c r="F6" i="59"/>
  <c r="D19" i="60"/>
  <c r="D20" i="60" s="1"/>
  <c r="C12" i="60"/>
  <c r="H9" i="11"/>
  <c r="F8" i="21"/>
  <c r="E7" i="21"/>
  <c r="G8" i="21"/>
  <c r="H41" i="24"/>
  <c r="D41" i="24"/>
  <c r="C42" i="24"/>
  <c r="J42" i="24" s="1"/>
  <c r="E13" i="21"/>
  <c r="G12" i="21"/>
  <c r="F12" i="21"/>
  <c r="I41" i="25"/>
  <c r="F47" i="25"/>
  <c r="F45" i="25"/>
  <c r="F43" i="25"/>
  <c r="F41" i="25"/>
  <c r="F39" i="25"/>
  <c r="F37" i="25"/>
  <c r="F35" i="25"/>
  <c r="F46" i="25"/>
  <c r="F44" i="25"/>
  <c r="F42" i="25"/>
  <c r="F40" i="25"/>
  <c r="F38" i="25"/>
  <c r="F36" i="25"/>
  <c r="D39" i="25"/>
  <c r="I39" i="25" s="1"/>
  <c r="H39" i="25"/>
  <c r="J41" i="25"/>
  <c r="G41" i="25" s="1"/>
  <c r="J39" i="25"/>
  <c r="J42" i="25"/>
  <c r="J40" i="25"/>
  <c r="G13" i="9"/>
  <c r="G12" i="9"/>
  <c r="D37" i="24"/>
  <c r="C36" i="24"/>
  <c r="J36" i="24" s="1"/>
  <c r="H37" i="24"/>
  <c r="F44" i="24"/>
  <c r="I40" i="24"/>
  <c r="F37" i="24"/>
  <c r="F35" i="24"/>
  <c r="F33" i="24"/>
  <c r="F45" i="24"/>
  <c r="F43" i="24"/>
  <c r="F41" i="24"/>
  <c r="F39" i="24"/>
  <c r="F42" i="24"/>
  <c r="F38" i="24"/>
  <c r="F36" i="24"/>
  <c r="F34" i="24"/>
  <c r="I39" i="24"/>
  <c r="F40" i="24"/>
  <c r="J37" i="24"/>
  <c r="J41" i="24"/>
  <c r="J39" i="24"/>
  <c r="G39" i="24" s="1"/>
  <c r="K39" i="24" s="1"/>
  <c r="J38" i="24"/>
  <c r="J40" i="24"/>
  <c r="G40" i="24" s="1"/>
  <c r="J5" i="27"/>
  <c r="J65" i="27"/>
  <c r="K132" i="27"/>
  <c r="J4" i="27"/>
  <c r="I7" i="27"/>
  <c r="L18" i="27"/>
  <c r="K21" i="27"/>
  <c r="J24" i="27"/>
  <c r="I27" i="27"/>
  <c r="L38" i="27"/>
  <c r="K41" i="27"/>
  <c r="J44" i="27"/>
  <c r="I47" i="27"/>
  <c r="L58" i="27"/>
  <c r="K61" i="27"/>
  <c r="J64" i="27"/>
  <c r="I67" i="27"/>
  <c r="J97" i="27"/>
  <c r="I100" i="27"/>
  <c r="J103" i="27"/>
  <c r="K106" i="27"/>
  <c r="L109" i="27"/>
  <c r="I113" i="27"/>
  <c r="K116" i="27"/>
  <c r="L119" i="27"/>
  <c r="J135" i="27"/>
  <c r="I139" i="27"/>
  <c r="K143" i="27"/>
  <c r="K148" i="27"/>
  <c r="J152" i="27"/>
  <c r="I156" i="27"/>
  <c r="J160" i="27"/>
  <c r="L159" i="27"/>
  <c r="I181" i="27"/>
  <c r="K190" i="27"/>
  <c r="L199" i="27"/>
  <c r="J212" i="27"/>
  <c r="J216" i="27"/>
  <c r="L220" i="27"/>
  <c r="L225" i="27"/>
  <c r="J225" i="27"/>
  <c r="I229" i="27"/>
  <c r="K233" i="27"/>
  <c r="I251" i="27"/>
  <c r="K256" i="27"/>
  <c r="L265" i="27"/>
  <c r="K280" i="27"/>
  <c r="L415" i="27"/>
  <c r="L432" i="27"/>
  <c r="L471" i="27"/>
  <c r="L483" i="27"/>
  <c r="L495" i="27"/>
  <c r="I495" i="27"/>
  <c r="D10" i="30"/>
  <c r="E10" i="30" s="1"/>
  <c r="D40" i="30"/>
  <c r="E40" i="30" s="1"/>
  <c r="D39" i="30"/>
  <c r="E39" i="30" s="1"/>
  <c r="D46" i="30"/>
  <c r="E46" i="30" s="1"/>
  <c r="D83" i="30"/>
  <c r="E83" i="30" s="1"/>
  <c r="D106" i="30"/>
  <c r="E106" i="30" s="1"/>
  <c r="D108" i="30"/>
  <c r="E108" i="30" s="1"/>
  <c r="D128" i="30"/>
  <c r="E128" i="30" s="1"/>
  <c r="D173" i="30"/>
  <c r="E173" i="30" s="1"/>
  <c r="D171" i="30"/>
  <c r="E171" i="30" s="1"/>
  <c r="D229" i="30"/>
  <c r="E229" i="30" s="1"/>
  <c r="D369" i="30"/>
  <c r="E369" i="30" s="1"/>
  <c r="D367" i="30"/>
  <c r="E367" i="30" s="1"/>
  <c r="D366" i="30"/>
  <c r="E366" i="30" s="1"/>
  <c r="D127" i="32"/>
  <c r="E127" i="32" s="1"/>
  <c r="D159" i="32"/>
  <c r="E159" i="32" s="1"/>
  <c r="D254" i="32"/>
  <c r="E254" i="32" s="1"/>
  <c r="D332" i="32"/>
  <c r="E332" i="32" s="1"/>
  <c r="D319" i="32"/>
  <c r="E319" i="32" s="1"/>
  <c r="K132" i="34"/>
  <c r="J132" i="34"/>
  <c r="J129" i="34"/>
  <c r="J127" i="34"/>
  <c r="J16" i="27"/>
  <c r="H38" i="24"/>
  <c r="I68" i="27"/>
  <c r="J174" i="27"/>
  <c r="H7" i="11"/>
  <c r="K4" i="27"/>
  <c r="J7" i="27"/>
  <c r="L21" i="27"/>
  <c r="K24" i="27"/>
  <c r="J27" i="27"/>
  <c r="L41" i="27"/>
  <c r="K44" i="27"/>
  <c r="J47" i="27"/>
  <c r="L61" i="27"/>
  <c r="K64" i="27"/>
  <c r="J67" i="27"/>
  <c r="I82" i="27"/>
  <c r="L91" i="27"/>
  <c r="K94" i="27"/>
  <c r="I94" i="27"/>
  <c r="J100" i="27"/>
  <c r="L106" i="27"/>
  <c r="L116" i="27"/>
  <c r="J123" i="27"/>
  <c r="L127" i="27"/>
  <c r="K127" i="27"/>
  <c r="J127" i="27"/>
  <c r="I127" i="27"/>
  <c r="K135" i="27"/>
  <c r="I148" i="27"/>
  <c r="K160" i="27"/>
  <c r="L177" i="27"/>
  <c r="J190" i="27"/>
  <c r="L195" i="27"/>
  <c r="I195" i="27"/>
  <c r="J203" i="27"/>
  <c r="L216" i="27"/>
  <c r="J229" i="27"/>
  <c r="I238" i="27"/>
  <c r="L247" i="27"/>
  <c r="K247" i="27"/>
  <c r="J247" i="27"/>
  <c r="I247" i="27"/>
  <c r="L246" i="27"/>
  <c r="I246" i="27"/>
  <c r="I261" i="27"/>
  <c r="L270" i="27"/>
  <c r="K275" i="27"/>
  <c r="I285" i="27"/>
  <c r="K290" i="27"/>
  <c r="I295" i="27"/>
  <c r="K300" i="27"/>
  <c r="I305" i="27"/>
  <c r="K310" i="27"/>
  <c r="I315" i="27"/>
  <c r="K320" i="27"/>
  <c r="I325" i="27"/>
  <c r="K330" i="27"/>
  <c r="I335" i="27"/>
  <c r="K340" i="27"/>
  <c r="I345" i="27"/>
  <c r="K350" i="27"/>
  <c r="I355" i="27"/>
  <c r="I365" i="27"/>
  <c r="I375" i="27"/>
  <c r="I385" i="27"/>
  <c r="I395" i="27"/>
  <c r="I405" i="27"/>
  <c r="I431" i="27"/>
  <c r="I489" i="27"/>
  <c r="D31" i="30"/>
  <c r="E31" i="30" s="1"/>
  <c r="D90" i="30"/>
  <c r="E90" i="30" s="1"/>
  <c r="D159" i="30"/>
  <c r="E159" i="30" s="1"/>
  <c r="D188" i="30"/>
  <c r="E188" i="30" s="1"/>
  <c r="D202" i="30"/>
  <c r="E202" i="30" s="1"/>
  <c r="D260" i="30"/>
  <c r="E260" i="30" s="1"/>
  <c r="D403" i="30"/>
  <c r="E403" i="30" s="1"/>
  <c r="D400" i="30"/>
  <c r="E400" i="30" s="1"/>
  <c r="D393" i="30"/>
  <c r="E393" i="30" s="1"/>
  <c r="D402" i="30"/>
  <c r="E402" i="30" s="1"/>
  <c r="D39" i="32"/>
  <c r="E39" i="32" s="1"/>
  <c r="D83" i="32"/>
  <c r="E83" i="32" s="1"/>
  <c r="D239" i="32"/>
  <c r="E239" i="32" s="1"/>
  <c r="D286" i="32"/>
  <c r="E286" i="32" s="1"/>
  <c r="D284" i="32"/>
  <c r="E284" i="32" s="1"/>
  <c r="D285" i="32"/>
  <c r="E285" i="32" s="1"/>
  <c r="D283" i="32"/>
  <c r="E283" i="32" s="1"/>
  <c r="D276" i="32"/>
  <c r="E276" i="32" s="1"/>
  <c r="J53" i="34"/>
  <c r="J222" i="34"/>
  <c r="J221" i="34"/>
  <c r="K222" i="34"/>
  <c r="J149" i="34"/>
  <c r="J252" i="27"/>
  <c r="K370" i="27"/>
  <c r="I483" i="27"/>
  <c r="D47" i="30"/>
  <c r="E47" i="30" s="1"/>
  <c r="D121" i="30"/>
  <c r="E121" i="30" s="1"/>
  <c r="D130" i="30"/>
  <c r="E130" i="30" s="1"/>
  <c r="D111" i="30"/>
  <c r="E111" i="30" s="1"/>
  <c r="D189" i="30"/>
  <c r="E189" i="30" s="1"/>
  <c r="D218" i="30"/>
  <c r="E218" i="30" s="1"/>
  <c r="D217" i="30"/>
  <c r="E217" i="30" s="1"/>
  <c r="D246" i="30"/>
  <c r="E246" i="30" s="1"/>
  <c r="D261" i="30"/>
  <c r="E261" i="30" s="1"/>
  <c r="D277" i="30"/>
  <c r="E277" i="30" s="1"/>
  <c r="D273" i="30"/>
  <c r="E273" i="30" s="1"/>
  <c r="D33" i="32"/>
  <c r="E33" i="32" s="1"/>
  <c r="D60" i="32"/>
  <c r="E60" i="32" s="1"/>
  <c r="D59" i="32"/>
  <c r="E59" i="32" s="1"/>
  <c r="D67" i="32"/>
  <c r="E67" i="32" s="1"/>
  <c r="D73" i="32"/>
  <c r="E73" i="32" s="1"/>
  <c r="D145" i="32"/>
  <c r="E145" i="32" s="1"/>
  <c r="D144" i="32"/>
  <c r="E144" i="32" s="1"/>
  <c r="D141" i="32"/>
  <c r="E141" i="32" s="1"/>
  <c r="D143" i="32"/>
  <c r="E143" i="32" s="1"/>
  <c r="D142" i="32"/>
  <c r="E142" i="32" s="1"/>
  <c r="D302" i="32"/>
  <c r="E302" i="32" s="1"/>
  <c r="K13" i="34"/>
  <c r="J13" i="34"/>
  <c r="I280" i="27"/>
  <c r="K360" i="27"/>
  <c r="K380" i="27"/>
  <c r="K390" i="27"/>
  <c r="K400" i="27"/>
  <c r="K410" i="27"/>
  <c r="I415" i="27"/>
  <c r="I432" i="27"/>
  <c r="L449" i="27"/>
  <c r="I449" i="27"/>
  <c r="L461" i="27"/>
  <c r="I461" i="27"/>
  <c r="L460" i="27"/>
  <c r="I460" i="27"/>
  <c r="D38" i="24"/>
  <c r="I38" i="24" s="1"/>
  <c r="E40" i="24"/>
  <c r="D40" i="25"/>
  <c r="D42" i="25"/>
  <c r="L7" i="27"/>
  <c r="K10" i="27"/>
  <c r="J13" i="27"/>
  <c r="I16" i="27"/>
  <c r="L27" i="27"/>
  <c r="K30" i="27"/>
  <c r="J33" i="27"/>
  <c r="I36" i="27"/>
  <c r="L47" i="27"/>
  <c r="K50" i="27"/>
  <c r="J53" i="27"/>
  <c r="I56" i="27"/>
  <c r="L67" i="27"/>
  <c r="K70" i="27"/>
  <c r="K73" i="27"/>
  <c r="K76" i="27"/>
  <c r="K79" i="27"/>
  <c r="K82" i="27"/>
  <c r="J85" i="27"/>
  <c r="I88" i="27"/>
  <c r="I91" i="27"/>
  <c r="J94" i="27"/>
  <c r="K97" i="27"/>
  <c r="L100" i="27"/>
  <c r="J107" i="27"/>
  <c r="K113" i="27"/>
  <c r="K117" i="27"/>
  <c r="J117" i="27"/>
  <c r="I116" i="27"/>
  <c r="J120" i="27"/>
  <c r="L123" i="27"/>
  <c r="I140" i="27"/>
  <c r="L144" i="27"/>
  <c r="K144" i="27"/>
  <c r="J144" i="27"/>
  <c r="I144" i="27"/>
  <c r="L148" i="27"/>
  <c r="K152" i="27"/>
  <c r="I169" i="27"/>
  <c r="L178" i="27"/>
  <c r="K178" i="27"/>
  <c r="K182" i="27"/>
  <c r="I182" i="27"/>
  <c r="I186" i="27"/>
  <c r="J195" i="27"/>
  <c r="K199" i="27"/>
  <c r="L203" i="27"/>
  <c r="L208" i="27"/>
  <c r="I208" i="27"/>
  <c r="K212" i="27"/>
  <c r="K217" i="27"/>
  <c r="J217" i="27"/>
  <c r="I217" i="27"/>
  <c r="K221" i="27"/>
  <c r="K225" i="27"/>
  <c r="L234" i="27"/>
  <c r="J234" i="27"/>
  <c r="I243" i="27"/>
  <c r="L261" i="27"/>
  <c r="I271" i="27"/>
  <c r="L280" i="27"/>
  <c r="K285" i="27"/>
  <c r="I290" i="27"/>
  <c r="K295" i="27"/>
  <c r="I300" i="27"/>
  <c r="K305" i="27"/>
  <c r="I310" i="27"/>
  <c r="K315" i="27"/>
  <c r="I320" i="27"/>
  <c r="K325" i="27"/>
  <c r="I330" i="27"/>
  <c r="K335" i="27"/>
  <c r="I340" i="27"/>
  <c r="K345" i="27"/>
  <c r="I350" i="27"/>
  <c r="K355" i="27"/>
  <c r="I360" i="27"/>
  <c r="K365" i="27"/>
  <c r="I370" i="27"/>
  <c r="K375" i="27"/>
  <c r="I380" i="27"/>
  <c r="K385" i="27"/>
  <c r="I390" i="27"/>
  <c r="K395" i="27"/>
  <c r="I400" i="27"/>
  <c r="K405" i="27"/>
  <c r="I410" i="27"/>
  <c r="L421" i="27"/>
  <c r="I427" i="27"/>
  <c r="L472" i="27"/>
  <c r="D3" i="30"/>
  <c r="E3" i="30" s="1"/>
  <c r="D89" i="30"/>
  <c r="E89" i="30" s="1"/>
  <c r="D131" i="30"/>
  <c r="E131" i="30" s="1"/>
  <c r="D318" i="30"/>
  <c r="E318" i="30" s="1"/>
  <c r="D372" i="30"/>
  <c r="E372" i="30" s="1"/>
  <c r="D371" i="30"/>
  <c r="E371" i="30" s="1"/>
  <c r="D195" i="32"/>
  <c r="E195" i="32" s="1"/>
  <c r="D226" i="32"/>
  <c r="E226" i="32" s="1"/>
  <c r="D303" i="32"/>
  <c r="E303" i="32" s="1"/>
  <c r="I19" i="27"/>
  <c r="L50" i="27"/>
  <c r="L73" i="27"/>
  <c r="L97" i="27"/>
  <c r="K120" i="27"/>
  <c r="I136" i="27"/>
  <c r="J140" i="27"/>
  <c r="L139" i="27"/>
  <c r="J139" i="27"/>
  <c r="K157" i="27"/>
  <c r="J157" i="27"/>
  <c r="K156" i="27"/>
  <c r="L161" i="27"/>
  <c r="J182" i="27"/>
  <c r="K195" i="27"/>
  <c r="I252" i="27"/>
  <c r="L257" i="27"/>
  <c r="K257" i="27"/>
  <c r="L290" i="27"/>
  <c r="I467" i="27"/>
  <c r="D16" i="30"/>
  <c r="E16" i="30" s="1"/>
  <c r="D15" i="30"/>
  <c r="E15" i="30" s="1"/>
  <c r="D63" i="30"/>
  <c r="E63" i="30" s="1"/>
  <c r="D66" i="30"/>
  <c r="E66" i="30" s="1"/>
  <c r="D62" i="30"/>
  <c r="E62" i="30" s="1"/>
  <c r="D65" i="30"/>
  <c r="E65" i="30" s="1"/>
  <c r="D91" i="30"/>
  <c r="E91" i="30" s="1"/>
  <c r="D247" i="30"/>
  <c r="E247" i="30" s="1"/>
  <c r="D278" i="30"/>
  <c r="E278" i="30" s="1"/>
  <c r="D389" i="30"/>
  <c r="E389" i="30" s="1"/>
  <c r="D388" i="30"/>
  <c r="E388" i="30" s="1"/>
  <c r="D387" i="30"/>
  <c r="E387" i="30" s="1"/>
  <c r="D386" i="30"/>
  <c r="E386" i="30" s="1"/>
  <c r="D131" i="32"/>
  <c r="E131" i="32" s="1"/>
  <c r="D130" i="32"/>
  <c r="E130" i="32" s="1"/>
  <c r="D256" i="32"/>
  <c r="E256" i="32" s="1"/>
  <c r="D253" i="32"/>
  <c r="E253" i="32" s="1"/>
  <c r="L165" i="27"/>
  <c r="J165" i="27"/>
  <c r="J56" i="27"/>
  <c r="L82" i="27"/>
  <c r="K85" i="27"/>
  <c r="J110" i="27"/>
  <c r="K128" i="27"/>
  <c r="J132" i="27"/>
  <c r="J169" i="27"/>
  <c r="K173" i="27"/>
  <c r="J208" i="27"/>
  <c r="L212" i="27"/>
  <c r="L300" i="27"/>
  <c r="L315" i="27"/>
  <c r="L325" i="27"/>
  <c r="L335" i="27"/>
  <c r="L345" i="27"/>
  <c r="L355" i="27"/>
  <c r="L365" i="27"/>
  <c r="L380" i="27"/>
  <c r="L390" i="27"/>
  <c r="L405" i="27"/>
  <c r="L416" i="27"/>
  <c r="I416" i="27"/>
  <c r="L427" i="27"/>
  <c r="I450" i="27"/>
  <c r="F8" i="11"/>
  <c r="F23" i="25"/>
  <c r="F24" i="25" s="1"/>
  <c r="I2" i="27"/>
  <c r="L13" i="27"/>
  <c r="K16" i="27"/>
  <c r="J19" i="27"/>
  <c r="I22" i="27"/>
  <c r="L33" i="27"/>
  <c r="K36" i="27"/>
  <c r="J39" i="27"/>
  <c r="I42" i="27"/>
  <c r="L53" i="27"/>
  <c r="K56" i="27"/>
  <c r="J59" i="27"/>
  <c r="I62" i="27"/>
  <c r="L85" i="27"/>
  <c r="K88" i="27"/>
  <c r="K91" i="27"/>
  <c r="L101" i="27"/>
  <c r="I107" i="27"/>
  <c r="K110" i="27"/>
  <c r="I117" i="27"/>
  <c r="L120" i="27"/>
  <c r="L124" i="27"/>
  <c r="K124" i="27"/>
  <c r="I124" i="27"/>
  <c r="I128" i="27"/>
  <c r="K140" i="27"/>
  <c r="K161" i="27"/>
  <c r="K165" i="27"/>
  <c r="L169" i="27"/>
  <c r="I178" i="27"/>
  <c r="L182" i="27"/>
  <c r="I200" i="27"/>
  <c r="L204" i="27"/>
  <c r="K204" i="27"/>
  <c r="J204" i="27"/>
  <c r="I204" i="27"/>
  <c r="L217" i="27"/>
  <c r="J230" i="27"/>
  <c r="L235" i="27"/>
  <c r="I235" i="27"/>
  <c r="L248" i="27"/>
  <c r="K248" i="27"/>
  <c r="I248" i="27"/>
  <c r="K252" i="27"/>
  <c r="K262" i="27"/>
  <c r="I281" i="27"/>
  <c r="L422" i="27"/>
  <c r="I422" i="27"/>
  <c r="I421" i="27"/>
  <c r="L479" i="27"/>
  <c r="I477" i="27"/>
  <c r="D11" i="30"/>
  <c r="E11" i="30" s="1"/>
  <c r="D17" i="30"/>
  <c r="E17" i="30" s="1"/>
  <c r="D35" i="30"/>
  <c r="E35" i="30" s="1"/>
  <c r="D147" i="30"/>
  <c r="E147" i="30" s="1"/>
  <c r="D192" i="30"/>
  <c r="E192" i="30" s="1"/>
  <c r="D233" i="30"/>
  <c r="E233" i="30" s="1"/>
  <c r="D232" i="30"/>
  <c r="E232" i="30" s="1"/>
  <c r="D331" i="30"/>
  <c r="E331" i="30" s="1"/>
  <c r="D328" i="30"/>
  <c r="E328" i="30" s="1"/>
  <c r="D317" i="30"/>
  <c r="E317" i="30" s="1"/>
  <c r="D132" i="32"/>
  <c r="E132" i="32" s="1"/>
  <c r="D146" i="32"/>
  <c r="E146" i="32" s="1"/>
  <c r="D211" i="32"/>
  <c r="E211" i="32" s="1"/>
  <c r="D242" i="32"/>
  <c r="E242" i="32" s="1"/>
  <c r="D268" i="32"/>
  <c r="E268" i="32" s="1"/>
  <c r="K35" i="34"/>
  <c r="K322" i="34"/>
  <c r="K321" i="34"/>
  <c r="K305" i="34"/>
  <c r="K286" i="34"/>
  <c r="K314" i="34"/>
  <c r="K295" i="34"/>
  <c r="K299" i="34"/>
  <c r="J233" i="34"/>
  <c r="K239" i="34"/>
  <c r="K270" i="34"/>
  <c r="K275" i="34"/>
  <c r="L156" i="27"/>
  <c r="L10" i="27"/>
  <c r="K53" i="27"/>
  <c r="J88" i="27"/>
  <c r="K104" i="27"/>
  <c r="I165" i="27"/>
  <c r="L191" i="27"/>
  <c r="K191" i="27"/>
  <c r="J191" i="27"/>
  <c r="I221" i="27"/>
  <c r="L370" i="27"/>
  <c r="I438" i="27"/>
  <c r="L456" i="27"/>
  <c r="G8" i="11"/>
  <c r="H40" i="24"/>
  <c r="J2" i="27"/>
  <c r="I5" i="27"/>
  <c r="L16" i="27"/>
  <c r="K19" i="27"/>
  <c r="J22" i="27"/>
  <c r="I25" i="27"/>
  <c r="L36" i="27"/>
  <c r="K39" i="27"/>
  <c r="J42" i="27"/>
  <c r="I45" i="27"/>
  <c r="L56" i="27"/>
  <c r="K59" i="27"/>
  <c r="J62" i="27"/>
  <c r="I65" i="27"/>
  <c r="L71" i="27"/>
  <c r="K74" i="27"/>
  <c r="J77" i="27"/>
  <c r="I80" i="27"/>
  <c r="L88" i="27"/>
  <c r="I104" i="27"/>
  <c r="K107" i="27"/>
  <c r="L110" i="27"/>
  <c r="L114" i="27"/>
  <c r="K114" i="27"/>
  <c r="I114" i="27"/>
  <c r="L117" i="27"/>
  <c r="J128" i="27"/>
  <c r="I132" i="27"/>
  <c r="L136" i="27"/>
  <c r="L140" i="27"/>
  <c r="L145" i="27"/>
  <c r="J145" i="27"/>
  <c r="K149" i="27"/>
  <c r="L153" i="27"/>
  <c r="I157" i="27"/>
  <c r="I161" i="27"/>
  <c r="L174" i="27"/>
  <c r="J178" i="27"/>
  <c r="I191" i="27"/>
  <c r="I196" i="27"/>
  <c r="J200" i="27"/>
  <c r="L213" i="27"/>
  <c r="L230" i="27"/>
  <c r="I239" i="27"/>
  <c r="L243" i="27"/>
  <c r="J248" i="27"/>
  <c r="L252" i="27"/>
  <c r="I257" i="27"/>
  <c r="L262" i="27"/>
  <c r="K261" i="27"/>
  <c r="L267" i="27"/>
  <c r="K267" i="27"/>
  <c r="L276" i="27"/>
  <c r="L286" i="27"/>
  <c r="I291" i="27"/>
  <c r="L296" i="27"/>
  <c r="I301" i="27"/>
  <c r="L306" i="27"/>
  <c r="I311" i="27"/>
  <c r="L316" i="27"/>
  <c r="I321" i="27"/>
  <c r="L326" i="27"/>
  <c r="I331" i="27"/>
  <c r="L336" i="27"/>
  <c r="I341" i="27"/>
  <c r="L346" i="27"/>
  <c r="I351" i="27"/>
  <c r="L356" i="27"/>
  <c r="I361" i="27"/>
  <c r="L366" i="27"/>
  <c r="I371" i="27"/>
  <c r="L376" i="27"/>
  <c r="I381" i="27"/>
  <c r="L386" i="27"/>
  <c r="I391" i="27"/>
  <c r="L396" i="27"/>
  <c r="I401" i="27"/>
  <c r="L406" i="27"/>
  <c r="I411" i="27"/>
  <c r="L428" i="27"/>
  <c r="I428" i="27"/>
  <c r="L439" i="27"/>
  <c r="I439" i="27"/>
  <c r="I437" i="27"/>
  <c r="I456" i="27"/>
  <c r="L497" i="27"/>
  <c r="D54" i="30"/>
  <c r="E54" i="30" s="1"/>
  <c r="D53" i="30"/>
  <c r="E53" i="30" s="1"/>
  <c r="D85" i="30"/>
  <c r="E85" i="30" s="1"/>
  <c r="D70" i="30"/>
  <c r="E70" i="30" s="1"/>
  <c r="D98" i="30"/>
  <c r="E98" i="30" s="1"/>
  <c r="D110" i="30"/>
  <c r="E110" i="30" s="1"/>
  <c r="D133" i="30"/>
  <c r="E133" i="30" s="1"/>
  <c r="D177" i="30"/>
  <c r="E177" i="30" s="1"/>
  <c r="D264" i="30"/>
  <c r="E264" i="30" s="1"/>
  <c r="D262" i="30"/>
  <c r="E262" i="30" s="1"/>
  <c r="D306" i="30"/>
  <c r="E306" i="30" s="1"/>
  <c r="D358" i="30"/>
  <c r="E358" i="30" s="1"/>
  <c r="D390" i="30"/>
  <c r="E390" i="30" s="1"/>
  <c r="D104" i="32"/>
  <c r="E104" i="32" s="1"/>
  <c r="D110" i="32"/>
  <c r="E110" i="32" s="1"/>
  <c r="D109" i="32"/>
  <c r="E109" i="32" s="1"/>
  <c r="D112" i="32"/>
  <c r="E112" i="32" s="1"/>
  <c r="D198" i="32"/>
  <c r="E198" i="32" s="1"/>
  <c r="D196" i="32"/>
  <c r="E196" i="32" s="1"/>
  <c r="D367" i="32"/>
  <c r="E367" i="32" s="1"/>
  <c r="D353" i="32"/>
  <c r="E353" i="32" s="1"/>
  <c r="K5" i="34"/>
  <c r="J5" i="34"/>
  <c r="K36" i="34"/>
  <c r="J36" i="34"/>
  <c r="J36" i="27"/>
  <c r="L76" i="27"/>
  <c r="K412" i="34"/>
  <c r="K392" i="34"/>
  <c r="I101" i="27"/>
  <c r="I8" i="11"/>
  <c r="K5" i="27"/>
  <c r="J8" i="27"/>
  <c r="I11" i="27"/>
  <c r="K25" i="27"/>
  <c r="J28" i="27"/>
  <c r="I31" i="27"/>
  <c r="K45" i="27"/>
  <c r="J48" i="27"/>
  <c r="I51" i="27"/>
  <c r="K65" i="27"/>
  <c r="J68" i="27"/>
  <c r="I71" i="27"/>
  <c r="I74" i="27"/>
  <c r="I77" i="27"/>
  <c r="J80" i="27"/>
  <c r="I83" i="27"/>
  <c r="I95" i="27"/>
  <c r="I98" i="27"/>
  <c r="J101" i="27"/>
  <c r="L104" i="27"/>
  <c r="L111" i="27"/>
  <c r="J111" i="27"/>
  <c r="J114" i="27"/>
  <c r="L132" i="27"/>
  <c r="K137" i="27"/>
  <c r="J137" i="27"/>
  <c r="K136" i="27"/>
  <c r="L141" i="27"/>
  <c r="I145" i="27"/>
  <c r="J149" i="27"/>
  <c r="J170" i="27"/>
  <c r="L179" i="27"/>
  <c r="J192" i="27"/>
  <c r="J196" i="27"/>
  <c r="L205" i="27"/>
  <c r="J205" i="27"/>
  <c r="I209" i="27"/>
  <c r="J222" i="27"/>
  <c r="J226" i="27"/>
  <c r="L231" i="27"/>
  <c r="K231" i="27"/>
  <c r="J231" i="27"/>
  <c r="L244" i="27"/>
  <c r="K244" i="27"/>
  <c r="J244" i="27"/>
  <c r="I244" i="27"/>
  <c r="J243" i="27"/>
  <c r="L253" i="27"/>
  <c r="I267" i="27"/>
  <c r="L272" i="27"/>
  <c r="K271" i="27"/>
  <c r="L277" i="27"/>
  <c r="K277" i="27"/>
  <c r="L341" i="27"/>
  <c r="L351" i="27"/>
  <c r="L361" i="27"/>
  <c r="L371" i="27"/>
  <c r="L381" i="27"/>
  <c r="L391" i="27"/>
  <c r="L401" i="27"/>
  <c r="L411" i="27"/>
  <c r="L423" i="27"/>
  <c r="I434" i="27"/>
  <c r="L445" i="27"/>
  <c r="I444" i="27"/>
  <c r="I485" i="27"/>
  <c r="D24" i="30"/>
  <c r="E24" i="30" s="1"/>
  <c r="D23" i="30"/>
  <c r="E23" i="30" s="1"/>
  <c r="D22" i="30"/>
  <c r="E22" i="30" s="1"/>
  <c r="D164" i="30"/>
  <c r="E164" i="30" s="1"/>
  <c r="D162" i="30"/>
  <c r="E162" i="30" s="1"/>
  <c r="D347" i="30"/>
  <c r="E347" i="30" s="1"/>
  <c r="D22" i="32"/>
  <c r="E22" i="32" s="1"/>
  <c r="D96" i="32"/>
  <c r="E96" i="32" s="1"/>
  <c r="D95" i="32"/>
  <c r="E95" i="32" s="1"/>
  <c r="D166" i="32"/>
  <c r="E166" i="32" s="1"/>
  <c r="D165" i="32"/>
  <c r="E165" i="32" s="1"/>
  <c r="D160" i="32"/>
  <c r="E160" i="32" s="1"/>
  <c r="D183" i="32"/>
  <c r="E183" i="32" s="1"/>
  <c r="D180" i="32"/>
  <c r="E180" i="32" s="1"/>
  <c r="D275" i="32"/>
  <c r="E275" i="32" s="1"/>
  <c r="D263" i="32"/>
  <c r="E263" i="32" s="1"/>
  <c r="D270" i="32"/>
  <c r="E270" i="32" s="1"/>
  <c r="J23" i="34"/>
  <c r="L5" i="27"/>
  <c r="K8" i="27"/>
  <c r="J11" i="27"/>
  <c r="I14" i="27"/>
  <c r="L25" i="27"/>
  <c r="K28" i="27"/>
  <c r="J31" i="27"/>
  <c r="I34" i="27"/>
  <c r="L45" i="27"/>
  <c r="K48" i="27"/>
  <c r="J51" i="27"/>
  <c r="I54" i="27"/>
  <c r="L65" i="27"/>
  <c r="K68" i="27"/>
  <c r="J71" i="27"/>
  <c r="J74" i="27"/>
  <c r="K77" i="27"/>
  <c r="K80" i="27"/>
  <c r="J83" i="27"/>
  <c r="I92" i="27"/>
  <c r="J95" i="27"/>
  <c r="J98" i="27"/>
  <c r="K101" i="27"/>
  <c r="K108" i="27"/>
  <c r="I121" i="27"/>
  <c r="L125" i="27"/>
  <c r="J125" i="27"/>
  <c r="K141" i="27"/>
  <c r="K145" i="27"/>
  <c r="L149" i="27"/>
  <c r="L158" i="27"/>
  <c r="K158" i="27"/>
  <c r="K162" i="27"/>
  <c r="I162" i="27"/>
  <c r="I166" i="27"/>
  <c r="L175" i="27"/>
  <c r="I175" i="27"/>
  <c r="J209" i="27"/>
  <c r="I218" i="27"/>
  <c r="I240" i="27"/>
  <c r="K249" i="27"/>
  <c r="L258" i="27"/>
  <c r="K263" i="27"/>
  <c r="I272" i="27"/>
  <c r="K282" i="27"/>
  <c r="L287" i="27"/>
  <c r="K287" i="27"/>
  <c r="L297" i="27"/>
  <c r="K297" i="27"/>
  <c r="L307" i="27"/>
  <c r="K307" i="27"/>
  <c r="L317" i="27"/>
  <c r="K317" i="27"/>
  <c r="L327" i="27"/>
  <c r="K327" i="27"/>
  <c r="L337" i="27"/>
  <c r="K337" i="27"/>
  <c r="L347" i="27"/>
  <c r="K347" i="27"/>
  <c r="L357" i="27"/>
  <c r="K357" i="27"/>
  <c r="L367" i="27"/>
  <c r="K367" i="27"/>
  <c r="L377" i="27"/>
  <c r="K377" i="27"/>
  <c r="L387" i="27"/>
  <c r="K387" i="27"/>
  <c r="L397" i="27"/>
  <c r="K397" i="27"/>
  <c r="L407" i="27"/>
  <c r="K407" i="27"/>
  <c r="L434" i="27"/>
  <c r="L440" i="27"/>
  <c r="I445" i="27"/>
  <c r="I463" i="27"/>
  <c r="L496" i="27"/>
  <c r="D55" i="30"/>
  <c r="E55" i="30" s="1"/>
  <c r="D74" i="30"/>
  <c r="E74" i="30" s="1"/>
  <c r="D117" i="30"/>
  <c r="E117" i="30" s="1"/>
  <c r="D194" i="30"/>
  <c r="E194" i="30" s="1"/>
  <c r="D193" i="30"/>
  <c r="E193" i="30" s="1"/>
  <c r="D348" i="30"/>
  <c r="E348" i="30" s="1"/>
  <c r="D346" i="30"/>
  <c r="E346" i="30" s="1"/>
  <c r="D2" i="32"/>
  <c r="E2" i="32" s="1"/>
  <c r="D105" i="32"/>
  <c r="E105" i="32" s="1"/>
  <c r="D200" i="32"/>
  <c r="E200" i="32" s="1"/>
  <c r="D230" i="32"/>
  <c r="E230" i="32" s="1"/>
  <c r="D259" i="32"/>
  <c r="E259" i="32" s="1"/>
  <c r="D261" i="32"/>
  <c r="E261" i="32" s="1"/>
  <c r="D257" i="32"/>
  <c r="E257" i="32" s="1"/>
  <c r="D339" i="32"/>
  <c r="E339" i="32" s="1"/>
  <c r="D385" i="32"/>
  <c r="E385" i="32" s="1"/>
  <c r="K11" i="27"/>
  <c r="J14" i="27"/>
  <c r="I17" i="27"/>
  <c r="K31" i="27"/>
  <c r="J34" i="27"/>
  <c r="I37" i="27"/>
  <c r="K51" i="27"/>
  <c r="J54" i="27"/>
  <c r="I57" i="27"/>
  <c r="K71" i="27"/>
  <c r="L74" i="27"/>
  <c r="L77" i="27"/>
  <c r="L80" i="27"/>
  <c r="K83" i="27"/>
  <c r="J86" i="27"/>
  <c r="I89" i="27"/>
  <c r="J92" i="27"/>
  <c r="K95" i="27"/>
  <c r="K98" i="27"/>
  <c r="L105" i="27"/>
  <c r="I111" i="27"/>
  <c r="I118" i="27"/>
  <c r="J121" i="27"/>
  <c r="K129" i="27"/>
  <c r="J133" i="27"/>
  <c r="I137" i="27"/>
  <c r="I141" i="27"/>
  <c r="L154" i="27"/>
  <c r="J162" i="27"/>
  <c r="J166" i="27"/>
  <c r="I179" i="27"/>
  <c r="K183" i="27"/>
  <c r="K188" i="27"/>
  <c r="I192" i="27"/>
  <c r="L201" i="27"/>
  <c r="I205" i="27"/>
  <c r="L214" i="27"/>
  <c r="I231" i="27"/>
  <c r="J240" i="27"/>
  <c r="I249" i="27"/>
  <c r="I277" i="27"/>
  <c r="L282" i="27"/>
  <c r="K281" i="27"/>
  <c r="K292" i="27"/>
  <c r="K302" i="27"/>
  <c r="K312" i="27"/>
  <c r="K322" i="27"/>
  <c r="K332" i="27"/>
  <c r="K342" i="27"/>
  <c r="K352" i="27"/>
  <c r="K362" i="27"/>
  <c r="K372" i="27"/>
  <c r="K382" i="27"/>
  <c r="K392" i="27"/>
  <c r="K402" i="27"/>
  <c r="K412" i="27"/>
  <c r="L463" i="27"/>
  <c r="L486" i="27"/>
  <c r="I486" i="27"/>
  <c r="I492" i="27"/>
  <c r="D37" i="30"/>
  <c r="E37" i="30" s="1"/>
  <c r="D36" i="30"/>
  <c r="E36" i="30" s="1"/>
  <c r="D61" i="30"/>
  <c r="E61" i="30" s="1"/>
  <c r="D102" i="30"/>
  <c r="E102" i="30" s="1"/>
  <c r="D99" i="30"/>
  <c r="E99" i="30" s="1"/>
  <c r="D105" i="30"/>
  <c r="E105" i="30" s="1"/>
  <c r="D151" i="30"/>
  <c r="E151" i="30" s="1"/>
  <c r="D267" i="30"/>
  <c r="E267" i="30" s="1"/>
  <c r="D293" i="30"/>
  <c r="E293" i="30" s="1"/>
  <c r="D362" i="30"/>
  <c r="E362" i="30" s="1"/>
  <c r="D410" i="30"/>
  <c r="E410" i="30" s="1"/>
  <c r="D16" i="32"/>
  <c r="E16" i="32" s="1"/>
  <c r="D29" i="32"/>
  <c r="E29" i="32" s="1"/>
  <c r="D28" i="32"/>
  <c r="E28" i="32" s="1"/>
  <c r="D26" i="32"/>
  <c r="E26" i="32" s="1"/>
  <c r="D98" i="32"/>
  <c r="E98" i="32" s="1"/>
  <c r="D231" i="32"/>
  <c r="E231" i="32" s="1"/>
  <c r="D309" i="32"/>
  <c r="E309" i="32" s="1"/>
  <c r="D311" i="32"/>
  <c r="E311" i="32" s="1"/>
  <c r="K14" i="34"/>
  <c r="J14" i="34"/>
  <c r="K15" i="34"/>
  <c r="J15" i="34"/>
  <c r="K174" i="34"/>
  <c r="K209" i="27"/>
  <c r="L468" i="27"/>
  <c r="I468" i="27"/>
  <c r="K14" i="27"/>
  <c r="J17" i="27"/>
  <c r="I20" i="27"/>
  <c r="K34" i="27"/>
  <c r="J37" i="27"/>
  <c r="I40" i="27"/>
  <c r="K54" i="27"/>
  <c r="J57" i="27"/>
  <c r="I60" i="27"/>
  <c r="K86" i="27"/>
  <c r="K92" i="27"/>
  <c r="I108" i="27"/>
  <c r="K111" i="27"/>
  <c r="J118" i="27"/>
  <c r="I125" i="27"/>
  <c r="I129" i="27"/>
  <c r="L137" i="27"/>
  <c r="K150" i="27"/>
  <c r="I158" i="27"/>
  <c r="L162" i="27"/>
  <c r="K166" i="27"/>
  <c r="L171" i="27"/>
  <c r="J171" i="27"/>
  <c r="J175" i="27"/>
  <c r="K179" i="27"/>
  <c r="L188" i="27"/>
  <c r="I188" i="27"/>
  <c r="K192" i="27"/>
  <c r="K197" i="27"/>
  <c r="J197" i="27"/>
  <c r="I197" i="27"/>
  <c r="K201" i="27"/>
  <c r="K205" i="27"/>
  <c r="J214" i="27"/>
  <c r="I223" i="27"/>
  <c r="L227" i="27"/>
  <c r="K227" i="27"/>
  <c r="J227" i="27"/>
  <c r="I227" i="27"/>
  <c r="L226" i="27"/>
  <c r="K236" i="27"/>
  <c r="L245" i="27"/>
  <c r="J245" i="27"/>
  <c r="J249" i="27"/>
  <c r="K258" i="27"/>
  <c r="I263" i="27"/>
  <c r="L268" i="27"/>
  <c r="K273" i="27"/>
  <c r="I282" i="27"/>
  <c r="I287" i="27"/>
  <c r="L292" i="27"/>
  <c r="K291" i="27"/>
  <c r="I297" i="27"/>
  <c r="L302" i="27"/>
  <c r="K301" i="27"/>
  <c r="I307" i="27"/>
  <c r="L312" i="27"/>
  <c r="K311" i="27"/>
  <c r="I317" i="27"/>
  <c r="L322" i="27"/>
  <c r="K321" i="27"/>
  <c r="I327" i="27"/>
  <c r="L332" i="27"/>
  <c r="K331" i="27"/>
  <c r="I337" i="27"/>
  <c r="L342" i="27"/>
  <c r="K341" i="27"/>
  <c r="I347" i="27"/>
  <c r="L352" i="27"/>
  <c r="K351" i="27"/>
  <c r="I357" i="27"/>
  <c r="L362" i="27"/>
  <c r="K361" i="27"/>
  <c r="I367" i="27"/>
  <c r="L372" i="27"/>
  <c r="K371" i="27"/>
  <c r="I377" i="27"/>
  <c r="L382" i="27"/>
  <c r="K381" i="27"/>
  <c r="I387" i="27"/>
  <c r="L392" i="27"/>
  <c r="K391" i="27"/>
  <c r="I397" i="27"/>
  <c r="L402" i="27"/>
  <c r="K401" i="27"/>
  <c r="I407" i="27"/>
  <c r="L412" i="27"/>
  <c r="K411" i="27"/>
  <c r="L418" i="27"/>
  <c r="I418" i="27"/>
  <c r="I417" i="27"/>
  <c r="I435" i="27"/>
  <c r="I446" i="27"/>
  <c r="L452" i="27"/>
  <c r="I452" i="27"/>
  <c r="L480" i="27"/>
  <c r="D25" i="30"/>
  <c r="E25" i="30" s="1"/>
  <c r="D178" i="30"/>
  <c r="E178" i="30" s="1"/>
  <c r="D209" i="30"/>
  <c r="E209" i="30" s="1"/>
  <c r="D206" i="30"/>
  <c r="E206" i="30" s="1"/>
  <c r="D208" i="30"/>
  <c r="E208" i="30" s="1"/>
  <c r="D268" i="30"/>
  <c r="E268" i="30" s="1"/>
  <c r="D266" i="30"/>
  <c r="E266" i="30" s="1"/>
  <c r="D308" i="30"/>
  <c r="E308" i="30" s="1"/>
  <c r="D379" i="30"/>
  <c r="E379" i="30" s="1"/>
  <c r="D374" i="30"/>
  <c r="E374" i="30" s="1"/>
  <c r="D84" i="32"/>
  <c r="E84" i="32" s="1"/>
  <c r="D114" i="32"/>
  <c r="E114" i="32" s="1"/>
  <c r="D113" i="32"/>
  <c r="E113" i="32" s="1"/>
  <c r="J19" i="34"/>
  <c r="K91" i="34"/>
  <c r="J91" i="34"/>
  <c r="K118" i="34"/>
  <c r="K168" i="34"/>
  <c r="K355" i="34"/>
  <c r="K351" i="34"/>
  <c r="K354" i="34"/>
  <c r="K357" i="34"/>
  <c r="K356" i="34"/>
  <c r="K374" i="34"/>
  <c r="K380" i="34"/>
  <c r="I28" i="27"/>
  <c r="L59" i="27"/>
  <c r="J8" i="11"/>
  <c r="C43" i="25"/>
  <c r="J20" i="27"/>
  <c r="I23" i="27"/>
  <c r="J40" i="27"/>
  <c r="I43" i="27"/>
  <c r="J60" i="27"/>
  <c r="I63" i="27"/>
  <c r="L86" i="27"/>
  <c r="I105" i="27"/>
  <c r="J108" i="27"/>
  <c r="I115" i="27"/>
  <c r="K118" i="27"/>
  <c r="K125" i="27"/>
  <c r="J129" i="27"/>
  <c r="K133" i="27"/>
  <c r="J154" i="27"/>
  <c r="J158" i="27"/>
  <c r="K175" i="27"/>
  <c r="J188" i="27"/>
  <c r="L192" i="27"/>
  <c r="I201" i="27"/>
  <c r="K210" i="27"/>
  <c r="L219" i="27"/>
  <c r="J232" i="27"/>
  <c r="J236" i="27"/>
  <c r="L240" i="27"/>
  <c r="L249" i="27"/>
  <c r="K254" i="27"/>
  <c r="L263" i="27"/>
  <c r="I292" i="27"/>
  <c r="I302" i="27"/>
  <c r="I312" i="27"/>
  <c r="I322" i="27"/>
  <c r="I332" i="27"/>
  <c r="I342" i="27"/>
  <c r="I352" i="27"/>
  <c r="I362" i="27"/>
  <c r="I372" i="27"/>
  <c r="I382" i="27"/>
  <c r="I392" i="27"/>
  <c r="I402" i="27"/>
  <c r="I412" i="27"/>
  <c r="L424" i="27"/>
  <c r="I424" i="27"/>
  <c r="L430" i="27"/>
  <c r="L458" i="27"/>
  <c r="L475" i="27"/>
  <c r="I475" i="27"/>
  <c r="I473" i="27"/>
  <c r="L492" i="27"/>
  <c r="L499" i="27"/>
  <c r="D123" i="30"/>
  <c r="E123" i="30" s="1"/>
  <c r="D136" i="30"/>
  <c r="E136" i="30" s="1"/>
  <c r="D238" i="30"/>
  <c r="E238" i="30" s="1"/>
  <c r="D269" i="30"/>
  <c r="E269" i="30" s="1"/>
  <c r="D296" i="30"/>
  <c r="E296" i="30" s="1"/>
  <c r="D40" i="32"/>
  <c r="E40" i="32" s="1"/>
  <c r="D56" i="32"/>
  <c r="E56" i="32" s="1"/>
  <c r="D77" i="32"/>
  <c r="E77" i="32" s="1"/>
  <c r="D76" i="32"/>
  <c r="E76" i="32" s="1"/>
  <c r="D137" i="32"/>
  <c r="E137" i="32" s="1"/>
  <c r="D135" i="32"/>
  <c r="E135" i="32" s="1"/>
  <c r="D168" i="32"/>
  <c r="E168" i="32" s="1"/>
  <c r="D232" i="32"/>
  <c r="E232" i="32" s="1"/>
  <c r="D293" i="32"/>
  <c r="E293" i="32" s="1"/>
  <c r="D291" i="32"/>
  <c r="E291" i="32" s="1"/>
  <c r="D289" i="32"/>
  <c r="E289" i="32" s="1"/>
  <c r="D341" i="32"/>
  <c r="E341" i="32" s="1"/>
  <c r="J118" i="34"/>
  <c r="K136" i="34"/>
  <c r="J104" i="27"/>
  <c r="I183" i="27"/>
  <c r="J3" i="27"/>
  <c r="I6" i="27"/>
  <c r="J23" i="27"/>
  <c r="I26" i="27"/>
  <c r="J43" i="27"/>
  <c r="I46" i="27"/>
  <c r="J63" i="27"/>
  <c r="I66" i="27"/>
  <c r="I102" i="27"/>
  <c r="J105" i="27"/>
  <c r="L108" i="27"/>
  <c r="J115" i="27"/>
  <c r="L129" i="27"/>
  <c r="L138" i="27"/>
  <c r="K138" i="27"/>
  <c r="K142" i="27"/>
  <c r="I142" i="27"/>
  <c r="I146" i="27"/>
  <c r="I163" i="27"/>
  <c r="L167" i="27"/>
  <c r="K167" i="27"/>
  <c r="J167" i="27"/>
  <c r="I167" i="27"/>
  <c r="L166" i="27"/>
  <c r="I171" i="27"/>
  <c r="I180" i="27"/>
  <c r="L184" i="27"/>
  <c r="K184" i="27"/>
  <c r="J184" i="27"/>
  <c r="I184" i="27"/>
  <c r="L197" i="27"/>
  <c r="J210" i="27"/>
  <c r="L215" i="27"/>
  <c r="I215" i="27"/>
  <c r="I245" i="27"/>
  <c r="L254" i="27"/>
  <c r="J254" i="27"/>
  <c r="I254" i="27"/>
  <c r="L259" i="27"/>
  <c r="K259" i="27"/>
  <c r="I259" i="27"/>
  <c r="I273" i="27"/>
  <c r="L278" i="27"/>
  <c r="K283" i="27"/>
  <c r="I458" i="27"/>
  <c r="I469" i="27"/>
  <c r="L487" i="27"/>
  <c r="D6" i="30"/>
  <c r="E6" i="30" s="1"/>
  <c r="D44" i="30"/>
  <c r="E44" i="30" s="1"/>
  <c r="D43" i="30"/>
  <c r="E43" i="30" s="1"/>
  <c r="D42" i="30"/>
  <c r="E42" i="30" s="1"/>
  <c r="D50" i="30"/>
  <c r="E50" i="30" s="1"/>
  <c r="D86" i="30"/>
  <c r="E86" i="30" s="1"/>
  <c r="D125" i="30"/>
  <c r="E125" i="30" s="1"/>
  <c r="D182" i="30"/>
  <c r="E182" i="30" s="1"/>
  <c r="D323" i="30"/>
  <c r="E323" i="30" s="1"/>
  <c r="D412" i="30"/>
  <c r="E412" i="30" s="1"/>
  <c r="D150" i="32"/>
  <c r="E150" i="32" s="1"/>
  <c r="D202" i="32"/>
  <c r="E202" i="32" s="1"/>
  <c r="D310" i="32"/>
  <c r="E310" i="32" s="1"/>
  <c r="D402" i="32"/>
  <c r="E402" i="32" s="1"/>
  <c r="D405" i="32"/>
  <c r="E405" i="32" s="1"/>
  <c r="D404" i="32"/>
  <c r="E404" i="32" s="1"/>
  <c r="D399" i="32"/>
  <c r="E399" i="32" s="1"/>
  <c r="D398" i="32"/>
  <c r="E398" i="32" s="1"/>
  <c r="D406" i="32"/>
  <c r="E406" i="32" s="1"/>
  <c r="I8" i="27"/>
  <c r="J124" i="27"/>
  <c r="E41" i="25"/>
  <c r="J6" i="27"/>
  <c r="I9" i="27"/>
  <c r="I29" i="27"/>
  <c r="I49" i="27"/>
  <c r="I69" i="27"/>
  <c r="I72" i="27"/>
  <c r="I75" i="27"/>
  <c r="I78" i="27"/>
  <c r="I81" i="27"/>
  <c r="J102" i="27"/>
  <c r="K105" i="27"/>
  <c r="I122" i="27"/>
  <c r="L134" i="27"/>
  <c r="L155" i="27"/>
  <c r="I155" i="27"/>
  <c r="J159" i="27"/>
  <c r="K171" i="27"/>
  <c r="I176" i="27"/>
  <c r="J180" i="27"/>
  <c r="L193" i="27"/>
  <c r="I219" i="27"/>
  <c r="K223" i="27"/>
  <c r="I232" i="27"/>
  <c r="L241" i="27"/>
  <c r="K245" i="27"/>
  <c r="K250" i="27"/>
  <c r="L264" i="27"/>
  <c r="K264" i="27"/>
  <c r="I264" i="27"/>
  <c r="I278" i="27"/>
  <c r="L288" i="27"/>
  <c r="K293" i="27"/>
  <c r="L298" i="27"/>
  <c r="K303" i="27"/>
  <c r="L308" i="27"/>
  <c r="K313" i="27"/>
  <c r="L318" i="27"/>
  <c r="K323" i="27"/>
  <c r="L328" i="27"/>
  <c r="K333" i="27"/>
  <c r="L338" i="27"/>
  <c r="K343" i="27"/>
  <c r="L348" i="27"/>
  <c r="K353" i="27"/>
  <c r="L358" i="27"/>
  <c r="I363" i="27"/>
  <c r="L368" i="27"/>
  <c r="I373" i="27"/>
  <c r="L378" i="27"/>
  <c r="I383" i="27"/>
  <c r="L388" i="27"/>
  <c r="I393" i="27"/>
  <c r="L398" i="27"/>
  <c r="I403" i="27"/>
  <c r="L408" i="27"/>
  <c r="L419" i="27"/>
  <c r="I430" i="27"/>
  <c r="L435" i="27"/>
  <c r="L447" i="27"/>
  <c r="I480" i="27"/>
  <c r="D8" i="30"/>
  <c r="E8" i="30" s="1"/>
  <c r="D13" i="30"/>
  <c r="E13" i="30" s="1"/>
  <c r="D14" i="30"/>
  <c r="E14" i="30" s="1"/>
  <c r="D56" i="30"/>
  <c r="E56" i="30" s="1"/>
  <c r="D88" i="30"/>
  <c r="E88" i="30" s="1"/>
  <c r="D139" i="30"/>
  <c r="E139" i="30" s="1"/>
  <c r="D211" i="30"/>
  <c r="E211" i="30" s="1"/>
  <c r="D285" i="30"/>
  <c r="E285" i="30" s="1"/>
  <c r="D282" i="30"/>
  <c r="E282" i="30" s="1"/>
  <c r="D336" i="30"/>
  <c r="E336" i="30" s="1"/>
  <c r="D332" i="30"/>
  <c r="E332" i="30" s="1"/>
  <c r="D396" i="30"/>
  <c r="E396" i="30" s="1"/>
  <c r="D24" i="32"/>
  <c r="E24" i="32" s="1"/>
  <c r="D37" i="32"/>
  <c r="E37" i="32" s="1"/>
  <c r="D34" i="32"/>
  <c r="E34" i="32" s="1"/>
  <c r="D44" i="32"/>
  <c r="E44" i="32" s="1"/>
  <c r="D50" i="32"/>
  <c r="E50" i="32" s="1"/>
  <c r="D93" i="32"/>
  <c r="E93" i="32" s="1"/>
  <c r="D249" i="32"/>
  <c r="E249" i="32" s="1"/>
  <c r="D294" i="32"/>
  <c r="E294" i="32" s="1"/>
  <c r="D343" i="32"/>
  <c r="E343" i="32" s="1"/>
  <c r="D342" i="32"/>
  <c r="E342" i="32" s="1"/>
  <c r="K29" i="34"/>
  <c r="K149" i="34"/>
  <c r="K345" i="34"/>
  <c r="K344" i="34"/>
  <c r="K33" i="27"/>
  <c r="J25" i="27"/>
  <c r="L121" i="27"/>
  <c r="K222" i="27"/>
  <c r="I222" i="27"/>
  <c r="J9" i="27"/>
  <c r="I12" i="27"/>
  <c r="J29" i="27"/>
  <c r="I32" i="27"/>
  <c r="L43" i="27"/>
  <c r="K46" i="27"/>
  <c r="J49" i="27"/>
  <c r="I52" i="27"/>
  <c r="K66" i="27"/>
  <c r="J69" i="27"/>
  <c r="J72" i="27"/>
  <c r="J75" i="27"/>
  <c r="J78" i="27"/>
  <c r="J81" i="27"/>
  <c r="I84" i="27"/>
  <c r="I90" i="27"/>
  <c r="I96" i="27"/>
  <c r="I99" i="27"/>
  <c r="I112" i="27"/>
  <c r="J122" i="27"/>
  <c r="K130" i="27"/>
  <c r="L133" i="27"/>
  <c r="I138" i="27"/>
  <c r="L142" i="27"/>
  <c r="K146" i="27"/>
  <c r="L151" i="27"/>
  <c r="J151" i="27"/>
  <c r="J150" i="27"/>
  <c r="J163" i="27"/>
  <c r="K176" i="27"/>
  <c r="K180" i="27"/>
  <c r="K189" i="27"/>
  <c r="L198" i="27"/>
  <c r="K198" i="27"/>
  <c r="K202" i="27"/>
  <c r="I202" i="27"/>
  <c r="I206" i="27"/>
  <c r="J215" i="27"/>
  <c r="K219" i="27"/>
  <c r="L223" i="27"/>
  <c r="L228" i="27"/>
  <c r="K228" i="27"/>
  <c r="I228" i="27"/>
  <c r="K232" i="27"/>
  <c r="K237" i="27"/>
  <c r="J237" i="27"/>
  <c r="I237" i="27"/>
  <c r="K241" i="27"/>
  <c r="J250" i="27"/>
  <c r="I255" i="27"/>
  <c r="L269" i="27"/>
  <c r="K269" i="27"/>
  <c r="I269" i="27"/>
  <c r="K278" i="27"/>
  <c r="I283" i="27"/>
  <c r="I288" i="27"/>
  <c r="I298" i="27"/>
  <c r="I308" i="27"/>
  <c r="I318" i="27"/>
  <c r="I328" i="27"/>
  <c r="I338" i="27"/>
  <c r="I348" i="27"/>
  <c r="I358" i="27"/>
  <c r="I368" i="27"/>
  <c r="I378" i="27"/>
  <c r="I388" i="27"/>
  <c r="I398" i="27"/>
  <c r="I408" i="27"/>
  <c r="I453" i="27"/>
  <c r="L459" i="27"/>
  <c r="I459" i="27"/>
  <c r="I470" i="27"/>
  <c r="L476" i="27"/>
  <c r="I481" i="27"/>
  <c r="D57" i="30"/>
  <c r="E57" i="30" s="1"/>
  <c r="D116" i="30"/>
  <c r="E116" i="30" s="1"/>
  <c r="D155" i="30"/>
  <c r="E155" i="30" s="1"/>
  <c r="D184" i="30"/>
  <c r="E184" i="30" s="1"/>
  <c r="D212" i="30"/>
  <c r="E212" i="30" s="1"/>
  <c r="D338" i="30"/>
  <c r="E338" i="30" s="1"/>
  <c r="D398" i="30"/>
  <c r="E398" i="30" s="1"/>
  <c r="D78" i="32"/>
  <c r="E78" i="32" s="1"/>
  <c r="D187" i="32"/>
  <c r="E187" i="32" s="1"/>
  <c r="D220" i="32"/>
  <c r="E220" i="32" s="1"/>
  <c r="D214" i="32"/>
  <c r="E214" i="32" s="1"/>
  <c r="D213" i="32"/>
  <c r="E213" i="32" s="1"/>
  <c r="D219" i="32"/>
  <c r="E219" i="32" s="1"/>
  <c r="D265" i="32"/>
  <c r="E265" i="32" s="1"/>
  <c r="D280" i="32"/>
  <c r="E280" i="32" s="1"/>
  <c r="J42" i="34"/>
  <c r="K43" i="34"/>
  <c r="J43" i="34"/>
  <c r="K40" i="34"/>
  <c r="J87" i="34"/>
  <c r="I39" i="27"/>
  <c r="I149" i="27"/>
  <c r="K196" i="27"/>
  <c r="J12" i="27"/>
  <c r="I15" i="27"/>
  <c r="J32" i="27"/>
  <c r="J52" i="27"/>
  <c r="J84" i="27"/>
  <c r="I93" i="27"/>
  <c r="J96" i="27"/>
  <c r="J99" i="27"/>
  <c r="L102" i="27"/>
  <c r="J112" i="27"/>
  <c r="I126" i="27"/>
  <c r="J134" i="27"/>
  <c r="J138" i="27"/>
  <c r="J155" i="27"/>
  <c r="I159" i="27"/>
  <c r="K163" i="27"/>
  <c r="K168" i="27"/>
  <c r="J172" i="27"/>
  <c r="J176" i="27"/>
  <c r="L180" i="27"/>
  <c r="L185" i="27"/>
  <c r="J185" i="27"/>
  <c r="I189" i="27"/>
  <c r="K193" i="27"/>
  <c r="J206" i="27"/>
  <c r="L211" i="27"/>
  <c r="K211" i="27"/>
  <c r="J211" i="27"/>
  <c r="K215" i="27"/>
  <c r="J228" i="27"/>
  <c r="L232" i="27"/>
  <c r="I241" i="27"/>
  <c r="K260" i="27"/>
  <c r="L274" i="27"/>
  <c r="K274" i="27"/>
  <c r="I274" i="27"/>
  <c r="L283" i="27"/>
  <c r="K288" i="27"/>
  <c r="L293" i="27"/>
  <c r="K298" i="27"/>
  <c r="L303" i="27"/>
  <c r="K308" i="27"/>
  <c r="L313" i="27"/>
  <c r="K318" i="27"/>
  <c r="L323" i="27"/>
  <c r="K328" i="27"/>
  <c r="L333" i="27"/>
  <c r="K338" i="27"/>
  <c r="L343" i="27"/>
  <c r="K348" i="27"/>
  <c r="L353" i="27"/>
  <c r="K358" i="27"/>
  <c r="L363" i="27"/>
  <c r="K368" i="27"/>
  <c r="L373" i="27"/>
  <c r="K378" i="27"/>
  <c r="L383" i="27"/>
  <c r="K388" i="27"/>
  <c r="L393" i="27"/>
  <c r="K398" i="27"/>
  <c r="L403" i="27"/>
  <c r="I436" i="27"/>
  <c r="I442" i="27"/>
  <c r="I447" i="27"/>
  <c r="L488" i="27"/>
  <c r="L500" i="27"/>
  <c r="I500" i="27"/>
  <c r="D20" i="30"/>
  <c r="E20" i="30" s="1"/>
  <c r="D19" i="30"/>
  <c r="E19" i="30" s="1"/>
  <c r="D26" i="30"/>
  <c r="E26" i="30" s="1"/>
  <c r="D126" i="30"/>
  <c r="E126" i="30" s="1"/>
  <c r="D169" i="30"/>
  <c r="E169" i="30" s="1"/>
  <c r="D167" i="30"/>
  <c r="E167" i="30" s="1"/>
  <c r="D227" i="30"/>
  <c r="E227" i="30" s="1"/>
  <c r="D272" i="30"/>
  <c r="E272" i="30" s="1"/>
  <c r="D271" i="30"/>
  <c r="E271" i="30" s="1"/>
  <c r="D299" i="30"/>
  <c r="E299" i="30" s="1"/>
  <c r="D71" i="32"/>
  <c r="E71" i="32" s="1"/>
  <c r="D100" i="32"/>
  <c r="E100" i="32" s="1"/>
  <c r="D108" i="32"/>
  <c r="E108" i="32" s="1"/>
  <c r="D189" i="32"/>
  <c r="E189" i="32" s="1"/>
  <c r="D250" i="32"/>
  <c r="E250" i="32" s="1"/>
  <c r="D281" i="32"/>
  <c r="E281" i="32" s="1"/>
  <c r="D297" i="32"/>
  <c r="E297" i="32" s="1"/>
  <c r="D296" i="32"/>
  <c r="E296" i="32" s="1"/>
  <c r="J61" i="34"/>
  <c r="L79" i="27"/>
  <c r="L128" i="27"/>
  <c r="K170" i="27"/>
  <c r="L187" i="27"/>
  <c r="K187" i="27"/>
  <c r="J187" i="27"/>
  <c r="I187" i="27"/>
  <c r="L186" i="27"/>
  <c r="L218" i="27"/>
  <c r="K218" i="27"/>
  <c r="K12" i="27"/>
  <c r="I18" i="27"/>
  <c r="K32" i="27"/>
  <c r="J35" i="27"/>
  <c r="I38" i="27"/>
  <c r="K52" i="27"/>
  <c r="J55" i="27"/>
  <c r="I58" i="27"/>
  <c r="K84" i="27"/>
  <c r="J87" i="27"/>
  <c r="J90" i="27"/>
  <c r="J93" i="27"/>
  <c r="K96" i="27"/>
  <c r="K99" i="27"/>
  <c r="I109" i="27"/>
  <c r="K112" i="27"/>
  <c r="I119" i="27"/>
  <c r="L122" i="27"/>
  <c r="J126" i="27"/>
  <c r="L130" i="27"/>
  <c r="I143" i="27"/>
  <c r="L147" i="27"/>
  <c r="K147" i="27"/>
  <c r="J147" i="27"/>
  <c r="I147" i="27"/>
  <c r="L146" i="27"/>
  <c r="I151" i="27"/>
  <c r="K155" i="27"/>
  <c r="K159" i="27"/>
  <c r="I168" i="27"/>
  <c r="L176" i="27"/>
  <c r="J189" i="27"/>
  <c r="I198" i="27"/>
  <c r="L202" i="27"/>
  <c r="I220" i="27"/>
  <c r="L224" i="27"/>
  <c r="K224" i="27"/>
  <c r="J224" i="27"/>
  <c r="I224" i="27"/>
  <c r="L237" i="27"/>
  <c r="K255" i="27"/>
  <c r="I265" i="27"/>
  <c r="L279" i="27"/>
  <c r="K279" i="27"/>
  <c r="I279" i="27"/>
  <c r="L414" i="27"/>
  <c r="L436" i="27"/>
  <c r="I471" i="27"/>
  <c r="I488" i="27"/>
  <c r="L494" i="27"/>
  <c r="I494" i="27"/>
  <c r="I493" i="27"/>
  <c r="D101" i="30"/>
  <c r="E101" i="30" s="1"/>
  <c r="D156" i="30"/>
  <c r="E156" i="30" s="1"/>
  <c r="D256" i="30"/>
  <c r="E256" i="30" s="1"/>
  <c r="D314" i="30"/>
  <c r="E314" i="30" s="1"/>
  <c r="J18" i="27"/>
  <c r="I21" i="27"/>
  <c r="J38" i="27"/>
  <c r="I41" i="27"/>
  <c r="J58" i="27"/>
  <c r="I61" i="27"/>
  <c r="K90" i="27"/>
  <c r="K93" i="27"/>
  <c r="L96" i="27"/>
  <c r="L99" i="27"/>
  <c r="I103" i="27"/>
  <c r="I106" i="27"/>
  <c r="J109" i="27"/>
  <c r="L112" i="27"/>
  <c r="J119" i="27"/>
  <c r="K126" i="27"/>
  <c r="L135" i="27"/>
  <c r="I135" i="27"/>
  <c r="K151" i="27"/>
  <c r="J168" i="27"/>
  <c r="I172" i="27"/>
  <c r="L181" i="27"/>
  <c r="I185" i="27"/>
  <c r="L189" i="27"/>
  <c r="L194" i="27"/>
  <c r="J198" i="27"/>
  <c r="I211" i="27"/>
  <c r="I216" i="27"/>
  <c r="J220" i="27"/>
  <c r="L233" i="27"/>
  <c r="J246" i="27"/>
  <c r="L251" i="27"/>
  <c r="K251" i="27"/>
  <c r="J251" i="27"/>
  <c r="L255" i="27"/>
  <c r="I260" i="27"/>
  <c r="K270" i="27"/>
  <c r="L284" i="27"/>
  <c r="K284" i="27"/>
  <c r="I284" i="27"/>
  <c r="L289" i="27"/>
  <c r="K289" i="27"/>
  <c r="I289" i="27"/>
  <c r="L294" i="27"/>
  <c r="K294" i="27"/>
  <c r="I294" i="27"/>
  <c r="I293" i="27"/>
  <c r="L299" i="27"/>
  <c r="K299" i="27"/>
  <c r="I299" i="27"/>
  <c r="L304" i="27"/>
  <c r="K304" i="27"/>
  <c r="I304" i="27"/>
  <c r="I303" i="27"/>
  <c r="L309" i="27"/>
  <c r="K309" i="27"/>
  <c r="I309" i="27"/>
  <c r="L314" i="27"/>
  <c r="K314" i="27"/>
  <c r="I314" i="27"/>
  <c r="I313" i="27"/>
  <c r="L319" i="27"/>
  <c r="K319" i="27"/>
  <c r="I319" i="27"/>
  <c r="L324" i="27"/>
  <c r="K324" i="27"/>
  <c r="I324" i="27"/>
  <c r="L329" i="27"/>
  <c r="K329" i="27"/>
  <c r="I329" i="27"/>
  <c r="L334" i="27"/>
  <c r="K334" i="27"/>
  <c r="I334" i="27"/>
  <c r="L339" i="27"/>
  <c r="K339" i="27"/>
  <c r="I339" i="27"/>
  <c r="L344" i="27"/>
  <c r="K344" i="27"/>
  <c r="I344" i="27"/>
  <c r="L349" i="27"/>
  <c r="K349" i="27"/>
  <c r="I349" i="27"/>
  <c r="L354" i="27"/>
  <c r="K354" i="27"/>
  <c r="I354" i="27"/>
  <c r="L359" i="27"/>
  <c r="K359" i="27"/>
  <c r="I359" i="27"/>
  <c r="L364" i="27"/>
  <c r="K364" i="27"/>
  <c r="I364" i="27"/>
  <c r="K363" i="27"/>
  <c r="L369" i="27"/>
  <c r="K369" i="27"/>
  <c r="I369" i="27"/>
  <c r="L374" i="27"/>
  <c r="K374" i="27"/>
  <c r="I374" i="27"/>
  <c r="K373" i="27"/>
  <c r="L379" i="27"/>
  <c r="K379" i="27"/>
  <c r="I379" i="27"/>
  <c r="L384" i="27"/>
  <c r="K384" i="27"/>
  <c r="I384" i="27"/>
  <c r="K383" i="27"/>
  <c r="L389" i="27"/>
  <c r="K389" i="27"/>
  <c r="I389" i="27"/>
  <c r="L394" i="27"/>
  <c r="K394" i="27"/>
  <c r="I394" i="27"/>
  <c r="K393" i="27"/>
  <c r="L399" i="27"/>
  <c r="K399" i="27"/>
  <c r="I399" i="27"/>
  <c r="L404" i="27"/>
  <c r="K404" i="27"/>
  <c r="I404" i="27"/>
  <c r="K403" i="27"/>
  <c r="L409" i="27"/>
  <c r="K409" i="27"/>
  <c r="I409" i="27"/>
  <c r="K414" i="27"/>
  <c r="I414" i="27"/>
  <c r="L413" i="27"/>
  <c r="L420" i="27"/>
  <c r="I420" i="27"/>
  <c r="L431" i="27"/>
  <c r="L448" i="27"/>
  <c r="L454" i="27"/>
  <c r="D77" i="30"/>
  <c r="E77" i="30" s="1"/>
  <c r="D95" i="30"/>
  <c r="E95" i="30" s="1"/>
  <c r="D114" i="30"/>
  <c r="E114" i="30" s="1"/>
  <c r="D142" i="30"/>
  <c r="E142" i="30" s="1"/>
  <c r="D157" i="30"/>
  <c r="E157" i="30" s="1"/>
  <c r="D257" i="30"/>
  <c r="E257" i="30" s="1"/>
  <c r="D174" i="32"/>
  <c r="E174" i="32" s="1"/>
  <c r="D172" i="32"/>
  <c r="E172" i="32" s="1"/>
  <c r="D169" i="32"/>
  <c r="E169" i="32" s="1"/>
  <c r="D299" i="32"/>
  <c r="E299" i="32" s="1"/>
  <c r="D376" i="32"/>
  <c r="E376" i="32" s="1"/>
  <c r="D370" i="32"/>
  <c r="E370" i="32" s="1"/>
  <c r="D371" i="32"/>
  <c r="E371" i="32" s="1"/>
  <c r="J21" i="34"/>
  <c r="K54" i="34"/>
  <c r="L90" i="27"/>
  <c r="J106" i="27"/>
  <c r="J116" i="27"/>
  <c r="K119" i="27"/>
  <c r="I123" i="27"/>
  <c r="L126" i="27"/>
  <c r="L131" i="27"/>
  <c r="J131" i="27"/>
  <c r="J130" i="27"/>
  <c r="J143" i="27"/>
  <c r="I160" i="27"/>
  <c r="L164" i="27"/>
  <c r="K164" i="27"/>
  <c r="J164" i="27"/>
  <c r="I164" i="27"/>
  <c r="L168" i="27"/>
  <c r="K172" i="27"/>
  <c r="K177" i="27"/>
  <c r="J177" i="27"/>
  <c r="I177" i="27"/>
  <c r="K181" i="27"/>
  <c r="K185" i="27"/>
  <c r="J194" i="27"/>
  <c r="I203" i="27"/>
  <c r="L207" i="27"/>
  <c r="K207" i="27"/>
  <c r="J207" i="27"/>
  <c r="I207" i="27"/>
  <c r="L206" i="27"/>
  <c r="K216" i="27"/>
  <c r="K220" i="27"/>
  <c r="K229" i="27"/>
  <c r="L238" i="27"/>
  <c r="K238" i="27"/>
  <c r="K242" i="27"/>
  <c r="I242" i="27"/>
  <c r="K246" i="27"/>
  <c r="L260" i="27"/>
  <c r="K265" i="27"/>
  <c r="I275" i="27"/>
  <c r="L426" i="27"/>
  <c r="I426" i="27"/>
  <c r="L443" i="27"/>
  <c r="I441" i="27"/>
  <c r="I454" i="27"/>
  <c r="I466" i="27"/>
  <c r="L477" i="27"/>
  <c r="D21" i="30"/>
  <c r="E21" i="30" s="1"/>
  <c r="D45" i="30"/>
  <c r="E45" i="30" s="1"/>
  <c r="D201" i="30"/>
  <c r="E201" i="30" s="1"/>
  <c r="D258" i="30"/>
  <c r="E258" i="30" s="1"/>
  <c r="D289" i="30"/>
  <c r="E289" i="30" s="1"/>
  <c r="D327" i="30"/>
  <c r="E327" i="30" s="1"/>
  <c r="D368" i="30"/>
  <c r="E368" i="30" s="1"/>
  <c r="D384" i="30"/>
  <c r="E384" i="30" s="1"/>
  <c r="D381" i="30"/>
  <c r="E381" i="30" s="1"/>
  <c r="D52" i="32"/>
  <c r="E52" i="32" s="1"/>
  <c r="D80" i="32"/>
  <c r="E80" i="32" s="1"/>
  <c r="D120" i="32"/>
  <c r="E120" i="32" s="1"/>
  <c r="D126" i="32"/>
  <c r="E126" i="32" s="1"/>
  <c r="D122" i="32"/>
  <c r="E122" i="32" s="1"/>
  <c r="D158" i="32"/>
  <c r="E158" i="32" s="1"/>
  <c r="D300" i="32"/>
  <c r="E300" i="32" s="1"/>
  <c r="D298" i="32"/>
  <c r="E298" i="32" s="1"/>
  <c r="L453" i="27"/>
  <c r="D49" i="30"/>
  <c r="E49" i="30" s="1"/>
  <c r="D67" i="30"/>
  <c r="E67" i="30" s="1"/>
  <c r="D76" i="30"/>
  <c r="E76" i="30" s="1"/>
  <c r="D84" i="30"/>
  <c r="E84" i="30" s="1"/>
  <c r="D141" i="30"/>
  <c r="E141" i="30" s="1"/>
  <c r="D158" i="30"/>
  <c r="E158" i="30" s="1"/>
  <c r="D245" i="30"/>
  <c r="E245" i="30" s="1"/>
  <c r="D355" i="30"/>
  <c r="E355" i="30" s="1"/>
  <c r="D363" i="30"/>
  <c r="E363" i="30" s="1"/>
  <c r="D7" i="32"/>
  <c r="E7" i="32" s="1"/>
  <c r="D21" i="32"/>
  <c r="E21" i="32" s="1"/>
  <c r="D72" i="32"/>
  <c r="E72" i="32" s="1"/>
  <c r="D99" i="32"/>
  <c r="E99" i="32" s="1"/>
  <c r="D119" i="32"/>
  <c r="E119" i="32" s="1"/>
  <c r="D209" i="32"/>
  <c r="E209" i="32" s="1"/>
  <c r="D241" i="32"/>
  <c r="E241" i="32" s="1"/>
  <c r="D331" i="32"/>
  <c r="E331" i="32" s="1"/>
  <c r="D361" i="32"/>
  <c r="E361" i="32" s="1"/>
  <c r="D364" i="32"/>
  <c r="E364" i="32" s="1"/>
  <c r="D363" i="32"/>
  <c r="E363" i="32" s="1"/>
  <c r="D391" i="32"/>
  <c r="E391" i="32" s="1"/>
  <c r="K4" i="34"/>
  <c r="J86" i="34"/>
  <c r="J215" i="34"/>
  <c r="K214" i="34"/>
  <c r="J209" i="34"/>
  <c r="K408" i="34"/>
  <c r="L481" i="27"/>
  <c r="L490" i="27"/>
  <c r="D115" i="30"/>
  <c r="E115" i="30" s="1"/>
  <c r="D160" i="30"/>
  <c r="E160" i="30" s="1"/>
  <c r="D168" i="30"/>
  <c r="E168" i="30" s="1"/>
  <c r="D176" i="30"/>
  <c r="E176" i="30" s="1"/>
  <c r="D210" i="30"/>
  <c r="E210" i="30" s="1"/>
  <c r="D219" i="30"/>
  <c r="E219" i="30" s="1"/>
  <c r="D228" i="30"/>
  <c r="E228" i="30" s="1"/>
  <c r="D237" i="30"/>
  <c r="E237" i="30" s="1"/>
  <c r="D255" i="30"/>
  <c r="E255" i="30" s="1"/>
  <c r="D290" i="30"/>
  <c r="E290" i="30" s="1"/>
  <c r="D339" i="30"/>
  <c r="E339" i="30" s="1"/>
  <c r="D356" i="30"/>
  <c r="E356" i="30" s="1"/>
  <c r="D383" i="30"/>
  <c r="E383" i="30" s="1"/>
  <c r="D382" i="30"/>
  <c r="E382" i="30" s="1"/>
  <c r="D404" i="30"/>
  <c r="E404" i="30" s="1"/>
  <c r="D4" i="32"/>
  <c r="E4" i="32" s="1"/>
  <c r="D11" i="32"/>
  <c r="E11" i="32" s="1"/>
  <c r="D68" i="32"/>
  <c r="E68" i="32" s="1"/>
  <c r="D65" i="32"/>
  <c r="E65" i="32" s="1"/>
  <c r="D167" i="32"/>
  <c r="E167" i="32" s="1"/>
  <c r="D178" i="32"/>
  <c r="E178" i="32" s="1"/>
  <c r="D243" i="32"/>
  <c r="E243" i="32" s="1"/>
  <c r="D255" i="32"/>
  <c r="E255" i="32" s="1"/>
  <c r="D354" i="32"/>
  <c r="E354" i="32" s="1"/>
  <c r="D366" i="32"/>
  <c r="E366" i="32" s="1"/>
  <c r="D392" i="32"/>
  <c r="E392" i="32" s="1"/>
  <c r="K32" i="34"/>
  <c r="K49" i="34"/>
  <c r="O368" i="34"/>
  <c r="P368" i="34" s="1"/>
  <c r="M367" i="34"/>
  <c r="J141" i="27"/>
  <c r="J161" i="27"/>
  <c r="J181" i="27"/>
  <c r="J201" i="27"/>
  <c r="J221" i="27"/>
  <c r="J241" i="27"/>
  <c r="L441" i="27"/>
  <c r="L450" i="27"/>
  <c r="D51" i="30"/>
  <c r="E51" i="30" s="1"/>
  <c r="D71" i="30"/>
  <c r="E71" i="30" s="1"/>
  <c r="D78" i="30"/>
  <c r="E78" i="30" s="1"/>
  <c r="D92" i="30"/>
  <c r="E92" i="30" s="1"/>
  <c r="D152" i="30"/>
  <c r="E152" i="30" s="1"/>
  <c r="D161" i="30"/>
  <c r="E161" i="30" s="1"/>
  <c r="D185" i="30"/>
  <c r="E185" i="30" s="1"/>
  <c r="D248" i="30"/>
  <c r="E248" i="30" s="1"/>
  <c r="D406" i="30"/>
  <c r="E406" i="30" s="1"/>
  <c r="D115" i="32"/>
  <c r="E115" i="32" s="1"/>
  <c r="D221" i="32"/>
  <c r="E221" i="32" s="1"/>
  <c r="D233" i="32"/>
  <c r="E233" i="32" s="1"/>
  <c r="D288" i="32"/>
  <c r="E288" i="32" s="1"/>
  <c r="D323" i="32"/>
  <c r="E323" i="32" s="1"/>
  <c r="J54" i="34"/>
  <c r="J185" i="34"/>
  <c r="L455" i="27"/>
  <c r="I464" i="27"/>
  <c r="L482" i="27"/>
  <c r="D58" i="30"/>
  <c r="E58" i="30" s="1"/>
  <c r="D68" i="30"/>
  <c r="E68" i="30" s="1"/>
  <c r="D135" i="30"/>
  <c r="E135" i="30" s="1"/>
  <c r="D195" i="30"/>
  <c r="E195" i="30" s="1"/>
  <c r="D239" i="30"/>
  <c r="E239" i="30" s="1"/>
  <c r="D357" i="30"/>
  <c r="E357" i="30" s="1"/>
  <c r="D395" i="30"/>
  <c r="E395" i="30" s="1"/>
  <c r="D394" i="30"/>
  <c r="E394" i="30" s="1"/>
  <c r="D407" i="30"/>
  <c r="E407" i="30" s="1"/>
  <c r="D12" i="32"/>
  <c r="E12" i="32" s="1"/>
  <c r="D57" i="32"/>
  <c r="E57" i="32" s="1"/>
  <c r="D55" i="32"/>
  <c r="E55" i="32" s="1"/>
  <c r="D148" i="32"/>
  <c r="E148" i="32" s="1"/>
  <c r="D170" i="32"/>
  <c r="E170" i="32" s="1"/>
  <c r="D212" i="32"/>
  <c r="E212" i="32" s="1"/>
  <c r="D278" i="32"/>
  <c r="E278" i="32" s="1"/>
  <c r="D324" i="32"/>
  <c r="E324" i="32" s="1"/>
  <c r="D320" i="32"/>
  <c r="E320" i="32" s="1"/>
  <c r="D322" i="32"/>
  <c r="E322" i="32" s="1"/>
  <c r="D321" i="32"/>
  <c r="E321" i="32" s="1"/>
  <c r="D358" i="32"/>
  <c r="E358" i="32" s="1"/>
  <c r="D357" i="32"/>
  <c r="E357" i="32" s="1"/>
  <c r="D368" i="32"/>
  <c r="E368" i="32" s="1"/>
  <c r="D396" i="32"/>
  <c r="E396" i="32" s="1"/>
  <c r="D395" i="32"/>
  <c r="E395" i="32" s="1"/>
  <c r="D397" i="32"/>
  <c r="E397" i="32" s="1"/>
  <c r="K2" i="34"/>
  <c r="J10" i="34"/>
  <c r="K12" i="34"/>
  <c r="J12" i="34"/>
  <c r="K6" i="34"/>
  <c r="K9" i="34"/>
  <c r="J40" i="34"/>
  <c r="J103" i="34"/>
  <c r="K108" i="34"/>
  <c r="K162" i="34"/>
  <c r="K202" i="34"/>
  <c r="J207" i="34"/>
  <c r="K205" i="34"/>
  <c r="K200" i="34"/>
  <c r="J205" i="34"/>
  <c r="I130" i="27"/>
  <c r="I150" i="27"/>
  <c r="I170" i="27"/>
  <c r="I190" i="27"/>
  <c r="I210" i="27"/>
  <c r="I230" i="27"/>
  <c r="I250" i="27"/>
  <c r="L437" i="27"/>
  <c r="L446" i="27"/>
  <c r="D48" i="30"/>
  <c r="E48" i="30" s="1"/>
  <c r="D119" i="30"/>
  <c r="E119" i="30" s="1"/>
  <c r="D186" i="30"/>
  <c r="E186" i="30" s="1"/>
  <c r="D249" i="30"/>
  <c r="E249" i="30" s="1"/>
  <c r="D274" i="30"/>
  <c r="E274" i="30" s="1"/>
  <c r="D283" i="30"/>
  <c r="E283" i="30" s="1"/>
  <c r="D292" i="30"/>
  <c r="E292" i="30" s="1"/>
  <c r="D341" i="30"/>
  <c r="E341" i="30" s="1"/>
  <c r="D375" i="30"/>
  <c r="E375" i="30" s="1"/>
  <c r="D66" i="32"/>
  <c r="E66" i="32" s="1"/>
  <c r="D87" i="32"/>
  <c r="E87" i="32" s="1"/>
  <c r="D181" i="32"/>
  <c r="E181" i="32" s="1"/>
  <c r="D223" i="32"/>
  <c r="E223" i="32" s="1"/>
  <c r="D258" i="32"/>
  <c r="E258" i="32" s="1"/>
  <c r="D347" i="32"/>
  <c r="E347" i="32" s="1"/>
  <c r="D346" i="32"/>
  <c r="E346" i="32" s="1"/>
  <c r="D369" i="32"/>
  <c r="E369" i="32" s="1"/>
  <c r="K18" i="34"/>
  <c r="K79" i="34"/>
  <c r="K85" i="34"/>
  <c r="J113" i="34"/>
  <c r="K251" i="34"/>
  <c r="J251" i="34"/>
  <c r="K250" i="34"/>
  <c r="K246" i="34"/>
  <c r="K237" i="34"/>
  <c r="K226" i="34"/>
  <c r="I133" i="27"/>
  <c r="I153" i="27"/>
  <c r="I173" i="27"/>
  <c r="I193" i="27"/>
  <c r="I213" i="27"/>
  <c r="I233" i="27"/>
  <c r="I253" i="27"/>
  <c r="I256" i="27"/>
  <c r="I266" i="27"/>
  <c r="I276" i="27"/>
  <c r="I286" i="27"/>
  <c r="I296" i="27"/>
  <c r="I306" i="27"/>
  <c r="I316" i="27"/>
  <c r="I326" i="27"/>
  <c r="I336" i="27"/>
  <c r="I346" i="27"/>
  <c r="I356" i="27"/>
  <c r="I366" i="27"/>
  <c r="I376" i="27"/>
  <c r="I386" i="27"/>
  <c r="I396" i="27"/>
  <c r="I406" i="27"/>
  <c r="I413" i="27"/>
  <c r="L433" i="27"/>
  <c r="I455" i="27"/>
  <c r="L464" i="27"/>
  <c r="L478" i="27"/>
  <c r="I482" i="27"/>
  <c r="I491" i="27"/>
  <c r="D81" i="30"/>
  <c r="E81" i="30" s="1"/>
  <c r="D82" i="30"/>
  <c r="E82" i="30" s="1"/>
  <c r="D122" i="30"/>
  <c r="E122" i="30" s="1"/>
  <c r="D145" i="30"/>
  <c r="E145" i="30" s="1"/>
  <c r="D153" i="30"/>
  <c r="E153" i="30" s="1"/>
  <c r="D222" i="30"/>
  <c r="E222" i="30" s="1"/>
  <c r="D221" i="30"/>
  <c r="E221" i="30" s="1"/>
  <c r="D240" i="30"/>
  <c r="E240" i="30" s="1"/>
  <c r="D325" i="30"/>
  <c r="E325" i="30" s="1"/>
  <c r="D376" i="30"/>
  <c r="E376" i="30" s="1"/>
  <c r="D408" i="30"/>
  <c r="E408" i="30" s="1"/>
  <c r="D62" i="32"/>
  <c r="E62" i="32" s="1"/>
  <c r="D129" i="32"/>
  <c r="E129" i="32" s="1"/>
  <c r="D139" i="32"/>
  <c r="E139" i="32" s="1"/>
  <c r="D149" i="32"/>
  <c r="E149" i="32" s="1"/>
  <c r="D192" i="32"/>
  <c r="E192" i="32" s="1"/>
  <c r="D191" i="32"/>
  <c r="E191" i="32" s="1"/>
  <c r="D269" i="32"/>
  <c r="E269" i="32" s="1"/>
  <c r="D359" i="32"/>
  <c r="E359" i="32" s="1"/>
  <c r="D383" i="32"/>
  <c r="E383" i="32" s="1"/>
  <c r="K47" i="34"/>
  <c r="J85" i="34"/>
  <c r="K163" i="34"/>
  <c r="J163" i="34"/>
  <c r="J153" i="27"/>
  <c r="J173" i="27"/>
  <c r="J193" i="27"/>
  <c r="J213" i="27"/>
  <c r="J233" i="27"/>
  <c r="I236" i="27"/>
  <c r="J253" i="27"/>
  <c r="K286" i="27"/>
  <c r="K296" i="27"/>
  <c r="K306" i="27"/>
  <c r="K316" i="27"/>
  <c r="K326" i="27"/>
  <c r="K336" i="27"/>
  <c r="K346" i="27"/>
  <c r="K356" i="27"/>
  <c r="K366" i="27"/>
  <c r="K376" i="27"/>
  <c r="K386" i="27"/>
  <c r="K396" i="27"/>
  <c r="K406" i="27"/>
  <c r="L429" i="27"/>
  <c r="I433" i="27"/>
  <c r="L469" i="27"/>
  <c r="I496" i="27"/>
  <c r="L501" i="27"/>
  <c r="D12" i="30"/>
  <c r="E12" i="30" s="1"/>
  <c r="D29" i="30"/>
  <c r="E29" i="30" s="1"/>
  <c r="D187" i="30"/>
  <c r="E187" i="30" s="1"/>
  <c r="D196" i="30"/>
  <c r="E196" i="30" s="1"/>
  <c r="D213" i="30"/>
  <c r="E213" i="30" s="1"/>
  <c r="D275" i="30"/>
  <c r="E275" i="30" s="1"/>
  <c r="D301" i="30"/>
  <c r="E301" i="30" s="1"/>
  <c r="D342" i="30"/>
  <c r="E342" i="30" s="1"/>
  <c r="D377" i="30"/>
  <c r="E377" i="30" s="1"/>
  <c r="D409" i="30"/>
  <c r="E409" i="30" s="1"/>
  <c r="D23" i="32"/>
  <c r="E23" i="32" s="1"/>
  <c r="D171" i="32"/>
  <c r="E171" i="32" s="1"/>
  <c r="D203" i="32"/>
  <c r="E203" i="32" s="1"/>
  <c r="D248" i="32"/>
  <c r="E248" i="32" s="1"/>
  <c r="D246" i="32"/>
  <c r="E246" i="32" s="1"/>
  <c r="D384" i="32"/>
  <c r="E384" i="32" s="1"/>
  <c r="J9" i="34"/>
  <c r="K66" i="34"/>
  <c r="K65" i="34"/>
  <c r="J65" i="34"/>
  <c r="J66" i="34"/>
  <c r="J64" i="34"/>
  <c r="J72" i="34"/>
  <c r="J88" i="34"/>
  <c r="J253" i="34"/>
  <c r="K256" i="34"/>
  <c r="J252" i="34"/>
  <c r="K324" i="34"/>
  <c r="K335" i="34"/>
  <c r="K327" i="34"/>
  <c r="K331" i="34"/>
  <c r="I323" i="27"/>
  <c r="I333" i="27"/>
  <c r="I343" i="27"/>
  <c r="I353" i="27"/>
  <c r="K413" i="27"/>
  <c r="L425" i="27"/>
  <c r="I429" i="27"/>
  <c r="I451" i="27"/>
  <c r="L474" i="27"/>
  <c r="I478" i="27"/>
  <c r="I487" i="27"/>
  <c r="I501" i="27"/>
  <c r="D18" i="30"/>
  <c r="E18" i="30" s="1"/>
  <c r="D30" i="30"/>
  <c r="E30" i="30" s="1"/>
  <c r="D33" i="30"/>
  <c r="E33" i="30" s="1"/>
  <c r="D72" i="30"/>
  <c r="E72" i="30" s="1"/>
  <c r="D75" i="30"/>
  <c r="E75" i="30" s="1"/>
  <c r="D163" i="30"/>
  <c r="E163" i="30" s="1"/>
  <c r="D205" i="30"/>
  <c r="E205" i="30" s="1"/>
  <c r="D241" i="30"/>
  <c r="E241" i="30" s="1"/>
  <c r="D276" i="30"/>
  <c r="E276" i="30" s="1"/>
  <c r="D310" i="30"/>
  <c r="E310" i="30" s="1"/>
  <c r="D351" i="30"/>
  <c r="E351" i="30" s="1"/>
  <c r="D397" i="30"/>
  <c r="E397" i="30" s="1"/>
  <c r="D42" i="32"/>
  <c r="E42" i="32" s="1"/>
  <c r="D53" i="32"/>
  <c r="E53" i="32" s="1"/>
  <c r="D116" i="32"/>
  <c r="E116" i="32" s="1"/>
  <c r="D182" i="32"/>
  <c r="E182" i="32" s="1"/>
  <c r="D193" i="32"/>
  <c r="E193" i="32" s="1"/>
  <c r="D236" i="32"/>
  <c r="E236" i="32" s="1"/>
  <c r="D234" i="32"/>
  <c r="E234" i="32" s="1"/>
  <c r="D235" i="32"/>
  <c r="E235" i="32" s="1"/>
  <c r="J44" i="34"/>
  <c r="J73" i="34"/>
  <c r="K88" i="34"/>
  <c r="J94" i="34"/>
  <c r="K152" i="34"/>
  <c r="K258" i="34"/>
  <c r="K340" i="34"/>
  <c r="J179" i="27"/>
  <c r="J199" i="27"/>
  <c r="J219" i="27"/>
  <c r="J239" i="27"/>
  <c r="I425" i="27"/>
  <c r="L438" i="27"/>
  <c r="L465" i="27"/>
  <c r="D59" i="30"/>
  <c r="E59" i="30" s="1"/>
  <c r="D79" i="30"/>
  <c r="E79" i="30" s="1"/>
  <c r="D103" i="30"/>
  <c r="E103" i="30" s="1"/>
  <c r="D109" i="30"/>
  <c r="E109" i="30" s="1"/>
  <c r="D113" i="30"/>
  <c r="E113" i="30" s="1"/>
  <c r="D129" i="30"/>
  <c r="E129" i="30" s="1"/>
  <c r="D197" i="30"/>
  <c r="E197" i="30" s="1"/>
  <c r="D223" i="30"/>
  <c r="E223" i="30" s="1"/>
  <c r="D334" i="30"/>
  <c r="E334" i="30" s="1"/>
  <c r="D359" i="30"/>
  <c r="E359" i="30" s="1"/>
  <c r="D378" i="30"/>
  <c r="E378" i="30" s="1"/>
  <c r="D9" i="32"/>
  <c r="E9" i="32" s="1"/>
  <c r="D27" i="32"/>
  <c r="E27" i="32" s="1"/>
  <c r="D30" i="32"/>
  <c r="E30" i="32" s="1"/>
  <c r="D31" i="32"/>
  <c r="E31" i="32" s="1"/>
  <c r="D35" i="32"/>
  <c r="E35" i="32" s="1"/>
  <c r="D54" i="32"/>
  <c r="E54" i="32" s="1"/>
  <c r="D86" i="32"/>
  <c r="E86" i="32" s="1"/>
  <c r="D88" i="32"/>
  <c r="E88" i="32" s="1"/>
  <c r="D90" i="32"/>
  <c r="E90" i="32" s="1"/>
  <c r="D92" i="32"/>
  <c r="E92" i="32" s="1"/>
  <c r="D91" i="32"/>
  <c r="E91" i="32" s="1"/>
  <c r="D102" i="32"/>
  <c r="E102" i="32" s="1"/>
  <c r="D107" i="32"/>
  <c r="E107" i="32" s="1"/>
  <c r="D151" i="32"/>
  <c r="E151" i="32" s="1"/>
  <c r="D237" i="32"/>
  <c r="E237" i="32" s="1"/>
  <c r="D260" i="32"/>
  <c r="E260" i="32" s="1"/>
  <c r="D292" i="32"/>
  <c r="E292" i="32" s="1"/>
  <c r="D315" i="32"/>
  <c r="E315" i="32" s="1"/>
  <c r="D326" i="32"/>
  <c r="E326" i="32" s="1"/>
  <c r="D337" i="32"/>
  <c r="E337" i="32" s="1"/>
  <c r="D349" i="32"/>
  <c r="E349" i="32" s="1"/>
  <c r="D360" i="32"/>
  <c r="E360" i="32" s="1"/>
  <c r="J6" i="34"/>
  <c r="K48" i="34"/>
  <c r="J70" i="34"/>
  <c r="K107" i="34"/>
  <c r="L470" i="27"/>
  <c r="I497" i="27"/>
  <c r="D69" i="30"/>
  <c r="E69" i="30" s="1"/>
  <c r="D120" i="30"/>
  <c r="E120" i="30" s="1"/>
  <c r="D198" i="30"/>
  <c r="E198" i="30" s="1"/>
  <c r="D224" i="30"/>
  <c r="E224" i="30" s="1"/>
  <c r="D335" i="30"/>
  <c r="E335" i="30" s="1"/>
  <c r="D352" i="30"/>
  <c r="E352" i="30" s="1"/>
  <c r="D399" i="30"/>
  <c r="E399" i="30" s="1"/>
  <c r="D6" i="32"/>
  <c r="E6" i="32" s="1"/>
  <c r="D20" i="32"/>
  <c r="E20" i="32" s="1"/>
  <c r="D63" i="32"/>
  <c r="E63" i="32" s="1"/>
  <c r="D205" i="32"/>
  <c r="E205" i="32" s="1"/>
  <c r="D238" i="32"/>
  <c r="E238" i="32" s="1"/>
  <c r="D282" i="32"/>
  <c r="E282" i="32" s="1"/>
  <c r="D350" i="32"/>
  <c r="E350" i="32" s="1"/>
  <c r="D386" i="32"/>
  <c r="E386" i="32" s="1"/>
  <c r="K63" i="34"/>
  <c r="J63" i="34"/>
  <c r="K74" i="34"/>
  <c r="J74" i="34"/>
  <c r="K73" i="34"/>
  <c r="J78" i="34"/>
  <c r="J158" i="34"/>
  <c r="J152" i="34"/>
  <c r="K33" i="34"/>
  <c r="J33" i="34"/>
  <c r="K34" i="34"/>
  <c r="J34" i="34"/>
  <c r="J31" i="34"/>
  <c r="K75" i="34"/>
  <c r="K92" i="34"/>
  <c r="J92" i="34"/>
  <c r="K93" i="34"/>
  <c r="J93" i="34"/>
  <c r="J194" i="34"/>
  <c r="I134" i="27"/>
  <c r="I154" i="27"/>
  <c r="I174" i="27"/>
  <c r="I194" i="27"/>
  <c r="I214" i="27"/>
  <c r="I234" i="27"/>
  <c r="L466" i="27"/>
  <c r="L498" i="27"/>
  <c r="D93" i="30"/>
  <c r="E93" i="30" s="1"/>
  <c r="D97" i="30"/>
  <c r="E97" i="30" s="1"/>
  <c r="D96" i="30"/>
  <c r="E96" i="30" s="1"/>
  <c r="D181" i="30"/>
  <c r="E181" i="30" s="1"/>
  <c r="D216" i="30"/>
  <c r="E216" i="30" s="1"/>
  <c r="D243" i="30"/>
  <c r="E243" i="30" s="1"/>
  <c r="D295" i="30"/>
  <c r="E295" i="30" s="1"/>
  <c r="D303" i="30"/>
  <c r="E303" i="30" s="1"/>
  <c r="D353" i="30"/>
  <c r="E353" i="30" s="1"/>
  <c r="D361" i="30"/>
  <c r="E361" i="30" s="1"/>
  <c r="D3" i="32"/>
  <c r="E3" i="32" s="1"/>
  <c r="D46" i="32"/>
  <c r="E46" i="32" s="1"/>
  <c r="D51" i="32"/>
  <c r="E51" i="32" s="1"/>
  <c r="D94" i="32"/>
  <c r="E94" i="32" s="1"/>
  <c r="D153" i="32"/>
  <c r="E153" i="32" s="1"/>
  <c r="D152" i="32"/>
  <c r="E152" i="32" s="1"/>
  <c r="D227" i="32"/>
  <c r="E227" i="32" s="1"/>
  <c r="D240" i="32"/>
  <c r="E240" i="32" s="1"/>
  <c r="D328" i="32"/>
  <c r="E328" i="32" s="1"/>
  <c r="D340" i="32"/>
  <c r="E340" i="32" s="1"/>
  <c r="D374" i="32"/>
  <c r="E374" i="32" s="1"/>
  <c r="K17" i="34"/>
  <c r="J22" i="34"/>
  <c r="J24" i="34"/>
  <c r="K23" i="34"/>
  <c r="K21" i="34"/>
  <c r="K37" i="34"/>
  <c r="J37" i="34"/>
  <c r="K38" i="34"/>
  <c r="J38" i="34"/>
  <c r="K71" i="34"/>
  <c r="K70" i="34"/>
  <c r="K97" i="34"/>
  <c r="J165" i="34"/>
  <c r="K384" i="34"/>
  <c r="L457" i="27"/>
  <c r="L493" i="27"/>
  <c r="D34" i="30"/>
  <c r="E34" i="30" s="1"/>
  <c r="D80" i="30"/>
  <c r="E80" i="30" s="1"/>
  <c r="D87" i="30"/>
  <c r="E87" i="30" s="1"/>
  <c r="D94" i="30"/>
  <c r="E94" i="30" s="1"/>
  <c r="D148" i="30"/>
  <c r="E148" i="30" s="1"/>
  <c r="D166" i="30"/>
  <c r="E166" i="30" s="1"/>
  <c r="D190" i="30"/>
  <c r="E190" i="30" s="1"/>
  <c r="D207" i="30"/>
  <c r="E207" i="30" s="1"/>
  <c r="D234" i="30"/>
  <c r="E234" i="30" s="1"/>
  <c r="D279" i="30"/>
  <c r="E279" i="30" s="1"/>
  <c r="D312" i="30"/>
  <c r="E312" i="30" s="1"/>
  <c r="D321" i="30"/>
  <c r="E321" i="30" s="1"/>
  <c r="D345" i="30"/>
  <c r="E345" i="30" s="1"/>
  <c r="D343" i="30"/>
  <c r="E343" i="30" s="1"/>
  <c r="D380" i="30"/>
  <c r="E380" i="30" s="1"/>
  <c r="D36" i="32"/>
  <c r="E36" i="32" s="1"/>
  <c r="D43" i="32"/>
  <c r="E43" i="32" s="1"/>
  <c r="D47" i="32"/>
  <c r="E47" i="32" s="1"/>
  <c r="D89" i="32"/>
  <c r="E89" i="32" s="1"/>
  <c r="D118" i="32"/>
  <c r="E118" i="32" s="1"/>
  <c r="D133" i="32"/>
  <c r="E133" i="32" s="1"/>
  <c r="D154" i="32"/>
  <c r="E154" i="32" s="1"/>
  <c r="D175" i="32"/>
  <c r="E175" i="32" s="1"/>
  <c r="D186" i="32"/>
  <c r="E186" i="32" s="1"/>
  <c r="D184" i="32"/>
  <c r="E184" i="32" s="1"/>
  <c r="D185" i="32"/>
  <c r="E185" i="32" s="1"/>
  <c r="D217" i="32"/>
  <c r="E217" i="32" s="1"/>
  <c r="D272" i="32"/>
  <c r="E272" i="32" s="1"/>
  <c r="D306" i="32"/>
  <c r="E306" i="32" s="1"/>
  <c r="D317" i="32"/>
  <c r="E317" i="32" s="1"/>
  <c r="D314" i="32"/>
  <c r="E314" i="32" s="1"/>
  <c r="D375" i="32"/>
  <c r="E375" i="32" s="1"/>
  <c r="J17" i="34"/>
  <c r="K78" i="34"/>
  <c r="K154" i="34"/>
  <c r="K177" i="34"/>
  <c r="K194" i="34"/>
  <c r="K134" i="27"/>
  <c r="K154" i="27"/>
  <c r="K174" i="27"/>
  <c r="K194" i="27"/>
  <c r="K214" i="27"/>
  <c r="I448" i="27"/>
  <c r="I457" i="27"/>
  <c r="I484" i="27"/>
  <c r="I498" i="27"/>
  <c r="D4" i="30"/>
  <c r="E4" i="30" s="1"/>
  <c r="D7" i="30"/>
  <c r="E7" i="30" s="1"/>
  <c r="D60" i="30"/>
  <c r="E60" i="30" s="1"/>
  <c r="D73" i="30"/>
  <c r="E73" i="30" s="1"/>
  <c r="D104" i="30"/>
  <c r="E104" i="30" s="1"/>
  <c r="D124" i="30"/>
  <c r="E124" i="30" s="1"/>
  <c r="D140" i="30"/>
  <c r="E140" i="30" s="1"/>
  <c r="D149" i="30"/>
  <c r="E149" i="30" s="1"/>
  <c r="D226" i="30"/>
  <c r="E226" i="30" s="1"/>
  <c r="D244" i="30"/>
  <c r="E244" i="30" s="1"/>
  <c r="D401" i="30"/>
  <c r="E401" i="30" s="1"/>
  <c r="D10" i="32"/>
  <c r="E10" i="32" s="1"/>
  <c r="D155" i="32"/>
  <c r="E155" i="32" s="1"/>
  <c r="D161" i="32"/>
  <c r="E161" i="32" s="1"/>
  <c r="D164" i="32"/>
  <c r="E164" i="32" s="1"/>
  <c r="D208" i="32"/>
  <c r="E208" i="32" s="1"/>
  <c r="D207" i="32"/>
  <c r="E207" i="32" s="1"/>
  <c r="D228" i="32"/>
  <c r="E228" i="32" s="1"/>
  <c r="D352" i="32"/>
  <c r="E352" i="32" s="1"/>
  <c r="D388" i="32"/>
  <c r="E388" i="32" s="1"/>
  <c r="K24" i="34"/>
  <c r="K27" i="34"/>
  <c r="J27" i="34"/>
  <c r="K25" i="34"/>
  <c r="J25" i="34"/>
  <c r="K28" i="34"/>
  <c r="J28" i="34"/>
  <c r="K60" i="34"/>
  <c r="J60" i="34"/>
  <c r="J57" i="34"/>
  <c r="J47" i="34"/>
  <c r="J59" i="34"/>
  <c r="J56" i="34"/>
  <c r="J50" i="34"/>
  <c r="J71" i="34"/>
  <c r="K285" i="34"/>
  <c r="L462" i="27"/>
  <c r="L489" i="27"/>
  <c r="D28" i="30"/>
  <c r="E28" i="30" s="1"/>
  <c r="D132" i="30"/>
  <c r="E132" i="30" s="1"/>
  <c r="D174" i="30"/>
  <c r="E174" i="30" s="1"/>
  <c r="D191" i="30"/>
  <c r="E191" i="30" s="1"/>
  <c r="D288" i="30"/>
  <c r="E288" i="30" s="1"/>
  <c r="D313" i="30"/>
  <c r="E313" i="30" s="1"/>
  <c r="D391" i="30"/>
  <c r="E391" i="30" s="1"/>
  <c r="D14" i="32"/>
  <c r="E14" i="32" s="1"/>
  <c r="D64" i="32"/>
  <c r="E64" i="32" s="1"/>
  <c r="D81" i="32"/>
  <c r="E81" i="32" s="1"/>
  <c r="D85" i="32"/>
  <c r="E85" i="32" s="1"/>
  <c r="D176" i="32"/>
  <c r="E176" i="32" s="1"/>
  <c r="D197" i="32"/>
  <c r="E197" i="32" s="1"/>
  <c r="D218" i="32"/>
  <c r="E218" i="32" s="1"/>
  <c r="D252" i="32"/>
  <c r="E252" i="32" s="1"/>
  <c r="D264" i="32"/>
  <c r="E264" i="32" s="1"/>
  <c r="D273" i="32"/>
  <c r="E273" i="32" s="1"/>
  <c r="D295" i="32"/>
  <c r="E295" i="32" s="1"/>
  <c r="D308" i="32"/>
  <c r="E308" i="32" s="1"/>
  <c r="D307" i="32"/>
  <c r="E307" i="32" s="1"/>
  <c r="D318" i="32"/>
  <c r="E318" i="32" s="1"/>
  <c r="D390" i="32"/>
  <c r="E390" i="32" s="1"/>
  <c r="K31" i="34"/>
  <c r="K266" i="34"/>
  <c r="K398" i="34"/>
  <c r="D32" i="30"/>
  <c r="E32" i="30" s="1"/>
  <c r="D112" i="30"/>
  <c r="E112" i="30" s="1"/>
  <c r="D199" i="30"/>
  <c r="E199" i="30" s="1"/>
  <c r="D311" i="30"/>
  <c r="E311" i="30" s="1"/>
  <c r="D324" i="30"/>
  <c r="E324" i="30" s="1"/>
  <c r="D360" i="30"/>
  <c r="E360" i="30" s="1"/>
  <c r="D70" i="32"/>
  <c r="E70" i="32" s="1"/>
  <c r="D140" i="32"/>
  <c r="E140" i="32" s="1"/>
  <c r="D222" i="32"/>
  <c r="E222" i="32" s="1"/>
  <c r="D267" i="32"/>
  <c r="E267" i="32" s="1"/>
  <c r="D305" i="32"/>
  <c r="E305" i="32" s="1"/>
  <c r="D403" i="32"/>
  <c r="E403" i="32" s="1"/>
  <c r="K16" i="34"/>
  <c r="J16" i="34"/>
  <c r="K57" i="34"/>
  <c r="K82" i="34"/>
  <c r="J97" i="34"/>
  <c r="J98" i="34"/>
  <c r="K156" i="34"/>
  <c r="J202" i="34"/>
  <c r="J201" i="34"/>
  <c r="K201" i="34"/>
  <c r="J200" i="34"/>
  <c r="J236" i="34"/>
  <c r="J228" i="34"/>
  <c r="K233" i="34"/>
  <c r="K308" i="34"/>
  <c r="D245" i="32"/>
  <c r="E245" i="32" s="1"/>
  <c r="D330" i="32"/>
  <c r="E330" i="32" s="1"/>
  <c r="D382" i="32"/>
  <c r="E382" i="32" s="1"/>
  <c r="D412" i="32"/>
  <c r="E412" i="32" s="1"/>
  <c r="K22" i="34"/>
  <c r="K45" i="34"/>
  <c r="J75" i="34"/>
  <c r="K77" i="34"/>
  <c r="J77" i="34"/>
  <c r="K130" i="34"/>
  <c r="J193" i="34"/>
  <c r="K260" i="34"/>
  <c r="K284" i="34"/>
  <c r="K282" i="34"/>
  <c r="K393" i="34"/>
  <c r="K403" i="34"/>
  <c r="K397" i="34"/>
  <c r="K402" i="34"/>
  <c r="K390" i="34"/>
  <c r="K395" i="34"/>
  <c r="K389" i="34"/>
  <c r="K400" i="34"/>
  <c r="K394" i="34"/>
  <c r="D179" i="32"/>
  <c r="E179" i="32" s="1"/>
  <c r="D201" i="32"/>
  <c r="E201" i="32" s="1"/>
  <c r="D224" i="32"/>
  <c r="E224" i="32" s="1"/>
  <c r="D338" i="32"/>
  <c r="E338" i="32" s="1"/>
  <c r="D355" i="32"/>
  <c r="E355" i="32" s="1"/>
  <c r="D393" i="32"/>
  <c r="E393" i="32" s="1"/>
  <c r="K30" i="34"/>
  <c r="J35" i="34"/>
  <c r="K90" i="34"/>
  <c r="J89" i="34"/>
  <c r="J90" i="34"/>
  <c r="K99" i="34"/>
  <c r="J99" i="34"/>
  <c r="K102" i="34"/>
  <c r="K140" i="34"/>
  <c r="J140" i="34"/>
  <c r="K144" i="34"/>
  <c r="J144" i="34"/>
  <c r="K232" i="34"/>
  <c r="K332" i="34"/>
  <c r="D27" i="30"/>
  <c r="E27" i="30" s="1"/>
  <c r="D38" i="30"/>
  <c r="E38" i="30" s="1"/>
  <c r="D107" i="30"/>
  <c r="E107" i="30" s="1"/>
  <c r="D118" i="30"/>
  <c r="E118" i="30" s="1"/>
  <c r="D137" i="30"/>
  <c r="E137" i="30" s="1"/>
  <c r="D144" i="30"/>
  <c r="E144" i="30" s="1"/>
  <c r="D172" i="30"/>
  <c r="E172" i="30" s="1"/>
  <c r="D179" i="30"/>
  <c r="E179" i="30" s="1"/>
  <c r="D214" i="30"/>
  <c r="E214" i="30" s="1"/>
  <c r="D242" i="30"/>
  <c r="E242" i="30" s="1"/>
  <c r="D263" i="30"/>
  <c r="E263" i="30" s="1"/>
  <c r="D291" i="30"/>
  <c r="E291" i="30" s="1"/>
  <c r="D298" i="30"/>
  <c r="E298" i="30" s="1"/>
  <c r="D305" i="30"/>
  <c r="E305" i="30" s="1"/>
  <c r="D319" i="30"/>
  <c r="E319" i="30" s="1"/>
  <c r="D326" i="30"/>
  <c r="E326" i="30" s="1"/>
  <c r="D340" i="30"/>
  <c r="E340" i="30" s="1"/>
  <c r="D5" i="32"/>
  <c r="E5" i="32" s="1"/>
  <c r="D8" i="32"/>
  <c r="E8" i="32" s="1"/>
  <c r="D17" i="32"/>
  <c r="E17" i="32" s="1"/>
  <c r="D38" i="32"/>
  <c r="E38" i="32" s="1"/>
  <c r="D41" i="32"/>
  <c r="E41" i="32" s="1"/>
  <c r="D75" i="32"/>
  <c r="E75" i="32" s="1"/>
  <c r="D111" i="32"/>
  <c r="E111" i="32" s="1"/>
  <c r="D156" i="32"/>
  <c r="E156" i="32" s="1"/>
  <c r="D216" i="32"/>
  <c r="E216" i="32" s="1"/>
  <c r="D413" i="32"/>
  <c r="E413" i="32" s="1"/>
  <c r="K50" i="34"/>
  <c r="K53" i="34"/>
  <c r="K68" i="34"/>
  <c r="K157" i="34"/>
  <c r="J162" i="34"/>
  <c r="K161" i="34"/>
  <c r="J161" i="34"/>
  <c r="K187" i="34"/>
  <c r="J187" i="34"/>
  <c r="K189" i="34"/>
  <c r="J189" i="34"/>
  <c r="K349" i="34"/>
  <c r="K350" i="34"/>
  <c r="K404" i="34"/>
  <c r="L442" i="27"/>
  <c r="L473" i="27"/>
  <c r="D52" i="30"/>
  <c r="E52" i="30" s="1"/>
  <c r="D235" i="30"/>
  <c r="E235" i="30" s="1"/>
  <c r="D284" i="30"/>
  <c r="E284" i="30" s="1"/>
  <c r="D333" i="30"/>
  <c r="E333" i="30" s="1"/>
  <c r="D385" i="30"/>
  <c r="E385" i="30" s="1"/>
  <c r="D411" i="30"/>
  <c r="E411" i="30" s="1"/>
  <c r="D32" i="32"/>
  <c r="E32" i="32" s="1"/>
  <c r="D101" i="32"/>
  <c r="E101" i="32" s="1"/>
  <c r="D225" i="32"/>
  <c r="E225" i="32" s="1"/>
  <c r="D247" i="32"/>
  <c r="E247" i="32" s="1"/>
  <c r="D262" i="32"/>
  <c r="E262" i="32" s="1"/>
  <c r="D277" i="32"/>
  <c r="E277" i="32" s="1"/>
  <c r="D356" i="32"/>
  <c r="E356" i="32" s="1"/>
  <c r="D373" i="32"/>
  <c r="E373" i="32" s="1"/>
  <c r="D372" i="32"/>
  <c r="E372" i="32" s="1"/>
  <c r="K7" i="34"/>
  <c r="K87" i="34"/>
  <c r="K117" i="34"/>
  <c r="J117" i="34"/>
  <c r="K120" i="34"/>
  <c r="J120" i="34"/>
  <c r="J170" i="34"/>
  <c r="K171" i="34"/>
  <c r="J171" i="34"/>
  <c r="K170" i="34"/>
  <c r="K212" i="34"/>
  <c r="J212" i="34"/>
  <c r="K280" i="34"/>
  <c r="D349" i="30"/>
  <c r="E349" i="30" s="1"/>
  <c r="D413" i="30"/>
  <c r="E413" i="30" s="1"/>
  <c r="D79" i="32"/>
  <c r="E79" i="32" s="1"/>
  <c r="D128" i="32"/>
  <c r="E128" i="32" s="1"/>
  <c r="D136" i="32"/>
  <c r="E136" i="32" s="1"/>
  <c r="D134" i="32"/>
  <c r="E134" i="32" s="1"/>
  <c r="D173" i="32"/>
  <c r="E173" i="32" s="1"/>
  <c r="D188" i="32"/>
  <c r="E188" i="32" s="1"/>
  <c r="D279" i="32"/>
  <c r="E279" i="32" s="1"/>
  <c r="D301" i="32"/>
  <c r="E301" i="32" s="1"/>
  <c r="D316" i="32"/>
  <c r="E316" i="32" s="1"/>
  <c r="D325" i="32"/>
  <c r="E325" i="32" s="1"/>
  <c r="K3" i="34"/>
  <c r="K10" i="34"/>
  <c r="J82" i="34"/>
  <c r="K83" i="34"/>
  <c r="J83" i="34"/>
  <c r="K111" i="34"/>
  <c r="J111" i="34"/>
  <c r="J145" i="34"/>
  <c r="K172" i="34"/>
  <c r="J172" i="34"/>
  <c r="J218" i="34"/>
  <c r="K218" i="34"/>
  <c r="K213" i="34"/>
  <c r="J213" i="34"/>
  <c r="K328" i="34"/>
  <c r="K372" i="34"/>
  <c r="K366" i="34"/>
  <c r="K361" i="34"/>
  <c r="J133" i="34"/>
  <c r="J182" i="34"/>
  <c r="K181" i="34"/>
  <c r="J181" i="34"/>
  <c r="J180" i="34"/>
  <c r="D64" i="30"/>
  <c r="E64" i="30" s="1"/>
  <c r="D100" i="30"/>
  <c r="E100" i="30" s="1"/>
  <c r="D127" i="30"/>
  <c r="E127" i="30" s="1"/>
  <c r="D175" i="30"/>
  <c r="E175" i="30" s="1"/>
  <c r="D203" i="30"/>
  <c r="E203" i="30" s="1"/>
  <c r="D231" i="30"/>
  <c r="E231" i="30" s="1"/>
  <c r="D252" i="30"/>
  <c r="E252" i="30" s="1"/>
  <c r="D259" i="30"/>
  <c r="E259" i="30" s="1"/>
  <c r="D287" i="30"/>
  <c r="E287" i="30" s="1"/>
  <c r="D294" i="30"/>
  <c r="E294" i="30" s="1"/>
  <c r="D322" i="30"/>
  <c r="E322" i="30" s="1"/>
  <c r="D329" i="30"/>
  <c r="E329" i="30" s="1"/>
  <c r="D364" i="30"/>
  <c r="E364" i="30" s="1"/>
  <c r="D48" i="32"/>
  <c r="E48" i="32" s="1"/>
  <c r="D61" i="32"/>
  <c r="E61" i="32" s="1"/>
  <c r="D190" i="32"/>
  <c r="E190" i="32" s="1"/>
  <c r="D351" i="32"/>
  <c r="E351" i="32" s="1"/>
  <c r="D408" i="32"/>
  <c r="E408" i="32" s="1"/>
  <c r="K8" i="34"/>
  <c r="J8" i="34"/>
  <c r="K39" i="34"/>
  <c r="J39" i="34"/>
  <c r="K123" i="34"/>
  <c r="J123" i="34"/>
  <c r="K127" i="34"/>
  <c r="K129" i="34"/>
  <c r="K138" i="34"/>
  <c r="J173" i="34"/>
  <c r="J190" i="34"/>
  <c r="K191" i="34"/>
  <c r="J191" i="34"/>
  <c r="K190" i="34"/>
  <c r="K196" i="34"/>
  <c r="J229" i="34"/>
  <c r="J18" i="34"/>
  <c r="K20" i="34"/>
  <c r="J20" i="34"/>
  <c r="J49" i="34"/>
  <c r="K58" i="34"/>
  <c r="J68" i="34"/>
  <c r="K69" i="34"/>
  <c r="J69" i="34"/>
  <c r="K81" i="34"/>
  <c r="J80" i="34"/>
  <c r="K106" i="34"/>
  <c r="J106" i="34"/>
  <c r="K112" i="34"/>
  <c r="K115" i="34"/>
  <c r="J115" i="34"/>
  <c r="K125" i="34"/>
  <c r="J134" i="34"/>
  <c r="K150" i="34"/>
  <c r="K182" i="34"/>
  <c r="K277" i="34"/>
  <c r="K311" i="34"/>
  <c r="K365" i="34"/>
  <c r="K84" i="34"/>
  <c r="K134" i="34"/>
  <c r="K225" i="34"/>
  <c r="J225" i="34"/>
  <c r="J237" i="34"/>
  <c r="K318" i="34"/>
  <c r="K347" i="34"/>
  <c r="K370" i="34"/>
  <c r="D183" i="30"/>
  <c r="E183" i="30" s="1"/>
  <c r="D225" i="30"/>
  <c r="E225" i="30" s="1"/>
  <c r="D253" i="30"/>
  <c r="E253" i="30" s="1"/>
  <c r="D281" i="30"/>
  <c r="E281" i="30" s="1"/>
  <c r="D302" i="30"/>
  <c r="E302" i="30" s="1"/>
  <c r="D309" i="30"/>
  <c r="E309" i="30" s="1"/>
  <c r="D337" i="30"/>
  <c r="E337" i="30" s="1"/>
  <c r="D344" i="30"/>
  <c r="E344" i="30" s="1"/>
  <c r="D58" i="32"/>
  <c r="E58" i="32" s="1"/>
  <c r="D103" i="32"/>
  <c r="E103" i="32" s="1"/>
  <c r="D123" i="32"/>
  <c r="E123" i="32" s="1"/>
  <c r="D138" i="32"/>
  <c r="E138" i="32" s="1"/>
  <c r="D229" i="32"/>
  <c r="E229" i="32" s="1"/>
  <c r="D251" i="32"/>
  <c r="E251" i="32" s="1"/>
  <c r="D274" i="32"/>
  <c r="E274" i="32" s="1"/>
  <c r="D327" i="32"/>
  <c r="E327" i="32" s="1"/>
  <c r="D336" i="32"/>
  <c r="E336" i="32" s="1"/>
  <c r="D335" i="32"/>
  <c r="E335" i="32" s="1"/>
  <c r="D334" i="32"/>
  <c r="E334" i="32" s="1"/>
  <c r="D400" i="32"/>
  <c r="E400" i="32" s="1"/>
  <c r="D410" i="32"/>
  <c r="E410" i="32" s="1"/>
  <c r="J81" i="34"/>
  <c r="K139" i="34"/>
  <c r="J139" i="34"/>
  <c r="J136" i="34"/>
  <c r="J138" i="34"/>
  <c r="J146" i="34"/>
  <c r="K146" i="34"/>
  <c r="K145" i="34"/>
  <c r="K147" i="34"/>
  <c r="K167" i="34"/>
  <c r="J167" i="34"/>
  <c r="K169" i="34"/>
  <c r="J169" i="34"/>
  <c r="K183" i="34"/>
  <c r="J183" i="34"/>
  <c r="K209" i="34"/>
  <c r="K230" i="34"/>
  <c r="K272" i="34"/>
  <c r="D49" i="32"/>
  <c r="E49" i="32" s="1"/>
  <c r="D124" i="32"/>
  <c r="E124" i="32" s="1"/>
  <c r="D206" i="32"/>
  <c r="E206" i="32" s="1"/>
  <c r="D266" i="32"/>
  <c r="E266" i="32" s="1"/>
  <c r="D312" i="32"/>
  <c r="E312" i="32" s="1"/>
  <c r="D401" i="32"/>
  <c r="E401" i="32" s="1"/>
  <c r="K26" i="34"/>
  <c r="J41" i="34"/>
  <c r="K67" i="34"/>
  <c r="J84" i="34"/>
  <c r="K104" i="34"/>
  <c r="J104" i="34"/>
  <c r="J102" i="34"/>
  <c r="K103" i="34"/>
  <c r="K122" i="34"/>
  <c r="J122" i="34"/>
  <c r="J174" i="34"/>
  <c r="K192" i="34"/>
  <c r="J192" i="34"/>
  <c r="J2" i="34"/>
  <c r="J4" i="34"/>
  <c r="J29" i="34"/>
  <c r="K52" i="34"/>
  <c r="J52" i="34"/>
  <c r="K72" i="34"/>
  <c r="K116" i="34"/>
  <c r="J116" i="34"/>
  <c r="K143" i="34"/>
  <c r="K160" i="34"/>
  <c r="J160" i="34"/>
  <c r="K188" i="34"/>
  <c r="J226" i="34"/>
  <c r="K359" i="34"/>
  <c r="D74" i="32"/>
  <c r="E74" i="32" s="1"/>
  <c r="D106" i="32"/>
  <c r="E106" i="32" s="1"/>
  <c r="D117" i="32"/>
  <c r="E117" i="32" s="1"/>
  <c r="D125" i="32"/>
  <c r="E125" i="32" s="1"/>
  <c r="D147" i="32"/>
  <c r="E147" i="32" s="1"/>
  <c r="D162" i="32"/>
  <c r="E162" i="32" s="1"/>
  <c r="D177" i="32"/>
  <c r="E177" i="32" s="1"/>
  <c r="D244" i="32"/>
  <c r="E244" i="32" s="1"/>
  <c r="D290" i="32"/>
  <c r="E290" i="32" s="1"/>
  <c r="D329" i="32"/>
  <c r="E329" i="32" s="1"/>
  <c r="D345" i="32"/>
  <c r="E345" i="32" s="1"/>
  <c r="D344" i="32"/>
  <c r="E344" i="32" s="1"/>
  <c r="D362" i="32"/>
  <c r="E362" i="32" s="1"/>
  <c r="L369" i="32"/>
  <c r="L368" i="32" s="1"/>
  <c r="L367" i="32" s="1"/>
  <c r="L366" i="32" s="1"/>
  <c r="L365" i="32" s="1"/>
  <c r="L364" i="32" s="1"/>
  <c r="L363" i="32" s="1"/>
  <c r="L362" i="32" s="1"/>
  <c r="L361" i="32" s="1"/>
  <c r="L360" i="32" s="1"/>
  <c r="L359" i="32" s="1"/>
  <c r="L358" i="32" s="1"/>
  <c r="L357" i="32" s="1"/>
  <c r="L356" i="32" s="1"/>
  <c r="L355" i="32" s="1"/>
  <c r="L354" i="32" s="1"/>
  <c r="L353" i="32" s="1"/>
  <c r="L352" i="32" s="1"/>
  <c r="L351" i="32" s="1"/>
  <c r="L350" i="32" s="1"/>
  <c r="L349" i="32" s="1"/>
  <c r="L348" i="32" s="1"/>
  <c r="L347" i="32" s="1"/>
  <c r="L346" i="32" s="1"/>
  <c r="L345" i="32" s="1"/>
  <c r="L344" i="32" s="1"/>
  <c r="L343" i="32" s="1"/>
  <c r="L342" i="32" s="1"/>
  <c r="L341" i="32" s="1"/>
  <c r="L340" i="32" s="1"/>
  <c r="L339" i="32" s="1"/>
  <c r="L338" i="32" s="1"/>
  <c r="L337" i="32" s="1"/>
  <c r="L336" i="32" s="1"/>
  <c r="L335" i="32" s="1"/>
  <c r="L334" i="32" s="1"/>
  <c r="L333" i="32" s="1"/>
  <c r="L332" i="32" s="1"/>
  <c r="L331" i="32" s="1"/>
  <c r="L330" i="32" s="1"/>
  <c r="L329" i="32" s="1"/>
  <c r="L328" i="32" s="1"/>
  <c r="L327" i="32" s="1"/>
  <c r="L326" i="32" s="1"/>
  <c r="L325" i="32" s="1"/>
  <c r="L324" i="32" s="1"/>
  <c r="L323" i="32" s="1"/>
  <c r="L322" i="32" s="1"/>
  <c r="L321" i="32" s="1"/>
  <c r="L320" i="32" s="1"/>
  <c r="L319" i="32" s="1"/>
  <c r="L318" i="32" s="1"/>
  <c r="L317" i="32" s="1"/>
  <c r="L316" i="32" s="1"/>
  <c r="L315" i="32" s="1"/>
  <c r="L314" i="32" s="1"/>
  <c r="L313" i="32" s="1"/>
  <c r="L312" i="32" s="1"/>
  <c r="L311" i="32" s="1"/>
  <c r="L310" i="32" s="1"/>
  <c r="L309" i="32" s="1"/>
  <c r="L308" i="32" s="1"/>
  <c r="L307" i="32" s="1"/>
  <c r="L306" i="32" s="1"/>
  <c r="L305" i="32" s="1"/>
  <c r="L304" i="32" s="1"/>
  <c r="L303" i="32" s="1"/>
  <c r="L302" i="32" s="1"/>
  <c r="L301" i="32" s="1"/>
  <c r="L300" i="32" s="1"/>
  <c r="L299" i="32" s="1"/>
  <c r="L298" i="32" s="1"/>
  <c r="L297" i="32" s="1"/>
  <c r="L296" i="32" s="1"/>
  <c r="L295" i="32" s="1"/>
  <c r="L294" i="32" s="1"/>
  <c r="L293" i="32" s="1"/>
  <c r="L292" i="32" s="1"/>
  <c r="L291" i="32" s="1"/>
  <c r="L290" i="32" s="1"/>
  <c r="L289" i="32" s="1"/>
  <c r="L288" i="32" s="1"/>
  <c r="L287" i="32" s="1"/>
  <c r="L286" i="32" s="1"/>
  <c r="L285" i="32" s="1"/>
  <c r="L284" i="32" s="1"/>
  <c r="L283" i="32" s="1"/>
  <c r="L282" i="32" s="1"/>
  <c r="L281" i="32" s="1"/>
  <c r="L280" i="32" s="1"/>
  <c r="L279" i="32" s="1"/>
  <c r="L278" i="32" s="1"/>
  <c r="L277" i="32" s="1"/>
  <c r="L276" i="32" s="1"/>
  <c r="L275" i="32" s="1"/>
  <c r="L274" i="32" s="1"/>
  <c r="L273" i="32" s="1"/>
  <c r="L272" i="32" s="1"/>
  <c r="L271" i="32" s="1"/>
  <c r="L270" i="32" s="1"/>
  <c r="L269" i="32" s="1"/>
  <c r="L268" i="32" s="1"/>
  <c r="L267" i="32" s="1"/>
  <c r="L266" i="32" s="1"/>
  <c r="L265" i="32" s="1"/>
  <c r="L264" i="32" s="1"/>
  <c r="L263" i="32" s="1"/>
  <c r="L262" i="32" s="1"/>
  <c r="L261" i="32" s="1"/>
  <c r="L260" i="32" s="1"/>
  <c r="L259" i="32" s="1"/>
  <c r="L258" i="32" s="1"/>
  <c r="L257" i="32" s="1"/>
  <c r="L256" i="32" s="1"/>
  <c r="L255" i="32" s="1"/>
  <c r="L254" i="32" s="1"/>
  <c r="L253" i="32" s="1"/>
  <c r="L252" i="32" s="1"/>
  <c r="L251" i="32" s="1"/>
  <c r="L250" i="32" s="1"/>
  <c r="L249" i="32" s="1"/>
  <c r="L248" i="32" s="1"/>
  <c r="L247" i="32" s="1"/>
  <c r="L246" i="32" s="1"/>
  <c r="L245" i="32" s="1"/>
  <c r="L244" i="32" s="1"/>
  <c r="L243" i="32" s="1"/>
  <c r="L242" i="32" s="1"/>
  <c r="L241" i="32" s="1"/>
  <c r="L240" i="32" s="1"/>
  <c r="L239" i="32" s="1"/>
  <c r="L238" i="32" s="1"/>
  <c r="L237" i="32" s="1"/>
  <c r="L236" i="32" s="1"/>
  <c r="L235" i="32" s="1"/>
  <c r="L234" i="32" s="1"/>
  <c r="L233" i="32" s="1"/>
  <c r="L232" i="32" s="1"/>
  <c r="L231" i="32" s="1"/>
  <c r="L230" i="32" s="1"/>
  <c r="L229" i="32" s="1"/>
  <c r="L228" i="32" s="1"/>
  <c r="L227" i="32" s="1"/>
  <c r="L226" i="32" s="1"/>
  <c r="L225" i="32" s="1"/>
  <c r="L224" i="32" s="1"/>
  <c r="L223" i="32" s="1"/>
  <c r="L222" i="32" s="1"/>
  <c r="L221" i="32" s="1"/>
  <c r="L220" i="32" s="1"/>
  <c r="L219" i="32" s="1"/>
  <c r="L218" i="32" s="1"/>
  <c r="L217" i="32" s="1"/>
  <c r="L216" i="32" s="1"/>
  <c r="L215" i="32" s="1"/>
  <c r="L214" i="32" s="1"/>
  <c r="L213" i="32" s="1"/>
  <c r="L212" i="32" s="1"/>
  <c r="L211" i="32" s="1"/>
  <c r="L210" i="32" s="1"/>
  <c r="L209" i="32" s="1"/>
  <c r="L208" i="32" s="1"/>
  <c r="L207" i="32" s="1"/>
  <c r="L206" i="32" s="1"/>
  <c r="L205" i="32" s="1"/>
  <c r="L204" i="32" s="1"/>
  <c r="L203" i="32" s="1"/>
  <c r="L202" i="32" s="1"/>
  <c r="L201" i="32" s="1"/>
  <c r="L200" i="32" s="1"/>
  <c r="L199" i="32" s="1"/>
  <c r="L198" i="32" s="1"/>
  <c r="L197" i="32" s="1"/>
  <c r="L196" i="32" s="1"/>
  <c r="L195" i="32" s="1"/>
  <c r="L194" i="32" s="1"/>
  <c r="L193" i="32" s="1"/>
  <c r="L192" i="32" s="1"/>
  <c r="L191" i="32" s="1"/>
  <c r="L190" i="32" s="1"/>
  <c r="L189" i="32" s="1"/>
  <c r="L188" i="32" s="1"/>
  <c r="L187" i="32" s="1"/>
  <c r="L186" i="32" s="1"/>
  <c r="L185" i="32" s="1"/>
  <c r="L184" i="32" s="1"/>
  <c r="L183" i="32" s="1"/>
  <c r="L182" i="32" s="1"/>
  <c r="L181" i="32" s="1"/>
  <c r="L180" i="32" s="1"/>
  <c r="L179" i="32" s="1"/>
  <c r="L178" i="32" s="1"/>
  <c r="L177" i="32" s="1"/>
  <c r="L176" i="32" s="1"/>
  <c r="L175" i="32" s="1"/>
  <c r="L174" i="32" s="1"/>
  <c r="L173" i="32" s="1"/>
  <c r="L172" i="32" s="1"/>
  <c r="L171" i="32" s="1"/>
  <c r="L170" i="32" s="1"/>
  <c r="L169" i="32" s="1"/>
  <c r="L168" i="32" s="1"/>
  <c r="L167" i="32" s="1"/>
  <c r="L166" i="32" s="1"/>
  <c r="L165" i="32" s="1"/>
  <c r="L164" i="32" s="1"/>
  <c r="L163" i="32" s="1"/>
  <c r="L162" i="32" s="1"/>
  <c r="L161" i="32" s="1"/>
  <c r="L160" i="32" s="1"/>
  <c r="L159" i="32" s="1"/>
  <c r="L158" i="32" s="1"/>
  <c r="L157" i="32" s="1"/>
  <c r="L156" i="32" s="1"/>
  <c r="L155" i="32" s="1"/>
  <c r="L154" i="32" s="1"/>
  <c r="L153" i="32" s="1"/>
  <c r="L152" i="32" s="1"/>
  <c r="L151" i="32" s="1"/>
  <c r="L150" i="32" s="1"/>
  <c r="L149" i="32" s="1"/>
  <c r="L148" i="32" s="1"/>
  <c r="L147" i="32" s="1"/>
  <c r="L146" i="32" s="1"/>
  <c r="L145" i="32" s="1"/>
  <c r="L144" i="32" s="1"/>
  <c r="L143" i="32" s="1"/>
  <c r="L142" i="32" s="1"/>
  <c r="L141" i="32" s="1"/>
  <c r="L140" i="32" s="1"/>
  <c r="L139" i="32" s="1"/>
  <c r="L138" i="32" s="1"/>
  <c r="L137" i="32" s="1"/>
  <c r="L136" i="32" s="1"/>
  <c r="L135" i="32" s="1"/>
  <c r="L134" i="32" s="1"/>
  <c r="L133" i="32" s="1"/>
  <c r="L132" i="32" s="1"/>
  <c r="L131" i="32" s="1"/>
  <c r="L130" i="32" s="1"/>
  <c r="L129" i="32" s="1"/>
  <c r="L128" i="32" s="1"/>
  <c r="L127" i="32" s="1"/>
  <c r="L126" i="32" s="1"/>
  <c r="L125" i="32" s="1"/>
  <c r="L124" i="32" s="1"/>
  <c r="L123" i="32" s="1"/>
  <c r="L122" i="32" s="1"/>
  <c r="D380" i="32"/>
  <c r="E380" i="32" s="1"/>
  <c r="D379" i="32"/>
  <c r="E379" i="32" s="1"/>
  <c r="K11" i="34"/>
  <c r="K62" i="34"/>
  <c r="J67" i="34"/>
  <c r="J79" i="34"/>
  <c r="K98" i="34"/>
  <c r="J107" i="34"/>
  <c r="J112" i="34"/>
  <c r="K113" i="34"/>
  <c r="K126" i="34"/>
  <c r="K197" i="34"/>
  <c r="J227" i="34"/>
  <c r="K236" i="34"/>
  <c r="K267" i="34"/>
  <c r="K261" i="34"/>
  <c r="K360" i="34"/>
  <c r="K46" i="34"/>
  <c r="K96" i="34"/>
  <c r="K101" i="34"/>
  <c r="K137" i="34"/>
  <c r="J142" i="34"/>
  <c r="K155" i="34"/>
  <c r="J155" i="34"/>
  <c r="K180" i="34"/>
  <c r="K206" i="34"/>
  <c r="K336" i="34"/>
  <c r="D180" i="30"/>
  <c r="E180" i="30" s="1"/>
  <c r="D230" i="30"/>
  <c r="E230" i="30" s="1"/>
  <c r="D280" i="30"/>
  <c r="E280" i="30" s="1"/>
  <c r="D330" i="30"/>
  <c r="E330" i="30" s="1"/>
  <c r="K124" i="34"/>
  <c r="J124" i="34"/>
  <c r="J126" i="34"/>
  <c r="J137" i="34"/>
  <c r="K203" i="34"/>
  <c r="K219" i="34"/>
  <c r="K229" i="34"/>
  <c r="K290" i="34"/>
  <c r="K289" i="34"/>
  <c r="K294" i="34"/>
  <c r="K342" i="34"/>
  <c r="K346" i="34"/>
  <c r="K399" i="34"/>
  <c r="J46" i="34"/>
  <c r="K56" i="34"/>
  <c r="J96" i="34"/>
  <c r="J101" i="34"/>
  <c r="J108" i="34"/>
  <c r="K142" i="34"/>
  <c r="J157" i="34"/>
  <c r="J206" i="34"/>
  <c r="K244" i="34"/>
  <c r="J244" i="34"/>
  <c r="K243" i="34"/>
  <c r="J243" i="34"/>
  <c r="K304" i="34"/>
  <c r="K337" i="34"/>
  <c r="K341" i="34"/>
  <c r="K386" i="34"/>
  <c r="K411" i="34"/>
  <c r="E367" i="38"/>
  <c r="E366" i="38" s="1"/>
  <c r="E365" i="38" s="1"/>
  <c r="E364" i="38" s="1"/>
  <c r="E363" i="38" s="1"/>
  <c r="E362" i="38" s="1"/>
  <c r="E361" i="38" s="1"/>
  <c r="E360" i="38" s="1"/>
  <c r="E359" i="38" s="1"/>
  <c r="E358" i="38" s="1"/>
  <c r="E357" i="38" s="1"/>
  <c r="E356" i="38" s="1"/>
  <c r="E355" i="38" s="1"/>
  <c r="E354" i="38" s="1"/>
  <c r="E353" i="38" s="1"/>
  <c r="E352" i="38" s="1"/>
  <c r="E351" i="38" s="1"/>
  <c r="E350" i="38" s="1"/>
  <c r="E349" i="38" s="1"/>
  <c r="E348" i="38" s="1"/>
  <c r="E347" i="38" s="1"/>
  <c r="E346" i="38" s="1"/>
  <c r="E345" i="38" s="1"/>
  <c r="E344" i="38" s="1"/>
  <c r="E343" i="38" s="1"/>
  <c r="E342" i="38" s="1"/>
  <c r="E341" i="38" s="1"/>
  <c r="E340" i="38" s="1"/>
  <c r="E339" i="38" s="1"/>
  <c r="E338" i="38" s="1"/>
  <c r="E337" i="38" s="1"/>
  <c r="E336" i="38" s="1"/>
  <c r="E335" i="38" s="1"/>
  <c r="E334" i="38" s="1"/>
  <c r="E333" i="38" s="1"/>
  <c r="E332" i="38" s="1"/>
  <c r="E331" i="38" s="1"/>
  <c r="E330" i="38" s="1"/>
  <c r="E329" i="38" s="1"/>
  <c r="E328" i="38" s="1"/>
  <c r="E327" i="38" s="1"/>
  <c r="E326" i="38" s="1"/>
  <c r="E325" i="38" s="1"/>
  <c r="E324" i="38" s="1"/>
  <c r="E323" i="38" s="1"/>
  <c r="E322" i="38" s="1"/>
  <c r="E321" i="38" s="1"/>
  <c r="E320" i="38" s="1"/>
  <c r="E319" i="38" s="1"/>
  <c r="E318" i="38" s="1"/>
  <c r="E317" i="38" s="1"/>
  <c r="E316" i="38" s="1"/>
  <c r="E315" i="38" s="1"/>
  <c r="E314" i="38" s="1"/>
  <c r="E313" i="38" s="1"/>
  <c r="E312" i="38" s="1"/>
  <c r="E311" i="38" s="1"/>
  <c r="E310" i="38" s="1"/>
  <c r="E309" i="38" s="1"/>
  <c r="E308" i="38" s="1"/>
  <c r="E307" i="38" s="1"/>
  <c r="E306" i="38" s="1"/>
  <c r="E305" i="38" s="1"/>
  <c r="E304" i="38" s="1"/>
  <c r="E303" i="38" s="1"/>
  <c r="E302" i="38" s="1"/>
  <c r="E301" i="38" s="1"/>
  <c r="E300" i="38" s="1"/>
  <c r="E299" i="38" s="1"/>
  <c r="E298" i="38" s="1"/>
  <c r="E297" i="38" s="1"/>
  <c r="E296" i="38" s="1"/>
  <c r="E295" i="38" s="1"/>
  <c r="E294" i="38" s="1"/>
  <c r="E293" i="38" s="1"/>
  <c r="E292" i="38" s="1"/>
  <c r="E291" i="38" s="1"/>
  <c r="E290" i="38" s="1"/>
  <c r="E289" i="38" s="1"/>
  <c r="E288" i="38" s="1"/>
  <c r="E287" i="38" s="1"/>
  <c r="E286" i="38" s="1"/>
  <c r="E285" i="38" s="1"/>
  <c r="E284" i="38" s="1"/>
  <c r="E283" i="38" s="1"/>
  <c r="E282" i="38" s="1"/>
  <c r="E281" i="38" s="1"/>
  <c r="E280" i="38" s="1"/>
  <c r="E279" i="38" s="1"/>
  <c r="E278" i="38" s="1"/>
  <c r="E277" i="38" s="1"/>
  <c r="E276" i="38" s="1"/>
  <c r="E275" i="38" s="1"/>
  <c r="E274" i="38" s="1"/>
  <c r="E273" i="38" s="1"/>
  <c r="E272" i="38" s="1"/>
  <c r="E271" i="38" s="1"/>
  <c r="E270" i="38" s="1"/>
  <c r="E269" i="38" s="1"/>
  <c r="E268" i="38" s="1"/>
  <c r="E267" i="38" s="1"/>
  <c r="E266" i="38" s="1"/>
  <c r="E265" i="38" s="1"/>
  <c r="E264" i="38" s="1"/>
  <c r="E263" i="38" s="1"/>
  <c r="E262" i="38" s="1"/>
  <c r="E261" i="38" s="1"/>
  <c r="E260" i="38" s="1"/>
  <c r="E259" i="38" s="1"/>
  <c r="E258" i="38" s="1"/>
  <c r="E257" i="38" s="1"/>
  <c r="E256" i="38" s="1"/>
  <c r="E255" i="38" s="1"/>
  <c r="E254" i="38" s="1"/>
  <c r="E253" i="38" s="1"/>
  <c r="E252" i="38" s="1"/>
  <c r="E251" i="38" s="1"/>
  <c r="E250" i="38" s="1"/>
  <c r="E249" i="38" s="1"/>
  <c r="E248" i="38" s="1"/>
  <c r="E247" i="38" s="1"/>
  <c r="E246" i="38" s="1"/>
  <c r="E245" i="38" s="1"/>
  <c r="E244" i="38" s="1"/>
  <c r="E243" i="38" s="1"/>
  <c r="E242" i="38" s="1"/>
  <c r="E241" i="38" s="1"/>
  <c r="E240" i="38" s="1"/>
  <c r="E239" i="38" s="1"/>
  <c r="E238" i="38" s="1"/>
  <c r="E237" i="38" s="1"/>
  <c r="E236" i="38" s="1"/>
  <c r="E235" i="38" s="1"/>
  <c r="E234" i="38" s="1"/>
  <c r="E233" i="38" s="1"/>
  <c r="E232" i="38" s="1"/>
  <c r="E231" i="38" s="1"/>
  <c r="E230" i="38" s="1"/>
  <c r="E229" i="38" s="1"/>
  <c r="E228" i="38" s="1"/>
  <c r="E227" i="38" s="1"/>
  <c r="E226" i="38" s="1"/>
  <c r="E225" i="38" s="1"/>
  <c r="E224" i="38" s="1"/>
  <c r="E223" i="38" s="1"/>
  <c r="E222" i="38" s="1"/>
  <c r="E221" i="38" s="1"/>
  <c r="E220" i="38" s="1"/>
  <c r="E219" i="38" s="1"/>
  <c r="E218" i="38" s="1"/>
  <c r="E217" i="38" s="1"/>
  <c r="E216" i="38" s="1"/>
  <c r="E215" i="38" s="1"/>
  <c r="E214" i="38" s="1"/>
  <c r="E213" i="38" s="1"/>
  <c r="E212" i="38" s="1"/>
  <c r="E211" i="38" s="1"/>
  <c r="E210" i="38" s="1"/>
  <c r="E209" i="38" s="1"/>
  <c r="E208" i="38" s="1"/>
  <c r="E207" i="38" s="1"/>
  <c r="E206" i="38" s="1"/>
  <c r="E205" i="38" s="1"/>
  <c r="E204" i="38" s="1"/>
  <c r="E203" i="38" s="1"/>
  <c r="E202" i="38" s="1"/>
  <c r="E201" i="38" s="1"/>
  <c r="E200" i="38" s="1"/>
  <c r="E199" i="38" s="1"/>
  <c r="E198" i="38" s="1"/>
  <c r="E197" i="38" s="1"/>
  <c r="E196" i="38" s="1"/>
  <c r="E195" i="38" s="1"/>
  <c r="E194" i="38" s="1"/>
  <c r="E193" i="38" s="1"/>
  <c r="E192" i="38" s="1"/>
  <c r="E191" i="38" s="1"/>
  <c r="E190" i="38" s="1"/>
  <c r="E189" i="38" s="1"/>
  <c r="E188" i="38" s="1"/>
  <c r="E187" i="38" s="1"/>
  <c r="E186" i="38" s="1"/>
  <c r="E185" i="38" s="1"/>
  <c r="E184" i="38" s="1"/>
  <c r="E183" i="38" s="1"/>
  <c r="E182" i="38" s="1"/>
  <c r="E181" i="38" s="1"/>
  <c r="E180" i="38" s="1"/>
  <c r="E179" i="38" s="1"/>
  <c r="E178" i="38" s="1"/>
  <c r="E177" i="38" s="1"/>
  <c r="E176" i="38" s="1"/>
  <c r="E175" i="38" s="1"/>
  <c r="E174" i="38" s="1"/>
  <c r="E173" i="38" s="1"/>
  <c r="E172" i="38" s="1"/>
  <c r="E171" i="38" s="1"/>
  <c r="E170" i="38" s="1"/>
  <c r="E169" i="38" s="1"/>
  <c r="E168" i="38" s="1"/>
  <c r="E167" i="38" s="1"/>
  <c r="E166" i="38" s="1"/>
  <c r="E165" i="38" s="1"/>
  <c r="E164" i="38" s="1"/>
  <c r="E163" i="38" s="1"/>
  <c r="E162" i="38" s="1"/>
  <c r="E161" i="38" s="1"/>
  <c r="E160" i="38" s="1"/>
  <c r="E159" i="38" s="1"/>
  <c r="E158" i="38" s="1"/>
  <c r="E157" i="38" s="1"/>
  <c r="E156" i="38" s="1"/>
  <c r="E155" i="38" s="1"/>
  <c r="E154" i="38" s="1"/>
  <c r="E153" i="38" s="1"/>
  <c r="E152" i="38" s="1"/>
  <c r="E151" i="38" s="1"/>
  <c r="E150" i="38" s="1"/>
  <c r="E149" i="38" s="1"/>
  <c r="E148" i="38" s="1"/>
  <c r="E147" i="38" s="1"/>
  <c r="E146" i="38" s="1"/>
  <c r="E145" i="38" s="1"/>
  <c r="E144" i="38" s="1"/>
  <c r="E143" i="38" s="1"/>
  <c r="E142" i="38" s="1"/>
  <c r="E141" i="38" s="1"/>
  <c r="E140" i="38" s="1"/>
  <c r="E139" i="38" s="1"/>
  <c r="E138" i="38" s="1"/>
  <c r="E137" i="38" s="1"/>
  <c r="E136" i="38" s="1"/>
  <c r="E135" i="38" s="1"/>
  <c r="E134" i="38" s="1"/>
  <c r="E133" i="38" s="1"/>
  <c r="E132" i="38" s="1"/>
  <c r="E131" i="38" s="1"/>
  <c r="E130" i="38" s="1"/>
  <c r="E129" i="38" s="1"/>
  <c r="E128" i="38" s="1"/>
  <c r="E127" i="38" s="1"/>
  <c r="E126" i="38" s="1"/>
  <c r="E125" i="38" s="1"/>
  <c r="E124" i="38" s="1"/>
  <c r="E123" i="38" s="1"/>
  <c r="E122" i="38" s="1"/>
  <c r="E121" i="38" s="1"/>
  <c r="E120" i="38" s="1"/>
  <c r="E119" i="38" s="1"/>
  <c r="E118" i="38" s="1"/>
  <c r="E117" i="38" s="1"/>
  <c r="E116" i="38" s="1"/>
  <c r="E115" i="38" s="1"/>
  <c r="E114" i="38" s="1"/>
  <c r="E113" i="38" s="1"/>
  <c r="E112" i="38" s="1"/>
  <c r="E111" i="38" s="1"/>
  <c r="E110" i="38" s="1"/>
  <c r="E109" i="38" s="1"/>
  <c r="E108" i="38" s="1"/>
  <c r="E107" i="38" s="1"/>
  <c r="E106" i="38" s="1"/>
  <c r="E105" i="38" s="1"/>
  <c r="E104" i="38" s="1"/>
  <c r="E103" i="38" s="1"/>
  <c r="E102" i="38" s="1"/>
  <c r="E101" i="38" s="1"/>
  <c r="E100" i="38" s="1"/>
  <c r="E99" i="38" s="1"/>
  <c r="E98" i="38" s="1"/>
  <c r="E97" i="38" s="1"/>
  <c r="E96" i="38" s="1"/>
  <c r="E95" i="38" s="1"/>
  <c r="E94" i="38" s="1"/>
  <c r="E93" i="38" s="1"/>
  <c r="E92" i="38" s="1"/>
  <c r="E91" i="38" s="1"/>
  <c r="E90" i="38" s="1"/>
  <c r="E89" i="38" s="1"/>
  <c r="E88" i="38" s="1"/>
  <c r="E87" i="38" s="1"/>
  <c r="E86" i="38" s="1"/>
  <c r="E85" i="38" s="1"/>
  <c r="E84" i="38" s="1"/>
  <c r="E83" i="38" s="1"/>
  <c r="E82" i="38" s="1"/>
  <c r="E81" i="38" s="1"/>
  <c r="E80" i="38" s="1"/>
  <c r="E79" i="38" s="1"/>
  <c r="E78" i="38" s="1"/>
  <c r="E77" i="38" s="1"/>
  <c r="E76" i="38" s="1"/>
  <c r="E75" i="38" s="1"/>
  <c r="E74" i="38" s="1"/>
  <c r="E73" i="38" s="1"/>
  <c r="E72" i="38" s="1"/>
  <c r="E71" i="38" s="1"/>
  <c r="E70" i="38" s="1"/>
  <c r="E69" i="38" s="1"/>
  <c r="E68" i="38" s="1"/>
  <c r="E67" i="38" s="1"/>
  <c r="E66" i="38" s="1"/>
  <c r="E65" i="38" s="1"/>
  <c r="E64" i="38" s="1"/>
  <c r="E63" i="38" s="1"/>
  <c r="E62" i="38" s="1"/>
  <c r="E61" i="38" s="1"/>
  <c r="E60" i="38" s="1"/>
  <c r="E59" i="38" s="1"/>
  <c r="E58" i="38" s="1"/>
  <c r="E57" i="38" s="1"/>
  <c r="E56" i="38" s="1"/>
  <c r="E55" i="38" s="1"/>
  <c r="E54" i="38" s="1"/>
  <c r="E53" i="38" s="1"/>
  <c r="E52" i="38" s="1"/>
  <c r="E51" i="38" s="1"/>
  <c r="E50" i="38" s="1"/>
  <c r="E49" i="38" s="1"/>
  <c r="E48" i="38" s="1"/>
  <c r="E47" i="38" s="1"/>
  <c r="E46" i="38" s="1"/>
  <c r="E45" i="38" s="1"/>
  <c r="E44" i="38" s="1"/>
  <c r="E43" i="38" s="1"/>
  <c r="E42" i="38" s="1"/>
  <c r="E41" i="38" s="1"/>
  <c r="E40" i="38" s="1"/>
  <c r="E39" i="38" s="1"/>
  <c r="E38" i="38" s="1"/>
  <c r="E37" i="38" s="1"/>
  <c r="E36" i="38" s="1"/>
  <c r="E35" i="38" s="1"/>
  <c r="E34" i="38" s="1"/>
  <c r="E33" i="38" s="1"/>
  <c r="E32" i="38" s="1"/>
  <c r="E31" i="38" s="1"/>
  <c r="E30" i="38" s="1"/>
  <c r="E29" i="38" s="1"/>
  <c r="E28" i="38" s="1"/>
  <c r="E27" i="38" s="1"/>
  <c r="E26" i="38" s="1"/>
  <c r="E25" i="38" s="1"/>
  <c r="E24" i="38" s="1"/>
  <c r="E23" i="38" s="1"/>
  <c r="E22" i="38" s="1"/>
  <c r="E21" i="38" s="1"/>
  <c r="E20" i="38" s="1"/>
  <c r="E19" i="38" s="1"/>
  <c r="E18" i="38" s="1"/>
  <c r="E17" i="38" s="1"/>
  <c r="E16" i="38" s="1"/>
  <c r="E15" i="38" s="1"/>
  <c r="E14" i="38" s="1"/>
  <c r="E13" i="38" s="1"/>
  <c r="E12" i="38" s="1"/>
  <c r="E11" i="38" s="1"/>
  <c r="E10" i="38" s="1"/>
  <c r="E9" i="38" s="1"/>
  <c r="E8" i="38" s="1"/>
  <c r="E7" i="38" s="1"/>
  <c r="E6" i="38" s="1"/>
  <c r="E5" i="38" s="1"/>
  <c r="E4" i="38" s="1"/>
  <c r="E3" i="38" s="1"/>
  <c r="E2" i="38" s="1"/>
  <c r="K135" i="34"/>
  <c r="J135" i="34"/>
  <c r="K252" i="34"/>
  <c r="K310" i="34"/>
  <c r="K352" i="34"/>
  <c r="D170" i="30"/>
  <c r="E170" i="30" s="1"/>
  <c r="D220" i="30"/>
  <c r="E220" i="30" s="1"/>
  <c r="D270" i="30"/>
  <c r="E270" i="30" s="1"/>
  <c r="D320" i="30"/>
  <c r="E320" i="30" s="1"/>
  <c r="D370" i="30"/>
  <c r="E370" i="30" s="1"/>
  <c r="D409" i="32"/>
  <c r="E409" i="32" s="1"/>
  <c r="K19" i="34"/>
  <c r="K42" i="34"/>
  <c r="K59" i="34"/>
  <c r="K80" i="34"/>
  <c r="K148" i="34"/>
  <c r="K153" i="34"/>
  <c r="K158" i="34"/>
  <c r="K175" i="34"/>
  <c r="J175" i="34"/>
  <c r="K195" i="34"/>
  <c r="J195" i="34"/>
  <c r="K216" i="34"/>
  <c r="J216" i="34"/>
  <c r="J239" i="34"/>
  <c r="K281" i="34"/>
  <c r="K301" i="34"/>
  <c r="K388" i="34"/>
  <c r="K76" i="34"/>
  <c r="K119" i="34"/>
  <c r="J119" i="34"/>
  <c r="J177" i="34"/>
  <c r="J197" i="34"/>
  <c r="K210" i="34"/>
  <c r="J210" i="34"/>
  <c r="K245" i="34"/>
  <c r="K291" i="34"/>
  <c r="K315" i="34"/>
  <c r="K353" i="34"/>
  <c r="K406" i="34"/>
  <c r="D165" i="30"/>
  <c r="E165" i="30" s="1"/>
  <c r="D215" i="30"/>
  <c r="E215" i="30" s="1"/>
  <c r="D265" i="30"/>
  <c r="E265" i="30" s="1"/>
  <c r="D315" i="30"/>
  <c r="E315" i="30" s="1"/>
  <c r="D365" i="30"/>
  <c r="E365" i="30" s="1"/>
  <c r="L370" i="30"/>
  <c r="L369" i="30" s="1"/>
  <c r="L368" i="30" s="1"/>
  <c r="L367" i="30" s="1"/>
  <c r="L366" i="30" s="1"/>
  <c r="L365" i="30" s="1"/>
  <c r="L364" i="30" s="1"/>
  <c r="L363" i="30" s="1"/>
  <c r="L362" i="30" s="1"/>
  <c r="L361" i="30" s="1"/>
  <c r="L360" i="30" s="1"/>
  <c r="L359" i="30" s="1"/>
  <c r="L358" i="30" s="1"/>
  <c r="L357" i="30" s="1"/>
  <c r="L356" i="30" s="1"/>
  <c r="L355" i="30" s="1"/>
  <c r="L354" i="30" s="1"/>
  <c r="L353" i="30" s="1"/>
  <c r="L352" i="30" s="1"/>
  <c r="L351" i="30" s="1"/>
  <c r="L350" i="30" s="1"/>
  <c r="L349" i="30" s="1"/>
  <c r="L348" i="30" s="1"/>
  <c r="L347" i="30" s="1"/>
  <c r="L346" i="30" s="1"/>
  <c r="L345" i="30" s="1"/>
  <c r="L344" i="30" s="1"/>
  <c r="L343" i="30" s="1"/>
  <c r="L342" i="30" s="1"/>
  <c r="L341" i="30" s="1"/>
  <c r="L340" i="30" s="1"/>
  <c r="L339" i="30" s="1"/>
  <c r="L338" i="30" s="1"/>
  <c r="L337" i="30" s="1"/>
  <c r="L336" i="30" s="1"/>
  <c r="L335" i="30" s="1"/>
  <c r="L334" i="30" s="1"/>
  <c r="L333" i="30" s="1"/>
  <c r="L332" i="30" s="1"/>
  <c r="L331" i="30" s="1"/>
  <c r="L330" i="30" s="1"/>
  <c r="L329" i="30" s="1"/>
  <c r="L328" i="30" s="1"/>
  <c r="L327" i="30" s="1"/>
  <c r="L326" i="30" s="1"/>
  <c r="L325" i="30" s="1"/>
  <c r="L324" i="30" s="1"/>
  <c r="L323" i="30" s="1"/>
  <c r="L322" i="30" s="1"/>
  <c r="L321" i="30" s="1"/>
  <c r="L320" i="30" s="1"/>
  <c r="L319" i="30" s="1"/>
  <c r="L318" i="30" s="1"/>
  <c r="L317" i="30" s="1"/>
  <c r="L316" i="30" s="1"/>
  <c r="L315" i="30" s="1"/>
  <c r="L314" i="30" s="1"/>
  <c r="L313" i="30" s="1"/>
  <c r="L312" i="30" s="1"/>
  <c r="L311" i="30" s="1"/>
  <c r="L310" i="30" s="1"/>
  <c r="L309" i="30" s="1"/>
  <c r="L308" i="30" s="1"/>
  <c r="L307" i="30" s="1"/>
  <c r="L306" i="30" s="1"/>
  <c r="L305" i="30" s="1"/>
  <c r="L304" i="30" s="1"/>
  <c r="L303" i="30" s="1"/>
  <c r="L302" i="30" s="1"/>
  <c r="L301" i="30" s="1"/>
  <c r="L300" i="30" s="1"/>
  <c r="L299" i="30" s="1"/>
  <c r="L298" i="30" s="1"/>
  <c r="L297" i="30" s="1"/>
  <c r="L296" i="30" s="1"/>
  <c r="L295" i="30" s="1"/>
  <c r="L294" i="30" s="1"/>
  <c r="L293" i="30" s="1"/>
  <c r="L292" i="30" s="1"/>
  <c r="L291" i="30" s="1"/>
  <c r="L290" i="30" s="1"/>
  <c r="L289" i="30" s="1"/>
  <c r="L288" i="30" s="1"/>
  <c r="L287" i="30" s="1"/>
  <c r="L286" i="30" s="1"/>
  <c r="L285" i="30" s="1"/>
  <c r="L284" i="30" s="1"/>
  <c r="L283" i="30" s="1"/>
  <c r="L282" i="30" s="1"/>
  <c r="L281" i="30" s="1"/>
  <c r="L280" i="30" s="1"/>
  <c r="L279" i="30" s="1"/>
  <c r="L278" i="30" s="1"/>
  <c r="L277" i="30" s="1"/>
  <c r="L276" i="30" s="1"/>
  <c r="L275" i="30" s="1"/>
  <c r="L274" i="30" s="1"/>
  <c r="L273" i="30" s="1"/>
  <c r="L272" i="30" s="1"/>
  <c r="L271" i="30" s="1"/>
  <c r="L270" i="30" s="1"/>
  <c r="L269" i="30" s="1"/>
  <c r="L268" i="30" s="1"/>
  <c r="L267" i="30" s="1"/>
  <c r="L266" i="30" s="1"/>
  <c r="L265" i="30" s="1"/>
  <c r="L264" i="30" s="1"/>
  <c r="L263" i="30" s="1"/>
  <c r="L262" i="30" s="1"/>
  <c r="L261" i="30" s="1"/>
  <c r="L260" i="30" s="1"/>
  <c r="L259" i="30" s="1"/>
  <c r="L258" i="30" s="1"/>
  <c r="L257" i="30" s="1"/>
  <c r="L256" i="30" s="1"/>
  <c r="L255" i="30" s="1"/>
  <c r="L254" i="30" s="1"/>
  <c r="L253" i="30" s="1"/>
  <c r="L252" i="30" s="1"/>
  <c r="L251" i="30" s="1"/>
  <c r="L250" i="30" s="1"/>
  <c r="L249" i="30" s="1"/>
  <c r="L248" i="30" s="1"/>
  <c r="L247" i="30" s="1"/>
  <c r="L246" i="30" s="1"/>
  <c r="L245" i="30" s="1"/>
  <c r="L244" i="30" s="1"/>
  <c r="L243" i="30" s="1"/>
  <c r="L242" i="30" s="1"/>
  <c r="L241" i="30" s="1"/>
  <c r="L240" i="30" s="1"/>
  <c r="L239" i="30" s="1"/>
  <c r="L238" i="30" s="1"/>
  <c r="L237" i="30" s="1"/>
  <c r="L236" i="30" s="1"/>
  <c r="L235" i="30" s="1"/>
  <c r="L234" i="30" s="1"/>
  <c r="L233" i="30" s="1"/>
  <c r="L232" i="30" s="1"/>
  <c r="L231" i="30" s="1"/>
  <c r="L230" i="30" s="1"/>
  <c r="L229" i="30" s="1"/>
  <c r="L228" i="30" s="1"/>
  <c r="L227" i="30" s="1"/>
  <c r="L226" i="30" s="1"/>
  <c r="L225" i="30" s="1"/>
  <c r="L224" i="30" s="1"/>
  <c r="L223" i="30" s="1"/>
  <c r="L222" i="30" s="1"/>
  <c r="L221" i="30" s="1"/>
  <c r="L220" i="30" s="1"/>
  <c r="L219" i="30" s="1"/>
  <c r="L218" i="30" s="1"/>
  <c r="L217" i="30" s="1"/>
  <c r="L216" i="30" s="1"/>
  <c r="L215" i="30" s="1"/>
  <c r="L214" i="30" s="1"/>
  <c r="L213" i="30" s="1"/>
  <c r="L212" i="30" s="1"/>
  <c r="L211" i="30" s="1"/>
  <c r="L210" i="30" s="1"/>
  <c r="L209" i="30" s="1"/>
  <c r="L208" i="30" s="1"/>
  <c r="L207" i="30" s="1"/>
  <c r="L206" i="30" s="1"/>
  <c r="L205" i="30" s="1"/>
  <c r="L204" i="30" s="1"/>
  <c r="L203" i="30" s="1"/>
  <c r="L202" i="30" s="1"/>
  <c r="L201" i="30" s="1"/>
  <c r="L200" i="30" s="1"/>
  <c r="L199" i="30" s="1"/>
  <c r="L198" i="30" s="1"/>
  <c r="L197" i="30" s="1"/>
  <c r="L196" i="30" s="1"/>
  <c r="L195" i="30" s="1"/>
  <c r="L194" i="30" s="1"/>
  <c r="L193" i="30" s="1"/>
  <c r="L192" i="30" s="1"/>
  <c r="L191" i="30" s="1"/>
  <c r="L190" i="30" s="1"/>
  <c r="L189" i="30" s="1"/>
  <c r="L188" i="30" s="1"/>
  <c r="L187" i="30" s="1"/>
  <c r="L186" i="30" s="1"/>
  <c r="L185" i="30" s="1"/>
  <c r="L184" i="30" s="1"/>
  <c r="L183" i="30" s="1"/>
  <c r="L182" i="30" s="1"/>
  <c r="L181" i="30" s="1"/>
  <c r="L180" i="30" s="1"/>
  <c r="L179" i="30" s="1"/>
  <c r="L178" i="30" s="1"/>
  <c r="L177" i="30" s="1"/>
  <c r="L176" i="30" s="1"/>
  <c r="L175" i="30" s="1"/>
  <c r="L174" i="30" s="1"/>
  <c r="L173" i="30" s="1"/>
  <c r="L172" i="30" s="1"/>
  <c r="L171" i="30" s="1"/>
  <c r="L170" i="30" s="1"/>
  <c r="L169" i="30" s="1"/>
  <c r="L168" i="30" s="1"/>
  <c r="L167" i="30" s="1"/>
  <c r="L166" i="30" s="1"/>
  <c r="L165" i="30" s="1"/>
  <c r="L164" i="30" s="1"/>
  <c r="L163" i="30" s="1"/>
  <c r="L162" i="30" s="1"/>
  <c r="L161" i="30" s="1"/>
  <c r="L160" i="30" s="1"/>
  <c r="L159" i="30" s="1"/>
  <c r="L158" i="30" s="1"/>
  <c r="L157" i="30" s="1"/>
  <c r="L156" i="30" s="1"/>
  <c r="L155" i="30" s="1"/>
  <c r="L154" i="30" s="1"/>
  <c r="L153" i="30" s="1"/>
  <c r="L152" i="30" s="1"/>
  <c r="L151" i="30" s="1"/>
  <c r="L150" i="30" s="1"/>
  <c r="L149" i="30" s="1"/>
  <c r="L148" i="30" s="1"/>
  <c r="L147" i="30" s="1"/>
  <c r="L146" i="30" s="1"/>
  <c r="L145" i="30" s="1"/>
  <c r="L144" i="30" s="1"/>
  <c r="L143" i="30" s="1"/>
  <c r="L142" i="30" s="1"/>
  <c r="L141" i="30" s="1"/>
  <c r="L140" i="30" s="1"/>
  <c r="L139" i="30" s="1"/>
  <c r="L138" i="30" s="1"/>
  <c r="L137" i="30" s="1"/>
  <c r="L136" i="30" s="1"/>
  <c r="L135" i="30" s="1"/>
  <c r="L134" i="30" s="1"/>
  <c r="L133" i="30" s="1"/>
  <c r="L132" i="30" s="1"/>
  <c r="L131" i="30" s="1"/>
  <c r="L130" i="30" s="1"/>
  <c r="L129" i="30" s="1"/>
  <c r="L128" i="30" s="1"/>
  <c r="L127" i="30" s="1"/>
  <c r="L126" i="30" s="1"/>
  <c r="L125" i="30" s="1"/>
  <c r="L124" i="30" s="1"/>
  <c r="L123" i="30" s="1"/>
  <c r="L122" i="30" s="1"/>
  <c r="D381" i="32"/>
  <c r="E381" i="32" s="1"/>
  <c r="J3" i="34"/>
  <c r="J7" i="34"/>
  <c r="J11" i="34"/>
  <c r="J45" i="34"/>
  <c r="K110" i="34"/>
  <c r="J110" i="34"/>
  <c r="J125" i="34"/>
  <c r="J143" i="34"/>
  <c r="J153" i="34"/>
  <c r="K166" i="34"/>
  <c r="J166" i="34"/>
  <c r="J178" i="34"/>
  <c r="K186" i="34"/>
  <c r="J186" i="34"/>
  <c r="K198" i="34"/>
  <c r="J245" i="34"/>
  <c r="K320" i="34"/>
  <c r="K362" i="34"/>
  <c r="K367" i="34"/>
  <c r="K383" i="34"/>
  <c r="D154" i="30"/>
  <c r="E154" i="30" s="1"/>
  <c r="D204" i="30"/>
  <c r="E204" i="30" s="1"/>
  <c r="D254" i="30"/>
  <c r="E254" i="30" s="1"/>
  <c r="D304" i="30"/>
  <c r="E304" i="30" s="1"/>
  <c r="D354" i="30"/>
  <c r="E354" i="30" s="1"/>
  <c r="J30" i="34"/>
  <c r="J48" i="34"/>
  <c r="J62" i="34"/>
  <c r="J76" i="34"/>
  <c r="K86" i="34"/>
  <c r="K89" i="34"/>
  <c r="K95" i="34"/>
  <c r="J95" i="34"/>
  <c r="K105" i="34"/>
  <c r="J105" i="34"/>
  <c r="J156" i="34"/>
  <c r="K178" i="34"/>
  <c r="J203" i="34"/>
  <c r="K204" i="34"/>
  <c r="K287" i="34"/>
  <c r="K292" i="34"/>
  <c r="K297" i="34"/>
  <c r="K296" i="34"/>
  <c r="K300" i="34"/>
  <c r="K302" i="34"/>
  <c r="K358" i="34"/>
  <c r="D389" i="32"/>
  <c r="E389" i="32" s="1"/>
  <c r="J26" i="34"/>
  <c r="K41" i="34"/>
  <c r="J55" i="34"/>
  <c r="K100" i="34"/>
  <c r="J100" i="34"/>
  <c r="K128" i="34"/>
  <c r="K133" i="34"/>
  <c r="J150" i="34"/>
  <c r="K151" i="34"/>
  <c r="J151" i="34"/>
  <c r="K159" i="34"/>
  <c r="K164" i="34"/>
  <c r="K184" i="34"/>
  <c r="J204" i="34"/>
  <c r="K217" i="34"/>
  <c r="K325" i="34"/>
  <c r="K329" i="34"/>
  <c r="K334" i="34"/>
  <c r="K414" i="34"/>
  <c r="K407" i="34"/>
  <c r="D97" i="32"/>
  <c r="E97" i="32" s="1"/>
  <c r="D121" i="32"/>
  <c r="E121" i="32" s="1"/>
  <c r="K55" i="34"/>
  <c r="J58" i="34"/>
  <c r="K114" i="34"/>
  <c r="J114" i="34"/>
  <c r="K121" i="34"/>
  <c r="J121" i="34"/>
  <c r="J164" i="34"/>
  <c r="J176" i="34"/>
  <c r="J196" i="34"/>
  <c r="K220" i="34"/>
  <c r="J220" i="34"/>
  <c r="K224" i="34"/>
  <c r="K223" i="34"/>
  <c r="J223" i="34"/>
  <c r="J224" i="34"/>
  <c r="K235" i="34"/>
  <c r="J235" i="34"/>
  <c r="K234" i="34"/>
  <c r="J232" i="34"/>
  <c r="J234" i="34"/>
  <c r="K238" i="34"/>
  <c r="K248" i="34"/>
  <c r="J248" i="34"/>
  <c r="K249" i="34"/>
  <c r="J249" i="34"/>
  <c r="K263" i="34"/>
  <c r="K265" i="34"/>
  <c r="K264" i="34"/>
  <c r="K326" i="34"/>
  <c r="K378" i="34"/>
  <c r="K51" i="34"/>
  <c r="J141" i="34"/>
  <c r="K231" i="34"/>
  <c r="J231" i="34"/>
  <c r="K283" i="34"/>
  <c r="K298" i="34"/>
  <c r="K306" i="34"/>
  <c r="K330" i="34"/>
  <c r="K363" i="34"/>
  <c r="K44" i="34"/>
  <c r="K141" i="34"/>
  <c r="J154" i="34"/>
  <c r="K173" i="34"/>
  <c r="K176" i="34"/>
  <c r="K179" i="34"/>
  <c r="K193" i="34"/>
  <c r="K199" i="34"/>
  <c r="J214" i="34"/>
  <c r="K228" i="34"/>
  <c r="K269" i="34"/>
  <c r="K274" i="34"/>
  <c r="K279" i="34"/>
  <c r="K307" i="34"/>
  <c r="K317" i="34"/>
  <c r="D150" i="30"/>
  <c r="E150" i="30" s="1"/>
  <c r="D200" i="30"/>
  <c r="E200" i="30" s="1"/>
  <c r="D250" i="30"/>
  <c r="E250" i="30" s="1"/>
  <c r="D300" i="30"/>
  <c r="E300" i="30" s="1"/>
  <c r="D350" i="30"/>
  <c r="E350" i="30" s="1"/>
  <c r="J51" i="34"/>
  <c r="K61" i="34"/>
  <c r="K94" i="34"/>
  <c r="K109" i="34"/>
  <c r="J109" i="34"/>
  <c r="J130" i="34"/>
  <c r="K131" i="34"/>
  <c r="J131" i="34"/>
  <c r="K165" i="34"/>
  <c r="K185" i="34"/>
  <c r="K208" i="34"/>
  <c r="J208" i="34"/>
  <c r="K221" i="34"/>
  <c r="J250" i="34"/>
  <c r="K312" i="34"/>
  <c r="K339" i="34"/>
  <c r="K375" i="34"/>
  <c r="E367" i="41"/>
  <c r="E366" i="41" s="1"/>
  <c r="E365" i="41" s="1"/>
  <c r="E364" i="41" s="1"/>
  <c r="E363" i="41" s="1"/>
  <c r="E362" i="41" s="1"/>
  <c r="E361" i="41" s="1"/>
  <c r="E360" i="41" s="1"/>
  <c r="E359" i="41" s="1"/>
  <c r="E358" i="41" s="1"/>
  <c r="E357" i="41" s="1"/>
  <c r="E356" i="41" s="1"/>
  <c r="E355" i="41" s="1"/>
  <c r="E354" i="41" s="1"/>
  <c r="E353" i="41" s="1"/>
  <c r="E352" i="41" s="1"/>
  <c r="E351" i="41" s="1"/>
  <c r="E350" i="41" s="1"/>
  <c r="E349" i="41" s="1"/>
  <c r="E348" i="41" s="1"/>
  <c r="E347" i="41" s="1"/>
  <c r="E346" i="41" s="1"/>
  <c r="E345" i="41" s="1"/>
  <c r="E344" i="41" s="1"/>
  <c r="E343" i="41" s="1"/>
  <c r="E342" i="41" s="1"/>
  <c r="E341" i="41" s="1"/>
  <c r="E340" i="41" s="1"/>
  <c r="E339" i="41" s="1"/>
  <c r="E338" i="41" s="1"/>
  <c r="E337" i="41" s="1"/>
  <c r="E336" i="41" s="1"/>
  <c r="E335" i="41" s="1"/>
  <c r="E334" i="41" s="1"/>
  <c r="E333" i="41" s="1"/>
  <c r="E332" i="41" s="1"/>
  <c r="E331" i="41" s="1"/>
  <c r="E330" i="41" s="1"/>
  <c r="E329" i="41" s="1"/>
  <c r="E328" i="41" s="1"/>
  <c r="E327" i="41" s="1"/>
  <c r="E326" i="41" s="1"/>
  <c r="E325" i="41" s="1"/>
  <c r="E324" i="41" s="1"/>
  <c r="E323" i="41" s="1"/>
  <c r="E322" i="41" s="1"/>
  <c r="E321" i="41" s="1"/>
  <c r="E320" i="41" s="1"/>
  <c r="E319" i="41" s="1"/>
  <c r="E318" i="41" s="1"/>
  <c r="E317" i="41" s="1"/>
  <c r="E316" i="41" s="1"/>
  <c r="E315" i="41" s="1"/>
  <c r="E314" i="41" s="1"/>
  <c r="E313" i="41" s="1"/>
  <c r="E312" i="41" s="1"/>
  <c r="E311" i="41" s="1"/>
  <c r="E310" i="41" s="1"/>
  <c r="E309" i="41" s="1"/>
  <c r="E308" i="41" s="1"/>
  <c r="E307" i="41" s="1"/>
  <c r="E306" i="41" s="1"/>
  <c r="E305" i="41" s="1"/>
  <c r="E304" i="41" s="1"/>
  <c r="E303" i="41" s="1"/>
  <c r="E302" i="41" s="1"/>
  <c r="E301" i="41" s="1"/>
  <c r="E300" i="41" s="1"/>
  <c r="E299" i="41" s="1"/>
  <c r="E298" i="41" s="1"/>
  <c r="E297" i="41" s="1"/>
  <c r="E296" i="41" s="1"/>
  <c r="E295" i="41" s="1"/>
  <c r="E294" i="41" s="1"/>
  <c r="E293" i="41" s="1"/>
  <c r="E292" i="41" s="1"/>
  <c r="E291" i="41" s="1"/>
  <c r="E290" i="41" s="1"/>
  <c r="E289" i="41" s="1"/>
  <c r="E288" i="41" s="1"/>
  <c r="E287" i="41" s="1"/>
  <c r="E286" i="41" s="1"/>
  <c r="E285" i="41" s="1"/>
  <c r="E284" i="41" s="1"/>
  <c r="E283" i="41" s="1"/>
  <c r="E282" i="41" s="1"/>
  <c r="E281" i="41" s="1"/>
  <c r="E280" i="41" s="1"/>
  <c r="E279" i="41" s="1"/>
  <c r="E278" i="41" s="1"/>
  <c r="E277" i="41" s="1"/>
  <c r="E276" i="41" s="1"/>
  <c r="E275" i="41" s="1"/>
  <c r="E274" i="41" s="1"/>
  <c r="E273" i="41" s="1"/>
  <c r="E272" i="41" s="1"/>
  <c r="E271" i="41" s="1"/>
  <c r="E270" i="41" s="1"/>
  <c r="E269" i="41" s="1"/>
  <c r="E268" i="41" s="1"/>
  <c r="E267" i="41" s="1"/>
  <c r="E266" i="41" s="1"/>
  <c r="E265" i="41" s="1"/>
  <c r="E264" i="41" s="1"/>
  <c r="E263" i="41" s="1"/>
  <c r="E262" i="41" s="1"/>
  <c r="E261" i="41" s="1"/>
  <c r="E260" i="41" s="1"/>
  <c r="E259" i="41" s="1"/>
  <c r="E258" i="41" s="1"/>
  <c r="E257" i="41" s="1"/>
  <c r="E256" i="41" s="1"/>
  <c r="E255" i="41" s="1"/>
  <c r="E254" i="41" s="1"/>
  <c r="E253" i="41" s="1"/>
  <c r="E252" i="41" s="1"/>
  <c r="E251" i="41" s="1"/>
  <c r="E250" i="41" s="1"/>
  <c r="E249" i="41" s="1"/>
  <c r="E248" i="41" s="1"/>
  <c r="E247" i="41" s="1"/>
  <c r="E246" i="41" s="1"/>
  <c r="E245" i="41" s="1"/>
  <c r="E244" i="41" s="1"/>
  <c r="E243" i="41" s="1"/>
  <c r="E242" i="41" s="1"/>
  <c r="E241" i="41" s="1"/>
  <c r="E240" i="41" s="1"/>
  <c r="E239" i="41" s="1"/>
  <c r="E238" i="41" s="1"/>
  <c r="E237" i="41" s="1"/>
  <c r="E236" i="41" s="1"/>
  <c r="E235" i="41" s="1"/>
  <c r="E234" i="41" s="1"/>
  <c r="E233" i="41" s="1"/>
  <c r="E232" i="41" s="1"/>
  <c r="E231" i="41" s="1"/>
  <c r="E230" i="41" s="1"/>
  <c r="E229" i="41" s="1"/>
  <c r="E228" i="41" s="1"/>
  <c r="E227" i="41" s="1"/>
  <c r="E226" i="41" s="1"/>
  <c r="E225" i="41" s="1"/>
  <c r="E224" i="41" s="1"/>
  <c r="E223" i="41" s="1"/>
  <c r="E222" i="41" s="1"/>
  <c r="E221" i="41" s="1"/>
  <c r="E220" i="41" s="1"/>
  <c r="E219" i="41" s="1"/>
  <c r="E218" i="41" s="1"/>
  <c r="E217" i="41" s="1"/>
  <c r="E216" i="41" s="1"/>
  <c r="E215" i="41" s="1"/>
  <c r="E214" i="41" s="1"/>
  <c r="E213" i="41" s="1"/>
  <c r="E212" i="41" s="1"/>
  <c r="E211" i="41" s="1"/>
  <c r="E210" i="41" s="1"/>
  <c r="E209" i="41" s="1"/>
  <c r="E208" i="41" s="1"/>
  <c r="E207" i="41" s="1"/>
  <c r="E206" i="41" s="1"/>
  <c r="E205" i="41" s="1"/>
  <c r="E204" i="41" s="1"/>
  <c r="E203" i="41" s="1"/>
  <c r="E202" i="41" s="1"/>
  <c r="E201" i="41" s="1"/>
  <c r="E200" i="41" s="1"/>
  <c r="E199" i="41" s="1"/>
  <c r="E198" i="41" s="1"/>
  <c r="E197" i="41" s="1"/>
  <c r="E196" i="41" s="1"/>
  <c r="E195" i="41" s="1"/>
  <c r="E194" i="41" s="1"/>
  <c r="E193" i="41" s="1"/>
  <c r="E192" i="41" s="1"/>
  <c r="E191" i="41" s="1"/>
  <c r="E190" i="41" s="1"/>
  <c r="E189" i="41" s="1"/>
  <c r="E188" i="41" s="1"/>
  <c r="E187" i="41" s="1"/>
  <c r="E186" i="41" s="1"/>
  <c r="E185" i="41" s="1"/>
  <c r="E184" i="41" s="1"/>
  <c r="E183" i="41" s="1"/>
  <c r="E182" i="41" s="1"/>
  <c r="E181" i="41" s="1"/>
  <c r="E180" i="41" s="1"/>
  <c r="E179" i="41" s="1"/>
  <c r="E178" i="41" s="1"/>
  <c r="E177" i="41" s="1"/>
  <c r="E176" i="41" s="1"/>
  <c r="E175" i="41" s="1"/>
  <c r="E174" i="41" s="1"/>
  <c r="E173" i="41" s="1"/>
  <c r="E172" i="41" s="1"/>
  <c r="E171" i="41" s="1"/>
  <c r="E170" i="41" s="1"/>
  <c r="E169" i="41" s="1"/>
  <c r="E168" i="41" s="1"/>
  <c r="E167" i="41" s="1"/>
  <c r="E166" i="41" s="1"/>
  <c r="E165" i="41" s="1"/>
  <c r="E164" i="41" s="1"/>
  <c r="E163" i="41" s="1"/>
  <c r="E162" i="41" s="1"/>
  <c r="E161" i="41" s="1"/>
  <c r="E160" i="41" s="1"/>
  <c r="E159" i="41" s="1"/>
  <c r="E158" i="41" s="1"/>
  <c r="E157" i="41" s="1"/>
  <c r="E156" i="41" s="1"/>
  <c r="E155" i="41" s="1"/>
  <c r="E154" i="41" s="1"/>
  <c r="E153" i="41" s="1"/>
  <c r="E152" i="41" s="1"/>
  <c r="E151" i="41" s="1"/>
  <c r="E150" i="41" s="1"/>
  <c r="E149" i="41" s="1"/>
  <c r="E148" i="41" s="1"/>
  <c r="E147" i="41" s="1"/>
  <c r="E146" i="41" s="1"/>
  <c r="E145" i="41" s="1"/>
  <c r="E144" i="41" s="1"/>
  <c r="E143" i="41" s="1"/>
  <c r="E142" i="41" s="1"/>
  <c r="E141" i="41" s="1"/>
  <c r="E140" i="41" s="1"/>
  <c r="E139" i="41" s="1"/>
  <c r="E138" i="41" s="1"/>
  <c r="E137" i="41" s="1"/>
  <c r="E136" i="41" s="1"/>
  <c r="E135" i="41" s="1"/>
  <c r="E134" i="41" s="1"/>
  <c r="E133" i="41" s="1"/>
  <c r="E132" i="41" s="1"/>
  <c r="E131" i="41" s="1"/>
  <c r="E130" i="41" s="1"/>
  <c r="E129" i="41" s="1"/>
  <c r="E128" i="41" s="1"/>
  <c r="E127" i="41" s="1"/>
  <c r="E126" i="41" s="1"/>
  <c r="E125" i="41" s="1"/>
  <c r="E124" i="41" s="1"/>
  <c r="E123" i="41" s="1"/>
  <c r="E122" i="41" s="1"/>
  <c r="E121" i="41" s="1"/>
  <c r="E120" i="41" s="1"/>
  <c r="E119" i="41" s="1"/>
  <c r="E118" i="41" s="1"/>
  <c r="E117" i="41" s="1"/>
  <c r="E116" i="41" s="1"/>
  <c r="E115" i="41" s="1"/>
  <c r="E114" i="41" s="1"/>
  <c r="E113" i="41" s="1"/>
  <c r="E112" i="41" s="1"/>
  <c r="E111" i="41" s="1"/>
  <c r="E110" i="41" s="1"/>
  <c r="E109" i="41" s="1"/>
  <c r="E108" i="41" s="1"/>
  <c r="E107" i="41" s="1"/>
  <c r="E106" i="41" s="1"/>
  <c r="E105" i="41" s="1"/>
  <c r="E104" i="41" s="1"/>
  <c r="E103" i="41" s="1"/>
  <c r="E102" i="41" s="1"/>
  <c r="E101" i="41" s="1"/>
  <c r="E100" i="41" s="1"/>
  <c r="E99" i="41" s="1"/>
  <c r="E98" i="41" s="1"/>
  <c r="E97" i="41" s="1"/>
  <c r="E96" i="41" s="1"/>
  <c r="E95" i="41" s="1"/>
  <c r="E94" i="41" s="1"/>
  <c r="E93" i="41" s="1"/>
  <c r="E92" i="41" s="1"/>
  <c r="E91" i="41" s="1"/>
  <c r="E90" i="41" s="1"/>
  <c r="E89" i="41" s="1"/>
  <c r="E88" i="41" s="1"/>
  <c r="E87" i="41" s="1"/>
  <c r="E86" i="41" s="1"/>
  <c r="E85" i="41" s="1"/>
  <c r="E84" i="41" s="1"/>
  <c r="E83" i="41" s="1"/>
  <c r="E82" i="41" s="1"/>
  <c r="E81" i="41" s="1"/>
  <c r="E80" i="41" s="1"/>
  <c r="E79" i="41" s="1"/>
  <c r="E78" i="41" s="1"/>
  <c r="E77" i="41" s="1"/>
  <c r="E76" i="41" s="1"/>
  <c r="E75" i="41" s="1"/>
  <c r="E74" i="41" s="1"/>
  <c r="E73" i="41" s="1"/>
  <c r="E72" i="41" s="1"/>
  <c r="E71" i="41" s="1"/>
  <c r="E70" i="41" s="1"/>
  <c r="E69" i="41" s="1"/>
  <c r="E68" i="41" s="1"/>
  <c r="E67" i="41" s="1"/>
  <c r="E66" i="41" s="1"/>
  <c r="E65" i="41" s="1"/>
  <c r="E64" i="41" s="1"/>
  <c r="E63" i="41" s="1"/>
  <c r="E62" i="41" s="1"/>
  <c r="E61" i="41" s="1"/>
  <c r="E60" i="41" s="1"/>
  <c r="E59" i="41" s="1"/>
  <c r="E58" i="41" s="1"/>
  <c r="E57" i="41" s="1"/>
  <c r="E56" i="41" s="1"/>
  <c r="E55" i="41" s="1"/>
  <c r="E54" i="41" s="1"/>
  <c r="E53" i="41" s="1"/>
  <c r="E52" i="41" s="1"/>
  <c r="E51" i="41" s="1"/>
  <c r="E50" i="41" s="1"/>
  <c r="E49" i="41" s="1"/>
  <c r="E48" i="41" s="1"/>
  <c r="E47" i="41" s="1"/>
  <c r="E46" i="41" s="1"/>
  <c r="E45" i="41" s="1"/>
  <c r="E44" i="41" s="1"/>
  <c r="E43" i="41" s="1"/>
  <c r="E42" i="41" s="1"/>
  <c r="E41" i="41" s="1"/>
  <c r="E40" i="41" s="1"/>
  <c r="E39" i="41" s="1"/>
  <c r="E38" i="41" s="1"/>
  <c r="E37" i="41" s="1"/>
  <c r="E36" i="41" s="1"/>
  <c r="E35" i="41" s="1"/>
  <c r="E34" i="41" s="1"/>
  <c r="E33" i="41" s="1"/>
  <c r="E32" i="41" s="1"/>
  <c r="E31" i="41" s="1"/>
  <c r="E30" i="41" s="1"/>
  <c r="E29" i="41" s="1"/>
  <c r="E28" i="41" s="1"/>
  <c r="E27" i="41" s="1"/>
  <c r="E26" i="41" s="1"/>
  <c r="E25" i="41" s="1"/>
  <c r="E24" i="41" s="1"/>
  <c r="E23" i="41" s="1"/>
  <c r="E22" i="41" s="1"/>
  <c r="E21" i="41" s="1"/>
  <c r="E20" i="41" s="1"/>
  <c r="E19" i="41" s="1"/>
  <c r="E18" i="41" s="1"/>
  <c r="E17" i="41" s="1"/>
  <c r="E16" i="41" s="1"/>
  <c r="E15" i="41" s="1"/>
  <c r="E14" i="41" s="1"/>
  <c r="E13" i="41" s="1"/>
  <c r="E12" i="41" s="1"/>
  <c r="E11" i="41" s="1"/>
  <c r="E10" i="41" s="1"/>
  <c r="E9" i="41" s="1"/>
  <c r="E8" i="41" s="1"/>
  <c r="E7" i="41" s="1"/>
  <c r="E6" i="41" s="1"/>
  <c r="E5" i="41" s="1"/>
  <c r="E4" i="41" s="1"/>
  <c r="E3" i="41" s="1"/>
  <c r="E2" i="41" s="1"/>
  <c r="J198" i="34"/>
  <c r="J242" i="34"/>
  <c r="K273" i="34"/>
  <c r="K276" i="34"/>
  <c r="K369" i="34"/>
  <c r="K253" i="34"/>
  <c r="K338" i="34"/>
  <c r="O370" i="34"/>
  <c r="P370" i="34" s="1"/>
  <c r="K410" i="34"/>
  <c r="K240" i="34"/>
  <c r="K247" i="34"/>
  <c r="K259" i="34"/>
  <c r="K293" i="34"/>
  <c r="K309" i="34"/>
  <c r="K401" i="34"/>
  <c r="K227" i="34"/>
  <c r="J238" i="34"/>
  <c r="J240" i="34"/>
  <c r="J254" i="34"/>
  <c r="K348" i="34"/>
  <c r="K364" i="34"/>
  <c r="K396" i="34"/>
  <c r="K405" i="34"/>
  <c r="K413" i="34"/>
  <c r="J247" i="34"/>
  <c r="K254" i="34"/>
  <c r="K262" i="34"/>
  <c r="K303" i="34"/>
  <c r="K319" i="34"/>
  <c r="K391" i="34"/>
  <c r="J184" i="34"/>
  <c r="K257" i="34"/>
  <c r="K268" i="34"/>
  <c r="K313" i="34"/>
  <c r="K316" i="34"/>
  <c r="K381" i="34"/>
  <c r="K387" i="34"/>
  <c r="K271" i="34"/>
  <c r="K368" i="34"/>
  <c r="K371" i="34"/>
  <c r="K376" i="34"/>
  <c r="K382" i="34"/>
  <c r="K323" i="34"/>
  <c r="K377" i="34"/>
  <c r="K278" i="34"/>
  <c r="K409" i="34"/>
  <c r="J128" i="34"/>
  <c r="J148" i="34"/>
  <c r="J168" i="34"/>
  <c r="J188" i="34"/>
  <c r="J199" i="34"/>
  <c r="J219" i="34"/>
  <c r="J241" i="34"/>
  <c r="K255" i="34"/>
  <c r="K333" i="34"/>
  <c r="J159" i="34"/>
  <c r="J179" i="34"/>
  <c r="K207" i="34"/>
  <c r="K215" i="34"/>
  <c r="J217" i="34"/>
  <c r="J230" i="34"/>
  <c r="K241" i="34"/>
  <c r="K288" i="34"/>
  <c r="K211" i="34"/>
  <c r="J211" i="34"/>
  <c r="J246" i="34"/>
  <c r="K343" i="34"/>
  <c r="E370" i="44"/>
  <c r="E369" i="44" s="1"/>
  <c r="E368" i="44" s="1"/>
  <c r="E367" i="44" s="1"/>
  <c r="E366" i="44" s="1"/>
  <c r="E365" i="44" s="1"/>
  <c r="E364" i="44" s="1"/>
  <c r="E363" i="44" s="1"/>
  <c r="E362" i="44" s="1"/>
  <c r="E361" i="44" s="1"/>
  <c r="E360" i="44" s="1"/>
  <c r="E359" i="44" s="1"/>
  <c r="E358" i="44" s="1"/>
  <c r="E357" i="44" s="1"/>
  <c r="E356" i="44" s="1"/>
  <c r="E355" i="44" s="1"/>
  <c r="E354" i="44" s="1"/>
  <c r="E353" i="44" s="1"/>
  <c r="E352" i="44" s="1"/>
  <c r="E351" i="44" s="1"/>
  <c r="E350" i="44" s="1"/>
  <c r="E349" i="44" s="1"/>
  <c r="E348" i="44" s="1"/>
  <c r="E347" i="44" s="1"/>
  <c r="E346" i="44" s="1"/>
  <c r="E345" i="44" s="1"/>
  <c r="E344" i="44" s="1"/>
  <c r="E343" i="44" s="1"/>
  <c r="E342" i="44" s="1"/>
  <c r="E341" i="44" s="1"/>
  <c r="E340" i="44" s="1"/>
  <c r="E339" i="44" s="1"/>
  <c r="E338" i="44" s="1"/>
  <c r="E337" i="44" s="1"/>
  <c r="E336" i="44" s="1"/>
  <c r="E335" i="44" s="1"/>
  <c r="E334" i="44" s="1"/>
  <c r="E333" i="44" s="1"/>
  <c r="E332" i="44" s="1"/>
  <c r="E331" i="44" s="1"/>
  <c r="E330" i="44" s="1"/>
  <c r="E329" i="44" s="1"/>
  <c r="E328" i="44" s="1"/>
  <c r="E327" i="44" s="1"/>
  <c r="E326" i="44" s="1"/>
  <c r="E325" i="44" s="1"/>
  <c r="E324" i="44" s="1"/>
  <c r="E323" i="44" s="1"/>
  <c r="E322" i="44" s="1"/>
  <c r="E321" i="44" s="1"/>
  <c r="E320" i="44" s="1"/>
  <c r="E319" i="44" s="1"/>
  <c r="E318" i="44" s="1"/>
  <c r="E317" i="44" s="1"/>
  <c r="E316" i="44" s="1"/>
  <c r="E315" i="44" s="1"/>
  <c r="E314" i="44" s="1"/>
  <c r="E313" i="44" s="1"/>
  <c r="E312" i="44" s="1"/>
  <c r="E311" i="44" s="1"/>
  <c r="E310" i="44" s="1"/>
  <c r="E309" i="44" s="1"/>
  <c r="E308" i="44" s="1"/>
  <c r="E307" i="44" s="1"/>
  <c r="E306" i="44" s="1"/>
  <c r="E305" i="44" s="1"/>
  <c r="E304" i="44" s="1"/>
  <c r="E303" i="44" s="1"/>
  <c r="E302" i="44" s="1"/>
  <c r="E301" i="44" s="1"/>
  <c r="E300" i="44" s="1"/>
  <c r="E299" i="44" s="1"/>
  <c r="E298" i="44" s="1"/>
  <c r="E297" i="44" s="1"/>
  <c r="E296" i="44" s="1"/>
  <c r="E295" i="44" s="1"/>
  <c r="E294" i="44" s="1"/>
  <c r="E293" i="44" s="1"/>
  <c r="E292" i="44" s="1"/>
  <c r="E291" i="44" s="1"/>
  <c r="E290" i="44" s="1"/>
  <c r="E289" i="44" s="1"/>
  <c r="E288" i="44" s="1"/>
  <c r="E287" i="44" s="1"/>
  <c r="E286" i="44" s="1"/>
  <c r="E285" i="44" s="1"/>
  <c r="E284" i="44" s="1"/>
  <c r="E283" i="44" s="1"/>
  <c r="E282" i="44" s="1"/>
  <c r="E281" i="44" s="1"/>
  <c r="E280" i="44" s="1"/>
  <c r="E279" i="44" s="1"/>
  <c r="E278" i="44" s="1"/>
  <c r="E277" i="44" s="1"/>
  <c r="E276" i="44" s="1"/>
  <c r="E275" i="44" s="1"/>
  <c r="E274" i="44" s="1"/>
  <c r="E273" i="44" s="1"/>
  <c r="E272" i="44" s="1"/>
  <c r="E271" i="44" s="1"/>
  <c r="E270" i="44" s="1"/>
  <c r="E269" i="44" s="1"/>
  <c r="E268" i="44" s="1"/>
  <c r="E267" i="44" s="1"/>
  <c r="E266" i="44" s="1"/>
  <c r="E265" i="44" s="1"/>
  <c r="E264" i="44" s="1"/>
  <c r="E263" i="44" s="1"/>
  <c r="E262" i="44" s="1"/>
  <c r="E261" i="44" s="1"/>
  <c r="E260" i="44" s="1"/>
  <c r="E259" i="44" s="1"/>
  <c r="E258" i="44" s="1"/>
  <c r="E257" i="44" s="1"/>
  <c r="E256" i="44" s="1"/>
  <c r="E255" i="44" s="1"/>
  <c r="E254" i="44" s="1"/>
  <c r="E253" i="44" s="1"/>
  <c r="E252" i="44" s="1"/>
  <c r="E251" i="44" s="1"/>
  <c r="E250" i="44" s="1"/>
  <c r="E249" i="44" s="1"/>
  <c r="E248" i="44" s="1"/>
  <c r="E247" i="44" s="1"/>
  <c r="E246" i="44" s="1"/>
  <c r="E245" i="44" s="1"/>
  <c r="E244" i="44" s="1"/>
  <c r="E243" i="44" s="1"/>
  <c r="E242" i="44" s="1"/>
  <c r="E241" i="44" s="1"/>
  <c r="E240" i="44" s="1"/>
  <c r="E239" i="44" s="1"/>
  <c r="E238" i="44" s="1"/>
  <c r="E237" i="44" s="1"/>
  <c r="E236" i="44" s="1"/>
  <c r="E235" i="44" s="1"/>
  <c r="E234" i="44" s="1"/>
  <c r="E233" i="44" s="1"/>
  <c r="E232" i="44" s="1"/>
  <c r="E231" i="44" s="1"/>
  <c r="E230" i="44" s="1"/>
  <c r="E229" i="44" s="1"/>
  <c r="E228" i="44" s="1"/>
  <c r="E227" i="44" s="1"/>
  <c r="E226" i="44" s="1"/>
  <c r="E225" i="44" s="1"/>
  <c r="E224" i="44" s="1"/>
  <c r="E223" i="44" s="1"/>
  <c r="E222" i="44" s="1"/>
  <c r="E221" i="44" s="1"/>
  <c r="E220" i="44" s="1"/>
  <c r="E219" i="44" s="1"/>
  <c r="E218" i="44" s="1"/>
  <c r="E217" i="44" s="1"/>
  <c r="E216" i="44" s="1"/>
  <c r="E215" i="44" s="1"/>
  <c r="E214" i="44" s="1"/>
  <c r="E213" i="44" s="1"/>
  <c r="E212" i="44" s="1"/>
  <c r="E211" i="44" s="1"/>
  <c r="E210" i="44" s="1"/>
  <c r="E209" i="44" s="1"/>
  <c r="E208" i="44" s="1"/>
  <c r="E207" i="44" s="1"/>
  <c r="E206" i="44" s="1"/>
  <c r="E205" i="44" s="1"/>
  <c r="E204" i="44" s="1"/>
  <c r="E203" i="44" s="1"/>
  <c r="E202" i="44" s="1"/>
  <c r="E201" i="44" s="1"/>
  <c r="E200" i="44" s="1"/>
  <c r="E199" i="44" s="1"/>
  <c r="E198" i="44" s="1"/>
  <c r="E197" i="44" s="1"/>
  <c r="E196" i="44" s="1"/>
  <c r="E195" i="44" s="1"/>
  <c r="E194" i="44" s="1"/>
  <c r="E193" i="44" s="1"/>
  <c r="E192" i="44" s="1"/>
  <c r="E191" i="44" s="1"/>
  <c r="E190" i="44" s="1"/>
  <c r="E189" i="44" s="1"/>
  <c r="E188" i="44" s="1"/>
  <c r="E187" i="44" s="1"/>
  <c r="E186" i="44" s="1"/>
  <c r="E185" i="44" s="1"/>
  <c r="E184" i="44" s="1"/>
  <c r="E183" i="44" s="1"/>
  <c r="E182" i="44" s="1"/>
  <c r="E181" i="44" s="1"/>
  <c r="E180" i="44" s="1"/>
  <c r="E179" i="44" s="1"/>
  <c r="E178" i="44" s="1"/>
  <c r="E177" i="44" s="1"/>
  <c r="E176" i="44" s="1"/>
  <c r="E175" i="44" s="1"/>
  <c r="E174" i="44" s="1"/>
  <c r="E173" i="44" s="1"/>
  <c r="E172" i="44" s="1"/>
  <c r="E171" i="44" s="1"/>
  <c r="E170" i="44" s="1"/>
  <c r="E169" i="44" s="1"/>
  <c r="E168" i="44" s="1"/>
  <c r="E167" i="44" s="1"/>
  <c r="E166" i="44" s="1"/>
  <c r="E165" i="44" s="1"/>
  <c r="E164" i="44" s="1"/>
  <c r="E163" i="44" s="1"/>
  <c r="E162" i="44" s="1"/>
  <c r="E161" i="44" s="1"/>
  <c r="E160" i="44" s="1"/>
  <c r="E159" i="44" s="1"/>
  <c r="E158" i="44" s="1"/>
  <c r="E157" i="44" s="1"/>
  <c r="E156" i="44" s="1"/>
  <c r="E155" i="44" s="1"/>
  <c r="E154" i="44" s="1"/>
  <c r="E153" i="44" s="1"/>
  <c r="E152" i="44" s="1"/>
  <c r="E151" i="44" s="1"/>
  <c r="E150" i="44" s="1"/>
  <c r="E149" i="44" s="1"/>
  <c r="E148" i="44" s="1"/>
  <c r="E147" i="44" s="1"/>
  <c r="E146" i="44" s="1"/>
  <c r="E145" i="44" s="1"/>
  <c r="E144" i="44" s="1"/>
  <c r="E143" i="44" s="1"/>
  <c r="E142" i="44" s="1"/>
  <c r="E141" i="44" s="1"/>
  <c r="E140" i="44" s="1"/>
  <c r="E139" i="44" s="1"/>
  <c r="E138" i="44" s="1"/>
  <c r="E137" i="44" s="1"/>
  <c r="E136" i="44" s="1"/>
  <c r="E135" i="44" s="1"/>
  <c r="E134" i="44" s="1"/>
  <c r="E133" i="44" s="1"/>
  <c r="E132" i="44" s="1"/>
  <c r="E131" i="44" s="1"/>
  <c r="E130" i="44" s="1"/>
  <c r="E129" i="44" s="1"/>
  <c r="E128" i="44" s="1"/>
  <c r="E127" i="44" s="1"/>
  <c r="E126" i="44" s="1"/>
  <c r="E125" i="44" s="1"/>
  <c r="E124" i="44" s="1"/>
  <c r="E123" i="44" s="1"/>
  <c r="E122" i="44" s="1"/>
  <c r="E121" i="44" s="1"/>
  <c r="E120" i="44" s="1"/>
  <c r="E119" i="44" s="1"/>
  <c r="E118" i="44" s="1"/>
  <c r="E117" i="44" s="1"/>
  <c r="E116" i="44" s="1"/>
  <c r="E115" i="44" s="1"/>
  <c r="E114" i="44" s="1"/>
  <c r="E113" i="44" s="1"/>
  <c r="E112" i="44" s="1"/>
  <c r="E111" i="44" s="1"/>
  <c r="E110" i="44" s="1"/>
  <c r="E109" i="44" s="1"/>
  <c r="E108" i="44" s="1"/>
  <c r="E107" i="44" s="1"/>
  <c r="E106" i="44" s="1"/>
  <c r="E105" i="44" s="1"/>
  <c r="E104" i="44" s="1"/>
  <c r="E103" i="44" s="1"/>
  <c r="E102" i="44" s="1"/>
  <c r="E101" i="44" s="1"/>
  <c r="E100" i="44" s="1"/>
  <c r="E99" i="44" s="1"/>
  <c r="E98" i="44" s="1"/>
  <c r="E97" i="44" s="1"/>
  <c r="E96" i="44" s="1"/>
  <c r="E95" i="44" s="1"/>
  <c r="E94" i="44" s="1"/>
  <c r="E93" i="44" s="1"/>
  <c r="E92" i="44" s="1"/>
  <c r="E91" i="44" s="1"/>
  <c r="E90" i="44" s="1"/>
  <c r="E89" i="44" s="1"/>
  <c r="E88" i="44" s="1"/>
  <c r="E87" i="44" s="1"/>
  <c r="E86" i="44" s="1"/>
  <c r="E85" i="44" s="1"/>
  <c r="E84" i="44" s="1"/>
  <c r="E83" i="44" s="1"/>
  <c r="E82" i="44" s="1"/>
  <c r="E81" i="44" s="1"/>
  <c r="E80" i="44" s="1"/>
  <c r="E79" i="44" s="1"/>
  <c r="E78" i="44" s="1"/>
  <c r="E77" i="44" s="1"/>
  <c r="E76" i="44" s="1"/>
  <c r="E75" i="44" s="1"/>
  <c r="E74" i="44" s="1"/>
  <c r="E73" i="44" s="1"/>
  <c r="E72" i="44" s="1"/>
  <c r="E71" i="44" s="1"/>
  <c r="E70" i="44" s="1"/>
  <c r="E69" i="44" s="1"/>
  <c r="E68" i="44" s="1"/>
  <c r="E67" i="44" s="1"/>
  <c r="E66" i="44" s="1"/>
  <c r="E65" i="44" s="1"/>
  <c r="E64" i="44" s="1"/>
  <c r="E63" i="44" s="1"/>
  <c r="E62" i="44" s="1"/>
  <c r="E61" i="44" s="1"/>
  <c r="E60" i="44" s="1"/>
  <c r="E59" i="44" s="1"/>
  <c r="E58" i="44" s="1"/>
  <c r="E57" i="44" s="1"/>
  <c r="E56" i="44" s="1"/>
  <c r="E55" i="44" s="1"/>
  <c r="E54" i="44" s="1"/>
  <c r="E53" i="44" s="1"/>
  <c r="E52" i="44" s="1"/>
  <c r="E51" i="44" s="1"/>
  <c r="E50" i="44" s="1"/>
  <c r="E49" i="44" s="1"/>
  <c r="E48" i="44" s="1"/>
  <c r="E47" i="44" s="1"/>
  <c r="E46" i="44" s="1"/>
  <c r="E45" i="44" s="1"/>
  <c r="E44" i="44" s="1"/>
  <c r="E43" i="44" s="1"/>
  <c r="E42" i="44" s="1"/>
  <c r="E41" i="44" s="1"/>
  <c r="E40" i="44" s="1"/>
  <c r="E39" i="44" s="1"/>
  <c r="E38" i="44" s="1"/>
  <c r="E37" i="44" s="1"/>
  <c r="E36" i="44" s="1"/>
  <c r="E35" i="44" s="1"/>
  <c r="E34" i="44" s="1"/>
  <c r="E33" i="44" s="1"/>
  <c r="E32" i="44" s="1"/>
  <c r="E31" i="44" s="1"/>
  <c r="E30" i="44" s="1"/>
  <c r="E29" i="44" s="1"/>
  <c r="E28" i="44" s="1"/>
  <c r="E27" i="44" s="1"/>
  <c r="E26" i="44" s="1"/>
  <c r="E25" i="44" s="1"/>
  <c r="E24" i="44" s="1"/>
  <c r="E23" i="44" s="1"/>
  <c r="E22" i="44" s="1"/>
  <c r="E21" i="44" s="1"/>
  <c r="E20" i="44" s="1"/>
  <c r="E19" i="44" s="1"/>
  <c r="E18" i="44" s="1"/>
  <c r="E17" i="44" s="1"/>
  <c r="E16" i="44" s="1"/>
  <c r="E15" i="44" s="1"/>
  <c r="E14" i="44" s="1"/>
  <c r="E13" i="44" s="1"/>
  <c r="E12" i="44" s="1"/>
  <c r="E11" i="44" s="1"/>
  <c r="E10" i="44" s="1"/>
  <c r="E9" i="44" s="1"/>
  <c r="E8" i="44" s="1"/>
  <c r="E7" i="44" s="1"/>
  <c r="E6" i="44" s="1"/>
  <c r="E5" i="44" s="1"/>
  <c r="E4" i="44" s="1"/>
  <c r="E3" i="44" s="1"/>
  <c r="E2" i="44" s="1"/>
  <c r="D3" i="45"/>
  <c r="L372" i="50"/>
  <c r="H8" i="11" l="1"/>
  <c r="E10" i="11"/>
  <c r="F9" i="11"/>
  <c r="G9" i="11"/>
  <c r="I9" i="11"/>
  <c r="H40" i="25"/>
  <c r="F20" i="60"/>
  <c r="F12" i="60"/>
  <c r="L39" i="24"/>
  <c r="G37" i="24"/>
  <c r="E37" i="24"/>
  <c r="E42" i="25"/>
  <c r="G42" i="25"/>
  <c r="E38" i="24"/>
  <c r="G38" i="24"/>
  <c r="H38" i="25"/>
  <c r="C37" i="25"/>
  <c r="D38" i="25"/>
  <c r="E40" i="25"/>
  <c r="G40" i="25"/>
  <c r="L121" i="30"/>
  <c r="G122" i="30"/>
  <c r="H122" i="30" s="1"/>
  <c r="J122" i="30" s="1"/>
  <c r="H10" i="11"/>
  <c r="G10" i="11"/>
  <c r="J10" i="11"/>
  <c r="I10" i="11"/>
  <c r="F10" i="11"/>
  <c r="E11" i="11"/>
  <c r="M366" i="34"/>
  <c r="O367" i="34"/>
  <c r="P367" i="34" s="1"/>
  <c r="P369" i="34"/>
  <c r="H43" i="25"/>
  <c r="C44" i="25"/>
  <c r="D43" i="25"/>
  <c r="K40" i="24"/>
  <c r="L40" i="24"/>
  <c r="I40" i="25"/>
  <c r="E14" i="21"/>
  <c r="G13" i="21"/>
  <c r="F13" i="21"/>
  <c r="G39" i="25"/>
  <c r="E39" i="25"/>
  <c r="H36" i="24"/>
  <c r="C35" i="24"/>
  <c r="D36" i="24"/>
  <c r="I42" i="25"/>
  <c r="D42" i="24"/>
  <c r="C43" i="24"/>
  <c r="H42" i="24"/>
  <c r="G41" i="24"/>
  <c r="E41" i="24"/>
  <c r="I37" i="24"/>
  <c r="J43" i="25"/>
  <c r="F7" i="21"/>
  <c r="E6" i="21"/>
  <c r="G7" i="21"/>
  <c r="L41" i="25"/>
  <c r="K41" i="25"/>
  <c r="G122" i="32"/>
  <c r="H122" i="32" s="1"/>
  <c r="L121" i="32"/>
  <c r="I41" i="24"/>
  <c r="H334" i="54"/>
  <c r="B252" i="54"/>
  <c r="D201" i="54"/>
  <c r="D113" i="54"/>
  <c r="D195" i="52"/>
  <c r="D268" i="52"/>
  <c r="B158" i="52"/>
  <c r="D352" i="54"/>
  <c r="F267" i="54"/>
  <c r="B118" i="54"/>
  <c r="F268" i="52"/>
  <c r="B275" i="52"/>
  <c r="F125" i="52"/>
  <c r="H130" i="54"/>
  <c r="H297" i="54"/>
  <c r="B249" i="54"/>
  <c r="B234" i="52"/>
  <c r="D225" i="52"/>
  <c r="B2" i="54"/>
  <c r="B233" i="50"/>
  <c r="B326" i="54"/>
  <c r="D275" i="54"/>
  <c r="B23" i="54"/>
  <c r="B4" i="54"/>
  <c r="H77" i="54"/>
  <c r="D223" i="50"/>
  <c r="F136" i="54"/>
  <c r="F301" i="54"/>
  <c r="H104" i="54"/>
  <c r="B311" i="52"/>
  <c r="H41" i="54"/>
  <c r="F362" i="52"/>
  <c r="H164" i="54"/>
  <c r="H331" i="54"/>
  <c r="B283" i="54"/>
  <c r="F276" i="52"/>
  <c r="D325" i="52"/>
  <c r="F152" i="52"/>
  <c r="F261" i="50"/>
  <c r="B360" i="54"/>
  <c r="D309" i="54"/>
  <c r="D10" i="54"/>
  <c r="F295" i="52"/>
  <c r="D207" i="52"/>
  <c r="H266" i="50"/>
  <c r="D220" i="54"/>
  <c r="F135" i="54"/>
  <c r="D16" i="54"/>
  <c r="B369" i="52"/>
  <c r="H337" i="50"/>
  <c r="B252" i="52"/>
  <c r="F248" i="54"/>
  <c r="H165" i="54"/>
  <c r="B120" i="54"/>
  <c r="D231" i="52"/>
  <c r="D254" i="52"/>
  <c r="D317" i="52"/>
  <c r="H276" i="54"/>
  <c r="B194" i="54"/>
  <c r="D143" i="54"/>
  <c r="H44" i="54"/>
  <c r="F250" i="52"/>
  <c r="D347" i="52"/>
  <c r="B322" i="50"/>
  <c r="D254" i="54"/>
  <c r="F169" i="54"/>
  <c r="F3" i="54"/>
  <c r="D288" i="52"/>
  <c r="D50" i="52"/>
  <c r="J311" i="50"/>
  <c r="F282" i="54"/>
  <c r="H199" i="54"/>
  <c r="B151" i="54"/>
  <c r="D316" i="52"/>
  <c r="B137" i="52"/>
  <c r="D126" i="52"/>
  <c r="H310" i="54"/>
  <c r="B228" i="54"/>
  <c r="D177" i="54"/>
  <c r="B46" i="54"/>
  <c r="B131" i="52"/>
  <c r="D159" i="52"/>
  <c r="B34" i="52"/>
  <c r="D288" i="54"/>
  <c r="F203" i="54"/>
  <c r="D107" i="54"/>
  <c r="D14" i="54"/>
  <c r="D270" i="52"/>
  <c r="J368" i="50"/>
  <c r="F316" i="54"/>
  <c r="H233" i="54"/>
  <c r="B185" i="54"/>
  <c r="F107" i="54"/>
  <c r="B290" i="52"/>
  <c r="D41" i="52"/>
  <c r="H344" i="54"/>
  <c r="B262" i="54"/>
  <c r="D211" i="54"/>
  <c r="D96" i="54"/>
  <c r="D238" i="52"/>
  <c r="D7" i="54"/>
  <c r="D143" i="50"/>
  <c r="D322" i="54"/>
  <c r="F237" i="54"/>
  <c r="H40" i="54"/>
  <c r="B231" i="52"/>
  <c r="F146" i="52"/>
  <c r="H294" i="54"/>
  <c r="B212" i="54"/>
  <c r="D161" i="54"/>
  <c r="D6" i="54"/>
  <c r="F58" i="54"/>
  <c r="B85" i="52"/>
  <c r="D359" i="50"/>
  <c r="D312" i="54"/>
  <c r="F227" i="54"/>
  <c r="D99" i="54"/>
  <c r="D73" i="54"/>
  <c r="B123" i="52"/>
  <c r="D84" i="52"/>
  <c r="F340" i="54"/>
  <c r="H257" i="54"/>
  <c r="B209" i="54"/>
  <c r="B184" i="52"/>
  <c r="B350" i="52"/>
  <c r="F122" i="52"/>
  <c r="H368" i="54"/>
  <c r="B286" i="54"/>
  <c r="D235" i="54"/>
  <c r="F108" i="54"/>
  <c r="F84" i="54"/>
  <c r="B138" i="52"/>
  <c r="D173" i="50"/>
  <c r="D346" i="54"/>
  <c r="F261" i="54"/>
  <c r="H100" i="54"/>
  <c r="B261" i="52"/>
  <c r="F224" i="52"/>
  <c r="D109" i="52"/>
  <c r="H124" i="54"/>
  <c r="H291" i="54"/>
  <c r="B243" i="54"/>
  <c r="F226" i="52"/>
  <c r="D202" i="52"/>
  <c r="D265" i="52"/>
  <c r="F50" i="54"/>
  <c r="B320" i="54"/>
  <c r="D269" i="54"/>
  <c r="H5" i="54"/>
  <c r="F355" i="52"/>
  <c r="F36" i="54"/>
  <c r="H216" i="50"/>
  <c r="D180" i="54"/>
  <c r="D347" i="54"/>
  <c r="F105" i="54"/>
  <c r="B343" i="52"/>
  <c r="H287" i="50"/>
  <c r="J346" i="50"/>
  <c r="F208" i="54"/>
  <c r="H125" i="54"/>
  <c r="F109" i="54"/>
  <c r="F361" i="52"/>
  <c r="F133" i="52"/>
  <c r="B96" i="52"/>
  <c r="H236" i="54"/>
  <c r="B154" i="54"/>
  <c r="B355" i="54"/>
  <c r="D21" i="54"/>
  <c r="H69" i="54"/>
  <c r="B47" i="52"/>
  <c r="F75" i="52"/>
  <c r="D214" i="54"/>
  <c r="F129" i="54"/>
  <c r="H122" i="54"/>
  <c r="B116" i="54"/>
  <c r="D329" i="50"/>
  <c r="F158" i="52"/>
  <c r="F242" i="54"/>
  <c r="H159" i="54"/>
  <c r="D108" i="54"/>
  <c r="D216" i="52"/>
  <c r="B233" i="52"/>
  <c r="H10" i="54"/>
  <c r="H270" i="54"/>
  <c r="B188" i="54"/>
  <c r="H254" i="54"/>
  <c r="B172" i="54"/>
  <c r="F121" i="54"/>
  <c r="H92" i="54"/>
  <c r="D174" i="52"/>
  <c r="B98" i="52"/>
  <c r="J281" i="50"/>
  <c r="D272" i="54"/>
  <c r="F187" i="54"/>
  <c r="H42" i="54"/>
  <c r="D333" i="52"/>
  <c r="D115" i="52"/>
  <c r="B345" i="50"/>
  <c r="F300" i="54"/>
  <c r="H217" i="54"/>
  <c r="B169" i="54"/>
  <c r="D3" i="54"/>
  <c r="D180" i="52"/>
  <c r="B211" i="52"/>
  <c r="H328" i="54"/>
  <c r="B246" i="54"/>
  <c r="D195" i="54"/>
  <c r="H99" i="54"/>
  <c r="F177" i="52"/>
  <c r="B247" i="52"/>
  <c r="D103" i="52"/>
  <c r="D306" i="54"/>
  <c r="F221" i="54"/>
  <c r="B85" i="54"/>
  <c r="F91" i="54"/>
  <c r="D111" i="54"/>
  <c r="F56" i="52"/>
  <c r="F334" i="54"/>
  <c r="H251" i="54"/>
  <c r="B203" i="54"/>
  <c r="D104" i="54"/>
  <c r="B335" i="52"/>
  <c r="D111" i="52"/>
  <c r="H362" i="54"/>
  <c r="B280" i="54"/>
  <c r="D229" i="54"/>
  <c r="H91" i="54"/>
  <c r="D66" i="54"/>
  <c r="F123" i="52"/>
  <c r="H166" i="50"/>
  <c r="B358" i="54"/>
  <c r="D307" i="54"/>
  <c r="F4" i="54"/>
  <c r="B293" i="52"/>
  <c r="D200" i="52"/>
  <c r="D263" i="50"/>
  <c r="F168" i="54"/>
  <c r="F333" i="54"/>
  <c r="F96" i="54"/>
  <c r="B351" i="52"/>
  <c r="F232" i="52"/>
  <c r="F272" i="52"/>
  <c r="H196" i="54"/>
  <c r="H363" i="54"/>
  <c r="B315" i="54"/>
  <c r="F316" i="52"/>
  <c r="F116" i="52"/>
  <c r="F86" i="52"/>
  <c r="D313" i="50"/>
  <c r="D174" i="54"/>
  <c r="D341" i="54"/>
  <c r="B95" i="54"/>
  <c r="F335" i="52"/>
  <c r="D279" i="50"/>
  <c r="D336" i="50"/>
  <c r="F202" i="54"/>
  <c r="F367" i="54"/>
  <c r="D95" i="54"/>
  <c r="F120" i="54"/>
  <c r="H46" i="54"/>
  <c r="B83" i="52"/>
  <c r="H230" i="54"/>
  <c r="B148" i="54"/>
  <c r="B349" i="54"/>
  <c r="H6" i="54"/>
  <c r="B25" i="54"/>
  <c r="D2" i="54"/>
  <c r="F29" i="52"/>
  <c r="D208" i="54"/>
  <c r="F123" i="54"/>
  <c r="B87" i="54"/>
  <c r="D61" i="54"/>
  <c r="H322" i="50"/>
  <c r="B97" i="52"/>
  <c r="F236" i="54"/>
  <c r="H153" i="54"/>
  <c r="B94" i="54"/>
  <c r="D201" i="52"/>
  <c r="D217" i="52"/>
  <c r="B280" i="52"/>
  <c r="H264" i="54"/>
  <c r="B182" i="54"/>
  <c r="D131" i="54"/>
  <c r="D13" i="54"/>
  <c r="D210" i="52"/>
  <c r="F205" i="52"/>
  <c r="B301" i="50"/>
  <c r="D242" i="54"/>
  <c r="F157" i="54"/>
  <c r="F90" i="54"/>
  <c r="F88" i="54"/>
  <c r="B15" i="52"/>
  <c r="F285" i="50"/>
  <c r="F270" i="54"/>
  <c r="H187" i="54"/>
  <c r="B139" i="54"/>
  <c r="D286" i="52"/>
  <c r="D18" i="54"/>
  <c r="B86" i="52"/>
  <c r="H298" i="54"/>
  <c r="B216" i="54"/>
  <c r="D165" i="54"/>
  <c r="H14" i="54"/>
  <c r="B94" i="52"/>
  <c r="D95" i="52"/>
  <c r="J366" i="50"/>
  <c r="D276" i="54"/>
  <c r="F191" i="54"/>
  <c r="B53" i="54"/>
  <c r="D343" i="52"/>
  <c r="D132" i="52"/>
  <c r="B352" i="50"/>
  <c r="H214" i="54"/>
  <c r="B132" i="54"/>
  <c r="B333" i="54"/>
  <c r="B339" i="52"/>
  <c r="B210" i="52"/>
  <c r="F175" i="52"/>
  <c r="H346" i="50"/>
  <c r="D232" i="54"/>
  <c r="F147" i="54"/>
  <c r="H51" i="54"/>
  <c r="D50" i="54"/>
  <c r="H352" i="50"/>
  <c r="J104" i="50"/>
  <c r="F260" i="54"/>
  <c r="H177" i="54"/>
  <c r="B129" i="54"/>
  <c r="D261" i="52"/>
  <c r="D360" i="52"/>
  <c r="F52" i="52"/>
  <c r="H288" i="54"/>
  <c r="B206" i="54"/>
  <c r="D155" i="54"/>
  <c r="F81" i="54"/>
  <c r="F367" i="52"/>
  <c r="D61" i="52"/>
  <c r="J353" i="50"/>
  <c r="D266" i="54"/>
  <c r="F181" i="54"/>
  <c r="B35" i="54"/>
  <c r="D318" i="52"/>
  <c r="F101" i="52"/>
  <c r="H334" i="50"/>
  <c r="F294" i="54"/>
  <c r="H211" i="54"/>
  <c r="B163" i="54"/>
  <c r="D346" i="52"/>
  <c r="H174" i="54"/>
  <c r="H341" i="54"/>
  <c r="B293" i="54"/>
  <c r="B289" i="52"/>
  <c r="D350" i="52"/>
  <c r="F282" i="52"/>
  <c r="J269" i="50"/>
  <c r="D192" i="54"/>
  <c r="D359" i="54"/>
  <c r="F37" i="54"/>
  <c r="F363" i="52"/>
  <c r="H302" i="50"/>
  <c r="D13" i="52"/>
  <c r="F220" i="54"/>
  <c r="H137" i="54"/>
  <c r="B54" i="54"/>
  <c r="H30" i="54"/>
  <c r="F163" i="52"/>
  <c r="D179" i="52"/>
  <c r="H248" i="54"/>
  <c r="B166" i="54"/>
  <c r="B367" i="54"/>
  <c r="B83" i="54"/>
  <c r="D144" i="52"/>
  <c r="D82" i="52"/>
  <c r="F215" i="52"/>
  <c r="D226" i="54"/>
  <c r="F141" i="54"/>
  <c r="F30" i="54"/>
  <c r="B9" i="54"/>
  <c r="D344" i="50"/>
  <c r="D98" i="50"/>
  <c r="F254" i="54"/>
  <c r="H171" i="54"/>
  <c r="B123" i="54"/>
  <c r="D246" i="52"/>
  <c r="B267" i="52"/>
  <c r="B33" i="54"/>
  <c r="H282" i="54"/>
  <c r="B200" i="54"/>
  <c r="D149" i="54"/>
  <c r="D63" i="54"/>
  <c r="F267" i="52"/>
  <c r="D41" i="54"/>
  <c r="H360" i="54"/>
  <c r="B278" i="54"/>
  <c r="D227" i="54"/>
  <c r="D83" i="54"/>
  <c r="F60" i="54"/>
  <c r="D113" i="52"/>
  <c r="D163" i="50"/>
  <c r="D338" i="54"/>
  <c r="F253" i="54"/>
  <c r="H80" i="54"/>
  <c r="B251" i="52"/>
  <c r="D190" i="52"/>
  <c r="D87" i="52"/>
  <c r="F366" i="54"/>
  <c r="H283" i="54"/>
  <c r="B235" i="54"/>
  <c r="F216" i="52"/>
  <c r="F180" i="52"/>
  <c r="D363" i="52"/>
  <c r="F144" i="52"/>
  <c r="B312" i="54"/>
  <c r="D261" i="54"/>
  <c r="F98" i="54"/>
  <c r="F75" i="54"/>
  <c r="F13" i="54"/>
  <c r="H206" i="50"/>
  <c r="D372" i="54"/>
  <c r="F287" i="54"/>
  <c r="F99" i="54"/>
  <c r="F293" i="52"/>
  <c r="F329" i="52"/>
  <c r="B228" i="52"/>
  <c r="H150" i="54"/>
  <c r="H317" i="54"/>
  <c r="B269" i="54"/>
  <c r="B259" i="52"/>
  <c r="H134" i="54"/>
  <c r="H301" i="54"/>
  <c r="B253" i="54"/>
  <c r="B239" i="52"/>
  <c r="F237" i="52"/>
  <c r="B84" i="54"/>
  <c r="F236" i="50"/>
  <c r="B370" i="54"/>
  <c r="D319" i="54"/>
  <c r="B36" i="54"/>
  <c r="B308" i="52"/>
  <c r="F260" i="52"/>
  <c r="B280" i="50"/>
  <c r="F180" i="54"/>
  <c r="F345" i="54"/>
  <c r="D140" i="54"/>
  <c r="F19" i="54"/>
  <c r="D275" i="52"/>
  <c r="B20" i="54"/>
  <c r="H208" i="54"/>
  <c r="B126" i="54"/>
  <c r="B327" i="54"/>
  <c r="F331" i="52"/>
  <c r="D167" i="52"/>
  <c r="D148" i="52"/>
  <c r="B336" i="50"/>
  <c r="D186" i="54"/>
  <c r="D353" i="54"/>
  <c r="D23" i="54"/>
  <c r="F350" i="52"/>
  <c r="D294" i="50"/>
  <c r="B363" i="50"/>
  <c r="F214" i="54"/>
  <c r="H131" i="54"/>
  <c r="D134" i="54"/>
  <c r="H9" i="54"/>
  <c r="B150" i="52"/>
  <c r="D141" i="52"/>
  <c r="H242" i="54"/>
  <c r="B160" i="54"/>
  <c r="B361" i="54"/>
  <c r="B51" i="54"/>
  <c r="D121" i="52"/>
  <c r="F65" i="52"/>
  <c r="H320" i="54"/>
  <c r="B238" i="54"/>
  <c r="D187" i="54"/>
  <c r="D78" i="54"/>
  <c r="F157" i="52"/>
  <c r="D212" i="52"/>
  <c r="D70" i="52"/>
  <c r="D298" i="54"/>
  <c r="F213" i="54"/>
  <c r="B65" i="54"/>
  <c r="B40" i="54"/>
  <c r="D20" i="54"/>
  <c r="D19" i="52"/>
  <c r="F326" i="54"/>
  <c r="H243" i="54"/>
  <c r="B195" i="54"/>
  <c r="D367" i="52"/>
  <c r="B315" i="52"/>
  <c r="B79" i="52"/>
  <c r="H354" i="54"/>
  <c r="B272" i="54"/>
  <c r="D221" i="54"/>
  <c r="F39" i="54"/>
  <c r="D53" i="54"/>
  <c r="D101" i="52"/>
  <c r="H156" i="50"/>
  <c r="D332" i="54"/>
  <c r="F247" i="54"/>
  <c r="F66" i="54"/>
  <c r="F243" i="52"/>
  <c r="B173" i="52"/>
  <c r="D297" i="52"/>
  <c r="F360" i="54"/>
  <c r="H277" i="54"/>
  <c r="B229" i="54"/>
  <c r="B209" i="52"/>
  <c r="B164" i="52"/>
  <c r="D327" i="52"/>
  <c r="F96" i="52"/>
  <c r="B306" i="54"/>
  <c r="D255" i="54"/>
  <c r="D80" i="54"/>
  <c r="H29" i="54"/>
  <c r="D329" i="52"/>
  <c r="D198" i="50"/>
  <c r="D366" i="54"/>
  <c r="F344" i="54"/>
  <c r="H261" i="54"/>
  <c r="B213" i="54"/>
  <c r="B189" i="52"/>
  <c r="B99" i="54"/>
  <c r="D152" i="52"/>
  <c r="B39" i="52"/>
  <c r="B330" i="54"/>
  <c r="D279" i="54"/>
  <c r="F31" i="54"/>
  <c r="B55" i="54"/>
  <c r="D85" i="52"/>
  <c r="D228" i="50"/>
  <c r="F140" i="54"/>
  <c r="F305" i="54"/>
  <c r="D116" i="54"/>
  <c r="B316" i="52"/>
  <c r="H86" i="54"/>
  <c r="D109" i="54"/>
  <c r="H168" i="54"/>
  <c r="H335" i="54"/>
  <c r="B287" i="54"/>
  <c r="F281" i="52"/>
  <c r="D335" i="52"/>
  <c r="F199" i="52"/>
  <c r="J264" i="50"/>
  <c r="B364" i="54"/>
  <c r="D313" i="54"/>
  <c r="H18" i="54"/>
  <c r="F300" i="52"/>
  <c r="D232" i="52"/>
  <c r="H271" i="50"/>
  <c r="F174" i="54"/>
  <c r="F339" i="54"/>
  <c r="H110" i="54"/>
  <c r="B3" i="54"/>
  <c r="F249" i="52"/>
  <c r="D307" i="52"/>
  <c r="H202" i="54"/>
  <c r="H369" i="54"/>
  <c r="B321" i="54"/>
  <c r="B324" i="52"/>
  <c r="D137" i="52"/>
  <c r="B120" i="52"/>
  <c r="H280" i="54"/>
  <c r="B198" i="54"/>
  <c r="D147" i="54"/>
  <c r="F55" i="54"/>
  <c r="D263" i="52"/>
  <c r="B7" i="54"/>
  <c r="B329" i="50"/>
  <c r="D258" i="54"/>
  <c r="F173" i="54"/>
  <c r="B15" i="54"/>
  <c r="D298" i="52"/>
  <c r="D64" i="52"/>
  <c r="J318" i="50"/>
  <c r="F286" i="54"/>
  <c r="H203" i="54"/>
  <c r="B155" i="54"/>
  <c r="D326" i="52"/>
  <c r="B147" i="52"/>
  <c r="F135" i="52"/>
  <c r="H314" i="54"/>
  <c r="B232" i="54"/>
  <c r="D181" i="54"/>
  <c r="H58" i="54"/>
  <c r="B141" i="52"/>
  <c r="D171" i="52"/>
  <c r="B48" i="52"/>
  <c r="D292" i="54"/>
  <c r="F207" i="54"/>
  <c r="H47" i="54"/>
  <c r="H22" i="54"/>
  <c r="B365" i="52"/>
  <c r="F372" i="50"/>
  <c r="F320" i="54"/>
  <c r="H237" i="54"/>
  <c r="B189" i="54"/>
  <c r="F356" i="52"/>
  <c r="B300" i="52"/>
  <c r="B58" i="52"/>
  <c r="H348" i="54"/>
  <c r="B266" i="54"/>
  <c r="D215" i="54"/>
  <c r="D25" i="54"/>
  <c r="D362" i="52"/>
  <c r="F104" i="54"/>
  <c r="D148" i="50"/>
  <c r="D326" i="54"/>
  <c r="F241" i="54"/>
  <c r="D52" i="54"/>
  <c r="B236" i="52"/>
  <c r="F156" i="52"/>
  <c r="B235" i="52"/>
  <c r="F354" i="54"/>
  <c r="H271" i="54"/>
  <c r="B223" i="54"/>
  <c r="F201" i="52"/>
  <c r="F150" i="52"/>
  <c r="D282" i="52"/>
  <c r="D58" i="52"/>
  <c r="B300" i="54"/>
  <c r="D249" i="54"/>
  <c r="D51" i="54"/>
  <c r="F368" i="52"/>
  <c r="B200" i="52"/>
  <c r="H191" i="50"/>
  <c r="F304" i="54"/>
  <c r="H221" i="54"/>
  <c r="B173" i="54"/>
  <c r="F16" i="54"/>
  <c r="D198" i="52"/>
  <c r="D244" i="52"/>
  <c r="H372" i="54"/>
  <c r="B290" i="54"/>
  <c r="D239" i="54"/>
  <c r="D117" i="54"/>
  <c r="H115" i="54"/>
  <c r="D165" i="52"/>
  <c r="D178" i="50"/>
  <c r="D350" i="54"/>
  <c r="F265" i="54"/>
  <c r="D112" i="54"/>
  <c r="B266" i="52"/>
  <c r="D253" i="52"/>
  <c r="D119" i="52"/>
  <c r="H128" i="54"/>
  <c r="H295" i="54"/>
  <c r="B247" i="54"/>
  <c r="F231" i="52"/>
  <c r="F217" i="52"/>
  <c r="B292" i="52"/>
  <c r="F231" i="50"/>
  <c r="B324" i="54"/>
  <c r="D273" i="54"/>
  <c r="D17" i="54"/>
  <c r="F371" i="52"/>
  <c r="D49" i="54"/>
  <c r="H221" i="50"/>
  <c r="F134" i="54"/>
  <c r="F299" i="54"/>
  <c r="B102" i="54"/>
  <c r="F308" i="52"/>
  <c r="H20" i="54"/>
  <c r="D352" i="52"/>
  <c r="H162" i="54"/>
  <c r="H329" i="54"/>
  <c r="B281" i="54"/>
  <c r="B274" i="52"/>
  <c r="D320" i="52"/>
  <c r="B148" i="52"/>
  <c r="H240" i="54"/>
  <c r="B158" i="54"/>
  <c r="B359" i="54"/>
  <c r="B43" i="54"/>
  <c r="D112" i="52"/>
  <c r="F58" i="52"/>
  <c r="B103" i="52"/>
  <c r="D218" i="54"/>
  <c r="F133" i="54"/>
  <c r="F10" i="54"/>
  <c r="D366" i="52"/>
  <c r="D334" i="50"/>
  <c r="D186" i="52"/>
  <c r="F246" i="54"/>
  <c r="H163" i="54"/>
  <c r="H116" i="54"/>
  <c r="D226" i="52"/>
  <c r="F245" i="52"/>
  <c r="F307" i="52"/>
  <c r="H274" i="54"/>
  <c r="B192" i="54"/>
  <c r="D141" i="54"/>
  <c r="B39" i="54"/>
  <c r="D242" i="52"/>
  <c r="F337" i="52"/>
  <c r="H318" i="50"/>
  <c r="D252" i="54"/>
  <c r="F167" i="54"/>
  <c r="D148" i="54"/>
  <c r="D150" i="54"/>
  <c r="D43" i="52"/>
  <c r="F264" i="54"/>
  <c r="H181" i="54"/>
  <c r="B133" i="54"/>
  <c r="D271" i="52"/>
  <c r="B371" i="52"/>
  <c r="D62" i="52"/>
  <c r="H332" i="54"/>
  <c r="B250" i="54"/>
  <c r="D199" i="54"/>
  <c r="H111" i="54"/>
  <c r="D188" i="52"/>
  <c r="B260" i="52"/>
  <c r="B130" i="52"/>
  <c r="D310" i="54"/>
  <c r="F225" i="54"/>
  <c r="F93" i="54"/>
  <c r="D120" i="54"/>
  <c r="F117" i="52"/>
  <c r="F70" i="52"/>
  <c r="F338" i="54"/>
  <c r="H255" i="54"/>
  <c r="B207" i="54"/>
  <c r="F181" i="52"/>
  <c r="B345" i="52"/>
  <c r="B116" i="52"/>
  <c r="H366" i="54"/>
  <c r="B284" i="54"/>
  <c r="D233" i="54"/>
  <c r="F101" i="54"/>
  <c r="D81" i="54"/>
  <c r="B132" i="52"/>
  <c r="H171" i="50"/>
  <c r="D344" i="54"/>
  <c r="F259" i="54"/>
  <c r="B98" i="54"/>
  <c r="F258" i="52"/>
  <c r="F220" i="52"/>
  <c r="F103" i="52"/>
  <c r="F372" i="54"/>
  <c r="H289" i="54"/>
  <c r="B241" i="54"/>
  <c r="B224" i="52"/>
  <c r="D191" i="52"/>
  <c r="H65" i="54"/>
  <c r="H200" i="54"/>
  <c r="H367" i="54"/>
  <c r="B319" i="54"/>
  <c r="F321" i="52"/>
  <c r="D127" i="52"/>
  <c r="F108" i="52"/>
  <c r="D320" i="50"/>
  <c r="D178" i="54"/>
  <c r="D345" i="54"/>
  <c r="B100" i="54"/>
  <c r="F340" i="52"/>
  <c r="D284" i="50"/>
  <c r="D343" i="50"/>
  <c r="F206" i="54"/>
  <c r="F371" i="54"/>
  <c r="H103" i="54"/>
  <c r="D356" i="52"/>
  <c r="F118" i="54"/>
  <c r="D90" i="52"/>
  <c r="H234" i="54"/>
  <c r="B152" i="54"/>
  <c r="B353" i="54"/>
  <c r="H16" i="54"/>
  <c r="H52" i="54"/>
  <c r="B40" i="52"/>
  <c r="D39" i="52"/>
  <c r="D212" i="54"/>
  <c r="F127" i="54"/>
  <c r="B107" i="54"/>
  <c r="B106" i="54"/>
  <c r="H327" i="50"/>
  <c r="D131" i="52"/>
  <c r="F240" i="54"/>
  <c r="H157" i="54"/>
  <c r="F102" i="54"/>
  <c r="D211" i="52"/>
  <c r="D229" i="52"/>
  <c r="F352" i="52"/>
  <c r="H268" i="54"/>
  <c r="B186" i="54"/>
  <c r="D135" i="54"/>
  <c r="H21" i="54"/>
  <c r="B222" i="52"/>
  <c r="D245" i="52"/>
  <c r="B308" i="50"/>
  <c r="D246" i="54"/>
  <c r="F161" i="54"/>
  <c r="H105" i="54"/>
  <c r="F100" i="54"/>
  <c r="F26" i="52"/>
  <c r="J297" i="50"/>
  <c r="F274" i="54"/>
  <c r="H191" i="54"/>
  <c r="B143" i="54"/>
  <c r="D296" i="52"/>
  <c r="H27" i="54"/>
  <c r="F224" i="54"/>
  <c r="H141" i="54"/>
  <c r="F62" i="54"/>
  <c r="F34" i="54"/>
  <c r="F173" i="52"/>
  <c r="B192" i="52"/>
  <c r="H292" i="54"/>
  <c r="B210" i="54"/>
  <c r="D159" i="54"/>
  <c r="D369" i="52"/>
  <c r="D39" i="54"/>
  <c r="B78" i="52"/>
  <c r="F357" i="50"/>
  <c r="D270" i="54"/>
  <c r="F185" i="54"/>
  <c r="B41" i="54"/>
  <c r="D328" i="52"/>
  <c r="F113" i="52"/>
  <c r="H341" i="50"/>
  <c r="F298" i="54"/>
  <c r="H215" i="54"/>
  <c r="B167" i="54"/>
  <c r="B359" i="52"/>
  <c r="B177" i="52"/>
  <c r="D197" i="52"/>
  <c r="H326" i="54"/>
  <c r="B244" i="54"/>
  <c r="D193" i="54"/>
  <c r="B96" i="54"/>
  <c r="B171" i="52"/>
  <c r="F239" i="52"/>
  <c r="B100" i="52"/>
  <c r="D304" i="54"/>
  <c r="F219" i="54"/>
  <c r="D79" i="54"/>
  <c r="D70" i="54"/>
  <c r="B62" i="54"/>
  <c r="F48" i="52"/>
  <c r="F332" i="54"/>
  <c r="H249" i="54"/>
  <c r="B201" i="54"/>
  <c r="D74" i="54"/>
  <c r="B330" i="52"/>
  <c r="D102" i="52"/>
  <c r="H160" i="54"/>
  <c r="H327" i="54"/>
  <c r="B279" i="54"/>
  <c r="F271" i="52"/>
  <c r="D315" i="52"/>
  <c r="B142" i="52"/>
  <c r="B258" i="50"/>
  <c r="B356" i="54"/>
  <c r="D305" i="54"/>
  <c r="D142" i="54"/>
  <c r="F290" i="52"/>
  <c r="D182" i="52"/>
  <c r="H261" i="50"/>
  <c r="F166" i="54"/>
  <c r="F331" i="54"/>
  <c r="H90" i="54"/>
  <c r="F348" i="52"/>
  <c r="B217" i="52"/>
  <c r="F264" i="52"/>
  <c r="H194" i="54"/>
  <c r="H361" i="54"/>
  <c r="B313" i="54"/>
  <c r="B314" i="52"/>
  <c r="D144" i="54"/>
  <c r="F79" i="52"/>
  <c r="J309" i="50"/>
  <c r="D172" i="54"/>
  <c r="D339" i="54"/>
  <c r="D90" i="54"/>
  <c r="B333" i="52"/>
  <c r="H277" i="50"/>
  <c r="J332" i="50"/>
  <c r="F200" i="54"/>
  <c r="F184" i="54"/>
  <c r="F349" i="54"/>
  <c r="F49" i="54"/>
  <c r="D28" i="54"/>
  <c r="D365" i="52"/>
  <c r="H101" i="54"/>
  <c r="H252" i="54"/>
  <c r="B170" i="54"/>
  <c r="B371" i="54"/>
  <c r="D89" i="54"/>
  <c r="D164" i="52"/>
  <c r="B95" i="52"/>
  <c r="D278" i="50"/>
  <c r="D230" i="54"/>
  <c r="F145" i="54"/>
  <c r="H48" i="54"/>
  <c r="B34" i="54"/>
  <c r="D349" i="50"/>
  <c r="H102" i="50"/>
  <c r="F258" i="54"/>
  <c r="H175" i="54"/>
  <c r="B127" i="54"/>
  <c r="D256" i="52"/>
  <c r="B355" i="52"/>
  <c r="F45" i="52"/>
  <c r="H286" i="54"/>
  <c r="B204" i="54"/>
  <c r="D153" i="54"/>
  <c r="B73" i="54"/>
  <c r="B277" i="52"/>
  <c r="D54" i="52"/>
  <c r="F348" i="50"/>
  <c r="D264" i="54"/>
  <c r="F179" i="54"/>
  <c r="D29" i="54"/>
  <c r="D313" i="52"/>
  <c r="B88" i="52"/>
  <c r="B331" i="50"/>
  <c r="F292" i="54"/>
  <c r="H209" i="54"/>
  <c r="B161" i="54"/>
  <c r="D341" i="52"/>
  <c r="D160" i="52"/>
  <c r="B169" i="52"/>
  <c r="F370" i="54"/>
  <c r="H287" i="54"/>
  <c r="B239" i="54"/>
  <c r="F221" i="52"/>
  <c r="F187" i="52"/>
  <c r="F33" i="54"/>
  <c r="F234" i="52"/>
  <c r="B316" i="54"/>
  <c r="D265" i="54"/>
  <c r="D110" i="54"/>
  <c r="B109" i="54"/>
  <c r="H23" i="54"/>
  <c r="H211" i="50"/>
  <c r="F126" i="54"/>
  <c r="F144" i="54"/>
  <c r="F309" i="54"/>
  <c r="H117" i="54"/>
  <c r="B321" i="52"/>
  <c r="D133" i="52"/>
  <c r="D73" i="52"/>
  <c r="H212" i="54"/>
  <c r="B130" i="54"/>
  <c r="B331" i="54"/>
  <c r="F336" i="52"/>
  <c r="F198" i="52"/>
  <c r="F169" i="52"/>
  <c r="B343" i="50"/>
  <c r="D190" i="54"/>
  <c r="D357" i="54"/>
  <c r="H31" i="54"/>
  <c r="D358" i="52"/>
  <c r="D299" i="50"/>
  <c r="F7" i="52"/>
  <c r="F218" i="54"/>
  <c r="H135" i="54"/>
  <c r="D48" i="54"/>
  <c r="H26" i="54"/>
  <c r="B160" i="52"/>
  <c r="F174" i="52"/>
  <c r="H246" i="54"/>
  <c r="B164" i="54"/>
  <c r="B365" i="54"/>
  <c r="D71" i="54"/>
  <c r="D134" i="52"/>
  <c r="D75" i="52"/>
  <c r="B172" i="52"/>
  <c r="D224" i="54"/>
  <c r="F139" i="54"/>
  <c r="H24" i="54"/>
  <c r="D4" i="54"/>
  <c r="H342" i="50"/>
  <c r="D354" i="54"/>
  <c r="F269" i="54"/>
  <c r="F119" i="54"/>
  <c r="B271" i="52"/>
  <c r="F284" i="52"/>
  <c r="F129" i="52"/>
  <c r="H172" i="54"/>
  <c r="H339" i="54"/>
  <c r="B291" i="54"/>
  <c r="F286" i="52"/>
  <c r="D345" i="52"/>
  <c r="D224" i="52"/>
  <c r="B268" i="50"/>
  <c r="B368" i="54"/>
  <c r="D317" i="54"/>
  <c r="D30" i="54"/>
  <c r="F305" i="52"/>
  <c r="B253" i="52"/>
  <c r="H276" i="50"/>
  <c r="F178" i="54"/>
  <c r="F343" i="54"/>
  <c r="B122" i="54"/>
  <c r="F14" i="54"/>
  <c r="B262" i="52"/>
  <c r="B5" i="54"/>
  <c r="H206" i="54"/>
  <c r="B124" i="54"/>
  <c r="B325" i="54"/>
  <c r="B329" i="52"/>
  <c r="D157" i="52"/>
  <c r="D136" i="52"/>
  <c r="J330" i="50"/>
  <c r="D184" i="54"/>
  <c r="D351" i="54"/>
  <c r="F122" i="54"/>
  <c r="B348" i="52"/>
  <c r="H292" i="50"/>
  <c r="D361" i="50"/>
  <c r="F212" i="54"/>
  <c r="H129" i="54"/>
  <c r="D122" i="54"/>
  <c r="B367" i="52"/>
  <c r="F143" i="52"/>
  <c r="B135" i="52"/>
  <c r="F290" i="54"/>
  <c r="H207" i="54"/>
  <c r="B159" i="54"/>
  <c r="D336" i="52"/>
  <c r="B157" i="52"/>
  <c r="D158" i="52"/>
  <c r="H318" i="54"/>
  <c r="B236" i="54"/>
  <c r="D185" i="54"/>
  <c r="F68" i="54"/>
  <c r="B151" i="52"/>
  <c r="B207" i="52"/>
  <c r="D56" i="52"/>
  <c r="D296" i="54"/>
  <c r="F211" i="54"/>
  <c r="D59" i="54"/>
  <c r="B28" i="54"/>
  <c r="F8" i="54"/>
  <c r="D16" i="52"/>
  <c r="F324" i="54"/>
  <c r="H241" i="54"/>
  <c r="B193" i="54"/>
  <c r="F364" i="52"/>
  <c r="B310" i="52"/>
  <c r="B72" i="52"/>
  <c r="H352" i="54"/>
  <c r="B270" i="54"/>
  <c r="D219" i="54"/>
  <c r="H33" i="54"/>
  <c r="F43" i="54"/>
  <c r="D98" i="52"/>
  <c r="D153" i="50"/>
  <c r="D330" i="54"/>
  <c r="F245" i="54"/>
  <c r="H60" i="54"/>
  <c r="B241" i="52"/>
  <c r="F166" i="52"/>
  <c r="B270" i="52"/>
  <c r="F358" i="54"/>
  <c r="H275" i="54"/>
  <c r="B227" i="54"/>
  <c r="F206" i="52"/>
  <c r="F160" i="52"/>
  <c r="F317" i="52"/>
  <c r="B70" i="52"/>
  <c r="B304" i="54"/>
  <c r="D253" i="54"/>
  <c r="F70" i="54"/>
  <c r="D314" i="54"/>
  <c r="F229" i="54"/>
  <c r="B105" i="54"/>
  <c r="B76" i="54"/>
  <c r="F126" i="52"/>
  <c r="D100" i="52"/>
  <c r="H132" i="54"/>
  <c r="H299" i="54"/>
  <c r="B251" i="54"/>
  <c r="F236" i="52"/>
  <c r="F229" i="52"/>
  <c r="H11" i="54"/>
  <c r="J234" i="50"/>
  <c r="B328" i="54"/>
  <c r="D277" i="54"/>
  <c r="H25" i="54"/>
  <c r="B50" i="54"/>
  <c r="D78" i="52"/>
  <c r="H226" i="50"/>
  <c r="F138" i="54"/>
  <c r="F303" i="54"/>
  <c r="F110" i="54"/>
  <c r="F313" i="52"/>
  <c r="B80" i="54"/>
  <c r="B10" i="54"/>
  <c r="H166" i="54"/>
  <c r="H333" i="54"/>
  <c r="B285" i="54"/>
  <c r="B279" i="52"/>
  <c r="D330" i="52"/>
  <c r="D175" i="52"/>
  <c r="B263" i="50"/>
  <c r="B362" i="54"/>
  <c r="D311" i="54"/>
  <c r="B16" i="54"/>
  <c r="B298" i="52"/>
  <c r="F212" i="52"/>
  <c r="D268" i="50"/>
  <c r="F172" i="54"/>
  <c r="F337" i="54"/>
  <c r="B108" i="54"/>
  <c r="B364" i="52"/>
  <c r="B245" i="52"/>
  <c r="F297" i="52"/>
  <c r="F250" i="54"/>
  <c r="H167" i="54"/>
  <c r="D128" i="54"/>
  <c r="D236" i="52"/>
  <c r="B258" i="52"/>
  <c r="B327" i="52"/>
  <c r="H278" i="54"/>
  <c r="B196" i="54"/>
  <c r="D145" i="54"/>
  <c r="B49" i="54"/>
  <c r="D259" i="52"/>
  <c r="D357" i="52"/>
  <c r="H325" i="50"/>
  <c r="D256" i="54"/>
  <c r="F171" i="54"/>
  <c r="D9" i="54"/>
  <c r="D293" i="52"/>
  <c r="D57" i="52"/>
  <c r="D315" i="50"/>
  <c r="F284" i="54"/>
  <c r="H201" i="54"/>
  <c r="B153" i="54"/>
  <c r="D321" i="52"/>
  <c r="D140" i="52"/>
  <c r="D130" i="52"/>
  <c r="H312" i="54"/>
  <c r="B230" i="54"/>
  <c r="D179" i="54"/>
  <c r="F52" i="54"/>
  <c r="F137" i="52"/>
  <c r="B165" i="52"/>
  <c r="F46" i="52"/>
  <c r="D290" i="54"/>
  <c r="F205" i="54"/>
  <c r="B45" i="54"/>
  <c r="D19" i="54"/>
  <c r="F354" i="52"/>
  <c r="H370" i="50"/>
  <c r="F318" i="54"/>
  <c r="H235" i="54"/>
  <c r="B187" i="54"/>
  <c r="D130" i="54"/>
  <c r="B295" i="52"/>
  <c r="D48" i="52"/>
  <c r="H346" i="54"/>
  <c r="B264" i="54"/>
  <c r="D213" i="54"/>
  <c r="F115" i="54"/>
  <c r="B357" i="52"/>
  <c r="H84" i="54"/>
  <c r="H146" i="50"/>
  <c r="D324" i="54"/>
  <c r="F239" i="54"/>
  <c r="F46" i="54"/>
  <c r="F233" i="52"/>
  <c r="B153" i="52"/>
  <c r="B203" i="52"/>
  <c r="F352" i="54"/>
  <c r="H269" i="54"/>
  <c r="B221" i="54"/>
  <c r="B199" i="52"/>
  <c r="B144" i="52"/>
  <c r="B265" i="52"/>
  <c r="B56" i="52"/>
  <c r="B298" i="54"/>
  <c r="D247" i="54"/>
  <c r="B42" i="54"/>
  <c r="F360" i="52"/>
  <c r="F193" i="52"/>
  <c r="D188" i="50"/>
  <c r="D358" i="54"/>
  <c r="F273" i="54"/>
  <c r="D65" i="54"/>
  <c r="B276" i="52"/>
  <c r="F294" i="52"/>
  <c r="F145" i="52"/>
  <c r="H136" i="54"/>
  <c r="H303" i="54"/>
  <c r="B255" i="54"/>
  <c r="F241" i="52"/>
  <c r="B242" i="52"/>
  <c r="H102" i="54"/>
  <c r="B238" i="50"/>
  <c r="D274" i="54"/>
  <c r="F189" i="54"/>
  <c r="H45" i="54"/>
  <c r="D338" i="52"/>
  <c r="B124" i="52"/>
  <c r="H348" i="50"/>
  <c r="F342" i="54"/>
  <c r="H259" i="54"/>
  <c r="B211" i="54"/>
  <c r="F186" i="52"/>
  <c r="D31" i="54"/>
  <c r="F130" i="52"/>
  <c r="H370" i="54"/>
  <c r="B288" i="54"/>
  <c r="D237" i="54"/>
  <c r="B117" i="54"/>
  <c r="D93" i="54"/>
  <c r="F142" i="52"/>
  <c r="H176" i="50"/>
  <c r="D348" i="54"/>
  <c r="F263" i="54"/>
  <c r="F106" i="54"/>
  <c r="F263" i="52"/>
  <c r="D228" i="52"/>
  <c r="F112" i="52"/>
  <c r="H126" i="54"/>
  <c r="H293" i="54"/>
  <c r="B245" i="54"/>
  <c r="B229" i="52"/>
  <c r="B206" i="52"/>
  <c r="D274" i="52"/>
  <c r="J229" i="50"/>
  <c r="B322" i="54"/>
  <c r="D271" i="54"/>
  <c r="F11" i="54"/>
  <c r="B366" i="52"/>
  <c r="F41" i="54"/>
  <c r="D218" i="50"/>
  <c r="F132" i="54"/>
  <c r="F297" i="54"/>
  <c r="D154" i="54"/>
  <c r="B306" i="52"/>
  <c r="F5" i="54"/>
  <c r="D234" i="54"/>
  <c r="F149" i="54"/>
  <c r="B56" i="54"/>
  <c r="D58" i="54"/>
  <c r="B356" i="50"/>
  <c r="B116" i="50"/>
  <c r="F302" i="54"/>
  <c r="H219" i="54"/>
  <c r="B171" i="54"/>
  <c r="F6" i="54"/>
  <c r="B191" i="52"/>
  <c r="F230" i="52"/>
  <c r="H330" i="54"/>
  <c r="B248" i="54"/>
  <c r="D197" i="54"/>
  <c r="D106" i="54"/>
  <c r="B181" i="52"/>
  <c r="F252" i="52"/>
  <c r="B117" i="52"/>
  <c r="D308" i="54"/>
  <c r="F223" i="54"/>
  <c r="H87" i="54"/>
  <c r="F97" i="54"/>
  <c r="F110" i="52"/>
  <c r="D63" i="52"/>
  <c r="F336" i="54"/>
  <c r="H253" i="54"/>
  <c r="B205" i="54"/>
  <c r="B121" i="54"/>
  <c r="B340" i="52"/>
  <c r="F114" i="52"/>
  <c r="H364" i="54"/>
  <c r="B282" i="54"/>
  <c r="D231" i="54"/>
  <c r="B93" i="54"/>
  <c r="B75" i="54"/>
  <c r="B128" i="52"/>
  <c r="D168" i="50"/>
  <c r="D342" i="54"/>
  <c r="F257" i="54"/>
  <c r="D92" i="54"/>
  <c r="B256" i="52"/>
  <c r="D209" i="52"/>
  <c r="F100" i="52"/>
  <c r="F170" i="54"/>
  <c r="F335" i="54"/>
  <c r="D102" i="54"/>
  <c r="F353" i="52"/>
  <c r="B237" i="52"/>
  <c r="F279" i="52"/>
  <c r="H198" i="54"/>
  <c r="H365" i="54"/>
  <c r="B317" i="54"/>
  <c r="B319" i="52"/>
  <c r="F119" i="52"/>
  <c r="B92" i="52"/>
  <c r="J316" i="50"/>
  <c r="D176" i="54"/>
  <c r="D343" i="54"/>
  <c r="H98" i="54"/>
  <c r="B338" i="52"/>
  <c r="H282" i="50"/>
  <c r="J339" i="50"/>
  <c r="F204" i="54"/>
  <c r="D304" i="50"/>
  <c r="D266" i="52"/>
  <c r="D157" i="54"/>
  <c r="D268" i="54"/>
  <c r="B338" i="50"/>
  <c r="D170" i="52"/>
  <c r="H94" i="54"/>
  <c r="F252" i="54"/>
  <c r="D308" i="52"/>
  <c r="D340" i="54"/>
  <c r="F303" i="52"/>
  <c r="H238" i="54"/>
  <c r="F65" i="54"/>
  <c r="D249" i="52"/>
  <c r="D223" i="54"/>
  <c r="D183" i="52"/>
  <c r="D334" i="54"/>
  <c r="F117" i="54"/>
  <c r="D354" i="52"/>
  <c r="B150" i="54"/>
  <c r="F261" i="52"/>
  <c r="B65" i="52"/>
  <c r="B268" i="54"/>
  <c r="F80" i="54"/>
  <c r="D24" i="54"/>
  <c r="H201" i="50"/>
  <c r="H355" i="54"/>
  <c r="B58" i="54"/>
  <c r="D285" i="52"/>
  <c r="D301" i="50"/>
  <c r="B224" i="54"/>
  <c r="B145" i="54"/>
  <c r="F325" i="52"/>
  <c r="D292" i="52"/>
  <c r="H224" i="54"/>
  <c r="F359" i="54"/>
  <c r="B82" i="54"/>
  <c r="D361" i="52"/>
  <c r="B257" i="52"/>
  <c r="F312" i="54"/>
  <c r="F317" i="54"/>
  <c r="H57" i="54"/>
  <c r="F202" i="52"/>
  <c r="F83" i="54"/>
  <c r="H220" i="54"/>
  <c r="H307" i="54"/>
  <c r="B179" i="54"/>
  <c r="D40" i="54"/>
  <c r="F299" i="52"/>
  <c r="H357" i="50"/>
  <c r="F228" i="54"/>
  <c r="F313" i="54"/>
  <c r="F77" i="54"/>
  <c r="B14" i="54"/>
  <c r="F98" i="52"/>
  <c r="B297" i="52"/>
  <c r="D196" i="54"/>
  <c r="D283" i="54"/>
  <c r="D60" i="54"/>
  <c r="F184" i="52"/>
  <c r="D309" i="52"/>
  <c r="F334" i="50"/>
  <c r="F179" i="50"/>
  <c r="B245" i="50"/>
  <c r="J157" i="50"/>
  <c r="J202" i="50"/>
  <c r="D58" i="50"/>
  <c r="J18" i="50"/>
  <c r="H259" i="50"/>
  <c r="B349" i="50"/>
  <c r="F149" i="52"/>
  <c r="H3" i="50"/>
  <c r="F163" i="48"/>
  <c r="B224" i="50"/>
  <c r="B168" i="48"/>
  <c r="B206" i="48"/>
  <c r="B55" i="48"/>
  <c r="B332" i="50"/>
  <c r="D278" i="52"/>
  <c r="D28" i="52"/>
  <c r="H55" i="50"/>
  <c r="B305" i="48"/>
  <c r="F206" i="48"/>
  <c r="H152" i="48"/>
  <c r="D24" i="48"/>
  <c r="D9" i="9"/>
  <c r="H174" i="50"/>
  <c r="H281" i="48"/>
  <c r="H192" i="48"/>
  <c r="J326" i="50"/>
  <c r="D175" i="50"/>
  <c r="F340" i="50"/>
  <c r="B134" i="50"/>
  <c r="F10" i="50"/>
  <c r="F74" i="52"/>
  <c r="J215" i="50"/>
  <c r="B53" i="52"/>
  <c r="F216" i="50"/>
  <c r="H22" i="50"/>
  <c r="D260" i="48"/>
  <c r="D267" i="50"/>
  <c r="H292" i="48"/>
  <c r="H124" i="48"/>
  <c r="F49" i="52"/>
  <c r="J292" i="50"/>
  <c r="F287" i="50"/>
  <c r="H14" i="50"/>
  <c r="F249" i="50"/>
  <c r="D338" i="50"/>
  <c r="D332" i="52"/>
  <c r="J177" i="50"/>
  <c r="D8" i="48"/>
  <c r="D277" i="52"/>
  <c r="F32" i="54"/>
  <c r="B369" i="54"/>
  <c r="D228" i="54"/>
  <c r="F100" i="50"/>
  <c r="D280" i="52"/>
  <c r="H71" i="54"/>
  <c r="D302" i="54"/>
  <c r="B372" i="52"/>
  <c r="D300" i="54"/>
  <c r="F253" i="52"/>
  <c r="H158" i="54"/>
  <c r="H28" i="54"/>
  <c r="H161" i="50"/>
  <c r="D183" i="54"/>
  <c r="H332" i="50"/>
  <c r="D294" i="54"/>
  <c r="B264" i="52"/>
  <c r="D289" i="52"/>
  <c r="H359" i="54"/>
  <c r="F211" i="52"/>
  <c r="F209" i="52"/>
  <c r="H357" i="54"/>
  <c r="F103" i="54"/>
  <c r="F197" i="52"/>
  <c r="H151" i="50"/>
  <c r="H315" i="54"/>
  <c r="H112" i="54"/>
  <c r="D57" i="54"/>
  <c r="F320" i="50"/>
  <c r="B184" i="54"/>
  <c r="B81" i="54"/>
  <c r="F275" i="52"/>
  <c r="B54" i="52"/>
  <c r="H184" i="54"/>
  <c r="F319" i="54"/>
  <c r="H62" i="54"/>
  <c r="F35" i="54"/>
  <c r="D52" i="52"/>
  <c r="F272" i="54"/>
  <c r="F277" i="54"/>
  <c r="B72" i="54"/>
  <c r="B356" i="52"/>
  <c r="F90" i="52"/>
  <c r="H180" i="54"/>
  <c r="H267" i="54"/>
  <c r="H76" i="54"/>
  <c r="F328" i="52"/>
  <c r="B143" i="52"/>
  <c r="F278" i="50"/>
  <c r="F188" i="54"/>
  <c r="F233" i="54"/>
  <c r="B69" i="54"/>
  <c r="F315" i="52"/>
  <c r="F188" i="52"/>
  <c r="J288" i="50"/>
  <c r="D156" i="54"/>
  <c r="D243" i="54"/>
  <c r="B12" i="54"/>
  <c r="D214" i="52"/>
  <c r="B186" i="52"/>
  <c r="D341" i="50"/>
  <c r="D135" i="50"/>
  <c r="B92" i="50"/>
  <c r="D61" i="50"/>
  <c r="D337" i="48"/>
  <c r="H304" i="48"/>
  <c r="B158" i="48"/>
  <c r="H209" i="50"/>
  <c r="D219" i="50"/>
  <c r="D156" i="50"/>
  <c r="J184" i="50"/>
  <c r="F123" i="48"/>
  <c r="F92" i="52"/>
  <c r="F26" i="54"/>
  <c r="B329" i="54"/>
  <c r="D188" i="54"/>
  <c r="F4" i="52"/>
  <c r="F153" i="52"/>
  <c r="H59" i="54"/>
  <c r="D262" i="54"/>
  <c r="F345" i="52"/>
  <c r="D260" i="54"/>
  <c r="F61" i="54"/>
  <c r="F368" i="54"/>
  <c r="B269" i="52"/>
  <c r="D93" i="52"/>
  <c r="B275" i="54"/>
  <c r="D176" i="52"/>
  <c r="B352" i="54"/>
  <c r="B214" i="52"/>
  <c r="F87" i="52"/>
  <c r="H319" i="54"/>
  <c r="D359" i="52"/>
  <c r="D308" i="50"/>
  <c r="H197" i="54"/>
  <c r="H88" i="54"/>
  <c r="F324" i="52"/>
  <c r="H311" i="50"/>
  <c r="H195" i="54"/>
  <c r="F72" i="54"/>
  <c r="B221" i="52"/>
  <c r="D248" i="50"/>
  <c r="B144" i="54"/>
  <c r="B68" i="54"/>
  <c r="H15" i="54"/>
  <c r="F102" i="52"/>
  <c r="H144" i="54"/>
  <c r="F279" i="54"/>
  <c r="H75" i="54"/>
  <c r="D267" i="52"/>
  <c r="B122" i="52"/>
  <c r="F232" i="54"/>
  <c r="F197" i="54"/>
  <c r="F78" i="54"/>
  <c r="F18" i="54"/>
  <c r="B230" i="52"/>
  <c r="H140" i="54"/>
  <c r="H227" i="54"/>
  <c r="H63" i="54"/>
  <c r="F278" i="52"/>
  <c r="D213" i="52"/>
  <c r="F50" i="52"/>
  <c r="F148" i="54"/>
  <c r="F193" i="54"/>
  <c r="B59" i="54"/>
  <c r="F265" i="52"/>
  <c r="D302" i="52"/>
  <c r="J364" i="50"/>
  <c r="B334" i="54"/>
  <c r="D203" i="54"/>
  <c r="D98" i="54"/>
  <c r="F9" i="54"/>
  <c r="D257" i="52"/>
  <c r="B215" i="52"/>
  <c r="F282" i="50"/>
  <c r="H280" i="50"/>
  <c r="B77" i="50"/>
  <c r="H269" i="48"/>
  <c r="D372" i="48"/>
  <c r="B67" i="50"/>
  <c r="B29" i="52"/>
  <c r="D310" i="50"/>
  <c r="B3" i="52"/>
  <c r="H35" i="50"/>
  <c r="F265" i="50"/>
  <c r="H213" i="50"/>
  <c r="D288" i="48"/>
  <c r="B291" i="50"/>
  <c r="D142" i="50"/>
  <c r="D330" i="50"/>
  <c r="B177" i="50"/>
  <c r="B28" i="52"/>
  <c r="F140" i="50"/>
  <c r="F178" i="50"/>
  <c r="D16" i="50"/>
  <c r="F272" i="48"/>
  <c r="B43" i="48"/>
  <c r="D109" i="50"/>
  <c r="D174" i="50"/>
  <c r="H149" i="48"/>
  <c r="F111" i="48"/>
  <c r="J347" i="50"/>
  <c r="F281" i="50"/>
  <c r="F347" i="50"/>
  <c r="J296" i="50"/>
  <c r="B147" i="48"/>
  <c r="F269" i="52"/>
  <c r="D234" i="50"/>
  <c r="D71" i="52"/>
  <c r="F263" i="50"/>
  <c r="B40" i="48"/>
  <c r="D25" i="52"/>
  <c r="B145" i="48"/>
  <c r="D42" i="48"/>
  <c r="H237" i="48"/>
  <c r="B139" i="52"/>
  <c r="B133" i="50"/>
  <c r="D49" i="50"/>
  <c r="D23" i="50"/>
  <c r="H314" i="50"/>
  <c r="F66" i="52"/>
  <c r="D293" i="50"/>
  <c r="D45" i="50"/>
  <c r="D287" i="48"/>
  <c r="H286" i="50"/>
  <c r="B126" i="50"/>
  <c r="J35" i="50"/>
  <c r="J5" i="50"/>
  <c r="F102" i="48"/>
  <c r="F111" i="50"/>
  <c r="H195" i="48"/>
  <c r="F21" i="48"/>
  <c r="D189" i="48"/>
  <c r="D230" i="52"/>
  <c r="B240" i="52"/>
  <c r="H98" i="50"/>
  <c r="J102" i="50"/>
  <c r="B87" i="48"/>
  <c r="F304" i="48"/>
  <c r="J8" i="45"/>
  <c r="J207" i="50"/>
  <c r="B360" i="50"/>
  <c r="D204" i="50"/>
  <c r="D14" i="48"/>
  <c r="B167" i="50"/>
  <c r="F126" i="48"/>
  <c r="B24" i="48"/>
  <c r="H234" i="50"/>
  <c r="F250" i="50"/>
  <c r="D244" i="50"/>
  <c r="F331" i="48"/>
  <c r="F171" i="52"/>
  <c r="F318" i="52"/>
  <c r="B289" i="54"/>
  <c r="B366" i="54"/>
  <c r="D273" i="50"/>
  <c r="F257" i="52"/>
  <c r="F326" i="52"/>
  <c r="D222" i="54"/>
  <c r="B161" i="52"/>
  <c r="B318" i="54"/>
  <c r="D303" i="52"/>
  <c r="F328" i="54"/>
  <c r="B219" i="52"/>
  <c r="F256" i="50"/>
  <c r="B111" i="54"/>
  <c r="B17" i="54"/>
  <c r="H321" i="54"/>
  <c r="D221" i="52"/>
  <c r="D243" i="52"/>
  <c r="H279" i="54"/>
  <c r="F343" i="52"/>
  <c r="D253" i="50"/>
  <c r="F365" i="54"/>
  <c r="B31" i="54"/>
  <c r="F40" i="52"/>
  <c r="J302" i="50"/>
  <c r="H155" i="54"/>
  <c r="F85" i="54"/>
  <c r="F111" i="54"/>
  <c r="B16" i="52"/>
  <c r="H353" i="54"/>
  <c r="D85" i="54"/>
  <c r="F121" i="52"/>
  <c r="D299" i="52"/>
  <c r="F314" i="54"/>
  <c r="F199" i="54"/>
  <c r="F57" i="54"/>
  <c r="B285" i="52"/>
  <c r="B179" i="52"/>
  <c r="F192" i="54"/>
  <c r="D369" i="54"/>
  <c r="D26" i="54"/>
  <c r="F262" i="52"/>
  <c r="D45" i="52"/>
  <c r="F350" i="54"/>
  <c r="H147" i="54"/>
  <c r="H50" i="54"/>
  <c r="F228" i="52"/>
  <c r="B8" i="52"/>
  <c r="B294" i="50"/>
  <c r="D318" i="54"/>
  <c r="F153" i="54"/>
  <c r="F48" i="54"/>
  <c r="D355" i="52"/>
  <c r="D123" i="52"/>
  <c r="B273" i="50"/>
  <c r="B294" i="54"/>
  <c r="D163" i="54"/>
  <c r="F341" i="52"/>
  <c r="H118" i="54"/>
  <c r="D69" i="52"/>
  <c r="B327" i="50"/>
  <c r="D121" i="50"/>
  <c r="H139" i="50"/>
  <c r="D147" i="50"/>
  <c r="F205" i="48"/>
  <c r="D282" i="48"/>
  <c r="D281" i="48"/>
  <c r="B80" i="52"/>
  <c r="F188" i="50"/>
  <c r="J152" i="50"/>
  <c r="B212" i="50"/>
  <c r="B10" i="50"/>
  <c r="H345" i="48"/>
  <c r="F101" i="48"/>
  <c r="F252" i="48"/>
  <c r="D251" i="50"/>
  <c r="B287" i="52"/>
  <c r="J118" i="50"/>
  <c r="H135" i="50"/>
  <c r="F336" i="50"/>
  <c r="F7" i="50"/>
  <c r="F268" i="48"/>
  <c r="D158" i="48"/>
  <c r="H81" i="48"/>
  <c r="H325" i="48"/>
  <c r="B273" i="48"/>
  <c r="B57" i="48"/>
  <c r="H20" i="48"/>
  <c r="J370" i="50"/>
  <c r="H127" i="50"/>
  <c r="H138" i="50"/>
  <c r="J39" i="50"/>
  <c r="F363" i="48"/>
  <c r="F37" i="52"/>
  <c r="F168" i="50"/>
  <c r="J218" i="50"/>
  <c r="D134" i="50"/>
  <c r="F83" i="50"/>
  <c r="H23" i="50"/>
  <c r="F49" i="48"/>
  <c r="F357" i="48"/>
  <c r="G8" i="45"/>
  <c r="D194" i="54"/>
  <c r="B19" i="52"/>
  <c r="F365" i="52"/>
  <c r="D91" i="54"/>
  <c r="F183" i="54"/>
  <c r="F296" i="54"/>
  <c r="D192" i="52"/>
  <c r="F167" i="52"/>
  <c r="D182" i="54"/>
  <c r="D262" i="52"/>
  <c r="H247" i="54"/>
  <c r="D138" i="54"/>
  <c r="F288" i="54"/>
  <c r="B370" i="52"/>
  <c r="D215" i="52"/>
  <c r="B78" i="54"/>
  <c r="B107" i="52"/>
  <c r="H281" i="54"/>
  <c r="F118" i="52"/>
  <c r="F235" i="52"/>
  <c r="H239" i="54"/>
  <c r="B283" i="52"/>
  <c r="D203" i="50"/>
  <c r="F325" i="54"/>
  <c r="F27" i="54"/>
  <c r="D324" i="50"/>
  <c r="J249" i="50"/>
  <c r="F363" i="54"/>
  <c r="F40" i="54"/>
  <c r="D194" i="52"/>
  <c r="F23" i="52"/>
  <c r="H313" i="54"/>
  <c r="B97" i="54"/>
  <c r="B218" i="52"/>
  <c r="D99" i="52"/>
  <c r="F234" i="54"/>
  <c r="F159" i="54"/>
  <c r="B32" i="54"/>
  <c r="B202" i="52"/>
  <c r="D363" i="50"/>
  <c r="F152" i="54"/>
  <c r="D329" i="54"/>
  <c r="F7" i="54"/>
  <c r="D258" i="52"/>
  <c r="B114" i="52"/>
  <c r="F310" i="54"/>
  <c r="F355" i="54"/>
  <c r="B71" i="54"/>
  <c r="D353" i="52"/>
  <c r="H312" i="50"/>
  <c r="D238" i="50"/>
  <c r="D278" i="54"/>
  <c r="D365" i="54"/>
  <c r="F54" i="54"/>
  <c r="F210" i="52"/>
  <c r="B212" i="52"/>
  <c r="J239" i="50"/>
  <c r="B254" i="54"/>
  <c r="D123" i="54"/>
  <c r="F291" i="52"/>
  <c r="F213" i="52"/>
  <c r="B197" i="52"/>
  <c r="D261" i="50"/>
  <c r="B36" i="52"/>
  <c r="D223" i="52"/>
  <c r="J4" i="50"/>
  <c r="F165" i="48"/>
  <c r="D239" i="50"/>
  <c r="D21" i="50"/>
  <c r="F316" i="50"/>
  <c r="J145" i="50"/>
  <c r="D66" i="50"/>
  <c r="D44" i="50"/>
  <c r="D236" i="48"/>
  <c r="B319" i="50"/>
  <c r="H236" i="48"/>
  <c r="F47" i="48"/>
  <c r="B325" i="50"/>
  <c r="D351" i="50"/>
  <c r="F288" i="50"/>
  <c r="J363" i="50"/>
  <c r="F322" i="50"/>
  <c r="B236" i="48"/>
  <c r="D317" i="48"/>
  <c r="B299" i="48"/>
  <c r="B84" i="48"/>
  <c r="B263" i="48"/>
  <c r="H9" i="50"/>
  <c r="B9" i="50"/>
  <c r="F14" i="50"/>
  <c r="J223" i="50"/>
  <c r="F71" i="52"/>
  <c r="F237" i="50"/>
  <c r="B33" i="50"/>
  <c r="B136" i="48"/>
  <c r="F311" i="50"/>
  <c r="B175" i="52"/>
  <c r="B72" i="50"/>
  <c r="D21" i="52"/>
  <c r="H318" i="48"/>
  <c r="F262" i="48"/>
  <c r="D224" i="48"/>
  <c r="B128" i="48"/>
  <c r="F162" i="48"/>
  <c r="D342" i="50"/>
  <c r="B219" i="50"/>
  <c r="F198" i="50"/>
  <c r="H365" i="50"/>
  <c r="J312" i="50"/>
  <c r="J167" i="50"/>
  <c r="D277" i="50"/>
  <c r="D80" i="50"/>
  <c r="D100" i="50"/>
  <c r="D14" i="52"/>
  <c r="D209" i="50"/>
  <c r="F159" i="50"/>
  <c r="H260" i="50"/>
  <c r="H364" i="48"/>
  <c r="D255" i="48"/>
  <c r="D299" i="48"/>
  <c r="F233" i="48"/>
  <c r="B9" i="48"/>
  <c r="D17" i="52"/>
  <c r="J171" i="50"/>
  <c r="B112" i="50"/>
  <c r="H110" i="50"/>
  <c r="D344" i="48"/>
  <c r="B372" i="54"/>
  <c r="H283" i="50"/>
  <c r="B170" i="52"/>
  <c r="B86" i="54"/>
  <c r="F143" i="54"/>
  <c r="F256" i="54"/>
  <c r="H39" i="54"/>
  <c r="D272" i="52"/>
  <c r="B240" i="54"/>
  <c r="D34" i="54"/>
  <c r="H127" i="54"/>
  <c r="B325" i="52"/>
  <c r="F128" i="54"/>
  <c r="D331" i="52"/>
  <c r="H356" i="54"/>
  <c r="D132" i="54"/>
  <c r="B182" i="52"/>
  <c r="H161" i="54"/>
  <c r="B346" i="52"/>
  <c r="F77" i="52"/>
  <c r="F327" i="54"/>
  <c r="H66" i="54"/>
  <c r="B315" i="50"/>
  <c r="F285" i="54"/>
  <c r="B309" i="52"/>
  <c r="B115" i="54"/>
  <c r="H308" i="54"/>
  <c r="F323" i="54"/>
  <c r="B362" i="52"/>
  <c r="F319" i="52"/>
  <c r="F297" i="50"/>
  <c r="H273" i="54"/>
  <c r="H85" i="54"/>
  <c r="F366" i="52"/>
  <c r="B62" i="52"/>
  <c r="F194" i="54"/>
  <c r="D371" i="54"/>
  <c r="F351" i="52"/>
  <c r="D46" i="54"/>
  <c r="F292" i="50"/>
  <c r="D362" i="54"/>
  <c r="D289" i="54"/>
  <c r="B349" i="52"/>
  <c r="F21" i="54"/>
  <c r="D168" i="52"/>
  <c r="F230" i="54"/>
  <c r="F315" i="54"/>
  <c r="D126" i="54"/>
  <c r="H82" i="54"/>
  <c r="D312" i="52"/>
  <c r="H4" i="54"/>
  <c r="D238" i="54"/>
  <c r="D325" i="54"/>
  <c r="F38" i="54"/>
  <c r="B188" i="52"/>
  <c r="F327" i="52"/>
  <c r="D46" i="52"/>
  <c r="B214" i="54"/>
  <c r="B335" i="54"/>
  <c r="F191" i="52"/>
  <c r="H3" i="54"/>
  <c r="F28" i="52"/>
  <c r="D211" i="50"/>
  <c r="F223" i="50"/>
  <c r="J159" i="50"/>
  <c r="D212" i="50"/>
  <c r="F125" i="48"/>
  <c r="B364" i="48"/>
  <c r="J13" i="50"/>
  <c r="F259" i="50"/>
  <c r="D135" i="52"/>
  <c r="F55" i="52"/>
  <c r="J350" i="50"/>
  <c r="H36" i="48"/>
  <c r="D8" i="50"/>
  <c r="D123" i="48"/>
  <c r="H17" i="50"/>
  <c r="D323" i="50"/>
  <c r="B33" i="52"/>
  <c r="B131" i="50"/>
  <c r="F141" i="50"/>
  <c r="B54" i="50"/>
  <c r="J8" i="50"/>
  <c r="D129" i="48"/>
  <c r="B332" i="54"/>
  <c r="H231" i="50"/>
  <c r="B360" i="52"/>
  <c r="B334" i="52"/>
  <c r="D355" i="54"/>
  <c r="F216" i="54"/>
  <c r="F168" i="52"/>
  <c r="D124" i="52"/>
  <c r="H169" i="54"/>
  <c r="B81" i="52"/>
  <c r="F295" i="54"/>
  <c r="B140" i="52"/>
  <c r="B276" i="54"/>
  <c r="B301" i="52"/>
  <c r="H316" i="54"/>
  <c r="H119" i="54"/>
  <c r="F131" i="52"/>
  <c r="F369" i="54"/>
  <c r="B296" i="52"/>
  <c r="F10" i="52"/>
  <c r="D299" i="54"/>
  <c r="B238" i="52"/>
  <c r="F32" i="52"/>
  <c r="F165" i="54"/>
  <c r="D311" i="52"/>
  <c r="B149" i="52"/>
  <c r="H228" i="54"/>
  <c r="F283" i="54"/>
  <c r="F306" i="52"/>
  <c r="B163" i="52"/>
  <c r="B248" i="50"/>
  <c r="H193" i="54"/>
  <c r="B64" i="54"/>
  <c r="B47" i="54"/>
  <c r="D162" i="52"/>
  <c r="F154" i="54"/>
  <c r="D331" i="54"/>
  <c r="F301" i="52"/>
  <c r="B187" i="52"/>
  <c r="B63" i="52"/>
  <c r="D282" i="54"/>
  <c r="D209" i="54"/>
  <c r="B299" i="52"/>
  <c r="B198" i="52"/>
  <c r="D189" i="52"/>
  <c r="F190" i="54"/>
  <c r="F275" i="54"/>
  <c r="D87" i="54"/>
  <c r="F17" i="54"/>
  <c r="D104" i="52"/>
  <c r="H368" i="50"/>
  <c r="D198" i="54"/>
  <c r="D285" i="54"/>
  <c r="H68" i="54"/>
  <c r="F225" i="52"/>
  <c r="D65" i="52"/>
  <c r="H336" i="54"/>
  <c r="B174" i="54"/>
  <c r="B295" i="54"/>
  <c r="H19" i="54"/>
  <c r="B180" i="52"/>
  <c r="D80" i="52"/>
  <c r="F35" i="52"/>
  <c r="J313" i="50"/>
  <c r="F18" i="52"/>
  <c r="J36" i="50"/>
  <c r="F358" i="50"/>
  <c r="F353" i="48"/>
  <c r="F18" i="48"/>
  <c r="D139" i="52"/>
  <c r="F238" i="50"/>
  <c r="H253" i="50"/>
  <c r="J60" i="50"/>
  <c r="J44" i="50"/>
  <c r="F277" i="48"/>
  <c r="F35" i="50"/>
  <c r="D15" i="48"/>
  <c r="D166" i="52"/>
  <c r="J225" i="50"/>
  <c r="B162" i="52"/>
  <c r="B257" i="50"/>
  <c r="D38" i="50"/>
  <c r="F271" i="48"/>
  <c r="B292" i="54"/>
  <c r="H181" i="50"/>
  <c r="D118" i="54"/>
  <c r="B284" i="52"/>
  <c r="D315" i="54"/>
  <c r="F176" i="54"/>
  <c r="B317" i="52"/>
  <c r="D147" i="52"/>
  <c r="F217" i="54"/>
  <c r="D339" i="50"/>
  <c r="F255" i="54"/>
  <c r="F349" i="52"/>
  <c r="B156" i="54"/>
  <c r="B52" i="54"/>
  <c r="H156" i="54"/>
  <c r="D103" i="54"/>
  <c r="B243" i="52"/>
  <c r="F329" i="54"/>
  <c r="B246" i="52"/>
  <c r="H256" i="50"/>
  <c r="D259" i="54"/>
  <c r="D47" i="54"/>
  <c r="D306" i="50"/>
  <c r="F125" i="54"/>
  <c r="B110" i="54"/>
  <c r="F347" i="52"/>
  <c r="H188" i="54"/>
  <c r="F243" i="54"/>
  <c r="F256" i="52"/>
  <c r="F33" i="52"/>
  <c r="H306" i="54"/>
  <c r="F361" i="54"/>
  <c r="B77" i="54"/>
  <c r="B272" i="52"/>
  <c r="B185" i="52"/>
  <c r="D364" i="54"/>
  <c r="D291" i="54"/>
  <c r="F251" i="52"/>
  <c r="F309" i="52"/>
  <c r="F306" i="50"/>
  <c r="D202" i="54"/>
  <c r="D169" i="54"/>
  <c r="B249" i="52"/>
  <c r="B38" i="54"/>
  <c r="F359" i="50"/>
  <c r="F150" i="54"/>
  <c r="F235" i="54"/>
  <c r="H72" i="54"/>
  <c r="B318" i="52"/>
  <c r="B312" i="52"/>
  <c r="D292" i="50"/>
  <c r="D158" i="54"/>
  <c r="D245" i="54"/>
  <c r="D101" i="54"/>
  <c r="D12" i="54"/>
  <c r="F204" i="52"/>
  <c r="H296" i="54"/>
  <c r="B134" i="54"/>
  <c r="B215" i="54"/>
  <c r="D276" i="52"/>
  <c r="H8" i="54"/>
  <c r="F139" i="52"/>
  <c r="D83" i="52"/>
  <c r="D190" i="50"/>
  <c r="B170" i="50"/>
  <c r="J226" i="50"/>
  <c r="B14" i="50"/>
  <c r="F312" i="52"/>
  <c r="B269" i="50"/>
  <c r="H335" i="50"/>
  <c r="D104" i="50"/>
  <c r="F81" i="52"/>
  <c r="H60" i="50"/>
  <c r="D307" i="48"/>
  <c r="F208" i="48"/>
  <c r="F158" i="48"/>
  <c r="F31" i="48"/>
  <c r="F350" i="50"/>
  <c r="B208" i="52"/>
  <c r="J260" i="50"/>
  <c r="D361" i="54"/>
  <c r="F262" i="54"/>
  <c r="D55" i="52"/>
  <c r="H35" i="54"/>
  <c r="H37" i="54"/>
  <c r="H213" i="54"/>
  <c r="H324" i="54"/>
  <c r="B167" i="52"/>
  <c r="F177" i="54"/>
  <c r="D289" i="50"/>
  <c r="F215" i="54"/>
  <c r="B205" i="52"/>
  <c r="H325" i="54"/>
  <c r="B119" i="54"/>
  <c r="D336" i="54"/>
  <c r="D43" i="54"/>
  <c r="F84" i="52"/>
  <c r="F289" i="54"/>
  <c r="B26" i="54"/>
  <c r="B253" i="50"/>
  <c r="D139" i="54"/>
  <c r="F87" i="54"/>
  <c r="F251" i="50"/>
  <c r="D337" i="54"/>
  <c r="B341" i="52"/>
  <c r="F89" i="52"/>
  <c r="H148" i="54"/>
  <c r="F163" i="54"/>
  <c r="D306" i="52"/>
  <c r="H49" i="54"/>
  <c r="H266" i="54"/>
  <c r="F321" i="54"/>
  <c r="H34" i="54"/>
  <c r="B154" i="52"/>
  <c r="B365" i="50"/>
  <c r="D284" i="54"/>
  <c r="D251" i="54"/>
  <c r="F92" i="54"/>
  <c r="D339" i="52"/>
  <c r="D243" i="50"/>
  <c r="D162" i="54"/>
  <c r="D129" i="54"/>
  <c r="B89" i="54"/>
  <c r="D173" i="52"/>
  <c r="F54" i="52"/>
  <c r="D360" i="54"/>
  <c r="F195" i="54"/>
  <c r="F67" i="54"/>
  <c r="B268" i="52"/>
  <c r="B104" i="52"/>
  <c r="H366" i="50"/>
  <c r="B336" i="54"/>
  <c r="D205" i="54"/>
  <c r="B344" i="52"/>
  <c r="B250" i="52"/>
  <c r="D344" i="52"/>
  <c r="H256" i="54"/>
  <c r="H343" i="54"/>
  <c r="B175" i="54"/>
  <c r="H36" i="54"/>
  <c r="D143" i="52"/>
  <c r="D117" i="52"/>
  <c r="F323" i="50"/>
  <c r="H147" i="50"/>
  <c r="F67" i="50"/>
  <c r="F45" i="50"/>
  <c r="F238" i="48"/>
  <c r="B12" i="50"/>
  <c r="H234" i="48"/>
  <c r="D181" i="52"/>
  <c r="B275" i="50"/>
  <c r="B176" i="50"/>
  <c r="F360" i="48"/>
  <c r="D238" i="48"/>
  <c r="F168" i="48"/>
  <c r="F46" i="48"/>
  <c r="F76" i="48"/>
  <c r="D114" i="52"/>
  <c r="D321" i="54"/>
  <c r="F222" i="54"/>
  <c r="F185" i="52"/>
  <c r="D154" i="52"/>
  <c r="D36" i="54"/>
  <c r="H173" i="54"/>
  <c r="H284" i="54"/>
  <c r="B232" i="52"/>
  <c r="F137" i="54"/>
  <c r="B226" i="52"/>
  <c r="F175" i="54"/>
  <c r="B27" i="54"/>
  <c r="H285" i="54"/>
  <c r="D310" i="52"/>
  <c r="D216" i="54"/>
  <c r="B60" i="54"/>
  <c r="D172" i="52"/>
  <c r="F249" i="54"/>
  <c r="F285" i="52"/>
  <c r="D129" i="52"/>
  <c r="B351" i="54"/>
  <c r="D295" i="52"/>
  <c r="D106" i="52"/>
  <c r="D297" i="54"/>
  <c r="B291" i="52"/>
  <c r="D283" i="52"/>
  <c r="F278" i="54"/>
  <c r="D335" i="54"/>
  <c r="D206" i="52"/>
  <c r="D138" i="52"/>
  <c r="H226" i="54"/>
  <c r="F281" i="54"/>
  <c r="B19" i="54"/>
  <c r="D35" i="54"/>
  <c r="D81" i="52"/>
  <c r="D244" i="54"/>
  <c r="D171" i="54"/>
  <c r="H120" i="54"/>
  <c r="F19" i="52"/>
  <c r="D193" i="50"/>
  <c r="B340" i="54"/>
  <c r="B341" i="54"/>
  <c r="D291" i="52"/>
  <c r="F304" i="52"/>
  <c r="F299" i="50"/>
  <c r="D320" i="54"/>
  <c r="F155" i="54"/>
  <c r="F51" i="54"/>
  <c r="F214" i="52"/>
  <c r="D142" i="52"/>
  <c r="J274" i="50"/>
  <c r="B296" i="54"/>
  <c r="D125" i="54"/>
  <c r="B294" i="52"/>
  <c r="B134" i="52"/>
  <c r="D76" i="52"/>
  <c r="H216" i="54"/>
  <c r="H263" i="54"/>
  <c r="B135" i="54"/>
  <c r="D32" i="54"/>
  <c r="F289" i="52"/>
  <c r="D118" i="50"/>
  <c r="B261" i="50"/>
  <c r="D203" i="52"/>
  <c r="B64" i="52"/>
  <c r="B12" i="52"/>
  <c r="F42" i="48"/>
  <c r="H279" i="48"/>
  <c r="I20" i="11"/>
  <c r="J333" i="50"/>
  <c r="J180" i="50"/>
  <c r="F34" i="52"/>
  <c r="D152" i="50"/>
  <c r="H228" i="50"/>
  <c r="J17" i="50"/>
  <c r="D333" i="48"/>
  <c r="H48" i="48"/>
  <c r="J323" i="50"/>
  <c r="J175" i="50"/>
  <c r="D240" i="50"/>
  <c r="J150" i="50"/>
  <c r="B157" i="50"/>
  <c r="F39" i="50"/>
  <c r="H64" i="48"/>
  <c r="D281" i="54"/>
  <c r="F182" i="54"/>
  <c r="D54" i="54"/>
  <c r="D177" i="52"/>
  <c r="B29" i="54"/>
  <c r="H133" i="54"/>
  <c r="H244" i="54"/>
  <c r="B66" i="54"/>
  <c r="D349" i="54"/>
  <c r="D5" i="54"/>
  <c r="D267" i="54"/>
  <c r="B74" i="52"/>
  <c r="H245" i="54"/>
  <c r="D184" i="52"/>
  <c r="B354" i="54"/>
  <c r="F266" i="52"/>
  <c r="D258" i="50"/>
  <c r="F209" i="54"/>
  <c r="D300" i="52"/>
  <c r="D241" i="54"/>
  <c r="F142" i="54"/>
  <c r="D66" i="52"/>
  <c r="D340" i="52"/>
  <c r="F24" i="54"/>
  <c r="F341" i="54"/>
  <c r="H204" i="54"/>
  <c r="F72" i="52"/>
  <c r="D189" i="54"/>
  <c r="F342" i="52"/>
  <c r="B199" i="54"/>
  <c r="F29" i="54"/>
  <c r="H205" i="54"/>
  <c r="B320" i="52"/>
  <c r="B314" i="54"/>
  <c r="F298" i="52"/>
  <c r="D208" i="50"/>
  <c r="D301" i="54"/>
  <c r="F45" i="54"/>
  <c r="H179" i="54"/>
  <c r="H290" i="54"/>
  <c r="D68" i="52"/>
  <c r="D323" i="52"/>
  <c r="B165" i="54"/>
  <c r="B242" i="54"/>
  <c r="B127" i="52"/>
  <c r="D121" i="54"/>
  <c r="B25" i="52"/>
  <c r="D115" i="54"/>
  <c r="F93" i="52"/>
  <c r="F293" i="54"/>
  <c r="D150" i="52"/>
  <c r="B274" i="54"/>
  <c r="F248" i="52"/>
  <c r="D158" i="50"/>
  <c r="B273" i="54"/>
  <c r="D237" i="52"/>
  <c r="H192" i="54"/>
  <c r="B231" i="54"/>
  <c r="D205" i="52"/>
  <c r="F280" i="54"/>
  <c r="D137" i="54"/>
  <c r="F330" i="52"/>
  <c r="B111" i="52"/>
  <c r="F158" i="54"/>
  <c r="B347" i="54"/>
  <c r="F288" i="52"/>
  <c r="B61" i="52"/>
  <c r="F356" i="54"/>
  <c r="D333" i="54"/>
  <c r="B254" i="52"/>
  <c r="F314" i="52"/>
  <c r="H196" i="50"/>
  <c r="B342" i="54"/>
  <c r="B263" i="54"/>
  <c r="F283" i="52"/>
  <c r="F120" i="52"/>
  <c r="F283" i="50"/>
  <c r="B180" i="54"/>
  <c r="B181" i="54"/>
  <c r="B331" i="52"/>
  <c r="B322" i="52"/>
  <c r="F370" i="50"/>
  <c r="D200" i="54"/>
  <c r="D287" i="54"/>
  <c r="F20" i="54"/>
  <c r="D250" i="52"/>
  <c r="D72" i="52"/>
  <c r="H338" i="54"/>
  <c r="B136" i="54"/>
  <c r="B257" i="54"/>
  <c r="B21" i="54"/>
  <c r="D187" i="52"/>
  <c r="B93" i="52"/>
  <c r="F306" i="54"/>
  <c r="H143" i="54"/>
  <c r="D146" i="54"/>
  <c r="F94" i="54"/>
  <c r="H307" i="50"/>
  <c r="D233" i="50"/>
  <c r="B196" i="52"/>
  <c r="B296" i="50"/>
  <c r="H179" i="50"/>
  <c r="H362" i="48"/>
  <c r="B245" i="48"/>
  <c r="F27" i="50"/>
  <c r="B90" i="48"/>
  <c r="F73" i="52"/>
  <c r="H134" i="50"/>
  <c r="B145" i="50"/>
  <c r="H56" i="50"/>
  <c r="B18" i="50"/>
  <c r="B132" i="48"/>
  <c r="F113" i="48"/>
  <c r="F107" i="48"/>
  <c r="B320" i="50"/>
  <c r="H104" i="50"/>
  <c r="F130" i="50"/>
  <c r="B100" i="50"/>
  <c r="F201" i="48"/>
  <c r="H275" i="48"/>
  <c r="B16" i="50"/>
  <c r="D363" i="48"/>
  <c r="J10" i="50"/>
  <c r="B3" i="50"/>
  <c r="B56" i="48"/>
  <c r="H156" i="48"/>
  <c r="H204" i="50"/>
  <c r="F211" i="50"/>
  <c r="D136" i="50"/>
  <c r="H159" i="50"/>
  <c r="B351" i="48"/>
  <c r="H38" i="48"/>
  <c r="J252" i="50"/>
  <c r="D345" i="50"/>
  <c r="F132" i="52"/>
  <c r="H38" i="54"/>
  <c r="H139" i="54"/>
  <c r="H250" i="54"/>
  <c r="D89" i="52"/>
  <c r="B24" i="54"/>
  <c r="B125" i="54"/>
  <c r="B202" i="54"/>
  <c r="F179" i="52"/>
  <c r="F73" i="54"/>
  <c r="J325" i="50"/>
  <c r="H123" i="54"/>
  <c r="F109" i="52"/>
  <c r="D225" i="54"/>
  <c r="F344" i="52"/>
  <c r="B234" i="54"/>
  <c r="B361" i="52"/>
  <c r="B52" i="52"/>
  <c r="B233" i="54"/>
  <c r="B57" i="54"/>
  <c r="H152" i="54"/>
  <c r="B191" i="54"/>
  <c r="F159" i="52"/>
  <c r="F160" i="54"/>
  <c r="B309" i="54"/>
  <c r="F280" i="52"/>
  <c r="B76" i="52"/>
  <c r="D368" i="54"/>
  <c r="B307" i="54"/>
  <c r="F238" i="52"/>
  <c r="F105" i="52"/>
  <c r="F276" i="54"/>
  <c r="D37" i="54"/>
  <c r="F347" i="54"/>
  <c r="H210" i="54"/>
  <c r="B159" i="52"/>
  <c r="B353" i="52"/>
  <c r="F42" i="54"/>
  <c r="B162" i="54"/>
  <c r="F359" i="52"/>
  <c r="F23" i="54"/>
  <c r="B332" i="52"/>
  <c r="F86" i="54"/>
  <c r="D324" i="52"/>
  <c r="B357" i="54"/>
  <c r="B110" i="52"/>
  <c r="H323" i="54"/>
  <c r="B288" i="52"/>
  <c r="J254" i="50"/>
  <c r="B114" i="54"/>
  <c r="B213" i="52"/>
  <c r="F362" i="54"/>
  <c r="D82" i="54"/>
  <c r="F357" i="52"/>
  <c r="D370" i="54"/>
  <c r="B149" i="54"/>
  <c r="F63" i="54"/>
  <c r="F203" i="52"/>
  <c r="D328" i="54"/>
  <c r="B267" i="54"/>
  <c r="B103" i="54"/>
  <c r="B105" i="52"/>
  <c r="F196" i="54"/>
  <c r="D173" i="54"/>
  <c r="D301" i="52"/>
  <c r="D319" i="50"/>
  <c r="H304" i="50"/>
  <c r="B222" i="54"/>
  <c r="D88" i="54"/>
  <c r="D94" i="54"/>
  <c r="D120" i="52"/>
  <c r="H342" i="54"/>
  <c r="H349" i="54"/>
  <c r="F82" i="54"/>
  <c r="F358" i="52"/>
  <c r="F2" i="54"/>
  <c r="D4" i="52"/>
  <c r="B338" i="54"/>
  <c r="D167" i="54"/>
  <c r="F346" i="52"/>
  <c r="F254" i="52"/>
  <c r="B363" i="52"/>
  <c r="H218" i="54"/>
  <c r="H305" i="54"/>
  <c r="B177" i="54"/>
  <c r="H53" i="54"/>
  <c r="D153" i="52"/>
  <c r="J355" i="50"/>
  <c r="F226" i="54"/>
  <c r="B30" i="54"/>
  <c r="F307" i="54"/>
  <c r="H170" i="54"/>
  <c r="F218" i="52"/>
  <c r="B303" i="52"/>
  <c r="F116" i="54"/>
  <c r="H371" i="54"/>
  <c r="B84" i="52"/>
  <c r="B22" i="54"/>
  <c r="D350" i="50"/>
  <c r="H67" i="54"/>
  <c r="B90" i="52"/>
  <c r="B277" i="54"/>
  <c r="F51" i="52"/>
  <c r="F291" i="54"/>
  <c r="H78" i="54"/>
  <c r="H154" i="54"/>
  <c r="B101" i="54"/>
  <c r="F334" i="52"/>
  <c r="F322" i="54"/>
  <c r="B112" i="54"/>
  <c r="D319" i="52"/>
  <c r="D250" i="54"/>
  <c r="F89" i="54"/>
  <c r="B13" i="54"/>
  <c r="F222" i="52"/>
  <c r="D248" i="54"/>
  <c r="B147" i="54"/>
  <c r="B328" i="52"/>
  <c r="D334" i="52"/>
  <c r="F156" i="54"/>
  <c r="D133" i="54"/>
  <c r="H79" i="54"/>
  <c r="H2" i="54"/>
  <c r="B13" i="52"/>
  <c r="B142" i="54"/>
  <c r="H7" i="54"/>
  <c r="B131" i="54"/>
  <c r="B208" i="54"/>
  <c r="H355" i="50"/>
  <c r="D110" i="52"/>
  <c r="D351" i="52"/>
  <c r="D191" i="54"/>
  <c r="F341" i="50"/>
  <c r="F112" i="54"/>
  <c r="F78" i="52"/>
  <c r="H17" i="54"/>
  <c r="B22" i="52"/>
  <c r="B237" i="54"/>
  <c r="B136" i="52"/>
  <c r="F251" i="54"/>
  <c r="H64" i="54"/>
  <c r="F364" i="54"/>
  <c r="B88" i="54"/>
  <c r="F176" i="52"/>
  <c r="F162" i="54"/>
  <c r="B90" i="54"/>
  <c r="D84" i="54"/>
  <c r="D210" i="54"/>
  <c r="F76" i="54"/>
  <c r="D234" i="52"/>
  <c r="J304" i="50"/>
  <c r="D168" i="54"/>
  <c r="H96" i="54"/>
  <c r="B278" i="52"/>
  <c r="F310" i="52"/>
  <c r="H56" i="54"/>
  <c r="B168" i="54"/>
  <c r="B358" i="52"/>
  <c r="H347" i="50"/>
  <c r="D251" i="52"/>
  <c r="D151" i="54"/>
  <c r="B156" i="52"/>
  <c r="D86" i="54"/>
  <c r="F330" i="54"/>
  <c r="D119" i="54"/>
  <c r="D322" i="50"/>
  <c r="B197" i="54"/>
  <c r="D22" i="54"/>
  <c r="F131" i="54"/>
  <c r="F147" i="52"/>
  <c r="F244" i="54"/>
  <c r="D105" i="54"/>
  <c r="F370" i="52"/>
  <c r="B350" i="54"/>
  <c r="D33" i="54"/>
  <c r="B75" i="52"/>
  <c r="D170" i="54"/>
  <c r="H93" i="54"/>
  <c r="D69" i="54"/>
  <c r="F107" i="52"/>
  <c r="B346" i="54"/>
  <c r="H83" i="54"/>
  <c r="F127" i="52"/>
  <c r="D185" i="52"/>
  <c r="D206" i="54"/>
  <c r="B305" i="54"/>
  <c r="B286" i="52"/>
  <c r="D260" i="52"/>
  <c r="F246" i="50"/>
  <c r="H311" i="54"/>
  <c r="F79" i="54"/>
  <c r="B273" i="52"/>
  <c r="B89" i="52"/>
  <c r="H222" i="54"/>
  <c r="H189" i="54"/>
  <c r="H73" i="54"/>
  <c r="F270" i="52"/>
  <c r="H109" i="54"/>
  <c r="H43" i="54"/>
  <c r="B128" i="54"/>
  <c r="H339" i="50"/>
  <c r="H297" i="50"/>
  <c r="B11" i="54"/>
  <c r="B363" i="54"/>
  <c r="D327" i="50"/>
  <c r="D241" i="52"/>
  <c r="F210" i="54"/>
  <c r="D11" i="54"/>
  <c r="D213" i="50"/>
  <c r="B157" i="54"/>
  <c r="F83" i="52"/>
  <c r="D303" i="54"/>
  <c r="D305" i="52"/>
  <c r="F164" i="54"/>
  <c r="D72" i="54"/>
  <c r="F165" i="52"/>
  <c r="B310" i="54"/>
  <c r="B8" i="54"/>
  <c r="D116" i="52"/>
  <c r="B348" i="54"/>
  <c r="D114" i="54"/>
  <c r="D290" i="52"/>
  <c r="F327" i="50"/>
  <c r="B226" i="54"/>
  <c r="H70" i="54"/>
  <c r="F372" i="52"/>
  <c r="D124" i="54"/>
  <c r="D152" i="54"/>
  <c r="H337" i="54"/>
  <c r="F266" i="50"/>
  <c r="D247" i="52"/>
  <c r="B6" i="54"/>
  <c r="B323" i="54"/>
  <c r="H322" i="54"/>
  <c r="B67" i="54"/>
  <c r="F130" i="54"/>
  <c r="D364" i="52"/>
  <c r="H358" i="54"/>
  <c r="H113" i="54"/>
  <c r="D146" i="52"/>
  <c r="D263" i="54"/>
  <c r="F339" i="52"/>
  <c r="F124" i="54"/>
  <c r="F53" i="54"/>
  <c r="B118" i="52"/>
  <c r="B190" i="54"/>
  <c r="F311" i="52"/>
  <c r="B337" i="52"/>
  <c r="B308" i="54"/>
  <c r="F95" i="54"/>
  <c r="H74" i="54"/>
  <c r="H251" i="50"/>
  <c r="B146" i="54"/>
  <c r="B91" i="54"/>
  <c r="B63" i="54"/>
  <c r="B255" i="52"/>
  <c r="B344" i="54"/>
  <c r="B225" i="54"/>
  <c r="H55" i="54"/>
  <c r="D219" i="52"/>
  <c r="H304" i="54"/>
  <c r="H151" i="54"/>
  <c r="D100" i="54"/>
  <c r="B115" i="52"/>
  <c r="D96" i="52"/>
  <c r="H142" i="54"/>
  <c r="F357" i="54"/>
  <c r="D77" i="54"/>
  <c r="B108" i="52"/>
  <c r="B82" i="52"/>
  <c r="H260" i="54"/>
  <c r="H347" i="54"/>
  <c r="B219" i="54"/>
  <c r="D76" i="54"/>
  <c r="D163" i="52"/>
  <c r="D161" i="52"/>
  <c r="F268" i="54"/>
  <c r="F353" i="54"/>
  <c r="F113" i="54"/>
  <c r="B79" i="54"/>
  <c r="F302" i="52"/>
  <c r="H186" i="50"/>
  <c r="D236" i="54"/>
  <c r="B174" i="52"/>
  <c r="F338" i="52"/>
  <c r="F190" i="52"/>
  <c r="H61" i="54"/>
  <c r="B140" i="54"/>
  <c r="D193" i="52"/>
  <c r="D127" i="54"/>
  <c r="F223" i="52"/>
  <c r="B297" i="54"/>
  <c r="B216" i="52"/>
  <c r="F151" i="54"/>
  <c r="H81" i="54"/>
  <c r="B339" i="50"/>
  <c r="F165" i="50"/>
  <c r="F26" i="50"/>
  <c r="F183" i="52"/>
  <c r="J141" i="50"/>
  <c r="H273" i="48"/>
  <c r="F6" i="50"/>
  <c r="D256" i="50"/>
  <c r="H78" i="50"/>
  <c r="D178" i="52"/>
  <c r="D200" i="50"/>
  <c r="H370" i="48"/>
  <c r="H307" i="48"/>
  <c r="B163" i="48"/>
  <c r="J82" i="50"/>
  <c r="H254" i="50"/>
  <c r="D229" i="50"/>
  <c r="J276" i="50"/>
  <c r="F273" i="48"/>
  <c r="H300" i="50"/>
  <c r="B101" i="50"/>
  <c r="F51" i="50"/>
  <c r="B107" i="50"/>
  <c r="B199" i="48"/>
  <c r="D45" i="48"/>
  <c r="F349" i="48"/>
  <c r="H293" i="50"/>
  <c r="J201" i="50"/>
  <c r="D300" i="50"/>
  <c r="D224" i="50"/>
  <c r="H164" i="50"/>
  <c r="F104" i="50"/>
  <c r="F13" i="50"/>
  <c r="B370" i="48"/>
  <c r="B311" i="50"/>
  <c r="B164" i="50"/>
  <c r="B247" i="50"/>
  <c r="D10" i="50"/>
  <c r="J187" i="50"/>
  <c r="F150" i="48"/>
  <c r="F286" i="48"/>
  <c r="B77" i="48"/>
  <c r="H239" i="50"/>
  <c r="J117" i="50"/>
  <c r="F152" i="50"/>
  <c r="F320" i="48"/>
  <c r="D339" i="48"/>
  <c r="B129" i="48"/>
  <c r="F2" i="52"/>
  <c r="B369" i="50"/>
  <c r="F132" i="50"/>
  <c r="F60" i="50"/>
  <c r="H334" i="48"/>
  <c r="D220" i="48"/>
  <c r="H54" i="48"/>
  <c r="B4" i="52"/>
  <c r="D36" i="52"/>
  <c r="F93" i="50"/>
  <c r="B365" i="48"/>
  <c r="H58" i="50"/>
  <c r="B56" i="50"/>
  <c r="H158" i="48"/>
  <c r="H368" i="48"/>
  <c r="H168" i="48"/>
  <c r="D241" i="48"/>
  <c r="B241" i="50"/>
  <c r="H285" i="50"/>
  <c r="F41" i="52"/>
  <c r="F97" i="50"/>
  <c r="J282" i="50"/>
  <c r="B278" i="50"/>
  <c r="B342" i="50"/>
  <c r="F64" i="52"/>
  <c r="F192" i="50"/>
  <c r="F305" i="50"/>
  <c r="B189" i="50"/>
  <c r="F6" i="52"/>
  <c r="B108" i="50"/>
  <c r="B111" i="48"/>
  <c r="B9" i="52"/>
  <c r="D204" i="48"/>
  <c r="F29" i="50"/>
  <c r="H28" i="50"/>
  <c r="D239" i="48"/>
  <c r="B281" i="50"/>
  <c r="H224" i="50"/>
  <c r="H238" i="50"/>
  <c r="H202" i="50"/>
  <c r="B312" i="50"/>
  <c r="F55" i="48"/>
  <c r="H272" i="54"/>
  <c r="F154" i="52"/>
  <c r="H13" i="54"/>
  <c r="F333" i="52"/>
  <c r="H309" i="54"/>
  <c r="D252" i="52"/>
  <c r="B339" i="54"/>
  <c r="B223" i="52"/>
  <c r="B217" i="54"/>
  <c r="D31" i="52"/>
  <c r="D363" i="54"/>
  <c r="B133" i="52"/>
  <c r="D337" i="50"/>
  <c r="D22" i="52"/>
  <c r="B278" i="48"/>
  <c r="H323" i="50"/>
  <c r="D6" i="52"/>
  <c r="B207" i="48"/>
  <c r="B155" i="48"/>
  <c r="D206" i="50"/>
  <c r="B267" i="50"/>
  <c r="D356" i="48"/>
  <c r="B341" i="48"/>
  <c r="D152" i="48"/>
  <c r="H46" i="48"/>
  <c r="J34" i="50"/>
  <c r="B22" i="48"/>
  <c r="B23" i="52"/>
  <c r="F164" i="52"/>
  <c r="J147" i="50"/>
  <c r="B334" i="48"/>
  <c r="F254" i="50"/>
  <c r="F324" i="50"/>
  <c r="D202" i="50"/>
  <c r="H232" i="50"/>
  <c r="D341" i="48"/>
  <c r="F263" i="48"/>
  <c r="B355" i="48"/>
  <c r="B251" i="50"/>
  <c r="D177" i="50"/>
  <c r="F145" i="50"/>
  <c r="F232" i="50"/>
  <c r="B73" i="52"/>
  <c r="H308" i="50"/>
  <c r="J119" i="50"/>
  <c r="D213" i="48"/>
  <c r="B35" i="52"/>
  <c r="F195" i="52"/>
  <c r="B89" i="50"/>
  <c r="H219" i="48"/>
  <c r="D11" i="50"/>
  <c r="B18" i="48"/>
  <c r="B180" i="48"/>
  <c r="H85" i="48"/>
  <c r="B357" i="50"/>
  <c r="D331" i="50"/>
  <c r="F272" i="50"/>
  <c r="D63" i="50"/>
  <c r="J280" i="50"/>
  <c r="B31" i="48"/>
  <c r="D302" i="50"/>
  <c r="B211" i="50"/>
  <c r="H237" i="50"/>
  <c r="J139" i="50"/>
  <c r="H188" i="50"/>
  <c r="H86" i="48"/>
  <c r="D218" i="48"/>
  <c r="J286" i="50"/>
  <c r="B166" i="52"/>
  <c r="D214" i="50"/>
  <c r="B95" i="50"/>
  <c r="D323" i="48"/>
  <c r="B311" i="48"/>
  <c r="B340" i="48"/>
  <c r="F117" i="48"/>
  <c r="D44" i="48"/>
  <c r="B108" i="48"/>
  <c r="D364" i="50"/>
  <c r="D138" i="50"/>
  <c r="F123" i="50"/>
  <c r="F190" i="50"/>
  <c r="B349" i="48"/>
  <c r="D368" i="50"/>
  <c r="H215" i="50"/>
  <c r="D357" i="50"/>
  <c r="J149" i="50"/>
  <c r="H108" i="50"/>
  <c r="J92" i="50"/>
  <c r="D365" i="48"/>
  <c r="B346" i="48"/>
  <c r="F109" i="50"/>
  <c r="F266" i="48"/>
  <c r="H93" i="48"/>
  <c r="H16" i="50"/>
  <c r="D98" i="48"/>
  <c r="B29" i="48"/>
  <c r="D101" i="50"/>
  <c r="F99" i="52"/>
  <c r="F365" i="50"/>
  <c r="J54" i="50"/>
  <c r="H80" i="50"/>
  <c r="F41" i="50"/>
  <c r="F350" i="48"/>
  <c r="F4" i="48"/>
  <c r="F229" i="50"/>
  <c r="J369" i="50"/>
  <c r="B190" i="50"/>
  <c r="H105" i="50"/>
  <c r="J210" i="50"/>
  <c r="D195" i="48"/>
  <c r="F52" i="50"/>
  <c r="D25" i="50"/>
  <c r="F74" i="50"/>
  <c r="B99" i="52"/>
  <c r="B192" i="50"/>
  <c r="F176" i="50"/>
  <c r="B242" i="50"/>
  <c r="J19" i="50"/>
  <c r="F361" i="48"/>
  <c r="D112" i="48"/>
  <c r="B286" i="48"/>
  <c r="B111" i="50"/>
  <c r="B126" i="48"/>
  <c r="D11" i="48"/>
  <c r="F258" i="48"/>
  <c r="D166" i="48"/>
  <c r="F71" i="50"/>
  <c r="H232" i="54"/>
  <c r="B302" i="52"/>
  <c r="D128" i="52"/>
  <c r="D372" i="52"/>
  <c r="H229" i="54"/>
  <c r="B347" i="52"/>
  <c r="B299" i="54"/>
  <c r="D38" i="52"/>
  <c r="B137" i="54"/>
  <c r="B145" i="52"/>
  <c r="D323" i="54"/>
  <c r="F361" i="50"/>
  <c r="H257" i="50"/>
  <c r="H148" i="50"/>
  <c r="B209" i="48"/>
  <c r="D254" i="50"/>
  <c r="J263" i="50"/>
  <c r="B167" i="48"/>
  <c r="B61" i="48"/>
  <c r="B26" i="52"/>
  <c r="D24" i="52"/>
  <c r="H258" i="48"/>
  <c r="F296" i="50"/>
  <c r="H58" i="48"/>
  <c r="D216" i="48"/>
  <c r="H353" i="48"/>
  <c r="D51" i="48"/>
  <c r="D67" i="52"/>
  <c r="F268" i="50"/>
  <c r="F61" i="52"/>
  <c r="D361" i="48"/>
  <c r="B67" i="52"/>
  <c r="H205" i="50"/>
  <c r="D307" i="50"/>
  <c r="D249" i="50"/>
  <c r="B269" i="48"/>
  <c r="H157" i="50"/>
  <c r="B13" i="48"/>
  <c r="D35" i="52"/>
  <c r="J341" i="50"/>
  <c r="F319" i="50"/>
  <c r="D36" i="50"/>
  <c r="B232" i="50"/>
  <c r="J110" i="50"/>
  <c r="B22" i="50"/>
  <c r="F351" i="48"/>
  <c r="F307" i="50"/>
  <c r="D245" i="50"/>
  <c r="F189" i="50"/>
  <c r="H22" i="48"/>
  <c r="B240" i="50"/>
  <c r="H288" i="48"/>
  <c r="H77" i="48"/>
  <c r="B154" i="48"/>
  <c r="B283" i="50"/>
  <c r="F205" i="50"/>
  <c r="J135" i="50"/>
  <c r="D146" i="50"/>
  <c r="H313" i="48"/>
  <c r="B115" i="48"/>
  <c r="F24" i="52"/>
  <c r="F160" i="50"/>
  <c r="F95" i="50"/>
  <c r="H170" i="50"/>
  <c r="F311" i="48"/>
  <c r="D55" i="50"/>
  <c r="B311" i="54"/>
  <c r="B69" i="52"/>
  <c r="F148" i="52"/>
  <c r="F47" i="54"/>
  <c r="H149" i="54"/>
  <c r="H241" i="50"/>
  <c r="B259" i="54"/>
  <c r="F106" i="52"/>
  <c r="B74" i="54"/>
  <c r="F120" i="50"/>
  <c r="D68" i="54"/>
  <c r="D284" i="52"/>
  <c r="J356" i="50"/>
  <c r="F270" i="50"/>
  <c r="B169" i="48"/>
  <c r="B353" i="50"/>
  <c r="F125" i="50"/>
  <c r="B51" i="50"/>
  <c r="J31" i="50"/>
  <c r="D77" i="52"/>
  <c r="F153" i="50"/>
  <c r="B271" i="54"/>
  <c r="B190" i="52"/>
  <c r="F313" i="50"/>
  <c r="B323" i="52"/>
  <c r="B301" i="54"/>
  <c r="H141" i="50"/>
  <c r="D67" i="54"/>
  <c r="D156" i="52"/>
  <c r="B61" i="54"/>
  <c r="B41" i="52"/>
  <c r="D55" i="54"/>
  <c r="F95" i="52"/>
  <c r="D122" i="52"/>
  <c r="J128" i="50"/>
  <c r="F210" i="48"/>
  <c r="J227" i="50"/>
  <c r="J290" i="50"/>
  <c r="F302" i="48"/>
  <c r="B144" i="48"/>
  <c r="F309" i="50"/>
  <c r="H359" i="50"/>
  <c r="D330" i="48"/>
  <c r="D275" i="48"/>
  <c r="D141" i="48"/>
  <c r="D212" i="48"/>
  <c r="D312" i="48"/>
  <c r="B73" i="48"/>
  <c r="B256" i="50"/>
  <c r="F257" i="50"/>
  <c r="J93" i="50"/>
  <c r="D304" i="52"/>
  <c r="F42" i="52"/>
  <c r="B179" i="50"/>
  <c r="F326" i="50"/>
  <c r="F234" i="48"/>
  <c r="F343" i="48"/>
  <c r="H98" i="48"/>
  <c r="D26" i="48"/>
  <c r="D316" i="50"/>
  <c r="F258" i="50"/>
  <c r="D298" i="50"/>
  <c r="B299" i="50"/>
  <c r="D282" i="50"/>
  <c r="D130" i="50"/>
  <c r="B331" i="48"/>
  <c r="D325" i="48"/>
  <c r="F314" i="50"/>
  <c r="B344" i="50"/>
  <c r="B228" i="50"/>
  <c r="H309" i="48"/>
  <c r="H255" i="48"/>
  <c r="H15" i="48"/>
  <c r="H154" i="48"/>
  <c r="J106" i="50"/>
  <c r="F5" i="52"/>
  <c r="B213" i="50"/>
  <c r="F108" i="50"/>
  <c r="D97" i="52"/>
  <c r="B191" i="48"/>
  <c r="B121" i="48"/>
  <c r="F27" i="52"/>
  <c r="F240" i="50"/>
  <c r="F84" i="50"/>
  <c r="D6" i="50"/>
  <c r="B189" i="48"/>
  <c r="D27" i="48"/>
  <c r="D113" i="48"/>
  <c r="F8" i="52"/>
  <c r="F115" i="50"/>
  <c r="F47" i="52"/>
  <c r="J196" i="50"/>
  <c r="B354" i="48"/>
  <c r="B244" i="48"/>
  <c r="D283" i="48"/>
  <c r="H178" i="48"/>
  <c r="F16" i="48"/>
  <c r="F333" i="48"/>
  <c r="F279" i="50"/>
  <c r="J156" i="50"/>
  <c r="H220" i="50"/>
  <c r="D54" i="50"/>
  <c r="B60" i="50"/>
  <c r="B129" i="52"/>
  <c r="D88" i="52"/>
  <c r="D276" i="50"/>
  <c r="D8" i="54"/>
  <c r="B73" i="50"/>
  <c r="B42" i="50"/>
  <c r="F177" i="48"/>
  <c r="H233" i="48"/>
  <c r="F228" i="48"/>
  <c r="B248" i="48"/>
  <c r="H197" i="48"/>
  <c r="F297" i="48"/>
  <c r="B33" i="48"/>
  <c r="H114" i="48"/>
  <c r="J352" i="50"/>
  <c r="F269" i="50"/>
  <c r="H93" i="50"/>
  <c r="F11" i="50"/>
  <c r="F356" i="48"/>
  <c r="J132" i="50"/>
  <c r="D198" i="48"/>
  <c r="B181" i="50"/>
  <c r="J348" i="50"/>
  <c r="H284" i="50"/>
  <c r="B215" i="50"/>
  <c r="H175" i="50"/>
  <c r="H83" i="50"/>
  <c r="F49" i="50"/>
  <c r="H150" i="48"/>
  <c r="D92" i="48"/>
  <c r="F66" i="50"/>
  <c r="F182" i="52"/>
  <c r="F245" i="50"/>
  <c r="J314" i="50"/>
  <c r="H73" i="50"/>
  <c r="B71" i="50"/>
  <c r="B284" i="48"/>
  <c r="F315" i="50"/>
  <c r="F24" i="48"/>
  <c r="D290" i="48"/>
  <c r="D149" i="48"/>
  <c r="F324" i="48"/>
  <c r="J79" i="50"/>
  <c r="H25" i="48"/>
  <c r="F219" i="48"/>
  <c r="H159" i="48"/>
  <c r="D71" i="50"/>
  <c r="J72" i="50"/>
  <c r="D16" i="48"/>
  <c r="H33" i="48"/>
  <c r="F170" i="52"/>
  <c r="H186" i="54"/>
  <c r="H246" i="50"/>
  <c r="D371" i="52"/>
  <c r="B261" i="54"/>
  <c r="J295" i="50"/>
  <c r="B70" i="54"/>
  <c r="F241" i="50"/>
  <c r="B48" i="54"/>
  <c r="H290" i="50"/>
  <c r="F59" i="54"/>
  <c r="B176" i="52"/>
  <c r="D232" i="50"/>
  <c r="H354" i="50"/>
  <c r="F170" i="48"/>
  <c r="F242" i="52"/>
  <c r="D154" i="50"/>
  <c r="H369" i="48"/>
  <c r="B46" i="48"/>
  <c r="J257" i="50"/>
  <c r="B150" i="50"/>
  <c r="D265" i="48"/>
  <c r="F166" i="48"/>
  <c r="H43" i="48"/>
  <c r="B66" i="48"/>
  <c r="B124" i="48"/>
  <c r="F89" i="48"/>
  <c r="B112" i="52"/>
  <c r="B227" i="52"/>
  <c r="F371" i="48"/>
  <c r="H250" i="48"/>
  <c r="H309" i="50"/>
  <c r="H136" i="50"/>
  <c r="B123" i="50"/>
  <c r="B254" i="48"/>
  <c r="B163" i="50"/>
  <c r="H321" i="48"/>
  <c r="B10" i="48"/>
  <c r="F328" i="50"/>
  <c r="H169" i="50"/>
  <c r="F99" i="50"/>
  <c r="D32" i="52"/>
  <c r="J136" i="50"/>
  <c r="B47" i="50"/>
  <c r="J203" i="50"/>
  <c r="H253" i="48"/>
  <c r="D335" i="50"/>
  <c r="J220" i="50"/>
  <c r="B122" i="50"/>
  <c r="D245" i="48"/>
  <c r="B49" i="50"/>
  <c r="B224" i="48"/>
  <c r="D17" i="50"/>
  <c r="B305" i="52"/>
  <c r="H146" i="54"/>
  <c r="D10" i="52"/>
  <c r="H317" i="50"/>
  <c r="B141" i="54"/>
  <c r="F276" i="50"/>
  <c r="F114" i="54"/>
  <c r="B50" i="52"/>
  <c r="B244" i="52"/>
  <c r="H236" i="50"/>
  <c r="H107" i="54"/>
  <c r="F292" i="52"/>
  <c r="D368" i="52"/>
  <c r="F63" i="50"/>
  <c r="H171" i="48"/>
  <c r="D272" i="50"/>
  <c r="B59" i="50"/>
  <c r="B280" i="48"/>
  <c r="B369" i="48"/>
  <c r="F128" i="52"/>
  <c r="B65" i="50"/>
  <c r="F161" i="48"/>
  <c r="F10" i="48"/>
  <c r="B202" i="48"/>
  <c r="H48" i="50"/>
  <c r="D274" i="48"/>
  <c r="H296" i="48"/>
  <c r="H328" i="50"/>
  <c r="H235" i="50"/>
  <c r="D33" i="50"/>
  <c r="H6" i="48"/>
  <c r="H249" i="50"/>
  <c r="D225" i="50"/>
  <c r="D305" i="50"/>
  <c r="F195" i="48"/>
  <c r="B327" i="48"/>
  <c r="B139" i="48"/>
  <c r="H67" i="48"/>
  <c r="B202" i="50"/>
  <c r="B114" i="50"/>
  <c r="J200" i="50"/>
  <c r="J300" i="50"/>
  <c r="D275" i="50"/>
  <c r="J165" i="50"/>
  <c r="F217" i="50"/>
  <c r="B195" i="48"/>
  <c r="B137" i="50"/>
  <c r="F22" i="52"/>
  <c r="F289" i="50"/>
  <c r="F189" i="48"/>
  <c r="H306" i="48"/>
  <c r="D50" i="50"/>
  <c r="B48" i="50"/>
  <c r="F93" i="48"/>
  <c r="F30" i="52"/>
  <c r="H350" i="54"/>
  <c r="D286" i="54"/>
  <c r="F290" i="50"/>
  <c r="B368" i="52"/>
  <c r="F69" i="54"/>
  <c r="B243" i="50"/>
  <c r="F296" i="52"/>
  <c r="H258" i="54"/>
  <c r="B194" i="52"/>
  <c r="H176" i="54"/>
  <c r="D64" i="54"/>
  <c r="D92" i="52"/>
  <c r="H275" i="50"/>
  <c r="J66" i="50"/>
  <c r="D161" i="48"/>
  <c r="H177" i="50"/>
  <c r="D70" i="50"/>
  <c r="B359" i="48"/>
  <c r="F110" i="48"/>
  <c r="B102" i="52"/>
  <c r="B24" i="52"/>
  <c r="H121" i="48"/>
  <c r="B279" i="48"/>
  <c r="H103" i="48"/>
  <c r="C9" i="45"/>
  <c r="D156" i="48"/>
  <c r="B292" i="48"/>
  <c r="B77" i="52"/>
  <c r="F76" i="50"/>
  <c r="J197" i="50"/>
  <c r="B63" i="48"/>
  <c r="H199" i="50"/>
  <c r="D94" i="52"/>
  <c r="B102" i="50"/>
  <c r="F155" i="48"/>
  <c r="H150" i="50"/>
  <c r="B28" i="48"/>
  <c r="H78" i="48"/>
  <c r="F36" i="52"/>
  <c r="B250" i="50"/>
  <c r="D99" i="50"/>
  <c r="H244" i="50"/>
  <c r="F175" i="50"/>
  <c r="H142" i="50"/>
  <c r="B35" i="50"/>
  <c r="H200" i="50"/>
  <c r="B358" i="50"/>
  <c r="B205" i="50"/>
  <c r="B31" i="50"/>
  <c r="F149" i="48"/>
  <c r="B103" i="50"/>
  <c r="F83" i="48"/>
  <c r="F301" i="48"/>
  <c r="D64" i="50"/>
  <c r="F300" i="50"/>
  <c r="H242" i="50"/>
  <c r="J185" i="50"/>
  <c r="B20" i="48"/>
  <c r="B117" i="50"/>
  <c r="F43" i="50"/>
  <c r="B130" i="50"/>
  <c r="B203" i="50"/>
  <c r="D116" i="50"/>
  <c r="D305" i="48"/>
  <c r="H315" i="48"/>
  <c r="B250" i="48"/>
  <c r="H173" i="48"/>
  <c r="B366" i="50"/>
  <c r="D365" i="50"/>
  <c r="B129" i="50"/>
  <c r="J56" i="50"/>
  <c r="B74" i="50"/>
  <c r="B343" i="48"/>
  <c r="H198" i="48"/>
  <c r="F314" i="48"/>
  <c r="H239" i="48"/>
  <c r="D277" i="48"/>
  <c r="D321" i="50"/>
  <c r="F94" i="50"/>
  <c r="F70" i="50"/>
  <c r="J308" i="50"/>
  <c r="B307" i="48"/>
  <c r="J272" i="50"/>
  <c r="B113" i="50"/>
  <c r="D322" i="52"/>
  <c r="F213" i="50"/>
  <c r="J194" i="50"/>
  <c r="D350" i="48"/>
  <c r="B46" i="50"/>
  <c r="H20" i="50"/>
  <c r="H139" i="48"/>
  <c r="B326" i="48"/>
  <c r="D122" i="48"/>
  <c r="H109" i="50"/>
  <c r="D84" i="50"/>
  <c r="D208" i="48"/>
  <c r="B188" i="50"/>
  <c r="J284" i="50"/>
  <c r="H313" i="50"/>
  <c r="B210" i="50"/>
  <c r="H5" i="50"/>
  <c r="F56" i="50"/>
  <c r="J84" i="50"/>
  <c r="H73" i="48"/>
  <c r="F50" i="50"/>
  <c r="H296" i="50"/>
  <c r="J189" i="50"/>
  <c r="F259" i="52"/>
  <c r="H82" i="48"/>
  <c r="B177" i="48"/>
  <c r="B196" i="48"/>
  <c r="F347" i="48"/>
  <c r="B7" i="50"/>
  <c r="H190" i="54"/>
  <c r="D166" i="54"/>
  <c r="F60" i="52"/>
  <c r="F219" i="52"/>
  <c r="F56" i="54"/>
  <c r="H340" i="54"/>
  <c r="F246" i="52"/>
  <c r="H178" i="54"/>
  <c r="D281" i="52"/>
  <c r="F346" i="54"/>
  <c r="H54" i="54"/>
  <c r="D118" i="52"/>
  <c r="H240" i="50"/>
  <c r="F164" i="50"/>
  <c r="D53" i="48"/>
  <c r="J131" i="50"/>
  <c r="F124" i="50"/>
  <c r="H270" i="48"/>
  <c r="F92" i="48"/>
  <c r="H265" i="50"/>
  <c r="J248" i="50"/>
  <c r="F230" i="50"/>
  <c r="B159" i="48"/>
  <c r="H207" i="50"/>
  <c r="F48" i="48"/>
  <c r="H263" i="48"/>
  <c r="F27" i="48"/>
  <c r="D227" i="52"/>
  <c r="F260" i="50"/>
  <c r="J26" i="50"/>
  <c r="J315" i="50"/>
  <c r="F14" i="52"/>
  <c r="J261" i="50"/>
  <c r="J100" i="50"/>
  <c r="B107" i="48"/>
  <c r="D353" i="48"/>
  <c r="D253" i="48"/>
  <c r="B239" i="48"/>
  <c r="B230" i="50"/>
  <c r="J108" i="50"/>
  <c r="J256" i="50"/>
  <c r="F287" i="52"/>
  <c r="H129" i="50"/>
  <c r="F113" i="50"/>
  <c r="D14" i="50"/>
  <c r="D15" i="50"/>
  <c r="J213" i="50"/>
  <c r="F189" i="52"/>
  <c r="J63" i="50"/>
  <c r="H89" i="48"/>
  <c r="H317" i="48"/>
  <c r="F128" i="48"/>
  <c r="I10" i="45" a="1"/>
  <c r="B259" i="48"/>
  <c r="F53" i="52"/>
  <c r="D105" i="50"/>
  <c r="F90" i="50"/>
  <c r="H31" i="50"/>
  <c r="F322" i="48"/>
  <c r="B75" i="48"/>
  <c r="F349" i="50"/>
  <c r="F134" i="50"/>
  <c r="B244" i="50"/>
  <c r="F236" i="48"/>
  <c r="D251" i="48"/>
  <c r="H119" i="48"/>
  <c r="D69" i="48"/>
  <c r="J298" i="50"/>
  <c r="D207" i="50"/>
  <c r="F233" i="50"/>
  <c r="J122" i="50"/>
  <c r="D332" i="48"/>
  <c r="B194" i="50"/>
  <c r="D79" i="50"/>
  <c r="F255" i="48"/>
  <c r="F186" i="48"/>
  <c r="D105" i="48"/>
  <c r="J124" i="50"/>
  <c r="B330" i="50"/>
  <c r="D172" i="50"/>
  <c r="F344" i="48"/>
  <c r="B238" i="48"/>
  <c r="F239" i="50"/>
  <c r="B282" i="50"/>
  <c r="D257" i="54"/>
  <c r="F201" i="54"/>
  <c r="D204" i="54"/>
  <c r="F274" i="52"/>
  <c r="B92" i="54"/>
  <c r="H300" i="54"/>
  <c r="F196" i="52"/>
  <c r="H138" i="54"/>
  <c r="D38" i="54"/>
  <c r="F266" i="54"/>
  <c r="D42" i="54"/>
  <c r="B193" i="52"/>
  <c r="F105" i="50"/>
  <c r="F3" i="52"/>
  <c r="H338" i="48"/>
  <c r="H255" i="50"/>
  <c r="D347" i="50"/>
  <c r="F335" i="48"/>
  <c r="H104" i="48"/>
  <c r="F126" i="50"/>
  <c r="H172" i="50"/>
  <c r="H7" i="50"/>
  <c r="D268" i="48"/>
  <c r="H230" i="48"/>
  <c r="F199" i="48"/>
  <c r="F32" i="48"/>
  <c r="B225" i="48"/>
  <c r="B146" i="52"/>
  <c r="B127" i="50"/>
  <c r="D287" i="50"/>
  <c r="F38" i="48"/>
  <c r="B44" i="52"/>
  <c r="F171" i="50"/>
  <c r="H34" i="50"/>
  <c r="J179" i="50"/>
  <c r="B264" i="48"/>
  <c r="J294" i="50"/>
  <c r="H179" i="48"/>
  <c r="F166" i="50"/>
  <c r="F16" i="52"/>
  <c r="F128" i="50"/>
  <c r="H362" i="50"/>
  <c r="D215" i="50"/>
  <c r="D291" i="50"/>
  <c r="B228" i="48"/>
  <c r="F329" i="50"/>
  <c r="J162" i="50"/>
  <c r="J206" i="50"/>
  <c r="D348" i="48"/>
  <c r="H144" i="50"/>
  <c r="B322" i="48"/>
  <c r="H3" i="48"/>
  <c r="B37" i="50"/>
  <c r="H191" i="48"/>
  <c r="B309" i="50"/>
  <c r="H340" i="50"/>
  <c r="B220" i="50"/>
  <c r="F307" i="48"/>
  <c r="F253" i="48"/>
  <c r="D294" i="48"/>
  <c r="D157" i="50"/>
  <c r="F104" i="52"/>
  <c r="F301" i="50"/>
  <c r="F185" i="48"/>
  <c r="D39" i="50"/>
  <c r="J253" i="50"/>
  <c r="J2" i="50"/>
  <c r="B17" i="52"/>
  <c r="H158" i="50"/>
  <c r="H90" i="50"/>
  <c r="J163" i="50"/>
  <c r="H154" i="50"/>
  <c r="D185" i="48"/>
  <c r="H218" i="48"/>
  <c r="H5" i="48"/>
  <c r="B79" i="50"/>
  <c r="J67" i="50"/>
  <c r="H310" i="50"/>
  <c r="D197" i="50"/>
  <c r="H71" i="50"/>
  <c r="H102" i="48"/>
  <c r="B185" i="48"/>
  <c r="F362" i="50"/>
  <c r="J134" i="50"/>
  <c r="B271" i="50"/>
  <c r="J95" i="50"/>
  <c r="H13" i="50"/>
  <c r="H358" i="48"/>
  <c r="B74" i="48"/>
  <c r="D37" i="50"/>
  <c r="B150" i="48"/>
  <c r="J172" i="50"/>
  <c r="F41" i="48"/>
  <c r="D13" i="50"/>
  <c r="B99" i="48"/>
  <c r="D229" i="48"/>
  <c r="B186" i="50"/>
  <c r="D269" i="50"/>
  <c r="D149" i="50"/>
  <c r="F193" i="50"/>
  <c r="F36" i="50"/>
  <c r="B300" i="48"/>
  <c r="F230" i="48"/>
  <c r="B66" i="50"/>
  <c r="H353" i="50"/>
  <c r="D144" i="50"/>
  <c r="D106" i="50"/>
  <c r="F79" i="50"/>
  <c r="D357" i="48"/>
  <c r="B332" i="48"/>
  <c r="H328" i="48"/>
  <c r="F322" i="52"/>
  <c r="J190" i="50"/>
  <c r="H358" i="50"/>
  <c r="B341" i="50"/>
  <c r="F124" i="52"/>
  <c r="B57" i="52"/>
  <c r="F260" i="48"/>
  <c r="D217" i="54"/>
  <c r="H121" i="54"/>
  <c r="D164" i="54"/>
  <c r="H114" i="54"/>
  <c r="B104" i="54"/>
  <c r="D280" i="54"/>
  <c r="F28" i="54"/>
  <c r="F348" i="54"/>
  <c r="B326" i="52"/>
  <c r="F186" i="54"/>
  <c r="D45" i="54"/>
  <c r="F39" i="52"/>
  <c r="H182" i="50"/>
  <c r="D18" i="52"/>
  <c r="H167" i="48"/>
  <c r="J105" i="50"/>
  <c r="F363" i="50"/>
  <c r="F14" i="48"/>
  <c r="H193" i="48"/>
  <c r="H250" i="50"/>
  <c r="H118" i="50"/>
  <c r="B232" i="48"/>
  <c r="D36" i="48"/>
  <c r="F43" i="48"/>
  <c r="F159" i="48"/>
  <c r="B156" i="48"/>
  <c r="H224" i="48"/>
  <c r="D262" i="50"/>
  <c r="D3" i="52"/>
  <c r="F85" i="52"/>
  <c r="D343" i="48"/>
  <c r="B297" i="50"/>
  <c r="D115" i="50"/>
  <c r="B84" i="50"/>
  <c r="H359" i="48"/>
  <c r="F200" i="48"/>
  <c r="D272" i="48"/>
  <c r="D200" i="48"/>
  <c r="D145" i="52"/>
  <c r="B231" i="50"/>
  <c r="D354" i="50"/>
  <c r="B37" i="52"/>
  <c r="J233" i="50"/>
  <c r="D95" i="50"/>
  <c r="F28" i="48"/>
  <c r="D334" i="48"/>
  <c r="F68" i="52"/>
  <c r="F101" i="50"/>
  <c r="J116" i="50"/>
  <c r="H346" i="48"/>
  <c r="F194" i="48"/>
  <c r="H210" i="48"/>
  <c r="B26" i="48"/>
  <c r="B123" i="48"/>
  <c r="J331" i="50"/>
  <c r="B207" i="50"/>
  <c r="B118" i="50"/>
  <c r="B243" i="48"/>
  <c r="F47" i="50"/>
  <c r="B372" i="50"/>
  <c r="B5" i="52"/>
  <c r="D191" i="50"/>
  <c r="J46" i="50"/>
  <c r="F145" i="48"/>
  <c r="H286" i="48"/>
  <c r="D171" i="48"/>
  <c r="F120" i="48"/>
  <c r="F286" i="50"/>
  <c r="F57" i="52"/>
  <c r="F224" i="50"/>
  <c r="B347" i="50"/>
  <c r="D309" i="48"/>
  <c r="B85" i="48"/>
  <c r="B53" i="48"/>
  <c r="F5" i="48"/>
  <c r="B336" i="48"/>
  <c r="H194" i="48"/>
  <c r="B196" i="50"/>
  <c r="D352" i="50"/>
  <c r="F196" i="50"/>
  <c r="H2" i="48"/>
  <c r="F143" i="50"/>
  <c r="J291" i="50"/>
  <c r="H320" i="50"/>
  <c r="D349" i="52"/>
  <c r="B68" i="52"/>
  <c r="B265" i="54"/>
  <c r="H231" i="54"/>
  <c r="D7" i="52"/>
  <c r="F22" i="54"/>
  <c r="B258" i="54"/>
  <c r="F15" i="54"/>
  <c r="B176" i="54"/>
  <c r="B225" i="52"/>
  <c r="D316" i="54"/>
  <c r="F273" i="52"/>
  <c r="B201" i="52"/>
  <c r="B138" i="50"/>
  <c r="H278" i="48"/>
  <c r="D264" i="48"/>
  <c r="F192" i="52"/>
  <c r="B60" i="48"/>
  <c r="F71" i="48"/>
  <c r="B69" i="48"/>
  <c r="J306" i="50"/>
  <c r="B58" i="50"/>
  <c r="B234" i="48"/>
  <c r="F283" i="48"/>
  <c r="B62" i="48"/>
  <c r="D298" i="48"/>
  <c r="F109" i="48"/>
  <c r="D172" i="48"/>
  <c r="F248" i="50"/>
  <c r="J55" i="50"/>
  <c r="F310" i="50"/>
  <c r="B174" i="50"/>
  <c r="F69" i="52"/>
  <c r="H233" i="50"/>
  <c r="B21" i="50"/>
  <c r="H15" i="50"/>
  <c r="D235" i="48"/>
  <c r="H30" i="48"/>
  <c r="D138" i="48"/>
  <c r="D26" i="52"/>
  <c r="D44" i="54"/>
  <c r="H354" i="48"/>
  <c r="B42" i="52"/>
  <c r="H107" i="50"/>
  <c r="B237" i="50"/>
  <c r="F247" i="48"/>
  <c r="D29" i="52"/>
  <c r="J278" i="50"/>
  <c r="H273" i="50"/>
  <c r="B165" i="50"/>
  <c r="D211" i="48"/>
  <c r="F218" i="48"/>
  <c r="F65" i="48"/>
  <c r="D163" i="48"/>
  <c r="D231" i="48"/>
  <c r="J209" i="50"/>
  <c r="F151" i="52"/>
  <c r="F53" i="50"/>
  <c r="H100" i="50"/>
  <c r="F317" i="48"/>
  <c r="D290" i="50"/>
  <c r="H252" i="50"/>
  <c r="B97" i="50"/>
  <c r="D369" i="48"/>
  <c r="F332" i="48"/>
  <c r="H94" i="50"/>
  <c r="B71" i="48"/>
  <c r="D186" i="48"/>
  <c r="J324" i="50"/>
  <c r="H333" i="50"/>
  <c r="D77" i="50"/>
  <c r="F8" i="48"/>
  <c r="F154" i="50"/>
  <c r="D121" i="48"/>
  <c r="D20" i="48"/>
  <c r="B91" i="48"/>
  <c r="F67" i="48"/>
  <c r="B370" i="50"/>
  <c r="F219" i="50"/>
  <c r="D180" i="50"/>
  <c r="J251" i="50"/>
  <c r="B230" i="48"/>
  <c r="D311" i="48"/>
  <c r="B11" i="52"/>
  <c r="F38" i="52"/>
  <c r="D5" i="52"/>
  <c r="H195" i="50"/>
  <c r="J120" i="50"/>
  <c r="J241" i="50"/>
  <c r="D199" i="48"/>
  <c r="H64" i="50"/>
  <c r="F111" i="52"/>
  <c r="B354" i="52"/>
  <c r="B343" i="54"/>
  <c r="J244" i="50"/>
  <c r="F320" i="52"/>
  <c r="B218" i="54"/>
  <c r="F140" i="52"/>
  <c r="H345" i="54"/>
  <c r="D15" i="54"/>
  <c r="H223" i="54"/>
  <c r="F64" i="54"/>
  <c r="B361" i="50"/>
  <c r="F238" i="54"/>
  <c r="B304" i="52"/>
  <c r="B303" i="54"/>
  <c r="H302" i="54"/>
  <c r="D218" i="52"/>
  <c r="B178" i="54"/>
  <c r="D233" i="52"/>
  <c r="H265" i="54"/>
  <c r="B18" i="54"/>
  <c r="H183" i="54"/>
  <c r="F12" i="54"/>
  <c r="D285" i="50"/>
  <c r="F267" i="50"/>
  <c r="H49" i="50"/>
  <c r="D32" i="48"/>
  <c r="F332" i="52"/>
  <c r="H332" i="48"/>
  <c r="H41" i="48"/>
  <c r="H337" i="48"/>
  <c r="B142" i="50"/>
  <c r="D171" i="50"/>
  <c r="B165" i="48"/>
  <c r="F232" i="48"/>
  <c r="H165" i="48"/>
  <c r="D167" i="50"/>
  <c r="B32" i="48"/>
  <c r="J221" i="50"/>
  <c r="F338" i="50"/>
  <c r="B239" i="50"/>
  <c r="B6" i="50"/>
  <c r="H2" i="50"/>
  <c r="B152" i="52"/>
  <c r="F119" i="50"/>
  <c r="F24" i="50"/>
  <c r="D217" i="48"/>
  <c r="H115" i="48"/>
  <c r="B190" i="48"/>
  <c r="H189" i="48"/>
  <c r="D37" i="52"/>
  <c r="F112" i="50"/>
  <c r="H123" i="50"/>
  <c r="F321" i="50"/>
  <c r="J224" i="50"/>
  <c r="J301" i="50"/>
  <c r="F151" i="48"/>
  <c r="D241" i="50"/>
  <c r="H268" i="50"/>
  <c r="B220" i="52"/>
  <c r="H322" i="48"/>
  <c r="H341" i="48"/>
  <c r="D100" i="48"/>
  <c r="H130" i="48"/>
  <c r="D279" i="48"/>
  <c r="H125" i="48"/>
  <c r="F63" i="52"/>
  <c r="J98" i="50"/>
  <c r="B11" i="50"/>
  <c r="J5" i="45"/>
  <c r="F192" i="48"/>
  <c r="B183" i="52"/>
  <c r="H258" i="50"/>
  <c r="D107" i="50"/>
  <c r="F3" i="50"/>
  <c r="D15" i="52"/>
  <c r="D246" i="48"/>
  <c r="H113" i="48"/>
  <c r="H196" i="48"/>
  <c r="B314" i="50"/>
  <c r="D356" i="50"/>
  <c r="D111" i="50"/>
  <c r="B303" i="48"/>
  <c r="H79" i="50"/>
  <c r="H105" i="48"/>
  <c r="F106" i="48"/>
  <c r="B275" i="48"/>
  <c r="B212" i="48"/>
  <c r="D231" i="50"/>
  <c r="H106" i="54"/>
  <c r="H262" i="54"/>
  <c r="D239" i="52"/>
  <c r="H32" i="54"/>
  <c r="J51" i="50"/>
  <c r="H41" i="50"/>
  <c r="D169" i="52"/>
  <c r="H361" i="48"/>
  <c r="F115" i="48"/>
  <c r="F325" i="50"/>
  <c r="B53" i="50"/>
  <c r="J345" i="50"/>
  <c r="H116" i="48"/>
  <c r="F72" i="50"/>
  <c r="B45" i="52"/>
  <c r="B198" i="50"/>
  <c r="D46" i="50"/>
  <c r="J334" i="50"/>
  <c r="F2" i="48"/>
  <c r="D326" i="48"/>
  <c r="B246" i="50"/>
  <c r="D242" i="50"/>
  <c r="J174" i="50"/>
  <c r="H305" i="50"/>
  <c r="B182" i="50"/>
  <c r="F372" i="48"/>
  <c r="H303" i="48"/>
  <c r="F221" i="50"/>
  <c r="J275" i="50"/>
  <c r="D364" i="48"/>
  <c r="D214" i="48"/>
  <c r="B62" i="50"/>
  <c r="D295" i="50"/>
  <c r="H82" i="50"/>
  <c r="J11" i="50"/>
  <c r="J279" i="50"/>
  <c r="H326" i="50"/>
  <c r="D369" i="50"/>
  <c r="J71" i="50"/>
  <c r="F217" i="48"/>
  <c r="F182" i="48"/>
  <c r="D202" i="48"/>
  <c r="F154" i="48"/>
  <c r="B188" i="48"/>
  <c r="D194" i="48"/>
  <c r="D250" i="50"/>
  <c r="H103" i="50"/>
  <c r="F156" i="50"/>
  <c r="H128" i="50"/>
  <c r="B229" i="48"/>
  <c r="B106" i="48"/>
  <c r="D89" i="50"/>
  <c r="J188" i="50"/>
  <c r="J198" i="50"/>
  <c r="D352" i="48"/>
  <c r="H39" i="50"/>
  <c r="F97" i="48"/>
  <c r="D362" i="50"/>
  <c r="H330" i="50"/>
  <c r="D317" i="50"/>
  <c r="B125" i="52"/>
  <c r="B27" i="52"/>
  <c r="B211" i="48"/>
  <c r="D82" i="48"/>
  <c r="F54" i="48"/>
  <c r="D77" i="48"/>
  <c r="B241" i="48"/>
  <c r="H68" i="48"/>
  <c r="F329" i="48"/>
  <c r="D110" i="48"/>
  <c r="F237" i="48"/>
  <c r="B261" i="48"/>
  <c r="F334" i="48"/>
  <c r="F275" i="48"/>
  <c r="F100" i="48"/>
  <c r="F354" i="48"/>
  <c r="D7" i="48"/>
  <c r="F202" i="48"/>
  <c r="H324" i="50"/>
  <c r="F124" i="48"/>
  <c r="B325" i="48"/>
  <c r="D130" i="48"/>
  <c r="D125" i="48"/>
  <c r="B37" i="48"/>
  <c r="F196" i="48"/>
  <c r="F354" i="50"/>
  <c r="J137" i="50"/>
  <c r="D103" i="48"/>
  <c r="B235" i="50"/>
  <c r="B178" i="50"/>
  <c r="D206" i="48"/>
  <c r="F73" i="48"/>
  <c r="D360" i="48"/>
  <c r="J47" i="50"/>
  <c r="B293" i="48"/>
  <c r="F15" i="52"/>
  <c r="B58" i="48"/>
  <c r="F264" i="48"/>
  <c r="D358" i="50"/>
  <c r="B6" i="48"/>
  <c r="H276" i="48"/>
  <c r="D157" i="48"/>
  <c r="B183" i="48"/>
  <c r="B88" i="48"/>
  <c r="F293" i="48"/>
  <c r="H182" i="48"/>
  <c r="F138" i="50"/>
  <c r="J289" i="50"/>
  <c r="H229" i="50"/>
  <c r="H57" i="50"/>
  <c r="H306" i="50"/>
  <c r="H52" i="50"/>
  <c r="B82" i="50"/>
  <c r="H282" i="48"/>
  <c r="H75" i="48"/>
  <c r="J250" i="50"/>
  <c r="H264" i="50"/>
  <c r="F149" i="50"/>
  <c r="F183" i="50"/>
  <c r="B63" i="50"/>
  <c r="B171" i="48"/>
  <c r="B24" i="50"/>
  <c r="H10" i="45"/>
  <c r="D97" i="54"/>
  <c r="H182" i="54"/>
  <c r="D337" i="52"/>
  <c r="F323" i="52"/>
  <c r="H62" i="48"/>
  <c r="F276" i="48"/>
  <c r="F345" i="50"/>
  <c r="B214" i="50"/>
  <c r="F202" i="50"/>
  <c r="F67" i="52"/>
  <c r="B352" i="48"/>
  <c r="F43" i="52"/>
  <c r="H16" i="48"/>
  <c r="D173" i="48"/>
  <c r="J214" i="50"/>
  <c r="J365" i="50"/>
  <c r="B314" i="48"/>
  <c r="D53" i="52"/>
  <c r="B285" i="48"/>
  <c r="H120" i="48"/>
  <c r="J305" i="50"/>
  <c r="H85" i="50"/>
  <c r="D7" i="50"/>
  <c r="D328" i="50"/>
  <c r="B83" i="50"/>
  <c r="J88" i="50"/>
  <c r="B7" i="48"/>
  <c r="B223" i="50"/>
  <c r="H45" i="50"/>
  <c r="F313" i="48"/>
  <c r="B116" i="48"/>
  <c r="D306" i="48"/>
  <c r="D11" i="52"/>
  <c r="F210" i="50"/>
  <c r="D296" i="48"/>
  <c r="F195" i="50"/>
  <c r="H160" i="50"/>
  <c r="J204" i="50"/>
  <c r="F137" i="48"/>
  <c r="H326" i="48"/>
  <c r="D102" i="48"/>
  <c r="D66" i="48"/>
  <c r="B358" i="48"/>
  <c r="B208" i="50"/>
  <c r="B209" i="50"/>
  <c r="B300" i="50"/>
  <c r="J68" i="50"/>
  <c r="B218" i="50"/>
  <c r="D58" i="48"/>
  <c r="H331" i="50"/>
  <c r="B301" i="48"/>
  <c r="B39" i="50"/>
  <c r="F355" i="48"/>
  <c r="F257" i="48"/>
  <c r="F290" i="48"/>
  <c r="F308" i="48"/>
  <c r="H44" i="48"/>
  <c r="F19" i="50"/>
  <c r="F198" i="54"/>
  <c r="B260" i="54"/>
  <c r="F308" i="54"/>
  <c r="B313" i="52"/>
  <c r="F309" i="48"/>
  <c r="B168" i="50"/>
  <c r="F215" i="50"/>
  <c r="B356" i="48"/>
  <c r="H225" i="48"/>
  <c r="H316" i="50"/>
  <c r="F256" i="48"/>
  <c r="H243" i="50"/>
  <c r="H291" i="48"/>
  <c r="F34" i="48"/>
  <c r="F214" i="50"/>
  <c r="H217" i="50"/>
  <c r="F191" i="48"/>
  <c r="B217" i="50"/>
  <c r="H92" i="50"/>
  <c r="F12" i="48"/>
  <c r="H133" i="50"/>
  <c r="H263" i="50"/>
  <c r="D76" i="50"/>
  <c r="H223" i="50"/>
  <c r="H335" i="48"/>
  <c r="D62" i="50"/>
  <c r="B271" i="48"/>
  <c r="B166" i="50"/>
  <c r="H95" i="50"/>
  <c r="B249" i="48"/>
  <c r="H287" i="48"/>
  <c r="F161" i="50"/>
  <c r="B14" i="52"/>
  <c r="D93" i="50"/>
  <c r="F181" i="48"/>
  <c r="B348" i="50"/>
  <c r="F312" i="50"/>
  <c r="H278" i="50"/>
  <c r="D79" i="52"/>
  <c r="D61" i="48"/>
  <c r="F118" i="50"/>
  <c r="D87" i="48"/>
  <c r="H169" i="48"/>
  <c r="H136" i="48"/>
  <c r="F303" i="48"/>
  <c r="D150" i="50"/>
  <c r="H190" i="50"/>
  <c r="B191" i="50"/>
  <c r="J76" i="50"/>
  <c r="D52" i="48"/>
  <c r="G10" i="45"/>
  <c r="F277" i="50"/>
  <c r="F133" i="50"/>
  <c r="F187" i="50"/>
  <c r="D110" i="50"/>
  <c r="F291" i="48"/>
  <c r="B81" i="50"/>
  <c r="B185" i="50"/>
  <c r="H214" i="50"/>
  <c r="B342" i="52"/>
  <c r="B307" i="52"/>
  <c r="J53" i="50"/>
  <c r="H62" i="50"/>
  <c r="H53" i="48"/>
  <c r="B214" i="48"/>
  <c r="D2" i="48"/>
  <c r="F69" i="48"/>
  <c r="F148" i="50"/>
  <c r="H310" i="48"/>
  <c r="H289" i="50"/>
  <c r="B222" i="50"/>
  <c r="J237" i="50"/>
  <c r="H163" i="50"/>
  <c r="H84" i="50"/>
  <c r="D86" i="48"/>
  <c r="J246" i="50"/>
  <c r="B152" i="48"/>
  <c r="B4" i="50"/>
  <c r="J329" i="50"/>
  <c r="H349" i="48"/>
  <c r="D284" i="48"/>
  <c r="H127" i="48"/>
  <c r="F369" i="52"/>
  <c r="B109" i="52"/>
  <c r="F114" i="48"/>
  <c r="D139" i="50"/>
  <c r="D6" i="48"/>
  <c r="D116" i="48"/>
  <c r="B260" i="50"/>
  <c r="B204" i="50"/>
  <c r="F61" i="50"/>
  <c r="D73" i="48"/>
  <c r="J182" i="50"/>
  <c r="F316" i="48"/>
  <c r="H84" i="48"/>
  <c r="D31" i="50"/>
  <c r="H95" i="48"/>
  <c r="D237" i="50"/>
  <c r="F23" i="50"/>
  <c r="H138" i="48"/>
  <c r="B16" i="48"/>
  <c r="B319" i="48"/>
  <c r="D227" i="48"/>
  <c r="H89" i="54"/>
  <c r="F338" i="48"/>
  <c r="H247" i="48"/>
  <c r="D286" i="48"/>
  <c r="F45" i="48"/>
  <c r="H47" i="48"/>
  <c r="D137" i="50"/>
  <c r="H363" i="48"/>
  <c r="D370" i="48"/>
  <c r="H254" i="48"/>
  <c r="D46" i="48"/>
  <c r="F198" i="48"/>
  <c r="D154" i="48"/>
  <c r="B51" i="52"/>
  <c r="D295" i="54"/>
  <c r="B220" i="54"/>
  <c r="B256" i="54"/>
  <c r="B263" i="52"/>
  <c r="J258" i="50"/>
  <c r="F267" i="48"/>
  <c r="F186" i="50"/>
  <c r="D366" i="48"/>
  <c r="H227" i="48"/>
  <c r="B304" i="50"/>
  <c r="H223" i="48"/>
  <c r="D296" i="50"/>
  <c r="B144" i="50"/>
  <c r="H10" i="48"/>
  <c r="H315" i="50"/>
  <c r="F240" i="52"/>
  <c r="F95" i="48"/>
  <c r="F106" i="50"/>
  <c r="J354" i="50"/>
  <c r="D27" i="50"/>
  <c r="B354" i="50"/>
  <c r="B326" i="50"/>
  <c r="F315" i="48"/>
  <c r="B43" i="52"/>
  <c r="J97" i="50"/>
  <c r="D313" i="48"/>
  <c r="D12" i="48"/>
  <c r="B289" i="50"/>
  <c r="D2" i="50"/>
  <c r="J37" i="50"/>
  <c r="D3" i="48"/>
  <c r="D175" i="48"/>
  <c r="H298" i="50"/>
  <c r="B27" i="50"/>
  <c r="F141" i="48"/>
  <c r="B368" i="50"/>
  <c r="J109" i="50"/>
  <c r="D131" i="50"/>
  <c r="D165" i="50"/>
  <c r="F298" i="48"/>
  <c r="D159" i="48"/>
  <c r="J90" i="50"/>
  <c r="D135" i="48"/>
  <c r="F310" i="48"/>
  <c r="H88" i="48"/>
  <c r="H75" i="50"/>
  <c r="B146" i="50"/>
  <c r="J83" i="50"/>
  <c r="B85" i="50"/>
  <c r="H79" i="48"/>
  <c r="D169" i="48"/>
  <c r="J336" i="50"/>
  <c r="D279" i="52"/>
  <c r="D81" i="50"/>
  <c r="F4" i="50"/>
  <c r="B217" i="48"/>
  <c r="H184" i="48"/>
  <c r="B328" i="50"/>
  <c r="B46" i="52"/>
  <c r="H106" i="50"/>
  <c r="F172" i="50"/>
  <c r="F296" i="48"/>
  <c r="D320" i="48"/>
  <c r="H43" i="50"/>
  <c r="F130" i="48"/>
  <c r="H9" i="45"/>
  <c r="H70" i="48"/>
  <c r="D318" i="50"/>
  <c r="H300" i="48"/>
  <c r="D322" i="48"/>
  <c r="F265" i="48"/>
  <c r="D124" i="48"/>
  <c r="H163" i="48"/>
  <c r="J15" i="50"/>
  <c r="D175" i="54"/>
  <c r="D56" i="54"/>
  <c r="H225" i="54"/>
  <c r="D136" i="54"/>
  <c r="H19" i="50"/>
  <c r="F203" i="48"/>
  <c r="F76" i="52"/>
  <c r="H164" i="48"/>
  <c r="H372" i="48"/>
  <c r="B172" i="50"/>
  <c r="D28" i="48"/>
  <c r="D252" i="50"/>
  <c r="F364" i="48"/>
  <c r="B30" i="50"/>
  <c r="D112" i="50"/>
  <c r="D235" i="52"/>
  <c r="B156" i="50"/>
  <c r="H301" i="50"/>
  <c r="B318" i="48"/>
  <c r="H35" i="48"/>
  <c r="B159" i="50"/>
  <c r="B344" i="48"/>
  <c r="B253" i="48"/>
  <c r="D204" i="52"/>
  <c r="H97" i="50"/>
  <c r="D315" i="48"/>
  <c r="D303" i="48"/>
  <c r="F199" i="50"/>
  <c r="H119" i="50"/>
  <c r="F284" i="48"/>
  <c r="B266" i="48"/>
  <c r="D40" i="50"/>
  <c r="H153" i="50"/>
  <c r="F234" i="50"/>
  <c r="H69" i="48"/>
  <c r="D8" i="52"/>
  <c r="B37" i="54"/>
  <c r="B317" i="50"/>
  <c r="H61" i="50"/>
  <c r="F144" i="50"/>
  <c r="B59" i="48"/>
  <c r="B149" i="48"/>
  <c r="F287" i="48"/>
  <c r="D147" i="48"/>
  <c r="B96" i="48"/>
  <c r="B98" i="50"/>
  <c r="B335" i="50"/>
  <c r="H350" i="50"/>
  <c r="F157" i="50"/>
  <c r="J130" i="50"/>
  <c r="H180" i="48"/>
  <c r="F44" i="54"/>
  <c r="B236" i="50"/>
  <c r="D9" i="50"/>
  <c r="D35" i="50"/>
  <c r="B99" i="50"/>
  <c r="H83" i="48"/>
  <c r="D240" i="52"/>
  <c r="F330" i="50"/>
  <c r="H299" i="50"/>
  <c r="B152" i="50"/>
  <c r="F68" i="48"/>
  <c r="H8" i="50"/>
  <c r="H174" i="48"/>
  <c r="H4" i="48"/>
  <c r="F312" i="48"/>
  <c r="H18" i="50"/>
  <c r="B313" i="50"/>
  <c r="B44" i="48"/>
  <c r="D294" i="52"/>
  <c r="B178" i="48"/>
  <c r="H274" i="48"/>
  <c r="F216" i="48"/>
  <c r="B36" i="48"/>
  <c r="D226" i="48"/>
  <c r="F139" i="48"/>
  <c r="H143" i="48"/>
  <c r="H261" i="48"/>
  <c r="D312" i="50"/>
  <c r="F29" i="48"/>
  <c r="F137" i="50"/>
  <c r="D13" i="48"/>
  <c r="B8" i="50"/>
  <c r="D186" i="50"/>
  <c r="B345" i="48"/>
  <c r="B366" i="48"/>
  <c r="D99" i="48"/>
  <c r="H146" i="48"/>
  <c r="D266" i="48"/>
  <c r="B294" i="48"/>
  <c r="D80" i="48"/>
  <c r="H200" i="48"/>
  <c r="F87" i="48"/>
  <c r="B47" i="48"/>
  <c r="J192" i="50"/>
  <c r="J12" i="50"/>
  <c r="D314" i="52"/>
  <c r="D188" i="48"/>
  <c r="B34" i="50"/>
  <c r="F292" i="48"/>
  <c r="H205" i="48"/>
  <c r="H214" i="48"/>
  <c r="H70" i="50"/>
  <c r="J164" i="50"/>
  <c r="F121" i="48"/>
  <c r="D355" i="48"/>
  <c r="B79" i="48"/>
  <c r="C5" i="45"/>
  <c r="F228" i="50"/>
  <c r="B320" i="48"/>
  <c r="F209" i="50"/>
  <c r="H97" i="54"/>
  <c r="B281" i="52"/>
  <c r="H185" i="54"/>
  <c r="D199" i="52"/>
  <c r="H242" i="48"/>
  <c r="F15" i="50"/>
  <c r="J231" i="50"/>
  <c r="H57" i="48"/>
  <c r="D269" i="48"/>
  <c r="J115" i="50"/>
  <c r="B28" i="50"/>
  <c r="F122" i="50"/>
  <c r="D219" i="48"/>
  <c r="D140" i="48"/>
  <c r="D133" i="50"/>
  <c r="F247" i="50"/>
  <c r="H351" i="48"/>
  <c r="B109" i="50"/>
  <c r="F251" i="48"/>
  <c r="B64" i="48"/>
  <c r="H225" i="50"/>
  <c r="H4" i="50"/>
  <c r="H130" i="50"/>
  <c r="J169" i="50"/>
  <c r="H152" i="50"/>
  <c r="F190" i="48"/>
  <c r="H285" i="48"/>
  <c r="J235" i="50"/>
  <c r="F25" i="50"/>
  <c r="J64" i="50"/>
  <c r="B170" i="48"/>
  <c r="D118" i="48"/>
  <c r="H345" i="50"/>
  <c r="D126" i="50"/>
  <c r="H51" i="50"/>
  <c r="D274" i="50"/>
  <c r="F366" i="50"/>
  <c r="B151" i="50"/>
  <c r="D160" i="50"/>
  <c r="B337" i="48"/>
  <c r="F16" i="50"/>
  <c r="B42" i="48"/>
  <c r="D258" i="48"/>
  <c r="B45" i="48"/>
  <c r="B95" i="48"/>
  <c r="F158" i="50"/>
  <c r="J205" i="50"/>
  <c r="J99" i="50"/>
  <c r="B328" i="48"/>
  <c r="F90" i="48"/>
  <c r="D155" i="48"/>
  <c r="B352" i="52"/>
  <c r="H361" i="50"/>
  <c r="J335" i="50"/>
  <c r="D73" i="50"/>
  <c r="J20" i="50"/>
  <c r="H352" i="48"/>
  <c r="H197" i="50"/>
  <c r="J262" i="50"/>
  <c r="F184" i="50"/>
  <c r="B277" i="50"/>
  <c r="B216" i="50"/>
  <c r="B289" i="48"/>
  <c r="D75" i="48"/>
  <c r="H66" i="48"/>
  <c r="G27" i="24"/>
  <c r="B210" i="48"/>
  <c r="D348" i="50"/>
  <c r="H181" i="48"/>
  <c r="D170" i="50"/>
  <c r="D127" i="50"/>
  <c r="B240" i="48"/>
  <c r="F248" i="48"/>
  <c r="F255" i="52"/>
  <c r="H204" i="48"/>
  <c r="H76" i="48"/>
  <c r="B94" i="50"/>
  <c r="F180" i="50"/>
  <c r="J166" i="50"/>
  <c r="D60" i="52"/>
  <c r="B360" i="48"/>
  <c r="H31" i="48"/>
  <c r="F289" i="48"/>
  <c r="J176" i="50"/>
  <c r="F337" i="50"/>
  <c r="D250" i="48"/>
  <c r="F20" i="48"/>
  <c r="B272" i="48"/>
  <c r="D72" i="48"/>
  <c r="B67" i="48"/>
  <c r="F246" i="48"/>
  <c r="H212" i="48"/>
  <c r="H172" i="48"/>
  <c r="J77" i="50"/>
  <c r="D293" i="54"/>
  <c r="D269" i="52"/>
  <c r="H145" i="54"/>
  <c r="B287" i="50"/>
  <c r="B315" i="48"/>
  <c r="F240" i="48"/>
  <c r="J271" i="50"/>
  <c r="F371" i="50"/>
  <c r="B203" i="48"/>
  <c r="F103" i="50"/>
  <c r="F282" i="48"/>
  <c r="F226" i="50"/>
  <c r="F341" i="48"/>
  <c r="D169" i="50"/>
  <c r="B55" i="52"/>
  <c r="H372" i="50"/>
  <c r="D108" i="48"/>
  <c r="F117" i="50"/>
  <c r="B193" i="48"/>
  <c r="B146" i="48"/>
  <c r="F88" i="52"/>
  <c r="D159" i="50"/>
  <c r="H350" i="48"/>
  <c r="H116" i="50"/>
  <c r="H218" i="50"/>
  <c r="H115" i="50"/>
  <c r="D30" i="50"/>
  <c r="H96" i="50"/>
  <c r="H363" i="50"/>
  <c r="B313" i="48"/>
  <c r="F58" i="48"/>
  <c r="F31" i="52"/>
  <c r="B2" i="52"/>
  <c r="D83" i="50"/>
  <c r="F318" i="48"/>
  <c r="B295" i="50"/>
  <c r="D226" i="50"/>
  <c r="D360" i="50"/>
  <c r="H198" i="50"/>
  <c r="B265" i="48"/>
  <c r="B204" i="48"/>
  <c r="F99" i="48"/>
  <c r="D197" i="48"/>
  <c r="B86" i="48"/>
  <c r="H148" i="48"/>
  <c r="H167" i="50"/>
  <c r="D342" i="52"/>
  <c r="B115" i="50"/>
  <c r="F88" i="48"/>
  <c r="H231" i="48"/>
  <c r="F91" i="48"/>
  <c r="F346" i="50"/>
  <c r="H203" i="50"/>
  <c r="B88" i="50"/>
  <c r="J144" i="50"/>
  <c r="H295" i="48"/>
  <c r="H131" i="48"/>
  <c r="H122" i="50"/>
  <c r="F344" i="50"/>
  <c r="B140" i="50"/>
  <c r="B132" i="50"/>
  <c r="H339" i="48"/>
  <c r="D280" i="50"/>
  <c r="H305" i="48"/>
  <c r="J41" i="50"/>
  <c r="B345" i="54"/>
  <c r="D314" i="50"/>
  <c r="B337" i="54"/>
  <c r="D183" i="50"/>
  <c r="D128" i="48"/>
  <c r="H323" i="48"/>
  <c r="D273" i="52"/>
  <c r="F119" i="48"/>
  <c r="D187" i="50"/>
  <c r="D303" i="50"/>
  <c r="F204" i="48"/>
  <c r="J359" i="50"/>
  <c r="H65" i="50"/>
  <c r="F103" i="48"/>
  <c r="H120" i="50"/>
  <c r="F25" i="52"/>
  <c r="D51" i="52"/>
  <c r="D286" i="50"/>
  <c r="H329" i="48"/>
  <c r="D39" i="48"/>
  <c r="F255" i="50"/>
  <c r="J232" i="50"/>
  <c r="J268" i="50"/>
  <c r="J327" i="50"/>
  <c r="H26" i="50"/>
  <c r="H347" i="48"/>
  <c r="D314" i="48"/>
  <c r="B201" i="50"/>
  <c r="J3" i="50"/>
  <c r="F188" i="48"/>
  <c r="B3" i="48"/>
  <c r="H101" i="48"/>
  <c r="H245" i="50"/>
  <c r="H212" i="50"/>
  <c r="F82" i="48"/>
  <c r="J317" i="50"/>
  <c r="B106" i="52"/>
  <c r="B225" i="50"/>
  <c r="B38" i="52"/>
  <c r="D51" i="50"/>
  <c r="F86" i="48"/>
  <c r="H129" i="48"/>
  <c r="D41" i="50"/>
  <c r="F80" i="48"/>
  <c r="F330" i="48"/>
  <c r="D141" i="50"/>
  <c r="F207" i="50"/>
  <c r="D69" i="50"/>
  <c r="D332" i="50"/>
  <c r="B184" i="48"/>
  <c r="B235" i="48"/>
  <c r="D271" i="50"/>
  <c r="B155" i="50"/>
  <c r="F194" i="50"/>
  <c r="F323" i="48"/>
  <c r="D225" i="48"/>
  <c r="F294" i="48"/>
  <c r="H145" i="50"/>
  <c r="F244" i="52"/>
  <c r="D199" i="50"/>
  <c r="B371" i="50"/>
  <c r="B274" i="48"/>
  <c r="H366" i="48"/>
  <c r="F245" i="48"/>
  <c r="D62" i="48"/>
  <c r="F288" i="48"/>
  <c r="B91" i="52"/>
  <c r="H247" i="50"/>
  <c r="F305" i="48"/>
  <c r="H222" i="50"/>
  <c r="B174" i="48"/>
  <c r="B334" i="50"/>
  <c r="B317" i="48"/>
  <c r="D134" i="48"/>
  <c r="F223" i="48"/>
  <c r="D300" i="48"/>
  <c r="D252" i="48"/>
  <c r="B246" i="48"/>
  <c r="D3" i="50"/>
  <c r="B265" i="50"/>
  <c r="B104" i="48"/>
  <c r="H268" i="48"/>
  <c r="F369" i="48"/>
  <c r="H155" i="50"/>
  <c r="F173" i="50"/>
  <c r="B78" i="48"/>
  <c r="D132" i="48"/>
  <c r="F30" i="48"/>
  <c r="D47" i="48"/>
  <c r="F58" i="50"/>
  <c r="B38" i="48"/>
  <c r="D139" i="48"/>
  <c r="B122" i="48"/>
  <c r="B215" i="48"/>
  <c r="H371" i="48"/>
  <c r="D33" i="52"/>
  <c r="F367" i="50"/>
  <c r="B134" i="48"/>
  <c r="F167" i="50"/>
  <c r="B93" i="48"/>
  <c r="D48" i="50"/>
  <c r="J299" i="50"/>
  <c r="J186" i="50"/>
  <c r="D72" i="50"/>
  <c r="D90" i="48"/>
  <c r="F275" i="50"/>
  <c r="F333" i="50"/>
  <c r="C10" i="45"/>
  <c r="B161" i="50"/>
  <c r="H135" i="48"/>
  <c r="H293" i="48"/>
  <c r="H243" i="48"/>
  <c r="D108" i="52"/>
  <c r="F355" i="50"/>
  <c r="J158" i="50"/>
  <c r="H178" i="50"/>
  <c r="D362" i="48"/>
  <c r="B164" i="48"/>
  <c r="H72" i="50"/>
  <c r="D221" i="50"/>
  <c r="F91" i="50"/>
  <c r="H189" i="50"/>
  <c r="F308" i="50"/>
  <c r="B15" i="50"/>
  <c r="B142" i="48"/>
  <c r="F284" i="50"/>
  <c r="J340" i="50"/>
  <c r="B204" i="52"/>
  <c r="D107" i="52"/>
  <c r="B113" i="54"/>
  <c r="B350" i="50"/>
  <c r="F279" i="48"/>
  <c r="B162" i="48"/>
  <c r="J283" i="50"/>
  <c r="J28" i="50"/>
  <c r="H277" i="48"/>
  <c r="H184" i="50"/>
  <c r="B198" i="48"/>
  <c r="D119" i="50"/>
  <c r="B254" i="50"/>
  <c r="D9" i="48"/>
  <c r="F33" i="50"/>
  <c r="J212" i="50"/>
  <c r="B10" i="52"/>
  <c r="B139" i="50"/>
  <c r="H185" i="50"/>
  <c r="B39" i="48"/>
  <c r="D265" i="50"/>
  <c r="J27" i="50"/>
  <c r="H228" i="48"/>
  <c r="F201" i="50"/>
  <c r="D27" i="52"/>
  <c r="F222" i="50"/>
  <c r="D370" i="50"/>
  <c r="F127" i="50"/>
  <c r="F108" i="48"/>
  <c r="J81" i="50"/>
  <c r="H188" i="48"/>
  <c r="F317" i="50"/>
  <c r="F94" i="52"/>
  <c r="D103" i="50"/>
  <c r="F269" i="48"/>
  <c r="F121" i="50"/>
  <c r="D366" i="50"/>
  <c r="B90" i="50"/>
  <c r="D82" i="50"/>
  <c r="H302" i="48"/>
  <c r="B336" i="52"/>
  <c r="B113" i="52"/>
  <c r="D348" i="52"/>
  <c r="F271" i="50"/>
  <c r="G19" i="11"/>
  <c r="D273" i="48"/>
  <c r="D255" i="52"/>
  <c r="H12" i="54"/>
  <c r="D240" i="54"/>
  <c r="F136" i="52"/>
  <c r="F44" i="52"/>
  <c r="D201" i="50"/>
  <c r="H32" i="50"/>
  <c r="F2" i="50"/>
  <c r="H106" i="48"/>
  <c r="F365" i="48"/>
  <c r="D49" i="52"/>
  <c r="F226" i="48"/>
  <c r="B136" i="50"/>
  <c r="D301" i="48"/>
  <c r="D42" i="52"/>
  <c r="B135" i="50"/>
  <c r="H210" i="50"/>
  <c r="D297" i="50"/>
  <c r="J111" i="50"/>
  <c r="F274" i="48"/>
  <c r="B242" i="48"/>
  <c r="D162" i="50"/>
  <c r="J7" i="50"/>
  <c r="H11" i="48"/>
  <c r="B104" i="50"/>
  <c r="D114" i="48"/>
  <c r="F112" i="48"/>
  <c r="F155" i="52"/>
  <c r="H187" i="50"/>
  <c r="D234" i="48"/>
  <c r="B216" i="48"/>
  <c r="B176" i="48"/>
  <c r="H147" i="48"/>
  <c r="D164" i="50"/>
  <c r="F44" i="50"/>
  <c r="H327" i="48"/>
  <c r="D194" i="50"/>
  <c r="D288" i="50"/>
  <c r="H193" i="50"/>
  <c r="F87" i="50"/>
  <c r="B298" i="48"/>
  <c r="H365" i="48"/>
  <c r="D117" i="48"/>
  <c r="B179" i="48"/>
  <c r="H92" i="48"/>
  <c r="F339" i="50"/>
  <c r="H364" i="50"/>
  <c r="J127" i="50"/>
  <c r="J161" i="50"/>
  <c r="F175" i="48"/>
  <c r="J361" i="50"/>
  <c r="D146" i="48"/>
  <c r="B168" i="52"/>
  <c r="D124" i="50"/>
  <c r="D333" i="50"/>
  <c r="F213" i="48"/>
  <c r="F8" i="50"/>
  <c r="F227" i="48"/>
  <c r="B173" i="50"/>
  <c r="B178" i="52"/>
  <c r="F182" i="50"/>
  <c r="F82" i="50"/>
  <c r="F127" i="48"/>
  <c r="F20" i="50"/>
  <c r="H61" i="48"/>
  <c r="H142" i="48"/>
  <c r="D18" i="48"/>
  <c r="F51" i="48"/>
  <c r="J178" i="50"/>
  <c r="D33" i="48"/>
  <c r="J73" i="50"/>
  <c r="D65" i="48"/>
  <c r="F96" i="50"/>
  <c r="D223" i="48"/>
  <c r="F150" i="50"/>
  <c r="B59" i="52"/>
  <c r="B302" i="48"/>
  <c r="F270" i="48"/>
  <c r="B113" i="48"/>
  <c r="D37" i="48"/>
  <c r="J208" i="50"/>
  <c r="D67" i="50"/>
  <c r="H211" i="48"/>
  <c r="F74" i="54"/>
  <c r="D160" i="54"/>
  <c r="F200" i="52"/>
  <c r="B155" i="52"/>
  <c r="B121" i="52"/>
  <c r="F64" i="48"/>
  <c r="F34" i="50"/>
  <c r="H21" i="50"/>
  <c r="B262" i="48"/>
  <c r="H117" i="50"/>
  <c r="H137" i="48"/>
  <c r="H162" i="50"/>
  <c r="D259" i="48"/>
  <c r="B318" i="50"/>
  <c r="B226" i="50"/>
  <c r="F280" i="50"/>
  <c r="B248" i="52"/>
  <c r="J91" i="50"/>
  <c r="F69" i="50"/>
  <c r="B172" i="48"/>
  <c r="F162" i="52"/>
  <c r="B120" i="48"/>
  <c r="D181" i="48"/>
  <c r="B337" i="50"/>
  <c r="B25" i="50"/>
  <c r="F6" i="48"/>
  <c r="F353" i="50"/>
  <c r="D87" i="50"/>
  <c r="F183" i="48"/>
  <c r="B5" i="48"/>
  <c r="D30" i="48"/>
  <c r="F164" i="48"/>
  <c r="D114" i="50"/>
  <c r="D327" i="48"/>
  <c r="H143" i="50"/>
  <c r="J151" i="50"/>
  <c r="H272" i="50"/>
  <c r="D30" i="52"/>
  <c r="J140" i="50"/>
  <c r="F225" i="48"/>
  <c r="H316" i="48"/>
  <c r="D243" i="48"/>
  <c r="B339" i="48"/>
  <c r="F118" i="48"/>
  <c r="H219" i="50"/>
  <c r="H274" i="50"/>
  <c r="J193" i="50"/>
  <c r="F59" i="50"/>
  <c r="F135" i="48"/>
  <c r="H252" i="48"/>
  <c r="F52" i="48"/>
  <c r="D346" i="50"/>
  <c r="B310" i="50"/>
  <c r="B158" i="50"/>
  <c r="F173" i="48"/>
  <c r="D293" i="48"/>
  <c r="D79" i="48"/>
  <c r="J183" i="50"/>
  <c r="J243" i="50"/>
  <c r="D247" i="50"/>
  <c r="B160" i="50"/>
  <c r="B6" i="52"/>
  <c r="F212" i="48"/>
  <c r="H6" i="50"/>
  <c r="B117" i="48"/>
  <c r="F340" i="48"/>
  <c r="D127" i="48"/>
  <c r="D96" i="50"/>
  <c r="B72" i="48"/>
  <c r="H54" i="50"/>
  <c r="H176" i="48"/>
  <c r="J69" i="50"/>
  <c r="D9" i="52"/>
  <c r="F138" i="48"/>
  <c r="H294" i="48"/>
  <c r="F214" i="48"/>
  <c r="F63" i="48"/>
  <c r="B302" i="54"/>
  <c r="B138" i="54"/>
  <c r="F368" i="50"/>
  <c r="F136" i="50"/>
  <c r="J337" i="50"/>
  <c r="B161" i="48"/>
  <c r="F204" i="50"/>
  <c r="D5" i="50"/>
  <c r="H155" i="48"/>
  <c r="H343" i="50"/>
  <c r="D44" i="52"/>
  <c r="B363" i="48"/>
  <c r="B27" i="48"/>
  <c r="J238" i="50"/>
  <c r="F46" i="50"/>
  <c r="B193" i="50"/>
  <c r="J360" i="50"/>
  <c r="D12" i="50"/>
  <c r="B237" i="48"/>
  <c r="F250" i="48"/>
  <c r="F13" i="52"/>
  <c r="F187" i="48"/>
  <c r="H288" i="50"/>
  <c r="H88" i="50"/>
  <c r="D81" i="48"/>
  <c r="J9" i="50"/>
  <c r="B276" i="50"/>
  <c r="J94" i="50"/>
  <c r="F143" i="48"/>
  <c r="J4" i="45"/>
  <c r="D107" i="48"/>
  <c r="F57" i="48"/>
  <c r="B324" i="50"/>
  <c r="H89" i="50"/>
  <c r="D359" i="48"/>
  <c r="F369" i="50"/>
  <c r="D2" i="52"/>
  <c r="J173" i="50"/>
  <c r="J6" i="50"/>
  <c r="B181" i="48"/>
  <c r="B49" i="48"/>
  <c r="D196" i="48"/>
  <c r="F295" i="48"/>
  <c r="H208" i="48"/>
  <c r="F80" i="52"/>
  <c r="D264" i="52"/>
  <c r="F356" i="50"/>
  <c r="H351" i="54"/>
  <c r="D367" i="54"/>
  <c r="D309" i="50"/>
  <c r="F302" i="50"/>
  <c r="F129" i="50"/>
  <c r="B310" i="48"/>
  <c r="B43" i="50"/>
  <c r="B4" i="48"/>
  <c r="B105" i="48"/>
  <c r="F146" i="50"/>
  <c r="D20" i="52"/>
  <c r="B141" i="50"/>
  <c r="D340" i="48"/>
  <c r="B282" i="52"/>
  <c r="D335" i="48"/>
  <c r="J96" i="50"/>
  <c r="B32" i="52"/>
  <c r="H113" i="50"/>
  <c r="F134" i="48"/>
  <c r="H206" i="48"/>
  <c r="B199" i="50"/>
  <c r="F147" i="48"/>
  <c r="F17" i="52"/>
  <c r="B249" i="50"/>
  <c r="F86" i="50"/>
  <c r="D184" i="48"/>
  <c r="J242" i="50"/>
  <c r="D29" i="50"/>
  <c r="F75" i="48"/>
  <c r="H245" i="48"/>
  <c r="H162" i="48"/>
  <c r="J362" i="50"/>
  <c r="F203" i="50"/>
  <c r="H356" i="48"/>
  <c r="D56" i="50"/>
  <c r="F243" i="50"/>
  <c r="H291" i="50"/>
  <c r="F218" i="50"/>
  <c r="H37" i="50"/>
  <c r="D34" i="50"/>
  <c r="H244" i="48"/>
  <c r="B281" i="48"/>
  <c r="F32" i="50"/>
  <c r="D111" i="48"/>
  <c r="B266" i="50"/>
  <c r="J349" i="50"/>
  <c r="J222" i="50"/>
  <c r="J87" i="50"/>
  <c r="D68" i="48"/>
  <c r="F50" i="48"/>
  <c r="H59" i="48"/>
  <c r="F247" i="52"/>
  <c r="F352" i="50"/>
  <c r="B148" i="50"/>
  <c r="H49" i="48"/>
  <c r="D295" i="48"/>
  <c r="D35" i="48"/>
  <c r="D182" i="50"/>
  <c r="B286" i="50"/>
  <c r="J322" i="50"/>
  <c r="J219" i="50"/>
  <c r="D48" i="48"/>
  <c r="H40" i="50"/>
  <c r="F321" i="48"/>
  <c r="H241" i="48"/>
  <c r="D78" i="48"/>
  <c r="F98" i="48"/>
  <c r="F85" i="50"/>
  <c r="D297" i="48"/>
  <c r="H86" i="50"/>
  <c r="D319" i="48"/>
  <c r="B32" i="50"/>
  <c r="H34" i="48"/>
  <c r="F30" i="50"/>
  <c r="D266" i="50"/>
  <c r="B29" i="50"/>
  <c r="D237" i="48"/>
  <c r="B323" i="48"/>
  <c r="B25" i="48"/>
  <c r="B2" i="50"/>
  <c r="H8" i="48"/>
  <c r="F239" i="48"/>
  <c r="D89" i="48"/>
  <c r="H109" i="48"/>
  <c r="F273" i="50"/>
  <c r="F114" i="50"/>
  <c r="H29" i="48"/>
  <c r="D291" i="48"/>
  <c r="F85" i="48"/>
  <c r="B306" i="48"/>
  <c r="F319" i="48"/>
  <c r="D85" i="48"/>
  <c r="D196" i="52"/>
  <c r="B183" i="54"/>
  <c r="D327" i="54"/>
  <c r="F146" i="54"/>
  <c r="F277" i="52"/>
  <c r="F295" i="50"/>
  <c r="B5" i="50"/>
  <c r="B298" i="50"/>
  <c r="F104" i="48"/>
  <c r="H39" i="48"/>
  <c r="D367" i="50"/>
  <c r="F62" i="52"/>
  <c r="B171" i="50"/>
  <c r="D150" i="48"/>
  <c r="F304" i="50"/>
  <c r="D97" i="50"/>
  <c r="B125" i="50"/>
  <c r="J247" i="50"/>
  <c r="B44" i="50"/>
  <c r="D40" i="48"/>
  <c r="B106" i="50"/>
  <c r="B195" i="50"/>
  <c r="H96" i="48"/>
  <c r="D236" i="50"/>
  <c r="H230" i="50"/>
  <c r="B94" i="48"/>
  <c r="B288" i="48"/>
  <c r="F21" i="52"/>
  <c r="H126" i="50"/>
  <c r="D88" i="48"/>
  <c r="B118" i="48"/>
  <c r="J70" i="50"/>
  <c r="H281" i="50"/>
  <c r="B49" i="52"/>
  <c r="B93" i="50"/>
  <c r="D242" i="48"/>
  <c r="D217" i="50"/>
  <c r="B279" i="50"/>
  <c r="B64" i="50"/>
  <c r="D78" i="50"/>
  <c r="D302" i="48"/>
  <c r="H87" i="48"/>
  <c r="B368" i="48"/>
  <c r="F180" i="48"/>
  <c r="B157" i="48"/>
  <c r="D353" i="50"/>
  <c r="D287" i="52"/>
  <c r="J78" i="50"/>
  <c r="B154" i="50"/>
  <c r="B330" i="48"/>
  <c r="D75" i="54"/>
  <c r="D207" i="54"/>
  <c r="D356" i="54"/>
  <c r="H180" i="50"/>
  <c r="B264" i="50"/>
  <c r="D270" i="50"/>
  <c r="D54" i="48"/>
  <c r="D329" i="48"/>
  <c r="B51" i="48"/>
  <c r="B18" i="52"/>
  <c r="F342" i="50"/>
  <c r="B234" i="50"/>
  <c r="H207" i="48"/>
  <c r="B306" i="50"/>
  <c r="F20" i="52"/>
  <c r="D32" i="50"/>
  <c r="B119" i="52"/>
  <c r="F73" i="50"/>
  <c r="D126" i="48"/>
  <c r="D62" i="54"/>
  <c r="B101" i="52"/>
  <c r="F351" i="54"/>
  <c r="J307" i="50"/>
  <c r="F242" i="50"/>
  <c r="D88" i="50"/>
  <c r="B34" i="48"/>
  <c r="B361" i="48"/>
  <c r="D336" i="48"/>
  <c r="B169" i="50"/>
  <c r="B60" i="52"/>
  <c r="D47" i="52"/>
  <c r="H80" i="48"/>
  <c r="D246" i="50"/>
  <c r="B290" i="50"/>
  <c r="F65" i="50"/>
  <c r="H227" i="50"/>
  <c r="D189" i="50"/>
  <c r="J126" i="50"/>
  <c r="B7" i="52"/>
  <c r="D260" i="50"/>
  <c r="D278" i="48"/>
  <c r="F11" i="52"/>
  <c r="B71" i="52"/>
  <c r="B276" i="48"/>
  <c r="H202" i="48"/>
  <c r="D128" i="50"/>
  <c r="B76" i="50"/>
  <c r="H271" i="48"/>
  <c r="D174" i="48"/>
  <c r="H126" i="48"/>
  <c r="F141" i="52"/>
  <c r="D122" i="50"/>
  <c r="D24" i="50"/>
  <c r="H266" i="48"/>
  <c r="F197" i="50"/>
  <c r="H303" i="50"/>
  <c r="B367" i="50"/>
  <c r="H168" i="50"/>
  <c r="H246" i="48"/>
  <c r="H187" i="48"/>
  <c r="H72" i="48"/>
  <c r="F156" i="48"/>
  <c r="D347" i="48"/>
  <c r="D264" i="50"/>
  <c r="H95" i="54"/>
  <c r="B195" i="52"/>
  <c r="F311" i="54"/>
  <c r="D91" i="52"/>
  <c r="J80" i="50"/>
  <c r="B20" i="50"/>
  <c r="J29" i="50"/>
  <c r="F39" i="48"/>
  <c r="D22" i="48"/>
  <c r="D132" i="50"/>
  <c r="H321" i="50"/>
  <c r="H47" i="50"/>
  <c r="H141" i="48"/>
  <c r="H108" i="54"/>
  <c r="B20" i="52"/>
  <c r="F352" i="48"/>
  <c r="F207" i="52"/>
  <c r="D196" i="50"/>
  <c r="F235" i="48"/>
  <c r="B292" i="50"/>
  <c r="H33" i="50"/>
  <c r="D209" i="48"/>
  <c r="H279" i="50"/>
  <c r="D129" i="50"/>
  <c r="D207" i="48"/>
  <c r="F98" i="50"/>
  <c r="D34" i="52"/>
  <c r="F194" i="52"/>
  <c r="F271" i="54"/>
  <c r="D40" i="52"/>
  <c r="J273" i="50"/>
  <c r="J40" i="50"/>
  <c r="B205" i="48"/>
  <c r="D342" i="48"/>
  <c r="F318" i="50"/>
  <c r="H111" i="50"/>
  <c r="J319" i="50"/>
  <c r="F339" i="48"/>
  <c r="H314" i="48"/>
  <c r="J285" i="50"/>
  <c r="B126" i="52"/>
  <c r="J129" i="50"/>
  <c r="F131" i="50"/>
  <c r="D151" i="52"/>
  <c r="D372" i="50"/>
  <c r="D27" i="54"/>
  <c r="F231" i="54"/>
  <c r="D60" i="50"/>
  <c r="J133" i="50"/>
  <c r="F332" i="50"/>
  <c r="H284" i="48"/>
  <c r="D192" i="48"/>
  <c r="J259" i="50"/>
  <c r="D52" i="50"/>
  <c r="F335" i="50"/>
  <c r="F37" i="50"/>
  <c r="D95" i="48"/>
  <c r="F82" i="52"/>
  <c r="J338" i="50"/>
  <c r="D311" i="50"/>
  <c r="H173" i="50"/>
  <c r="H36" i="50"/>
  <c r="D29" i="48"/>
  <c r="J293" i="50"/>
  <c r="D257" i="50"/>
  <c r="D249" i="48"/>
  <c r="F293" i="50"/>
  <c r="J228" i="50"/>
  <c r="B247" i="48"/>
  <c r="B119" i="48"/>
  <c r="H369" i="50"/>
  <c r="F212" i="50"/>
  <c r="B187" i="48"/>
  <c r="D210" i="50"/>
  <c r="B48" i="48"/>
  <c r="F274" i="50"/>
  <c r="B41" i="48"/>
  <c r="B362" i="48"/>
  <c r="B175" i="50"/>
  <c r="D74" i="52"/>
  <c r="H338" i="50"/>
  <c r="H357" i="48"/>
  <c r="F142" i="50"/>
  <c r="F68" i="50"/>
  <c r="B138" i="48"/>
  <c r="H67" i="50"/>
  <c r="F178" i="48"/>
  <c r="D248" i="52"/>
  <c r="J14" i="50"/>
  <c r="B353" i="48"/>
  <c r="F15" i="48"/>
  <c r="D5" i="48"/>
  <c r="H201" i="48"/>
  <c r="F74" i="48"/>
  <c r="D31" i="48"/>
  <c r="D105" i="52"/>
  <c r="F13" i="48"/>
  <c r="D325" i="50"/>
  <c r="B54" i="48"/>
  <c r="J21" i="50"/>
  <c r="F243" i="48"/>
  <c r="F235" i="50"/>
  <c r="D59" i="48"/>
  <c r="B340" i="50"/>
  <c r="J143" i="50"/>
  <c r="D84" i="48"/>
  <c r="H248" i="48"/>
  <c r="H183" i="50"/>
  <c r="F227" i="50"/>
  <c r="B83" i="48"/>
  <c r="J24" i="50"/>
  <c r="H215" i="48"/>
  <c r="D86" i="50"/>
  <c r="F200" i="50"/>
  <c r="F81" i="50"/>
  <c r="J211" i="50"/>
  <c r="D167" i="48"/>
  <c r="H131" i="50"/>
  <c r="J85" i="50"/>
  <c r="J351" i="50"/>
  <c r="B68" i="50"/>
  <c r="H319" i="48"/>
  <c r="D259" i="50"/>
  <c r="B52" i="50"/>
  <c r="B140" i="48"/>
  <c r="D120" i="50"/>
  <c r="H74" i="48"/>
  <c r="H91" i="48"/>
  <c r="J101" i="50"/>
  <c r="F242" i="48"/>
  <c r="D74" i="50"/>
  <c r="F131" i="48"/>
  <c r="D125" i="50"/>
  <c r="D191" i="48"/>
  <c r="F370" i="48"/>
  <c r="B128" i="50"/>
  <c r="D91" i="50"/>
  <c r="F40" i="48"/>
  <c r="B91" i="50"/>
  <c r="H121" i="50"/>
  <c r="F35" i="48"/>
  <c r="D140" i="50"/>
  <c r="D10" i="48"/>
  <c r="F18" i="50"/>
  <c r="D235" i="50"/>
  <c r="J240" i="50"/>
  <c r="F294" i="50"/>
  <c r="B153" i="50"/>
  <c r="F215" i="48"/>
  <c r="J342" i="50"/>
  <c r="B102" i="48"/>
  <c r="D355" i="50"/>
  <c r="J357" i="50"/>
  <c r="D192" i="50"/>
  <c r="B323" i="50"/>
  <c r="B233" i="48"/>
  <c r="F25" i="54"/>
  <c r="H280" i="48"/>
  <c r="F227" i="52"/>
  <c r="D185" i="50"/>
  <c r="F36" i="48"/>
  <c r="D181" i="50"/>
  <c r="F59" i="52"/>
  <c r="B347" i="48"/>
  <c r="F303" i="50"/>
  <c r="B183" i="50"/>
  <c r="D227" i="50"/>
  <c r="F78" i="48"/>
  <c r="D43" i="48"/>
  <c r="H59" i="50"/>
  <c r="D193" i="48"/>
  <c r="D109" i="48"/>
  <c r="B26" i="50"/>
  <c r="B98" i="48"/>
  <c r="B41" i="50"/>
  <c r="D316" i="48"/>
  <c r="H100" i="48"/>
  <c r="B316" i="48"/>
  <c r="J62" i="50"/>
  <c r="H18" i="48"/>
  <c r="B333" i="50"/>
  <c r="J16" i="50"/>
  <c r="J113" i="50"/>
  <c r="H112" i="50"/>
  <c r="B19" i="50"/>
  <c r="H336" i="48"/>
  <c r="H185" i="48"/>
  <c r="B89" i="48"/>
  <c r="F142" i="48"/>
  <c r="D367" i="48"/>
  <c r="B21" i="52"/>
  <c r="F77" i="48"/>
  <c r="F8" i="45"/>
  <c r="H299" i="48"/>
  <c r="F148" i="48"/>
  <c r="H183" i="48"/>
  <c r="H21" i="48"/>
  <c r="F262" i="50"/>
  <c r="H190" i="48"/>
  <c r="H331" i="48"/>
  <c r="D18" i="50"/>
  <c r="H221" i="48"/>
  <c r="H329" i="50"/>
  <c r="F244" i="50"/>
  <c r="D205" i="48"/>
  <c r="D371" i="48"/>
  <c r="F88" i="50"/>
  <c r="E10" i="45"/>
  <c r="J358" i="50"/>
  <c r="F300" i="48"/>
  <c r="B293" i="50"/>
  <c r="H24" i="50"/>
  <c r="H10" i="50"/>
  <c r="J138" i="50"/>
  <c r="D68" i="50"/>
  <c r="D178" i="48"/>
  <c r="H340" i="48"/>
  <c r="B252" i="50"/>
  <c r="J89" i="50"/>
  <c r="H140" i="50"/>
  <c r="B291" i="48"/>
  <c r="B31" i="52"/>
  <c r="D289" i="48"/>
  <c r="D63" i="48"/>
  <c r="B220" i="48"/>
  <c r="F209" i="48"/>
  <c r="B184" i="50"/>
  <c r="D101" i="48"/>
  <c r="D21" i="48"/>
  <c r="D115" i="48"/>
  <c r="D53" i="50"/>
  <c r="D368" i="48"/>
  <c r="F11" i="48"/>
  <c r="F336" i="48"/>
  <c r="F220" i="50"/>
  <c r="B260" i="48"/>
  <c r="H55" i="48"/>
  <c r="F231" i="48"/>
  <c r="B97" i="48"/>
  <c r="D60" i="48"/>
  <c r="H333" i="48"/>
  <c r="B262" i="50"/>
  <c r="H262" i="48"/>
  <c r="F193" i="48"/>
  <c r="E8" i="45"/>
  <c r="D208" i="52"/>
  <c r="J57" i="50"/>
  <c r="B272" i="50"/>
  <c r="F254" i="48"/>
  <c r="H144" i="48"/>
  <c r="C4" i="45"/>
  <c r="B296" i="48"/>
  <c r="H50" i="48"/>
  <c r="F28" i="50"/>
  <c r="B252" i="48"/>
  <c r="B81" i="48"/>
  <c r="D179" i="50"/>
  <c r="D4" i="48"/>
  <c r="F66" i="48"/>
  <c r="F174" i="48"/>
  <c r="H25" i="50"/>
  <c r="B160" i="48"/>
  <c r="H208" i="50"/>
  <c r="B86" i="50"/>
  <c r="F79" i="48"/>
  <c r="C7" i="45"/>
  <c r="B96" i="50"/>
  <c r="F33" i="48"/>
  <c r="D340" i="50"/>
  <c r="J86" i="50"/>
  <c r="B350" i="48"/>
  <c r="D162" i="48"/>
  <c r="H336" i="50"/>
  <c r="D180" i="48"/>
  <c r="H53" i="50"/>
  <c r="B36" i="50"/>
  <c r="D148" i="48"/>
  <c r="F5" i="50"/>
  <c r="F134" i="52"/>
  <c r="D240" i="48"/>
  <c r="J310" i="50"/>
  <c r="F110" i="50"/>
  <c r="D119" i="48"/>
  <c r="H371" i="50"/>
  <c r="J103" i="50"/>
  <c r="D86" i="52"/>
  <c r="J287" i="50"/>
  <c r="D41" i="48"/>
  <c r="B321" i="50"/>
  <c r="B371" i="48"/>
  <c r="D131" i="48"/>
  <c r="D137" i="48"/>
  <c r="F139" i="50"/>
  <c r="H125" i="50"/>
  <c r="J107" i="50"/>
  <c r="H272" i="48"/>
  <c r="B23" i="50"/>
  <c r="F327" i="48"/>
  <c r="B66" i="52"/>
  <c r="D254" i="48"/>
  <c r="B304" i="48"/>
  <c r="H343" i="48"/>
  <c r="B14" i="48"/>
  <c r="B297" i="48"/>
  <c r="F9" i="50"/>
  <c r="F337" i="48"/>
  <c r="J59" i="50"/>
  <c r="H140" i="48"/>
  <c r="D42" i="50"/>
  <c r="H91" i="50"/>
  <c r="B329" i="48"/>
  <c r="D358" i="48"/>
  <c r="D177" i="48"/>
  <c r="D184" i="50"/>
  <c r="F136" i="48"/>
  <c r="H132" i="50"/>
  <c r="J45" i="50"/>
  <c r="H133" i="48"/>
  <c r="B80" i="48"/>
  <c r="B257" i="48"/>
  <c r="B218" i="48"/>
  <c r="E9" i="45"/>
  <c r="H248" i="50"/>
  <c r="H110" i="48"/>
  <c r="J236" i="50"/>
  <c r="J328" i="50"/>
  <c r="B110" i="48"/>
  <c r="J7" i="45"/>
  <c r="B302" i="50"/>
  <c r="D280" i="48"/>
  <c r="F364" i="50"/>
  <c r="F31" i="50"/>
  <c r="J43" i="50"/>
  <c r="H99" i="50"/>
  <c r="J217" i="50"/>
  <c r="B222" i="48"/>
  <c r="J367" i="50"/>
  <c r="F229" i="48"/>
  <c r="J267" i="50"/>
  <c r="D75" i="50"/>
  <c r="B141" i="48"/>
  <c r="H124" i="50"/>
  <c r="J170" i="50"/>
  <c r="D164" i="48"/>
  <c r="D168" i="48"/>
  <c r="D59" i="50"/>
  <c r="F78" i="50"/>
  <c r="F77" i="50"/>
  <c r="F144" i="48"/>
  <c r="D201" i="48"/>
  <c r="F54" i="50"/>
  <c r="D205" i="50"/>
  <c r="D144" i="48"/>
  <c r="G9" i="45"/>
  <c r="B120" i="50"/>
  <c r="B45" i="50"/>
  <c r="B200" i="50"/>
  <c r="F59" i="48"/>
  <c r="H32" i="48"/>
  <c r="D102" i="50"/>
  <c r="B17" i="48"/>
  <c r="H56" i="48"/>
  <c r="H342" i="48"/>
  <c r="B197" i="48"/>
  <c r="F306" i="48"/>
  <c r="F75" i="50"/>
  <c r="J265" i="50"/>
  <c r="J160" i="50"/>
  <c r="F151" i="50"/>
  <c r="B197" i="50"/>
  <c r="B68" i="48"/>
  <c r="B288" i="50"/>
  <c r="F244" i="48"/>
  <c r="B355" i="50"/>
  <c r="H367" i="50"/>
  <c r="B143" i="48"/>
  <c r="F138" i="52"/>
  <c r="F207" i="48"/>
  <c r="H170" i="48"/>
  <c r="H283" i="48"/>
  <c r="B78" i="50"/>
  <c r="F157" i="48"/>
  <c r="J48" i="50"/>
  <c r="F160" i="48"/>
  <c r="D351" i="48"/>
  <c r="H222" i="48"/>
  <c r="D34" i="48"/>
  <c r="D257" i="48"/>
  <c r="J6" i="45"/>
  <c r="B321" i="48"/>
  <c r="B258" i="48"/>
  <c r="H40" i="48"/>
  <c r="B274" i="50"/>
  <c r="H229" i="48"/>
  <c r="B295" i="48"/>
  <c r="J121" i="50"/>
  <c r="B208" i="48"/>
  <c r="B119" i="50"/>
  <c r="B255" i="50"/>
  <c r="F116" i="48"/>
  <c r="B148" i="48"/>
  <c r="F222" i="48"/>
  <c r="H262" i="50"/>
  <c r="H265" i="48"/>
  <c r="F211" i="48"/>
  <c r="B270" i="48"/>
  <c r="H30" i="50"/>
  <c r="C6" i="45"/>
  <c r="F10" i="45"/>
  <c r="D346" i="48"/>
  <c r="B231" i="48"/>
  <c r="H117" i="48"/>
  <c r="D56" i="48"/>
  <c r="F184" i="48"/>
  <c r="H24" i="48"/>
  <c r="B70" i="48"/>
  <c r="F348" i="48"/>
  <c r="D267" i="48"/>
  <c r="H37" i="48"/>
  <c r="D276" i="48"/>
  <c r="J168" i="50"/>
  <c r="F206" i="50"/>
  <c r="F19" i="48"/>
  <c r="J199" i="50"/>
  <c r="F169" i="50"/>
  <c r="H9" i="48"/>
  <c r="B2" i="48"/>
  <c r="F9" i="45"/>
  <c r="D345" i="48"/>
  <c r="B55" i="50"/>
  <c r="B35" i="48"/>
  <c r="B175" i="48"/>
  <c r="B270" i="50"/>
  <c r="F147" i="50"/>
  <c r="F331" i="50"/>
  <c r="H42" i="48"/>
  <c r="J154" i="50"/>
  <c r="B362" i="50"/>
  <c r="F25" i="48"/>
  <c r="H68" i="50"/>
  <c r="F366" i="48"/>
  <c r="F135" i="50"/>
  <c r="D220" i="52"/>
  <c r="D222" i="52"/>
  <c r="F9" i="52"/>
  <c r="D64" i="48"/>
  <c r="D203" i="48"/>
  <c r="F89" i="50"/>
  <c r="D221" i="48"/>
  <c r="J255" i="50"/>
  <c r="H12" i="50"/>
  <c r="D281" i="50"/>
  <c r="H63" i="50"/>
  <c r="D96" i="48"/>
  <c r="F225" i="50"/>
  <c r="F167" i="48"/>
  <c r="D136" i="48"/>
  <c r="B52" i="48"/>
  <c r="J266" i="50"/>
  <c r="F221" i="48"/>
  <c r="H38" i="50"/>
  <c r="H134" i="48"/>
  <c r="F62" i="50"/>
  <c r="H111" i="48"/>
  <c r="F328" i="48"/>
  <c r="H149" i="50"/>
  <c r="F179" i="48"/>
  <c r="F22" i="48"/>
  <c r="B372" i="48"/>
  <c r="B192" i="48"/>
  <c r="F197" i="48"/>
  <c r="H42" i="50"/>
  <c r="H161" i="48"/>
  <c r="B44" i="54"/>
  <c r="F60" i="48"/>
  <c r="H298" i="48"/>
  <c r="F208" i="52"/>
  <c r="B103" i="48"/>
  <c r="H153" i="48"/>
  <c r="H17" i="48"/>
  <c r="B124" i="50"/>
  <c r="F96" i="48"/>
  <c r="D28" i="50"/>
  <c r="B226" i="48"/>
  <c r="J9" i="45"/>
  <c r="J74" i="50"/>
  <c r="F140" i="48"/>
  <c r="B151" i="48"/>
  <c r="B133" i="48"/>
  <c r="J155" i="50"/>
  <c r="B277" i="48"/>
  <c r="F170" i="50"/>
  <c r="D318" i="48"/>
  <c r="D43" i="50"/>
  <c r="D23" i="52"/>
  <c r="D176" i="48"/>
  <c r="H344" i="48"/>
  <c r="F37" i="48"/>
  <c r="H192" i="50"/>
  <c r="B100" i="48"/>
  <c r="B227" i="50"/>
  <c r="D292" i="48"/>
  <c r="F72" i="48"/>
  <c r="B61" i="50"/>
  <c r="H137" i="50"/>
  <c r="F9" i="48"/>
  <c r="B69" i="50"/>
  <c r="H295" i="50"/>
  <c r="B357" i="48"/>
  <c r="B112" i="48"/>
  <c r="J32" i="50"/>
  <c r="J112" i="50"/>
  <c r="D324" i="48"/>
  <c r="D255" i="50"/>
  <c r="F208" i="50"/>
  <c r="H267" i="50"/>
  <c r="D285" i="48"/>
  <c r="D17" i="48"/>
  <c r="B70" i="50"/>
  <c r="H240" i="48"/>
  <c r="F57" i="50"/>
  <c r="B40" i="50"/>
  <c r="F169" i="48"/>
  <c r="B65" i="48"/>
  <c r="F81" i="48"/>
  <c r="D49" i="48"/>
  <c r="B173" i="48"/>
  <c r="D256" i="48"/>
  <c r="F97" i="52"/>
  <c r="H270" i="50"/>
  <c r="H77" i="50"/>
  <c r="D270" i="48"/>
  <c r="D47" i="50"/>
  <c r="B335" i="48"/>
  <c r="B200" i="48"/>
  <c r="H319" i="50"/>
  <c r="F146" i="48"/>
  <c r="B364" i="50"/>
  <c r="F133" i="48"/>
  <c r="H269" i="50"/>
  <c r="J270" i="50"/>
  <c r="H311" i="48"/>
  <c r="D170" i="48"/>
  <c r="D71" i="48"/>
  <c r="F249" i="48"/>
  <c r="D26" i="50"/>
  <c r="F153" i="48"/>
  <c r="B182" i="48"/>
  <c r="B312" i="48"/>
  <c r="H94" i="48"/>
  <c r="F132" i="48"/>
  <c r="F122" i="48"/>
  <c r="H128" i="48"/>
  <c r="B267" i="48"/>
  <c r="D93" i="48"/>
  <c r="H267" i="48"/>
  <c r="D262" i="48"/>
  <c r="B121" i="50"/>
  <c r="D321" i="48"/>
  <c r="D50" i="48"/>
  <c r="H65" i="48"/>
  <c r="H74" i="50"/>
  <c r="B194" i="48"/>
  <c r="B308" i="48"/>
  <c r="D230" i="50"/>
  <c r="F280" i="48"/>
  <c r="J125" i="50"/>
  <c r="D210" i="48"/>
  <c r="H165" i="50"/>
  <c r="H26" i="48"/>
  <c r="B268" i="48"/>
  <c r="D271" i="48"/>
  <c r="J216" i="50"/>
  <c r="J372" i="50"/>
  <c r="F185" i="50"/>
  <c r="B316" i="50"/>
  <c r="D326" i="50"/>
  <c r="B223" i="48"/>
  <c r="B57" i="50"/>
  <c r="H217" i="48"/>
  <c r="B287" i="48"/>
  <c r="F22" i="50"/>
  <c r="D23" i="48"/>
  <c r="F7" i="45"/>
  <c r="H355" i="48"/>
  <c r="F224" i="48"/>
  <c r="H301" i="48"/>
  <c r="D304" i="48"/>
  <c r="D94" i="48"/>
  <c r="D104" i="48"/>
  <c r="J191" i="50"/>
  <c r="D182" i="48"/>
  <c r="F253" i="50"/>
  <c r="B38" i="50"/>
  <c r="D155" i="52"/>
  <c r="D94" i="50"/>
  <c r="D247" i="48"/>
  <c r="D76" i="48"/>
  <c r="F299" i="48"/>
  <c r="J42" i="50"/>
  <c r="J303" i="50"/>
  <c r="B114" i="48"/>
  <c r="C8" i="45"/>
  <c r="D142" i="48"/>
  <c r="H69" i="50"/>
  <c r="B87" i="50"/>
  <c r="D57" i="48"/>
  <c r="H99" i="48"/>
  <c r="H264" i="48"/>
  <c r="H203" i="48"/>
  <c r="F281" i="48"/>
  <c r="D117" i="50"/>
  <c r="F176" i="48"/>
  <c r="B76" i="48"/>
  <c r="H23" i="48"/>
  <c r="D190" i="48"/>
  <c r="B213" i="48"/>
  <c r="B367" i="48"/>
  <c r="F343" i="50"/>
  <c r="B101" i="48"/>
  <c r="E7" i="45"/>
  <c r="D108" i="50"/>
  <c r="F163" i="50"/>
  <c r="B153" i="48"/>
  <c r="D149" i="52"/>
  <c r="D25" i="48"/>
  <c r="H297" i="48"/>
  <c r="F325" i="48"/>
  <c r="B30" i="52"/>
  <c r="F38" i="50"/>
  <c r="H232" i="48"/>
  <c r="D151" i="50"/>
  <c r="H351" i="50"/>
  <c r="H63" i="48"/>
  <c r="F12" i="50"/>
  <c r="J321" i="50"/>
  <c r="B147" i="50"/>
  <c r="F161" i="52"/>
  <c r="D248" i="48"/>
  <c r="D371" i="50"/>
  <c r="H13" i="48"/>
  <c r="B359" i="50"/>
  <c r="H289" i="48"/>
  <c r="B13" i="50"/>
  <c r="F298" i="50"/>
  <c r="F56" i="48"/>
  <c r="F102" i="50"/>
  <c r="F278" i="48"/>
  <c r="J277" i="50"/>
  <c r="B143" i="50"/>
  <c r="B305" i="50"/>
  <c r="J114" i="50"/>
  <c r="F105" i="48"/>
  <c r="B221" i="48"/>
  <c r="H324" i="48"/>
  <c r="D215" i="48"/>
  <c r="D70" i="48"/>
  <c r="D328" i="48"/>
  <c r="H157" i="48"/>
  <c r="J245" i="50"/>
  <c r="F220" i="48"/>
  <c r="F362" i="48"/>
  <c r="D4" i="50"/>
  <c r="F94" i="48"/>
  <c r="H51" i="48"/>
  <c r="H256" i="48"/>
  <c r="F241" i="48"/>
  <c r="H209" i="48"/>
  <c r="H44" i="50"/>
  <c r="D57" i="50"/>
  <c r="H27" i="50"/>
  <c r="J38" i="50"/>
  <c r="B346" i="50"/>
  <c r="D187" i="48"/>
  <c r="F152" i="48"/>
  <c r="D22" i="50"/>
  <c r="D74" i="48"/>
  <c r="F174" i="50"/>
  <c r="F80" i="50"/>
  <c r="H356" i="50"/>
  <c r="H50" i="50"/>
  <c r="H66" i="50"/>
  <c r="B87" i="52"/>
  <c r="F61" i="48"/>
  <c r="J22" i="50"/>
  <c r="B351" i="50"/>
  <c r="D179" i="48"/>
  <c r="F181" i="50"/>
  <c r="H259" i="48"/>
  <c r="D283" i="50"/>
  <c r="H76" i="50"/>
  <c r="J61" i="50"/>
  <c r="F70" i="48"/>
  <c r="B256" i="48"/>
  <c r="B11" i="48"/>
  <c r="F55" i="50"/>
  <c r="D91" i="48"/>
  <c r="H108" i="48"/>
  <c r="H360" i="48"/>
  <c r="B324" i="48"/>
  <c r="H90" i="48"/>
  <c r="B21" i="48"/>
  <c r="B149" i="50"/>
  <c r="F44" i="48"/>
  <c r="E6" i="45"/>
  <c r="B227" i="48"/>
  <c r="H27" i="48"/>
  <c r="B307" i="50"/>
  <c r="F92" i="50"/>
  <c r="D308" i="48"/>
  <c r="F107" i="50"/>
  <c r="H97" i="48"/>
  <c r="F252" i="50"/>
  <c r="F62" i="48"/>
  <c r="B105" i="50"/>
  <c r="D370" i="52"/>
  <c r="J23" i="50"/>
  <c r="H160" i="48"/>
  <c r="B125" i="48"/>
  <c r="D220" i="50"/>
  <c r="D263" i="48"/>
  <c r="H101" i="50"/>
  <c r="B92" i="48"/>
  <c r="B219" i="48"/>
  <c r="J50" i="50"/>
  <c r="J230" i="50"/>
  <c r="D120" i="48"/>
  <c r="H45" i="48"/>
  <c r="B162" i="50"/>
  <c r="B333" i="48"/>
  <c r="D38" i="48"/>
  <c r="H251" i="48"/>
  <c r="D67" i="48"/>
  <c r="H14" i="48"/>
  <c r="B12" i="48"/>
  <c r="D85" i="50"/>
  <c r="B290" i="48"/>
  <c r="H238" i="48"/>
  <c r="J320" i="50"/>
  <c r="H226" i="48"/>
  <c r="J10" i="45"/>
  <c r="F178" i="52"/>
  <c r="H112" i="48"/>
  <c r="B285" i="50"/>
  <c r="F162" i="50"/>
  <c r="D19" i="50"/>
  <c r="B255" i="48"/>
  <c r="H29" i="50"/>
  <c r="B135" i="48"/>
  <c r="H177" i="48"/>
  <c r="B130" i="48"/>
  <c r="H367" i="48"/>
  <c r="D222" i="48"/>
  <c r="H28" i="48"/>
  <c r="F285" i="48"/>
  <c r="B137" i="48"/>
  <c r="B180" i="50"/>
  <c r="F17" i="48"/>
  <c r="F171" i="48"/>
  <c r="H7" i="48"/>
  <c r="H199" i="48"/>
  <c r="F116" i="50"/>
  <c r="D222" i="50"/>
  <c r="B251" i="48"/>
  <c r="F17" i="50"/>
  <c r="J75" i="50"/>
  <c r="D349" i="48"/>
  <c r="H294" i="50"/>
  <c r="F155" i="50"/>
  <c r="J371" i="50"/>
  <c r="D92" i="50"/>
  <c r="D233" i="48"/>
  <c r="D338" i="48"/>
  <c r="F191" i="50"/>
  <c r="B186" i="48"/>
  <c r="F291" i="50"/>
  <c r="H235" i="48"/>
  <c r="D155" i="50"/>
  <c r="F115" i="52"/>
  <c r="B282" i="48"/>
  <c r="D20" i="50"/>
  <c r="H107" i="48"/>
  <c r="F40" i="50"/>
  <c r="F368" i="48"/>
  <c r="H166" i="48"/>
  <c r="B75" i="50"/>
  <c r="D230" i="48"/>
  <c r="F48" i="50"/>
  <c r="J58" i="50"/>
  <c r="D153" i="48"/>
  <c r="F23" i="48"/>
  <c r="J146" i="50"/>
  <c r="D106" i="48"/>
  <c r="B19" i="48"/>
  <c r="D331" i="48"/>
  <c r="F326" i="48"/>
  <c r="D151" i="48"/>
  <c r="B206" i="50"/>
  <c r="F42" i="50"/>
  <c r="D354" i="48"/>
  <c r="F367" i="48"/>
  <c r="B348" i="48"/>
  <c r="H330" i="48"/>
  <c r="B80" i="50"/>
  <c r="J49" i="50"/>
  <c r="F53" i="48"/>
  <c r="D133" i="48"/>
  <c r="F358" i="48"/>
  <c r="H87" i="50"/>
  <c r="D90" i="50"/>
  <c r="H186" i="48"/>
  <c r="H213" i="48"/>
  <c r="D216" i="50"/>
  <c r="B342" i="48"/>
  <c r="B82" i="48"/>
  <c r="H123" i="48"/>
  <c r="D12" i="52"/>
  <c r="F259" i="48"/>
  <c r="B50" i="48"/>
  <c r="F264" i="50"/>
  <c r="B338" i="48"/>
  <c r="H12" i="48"/>
  <c r="B284" i="50"/>
  <c r="H60" i="48"/>
  <c r="B201" i="48"/>
  <c r="D232" i="48"/>
  <c r="F64" i="50"/>
  <c r="F346" i="48"/>
  <c r="D228" i="48"/>
  <c r="F177" i="50"/>
  <c r="H348" i="48"/>
  <c r="J148" i="50"/>
  <c r="D123" i="50"/>
  <c r="B309" i="48"/>
  <c r="J123" i="50"/>
  <c r="H122" i="48"/>
  <c r="B283" i="48"/>
  <c r="J52" i="50"/>
  <c r="F359" i="48"/>
  <c r="H118" i="48"/>
  <c r="D261" i="48"/>
  <c r="B187" i="50"/>
  <c r="H81" i="50"/>
  <c r="H46" i="50"/>
  <c r="H19" i="48"/>
  <c r="D55" i="48"/>
  <c r="J33" i="50"/>
  <c r="H312" i="48"/>
  <c r="B30" i="48"/>
  <c r="D143" i="48"/>
  <c r="D65" i="50"/>
  <c r="D125" i="52"/>
  <c r="F91" i="52"/>
  <c r="B221" i="50"/>
  <c r="H360" i="50"/>
  <c r="D97" i="48"/>
  <c r="H71" i="48"/>
  <c r="J25" i="50"/>
  <c r="H145" i="48"/>
  <c r="J343" i="50"/>
  <c r="J30" i="50"/>
  <c r="D59" i="52"/>
  <c r="D161" i="50"/>
  <c r="F172" i="48"/>
  <c r="F7" i="48"/>
  <c r="H132" i="48"/>
  <c r="D195" i="50"/>
  <c r="D183" i="48"/>
  <c r="F21" i="50"/>
  <c r="J142" i="50"/>
  <c r="F360" i="50"/>
  <c r="F261" i="48"/>
  <c r="H249" i="48"/>
  <c r="F342" i="48"/>
  <c r="B109" i="48"/>
  <c r="H320" i="48"/>
  <c r="J195" i="50"/>
  <c r="H257" i="48"/>
  <c r="D145" i="50"/>
  <c r="H11" i="50"/>
  <c r="F26" i="48"/>
  <c r="B15" i="48"/>
  <c r="H260" i="48"/>
  <c r="H308" i="48"/>
  <c r="H344" i="50"/>
  <c r="D165" i="48"/>
  <c r="F345" i="48"/>
  <c r="H175" i="48"/>
  <c r="B166" i="48"/>
  <c r="B8" i="48"/>
  <c r="J181" i="50"/>
  <c r="F71" i="54"/>
  <c r="B17" i="50"/>
  <c r="D145" i="48"/>
  <c r="D176" i="50"/>
  <c r="B259" i="50"/>
  <c r="B229" i="50"/>
  <c r="B110" i="50"/>
  <c r="B50" i="50"/>
  <c r="H349" i="50"/>
  <c r="F12" i="52"/>
  <c r="H52" i="48"/>
  <c r="J153" i="50"/>
  <c r="H220" i="48"/>
  <c r="J344" i="50"/>
  <c r="J65" i="50"/>
  <c r="H290" i="48"/>
  <c r="D83" i="48"/>
  <c r="H216" i="48"/>
  <c r="H194" i="50"/>
  <c r="B23" i="48"/>
  <c r="H151" i="48"/>
  <c r="H114" i="50"/>
  <c r="F3" i="48"/>
  <c r="B303" i="50"/>
  <c r="F129" i="48"/>
  <c r="B131" i="48"/>
  <c r="D310" i="48"/>
  <c r="D113" i="50"/>
  <c r="B127" i="48"/>
  <c r="D19" i="48"/>
  <c r="F172" i="52"/>
  <c r="F84" i="48"/>
  <c r="D160" i="48"/>
  <c r="D166" i="50"/>
  <c r="F351" i="50"/>
  <c r="D244" i="48"/>
  <c r="D10" i="45"/>
  <c r="D9" i="45"/>
  <c r="D5" i="45"/>
  <c r="D6" i="45"/>
  <c r="D8" i="45"/>
  <c r="D7" i="45"/>
  <c r="K371" i="50" l="1"/>
  <c r="K370" i="50" s="1"/>
  <c r="K369" i="50" s="1"/>
  <c r="K368" i="50" s="1"/>
  <c r="K367" i="50" s="1"/>
  <c r="K366" i="50" s="1"/>
  <c r="K365" i="50" s="1"/>
  <c r="K364" i="50" s="1"/>
  <c r="K363" i="50" s="1"/>
  <c r="K362" i="50" s="1"/>
  <c r="K361" i="50" s="1"/>
  <c r="K360" i="50" s="1"/>
  <c r="K359" i="50" s="1"/>
  <c r="K358" i="50" s="1"/>
  <c r="K357" i="50" s="1"/>
  <c r="K356" i="50" s="1"/>
  <c r="K355" i="50" s="1"/>
  <c r="K354" i="50" s="1"/>
  <c r="K353" i="50" s="1"/>
  <c r="K352" i="50" s="1"/>
  <c r="K351" i="50" s="1"/>
  <c r="K350" i="50" s="1"/>
  <c r="K349" i="50" s="1"/>
  <c r="K348" i="50" s="1"/>
  <c r="K347" i="50" s="1"/>
  <c r="K346" i="50" s="1"/>
  <c r="K345" i="50" s="1"/>
  <c r="K344" i="50" s="1"/>
  <c r="K343" i="50" s="1"/>
  <c r="K342" i="50" s="1"/>
  <c r="K341" i="50" s="1"/>
  <c r="K340" i="50" s="1"/>
  <c r="K339" i="50" s="1"/>
  <c r="K338" i="50" s="1"/>
  <c r="K337" i="50" s="1"/>
  <c r="K336" i="50" s="1"/>
  <c r="K335" i="50" s="1"/>
  <c r="K334" i="50" s="1"/>
  <c r="K333" i="50" s="1"/>
  <c r="K332" i="50" s="1"/>
  <c r="K331" i="50" s="1"/>
  <c r="K330" i="50" s="1"/>
  <c r="K329" i="50" s="1"/>
  <c r="K328" i="50" s="1"/>
  <c r="K327" i="50" s="1"/>
  <c r="K326" i="50" s="1"/>
  <c r="K325" i="50" s="1"/>
  <c r="K324" i="50" s="1"/>
  <c r="K323" i="50" s="1"/>
  <c r="K322" i="50" s="1"/>
  <c r="K321" i="50" s="1"/>
  <c r="K320" i="50" s="1"/>
  <c r="K319" i="50" s="1"/>
  <c r="K318" i="50" s="1"/>
  <c r="K317" i="50" s="1"/>
  <c r="K316" i="50" s="1"/>
  <c r="K315" i="50" s="1"/>
  <c r="K314" i="50" s="1"/>
  <c r="K313" i="50" s="1"/>
  <c r="K312" i="50" s="1"/>
  <c r="K311" i="50" s="1"/>
  <c r="K310" i="50" s="1"/>
  <c r="K309" i="50" s="1"/>
  <c r="K308" i="50" s="1"/>
  <c r="K307" i="50" s="1"/>
  <c r="K306" i="50" s="1"/>
  <c r="K305" i="50" s="1"/>
  <c r="K304" i="50" s="1"/>
  <c r="K303" i="50" s="1"/>
  <c r="K302" i="50" s="1"/>
  <c r="K301" i="50" s="1"/>
  <c r="K300" i="50" s="1"/>
  <c r="K299" i="50" s="1"/>
  <c r="K298" i="50" s="1"/>
  <c r="K297" i="50" s="1"/>
  <c r="K296" i="50" s="1"/>
  <c r="K295" i="50" s="1"/>
  <c r="K294" i="50" s="1"/>
  <c r="K293" i="50" s="1"/>
  <c r="K292" i="50" s="1"/>
  <c r="K291" i="50" s="1"/>
  <c r="K290" i="50" s="1"/>
  <c r="K289" i="50" s="1"/>
  <c r="K288" i="50" s="1"/>
  <c r="K287" i="50" s="1"/>
  <c r="K286" i="50" s="1"/>
  <c r="K285" i="50" s="1"/>
  <c r="K284" i="50" s="1"/>
  <c r="K283" i="50" s="1"/>
  <c r="K282" i="50" s="1"/>
  <c r="K281" i="50" s="1"/>
  <c r="K280" i="50" s="1"/>
  <c r="K279" i="50" s="1"/>
  <c r="K278" i="50" s="1"/>
  <c r="K277" i="50" s="1"/>
  <c r="K276" i="50" s="1"/>
  <c r="K275" i="50" s="1"/>
  <c r="K274" i="50" s="1"/>
  <c r="K273" i="50" s="1"/>
  <c r="K272" i="50" s="1"/>
  <c r="K271" i="50" s="1"/>
  <c r="K270" i="50" s="1"/>
  <c r="K269" i="50" s="1"/>
  <c r="K268" i="50" s="1"/>
  <c r="K267" i="50" s="1"/>
  <c r="K266" i="50" s="1"/>
  <c r="K265" i="50" s="1"/>
  <c r="K264" i="50" s="1"/>
  <c r="K263" i="50" s="1"/>
  <c r="K262" i="50" s="1"/>
  <c r="K261" i="50" s="1"/>
  <c r="K260" i="50" s="1"/>
  <c r="K259" i="50" s="1"/>
  <c r="K258" i="50" s="1"/>
  <c r="K257" i="50" s="1"/>
  <c r="K256" i="50" s="1"/>
  <c r="K255" i="50" s="1"/>
  <c r="K254" i="50" s="1"/>
  <c r="K253" i="50" s="1"/>
  <c r="K252" i="50" s="1"/>
  <c r="K251" i="50" s="1"/>
  <c r="K250" i="50" s="1"/>
  <c r="K249" i="50" s="1"/>
  <c r="K248" i="50" s="1"/>
  <c r="K247" i="50" s="1"/>
  <c r="K246" i="50" s="1"/>
  <c r="K245" i="50" s="1"/>
  <c r="K244" i="50" s="1"/>
  <c r="K243" i="50" s="1"/>
  <c r="K242" i="50" s="1"/>
  <c r="K241" i="50" s="1"/>
  <c r="K240" i="50" s="1"/>
  <c r="K239" i="50" s="1"/>
  <c r="K238" i="50" s="1"/>
  <c r="K237" i="50" s="1"/>
  <c r="K236" i="50" s="1"/>
  <c r="K235" i="50" s="1"/>
  <c r="K234" i="50" s="1"/>
  <c r="K233" i="50" s="1"/>
  <c r="K232" i="50" s="1"/>
  <c r="K231" i="50" s="1"/>
  <c r="K230" i="50" s="1"/>
  <c r="K229" i="50" s="1"/>
  <c r="K228" i="50" s="1"/>
  <c r="K227" i="50" s="1"/>
  <c r="K226" i="50" s="1"/>
  <c r="K225" i="50" s="1"/>
  <c r="K224" i="50" s="1"/>
  <c r="K223" i="50" s="1"/>
  <c r="K222" i="50" s="1"/>
  <c r="K221" i="50" s="1"/>
  <c r="K220" i="50" s="1"/>
  <c r="K219" i="50" s="1"/>
  <c r="K218" i="50" s="1"/>
  <c r="K217" i="50" s="1"/>
  <c r="K216" i="50" s="1"/>
  <c r="K215" i="50" s="1"/>
  <c r="K214" i="50" s="1"/>
  <c r="K213" i="50" s="1"/>
  <c r="K212" i="50" s="1"/>
  <c r="K211" i="50" s="1"/>
  <c r="K210" i="50" s="1"/>
  <c r="K209" i="50" s="1"/>
  <c r="K208" i="50" s="1"/>
  <c r="K207" i="50" s="1"/>
  <c r="K206" i="50" s="1"/>
  <c r="K205" i="50" s="1"/>
  <c r="K204" i="50" s="1"/>
  <c r="K203" i="50" s="1"/>
  <c r="K202" i="50" s="1"/>
  <c r="K201" i="50" s="1"/>
  <c r="K200" i="50" s="1"/>
  <c r="K199" i="50" s="1"/>
  <c r="K198" i="50" s="1"/>
  <c r="K197" i="50" s="1"/>
  <c r="K196" i="50" s="1"/>
  <c r="K195" i="50" s="1"/>
  <c r="K194" i="50" s="1"/>
  <c r="K193" i="50" s="1"/>
  <c r="K192" i="50" s="1"/>
  <c r="K191" i="50" s="1"/>
  <c r="K190" i="50" s="1"/>
  <c r="K189" i="50" s="1"/>
  <c r="K188" i="50" s="1"/>
  <c r="K187" i="50" s="1"/>
  <c r="K186" i="50" s="1"/>
  <c r="K185" i="50" s="1"/>
  <c r="K184" i="50" s="1"/>
  <c r="K183" i="50" s="1"/>
  <c r="K182" i="50" s="1"/>
  <c r="K181" i="50" s="1"/>
  <c r="K180" i="50" s="1"/>
  <c r="K179" i="50" s="1"/>
  <c r="K178" i="50" s="1"/>
  <c r="K177" i="50" s="1"/>
  <c r="K176" i="50" s="1"/>
  <c r="K175" i="50" s="1"/>
  <c r="K174" i="50" s="1"/>
  <c r="K173" i="50" s="1"/>
  <c r="K172" i="50" s="1"/>
  <c r="K171" i="50" s="1"/>
  <c r="K170" i="50" s="1"/>
  <c r="K169" i="50" s="1"/>
  <c r="K168" i="50" s="1"/>
  <c r="K167" i="50" s="1"/>
  <c r="K166" i="50" s="1"/>
  <c r="K165" i="50" s="1"/>
  <c r="K164" i="50" s="1"/>
  <c r="K163" i="50" s="1"/>
  <c r="K162" i="50" s="1"/>
  <c r="K161" i="50" s="1"/>
  <c r="K160" i="50" s="1"/>
  <c r="K159" i="50" s="1"/>
  <c r="K158" i="50" s="1"/>
  <c r="K157" i="50" s="1"/>
  <c r="K156" i="50" s="1"/>
  <c r="K155" i="50" s="1"/>
  <c r="K154" i="50" s="1"/>
  <c r="K153" i="50" s="1"/>
  <c r="K152" i="50" s="1"/>
  <c r="K151" i="50" s="1"/>
  <c r="K150" i="50" s="1"/>
  <c r="K149" i="50" s="1"/>
  <c r="K148" i="50" s="1"/>
  <c r="K147" i="50" s="1"/>
  <c r="K146" i="50" s="1"/>
  <c r="K145" i="50" s="1"/>
  <c r="K144" i="50" s="1"/>
  <c r="K143" i="50" s="1"/>
  <c r="K142" i="50" s="1"/>
  <c r="K141" i="50" s="1"/>
  <c r="K140" i="50" s="1"/>
  <c r="K139" i="50" s="1"/>
  <c r="K138" i="50" s="1"/>
  <c r="K137" i="50" s="1"/>
  <c r="K136" i="50" s="1"/>
  <c r="K135" i="50" s="1"/>
  <c r="K134" i="50" s="1"/>
  <c r="K133" i="50" s="1"/>
  <c r="K132" i="50" s="1"/>
  <c r="K131" i="50" s="1"/>
  <c r="K130" i="50" s="1"/>
  <c r="K129" i="50" s="1"/>
  <c r="K128" i="50" s="1"/>
  <c r="K127" i="50" s="1"/>
  <c r="K126" i="50" s="1"/>
  <c r="K125" i="50" s="1"/>
  <c r="K124" i="50" s="1"/>
  <c r="K123" i="50" s="1"/>
  <c r="K122" i="50" s="1"/>
  <c r="K121" i="50" s="1"/>
  <c r="K120" i="50" s="1"/>
  <c r="K119" i="50" s="1"/>
  <c r="K118" i="50" s="1"/>
  <c r="K117" i="50" s="1"/>
  <c r="K116" i="50" s="1"/>
  <c r="K115" i="50" s="1"/>
  <c r="K114" i="50" s="1"/>
  <c r="K113" i="50" s="1"/>
  <c r="K112" i="50" s="1"/>
  <c r="K111" i="50" s="1"/>
  <c r="K110" i="50" s="1"/>
  <c r="K109" i="50" s="1"/>
  <c r="K108" i="50" s="1"/>
  <c r="K107" i="50" s="1"/>
  <c r="K106" i="50" s="1"/>
  <c r="K105" i="50" s="1"/>
  <c r="K104" i="50" s="1"/>
  <c r="K103" i="50" s="1"/>
  <c r="K102" i="50" s="1"/>
  <c r="K101" i="50" s="1"/>
  <c r="K100" i="50" s="1"/>
  <c r="K99" i="50" s="1"/>
  <c r="K98" i="50" s="1"/>
  <c r="K97" i="50" s="1"/>
  <c r="K96" i="50" s="1"/>
  <c r="K95" i="50" s="1"/>
  <c r="K94" i="50" s="1"/>
  <c r="K93" i="50" s="1"/>
  <c r="K92" i="50" s="1"/>
  <c r="K91" i="50" s="1"/>
  <c r="K90" i="50" s="1"/>
  <c r="K89" i="50" s="1"/>
  <c r="K88" i="50" s="1"/>
  <c r="K87" i="50" s="1"/>
  <c r="K86" i="50" s="1"/>
  <c r="K85" i="50" s="1"/>
  <c r="K84" i="50" s="1"/>
  <c r="K83" i="50" s="1"/>
  <c r="K82" i="50" s="1"/>
  <c r="K81" i="50" s="1"/>
  <c r="K80" i="50" s="1"/>
  <c r="K79" i="50" s="1"/>
  <c r="K78" i="50" s="1"/>
  <c r="K77" i="50" s="1"/>
  <c r="K76" i="50" s="1"/>
  <c r="K75" i="50" s="1"/>
  <c r="K74" i="50" s="1"/>
  <c r="K73" i="50" s="1"/>
  <c r="K72" i="50" s="1"/>
  <c r="K71" i="50" s="1"/>
  <c r="K70" i="50" s="1"/>
  <c r="K69" i="50" s="1"/>
  <c r="K68" i="50" s="1"/>
  <c r="K67" i="50" s="1"/>
  <c r="K66" i="50" s="1"/>
  <c r="K65" i="50" s="1"/>
  <c r="K64" i="50" s="1"/>
  <c r="K63" i="50" s="1"/>
  <c r="K62" i="50" s="1"/>
  <c r="K61" i="50" s="1"/>
  <c r="K60" i="50" s="1"/>
  <c r="K59" i="50" s="1"/>
  <c r="K58" i="50" s="1"/>
  <c r="K57" i="50" s="1"/>
  <c r="K56" i="50" s="1"/>
  <c r="K55" i="50" s="1"/>
  <c r="K54" i="50" s="1"/>
  <c r="K53" i="50" s="1"/>
  <c r="K52" i="50" s="1"/>
  <c r="K51" i="50" s="1"/>
  <c r="K50" i="50" s="1"/>
  <c r="K49" i="50" s="1"/>
  <c r="K48" i="50" s="1"/>
  <c r="K47" i="50" s="1"/>
  <c r="K46" i="50" s="1"/>
  <c r="K45" i="50" s="1"/>
  <c r="K44" i="50" s="1"/>
  <c r="K43" i="50" s="1"/>
  <c r="K42" i="50" s="1"/>
  <c r="K41" i="50" s="1"/>
  <c r="K40" i="50" s="1"/>
  <c r="K39" i="50" s="1"/>
  <c r="K38" i="50" s="1"/>
  <c r="K37" i="50" s="1"/>
  <c r="K36" i="50" s="1"/>
  <c r="K35" i="50" s="1"/>
  <c r="K34" i="50" s="1"/>
  <c r="K33" i="50" s="1"/>
  <c r="K32" i="50" s="1"/>
  <c r="K31" i="50" s="1"/>
  <c r="K30" i="50" s="1"/>
  <c r="K29" i="50" s="1"/>
  <c r="K28" i="50" s="1"/>
  <c r="K27" i="50" s="1"/>
  <c r="K26" i="50" s="1"/>
  <c r="K25" i="50" s="1"/>
  <c r="K24" i="50" s="1"/>
  <c r="K23" i="50" s="1"/>
  <c r="K22" i="50" s="1"/>
  <c r="K21" i="50" s="1"/>
  <c r="K20" i="50" s="1"/>
  <c r="K19" i="50" s="1"/>
  <c r="K18" i="50" s="1"/>
  <c r="K17" i="50" s="1"/>
  <c r="K16" i="50" s="1"/>
  <c r="K15" i="50" s="1"/>
  <c r="K14" i="50" s="1"/>
  <c r="K13" i="50" s="1"/>
  <c r="K12" i="50" s="1"/>
  <c r="K11" i="50" s="1"/>
  <c r="K10" i="50" s="1"/>
  <c r="K9" i="50" s="1"/>
  <c r="K8" i="50" s="1"/>
  <c r="K7" i="50" s="1"/>
  <c r="K6" i="50" s="1"/>
  <c r="K5" i="50" s="1"/>
  <c r="K4" i="50" s="1"/>
  <c r="K3" i="50" s="1"/>
  <c r="K2" i="50" s="1"/>
  <c r="E371" i="50"/>
  <c r="E370" i="50" s="1"/>
  <c r="E369" i="50" s="1"/>
  <c r="E368" i="50" s="1"/>
  <c r="E367" i="50" s="1"/>
  <c r="E366" i="50" s="1"/>
  <c r="E365" i="50" s="1"/>
  <c r="E364" i="50" s="1"/>
  <c r="E363" i="50" s="1"/>
  <c r="E362" i="50" s="1"/>
  <c r="E361" i="50" s="1"/>
  <c r="E360" i="50" s="1"/>
  <c r="E359" i="50" s="1"/>
  <c r="E358" i="50" s="1"/>
  <c r="E357" i="50" s="1"/>
  <c r="E356" i="50" s="1"/>
  <c r="E355" i="50" s="1"/>
  <c r="E354" i="50" s="1"/>
  <c r="E353" i="50" s="1"/>
  <c r="E352" i="50" s="1"/>
  <c r="E351" i="50" s="1"/>
  <c r="E350" i="50" s="1"/>
  <c r="E349" i="50" s="1"/>
  <c r="E348" i="50" s="1"/>
  <c r="E347" i="50" s="1"/>
  <c r="E346" i="50" s="1"/>
  <c r="E345" i="50" s="1"/>
  <c r="E344" i="50" s="1"/>
  <c r="E343" i="50" s="1"/>
  <c r="E342" i="50" s="1"/>
  <c r="E341" i="50" s="1"/>
  <c r="E340" i="50" s="1"/>
  <c r="E339" i="50" s="1"/>
  <c r="E338" i="50" s="1"/>
  <c r="E337" i="50" s="1"/>
  <c r="E336" i="50" s="1"/>
  <c r="E335" i="50" s="1"/>
  <c r="E334" i="50" s="1"/>
  <c r="E333" i="50" s="1"/>
  <c r="E332" i="50" s="1"/>
  <c r="E331" i="50" s="1"/>
  <c r="E330" i="50" s="1"/>
  <c r="E329" i="50" s="1"/>
  <c r="E328" i="50" s="1"/>
  <c r="E327" i="50" s="1"/>
  <c r="E326" i="50" s="1"/>
  <c r="E325" i="50" s="1"/>
  <c r="E324" i="50" s="1"/>
  <c r="E323" i="50" s="1"/>
  <c r="E322" i="50" s="1"/>
  <c r="E321" i="50" s="1"/>
  <c r="E320" i="50" s="1"/>
  <c r="E319" i="50" s="1"/>
  <c r="E318" i="50" s="1"/>
  <c r="E317" i="50" s="1"/>
  <c r="E316" i="50" s="1"/>
  <c r="E315" i="50" s="1"/>
  <c r="E314" i="50" s="1"/>
  <c r="E313" i="50" s="1"/>
  <c r="E312" i="50" s="1"/>
  <c r="E311" i="50" s="1"/>
  <c r="E310" i="50" s="1"/>
  <c r="E309" i="50" s="1"/>
  <c r="E308" i="50" s="1"/>
  <c r="E307" i="50" s="1"/>
  <c r="E306" i="50" s="1"/>
  <c r="E305" i="50" s="1"/>
  <c r="E304" i="50" s="1"/>
  <c r="E303" i="50" s="1"/>
  <c r="E302" i="50" s="1"/>
  <c r="E301" i="50" s="1"/>
  <c r="E300" i="50" s="1"/>
  <c r="E299" i="50" s="1"/>
  <c r="E298" i="50" s="1"/>
  <c r="E297" i="50" s="1"/>
  <c r="E296" i="50" s="1"/>
  <c r="E295" i="50" s="1"/>
  <c r="E294" i="50" s="1"/>
  <c r="E293" i="50" s="1"/>
  <c r="E292" i="50" s="1"/>
  <c r="E291" i="50" s="1"/>
  <c r="E290" i="50" s="1"/>
  <c r="E289" i="50" s="1"/>
  <c r="E288" i="50" s="1"/>
  <c r="E287" i="50" s="1"/>
  <c r="E286" i="50" s="1"/>
  <c r="E285" i="50" s="1"/>
  <c r="E284" i="50" s="1"/>
  <c r="E283" i="50" s="1"/>
  <c r="E282" i="50" s="1"/>
  <c r="E281" i="50" s="1"/>
  <c r="E280" i="50" s="1"/>
  <c r="E279" i="50" s="1"/>
  <c r="E278" i="50" s="1"/>
  <c r="E277" i="50" s="1"/>
  <c r="E276" i="50" s="1"/>
  <c r="E275" i="50" s="1"/>
  <c r="E274" i="50" s="1"/>
  <c r="E273" i="50" s="1"/>
  <c r="E272" i="50" s="1"/>
  <c r="E271" i="50" s="1"/>
  <c r="E270" i="50" s="1"/>
  <c r="E269" i="50" s="1"/>
  <c r="E268" i="50" s="1"/>
  <c r="E267" i="50" s="1"/>
  <c r="E266" i="50" s="1"/>
  <c r="E265" i="50" s="1"/>
  <c r="E264" i="50" s="1"/>
  <c r="E263" i="50" s="1"/>
  <c r="E262" i="50" s="1"/>
  <c r="E261" i="50" s="1"/>
  <c r="E260" i="50" s="1"/>
  <c r="E259" i="50" s="1"/>
  <c r="E258" i="50" s="1"/>
  <c r="E257" i="50" s="1"/>
  <c r="E256" i="50" s="1"/>
  <c r="E255" i="50" s="1"/>
  <c r="E254" i="50" s="1"/>
  <c r="E253" i="50" s="1"/>
  <c r="E252" i="50" s="1"/>
  <c r="E251" i="50" s="1"/>
  <c r="E250" i="50" s="1"/>
  <c r="E249" i="50" s="1"/>
  <c r="E248" i="50" s="1"/>
  <c r="E247" i="50" s="1"/>
  <c r="E246" i="50" s="1"/>
  <c r="E245" i="50" s="1"/>
  <c r="E244" i="50" s="1"/>
  <c r="E243" i="50" s="1"/>
  <c r="E242" i="50" s="1"/>
  <c r="E241" i="50" s="1"/>
  <c r="E240" i="50" s="1"/>
  <c r="E239" i="50" s="1"/>
  <c r="E238" i="50" s="1"/>
  <c r="E237" i="50" s="1"/>
  <c r="E236" i="50" s="1"/>
  <c r="E235" i="50" s="1"/>
  <c r="E234" i="50" s="1"/>
  <c r="E233" i="50" s="1"/>
  <c r="E232" i="50" s="1"/>
  <c r="E231" i="50" s="1"/>
  <c r="E230" i="50" s="1"/>
  <c r="E229" i="50" s="1"/>
  <c r="E228" i="50" s="1"/>
  <c r="E227" i="50" s="1"/>
  <c r="E226" i="50" s="1"/>
  <c r="E225" i="50" s="1"/>
  <c r="E224" i="50" s="1"/>
  <c r="E223" i="50" s="1"/>
  <c r="E222" i="50" s="1"/>
  <c r="E221" i="50" s="1"/>
  <c r="E220" i="50" s="1"/>
  <c r="E219" i="50" s="1"/>
  <c r="E218" i="50" s="1"/>
  <c r="E217" i="50" s="1"/>
  <c r="E216" i="50" s="1"/>
  <c r="E215" i="50" s="1"/>
  <c r="E214" i="50" s="1"/>
  <c r="E213" i="50" s="1"/>
  <c r="E212" i="50" s="1"/>
  <c r="E211" i="50" s="1"/>
  <c r="E210" i="50" s="1"/>
  <c r="E209" i="50" s="1"/>
  <c r="E208" i="50" s="1"/>
  <c r="E207" i="50" s="1"/>
  <c r="E206" i="50" s="1"/>
  <c r="E205" i="50" s="1"/>
  <c r="E204" i="50" s="1"/>
  <c r="E203" i="50" s="1"/>
  <c r="E202" i="50" s="1"/>
  <c r="E201" i="50" s="1"/>
  <c r="E200" i="50" s="1"/>
  <c r="E199" i="50" s="1"/>
  <c r="E198" i="50" s="1"/>
  <c r="E197" i="50" s="1"/>
  <c r="E196" i="50" s="1"/>
  <c r="E195" i="50" s="1"/>
  <c r="E194" i="50" s="1"/>
  <c r="E193" i="50" s="1"/>
  <c r="E192" i="50" s="1"/>
  <c r="E191" i="50" s="1"/>
  <c r="E190" i="50" s="1"/>
  <c r="E189" i="50" s="1"/>
  <c r="E188" i="50" s="1"/>
  <c r="E187" i="50" s="1"/>
  <c r="E186" i="50" s="1"/>
  <c r="E185" i="50" s="1"/>
  <c r="E184" i="50" s="1"/>
  <c r="E183" i="50" s="1"/>
  <c r="E182" i="50" s="1"/>
  <c r="E181" i="50" s="1"/>
  <c r="E180" i="50" s="1"/>
  <c r="E179" i="50" s="1"/>
  <c r="E178" i="50" s="1"/>
  <c r="E177" i="50" s="1"/>
  <c r="E176" i="50" s="1"/>
  <c r="E175" i="50" s="1"/>
  <c r="E174" i="50" s="1"/>
  <c r="E173" i="50" s="1"/>
  <c r="E172" i="50" s="1"/>
  <c r="E171" i="50" s="1"/>
  <c r="E170" i="50" s="1"/>
  <c r="E169" i="50" s="1"/>
  <c r="E168" i="50" s="1"/>
  <c r="E167" i="50" s="1"/>
  <c r="E166" i="50" s="1"/>
  <c r="E165" i="50" s="1"/>
  <c r="E164" i="50" s="1"/>
  <c r="E163" i="50" s="1"/>
  <c r="E162" i="50" s="1"/>
  <c r="E161" i="50" s="1"/>
  <c r="E160" i="50" s="1"/>
  <c r="E159" i="50" s="1"/>
  <c r="E158" i="50" s="1"/>
  <c r="E157" i="50" s="1"/>
  <c r="E156" i="50" s="1"/>
  <c r="E155" i="50" s="1"/>
  <c r="E154" i="50" s="1"/>
  <c r="E153" i="50" s="1"/>
  <c r="E152" i="50" s="1"/>
  <c r="E151" i="50" s="1"/>
  <c r="E150" i="50" s="1"/>
  <c r="E149" i="50" s="1"/>
  <c r="E148" i="50" s="1"/>
  <c r="E147" i="50" s="1"/>
  <c r="E146" i="50" s="1"/>
  <c r="E145" i="50" s="1"/>
  <c r="E144" i="50" s="1"/>
  <c r="E143" i="50" s="1"/>
  <c r="E142" i="50" s="1"/>
  <c r="E141" i="50" s="1"/>
  <c r="E140" i="50" s="1"/>
  <c r="E139" i="50" s="1"/>
  <c r="E138" i="50" s="1"/>
  <c r="E137" i="50" s="1"/>
  <c r="E136" i="50" s="1"/>
  <c r="E135" i="50" s="1"/>
  <c r="E134" i="50" s="1"/>
  <c r="E133" i="50" s="1"/>
  <c r="E132" i="50" s="1"/>
  <c r="E131" i="50" s="1"/>
  <c r="E130" i="50" s="1"/>
  <c r="E129" i="50" s="1"/>
  <c r="E128" i="50" s="1"/>
  <c r="E127" i="50" s="1"/>
  <c r="E126" i="50" s="1"/>
  <c r="E125" i="50" s="1"/>
  <c r="E124" i="50" s="1"/>
  <c r="E123" i="50" s="1"/>
  <c r="E122" i="50" s="1"/>
  <c r="E121" i="50" s="1"/>
  <c r="E120" i="50" s="1"/>
  <c r="E119" i="50" s="1"/>
  <c r="E118" i="50" s="1"/>
  <c r="E117" i="50" s="1"/>
  <c r="E116" i="50" s="1"/>
  <c r="E115" i="50" s="1"/>
  <c r="E114" i="50" s="1"/>
  <c r="E113" i="50" s="1"/>
  <c r="E112" i="50" s="1"/>
  <c r="E111" i="50" s="1"/>
  <c r="E110" i="50" s="1"/>
  <c r="E109" i="50" s="1"/>
  <c r="E108" i="50" s="1"/>
  <c r="E107" i="50" s="1"/>
  <c r="E106" i="50" s="1"/>
  <c r="E105" i="50" s="1"/>
  <c r="E104" i="50" s="1"/>
  <c r="E103" i="50" s="1"/>
  <c r="E102" i="50" s="1"/>
  <c r="E101" i="50" s="1"/>
  <c r="E100" i="50" s="1"/>
  <c r="E99" i="50" s="1"/>
  <c r="E98" i="50" s="1"/>
  <c r="E97" i="50" s="1"/>
  <c r="E96" i="50" s="1"/>
  <c r="E95" i="50" s="1"/>
  <c r="E94" i="50" s="1"/>
  <c r="E93" i="50" s="1"/>
  <c r="E92" i="50" s="1"/>
  <c r="E91" i="50" s="1"/>
  <c r="E90" i="50" s="1"/>
  <c r="E89" i="50" s="1"/>
  <c r="E88" i="50" s="1"/>
  <c r="E87" i="50" s="1"/>
  <c r="E86" i="50" s="1"/>
  <c r="E85" i="50" s="1"/>
  <c r="E84" i="50" s="1"/>
  <c r="E83" i="50" s="1"/>
  <c r="E82" i="50" s="1"/>
  <c r="E81" i="50" s="1"/>
  <c r="E80" i="50" s="1"/>
  <c r="E79" i="50" s="1"/>
  <c r="E78" i="50" s="1"/>
  <c r="E77" i="50" s="1"/>
  <c r="E76" i="50" s="1"/>
  <c r="E75" i="50" s="1"/>
  <c r="E74" i="50" s="1"/>
  <c r="E73" i="50" s="1"/>
  <c r="E72" i="50" s="1"/>
  <c r="E71" i="50" s="1"/>
  <c r="E70" i="50" s="1"/>
  <c r="E69" i="50" s="1"/>
  <c r="E68" i="50" s="1"/>
  <c r="E67" i="50" s="1"/>
  <c r="E66" i="50" s="1"/>
  <c r="E65" i="50" s="1"/>
  <c r="E64" i="50" s="1"/>
  <c r="E63" i="50" s="1"/>
  <c r="E62" i="50" s="1"/>
  <c r="E61" i="50" s="1"/>
  <c r="E60" i="50" s="1"/>
  <c r="E59" i="50" s="1"/>
  <c r="E58" i="50" s="1"/>
  <c r="E57" i="50" s="1"/>
  <c r="E56" i="50" s="1"/>
  <c r="E55" i="50" s="1"/>
  <c r="E54" i="50" s="1"/>
  <c r="E53" i="50" s="1"/>
  <c r="E52" i="50" s="1"/>
  <c r="E51" i="50" s="1"/>
  <c r="E50" i="50" s="1"/>
  <c r="E49" i="50" s="1"/>
  <c r="E48" i="50" s="1"/>
  <c r="E47" i="50" s="1"/>
  <c r="E46" i="50" s="1"/>
  <c r="E45" i="50" s="1"/>
  <c r="E44" i="50" s="1"/>
  <c r="E43" i="50" s="1"/>
  <c r="E42" i="50" s="1"/>
  <c r="E41" i="50" s="1"/>
  <c r="E40" i="50" s="1"/>
  <c r="E39" i="50" s="1"/>
  <c r="E38" i="50" s="1"/>
  <c r="E37" i="50" s="1"/>
  <c r="E36" i="50" s="1"/>
  <c r="E35" i="50" s="1"/>
  <c r="E34" i="50" s="1"/>
  <c r="E33" i="50" s="1"/>
  <c r="E32" i="50" s="1"/>
  <c r="E31" i="50" s="1"/>
  <c r="E30" i="50" s="1"/>
  <c r="E29" i="50" s="1"/>
  <c r="E28" i="50" s="1"/>
  <c r="E27" i="50" s="1"/>
  <c r="E26" i="50" s="1"/>
  <c r="E25" i="50" s="1"/>
  <c r="E24" i="50" s="1"/>
  <c r="E23" i="50" s="1"/>
  <c r="E22" i="50" s="1"/>
  <c r="E21" i="50" s="1"/>
  <c r="E20" i="50" s="1"/>
  <c r="E19" i="50" s="1"/>
  <c r="E18" i="50" s="1"/>
  <c r="E17" i="50" s="1"/>
  <c r="E16" i="50" s="1"/>
  <c r="E15" i="50" s="1"/>
  <c r="E14" i="50" s="1"/>
  <c r="E13" i="50" s="1"/>
  <c r="E12" i="50" s="1"/>
  <c r="E11" i="50" s="1"/>
  <c r="E10" i="50" s="1"/>
  <c r="E9" i="50" s="1"/>
  <c r="E8" i="50" s="1"/>
  <c r="E7" i="50" s="1"/>
  <c r="E6" i="50" s="1"/>
  <c r="E5" i="50" s="1"/>
  <c r="E4" i="50" s="1"/>
  <c r="E3" i="50" s="1"/>
  <c r="E2" i="50" s="1"/>
  <c r="C371" i="48"/>
  <c r="I371" i="50"/>
  <c r="I370" i="50" s="1"/>
  <c r="I369" i="50" s="1"/>
  <c r="I368" i="50" s="1"/>
  <c r="I367" i="50" s="1"/>
  <c r="I366" i="50" s="1"/>
  <c r="I365" i="50" s="1"/>
  <c r="I364" i="50" s="1"/>
  <c r="I363" i="50" s="1"/>
  <c r="I362" i="50" s="1"/>
  <c r="I361" i="50" s="1"/>
  <c r="I360" i="50" s="1"/>
  <c r="I359" i="50" s="1"/>
  <c r="I358" i="50" s="1"/>
  <c r="I357" i="50" s="1"/>
  <c r="I356" i="50" s="1"/>
  <c r="I355" i="50" s="1"/>
  <c r="I354" i="50" s="1"/>
  <c r="I353" i="50" s="1"/>
  <c r="I352" i="50" s="1"/>
  <c r="I351" i="50" s="1"/>
  <c r="I350" i="50" s="1"/>
  <c r="I349" i="50" s="1"/>
  <c r="I348" i="50" s="1"/>
  <c r="I347" i="50" s="1"/>
  <c r="I346" i="50" s="1"/>
  <c r="I345" i="50" s="1"/>
  <c r="I344" i="50" s="1"/>
  <c r="I343" i="50" s="1"/>
  <c r="I342" i="50" s="1"/>
  <c r="I341" i="50" s="1"/>
  <c r="I340" i="50" s="1"/>
  <c r="I339" i="50" s="1"/>
  <c r="I338" i="50" s="1"/>
  <c r="I337" i="50" s="1"/>
  <c r="I336" i="50" s="1"/>
  <c r="I335" i="50" s="1"/>
  <c r="I334" i="50" s="1"/>
  <c r="I333" i="50" s="1"/>
  <c r="I332" i="50" s="1"/>
  <c r="I331" i="50" s="1"/>
  <c r="I330" i="50" s="1"/>
  <c r="I329" i="50" s="1"/>
  <c r="I328" i="50" s="1"/>
  <c r="I327" i="50" s="1"/>
  <c r="I326" i="50" s="1"/>
  <c r="I325" i="50" s="1"/>
  <c r="I324" i="50" s="1"/>
  <c r="I323" i="50" s="1"/>
  <c r="I322" i="50" s="1"/>
  <c r="I321" i="50" s="1"/>
  <c r="I320" i="50" s="1"/>
  <c r="I319" i="50" s="1"/>
  <c r="I318" i="50" s="1"/>
  <c r="I317" i="50" s="1"/>
  <c r="I316" i="50" s="1"/>
  <c r="I315" i="50" s="1"/>
  <c r="I314" i="50" s="1"/>
  <c r="I313" i="50" s="1"/>
  <c r="I312" i="50" s="1"/>
  <c r="I311" i="50" s="1"/>
  <c r="I310" i="50" s="1"/>
  <c r="I309" i="50" s="1"/>
  <c r="I308" i="50" s="1"/>
  <c r="I307" i="50" s="1"/>
  <c r="I306" i="50" s="1"/>
  <c r="I305" i="50" s="1"/>
  <c r="I304" i="50" s="1"/>
  <c r="I303" i="50" s="1"/>
  <c r="I302" i="50" s="1"/>
  <c r="I301" i="50" s="1"/>
  <c r="I300" i="50" s="1"/>
  <c r="I299" i="50" s="1"/>
  <c r="I298" i="50" s="1"/>
  <c r="I297" i="50" s="1"/>
  <c r="I296" i="50" s="1"/>
  <c r="I295" i="50" s="1"/>
  <c r="I294" i="50" s="1"/>
  <c r="I293" i="50" s="1"/>
  <c r="I292" i="50" s="1"/>
  <c r="I291" i="50" s="1"/>
  <c r="I290" i="50" s="1"/>
  <c r="I289" i="50" s="1"/>
  <c r="I288" i="50" s="1"/>
  <c r="I287" i="50" s="1"/>
  <c r="I286" i="50" s="1"/>
  <c r="I285" i="50" s="1"/>
  <c r="I284" i="50" s="1"/>
  <c r="I283" i="50" s="1"/>
  <c r="I282" i="50" s="1"/>
  <c r="I281" i="50" s="1"/>
  <c r="I280" i="50" s="1"/>
  <c r="I279" i="50" s="1"/>
  <c r="I278" i="50" s="1"/>
  <c r="I277" i="50" s="1"/>
  <c r="I276" i="50" s="1"/>
  <c r="I275" i="50" s="1"/>
  <c r="I274" i="50" s="1"/>
  <c r="I273" i="50" s="1"/>
  <c r="I272" i="50" s="1"/>
  <c r="I271" i="50" s="1"/>
  <c r="I270" i="50" s="1"/>
  <c r="I269" i="50" s="1"/>
  <c r="I268" i="50" s="1"/>
  <c r="I267" i="50" s="1"/>
  <c r="I266" i="50" s="1"/>
  <c r="I265" i="50" s="1"/>
  <c r="I264" i="50" s="1"/>
  <c r="I263" i="50" s="1"/>
  <c r="I262" i="50" s="1"/>
  <c r="I261" i="50" s="1"/>
  <c r="I260" i="50" s="1"/>
  <c r="I259" i="50" s="1"/>
  <c r="I258" i="50" s="1"/>
  <c r="I257" i="50" s="1"/>
  <c r="I256" i="50" s="1"/>
  <c r="I255" i="50" s="1"/>
  <c r="I254" i="50" s="1"/>
  <c r="I253" i="50" s="1"/>
  <c r="I252" i="50" s="1"/>
  <c r="I251" i="50" s="1"/>
  <c r="I250" i="50" s="1"/>
  <c r="I249" i="50" s="1"/>
  <c r="I248" i="50" s="1"/>
  <c r="I247" i="50" s="1"/>
  <c r="I246" i="50" s="1"/>
  <c r="I245" i="50" s="1"/>
  <c r="I244" i="50" s="1"/>
  <c r="I243" i="50" s="1"/>
  <c r="I242" i="50" s="1"/>
  <c r="I241" i="50" s="1"/>
  <c r="I240" i="50" s="1"/>
  <c r="I239" i="50" s="1"/>
  <c r="I238" i="50" s="1"/>
  <c r="I237" i="50" s="1"/>
  <c r="I236" i="50" s="1"/>
  <c r="I235" i="50" s="1"/>
  <c r="I234" i="50" s="1"/>
  <c r="I233" i="50" s="1"/>
  <c r="I232" i="50" s="1"/>
  <c r="I231" i="50" s="1"/>
  <c r="I230" i="50" s="1"/>
  <c r="I229" i="50" s="1"/>
  <c r="I228" i="50" s="1"/>
  <c r="I227" i="50" s="1"/>
  <c r="I226" i="50" s="1"/>
  <c r="I225" i="50" s="1"/>
  <c r="I224" i="50" s="1"/>
  <c r="I223" i="50" s="1"/>
  <c r="I222" i="50" s="1"/>
  <c r="I221" i="50" s="1"/>
  <c r="I220" i="50" s="1"/>
  <c r="I219" i="50" s="1"/>
  <c r="I218" i="50" s="1"/>
  <c r="I217" i="50" s="1"/>
  <c r="I216" i="50" s="1"/>
  <c r="I215" i="50" s="1"/>
  <c r="I214" i="50" s="1"/>
  <c r="I213" i="50" s="1"/>
  <c r="I212" i="50" s="1"/>
  <c r="I211" i="50" s="1"/>
  <c r="I210" i="50" s="1"/>
  <c r="I209" i="50" s="1"/>
  <c r="I208" i="50" s="1"/>
  <c r="I207" i="50" s="1"/>
  <c r="I206" i="50" s="1"/>
  <c r="I205" i="50" s="1"/>
  <c r="I204" i="50" s="1"/>
  <c r="I203" i="50" s="1"/>
  <c r="I202" i="50" s="1"/>
  <c r="I201" i="50" s="1"/>
  <c r="I200" i="50" s="1"/>
  <c r="I199" i="50" s="1"/>
  <c r="I198" i="50" s="1"/>
  <c r="I197" i="50" s="1"/>
  <c r="I196" i="50" s="1"/>
  <c r="I195" i="50" s="1"/>
  <c r="I194" i="50" s="1"/>
  <c r="I193" i="50" s="1"/>
  <c r="I192" i="50" s="1"/>
  <c r="I191" i="50" s="1"/>
  <c r="I190" i="50" s="1"/>
  <c r="I189" i="50" s="1"/>
  <c r="I188" i="50" s="1"/>
  <c r="I187" i="50" s="1"/>
  <c r="I186" i="50" s="1"/>
  <c r="I185" i="50" s="1"/>
  <c r="I184" i="50" s="1"/>
  <c r="I183" i="50" s="1"/>
  <c r="I182" i="50" s="1"/>
  <c r="I181" i="50" s="1"/>
  <c r="I180" i="50" s="1"/>
  <c r="I179" i="50" s="1"/>
  <c r="I178" i="50" s="1"/>
  <c r="I177" i="50" s="1"/>
  <c r="I176" i="50" s="1"/>
  <c r="I175" i="50" s="1"/>
  <c r="I174" i="50" s="1"/>
  <c r="I173" i="50" s="1"/>
  <c r="I172" i="50" s="1"/>
  <c r="I171" i="50" s="1"/>
  <c r="I170" i="50" s="1"/>
  <c r="I169" i="50" s="1"/>
  <c r="I168" i="50" s="1"/>
  <c r="I167" i="50" s="1"/>
  <c r="I166" i="50" s="1"/>
  <c r="I165" i="50" s="1"/>
  <c r="I164" i="50" s="1"/>
  <c r="I163" i="50" s="1"/>
  <c r="I162" i="50" s="1"/>
  <c r="I161" i="50" s="1"/>
  <c r="I160" i="50" s="1"/>
  <c r="I159" i="50" s="1"/>
  <c r="I158" i="50" s="1"/>
  <c r="I157" i="50" s="1"/>
  <c r="I156" i="50" s="1"/>
  <c r="I155" i="50" s="1"/>
  <c r="I154" i="50" s="1"/>
  <c r="I153" i="50" s="1"/>
  <c r="I152" i="50" s="1"/>
  <c r="I151" i="50" s="1"/>
  <c r="I150" i="50" s="1"/>
  <c r="I149" i="50" s="1"/>
  <c r="I148" i="50" s="1"/>
  <c r="I147" i="50" s="1"/>
  <c r="I146" i="50" s="1"/>
  <c r="I145" i="50" s="1"/>
  <c r="I144" i="50" s="1"/>
  <c r="I143" i="50" s="1"/>
  <c r="I142" i="50" s="1"/>
  <c r="I141" i="50" s="1"/>
  <c r="I140" i="50" s="1"/>
  <c r="I139" i="50" s="1"/>
  <c r="I138" i="50" s="1"/>
  <c r="I137" i="50" s="1"/>
  <c r="I136" i="50" s="1"/>
  <c r="I135" i="50" s="1"/>
  <c r="I134" i="50" s="1"/>
  <c r="I133" i="50" s="1"/>
  <c r="I132" i="50" s="1"/>
  <c r="I131" i="50" s="1"/>
  <c r="I130" i="50" s="1"/>
  <c r="I129" i="50" s="1"/>
  <c r="I128" i="50" s="1"/>
  <c r="I127" i="50" s="1"/>
  <c r="I126" i="50" s="1"/>
  <c r="I125" i="50" s="1"/>
  <c r="I124" i="50" s="1"/>
  <c r="I123" i="50" s="1"/>
  <c r="I122" i="50" s="1"/>
  <c r="I121" i="50" s="1"/>
  <c r="I120" i="50" s="1"/>
  <c r="I119" i="50" s="1"/>
  <c r="I118" i="50" s="1"/>
  <c r="I117" i="50" s="1"/>
  <c r="I116" i="50" s="1"/>
  <c r="I115" i="50" s="1"/>
  <c r="I114" i="50" s="1"/>
  <c r="I113" i="50" s="1"/>
  <c r="I112" i="50" s="1"/>
  <c r="I111" i="50" s="1"/>
  <c r="I110" i="50" s="1"/>
  <c r="I109" i="50" s="1"/>
  <c r="I108" i="50" s="1"/>
  <c r="I107" i="50" s="1"/>
  <c r="I106" i="50" s="1"/>
  <c r="I105" i="50" s="1"/>
  <c r="I104" i="50" s="1"/>
  <c r="I103" i="50" s="1"/>
  <c r="I102" i="50" s="1"/>
  <c r="I101" i="50" s="1"/>
  <c r="I100" i="50" s="1"/>
  <c r="I99" i="50" s="1"/>
  <c r="I98" i="50" s="1"/>
  <c r="I97" i="50" s="1"/>
  <c r="I96" i="50" s="1"/>
  <c r="I95" i="50" s="1"/>
  <c r="I94" i="50" s="1"/>
  <c r="I93" i="50" s="1"/>
  <c r="I92" i="50" s="1"/>
  <c r="I91" i="50" s="1"/>
  <c r="I90" i="50" s="1"/>
  <c r="I89" i="50" s="1"/>
  <c r="I88" i="50" s="1"/>
  <c r="I87" i="50" s="1"/>
  <c r="I86" i="50" s="1"/>
  <c r="I85" i="50" s="1"/>
  <c r="I84" i="50" s="1"/>
  <c r="I83" i="50" s="1"/>
  <c r="I82" i="50" s="1"/>
  <c r="I81" i="50" s="1"/>
  <c r="I80" i="50" s="1"/>
  <c r="I79" i="50" s="1"/>
  <c r="I78" i="50" s="1"/>
  <c r="I77" i="50" s="1"/>
  <c r="I76" i="50" s="1"/>
  <c r="I75" i="50" s="1"/>
  <c r="I74" i="50" s="1"/>
  <c r="I73" i="50" s="1"/>
  <c r="I72" i="50" s="1"/>
  <c r="I71" i="50" s="1"/>
  <c r="I70" i="50" s="1"/>
  <c r="I69" i="50" s="1"/>
  <c r="I68" i="50" s="1"/>
  <c r="I67" i="50" s="1"/>
  <c r="I66" i="50" s="1"/>
  <c r="I65" i="50" s="1"/>
  <c r="I64" i="50" s="1"/>
  <c r="I63" i="50" s="1"/>
  <c r="I62" i="50" s="1"/>
  <c r="I61" i="50" s="1"/>
  <c r="I60" i="50" s="1"/>
  <c r="I59" i="50" s="1"/>
  <c r="I58" i="50" s="1"/>
  <c r="I57" i="50" s="1"/>
  <c r="I56" i="50" s="1"/>
  <c r="I55" i="50" s="1"/>
  <c r="I54" i="50" s="1"/>
  <c r="I53" i="50" s="1"/>
  <c r="I52" i="50" s="1"/>
  <c r="I51" i="50" s="1"/>
  <c r="I50" i="50" s="1"/>
  <c r="I49" i="50" s="1"/>
  <c r="I48" i="50" s="1"/>
  <c r="I47" i="50" s="1"/>
  <c r="I46" i="50" s="1"/>
  <c r="I45" i="50" s="1"/>
  <c r="I44" i="50" s="1"/>
  <c r="I43" i="50" s="1"/>
  <c r="I42" i="50" s="1"/>
  <c r="I41" i="50" s="1"/>
  <c r="I40" i="50" s="1"/>
  <c r="I39" i="50" s="1"/>
  <c r="I38" i="50" s="1"/>
  <c r="I37" i="50" s="1"/>
  <c r="I36" i="50" s="1"/>
  <c r="I35" i="50" s="1"/>
  <c r="I34" i="50" s="1"/>
  <c r="I33" i="50" s="1"/>
  <c r="I32" i="50" s="1"/>
  <c r="I31" i="50" s="1"/>
  <c r="I30" i="50" s="1"/>
  <c r="I29" i="50" s="1"/>
  <c r="I28" i="50" s="1"/>
  <c r="I27" i="50" s="1"/>
  <c r="I26" i="50" s="1"/>
  <c r="I25" i="50" s="1"/>
  <c r="I24" i="50" s="1"/>
  <c r="I23" i="50" s="1"/>
  <c r="I22" i="50" s="1"/>
  <c r="I21" i="50" s="1"/>
  <c r="I20" i="50" s="1"/>
  <c r="I19" i="50" s="1"/>
  <c r="I18" i="50" s="1"/>
  <c r="I17" i="50" s="1"/>
  <c r="I16" i="50" s="1"/>
  <c r="I15" i="50" s="1"/>
  <c r="I14" i="50" s="1"/>
  <c r="I13" i="50" s="1"/>
  <c r="I12" i="50" s="1"/>
  <c r="I11" i="50" s="1"/>
  <c r="I10" i="50" s="1"/>
  <c r="I9" i="50" s="1"/>
  <c r="I8" i="50" s="1"/>
  <c r="I7" i="50" s="1"/>
  <c r="I6" i="50" s="1"/>
  <c r="I5" i="50" s="1"/>
  <c r="I4" i="50" s="1"/>
  <c r="I3" i="50" s="1"/>
  <c r="I2" i="50" s="1"/>
  <c r="E371" i="48"/>
  <c r="E370" i="48" s="1"/>
  <c r="E369" i="48" s="1"/>
  <c r="E368" i="48" s="1"/>
  <c r="E367" i="48" s="1"/>
  <c r="E366" i="48" s="1"/>
  <c r="E365" i="48" s="1"/>
  <c r="E364" i="48" s="1"/>
  <c r="E363" i="48" s="1"/>
  <c r="E362" i="48" s="1"/>
  <c r="E361" i="48" s="1"/>
  <c r="E360" i="48" s="1"/>
  <c r="E359" i="48" s="1"/>
  <c r="E358" i="48" s="1"/>
  <c r="E357" i="48" s="1"/>
  <c r="E356" i="48" s="1"/>
  <c r="E355" i="48" s="1"/>
  <c r="E354" i="48" s="1"/>
  <c r="E353" i="48" s="1"/>
  <c r="E352" i="48" s="1"/>
  <c r="E351" i="48" s="1"/>
  <c r="E350" i="48" s="1"/>
  <c r="E349" i="48" s="1"/>
  <c r="E348" i="48" s="1"/>
  <c r="E347" i="48" s="1"/>
  <c r="E346" i="48" s="1"/>
  <c r="E345" i="48" s="1"/>
  <c r="E344" i="48" s="1"/>
  <c r="E343" i="48" s="1"/>
  <c r="E342" i="48" s="1"/>
  <c r="E341" i="48" s="1"/>
  <c r="E340" i="48" s="1"/>
  <c r="E339" i="48" s="1"/>
  <c r="E338" i="48" s="1"/>
  <c r="E337" i="48" s="1"/>
  <c r="E336" i="48" s="1"/>
  <c r="E335" i="48" s="1"/>
  <c r="E334" i="48" s="1"/>
  <c r="E333" i="48" s="1"/>
  <c r="E332" i="48" s="1"/>
  <c r="E331" i="48" s="1"/>
  <c r="E330" i="48" s="1"/>
  <c r="E329" i="48" s="1"/>
  <c r="E328" i="48" s="1"/>
  <c r="E327" i="48" s="1"/>
  <c r="E326" i="48" s="1"/>
  <c r="E325" i="48" s="1"/>
  <c r="E324" i="48" s="1"/>
  <c r="E323" i="48" s="1"/>
  <c r="E322" i="48" s="1"/>
  <c r="E321" i="48" s="1"/>
  <c r="E320" i="48" s="1"/>
  <c r="E319" i="48" s="1"/>
  <c r="E318" i="48" s="1"/>
  <c r="E317" i="48" s="1"/>
  <c r="E316" i="48" s="1"/>
  <c r="E315" i="48" s="1"/>
  <c r="E314" i="48" s="1"/>
  <c r="E313" i="48" s="1"/>
  <c r="E312" i="48" s="1"/>
  <c r="E311" i="48" s="1"/>
  <c r="E310" i="48" s="1"/>
  <c r="E309" i="48" s="1"/>
  <c r="E308" i="48" s="1"/>
  <c r="E307" i="48" s="1"/>
  <c r="E306" i="48" s="1"/>
  <c r="E305" i="48" s="1"/>
  <c r="E304" i="48" s="1"/>
  <c r="E303" i="48" s="1"/>
  <c r="E302" i="48" s="1"/>
  <c r="E301" i="48" s="1"/>
  <c r="E300" i="48" s="1"/>
  <c r="E299" i="48" s="1"/>
  <c r="E298" i="48" s="1"/>
  <c r="E297" i="48" s="1"/>
  <c r="E296" i="48" s="1"/>
  <c r="E295" i="48" s="1"/>
  <c r="E294" i="48" s="1"/>
  <c r="E293" i="48" s="1"/>
  <c r="E292" i="48" s="1"/>
  <c r="E291" i="48" s="1"/>
  <c r="E290" i="48" s="1"/>
  <c r="E289" i="48" s="1"/>
  <c r="E288" i="48" s="1"/>
  <c r="E287" i="48" s="1"/>
  <c r="E286" i="48" s="1"/>
  <c r="E285" i="48" s="1"/>
  <c r="E284" i="48" s="1"/>
  <c r="E283" i="48" s="1"/>
  <c r="E282" i="48" s="1"/>
  <c r="E281" i="48" s="1"/>
  <c r="E280" i="48" s="1"/>
  <c r="E279" i="48" s="1"/>
  <c r="E278" i="48" s="1"/>
  <c r="E277" i="48" s="1"/>
  <c r="E276" i="48" s="1"/>
  <c r="E275" i="48" s="1"/>
  <c r="E274" i="48" s="1"/>
  <c r="E273" i="48" s="1"/>
  <c r="E272" i="48" s="1"/>
  <c r="E271" i="48" s="1"/>
  <c r="E270" i="48" s="1"/>
  <c r="E269" i="48" s="1"/>
  <c r="E268" i="48" s="1"/>
  <c r="E267" i="48" s="1"/>
  <c r="E266" i="48" s="1"/>
  <c r="E265" i="48" s="1"/>
  <c r="E264" i="48" s="1"/>
  <c r="E263" i="48" s="1"/>
  <c r="E262" i="48" s="1"/>
  <c r="E261" i="48" s="1"/>
  <c r="E260" i="48" s="1"/>
  <c r="E259" i="48" s="1"/>
  <c r="E258" i="48" s="1"/>
  <c r="E257" i="48" s="1"/>
  <c r="E256" i="48" s="1"/>
  <c r="E255" i="48" s="1"/>
  <c r="E254" i="48" s="1"/>
  <c r="E253" i="48" s="1"/>
  <c r="E252" i="48" s="1"/>
  <c r="E251" i="48" s="1"/>
  <c r="E250" i="48" s="1"/>
  <c r="E249" i="48" s="1"/>
  <c r="E248" i="48" s="1"/>
  <c r="E247" i="48" s="1"/>
  <c r="E246" i="48" s="1"/>
  <c r="E245" i="48" s="1"/>
  <c r="E244" i="48" s="1"/>
  <c r="E243" i="48" s="1"/>
  <c r="E242" i="48" s="1"/>
  <c r="E241" i="48" s="1"/>
  <c r="E240" i="48" s="1"/>
  <c r="E239" i="48" s="1"/>
  <c r="E238" i="48" s="1"/>
  <c r="E237" i="48" s="1"/>
  <c r="E236" i="48" s="1"/>
  <c r="E235" i="48" s="1"/>
  <c r="E234" i="48" s="1"/>
  <c r="E233" i="48" s="1"/>
  <c r="E232" i="48" s="1"/>
  <c r="E231" i="48" s="1"/>
  <c r="E230" i="48" s="1"/>
  <c r="E229" i="48" s="1"/>
  <c r="E228" i="48" s="1"/>
  <c r="E227" i="48" s="1"/>
  <c r="E226" i="48" s="1"/>
  <c r="E225" i="48" s="1"/>
  <c r="E224" i="48" s="1"/>
  <c r="E223" i="48" s="1"/>
  <c r="E222" i="48" s="1"/>
  <c r="E221" i="48" s="1"/>
  <c r="E220" i="48" s="1"/>
  <c r="E219" i="48" s="1"/>
  <c r="E218" i="48" s="1"/>
  <c r="E217" i="48" s="1"/>
  <c r="E216" i="48" s="1"/>
  <c r="E215" i="48" s="1"/>
  <c r="E214" i="48" s="1"/>
  <c r="E213" i="48" s="1"/>
  <c r="E212" i="48" s="1"/>
  <c r="E211" i="48" s="1"/>
  <c r="E210" i="48" s="1"/>
  <c r="E209" i="48" s="1"/>
  <c r="E208" i="48" s="1"/>
  <c r="E207" i="48" s="1"/>
  <c r="E206" i="48" s="1"/>
  <c r="E205" i="48" s="1"/>
  <c r="E204" i="48" s="1"/>
  <c r="E203" i="48" s="1"/>
  <c r="E202" i="48" s="1"/>
  <c r="E201" i="48" s="1"/>
  <c r="E200" i="48" s="1"/>
  <c r="E199" i="48" s="1"/>
  <c r="E198" i="48" s="1"/>
  <c r="E197" i="48" s="1"/>
  <c r="E196" i="48" s="1"/>
  <c r="E195" i="48" s="1"/>
  <c r="E194" i="48" s="1"/>
  <c r="E193" i="48" s="1"/>
  <c r="E192" i="48" s="1"/>
  <c r="E191" i="48" s="1"/>
  <c r="E190" i="48" s="1"/>
  <c r="E189" i="48" s="1"/>
  <c r="E188" i="48" s="1"/>
  <c r="E187" i="48" s="1"/>
  <c r="E186" i="48" s="1"/>
  <c r="E185" i="48" s="1"/>
  <c r="E184" i="48" s="1"/>
  <c r="E183" i="48" s="1"/>
  <c r="E182" i="48" s="1"/>
  <c r="E181" i="48" s="1"/>
  <c r="E180" i="48" s="1"/>
  <c r="E179" i="48" s="1"/>
  <c r="E178" i="48" s="1"/>
  <c r="E177" i="48" s="1"/>
  <c r="E176" i="48" s="1"/>
  <c r="E175" i="48" s="1"/>
  <c r="E174" i="48" s="1"/>
  <c r="E173" i="48" s="1"/>
  <c r="E172" i="48" s="1"/>
  <c r="E171" i="48" s="1"/>
  <c r="E170" i="48" s="1"/>
  <c r="E169" i="48" s="1"/>
  <c r="E168" i="48" s="1"/>
  <c r="E167" i="48" s="1"/>
  <c r="E166" i="48" s="1"/>
  <c r="E165" i="48" s="1"/>
  <c r="E164" i="48" s="1"/>
  <c r="E163" i="48" s="1"/>
  <c r="E162" i="48" s="1"/>
  <c r="E161" i="48" s="1"/>
  <c r="E160" i="48" s="1"/>
  <c r="E159" i="48" s="1"/>
  <c r="E158" i="48" s="1"/>
  <c r="E157" i="48" s="1"/>
  <c r="E156" i="48" s="1"/>
  <c r="E155" i="48" s="1"/>
  <c r="E154" i="48" s="1"/>
  <c r="E153" i="48" s="1"/>
  <c r="E152" i="48" s="1"/>
  <c r="E151" i="48" s="1"/>
  <c r="E150" i="48" s="1"/>
  <c r="E149" i="48" s="1"/>
  <c r="E148" i="48" s="1"/>
  <c r="E147" i="48" s="1"/>
  <c r="E146" i="48" s="1"/>
  <c r="E145" i="48" s="1"/>
  <c r="E144" i="48" s="1"/>
  <c r="E143" i="48" s="1"/>
  <c r="E142" i="48" s="1"/>
  <c r="E141" i="48" s="1"/>
  <c r="E140" i="48" s="1"/>
  <c r="E139" i="48" s="1"/>
  <c r="E138" i="48" s="1"/>
  <c r="E137" i="48" s="1"/>
  <c r="E136" i="48" s="1"/>
  <c r="E135" i="48" s="1"/>
  <c r="E134" i="48" s="1"/>
  <c r="E133" i="48" s="1"/>
  <c r="E132" i="48" s="1"/>
  <c r="E131" i="48" s="1"/>
  <c r="E130" i="48" s="1"/>
  <c r="E129" i="48" s="1"/>
  <c r="E128" i="48" s="1"/>
  <c r="E127" i="48" s="1"/>
  <c r="E126" i="48" s="1"/>
  <c r="E125" i="48" s="1"/>
  <c r="E124" i="48" s="1"/>
  <c r="E123" i="48" s="1"/>
  <c r="E122" i="48" s="1"/>
  <c r="E121" i="48" s="1"/>
  <c r="E120" i="48" s="1"/>
  <c r="E119" i="48" s="1"/>
  <c r="E118" i="48" s="1"/>
  <c r="E117" i="48" s="1"/>
  <c r="E116" i="48" s="1"/>
  <c r="E115" i="48" s="1"/>
  <c r="E114" i="48" s="1"/>
  <c r="E113" i="48" s="1"/>
  <c r="E112" i="48" s="1"/>
  <c r="E111" i="48" s="1"/>
  <c r="E110" i="48" s="1"/>
  <c r="E109" i="48" s="1"/>
  <c r="E108" i="48" s="1"/>
  <c r="E107" i="48" s="1"/>
  <c r="E106" i="48" s="1"/>
  <c r="E105" i="48" s="1"/>
  <c r="E104" i="48" s="1"/>
  <c r="E103" i="48" s="1"/>
  <c r="E102" i="48" s="1"/>
  <c r="E101" i="48" s="1"/>
  <c r="E100" i="48" s="1"/>
  <c r="E99" i="48" s="1"/>
  <c r="E98" i="48" s="1"/>
  <c r="E97" i="48" s="1"/>
  <c r="E96" i="48" s="1"/>
  <c r="E95" i="48" s="1"/>
  <c r="E94" i="48" s="1"/>
  <c r="E93" i="48" s="1"/>
  <c r="E92" i="48" s="1"/>
  <c r="E91" i="48" s="1"/>
  <c r="E90" i="48" s="1"/>
  <c r="E89" i="48" s="1"/>
  <c r="E88" i="48" s="1"/>
  <c r="E87" i="48" s="1"/>
  <c r="E86" i="48" s="1"/>
  <c r="E85" i="48" s="1"/>
  <c r="E84" i="48" s="1"/>
  <c r="E83" i="48" s="1"/>
  <c r="E82" i="48" s="1"/>
  <c r="E81" i="48" s="1"/>
  <c r="E80" i="48" s="1"/>
  <c r="E79" i="48" s="1"/>
  <c r="E78" i="48" s="1"/>
  <c r="E77" i="48" s="1"/>
  <c r="E76" i="48" s="1"/>
  <c r="E75" i="48" s="1"/>
  <c r="E74" i="48" s="1"/>
  <c r="E73" i="48" s="1"/>
  <c r="E72" i="48" s="1"/>
  <c r="E71" i="48" s="1"/>
  <c r="E70" i="48" s="1"/>
  <c r="E69" i="48" s="1"/>
  <c r="E68" i="48" s="1"/>
  <c r="E67" i="48" s="1"/>
  <c r="E66" i="48" s="1"/>
  <c r="E65" i="48" s="1"/>
  <c r="E64" i="48" s="1"/>
  <c r="E63" i="48" s="1"/>
  <c r="E62" i="48" s="1"/>
  <c r="E61" i="48" s="1"/>
  <c r="E60" i="48" s="1"/>
  <c r="E59" i="48" s="1"/>
  <c r="E58" i="48" s="1"/>
  <c r="E57" i="48" s="1"/>
  <c r="E56" i="48" s="1"/>
  <c r="E55" i="48" s="1"/>
  <c r="E54" i="48" s="1"/>
  <c r="E53" i="48" s="1"/>
  <c r="E52" i="48" s="1"/>
  <c r="E51" i="48" s="1"/>
  <c r="E50" i="48" s="1"/>
  <c r="E49" i="48" s="1"/>
  <c r="E48" i="48" s="1"/>
  <c r="E47" i="48" s="1"/>
  <c r="E46" i="48" s="1"/>
  <c r="E45" i="48" s="1"/>
  <c r="E44" i="48" s="1"/>
  <c r="E43" i="48" s="1"/>
  <c r="E42" i="48" s="1"/>
  <c r="E41" i="48" s="1"/>
  <c r="E40" i="48" s="1"/>
  <c r="E39" i="48" s="1"/>
  <c r="E38" i="48" s="1"/>
  <c r="E37" i="48" s="1"/>
  <c r="E36" i="48" s="1"/>
  <c r="E35" i="48" s="1"/>
  <c r="E34" i="48" s="1"/>
  <c r="E33" i="48" s="1"/>
  <c r="E32" i="48" s="1"/>
  <c r="E31" i="48" s="1"/>
  <c r="E30" i="48" s="1"/>
  <c r="E29" i="48" s="1"/>
  <c r="E28" i="48" s="1"/>
  <c r="E27" i="48" s="1"/>
  <c r="E26" i="48" s="1"/>
  <c r="E25" i="48" s="1"/>
  <c r="E24" i="48" s="1"/>
  <c r="E23" i="48" s="1"/>
  <c r="E22" i="48" s="1"/>
  <c r="E21" i="48" s="1"/>
  <c r="E20" i="48" s="1"/>
  <c r="E19" i="48" s="1"/>
  <c r="E18" i="48" s="1"/>
  <c r="E17" i="48" s="1"/>
  <c r="E16" i="48" s="1"/>
  <c r="E15" i="48" s="1"/>
  <c r="E14" i="48" s="1"/>
  <c r="E13" i="48" s="1"/>
  <c r="E12" i="48" s="1"/>
  <c r="E11" i="48" s="1"/>
  <c r="E10" i="48" s="1"/>
  <c r="E9" i="48" s="1"/>
  <c r="E8" i="48" s="1"/>
  <c r="E7" i="48" s="1"/>
  <c r="E6" i="48" s="1"/>
  <c r="E5" i="48" s="1"/>
  <c r="E4" i="48" s="1"/>
  <c r="E3" i="48" s="1"/>
  <c r="E2" i="48" s="1"/>
  <c r="I371" i="48"/>
  <c r="I370" i="48" s="1"/>
  <c r="I369" i="48" s="1"/>
  <c r="I368" i="48" s="1"/>
  <c r="I367" i="48" s="1"/>
  <c r="I366" i="48" s="1"/>
  <c r="I365" i="48" s="1"/>
  <c r="I364" i="48" s="1"/>
  <c r="I363" i="48" s="1"/>
  <c r="I362" i="48" s="1"/>
  <c r="I361" i="48" s="1"/>
  <c r="I360" i="48" s="1"/>
  <c r="I359" i="48" s="1"/>
  <c r="I358" i="48" s="1"/>
  <c r="I357" i="48" s="1"/>
  <c r="I356" i="48" s="1"/>
  <c r="I355" i="48" s="1"/>
  <c r="I354" i="48" s="1"/>
  <c r="I353" i="48" s="1"/>
  <c r="I352" i="48" s="1"/>
  <c r="I351" i="48" s="1"/>
  <c r="I350" i="48" s="1"/>
  <c r="I349" i="48" s="1"/>
  <c r="I348" i="48" s="1"/>
  <c r="I347" i="48" s="1"/>
  <c r="I346" i="48" s="1"/>
  <c r="I345" i="48" s="1"/>
  <c r="I344" i="48" s="1"/>
  <c r="I343" i="48" s="1"/>
  <c r="I342" i="48" s="1"/>
  <c r="I341" i="48" s="1"/>
  <c r="I340" i="48" s="1"/>
  <c r="I339" i="48" s="1"/>
  <c r="I338" i="48" s="1"/>
  <c r="I337" i="48" s="1"/>
  <c r="I336" i="48" s="1"/>
  <c r="I335" i="48" s="1"/>
  <c r="I334" i="48" s="1"/>
  <c r="I333" i="48" s="1"/>
  <c r="I332" i="48" s="1"/>
  <c r="I331" i="48" s="1"/>
  <c r="I330" i="48" s="1"/>
  <c r="I329" i="48" s="1"/>
  <c r="I328" i="48" s="1"/>
  <c r="I327" i="48" s="1"/>
  <c r="I326" i="48" s="1"/>
  <c r="I325" i="48" s="1"/>
  <c r="I324" i="48" s="1"/>
  <c r="I323" i="48" s="1"/>
  <c r="I322" i="48" s="1"/>
  <c r="I321" i="48" s="1"/>
  <c r="I320" i="48" s="1"/>
  <c r="I319" i="48" s="1"/>
  <c r="I318" i="48" s="1"/>
  <c r="I317" i="48" s="1"/>
  <c r="I316" i="48" s="1"/>
  <c r="I315" i="48" s="1"/>
  <c r="I314" i="48" s="1"/>
  <c r="I313" i="48" s="1"/>
  <c r="I312" i="48" s="1"/>
  <c r="I311" i="48" s="1"/>
  <c r="I310" i="48" s="1"/>
  <c r="I309" i="48" s="1"/>
  <c r="I308" i="48" s="1"/>
  <c r="I307" i="48" s="1"/>
  <c r="I306" i="48" s="1"/>
  <c r="I305" i="48" s="1"/>
  <c r="I304" i="48" s="1"/>
  <c r="I303" i="48" s="1"/>
  <c r="I302" i="48" s="1"/>
  <c r="I301" i="48" s="1"/>
  <c r="I300" i="48" s="1"/>
  <c r="I299" i="48" s="1"/>
  <c r="I298" i="48" s="1"/>
  <c r="I297" i="48" s="1"/>
  <c r="I296" i="48" s="1"/>
  <c r="I295" i="48" s="1"/>
  <c r="I294" i="48" s="1"/>
  <c r="I293" i="48" s="1"/>
  <c r="I292" i="48" s="1"/>
  <c r="I291" i="48" s="1"/>
  <c r="I290" i="48" s="1"/>
  <c r="I289" i="48" s="1"/>
  <c r="I288" i="48" s="1"/>
  <c r="I287" i="48" s="1"/>
  <c r="I286" i="48" s="1"/>
  <c r="I285" i="48" s="1"/>
  <c r="I284" i="48" s="1"/>
  <c r="I283" i="48" s="1"/>
  <c r="I282" i="48" s="1"/>
  <c r="I281" i="48" s="1"/>
  <c r="I280" i="48" s="1"/>
  <c r="I279" i="48" s="1"/>
  <c r="I278" i="48" s="1"/>
  <c r="I277" i="48" s="1"/>
  <c r="I276" i="48" s="1"/>
  <c r="I275" i="48" s="1"/>
  <c r="I274" i="48" s="1"/>
  <c r="I273" i="48" s="1"/>
  <c r="I272" i="48" s="1"/>
  <c r="I271" i="48" s="1"/>
  <c r="I270" i="48" s="1"/>
  <c r="I269" i="48" s="1"/>
  <c r="I268" i="48" s="1"/>
  <c r="I267" i="48" s="1"/>
  <c r="I266" i="48" s="1"/>
  <c r="I265" i="48" s="1"/>
  <c r="I264" i="48" s="1"/>
  <c r="I263" i="48" s="1"/>
  <c r="I262" i="48" s="1"/>
  <c r="I261" i="48" s="1"/>
  <c r="I260" i="48" s="1"/>
  <c r="I259" i="48" s="1"/>
  <c r="I258" i="48" s="1"/>
  <c r="I257" i="48" s="1"/>
  <c r="I256" i="48" s="1"/>
  <c r="I255" i="48" s="1"/>
  <c r="I254" i="48" s="1"/>
  <c r="I253" i="48" s="1"/>
  <c r="I252" i="48" s="1"/>
  <c r="I251" i="48" s="1"/>
  <c r="I250" i="48" s="1"/>
  <c r="I249" i="48" s="1"/>
  <c r="I248" i="48" s="1"/>
  <c r="I247" i="48" s="1"/>
  <c r="I246" i="48" s="1"/>
  <c r="I245" i="48" s="1"/>
  <c r="I244" i="48" s="1"/>
  <c r="I243" i="48" s="1"/>
  <c r="I242" i="48" s="1"/>
  <c r="I241" i="48" s="1"/>
  <c r="I240" i="48" s="1"/>
  <c r="I239" i="48" s="1"/>
  <c r="I238" i="48" s="1"/>
  <c r="I237" i="48" s="1"/>
  <c r="I236" i="48" s="1"/>
  <c r="I235" i="48" s="1"/>
  <c r="I234" i="48" s="1"/>
  <c r="I233" i="48" s="1"/>
  <c r="I232" i="48" s="1"/>
  <c r="I231" i="48" s="1"/>
  <c r="I230" i="48" s="1"/>
  <c r="I229" i="48" s="1"/>
  <c r="I228" i="48" s="1"/>
  <c r="I227" i="48" s="1"/>
  <c r="I226" i="48" s="1"/>
  <c r="I225" i="48" s="1"/>
  <c r="I224" i="48" s="1"/>
  <c r="I223" i="48" s="1"/>
  <c r="I222" i="48" s="1"/>
  <c r="I221" i="48" s="1"/>
  <c r="I220" i="48" s="1"/>
  <c r="I219" i="48" s="1"/>
  <c r="I218" i="48" s="1"/>
  <c r="I217" i="48" s="1"/>
  <c r="I216" i="48" s="1"/>
  <c r="I215" i="48" s="1"/>
  <c r="I214" i="48" s="1"/>
  <c r="I213" i="48" s="1"/>
  <c r="I212" i="48" s="1"/>
  <c r="I211" i="48" s="1"/>
  <c r="I210" i="48" s="1"/>
  <c r="I209" i="48" s="1"/>
  <c r="I208" i="48" s="1"/>
  <c r="I207" i="48" s="1"/>
  <c r="I206" i="48" s="1"/>
  <c r="I205" i="48" s="1"/>
  <c r="I204" i="48" s="1"/>
  <c r="I203" i="48" s="1"/>
  <c r="I202" i="48" s="1"/>
  <c r="I201" i="48" s="1"/>
  <c r="I200" i="48" s="1"/>
  <c r="I199" i="48" s="1"/>
  <c r="I198" i="48" s="1"/>
  <c r="I197" i="48" s="1"/>
  <c r="I196" i="48" s="1"/>
  <c r="I195" i="48" s="1"/>
  <c r="I194" i="48" s="1"/>
  <c r="I193" i="48" s="1"/>
  <c r="I192" i="48" s="1"/>
  <c r="I191" i="48" s="1"/>
  <c r="I190" i="48" s="1"/>
  <c r="I189" i="48" s="1"/>
  <c r="I188" i="48" s="1"/>
  <c r="I187" i="48" s="1"/>
  <c r="I186" i="48" s="1"/>
  <c r="I185" i="48" s="1"/>
  <c r="I184" i="48" s="1"/>
  <c r="I183" i="48" s="1"/>
  <c r="I182" i="48" s="1"/>
  <c r="I181" i="48" s="1"/>
  <c r="I180" i="48" s="1"/>
  <c r="I179" i="48" s="1"/>
  <c r="I178" i="48" s="1"/>
  <c r="I177" i="48" s="1"/>
  <c r="I176" i="48" s="1"/>
  <c r="I175" i="48" s="1"/>
  <c r="I174" i="48" s="1"/>
  <c r="I173" i="48" s="1"/>
  <c r="I172" i="48" s="1"/>
  <c r="I171" i="48" s="1"/>
  <c r="I170" i="48" s="1"/>
  <c r="I169" i="48" s="1"/>
  <c r="I168" i="48" s="1"/>
  <c r="I167" i="48" s="1"/>
  <c r="I166" i="48" s="1"/>
  <c r="I165" i="48" s="1"/>
  <c r="I164" i="48" s="1"/>
  <c r="I163" i="48" s="1"/>
  <c r="I162" i="48" s="1"/>
  <c r="I161" i="48" s="1"/>
  <c r="I160" i="48" s="1"/>
  <c r="I159" i="48" s="1"/>
  <c r="I158" i="48" s="1"/>
  <c r="I157" i="48" s="1"/>
  <c r="I156" i="48" s="1"/>
  <c r="I155" i="48" s="1"/>
  <c r="I154" i="48" s="1"/>
  <c r="I153" i="48" s="1"/>
  <c r="I152" i="48" s="1"/>
  <c r="I151" i="48" s="1"/>
  <c r="I150" i="48" s="1"/>
  <c r="I149" i="48" s="1"/>
  <c r="I148" i="48" s="1"/>
  <c r="I147" i="48" s="1"/>
  <c r="I146" i="48" s="1"/>
  <c r="I145" i="48" s="1"/>
  <c r="I144" i="48" s="1"/>
  <c r="I143" i="48" s="1"/>
  <c r="I142" i="48" s="1"/>
  <c r="I141" i="48" s="1"/>
  <c r="I140" i="48" s="1"/>
  <c r="I139" i="48" s="1"/>
  <c r="I138" i="48" s="1"/>
  <c r="I137" i="48" s="1"/>
  <c r="I136" i="48" s="1"/>
  <c r="I135" i="48" s="1"/>
  <c r="I134" i="48" s="1"/>
  <c r="I133" i="48" s="1"/>
  <c r="I132" i="48" s="1"/>
  <c r="I131" i="48" s="1"/>
  <c r="I130" i="48" s="1"/>
  <c r="I129" i="48" s="1"/>
  <c r="I128" i="48" s="1"/>
  <c r="I127" i="48" s="1"/>
  <c r="I126" i="48" s="1"/>
  <c r="I125" i="48" s="1"/>
  <c r="I124" i="48" s="1"/>
  <c r="I123" i="48" s="1"/>
  <c r="I122" i="48" s="1"/>
  <c r="I121" i="48" s="1"/>
  <c r="I120" i="48" s="1"/>
  <c r="I119" i="48" s="1"/>
  <c r="I118" i="48" s="1"/>
  <c r="I117" i="48" s="1"/>
  <c r="I116" i="48" s="1"/>
  <c r="I115" i="48" s="1"/>
  <c r="I114" i="48" s="1"/>
  <c r="I113" i="48" s="1"/>
  <c r="I112" i="48" s="1"/>
  <c r="I111" i="48" s="1"/>
  <c r="I110" i="48" s="1"/>
  <c r="I109" i="48" s="1"/>
  <c r="I108" i="48" s="1"/>
  <c r="I107" i="48" s="1"/>
  <c r="I106" i="48" s="1"/>
  <c r="I105" i="48" s="1"/>
  <c r="I104" i="48" s="1"/>
  <c r="I103" i="48" s="1"/>
  <c r="I102" i="48" s="1"/>
  <c r="I101" i="48" s="1"/>
  <c r="I100" i="48" s="1"/>
  <c r="I99" i="48" s="1"/>
  <c r="I98" i="48" s="1"/>
  <c r="I97" i="48" s="1"/>
  <c r="I96" i="48" s="1"/>
  <c r="I95" i="48" s="1"/>
  <c r="I94" i="48" s="1"/>
  <c r="I93" i="48" s="1"/>
  <c r="I92" i="48" s="1"/>
  <c r="I91" i="48" s="1"/>
  <c r="I90" i="48" s="1"/>
  <c r="I89" i="48" s="1"/>
  <c r="I88" i="48" s="1"/>
  <c r="I87" i="48" s="1"/>
  <c r="I86" i="48" s="1"/>
  <c r="I85" i="48" s="1"/>
  <c r="I84" i="48" s="1"/>
  <c r="I83" i="48" s="1"/>
  <c r="I82" i="48" s="1"/>
  <c r="I81" i="48" s="1"/>
  <c r="I80" i="48" s="1"/>
  <c r="I79" i="48" s="1"/>
  <c r="I78" i="48" s="1"/>
  <c r="I77" i="48" s="1"/>
  <c r="I76" i="48" s="1"/>
  <c r="I75" i="48" s="1"/>
  <c r="I74" i="48" s="1"/>
  <c r="I73" i="48" s="1"/>
  <c r="I72" i="48" s="1"/>
  <c r="I71" i="48" s="1"/>
  <c r="I70" i="48" s="1"/>
  <c r="I69" i="48" s="1"/>
  <c r="I68" i="48" s="1"/>
  <c r="I67" i="48" s="1"/>
  <c r="I66" i="48" s="1"/>
  <c r="I65" i="48" s="1"/>
  <c r="I64" i="48" s="1"/>
  <c r="I63" i="48" s="1"/>
  <c r="I62" i="48" s="1"/>
  <c r="I61" i="48" s="1"/>
  <c r="I60" i="48" s="1"/>
  <c r="I59" i="48" s="1"/>
  <c r="I58" i="48" s="1"/>
  <c r="I57" i="48" s="1"/>
  <c r="I56" i="48" s="1"/>
  <c r="I55" i="48" s="1"/>
  <c r="I54" i="48" s="1"/>
  <c r="I53" i="48" s="1"/>
  <c r="I52" i="48" s="1"/>
  <c r="I51" i="48" s="1"/>
  <c r="I50" i="48" s="1"/>
  <c r="I49" i="48" s="1"/>
  <c r="I48" i="48" s="1"/>
  <c r="I47" i="48" s="1"/>
  <c r="I46" i="48" s="1"/>
  <c r="I45" i="48" s="1"/>
  <c r="I44" i="48" s="1"/>
  <c r="I43" i="48" s="1"/>
  <c r="I42" i="48" s="1"/>
  <c r="I41" i="48" s="1"/>
  <c r="I40" i="48" s="1"/>
  <c r="I39" i="48" s="1"/>
  <c r="I38" i="48" s="1"/>
  <c r="I37" i="48" s="1"/>
  <c r="I36" i="48" s="1"/>
  <c r="I35" i="48" s="1"/>
  <c r="I34" i="48" s="1"/>
  <c r="I33" i="48" s="1"/>
  <c r="I32" i="48" s="1"/>
  <c r="I31" i="48" s="1"/>
  <c r="I30" i="48" s="1"/>
  <c r="I29" i="48" s="1"/>
  <c r="I28" i="48" s="1"/>
  <c r="I27" i="48" s="1"/>
  <c r="I26" i="48" s="1"/>
  <c r="I25" i="48" s="1"/>
  <c r="I24" i="48" s="1"/>
  <c r="I23" i="48" s="1"/>
  <c r="I22" i="48" s="1"/>
  <c r="I21" i="48" s="1"/>
  <c r="I20" i="48" s="1"/>
  <c r="I19" i="48" s="1"/>
  <c r="I18" i="48" s="1"/>
  <c r="I17" i="48" s="1"/>
  <c r="I16" i="48" s="1"/>
  <c r="I15" i="48" s="1"/>
  <c r="I14" i="48" s="1"/>
  <c r="I13" i="48" s="1"/>
  <c r="I12" i="48" s="1"/>
  <c r="I11" i="48" s="1"/>
  <c r="I10" i="48" s="1"/>
  <c r="I9" i="48" s="1"/>
  <c r="I8" i="48" s="1"/>
  <c r="I7" i="48" s="1"/>
  <c r="I6" i="48" s="1"/>
  <c r="I5" i="48" s="1"/>
  <c r="I4" i="48" s="1"/>
  <c r="I3" i="48" s="1"/>
  <c r="I2" i="48" s="1"/>
  <c r="C371" i="50"/>
  <c r="G371" i="50"/>
  <c r="G370" i="50" s="1"/>
  <c r="G369" i="50" s="1"/>
  <c r="G368" i="50" s="1"/>
  <c r="G367" i="50" s="1"/>
  <c r="G366" i="50" s="1"/>
  <c r="G365" i="50" s="1"/>
  <c r="G364" i="50" s="1"/>
  <c r="G363" i="50" s="1"/>
  <c r="G362" i="50" s="1"/>
  <c r="G361" i="50" s="1"/>
  <c r="G360" i="50" s="1"/>
  <c r="G359" i="50" s="1"/>
  <c r="G358" i="50" s="1"/>
  <c r="G357" i="50" s="1"/>
  <c r="G356" i="50" s="1"/>
  <c r="G355" i="50" s="1"/>
  <c r="G354" i="50" s="1"/>
  <c r="G353" i="50" s="1"/>
  <c r="G352" i="50" s="1"/>
  <c r="G351" i="50" s="1"/>
  <c r="G350" i="50" s="1"/>
  <c r="G349" i="50" s="1"/>
  <c r="G348" i="50" s="1"/>
  <c r="G347" i="50" s="1"/>
  <c r="G346" i="50" s="1"/>
  <c r="G345" i="50" s="1"/>
  <c r="G344" i="50" s="1"/>
  <c r="G343" i="50" s="1"/>
  <c r="G342" i="50" s="1"/>
  <c r="G341" i="50" s="1"/>
  <c r="G340" i="50" s="1"/>
  <c r="G339" i="50" s="1"/>
  <c r="G338" i="50" s="1"/>
  <c r="G337" i="50" s="1"/>
  <c r="G336" i="50" s="1"/>
  <c r="G335" i="50" s="1"/>
  <c r="G334" i="50" s="1"/>
  <c r="G333" i="50" s="1"/>
  <c r="G332" i="50" s="1"/>
  <c r="G331" i="50" s="1"/>
  <c r="G330" i="50" s="1"/>
  <c r="G329" i="50" s="1"/>
  <c r="G328" i="50" s="1"/>
  <c r="G327" i="50" s="1"/>
  <c r="G326" i="50" s="1"/>
  <c r="G325" i="50" s="1"/>
  <c r="G324" i="50" s="1"/>
  <c r="G323" i="50" s="1"/>
  <c r="G322" i="50" s="1"/>
  <c r="G321" i="50" s="1"/>
  <c r="G320" i="50" s="1"/>
  <c r="G319" i="50" s="1"/>
  <c r="G318" i="50" s="1"/>
  <c r="G317" i="50" s="1"/>
  <c r="G316" i="50" s="1"/>
  <c r="G315" i="50" s="1"/>
  <c r="G314" i="50" s="1"/>
  <c r="G313" i="50" s="1"/>
  <c r="G312" i="50" s="1"/>
  <c r="G311" i="50" s="1"/>
  <c r="G310" i="50" s="1"/>
  <c r="G309" i="50" s="1"/>
  <c r="G308" i="50" s="1"/>
  <c r="G307" i="50" s="1"/>
  <c r="G306" i="50" s="1"/>
  <c r="G305" i="50" s="1"/>
  <c r="G304" i="50" s="1"/>
  <c r="G303" i="50" s="1"/>
  <c r="G302" i="50" s="1"/>
  <c r="G301" i="50" s="1"/>
  <c r="G300" i="50" s="1"/>
  <c r="G299" i="50" s="1"/>
  <c r="G298" i="50" s="1"/>
  <c r="G297" i="50" s="1"/>
  <c r="G296" i="50" s="1"/>
  <c r="G295" i="50" s="1"/>
  <c r="G294" i="50" s="1"/>
  <c r="G293" i="50" s="1"/>
  <c r="G292" i="50" s="1"/>
  <c r="G291" i="50" s="1"/>
  <c r="G290" i="50" s="1"/>
  <c r="G289" i="50" s="1"/>
  <c r="G288" i="50" s="1"/>
  <c r="G287" i="50" s="1"/>
  <c r="G286" i="50" s="1"/>
  <c r="G285" i="50" s="1"/>
  <c r="G284" i="50" s="1"/>
  <c r="G283" i="50" s="1"/>
  <c r="G282" i="50" s="1"/>
  <c r="G281" i="50" s="1"/>
  <c r="G280" i="50" s="1"/>
  <c r="G279" i="50" s="1"/>
  <c r="G278" i="50" s="1"/>
  <c r="G277" i="50" s="1"/>
  <c r="G276" i="50" s="1"/>
  <c r="G275" i="50" s="1"/>
  <c r="G274" i="50" s="1"/>
  <c r="G273" i="50" s="1"/>
  <c r="G272" i="50" s="1"/>
  <c r="G271" i="50" s="1"/>
  <c r="G270" i="50" s="1"/>
  <c r="G269" i="50" s="1"/>
  <c r="G268" i="50" s="1"/>
  <c r="G267" i="50" s="1"/>
  <c r="G266" i="50" s="1"/>
  <c r="G265" i="50" s="1"/>
  <c r="G264" i="50" s="1"/>
  <c r="G263" i="50" s="1"/>
  <c r="G262" i="50" s="1"/>
  <c r="G261" i="50" s="1"/>
  <c r="G260" i="50" s="1"/>
  <c r="G259" i="50" s="1"/>
  <c r="G258" i="50" s="1"/>
  <c r="G257" i="50" s="1"/>
  <c r="G256" i="50" s="1"/>
  <c r="G255" i="50" s="1"/>
  <c r="G254" i="50" s="1"/>
  <c r="G253" i="50" s="1"/>
  <c r="G252" i="50" s="1"/>
  <c r="G251" i="50" s="1"/>
  <c r="G250" i="50" s="1"/>
  <c r="G249" i="50" s="1"/>
  <c r="G248" i="50" s="1"/>
  <c r="G247" i="50" s="1"/>
  <c r="G246" i="50" s="1"/>
  <c r="G245" i="50" s="1"/>
  <c r="G244" i="50" s="1"/>
  <c r="G243" i="50" s="1"/>
  <c r="G242" i="50" s="1"/>
  <c r="G241" i="50" s="1"/>
  <c r="G240" i="50" s="1"/>
  <c r="G239" i="50" s="1"/>
  <c r="G238" i="50" s="1"/>
  <c r="G237" i="50" s="1"/>
  <c r="G236" i="50" s="1"/>
  <c r="G235" i="50" s="1"/>
  <c r="G234" i="50" s="1"/>
  <c r="G233" i="50" s="1"/>
  <c r="G232" i="50" s="1"/>
  <c r="G231" i="50" s="1"/>
  <c r="G230" i="50" s="1"/>
  <c r="G229" i="50" s="1"/>
  <c r="G228" i="50" s="1"/>
  <c r="G227" i="50" s="1"/>
  <c r="G226" i="50" s="1"/>
  <c r="G225" i="50" s="1"/>
  <c r="G224" i="50" s="1"/>
  <c r="G223" i="50" s="1"/>
  <c r="G222" i="50" s="1"/>
  <c r="G221" i="50" s="1"/>
  <c r="G220" i="50" s="1"/>
  <c r="G219" i="50" s="1"/>
  <c r="G218" i="50" s="1"/>
  <c r="G217" i="50" s="1"/>
  <c r="G216" i="50" s="1"/>
  <c r="G215" i="50" s="1"/>
  <c r="G214" i="50" s="1"/>
  <c r="G213" i="50" s="1"/>
  <c r="G212" i="50" s="1"/>
  <c r="G211" i="50" s="1"/>
  <c r="G210" i="50" s="1"/>
  <c r="G209" i="50" s="1"/>
  <c r="G208" i="50" s="1"/>
  <c r="G207" i="50" s="1"/>
  <c r="G206" i="50" s="1"/>
  <c r="G205" i="50" s="1"/>
  <c r="G204" i="50" s="1"/>
  <c r="G203" i="50" s="1"/>
  <c r="G202" i="50" s="1"/>
  <c r="G201" i="50" s="1"/>
  <c r="G200" i="50" s="1"/>
  <c r="G199" i="50" s="1"/>
  <c r="G198" i="50" s="1"/>
  <c r="G197" i="50" s="1"/>
  <c r="G196" i="50" s="1"/>
  <c r="G195" i="50" s="1"/>
  <c r="G194" i="50" s="1"/>
  <c r="G193" i="50" s="1"/>
  <c r="G192" i="50" s="1"/>
  <c r="G191" i="50" s="1"/>
  <c r="G190" i="50" s="1"/>
  <c r="G189" i="50" s="1"/>
  <c r="G188" i="50" s="1"/>
  <c r="G187" i="50" s="1"/>
  <c r="G186" i="50" s="1"/>
  <c r="G185" i="50" s="1"/>
  <c r="G184" i="50" s="1"/>
  <c r="G183" i="50" s="1"/>
  <c r="G182" i="50" s="1"/>
  <c r="G181" i="50" s="1"/>
  <c r="G180" i="50" s="1"/>
  <c r="G179" i="50" s="1"/>
  <c r="G178" i="50" s="1"/>
  <c r="G177" i="50" s="1"/>
  <c r="G176" i="50" s="1"/>
  <c r="G175" i="50" s="1"/>
  <c r="G174" i="50" s="1"/>
  <c r="G173" i="50" s="1"/>
  <c r="G172" i="50" s="1"/>
  <c r="G171" i="50" s="1"/>
  <c r="G170" i="50" s="1"/>
  <c r="G169" i="50" s="1"/>
  <c r="G168" i="50" s="1"/>
  <c r="G167" i="50" s="1"/>
  <c r="G166" i="50" s="1"/>
  <c r="G165" i="50" s="1"/>
  <c r="G164" i="50" s="1"/>
  <c r="G163" i="50" s="1"/>
  <c r="G162" i="50" s="1"/>
  <c r="G161" i="50" s="1"/>
  <c r="G160" i="50" s="1"/>
  <c r="G159" i="50" s="1"/>
  <c r="G158" i="50" s="1"/>
  <c r="G157" i="50" s="1"/>
  <c r="G156" i="50" s="1"/>
  <c r="G155" i="50" s="1"/>
  <c r="G154" i="50" s="1"/>
  <c r="G153" i="50" s="1"/>
  <c r="G152" i="50" s="1"/>
  <c r="G151" i="50" s="1"/>
  <c r="G150" i="50" s="1"/>
  <c r="G149" i="50" s="1"/>
  <c r="G148" i="50" s="1"/>
  <c r="G147" i="50" s="1"/>
  <c r="G146" i="50" s="1"/>
  <c r="G145" i="50" s="1"/>
  <c r="G144" i="50" s="1"/>
  <c r="G143" i="50" s="1"/>
  <c r="G142" i="50" s="1"/>
  <c r="G141" i="50" s="1"/>
  <c r="G140" i="50" s="1"/>
  <c r="G139" i="50" s="1"/>
  <c r="G138" i="50" s="1"/>
  <c r="G137" i="50" s="1"/>
  <c r="G136" i="50" s="1"/>
  <c r="G135" i="50" s="1"/>
  <c r="G134" i="50" s="1"/>
  <c r="G133" i="50" s="1"/>
  <c r="G132" i="50" s="1"/>
  <c r="G131" i="50" s="1"/>
  <c r="G130" i="50" s="1"/>
  <c r="G129" i="50" s="1"/>
  <c r="G128" i="50" s="1"/>
  <c r="G127" i="50" s="1"/>
  <c r="G126" i="50" s="1"/>
  <c r="G125" i="50" s="1"/>
  <c r="G124" i="50" s="1"/>
  <c r="G123" i="50" s="1"/>
  <c r="G122" i="50" s="1"/>
  <c r="G121" i="50" s="1"/>
  <c r="G120" i="50" s="1"/>
  <c r="G119" i="50" s="1"/>
  <c r="G118" i="50" s="1"/>
  <c r="G117" i="50" s="1"/>
  <c r="G116" i="50" s="1"/>
  <c r="G115" i="50" s="1"/>
  <c r="G114" i="50" s="1"/>
  <c r="G113" i="50" s="1"/>
  <c r="G112" i="50" s="1"/>
  <c r="G111" i="50" s="1"/>
  <c r="G110" i="50" s="1"/>
  <c r="G109" i="50" s="1"/>
  <c r="G108" i="50" s="1"/>
  <c r="G107" i="50" s="1"/>
  <c r="G106" i="50" s="1"/>
  <c r="G105" i="50" s="1"/>
  <c r="G104" i="50" s="1"/>
  <c r="G103" i="50" s="1"/>
  <c r="G102" i="50" s="1"/>
  <c r="G101" i="50" s="1"/>
  <c r="G100" i="50" s="1"/>
  <c r="G99" i="50" s="1"/>
  <c r="G98" i="50" s="1"/>
  <c r="G97" i="50" s="1"/>
  <c r="G96" i="50" s="1"/>
  <c r="G95" i="50" s="1"/>
  <c r="G94" i="50" s="1"/>
  <c r="G93" i="50" s="1"/>
  <c r="G92" i="50" s="1"/>
  <c r="G91" i="50" s="1"/>
  <c r="G90" i="50" s="1"/>
  <c r="G89" i="50" s="1"/>
  <c r="G88" i="50" s="1"/>
  <c r="G87" i="50" s="1"/>
  <c r="G86" i="50" s="1"/>
  <c r="G85" i="50" s="1"/>
  <c r="G84" i="50" s="1"/>
  <c r="G83" i="50" s="1"/>
  <c r="G82" i="50" s="1"/>
  <c r="G81" i="50" s="1"/>
  <c r="G80" i="50" s="1"/>
  <c r="G79" i="50" s="1"/>
  <c r="G78" i="50" s="1"/>
  <c r="G77" i="50" s="1"/>
  <c r="G76" i="50" s="1"/>
  <c r="G75" i="50" s="1"/>
  <c r="G74" i="50" s="1"/>
  <c r="G73" i="50" s="1"/>
  <c r="G72" i="50" s="1"/>
  <c r="G71" i="50" s="1"/>
  <c r="G70" i="50" s="1"/>
  <c r="G69" i="50" s="1"/>
  <c r="G68" i="50" s="1"/>
  <c r="G67" i="50" s="1"/>
  <c r="G66" i="50" s="1"/>
  <c r="G65" i="50" s="1"/>
  <c r="G64" i="50" s="1"/>
  <c r="G63" i="50" s="1"/>
  <c r="G62" i="50" s="1"/>
  <c r="G61" i="50" s="1"/>
  <c r="G60" i="50" s="1"/>
  <c r="G59" i="50" s="1"/>
  <c r="G58" i="50" s="1"/>
  <c r="G57" i="50" s="1"/>
  <c r="G56" i="50" s="1"/>
  <c r="G55" i="50" s="1"/>
  <c r="G54" i="50" s="1"/>
  <c r="G53" i="50" s="1"/>
  <c r="G52" i="50" s="1"/>
  <c r="G51" i="50" s="1"/>
  <c r="G50" i="50" s="1"/>
  <c r="G49" i="50" s="1"/>
  <c r="G48" i="50" s="1"/>
  <c r="G47" i="50" s="1"/>
  <c r="G46" i="50" s="1"/>
  <c r="G45" i="50" s="1"/>
  <c r="G44" i="50" s="1"/>
  <c r="G43" i="50" s="1"/>
  <c r="G42" i="50" s="1"/>
  <c r="G41" i="50" s="1"/>
  <c r="G40" i="50" s="1"/>
  <c r="G39" i="50" s="1"/>
  <c r="G38" i="50" s="1"/>
  <c r="G37" i="50" s="1"/>
  <c r="G36" i="50" s="1"/>
  <c r="G35" i="50" s="1"/>
  <c r="G34" i="50" s="1"/>
  <c r="G33" i="50" s="1"/>
  <c r="G32" i="50" s="1"/>
  <c r="G31" i="50" s="1"/>
  <c r="G30" i="50" s="1"/>
  <c r="G29" i="50" s="1"/>
  <c r="G28" i="50" s="1"/>
  <c r="G27" i="50" s="1"/>
  <c r="G26" i="50" s="1"/>
  <c r="G25" i="50" s="1"/>
  <c r="G24" i="50" s="1"/>
  <c r="G23" i="50" s="1"/>
  <c r="G22" i="50" s="1"/>
  <c r="G21" i="50" s="1"/>
  <c r="G20" i="50" s="1"/>
  <c r="G19" i="50" s="1"/>
  <c r="G18" i="50" s="1"/>
  <c r="G17" i="50" s="1"/>
  <c r="G16" i="50" s="1"/>
  <c r="G15" i="50" s="1"/>
  <c r="G14" i="50" s="1"/>
  <c r="G13" i="50" s="1"/>
  <c r="G12" i="50" s="1"/>
  <c r="G11" i="50" s="1"/>
  <c r="G10" i="50" s="1"/>
  <c r="G9" i="50" s="1"/>
  <c r="G8" i="50" s="1"/>
  <c r="G7" i="50" s="1"/>
  <c r="G6" i="50" s="1"/>
  <c r="G5" i="50" s="1"/>
  <c r="G4" i="50" s="1"/>
  <c r="G3" i="50" s="1"/>
  <c r="G2" i="50" s="1"/>
  <c r="I10" i="45"/>
  <c r="G371" i="48"/>
  <c r="G370" i="48" s="1"/>
  <c r="G369" i="48" s="1"/>
  <c r="G368" i="48" s="1"/>
  <c r="G367" i="48" s="1"/>
  <c r="G366" i="48" s="1"/>
  <c r="G365" i="48" s="1"/>
  <c r="G364" i="48" s="1"/>
  <c r="G363" i="48" s="1"/>
  <c r="G362" i="48" s="1"/>
  <c r="G361" i="48" s="1"/>
  <c r="G360" i="48" s="1"/>
  <c r="G359" i="48" s="1"/>
  <c r="G358" i="48" s="1"/>
  <c r="G357" i="48" s="1"/>
  <c r="G356" i="48" s="1"/>
  <c r="G355" i="48" s="1"/>
  <c r="G354" i="48" s="1"/>
  <c r="G353" i="48" s="1"/>
  <c r="G352" i="48" s="1"/>
  <c r="G351" i="48" s="1"/>
  <c r="G350" i="48" s="1"/>
  <c r="G349" i="48" s="1"/>
  <c r="G348" i="48" s="1"/>
  <c r="G347" i="48" s="1"/>
  <c r="G346" i="48" s="1"/>
  <c r="G345" i="48" s="1"/>
  <c r="G344" i="48" s="1"/>
  <c r="G343" i="48" s="1"/>
  <c r="G342" i="48" s="1"/>
  <c r="G341" i="48" s="1"/>
  <c r="G340" i="48" s="1"/>
  <c r="G339" i="48" s="1"/>
  <c r="G338" i="48" s="1"/>
  <c r="G337" i="48" s="1"/>
  <c r="G336" i="48" s="1"/>
  <c r="G335" i="48" s="1"/>
  <c r="G334" i="48" s="1"/>
  <c r="G333" i="48" s="1"/>
  <c r="G332" i="48" s="1"/>
  <c r="G331" i="48" s="1"/>
  <c r="G330" i="48" s="1"/>
  <c r="G329" i="48" s="1"/>
  <c r="G328" i="48" s="1"/>
  <c r="G327" i="48" s="1"/>
  <c r="G326" i="48" s="1"/>
  <c r="G325" i="48" s="1"/>
  <c r="G324" i="48" s="1"/>
  <c r="G323" i="48" s="1"/>
  <c r="G322" i="48" s="1"/>
  <c r="G321" i="48" s="1"/>
  <c r="G320" i="48" s="1"/>
  <c r="G319" i="48" s="1"/>
  <c r="G318" i="48" s="1"/>
  <c r="G317" i="48" s="1"/>
  <c r="G316" i="48" s="1"/>
  <c r="G315" i="48" s="1"/>
  <c r="G314" i="48" s="1"/>
  <c r="G313" i="48" s="1"/>
  <c r="G312" i="48" s="1"/>
  <c r="G311" i="48" s="1"/>
  <c r="G310" i="48" s="1"/>
  <c r="G309" i="48" s="1"/>
  <c r="G308" i="48" s="1"/>
  <c r="G307" i="48" s="1"/>
  <c r="G306" i="48" s="1"/>
  <c r="G305" i="48" s="1"/>
  <c r="G304" i="48" s="1"/>
  <c r="G303" i="48" s="1"/>
  <c r="G302" i="48" s="1"/>
  <c r="G301" i="48" s="1"/>
  <c r="G300" i="48" s="1"/>
  <c r="G299" i="48" s="1"/>
  <c r="G298" i="48" s="1"/>
  <c r="G297" i="48" s="1"/>
  <c r="G296" i="48" s="1"/>
  <c r="G295" i="48" s="1"/>
  <c r="G294" i="48" s="1"/>
  <c r="G293" i="48" s="1"/>
  <c r="G292" i="48" s="1"/>
  <c r="G291" i="48" s="1"/>
  <c r="G290" i="48" s="1"/>
  <c r="G289" i="48" s="1"/>
  <c r="G288" i="48" s="1"/>
  <c r="G287" i="48" s="1"/>
  <c r="G286" i="48" s="1"/>
  <c r="G285" i="48" s="1"/>
  <c r="G284" i="48" s="1"/>
  <c r="G283" i="48" s="1"/>
  <c r="G282" i="48" s="1"/>
  <c r="G281" i="48" s="1"/>
  <c r="G280" i="48" s="1"/>
  <c r="G279" i="48" s="1"/>
  <c r="G278" i="48" s="1"/>
  <c r="G277" i="48" s="1"/>
  <c r="G276" i="48" s="1"/>
  <c r="G275" i="48" s="1"/>
  <c r="G274" i="48" s="1"/>
  <c r="G273" i="48" s="1"/>
  <c r="G272" i="48" s="1"/>
  <c r="G271" i="48" s="1"/>
  <c r="G270" i="48" s="1"/>
  <c r="G269" i="48" s="1"/>
  <c r="G268" i="48" s="1"/>
  <c r="G267" i="48" s="1"/>
  <c r="G266" i="48" s="1"/>
  <c r="G265" i="48" s="1"/>
  <c r="G264" i="48" s="1"/>
  <c r="G263" i="48" s="1"/>
  <c r="G262" i="48" s="1"/>
  <c r="G261" i="48" s="1"/>
  <c r="G260" i="48" s="1"/>
  <c r="G259" i="48" s="1"/>
  <c r="G258" i="48" s="1"/>
  <c r="G257" i="48" s="1"/>
  <c r="G256" i="48" s="1"/>
  <c r="G255" i="48" s="1"/>
  <c r="G254" i="48" s="1"/>
  <c r="G253" i="48" s="1"/>
  <c r="G252" i="48" s="1"/>
  <c r="G251" i="48" s="1"/>
  <c r="G250" i="48" s="1"/>
  <c r="G249" i="48" s="1"/>
  <c r="G248" i="48" s="1"/>
  <c r="G247" i="48" s="1"/>
  <c r="G246" i="48" s="1"/>
  <c r="G245" i="48" s="1"/>
  <c r="G244" i="48" s="1"/>
  <c r="G243" i="48" s="1"/>
  <c r="G242" i="48" s="1"/>
  <c r="G241" i="48" s="1"/>
  <c r="G240" i="48" s="1"/>
  <c r="G239" i="48" s="1"/>
  <c r="G238" i="48" s="1"/>
  <c r="G237" i="48" s="1"/>
  <c r="G236" i="48" s="1"/>
  <c r="G235" i="48" s="1"/>
  <c r="G234" i="48" s="1"/>
  <c r="G233" i="48" s="1"/>
  <c r="G232" i="48" s="1"/>
  <c r="G231" i="48" s="1"/>
  <c r="G230" i="48" s="1"/>
  <c r="G229" i="48" s="1"/>
  <c r="G228" i="48" s="1"/>
  <c r="G227" i="48" s="1"/>
  <c r="G226" i="48" s="1"/>
  <c r="G225" i="48" s="1"/>
  <c r="G224" i="48" s="1"/>
  <c r="G223" i="48" s="1"/>
  <c r="G222" i="48" s="1"/>
  <c r="G221" i="48" s="1"/>
  <c r="G220" i="48" s="1"/>
  <c r="G219" i="48" s="1"/>
  <c r="G218" i="48" s="1"/>
  <c r="G217" i="48" s="1"/>
  <c r="G216" i="48" s="1"/>
  <c r="G215" i="48" s="1"/>
  <c r="G214" i="48" s="1"/>
  <c r="G213" i="48" s="1"/>
  <c r="G212" i="48" s="1"/>
  <c r="G211" i="48" s="1"/>
  <c r="G210" i="48" s="1"/>
  <c r="G209" i="48" s="1"/>
  <c r="G208" i="48" s="1"/>
  <c r="G207" i="48" s="1"/>
  <c r="G206" i="48" s="1"/>
  <c r="G205" i="48" s="1"/>
  <c r="G204" i="48" s="1"/>
  <c r="G203" i="48" s="1"/>
  <c r="G202" i="48" s="1"/>
  <c r="G201" i="48" s="1"/>
  <c r="G200" i="48" s="1"/>
  <c r="G199" i="48" s="1"/>
  <c r="G198" i="48" s="1"/>
  <c r="G197" i="48" s="1"/>
  <c r="G196" i="48" s="1"/>
  <c r="G195" i="48" s="1"/>
  <c r="G194" i="48" s="1"/>
  <c r="G193" i="48" s="1"/>
  <c r="G192" i="48" s="1"/>
  <c r="G191" i="48" s="1"/>
  <c r="G190" i="48" s="1"/>
  <c r="G189" i="48" s="1"/>
  <c r="G188" i="48" s="1"/>
  <c r="G187" i="48" s="1"/>
  <c r="G186" i="48" s="1"/>
  <c r="G185" i="48" s="1"/>
  <c r="G184" i="48" s="1"/>
  <c r="G183" i="48" s="1"/>
  <c r="G182" i="48" s="1"/>
  <c r="G181" i="48" s="1"/>
  <c r="G180" i="48" s="1"/>
  <c r="G179" i="48" s="1"/>
  <c r="G178" i="48" s="1"/>
  <c r="G177" i="48" s="1"/>
  <c r="G176" i="48" s="1"/>
  <c r="G175" i="48" s="1"/>
  <c r="G174" i="48" s="1"/>
  <c r="G173" i="48" s="1"/>
  <c r="G172" i="48" s="1"/>
  <c r="G171" i="48" s="1"/>
  <c r="G170" i="48" s="1"/>
  <c r="G169" i="48" s="1"/>
  <c r="G168" i="48" s="1"/>
  <c r="G167" i="48" s="1"/>
  <c r="G166" i="48" s="1"/>
  <c r="G165" i="48" s="1"/>
  <c r="G164" i="48" s="1"/>
  <c r="G163" i="48" s="1"/>
  <c r="G162" i="48" s="1"/>
  <c r="G161" i="48" s="1"/>
  <c r="G160" i="48" s="1"/>
  <c r="G159" i="48" s="1"/>
  <c r="G158" i="48" s="1"/>
  <c r="G157" i="48" s="1"/>
  <c r="G156" i="48" s="1"/>
  <c r="G155" i="48" s="1"/>
  <c r="G154" i="48" s="1"/>
  <c r="G153" i="48" s="1"/>
  <c r="G152" i="48" s="1"/>
  <c r="G151" i="48" s="1"/>
  <c r="G150" i="48" s="1"/>
  <c r="G149" i="48" s="1"/>
  <c r="G148" i="48" s="1"/>
  <c r="G147" i="48" s="1"/>
  <c r="G146" i="48" s="1"/>
  <c r="G145" i="48" s="1"/>
  <c r="G144" i="48" s="1"/>
  <c r="G143" i="48" s="1"/>
  <c r="G142" i="48" s="1"/>
  <c r="G141" i="48" s="1"/>
  <c r="G140" i="48" s="1"/>
  <c r="G139" i="48" s="1"/>
  <c r="G138" i="48" s="1"/>
  <c r="G137" i="48" s="1"/>
  <c r="G136" i="48" s="1"/>
  <c r="G135" i="48" s="1"/>
  <c r="G134" i="48" s="1"/>
  <c r="G133" i="48" s="1"/>
  <c r="G132" i="48" s="1"/>
  <c r="G131" i="48" s="1"/>
  <c r="G130" i="48" s="1"/>
  <c r="G129" i="48" s="1"/>
  <c r="G128" i="48" s="1"/>
  <c r="G127" i="48" s="1"/>
  <c r="G126" i="48" s="1"/>
  <c r="G125" i="48" s="1"/>
  <c r="G124" i="48" s="1"/>
  <c r="G123" i="48" s="1"/>
  <c r="G122" i="48" s="1"/>
  <c r="G121" i="48" s="1"/>
  <c r="G120" i="48" s="1"/>
  <c r="G119" i="48" s="1"/>
  <c r="G118" i="48" s="1"/>
  <c r="G117" i="48" s="1"/>
  <c r="G116" i="48" s="1"/>
  <c r="G115" i="48" s="1"/>
  <c r="G114" i="48" s="1"/>
  <c r="G113" i="48" s="1"/>
  <c r="G112" i="48" s="1"/>
  <c r="G111" i="48" s="1"/>
  <c r="G110" i="48" s="1"/>
  <c r="G109" i="48" s="1"/>
  <c r="G108" i="48" s="1"/>
  <c r="G107" i="48" s="1"/>
  <c r="G106" i="48" s="1"/>
  <c r="G105" i="48" s="1"/>
  <c r="G104" i="48" s="1"/>
  <c r="G103" i="48" s="1"/>
  <c r="G102" i="48" s="1"/>
  <c r="G101" i="48" s="1"/>
  <c r="G100" i="48" s="1"/>
  <c r="G99" i="48" s="1"/>
  <c r="G98" i="48" s="1"/>
  <c r="G97" i="48" s="1"/>
  <c r="G96" i="48" s="1"/>
  <c r="G95" i="48" s="1"/>
  <c r="G94" i="48" s="1"/>
  <c r="G93" i="48" s="1"/>
  <c r="G92" i="48" s="1"/>
  <c r="G91" i="48" s="1"/>
  <c r="G90" i="48" s="1"/>
  <c r="G89" i="48" s="1"/>
  <c r="G88" i="48" s="1"/>
  <c r="G87" i="48" s="1"/>
  <c r="G86" i="48" s="1"/>
  <c r="G85" i="48" s="1"/>
  <c r="G84" i="48" s="1"/>
  <c r="G83" i="48" s="1"/>
  <c r="G82" i="48" s="1"/>
  <c r="G81" i="48" s="1"/>
  <c r="G80" i="48" s="1"/>
  <c r="G79" i="48" s="1"/>
  <c r="G78" i="48" s="1"/>
  <c r="G77" i="48" s="1"/>
  <c r="G76" i="48" s="1"/>
  <c r="G75" i="48" s="1"/>
  <c r="G74" i="48" s="1"/>
  <c r="G73" i="48" s="1"/>
  <c r="G72" i="48" s="1"/>
  <c r="G71" i="48" s="1"/>
  <c r="G70" i="48" s="1"/>
  <c r="G69" i="48" s="1"/>
  <c r="G68" i="48" s="1"/>
  <c r="G67" i="48" s="1"/>
  <c r="G66" i="48" s="1"/>
  <c r="G65" i="48" s="1"/>
  <c r="G64" i="48" s="1"/>
  <c r="G63" i="48" s="1"/>
  <c r="G62" i="48" s="1"/>
  <c r="G61" i="48" s="1"/>
  <c r="G60" i="48" s="1"/>
  <c r="G59" i="48" s="1"/>
  <c r="G58" i="48" s="1"/>
  <c r="G57" i="48" s="1"/>
  <c r="G56" i="48" s="1"/>
  <c r="G55" i="48" s="1"/>
  <c r="G54" i="48" s="1"/>
  <c r="G53" i="48" s="1"/>
  <c r="G52" i="48" s="1"/>
  <c r="G51" i="48" s="1"/>
  <c r="G50" i="48" s="1"/>
  <c r="G49" i="48" s="1"/>
  <c r="G48" i="48" s="1"/>
  <c r="G47" i="48" s="1"/>
  <c r="G46" i="48" s="1"/>
  <c r="G45" i="48" s="1"/>
  <c r="G44" i="48" s="1"/>
  <c r="G43" i="48" s="1"/>
  <c r="G42" i="48" s="1"/>
  <c r="G41" i="48" s="1"/>
  <c r="G40" i="48" s="1"/>
  <c r="G39" i="48" s="1"/>
  <c r="G38" i="48" s="1"/>
  <c r="G37" i="48" s="1"/>
  <c r="G36" i="48" s="1"/>
  <c r="G35" i="48" s="1"/>
  <c r="G34" i="48" s="1"/>
  <c r="G33" i="48" s="1"/>
  <c r="G32" i="48" s="1"/>
  <c r="G31" i="48" s="1"/>
  <c r="G30" i="48" s="1"/>
  <c r="G29" i="48" s="1"/>
  <c r="G28" i="48" s="1"/>
  <c r="G27" i="48" s="1"/>
  <c r="G26" i="48" s="1"/>
  <c r="G25" i="48" s="1"/>
  <c r="G24" i="48" s="1"/>
  <c r="G23" i="48" s="1"/>
  <c r="G22" i="48" s="1"/>
  <c r="G21" i="48" s="1"/>
  <c r="G20" i="48" s="1"/>
  <c r="G19" i="48" s="1"/>
  <c r="G18" i="48" s="1"/>
  <c r="G17" i="48" s="1"/>
  <c r="G16" i="48" s="1"/>
  <c r="G15" i="48" s="1"/>
  <c r="G14" i="48" s="1"/>
  <c r="G13" i="48" s="1"/>
  <c r="G12" i="48" s="1"/>
  <c r="G11" i="48" s="1"/>
  <c r="G10" i="48" s="1"/>
  <c r="G9" i="48" s="1"/>
  <c r="G8" i="48" s="1"/>
  <c r="G7" i="48" s="1"/>
  <c r="G6" i="48" s="1"/>
  <c r="G5" i="48" s="1"/>
  <c r="G4" i="48" s="1"/>
  <c r="G3" i="48" s="1"/>
  <c r="G2" i="48" s="1"/>
  <c r="E371" i="52"/>
  <c r="E370" i="52" s="1"/>
  <c r="E369" i="52" s="1"/>
  <c r="E368" i="52" s="1"/>
  <c r="E367" i="52" s="1"/>
  <c r="E366" i="52" s="1"/>
  <c r="E365" i="52" s="1"/>
  <c r="E364" i="52" s="1"/>
  <c r="E363" i="52" s="1"/>
  <c r="E362" i="52" s="1"/>
  <c r="E361" i="52" s="1"/>
  <c r="E360" i="52" s="1"/>
  <c r="E359" i="52" s="1"/>
  <c r="E358" i="52" s="1"/>
  <c r="E357" i="52" s="1"/>
  <c r="E356" i="52" s="1"/>
  <c r="E355" i="52" s="1"/>
  <c r="E354" i="52" s="1"/>
  <c r="E353" i="52" s="1"/>
  <c r="E352" i="52" s="1"/>
  <c r="E351" i="52" s="1"/>
  <c r="E350" i="52" s="1"/>
  <c r="E349" i="52" s="1"/>
  <c r="E348" i="52" s="1"/>
  <c r="E347" i="52" s="1"/>
  <c r="E346" i="52" s="1"/>
  <c r="E345" i="52" s="1"/>
  <c r="E344" i="52" s="1"/>
  <c r="E343" i="52" s="1"/>
  <c r="E342" i="52" s="1"/>
  <c r="E341" i="52" s="1"/>
  <c r="E340" i="52" s="1"/>
  <c r="E339" i="52" s="1"/>
  <c r="E338" i="52" s="1"/>
  <c r="E337" i="52" s="1"/>
  <c r="E336" i="52" s="1"/>
  <c r="E335" i="52" s="1"/>
  <c r="E334" i="52" s="1"/>
  <c r="E333" i="52" s="1"/>
  <c r="E332" i="52" s="1"/>
  <c r="E331" i="52" s="1"/>
  <c r="E330" i="52" s="1"/>
  <c r="E329" i="52" s="1"/>
  <c r="E328" i="52" s="1"/>
  <c r="E327" i="52" s="1"/>
  <c r="E326" i="52" s="1"/>
  <c r="E325" i="52" s="1"/>
  <c r="E324" i="52" s="1"/>
  <c r="E323" i="52" s="1"/>
  <c r="E322" i="52" s="1"/>
  <c r="E321" i="52" s="1"/>
  <c r="E320" i="52" s="1"/>
  <c r="E319" i="52" s="1"/>
  <c r="E318" i="52" s="1"/>
  <c r="E317" i="52" s="1"/>
  <c r="E316" i="52" s="1"/>
  <c r="E315" i="52" s="1"/>
  <c r="E314" i="52" s="1"/>
  <c r="E313" i="52" s="1"/>
  <c r="E312" i="52" s="1"/>
  <c r="E311" i="52" s="1"/>
  <c r="E310" i="52" s="1"/>
  <c r="E309" i="52" s="1"/>
  <c r="E308" i="52" s="1"/>
  <c r="E307" i="52" s="1"/>
  <c r="E306" i="52" s="1"/>
  <c r="E305" i="52" s="1"/>
  <c r="E304" i="52" s="1"/>
  <c r="E303" i="52" s="1"/>
  <c r="E302" i="52" s="1"/>
  <c r="E301" i="52" s="1"/>
  <c r="E300" i="52" s="1"/>
  <c r="E299" i="52" s="1"/>
  <c r="E298" i="52" s="1"/>
  <c r="E297" i="52" s="1"/>
  <c r="E296" i="52" s="1"/>
  <c r="E295" i="52" s="1"/>
  <c r="E294" i="52" s="1"/>
  <c r="E293" i="52" s="1"/>
  <c r="E292" i="52" s="1"/>
  <c r="E291" i="52" s="1"/>
  <c r="E290" i="52" s="1"/>
  <c r="E289" i="52" s="1"/>
  <c r="E288" i="52" s="1"/>
  <c r="E287" i="52" s="1"/>
  <c r="E286" i="52" s="1"/>
  <c r="E285" i="52" s="1"/>
  <c r="E284" i="52" s="1"/>
  <c r="E283" i="52" s="1"/>
  <c r="E282" i="52" s="1"/>
  <c r="E281" i="52" s="1"/>
  <c r="E280" i="52" s="1"/>
  <c r="E279" i="52" s="1"/>
  <c r="E278" i="52" s="1"/>
  <c r="E277" i="52" s="1"/>
  <c r="E276" i="52" s="1"/>
  <c r="E275" i="52" s="1"/>
  <c r="E274" i="52" s="1"/>
  <c r="E273" i="52" s="1"/>
  <c r="E272" i="52" s="1"/>
  <c r="E271" i="52" s="1"/>
  <c r="E270" i="52" s="1"/>
  <c r="E269" i="52" s="1"/>
  <c r="E268" i="52" s="1"/>
  <c r="E267" i="52" s="1"/>
  <c r="E266" i="52" s="1"/>
  <c r="E265" i="52" s="1"/>
  <c r="E264" i="52" s="1"/>
  <c r="E263" i="52" s="1"/>
  <c r="E262" i="52" s="1"/>
  <c r="E261" i="52" s="1"/>
  <c r="E260" i="52" s="1"/>
  <c r="E259" i="52" s="1"/>
  <c r="E258" i="52" s="1"/>
  <c r="E257" i="52" s="1"/>
  <c r="E256" i="52" s="1"/>
  <c r="E255" i="52" s="1"/>
  <c r="E254" i="52" s="1"/>
  <c r="E253" i="52" s="1"/>
  <c r="E252" i="52" s="1"/>
  <c r="E251" i="52" s="1"/>
  <c r="E250" i="52" s="1"/>
  <c r="E249" i="52" s="1"/>
  <c r="E248" i="52" s="1"/>
  <c r="E247" i="52" s="1"/>
  <c r="E246" i="52" s="1"/>
  <c r="E245" i="52" s="1"/>
  <c r="E244" i="52" s="1"/>
  <c r="E243" i="52" s="1"/>
  <c r="E242" i="52" s="1"/>
  <c r="E241" i="52" s="1"/>
  <c r="E240" i="52" s="1"/>
  <c r="E239" i="52" s="1"/>
  <c r="E238" i="52" s="1"/>
  <c r="E237" i="52" s="1"/>
  <c r="E236" i="52" s="1"/>
  <c r="E235" i="52" s="1"/>
  <c r="E234" i="52" s="1"/>
  <c r="E233" i="52" s="1"/>
  <c r="E232" i="52" s="1"/>
  <c r="E231" i="52" s="1"/>
  <c r="E230" i="52" s="1"/>
  <c r="E229" i="52" s="1"/>
  <c r="E228" i="52" s="1"/>
  <c r="E227" i="52" s="1"/>
  <c r="E226" i="52" s="1"/>
  <c r="E225" i="52" s="1"/>
  <c r="E224" i="52" s="1"/>
  <c r="E223" i="52" s="1"/>
  <c r="E222" i="52" s="1"/>
  <c r="E221" i="52" s="1"/>
  <c r="E220" i="52" s="1"/>
  <c r="E219" i="52" s="1"/>
  <c r="E218" i="52" s="1"/>
  <c r="E217" i="52" s="1"/>
  <c r="E216" i="52" s="1"/>
  <c r="E215" i="52" s="1"/>
  <c r="E214" i="52" s="1"/>
  <c r="E213" i="52" s="1"/>
  <c r="E212" i="52" s="1"/>
  <c r="E211" i="52" s="1"/>
  <c r="E210" i="52" s="1"/>
  <c r="E209" i="52" s="1"/>
  <c r="E208" i="52" s="1"/>
  <c r="E207" i="52" s="1"/>
  <c r="E206" i="52" s="1"/>
  <c r="E205" i="52" s="1"/>
  <c r="E204" i="52" s="1"/>
  <c r="E203" i="52" s="1"/>
  <c r="E202" i="52" s="1"/>
  <c r="E201" i="52" s="1"/>
  <c r="E200" i="52" s="1"/>
  <c r="E199" i="52" s="1"/>
  <c r="E198" i="52" s="1"/>
  <c r="E197" i="52" s="1"/>
  <c r="E196" i="52" s="1"/>
  <c r="E195" i="52" s="1"/>
  <c r="E194" i="52" s="1"/>
  <c r="E193" i="52" s="1"/>
  <c r="E192" i="52" s="1"/>
  <c r="E191" i="52" s="1"/>
  <c r="E190" i="52" s="1"/>
  <c r="E189" i="52" s="1"/>
  <c r="E188" i="52" s="1"/>
  <c r="E187" i="52" s="1"/>
  <c r="E186" i="52" s="1"/>
  <c r="E185" i="52" s="1"/>
  <c r="E184" i="52" s="1"/>
  <c r="E183" i="52" s="1"/>
  <c r="E182" i="52" s="1"/>
  <c r="E181" i="52" s="1"/>
  <c r="E180" i="52" s="1"/>
  <c r="E179" i="52" s="1"/>
  <c r="E178" i="52" s="1"/>
  <c r="E177" i="52" s="1"/>
  <c r="E176" i="52" s="1"/>
  <c r="E175" i="52" s="1"/>
  <c r="E174" i="52" s="1"/>
  <c r="E173" i="52" s="1"/>
  <c r="E172" i="52" s="1"/>
  <c r="E171" i="52" s="1"/>
  <c r="E170" i="52" s="1"/>
  <c r="E169" i="52" s="1"/>
  <c r="E168" i="52" s="1"/>
  <c r="E167" i="52" s="1"/>
  <c r="E166" i="52" s="1"/>
  <c r="E165" i="52" s="1"/>
  <c r="E164" i="52" s="1"/>
  <c r="E163" i="52" s="1"/>
  <c r="E162" i="52" s="1"/>
  <c r="E161" i="52" s="1"/>
  <c r="E160" i="52" s="1"/>
  <c r="E159" i="52" s="1"/>
  <c r="E158" i="52" s="1"/>
  <c r="E157" i="52" s="1"/>
  <c r="E156" i="52" s="1"/>
  <c r="E155" i="52" s="1"/>
  <c r="E154" i="52" s="1"/>
  <c r="E153" i="52" s="1"/>
  <c r="E152" i="52" s="1"/>
  <c r="E151" i="52" s="1"/>
  <c r="E150" i="52" s="1"/>
  <c r="E149" i="52" s="1"/>
  <c r="E148" i="52" s="1"/>
  <c r="E147" i="52" s="1"/>
  <c r="E146" i="52" s="1"/>
  <c r="E145" i="52" s="1"/>
  <c r="E144" i="52" s="1"/>
  <c r="E143" i="52" s="1"/>
  <c r="E142" i="52" s="1"/>
  <c r="E141" i="52" s="1"/>
  <c r="E140" i="52" s="1"/>
  <c r="E139" i="52" s="1"/>
  <c r="E138" i="52" s="1"/>
  <c r="E137" i="52" s="1"/>
  <c r="E136" i="52" s="1"/>
  <c r="E135" i="52" s="1"/>
  <c r="E134" i="52" s="1"/>
  <c r="E133" i="52" s="1"/>
  <c r="E132" i="52" s="1"/>
  <c r="E131" i="52" s="1"/>
  <c r="E130" i="52" s="1"/>
  <c r="E129" i="52" s="1"/>
  <c r="E128" i="52" s="1"/>
  <c r="E127" i="52" s="1"/>
  <c r="E126" i="52" s="1"/>
  <c r="E125" i="52" s="1"/>
  <c r="E124" i="52" s="1"/>
  <c r="E123" i="52" s="1"/>
  <c r="E122" i="52" s="1"/>
  <c r="E121" i="52" s="1"/>
  <c r="E120" i="52" s="1"/>
  <c r="E119" i="52" s="1"/>
  <c r="E118" i="52" s="1"/>
  <c r="E117" i="52" s="1"/>
  <c r="E116" i="52" s="1"/>
  <c r="E115" i="52" s="1"/>
  <c r="E114" i="52" s="1"/>
  <c r="E113" i="52" s="1"/>
  <c r="E112" i="52" s="1"/>
  <c r="E111" i="52" s="1"/>
  <c r="E110" i="52" s="1"/>
  <c r="E109" i="52" s="1"/>
  <c r="E108" i="52" s="1"/>
  <c r="E107" i="52" s="1"/>
  <c r="E106" i="52" s="1"/>
  <c r="E105" i="52" s="1"/>
  <c r="E104" i="52" s="1"/>
  <c r="E103" i="52" s="1"/>
  <c r="E102" i="52" s="1"/>
  <c r="E101" i="52" s="1"/>
  <c r="E100" i="52" s="1"/>
  <c r="E99" i="52" s="1"/>
  <c r="E98" i="52" s="1"/>
  <c r="E97" i="52" s="1"/>
  <c r="E96" i="52" s="1"/>
  <c r="E95" i="52" s="1"/>
  <c r="E94" i="52" s="1"/>
  <c r="E93" i="52" s="1"/>
  <c r="E92" i="52" s="1"/>
  <c r="E91" i="52" s="1"/>
  <c r="E90" i="52" s="1"/>
  <c r="E89" i="52" s="1"/>
  <c r="E88" i="52" s="1"/>
  <c r="E87" i="52" s="1"/>
  <c r="E86" i="52" s="1"/>
  <c r="E85" i="52" s="1"/>
  <c r="E84" i="52" s="1"/>
  <c r="E83" i="52" s="1"/>
  <c r="E82" i="52" s="1"/>
  <c r="E81" i="52" s="1"/>
  <c r="E80" i="52" s="1"/>
  <c r="E79" i="52" s="1"/>
  <c r="E78" i="52" s="1"/>
  <c r="E77" i="52" s="1"/>
  <c r="E76" i="52" s="1"/>
  <c r="E75" i="52" s="1"/>
  <c r="E74" i="52" s="1"/>
  <c r="E73" i="52" s="1"/>
  <c r="E72" i="52" s="1"/>
  <c r="E71" i="52" s="1"/>
  <c r="E70" i="52" s="1"/>
  <c r="E69" i="52" s="1"/>
  <c r="E68" i="52" s="1"/>
  <c r="E67" i="52" s="1"/>
  <c r="E66" i="52" s="1"/>
  <c r="E65" i="52" s="1"/>
  <c r="E64" i="52" s="1"/>
  <c r="E63" i="52" s="1"/>
  <c r="E62" i="52" s="1"/>
  <c r="E61" i="52" s="1"/>
  <c r="E60" i="52" s="1"/>
  <c r="E59" i="52" s="1"/>
  <c r="E58" i="52" s="1"/>
  <c r="E57" i="52" s="1"/>
  <c r="E56" i="52" s="1"/>
  <c r="E55" i="52" s="1"/>
  <c r="E54" i="52" s="1"/>
  <c r="E53" i="52" s="1"/>
  <c r="E52" i="52" s="1"/>
  <c r="E51" i="52" s="1"/>
  <c r="E50" i="52" s="1"/>
  <c r="E49" i="52" s="1"/>
  <c r="E48" i="52" s="1"/>
  <c r="E47" i="52" s="1"/>
  <c r="E46" i="52" s="1"/>
  <c r="E45" i="52" s="1"/>
  <c r="E44" i="52" s="1"/>
  <c r="E43" i="52" s="1"/>
  <c r="E42" i="52" s="1"/>
  <c r="E41" i="52" s="1"/>
  <c r="E40" i="52" s="1"/>
  <c r="E39" i="52" s="1"/>
  <c r="E38" i="52" s="1"/>
  <c r="E37" i="52" s="1"/>
  <c r="E36" i="52" s="1"/>
  <c r="E35" i="52" s="1"/>
  <c r="E34" i="52" s="1"/>
  <c r="E33" i="52" s="1"/>
  <c r="E32" i="52" s="1"/>
  <c r="E31" i="52" s="1"/>
  <c r="E30" i="52" s="1"/>
  <c r="E29" i="52" s="1"/>
  <c r="E28" i="52" s="1"/>
  <c r="E27" i="52" s="1"/>
  <c r="E26" i="52" s="1"/>
  <c r="E25" i="52" s="1"/>
  <c r="E24" i="52" s="1"/>
  <c r="E23" i="52" s="1"/>
  <c r="E22" i="52" s="1"/>
  <c r="E21" i="52" s="1"/>
  <c r="E20" i="52" s="1"/>
  <c r="E19" i="52" s="1"/>
  <c r="E18" i="52" s="1"/>
  <c r="E17" i="52" s="1"/>
  <c r="E16" i="52" s="1"/>
  <c r="E15" i="52" s="1"/>
  <c r="E14" i="52" s="1"/>
  <c r="E13" i="52" s="1"/>
  <c r="E12" i="52" s="1"/>
  <c r="E11" i="52" s="1"/>
  <c r="E10" i="52" s="1"/>
  <c r="E9" i="52" s="1"/>
  <c r="E8" i="52" s="1"/>
  <c r="E7" i="52" s="1"/>
  <c r="E6" i="52" s="1"/>
  <c r="E5" i="52" s="1"/>
  <c r="E4" i="52" s="1"/>
  <c r="E3" i="52" s="1"/>
  <c r="E2" i="52" s="1"/>
  <c r="I371" i="54"/>
  <c r="I370" i="54" s="1"/>
  <c r="I369" i="54" s="1"/>
  <c r="I368" i="54" s="1"/>
  <c r="I367" i="54" s="1"/>
  <c r="I366" i="54" s="1"/>
  <c r="I365" i="54" s="1"/>
  <c r="I364" i="54" s="1"/>
  <c r="I363" i="54" s="1"/>
  <c r="I362" i="54" s="1"/>
  <c r="I361" i="54" s="1"/>
  <c r="I360" i="54" s="1"/>
  <c r="I359" i="54" s="1"/>
  <c r="I358" i="54" s="1"/>
  <c r="I357" i="54" s="1"/>
  <c r="I356" i="54" s="1"/>
  <c r="I355" i="54" s="1"/>
  <c r="I354" i="54" s="1"/>
  <c r="I353" i="54" s="1"/>
  <c r="I352" i="54" s="1"/>
  <c r="I351" i="54" s="1"/>
  <c r="I350" i="54" s="1"/>
  <c r="I349" i="54" s="1"/>
  <c r="I348" i="54" s="1"/>
  <c r="I347" i="54" s="1"/>
  <c r="I346" i="54" s="1"/>
  <c r="I345" i="54" s="1"/>
  <c r="I344" i="54" s="1"/>
  <c r="I343" i="54" s="1"/>
  <c r="I342" i="54" s="1"/>
  <c r="I341" i="54" s="1"/>
  <c r="I340" i="54" s="1"/>
  <c r="I339" i="54" s="1"/>
  <c r="I338" i="54" s="1"/>
  <c r="I337" i="54" s="1"/>
  <c r="I336" i="54" s="1"/>
  <c r="I335" i="54" s="1"/>
  <c r="I334" i="54" s="1"/>
  <c r="I333" i="54" s="1"/>
  <c r="I332" i="54" s="1"/>
  <c r="I331" i="54" s="1"/>
  <c r="I330" i="54" s="1"/>
  <c r="I329" i="54" s="1"/>
  <c r="I328" i="54" s="1"/>
  <c r="I327" i="54" s="1"/>
  <c r="I326" i="54" s="1"/>
  <c r="I325" i="54" s="1"/>
  <c r="I324" i="54" s="1"/>
  <c r="I323" i="54" s="1"/>
  <c r="I322" i="54" s="1"/>
  <c r="I321" i="54" s="1"/>
  <c r="I320" i="54" s="1"/>
  <c r="I319" i="54" s="1"/>
  <c r="I318" i="54" s="1"/>
  <c r="I317" i="54" s="1"/>
  <c r="I316" i="54" s="1"/>
  <c r="I315" i="54" s="1"/>
  <c r="I314" i="54" s="1"/>
  <c r="I313" i="54" s="1"/>
  <c r="I312" i="54" s="1"/>
  <c r="I311" i="54" s="1"/>
  <c r="I310" i="54" s="1"/>
  <c r="I309" i="54" s="1"/>
  <c r="I308" i="54" s="1"/>
  <c r="I307" i="54" s="1"/>
  <c r="I306" i="54" s="1"/>
  <c r="I305" i="54" s="1"/>
  <c r="I304" i="54" s="1"/>
  <c r="I303" i="54" s="1"/>
  <c r="I302" i="54" s="1"/>
  <c r="I301" i="54" s="1"/>
  <c r="I300" i="54" s="1"/>
  <c r="I299" i="54" s="1"/>
  <c r="I298" i="54" s="1"/>
  <c r="I297" i="54" s="1"/>
  <c r="I296" i="54" s="1"/>
  <c r="I295" i="54" s="1"/>
  <c r="I294" i="54" s="1"/>
  <c r="I293" i="54" s="1"/>
  <c r="I292" i="54" s="1"/>
  <c r="I291" i="54" s="1"/>
  <c r="I290" i="54" s="1"/>
  <c r="I289" i="54" s="1"/>
  <c r="I288" i="54" s="1"/>
  <c r="I287" i="54" s="1"/>
  <c r="I286" i="54" s="1"/>
  <c r="I285" i="54" s="1"/>
  <c r="I284" i="54" s="1"/>
  <c r="I283" i="54" s="1"/>
  <c r="I282" i="54" s="1"/>
  <c r="I281" i="54" s="1"/>
  <c r="I280" i="54" s="1"/>
  <c r="I279" i="54" s="1"/>
  <c r="I278" i="54" s="1"/>
  <c r="I277" i="54" s="1"/>
  <c r="I276" i="54" s="1"/>
  <c r="I275" i="54" s="1"/>
  <c r="I274" i="54" s="1"/>
  <c r="I273" i="54" s="1"/>
  <c r="I272" i="54" s="1"/>
  <c r="I271" i="54" s="1"/>
  <c r="I270" i="54" s="1"/>
  <c r="I269" i="54" s="1"/>
  <c r="I268" i="54" s="1"/>
  <c r="I267" i="54" s="1"/>
  <c r="I266" i="54" s="1"/>
  <c r="I265" i="54" s="1"/>
  <c r="I264" i="54" s="1"/>
  <c r="I263" i="54" s="1"/>
  <c r="I262" i="54" s="1"/>
  <c r="I261" i="54" s="1"/>
  <c r="I260" i="54" s="1"/>
  <c r="I259" i="54" s="1"/>
  <c r="I258" i="54" s="1"/>
  <c r="I257" i="54" s="1"/>
  <c r="I256" i="54" s="1"/>
  <c r="I255" i="54" s="1"/>
  <c r="I254" i="54" s="1"/>
  <c r="I253" i="54" s="1"/>
  <c r="I252" i="54" s="1"/>
  <c r="I251" i="54" s="1"/>
  <c r="I250" i="54" s="1"/>
  <c r="I249" i="54" s="1"/>
  <c r="I248" i="54" s="1"/>
  <c r="I247" i="54" s="1"/>
  <c r="I246" i="54" s="1"/>
  <c r="I245" i="54" s="1"/>
  <c r="I244" i="54" s="1"/>
  <c r="I243" i="54" s="1"/>
  <c r="I242" i="54" s="1"/>
  <c r="I241" i="54" s="1"/>
  <c r="I240" i="54" s="1"/>
  <c r="I239" i="54" s="1"/>
  <c r="I238" i="54" s="1"/>
  <c r="I237" i="54" s="1"/>
  <c r="I236" i="54" s="1"/>
  <c r="I235" i="54" s="1"/>
  <c r="I234" i="54" s="1"/>
  <c r="I233" i="54" s="1"/>
  <c r="I232" i="54" s="1"/>
  <c r="I231" i="54" s="1"/>
  <c r="I230" i="54" s="1"/>
  <c r="I229" i="54" s="1"/>
  <c r="I228" i="54" s="1"/>
  <c r="I227" i="54" s="1"/>
  <c r="I226" i="54" s="1"/>
  <c r="I225" i="54" s="1"/>
  <c r="I224" i="54" s="1"/>
  <c r="I223" i="54" s="1"/>
  <c r="I222" i="54" s="1"/>
  <c r="I221" i="54" s="1"/>
  <c r="I220" i="54" s="1"/>
  <c r="I219" i="54" s="1"/>
  <c r="I218" i="54" s="1"/>
  <c r="I217" i="54" s="1"/>
  <c r="I216" i="54" s="1"/>
  <c r="I215" i="54" s="1"/>
  <c r="I214" i="54" s="1"/>
  <c r="I213" i="54" s="1"/>
  <c r="I212" i="54" s="1"/>
  <c r="I211" i="54" s="1"/>
  <c r="I210" i="54" s="1"/>
  <c r="I209" i="54" s="1"/>
  <c r="I208" i="54" s="1"/>
  <c r="I207" i="54" s="1"/>
  <c r="I206" i="54" s="1"/>
  <c r="I205" i="54" s="1"/>
  <c r="I204" i="54" s="1"/>
  <c r="I203" i="54" s="1"/>
  <c r="I202" i="54" s="1"/>
  <c r="I201" i="54" s="1"/>
  <c r="I200" i="54" s="1"/>
  <c r="I199" i="54" s="1"/>
  <c r="I198" i="54" s="1"/>
  <c r="I197" i="54" s="1"/>
  <c r="I196" i="54" s="1"/>
  <c r="I195" i="54" s="1"/>
  <c r="I194" i="54" s="1"/>
  <c r="I193" i="54" s="1"/>
  <c r="I192" i="54" s="1"/>
  <c r="I191" i="54" s="1"/>
  <c r="I190" i="54" s="1"/>
  <c r="I189" i="54" s="1"/>
  <c r="I188" i="54" s="1"/>
  <c r="I187" i="54" s="1"/>
  <c r="I186" i="54" s="1"/>
  <c r="I185" i="54" s="1"/>
  <c r="I184" i="54" s="1"/>
  <c r="I183" i="54" s="1"/>
  <c r="I182" i="54" s="1"/>
  <c r="I181" i="54" s="1"/>
  <c r="I180" i="54" s="1"/>
  <c r="I179" i="54" s="1"/>
  <c r="I178" i="54" s="1"/>
  <c r="I177" i="54" s="1"/>
  <c r="I176" i="54" s="1"/>
  <c r="I175" i="54" s="1"/>
  <c r="I174" i="54" s="1"/>
  <c r="I173" i="54" s="1"/>
  <c r="I172" i="54" s="1"/>
  <c r="I171" i="54" s="1"/>
  <c r="I170" i="54" s="1"/>
  <c r="I169" i="54" s="1"/>
  <c r="I168" i="54" s="1"/>
  <c r="I167" i="54" s="1"/>
  <c r="I166" i="54" s="1"/>
  <c r="I165" i="54" s="1"/>
  <c r="I164" i="54" s="1"/>
  <c r="I163" i="54" s="1"/>
  <c r="I162" i="54" s="1"/>
  <c r="I161" i="54" s="1"/>
  <c r="I160" i="54" s="1"/>
  <c r="I159" i="54" s="1"/>
  <c r="I158" i="54" s="1"/>
  <c r="I157" i="54" s="1"/>
  <c r="I156" i="54" s="1"/>
  <c r="I155" i="54" s="1"/>
  <c r="I154" i="54" s="1"/>
  <c r="I153" i="54" s="1"/>
  <c r="I152" i="54" s="1"/>
  <c r="I151" i="54" s="1"/>
  <c r="I150" i="54" s="1"/>
  <c r="I149" i="54" s="1"/>
  <c r="I148" i="54" s="1"/>
  <c r="I147" i="54" s="1"/>
  <c r="I146" i="54" s="1"/>
  <c r="I145" i="54" s="1"/>
  <c r="I144" i="54" s="1"/>
  <c r="I143" i="54" s="1"/>
  <c r="I142" i="54" s="1"/>
  <c r="I141" i="54" s="1"/>
  <c r="I140" i="54" s="1"/>
  <c r="I139" i="54" s="1"/>
  <c r="I138" i="54" s="1"/>
  <c r="I137" i="54" s="1"/>
  <c r="I136" i="54" s="1"/>
  <c r="I135" i="54" s="1"/>
  <c r="I134" i="54" s="1"/>
  <c r="I133" i="54" s="1"/>
  <c r="I132" i="54" s="1"/>
  <c r="I131" i="54" s="1"/>
  <c r="I130" i="54" s="1"/>
  <c r="I129" i="54" s="1"/>
  <c r="I128" i="54" s="1"/>
  <c r="I127" i="54" s="1"/>
  <c r="I126" i="54" s="1"/>
  <c r="I125" i="54" s="1"/>
  <c r="I124" i="54" s="1"/>
  <c r="I123" i="54" s="1"/>
  <c r="I122" i="54" s="1"/>
  <c r="I121" i="54" s="1"/>
  <c r="I120" i="54" s="1"/>
  <c r="I119" i="54" s="1"/>
  <c r="I118" i="54" s="1"/>
  <c r="I117" i="54" s="1"/>
  <c r="I116" i="54" s="1"/>
  <c r="I115" i="54" s="1"/>
  <c r="I114" i="54" s="1"/>
  <c r="I113" i="54" s="1"/>
  <c r="I112" i="54" s="1"/>
  <c r="I111" i="54" s="1"/>
  <c r="I110" i="54" s="1"/>
  <c r="I109" i="54" s="1"/>
  <c r="I108" i="54" s="1"/>
  <c r="I107" i="54" s="1"/>
  <c r="I106" i="54" s="1"/>
  <c r="I105" i="54" s="1"/>
  <c r="I104" i="54" s="1"/>
  <c r="I103" i="54" s="1"/>
  <c r="I102" i="54" s="1"/>
  <c r="I101" i="54" s="1"/>
  <c r="I100" i="54" s="1"/>
  <c r="I99" i="54" s="1"/>
  <c r="I98" i="54" s="1"/>
  <c r="I97" i="54" s="1"/>
  <c r="I96" i="54" s="1"/>
  <c r="I95" i="54" s="1"/>
  <c r="I94" i="54" s="1"/>
  <c r="I93" i="54" s="1"/>
  <c r="I92" i="54" s="1"/>
  <c r="I91" i="54" s="1"/>
  <c r="I90" i="54" s="1"/>
  <c r="I89" i="54" s="1"/>
  <c r="I88" i="54" s="1"/>
  <c r="I87" i="54" s="1"/>
  <c r="I86" i="54" s="1"/>
  <c r="I85" i="54" s="1"/>
  <c r="I84" i="54" s="1"/>
  <c r="I83" i="54" s="1"/>
  <c r="I82" i="54" s="1"/>
  <c r="I81" i="54" s="1"/>
  <c r="I80" i="54" s="1"/>
  <c r="I79" i="54" s="1"/>
  <c r="I78" i="54" s="1"/>
  <c r="I77" i="54" s="1"/>
  <c r="I76" i="54" s="1"/>
  <c r="I75" i="54" s="1"/>
  <c r="I74" i="54" s="1"/>
  <c r="I73" i="54" s="1"/>
  <c r="I72" i="54" s="1"/>
  <c r="I71" i="54" s="1"/>
  <c r="I70" i="54" s="1"/>
  <c r="I69" i="54" s="1"/>
  <c r="I68" i="54" s="1"/>
  <c r="I67" i="54" s="1"/>
  <c r="I66" i="54" s="1"/>
  <c r="I65" i="54" s="1"/>
  <c r="I64" i="54" s="1"/>
  <c r="I63" i="54" s="1"/>
  <c r="I62" i="54" s="1"/>
  <c r="I61" i="54" s="1"/>
  <c r="I60" i="54" s="1"/>
  <c r="I59" i="54" s="1"/>
  <c r="I58" i="54" s="1"/>
  <c r="I57" i="54" s="1"/>
  <c r="I56" i="54" s="1"/>
  <c r="I55" i="54" s="1"/>
  <c r="I54" i="54" s="1"/>
  <c r="I53" i="54" s="1"/>
  <c r="I52" i="54" s="1"/>
  <c r="I51" i="54" s="1"/>
  <c r="I50" i="54" s="1"/>
  <c r="I49" i="54" s="1"/>
  <c r="I48" i="54" s="1"/>
  <c r="I47" i="54" s="1"/>
  <c r="I46" i="54" s="1"/>
  <c r="I45" i="54" s="1"/>
  <c r="I44" i="54" s="1"/>
  <c r="I43" i="54" s="1"/>
  <c r="I42" i="54" s="1"/>
  <c r="I41" i="54" s="1"/>
  <c r="I40" i="54" s="1"/>
  <c r="I39" i="54" s="1"/>
  <c r="I38" i="54" s="1"/>
  <c r="I37" i="54" s="1"/>
  <c r="I36" i="54" s="1"/>
  <c r="I35" i="54" s="1"/>
  <c r="I34" i="54" s="1"/>
  <c r="I33" i="54" s="1"/>
  <c r="I32" i="54" s="1"/>
  <c r="I31" i="54" s="1"/>
  <c r="I30" i="54" s="1"/>
  <c r="I29" i="54" s="1"/>
  <c r="I28" i="54" s="1"/>
  <c r="I27" i="54" s="1"/>
  <c r="I26" i="54" s="1"/>
  <c r="I25" i="54" s="1"/>
  <c r="I24" i="54" s="1"/>
  <c r="I23" i="54" s="1"/>
  <c r="I22" i="54" s="1"/>
  <c r="I21" i="54" s="1"/>
  <c r="I20" i="54" s="1"/>
  <c r="I19" i="54" s="1"/>
  <c r="I18" i="54" s="1"/>
  <c r="I17" i="54" s="1"/>
  <c r="I16" i="54" s="1"/>
  <c r="I15" i="54" s="1"/>
  <c r="I14" i="54" s="1"/>
  <c r="I13" i="54" s="1"/>
  <c r="I12" i="54" s="1"/>
  <c r="I11" i="54" s="1"/>
  <c r="I10" i="54" s="1"/>
  <c r="I9" i="54" s="1"/>
  <c r="I8" i="54" s="1"/>
  <c r="I7" i="54" s="1"/>
  <c r="I6" i="54" s="1"/>
  <c r="I5" i="54" s="1"/>
  <c r="I4" i="54" s="1"/>
  <c r="I3" i="54" s="1"/>
  <c r="I2" i="54" s="1"/>
  <c r="E371" i="54"/>
  <c r="E370" i="54" s="1"/>
  <c r="E369" i="54" s="1"/>
  <c r="E368" i="54" s="1"/>
  <c r="E367" i="54" s="1"/>
  <c r="E366" i="54" s="1"/>
  <c r="E365" i="54" s="1"/>
  <c r="E364" i="54" s="1"/>
  <c r="E363" i="54" s="1"/>
  <c r="E362" i="54" s="1"/>
  <c r="E361" i="54" s="1"/>
  <c r="E360" i="54" s="1"/>
  <c r="E359" i="54" s="1"/>
  <c r="E358" i="54" s="1"/>
  <c r="E357" i="54" s="1"/>
  <c r="E356" i="54" s="1"/>
  <c r="E355" i="54" s="1"/>
  <c r="E354" i="54" s="1"/>
  <c r="E353" i="54" s="1"/>
  <c r="E352" i="54" s="1"/>
  <c r="E351" i="54" s="1"/>
  <c r="E350" i="54" s="1"/>
  <c r="E349" i="54" s="1"/>
  <c r="E348" i="54" s="1"/>
  <c r="E347" i="54" s="1"/>
  <c r="E346" i="54" s="1"/>
  <c r="E345" i="54" s="1"/>
  <c r="E344" i="54" s="1"/>
  <c r="E343" i="54" s="1"/>
  <c r="E342" i="54" s="1"/>
  <c r="E341" i="54" s="1"/>
  <c r="E340" i="54" s="1"/>
  <c r="E339" i="54" s="1"/>
  <c r="E338" i="54" s="1"/>
  <c r="E337" i="54" s="1"/>
  <c r="E336" i="54" s="1"/>
  <c r="E335" i="54" s="1"/>
  <c r="E334" i="54" s="1"/>
  <c r="E333" i="54" s="1"/>
  <c r="E332" i="54" s="1"/>
  <c r="E331" i="54" s="1"/>
  <c r="E330" i="54" s="1"/>
  <c r="E329" i="54" s="1"/>
  <c r="E328" i="54" s="1"/>
  <c r="E327" i="54" s="1"/>
  <c r="E326" i="54" s="1"/>
  <c r="E325" i="54" s="1"/>
  <c r="E324" i="54" s="1"/>
  <c r="E323" i="54" s="1"/>
  <c r="E322" i="54" s="1"/>
  <c r="E321" i="54" s="1"/>
  <c r="E320" i="54" s="1"/>
  <c r="E319" i="54" s="1"/>
  <c r="E318" i="54" s="1"/>
  <c r="E317" i="54" s="1"/>
  <c r="E316" i="54" s="1"/>
  <c r="E315" i="54" s="1"/>
  <c r="E314" i="54" s="1"/>
  <c r="E313" i="54" s="1"/>
  <c r="E312" i="54" s="1"/>
  <c r="E311" i="54" s="1"/>
  <c r="E310" i="54" s="1"/>
  <c r="E309" i="54" s="1"/>
  <c r="E308" i="54" s="1"/>
  <c r="E307" i="54" s="1"/>
  <c r="E306" i="54" s="1"/>
  <c r="E305" i="54" s="1"/>
  <c r="E304" i="54" s="1"/>
  <c r="E303" i="54" s="1"/>
  <c r="E302" i="54" s="1"/>
  <c r="E301" i="54" s="1"/>
  <c r="E300" i="54" s="1"/>
  <c r="E299" i="54" s="1"/>
  <c r="E298" i="54" s="1"/>
  <c r="E297" i="54" s="1"/>
  <c r="E296" i="54" s="1"/>
  <c r="E295" i="54" s="1"/>
  <c r="E294" i="54" s="1"/>
  <c r="E293" i="54" s="1"/>
  <c r="E292" i="54" s="1"/>
  <c r="E291" i="54" s="1"/>
  <c r="E290" i="54" s="1"/>
  <c r="E289" i="54" s="1"/>
  <c r="E288" i="54" s="1"/>
  <c r="E287" i="54" s="1"/>
  <c r="E286" i="54" s="1"/>
  <c r="E285" i="54" s="1"/>
  <c r="E284" i="54" s="1"/>
  <c r="E283" i="54" s="1"/>
  <c r="E282" i="54" s="1"/>
  <c r="E281" i="54" s="1"/>
  <c r="E280" i="54" s="1"/>
  <c r="E279" i="54" s="1"/>
  <c r="E278" i="54" s="1"/>
  <c r="E277" i="54" s="1"/>
  <c r="E276" i="54" s="1"/>
  <c r="E275" i="54" s="1"/>
  <c r="E274" i="54" s="1"/>
  <c r="E273" i="54" s="1"/>
  <c r="E272" i="54" s="1"/>
  <c r="E271" i="54" s="1"/>
  <c r="E270" i="54" s="1"/>
  <c r="E269" i="54" s="1"/>
  <c r="E268" i="54" s="1"/>
  <c r="E267" i="54" s="1"/>
  <c r="E266" i="54" s="1"/>
  <c r="E265" i="54" s="1"/>
  <c r="E264" i="54" s="1"/>
  <c r="E263" i="54" s="1"/>
  <c r="E262" i="54" s="1"/>
  <c r="E261" i="54" s="1"/>
  <c r="E260" i="54" s="1"/>
  <c r="E259" i="54" s="1"/>
  <c r="E258" i="54" s="1"/>
  <c r="E257" i="54" s="1"/>
  <c r="E256" i="54" s="1"/>
  <c r="E255" i="54" s="1"/>
  <c r="E254" i="54" s="1"/>
  <c r="E253" i="54" s="1"/>
  <c r="E252" i="54" s="1"/>
  <c r="E251" i="54" s="1"/>
  <c r="E250" i="54" s="1"/>
  <c r="E249" i="54" s="1"/>
  <c r="E248" i="54" s="1"/>
  <c r="E247" i="54" s="1"/>
  <c r="E246" i="54" s="1"/>
  <c r="E245" i="54" s="1"/>
  <c r="E244" i="54" s="1"/>
  <c r="E243" i="54" s="1"/>
  <c r="E242" i="54" s="1"/>
  <c r="E241" i="54" s="1"/>
  <c r="E240" i="54" s="1"/>
  <c r="E239" i="54" s="1"/>
  <c r="E238" i="54" s="1"/>
  <c r="E237" i="54" s="1"/>
  <c r="E236" i="54" s="1"/>
  <c r="E235" i="54" s="1"/>
  <c r="E234" i="54" s="1"/>
  <c r="E233" i="54" s="1"/>
  <c r="E232" i="54" s="1"/>
  <c r="E231" i="54" s="1"/>
  <c r="E230" i="54" s="1"/>
  <c r="E229" i="54" s="1"/>
  <c r="E228" i="54" s="1"/>
  <c r="E227" i="54" s="1"/>
  <c r="E226" i="54" s="1"/>
  <c r="E225" i="54" s="1"/>
  <c r="E224" i="54" s="1"/>
  <c r="E223" i="54" s="1"/>
  <c r="E222" i="54" s="1"/>
  <c r="E221" i="54" s="1"/>
  <c r="E220" i="54" s="1"/>
  <c r="E219" i="54" s="1"/>
  <c r="E218" i="54" s="1"/>
  <c r="E217" i="54" s="1"/>
  <c r="E216" i="54" s="1"/>
  <c r="E215" i="54" s="1"/>
  <c r="E214" i="54" s="1"/>
  <c r="E213" i="54" s="1"/>
  <c r="E212" i="54" s="1"/>
  <c r="E211" i="54" s="1"/>
  <c r="E210" i="54" s="1"/>
  <c r="E209" i="54" s="1"/>
  <c r="E208" i="54" s="1"/>
  <c r="E207" i="54" s="1"/>
  <c r="E206" i="54" s="1"/>
  <c r="E205" i="54" s="1"/>
  <c r="E204" i="54" s="1"/>
  <c r="E203" i="54" s="1"/>
  <c r="E202" i="54" s="1"/>
  <c r="E201" i="54" s="1"/>
  <c r="E200" i="54" s="1"/>
  <c r="E199" i="54" s="1"/>
  <c r="E198" i="54" s="1"/>
  <c r="E197" i="54" s="1"/>
  <c r="E196" i="54" s="1"/>
  <c r="E195" i="54" s="1"/>
  <c r="E194" i="54" s="1"/>
  <c r="E193" i="54" s="1"/>
  <c r="E192" i="54" s="1"/>
  <c r="E191" i="54" s="1"/>
  <c r="E190" i="54" s="1"/>
  <c r="E189" i="54" s="1"/>
  <c r="E188" i="54" s="1"/>
  <c r="E187" i="54" s="1"/>
  <c r="E186" i="54" s="1"/>
  <c r="E185" i="54" s="1"/>
  <c r="E184" i="54" s="1"/>
  <c r="E183" i="54" s="1"/>
  <c r="E182" i="54" s="1"/>
  <c r="E181" i="54" s="1"/>
  <c r="E180" i="54" s="1"/>
  <c r="E179" i="54" s="1"/>
  <c r="E178" i="54" s="1"/>
  <c r="E177" i="54" s="1"/>
  <c r="E176" i="54" s="1"/>
  <c r="E175" i="54" s="1"/>
  <c r="E174" i="54" s="1"/>
  <c r="E173" i="54" s="1"/>
  <c r="E172" i="54" s="1"/>
  <c r="E171" i="54" s="1"/>
  <c r="E170" i="54" s="1"/>
  <c r="E169" i="54" s="1"/>
  <c r="E168" i="54" s="1"/>
  <c r="E167" i="54" s="1"/>
  <c r="E166" i="54" s="1"/>
  <c r="E165" i="54" s="1"/>
  <c r="E164" i="54" s="1"/>
  <c r="E163" i="54" s="1"/>
  <c r="E162" i="54" s="1"/>
  <c r="E161" i="54" s="1"/>
  <c r="E160" i="54" s="1"/>
  <c r="E159" i="54" s="1"/>
  <c r="E158" i="54" s="1"/>
  <c r="E157" i="54" s="1"/>
  <c r="E156" i="54" s="1"/>
  <c r="E155" i="54" s="1"/>
  <c r="E154" i="54" s="1"/>
  <c r="E153" i="54" s="1"/>
  <c r="E152" i="54" s="1"/>
  <c r="E151" i="54" s="1"/>
  <c r="E150" i="54" s="1"/>
  <c r="E149" i="54" s="1"/>
  <c r="E148" i="54" s="1"/>
  <c r="E147" i="54" s="1"/>
  <c r="E146" i="54" s="1"/>
  <c r="E145" i="54" s="1"/>
  <c r="E144" i="54" s="1"/>
  <c r="E143" i="54" s="1"/>
  <c r="E142" i="54" s="1"/>
  <c r="E141" i="54" s="1"/>
  <c r="E140" i="54" s="1"/>
  <c r="E139" i="54" s="1"/>
  <c r="E138" i="54" s="1"/>
  <c r="E137" i="54" s="1"/>
  <c r="E136" i="54" s="1"/>
  <c r="E135" i="54" s="1"/>
  <c r="E134" i="54" s="1"/>
  <c r="E133" i="54" s="1"/>
  <c r="E132" i="54" s="1"/>
  <c r="E131" i="54" s="1"/>
  <c r="E130" i="54" s="1"/>
  <c r="E129" i="54" s="1"/>
  <c r="E128" i="54" s="1"/>
  <c r="E127" i="54" s="1"/>
  <c r="E126" i="54" s="1"/>
  <c r="E125" i="54" s="1"/>
  <c r="E124" i="54" s="1"/>
  <c r="E123" i="54" s="1"/>
  <c r="E122" i="54" s="1"/>
  <c r="E121" i="54" s="1"/>
  <c r="E120" i="54" s="1"/>
  <c r="E119" i="54" s="1"/>
  <c r="E118" i="54" s="1"/>
  <c r="E117" i="54" s="1"/>
  <c r="E116" i="54" s="1"/>
  <c r="E115" i="54" s="1"/>
  <c r="E114" i="54" s="1"/>
  <c r="E113" i="54" s="1"/>
  <c r="E112" i="54" s="1"/>
  <c r="E111" i="54" s="1"/>
  <c r="E110" i="54" s="1"/>
  <c r="E109" i="54" s="1"/>
  <c r="E108" i="54" s="1"/>
  <c r="E107" i="54" s="1"/>
  <c r="E106" i="54" s="1"/>
  <c r="E105" i="54" s="1"/>
  <c r="E104" i="54" s="1"/>
  <c r="E103" i="54" s="1"/>
  <c r="E102" i="54" s="1"/>
  <c r="E101" i="54" s="1"/>
  <c r="E100" i="54" s="1"/>
  <c r="E99" i="54" s="1"/>
  <c r="E98" i="54" s="1"/>
  <c r="E97" i="54" s="1"/>
  <c r="E96" i="54" s="1"/>
  <c r="E95" i="54" s="1"/>
  <c r="E94" i="54" s="1"/>
  <c r="E93" i="54" s="1"/>
  <c r="E92" i="54" s="1"/>
  <c r="E91" i="54" s="1"/>
  <c r="E90" i="54" s="1"/>
  <c r="E89" i="54" s="1"/>
  <c r="E88" i="54" s="1"/>
  <c r="E87" i="54" s="1"/>
  <c r="E86" i="54" s="1"/>
  <c r="E85" i="54" s="1"/>
  <c r="E84" i="54" s="1"/>
  <c r="E83" i="54" s="1"/>
  <c r="E82" i="54" s="1"/>
  <c r="E81" i="54" s="1"/>
  <c r="E80" i="54" s="1"/>
  <c r="E79" i="54" s="1"/>
  <c r="E78" i="54" s="1"/>
  <c r="E77" i="54" s="1"/>
  <c r="E76" i="54" s="1"/>
  <c r="E75" i="54" s="1"/>
  <c r="E74" i="54" s="1"/>
  <c r="E73" i="54" s="1"/>
  <c r="E72" i="54" s="1"/>
  <c r="E71" i="54" s="1"/>
  <c r="E70" i="54" s="1"/>
  <c r="E69" i="54" s="1"/>
  <c r="E68" i="54" s="1"/>
  <c r="E67" i="54" s="1"/>
  <c r="E66" i="54" s="1"/>
  <c r="E65" i="54" s="1"/>
  <c r="E64" i="54" s="1"/>
  <c r="E63" i="54" s="1"/>
  <c r="E62" i="54" s="1"/>
  <c r="E61" i="54" s="1"/>
  <c r="E60" i="54" s="1"/>
  <c r="E59" i="54" s="1"/>
  <c r="E58" i="54" s="1"/>
  <c r="E57" i="54" s="1"/>
  <c r="E56" i="54" s="1"/>
  <c r="E55" i="54" s="1"/>
  <c r="E54" i="54" s="1"/>
  <c r="E53" i="54" s="1"/>
  <c r="E52" i="54" s="1"/>
  <c r="E51" i="54" s="1"/>
  <c r="E50" i="54" s="1"/>
  <c r="E49" i="54" s="1"/>
  <c r="E48" i="54" s="1"/>
  <c r="E47" i="54" s="1"/>
  <c r="E46" i="54" s="1"/>
  <c r="E45" i="54" s="1"/>
  <c r="E44" i="54" s="1"/>
  <c r="E43" i="54" s="1"/>
  <c r="E42" i="54" s="1"/>
  <c r="E41" i="54" s="1"/>
  <c r="E40" i="54" s="1"/>
  <c r="E39" i="54" s="1"/>
  <c r="E38" i="54" s="1"/>
  <c r="E37" i="54" s="1"/>
  <c r="E36" i="54" s="1"/>
  <c r="E35" i="54" s="1"/>
  <c r="E34" i="54" s="1"/>
  <c r="E33" i="54" s="1"/>
  <c r="E32" i="54" s="1"/>
  <c r="E31" i="54" s="1"/>
  <c r="E30" i="54" s="1"/>
  <c r="E29" i="54" s="1"/>
  <c r="E28" i="54" s="1"/>
  <c r="E27" i="54" s="1"/>
  <c r="E26" i="54" s="1"/>
  <c r="E25" i="54" s="1"/>
  <c r="E24" i="54" s="1"/>
  <c r="E23" i="54" s="1"/>
  <c r="E22" i="54" s="1"/>
  <c r="E21" i="54" s="1"/>
  <c r="E20" i="54" s="1"/>
  <c r="E19" i="54" s="1"/>
  <c r="E18" i="54" s="1"/>
  <c r="E17" i="54" s="1"/>
  <c r="E16" i="54" s="1"/>
  <c r="E15" i="54" s="1"/>
  <c r="E14" i="54" s="1"/>
  <c r="E13" i="54" s="1"/>
  <c r="E12" i="54" s="1"/>
  <c r="E11" i="54" s="1"/>
  <c r="E10" i="54" s="1"/>
  <c r="E9" i="54" s="1"/>
  <c r="E8" i="54" s="1"/>
  <c r="E7" i="54" s="1"/>
  <c r="E6" i="54" s="1"/>
  <c r="E5" i="54" s="1"/>
  <c r="E4" i="54" s="1"/>
  <c r="E3" i="54" s="1"/>
  <c r="E2" i="54" s="1"/>
  <c r="C371" i="54"/>
  <c r="C370" i="54" s="1"/>
  <c r="C369" i="54" s="1"/>
  <c r="G371" i="54"/>
  <c r="G370" i="54" s="1"/>
  <c r="G369" i="54" s="1"/>
  <c r="G368" i="54" s="1"/>
  <c r="G367" i="54" s="1"/>
  <c r="G366" i="54" s="1"/>
  <c r="G365" i="54" s="1"/>
  <c r="G364" i="54" s="1"/>
  <c r="G363" i="54" s="1"/>
  <c r="G362" i="54" s="1"/>
  <c r="G361" i="54" s="1"/>
  <c r="G360" i="54" s="1"/>
  <c r="G359" i="54" s="1"/>
  <c r="G358" i="54" s="1"/>
  <c r="G357" i="54" s="1"/>
  <c r="G356" i="54" s="1"/>
  <c r="G355" i="54" s="1"/>
  <c r="G354" i="54" s="1"/>
  <c r="G353" i="54" s="1"/>
  <c r="G352" i="54" s="1"/>
  <c r="G351" i="54" s="1"/>
  <c r="G350" i="54" s="1"/>
  <c r="G349" i="54" s="1"/>
  <c r="G348" i="54" s="1"/>
  <c r="G347" i="54" s="1"/>
  <c r="G346" i="54" s="1"/>
  <c r="G345" i="54" s="1"/>
  <c r="G344" i="54" s="1"/>
  <c r="G343" i="54" s="1"/>
  <c r="G342" i="54" s="1"/>
  <c r="G341" i="54" s="1"/>
  <c r="G340" i="54" s="1"/>
  <c r="G339" i="54" s="1"/>
  <c r="G338" i="54" s="1"/>
  <c r="G337" i="54" s="1"/>
  <c r="G336" i="54" s="1"/>
  <c r="G335" i="54" s="1"/>
  <c r="G334" i="54" s="1"/>
  <c r="G333" i="54" s="1"/>
  <c r="G332" i="54" s="1"/>
  <c r="G331" i="54" s="1"/>
  <c r="G330" i="54" s="1"/>
  <c r="G329" i="54" s="1"/>
  <c r="G328" i="54" s="1"/>
  <c r="G327" i="54" s="1"/>
  <c r="G326" i="54" s="1"/>
  <c r="G325" i="54" s="1"/>
  <c r="G324" i="54" s="1"/>
  <c r="G323" i="54" s="1"/>
  <c r="G322" i="54" s="1"/>
  <c r="G321" i="54" s="1"/>
  <c r="G320" i="54" s="1"/>
  <c r="G319" i="54" s="1"/>
  <c r="G318" i="54" s="1"/>
  <c r="G317" i="54" s="1"/>
  <c r="G316" i="54" s="1"/>
  <c r="G315" i="54" s="1"/>
  <c r="G314" i="54" s="1"/>
  <c r="G313" i="54" s="1"/>
  <c r="G312" i="54" s="1"/>
  <c r="G311" i="54" s="1"/>
  <c r="G310" i="54" s="1"/>
  <c r="G309" i="54" s="1"/>
  <c r="G308" i="54" s="1"/>
  <c r="G307" i="54" s="1"/>
  <c r="G306" i="54" s="1"/>
  <c r="G305" i="54" s="1"/>
  <c r="G304" i="54" s="1"/>
  <c r="G303" i="54" s="1"/>
  <c r="G302" i="54" s="1"/>
  <c r="G301" i="54" s="1"/>
  <c r="G300" i="54" s="1"/>
  <c r="G299" i="54" s="1"/>
  <c r="G298" i="54" s="1"/>
  <c r="G297" i="54" s="1"/>
  <c r="G296" i="54" s="1"/>
  <c r="G295" i="54" s="1"/>
  <c r="G294" i="54" s="1"/>
  <c r="G293" i="54" s="1"/>
  <c r="G292" i="54" s="1"/>
  <c r="G291" i="54" s="1"/>
  <c r="G290" i="54" s="1"/>
  <c r="G289" i="54" s="1"/>
  <c r="G288" i="54" s="1"/>
  <c r="G287" i="54" s="1"/>
  <c r="G286" i="54" s="1"/>
  <c r="G285" i="54" s="1"/>
  <c r="G284" i="54" s="1"/>
  <c r="G283" i="54" s="1"/>
  <c r="G282" i="54" s="1"/>
  <c r="G281" i="54" s="1"/>
  <c r="G280" i="54" s="1"/>
  <c r="G279" i="54" s="1"/>
  <c r="G278" i="54" s="1"/>
  <c r="G277" i="54" s="1"/>
  <c r="G276" i="54" s="1"/>
  <c r="G275" i="54" s="1"/>
  <c r="G274" i="54" s="1"/>
  <c r="G273" i="54" s="1"/>
  <c r="G272" i="54" s="1"/>
  <c r="G271" i="54" s="1"/>
  <c r="G270" i="54" s="1"/>
  <c r="G269" i="54" s="1"/>
  <c r="G268" i="54" s="1"/>
  <c r="G267" i="54" s="1"/>
  <c r="G266" i="54" s="1"/>
  <c r="G265" i="54" s="1"/>
  <c r="G264" i="54" s="1"/>
  <c r="G263" i="54" s="1"/>
  <c r="G262" i="54" s="1"/>
  <c r="G261" i="54" s="1"/>
  <c r="G260" i="54" s="1"/>
  <c r="G259" i="54" s="1"/>
  <c r="G258" i="54" s="1"/>
  <c r="G257" i="54" s="1"/>
  <c r="G256" i="54" s="1"/>
  <c r="G255" i="54" s="1"/>
  <c r="G254" i="54" s="1"/>
  <c r="G253" i="54" s="1"/>
  <c r="G252" i="54" s="1"/>
  <c r="G251" i="54" s="1"/>
  <c r="G250" i="54" s="1"/>
  <c r="G249" i="54" s="1"/>
  <c r="G248" i="54" s="1"/>
  <c r="G247" i="54" s="1"/>
  <c r="G246" i="54" s="1"/>
  <c r="G245" i="54" s="1"/>
  <c r="G244" i="54" s="1"/>
  <c r="G243" i="54" s="1"/>
  <c r="G242" i="54" s="1"/>
  <c r="G241" i="54" s="1"/>
  <c r="G240" i="54" s="1"/>
  <c r="G239" i="54" s="1"/>
  <c r="G238" i="54" s="1"/>
  <c r="G237" i="54" s="1"/>
  <c r="G236" i="54" s="1"/>
  <c r="G235" i="54" s="1"/>
  <c r="G234" i="54" s="1"/>
  <c r="G233" i="54" s="1"/>
  <c r="G232" i="54" s="1"/>
  <c r="G231" i="54" s="1"/>
  <c r="G230" i="54" s="1"/>
  <c r="G229" i="54" s="1"/>
  <c r="G228" i="54" s="1"/>
  <c r="G227" i="54" s="1"/>
  <c r="G226" i="54" s="1"/>
  <c r="G225" i="54" s="1"/>
  <c r="G224" i="54" s="1"/>
  <c r="G223" i="54" s="1"/>
  <c r="G222" i="54" s="1"/>
  <c r="G221" i="54" s="1"/>
  <c r="G220" i="54" s="1"/>
  <c r="G219" i="54" s="1"/>
  <c r="G218" i="54" s="1"/>
  <c r="G217" i="54" s="1"/>
  <c r="G216" i="54" s="1"/>
  <c r="G215" i="54" s="1"/>
  <c r="G214" i="54" s="1"/>
  <c r="G213" i="54" s="1"/>
  <c r="G212" i="54" s="1"/>
  <c r="G211" i="54" s="1"/>
  <c r="G210" i="54" s="1"/>
  <c r="G209" i="54" s="1"/>
  <c r="G208" i="54" s="1"/>
  <c r="G207" i="54" s="1"/>
  <c r="G206" i="54" s="1"/>
  <c r="G205" i="54" s="1"/>
  <c r="G204" i="54" s="1"/>
  <c r="G203" i="54" s="1"/>
  <c r="G202" i="54" s="1"/>
  <c r="G201" i="54" s="1"/>
  <c r="G200" i="54" s="1"/>
  <c r="G199" i="54" s="1"/>
  <c r="G198" i="54" s="1"/>
  <c r="G197" i="54" s="1"/>
  <c r="G196" i="54" s="1"/>
  <c r="G195" i="54" s="1"/>
  <c r="G194" i="54" s="1"/>
  <c r="G193" i="54" s="1"/>
  <c r="G192" i="54" s="1"/>
  <c r="G191" i="54" s="1"/>
  <c r="G190" i="54" s="1"/>
  <c r="G189" i="54" s="1"/>
  <c r="G188" i="54" s="1"/>
  <c r="G187" i="54" s="1"/>
  <c r="G186" i="54" s="1"/>
  <c r="G185" i="54" s="1"/>
  <c r="G184" i="54" s="1"/>
  <c r="G183" i="54" s="1"/>
  <c r="G182" i="54" s="1"/>
  <c r="G181" i="54" s="1"/>
  <c r="G180" i="54" s="1"/>
  <c r="G179" i="54" s="1"/>
  <c r="G178" i="54" s="1"/>
  <c r="G177" i="54" s="1"/>
  <c r="G176" i="54" s="1"/>
  <c r="G175" i="54" s="1"/>
  <c r="G174" i="54" s="1"/>
  <c r="G173" i="54" s="1"/>
  <c r="G172" i="54" s="1"/>
  <c r="G171" i="54" s="1"/>
  <c r="G170" i="54" s="1"/>
  <c r="G169" i="54" s="1"/>
  <c r="G168" i="54" s="1"/>
  <c r="G167" i="54" s="1"/>
  <c r="G166" i="54" s="1"/>
  <c r="G165" i="54" s="1"/>
  <c r="G164" i="54" s="1"/>
  <c r="G163" i="54" s="1"/>
  <c r="G162" i="54" s="1"/>
  <c r="G161" i="54" s="1"/>
  <c r="G160" i="54" s="1"/>
  <c r="G159" i="54" s="1"/>
  <c r="G158" i="54" s="1"/>
  <c r="G157" i="54" s="1"/>
  <c r="G156" i="54" s="1"/>
  <c r="G155" i="54" s="1"/>
  <c r="G154" i="54" s="1"/>
  <c r="G153" i="54" s="1"/>
  <c r="G152" i="54" s="1"/>
  <c r="G151" i="54" s="1"/>
  <c r="G150" i="54" s="1"/>
  <c r="G149" i="54" s="1"/>
  <c r="G148" i="54" s="1"/>
  <c r="G147" i="54" s="1"/>
  <c r="G146" i="54" s="1"/>
  <c r="G145" i="54" s="1"/>
  <c r="G144" i="54" s="1"/>
  <c r="G143" i="54" s="1"/>
  <c r="G142" i="54" s="1"/>
  <c r="G141" i="54" s="1"/>
  <c r="G140" i="54" s="1"/>
  <c r="G139" i="54" s="1"/>
  <c r="G138" i="54" s="1"/>
  <c r="G137" i="54" s="1"/>
  <c r="G136" i="54" s="1"/>
  <c r="G135" i="54" s="1"/>
  <c r="G134" i="54" s="1"/>
  <c r="G133" i="54" s="1"/>
  <c r="G132" i="54" s="1"/>
  <c r="G131" i="54" s="1"/>
  <c r="G130" i="54" s="1"/>
  <c r="G129" i="54" s="1"/>
  <c r="G128" i="54" s="1"/>
  <c r="G127" i="54" s="1"/>
  <c r="G126" i="54" s="1"/>
  <c r="G125" i="54" s="1"/>
  <c r="G124" i="54" s="1"/>
  <c r="G123" i="54" s="1"/>
  <c r="G122" i="54" s="1"/>
  <c r="G121" i="54" s="1"/>
  <c r="G120" i="54" s="1"/>
  <c r="G119" i="54" s="1"/>
  <c r="G118" i="54" s="1"/>
  <c r="G117" i="54" s="1"/>
  <c r="G116" i="54" s="1"/>
  <c r="G115" i="54" s="1"/>
  <c r="G114" i="54" s="1"/>
  <c r="G113" i="54" s="1"/>
  <c r="G112" i="54" s="1"/>
  <c r="G111" i="54" s="1"/>
  <c r="G110" i="54" s="1"/>
  <c r="G109" i="54" s="1"/>
  <c r="G108" i="54" s="1"/>
  <c r="G107" i="54" s="1"/>
  <c r="G106" i="54" s="1"/>
  <c r="G105" i="54" s="1"/>
  <c r="G104" i="54" s="1"/>
  <c r="G103" i="54" s="1"/>
  <c r="G102" i="54" s="1"/>
  <c r="G101" i="54" s="1"/>
  <c r="G100" i="54" s="1"/>
  <c r="G99" i="54" s="1"/>
  <c r="G98" i="54" s="1"/>
  <c r="G97" i="54" s="1"/>
  <c r="G96" i="54" s="1"/>
  <c r="G95" i="54" s="1"/>
  <c r="G94" i="54" s="1"/>
  <c r="G93" i="54" s="1"/>
  <c r="G92" i="54" s="1"/>
  <c r="G91" i="54" s="1"/>
  <c r="G90" i="54" s="1"/>
  <c r="G89" i="54" s="1"/>
  <c r="G88" i="54" s="1"/>
  <c r="G87" i="54" s="1"/>
  <c r="G86" i="54" s="1"/>
  <c r="G85" i="54" s="1"/>
  <c r="G84" i="54" s="1"/>
  <c r="G83" i="54" s="1"/>
  <c r="G82" i="54" s="1"/>
  <c r="G81" i="54" s="1"/>
  <c r="G80" i="54" s="1"/>
  <c r="G79" i="54" s="1"/>
  <c r="G78" i="54" s="1"/>
  <c r="G77" i="54" s="1"/>
  <c r="G76" i="54" s="1"/>
  <c r="G75" i="54" s="1"/>
  <c r="G74" i="54" s="1"/>
  <c r="G73" i="54" s="1"/>
  <c r="G72" i="54" s="1"/>
  <c r="G71" i="54" s="1"/>
  <c r="G70" i="54" s="1"/>
  <c r="G69" i="54" s="1"/>
  <c r="G68" i="54" s="1"/>
  <c r="G67" i="54" s="1"/>
  <c r="G66" i="54" s="1"/>
  <c r="G65" i="54" s="1"/>
  <c r="G64" i="54" s="1"/>
  <c r="G63" i="54" s="1"/>
  <c r="G62" i="54" s="1"/>
  <c r="G61" i="54" s="1"/>
  <c r="G60" i="54" s="1"/>
  <c r="G59" i="54" s="1"/>
  <c r="G58" i="54" s="1"/>
  <c r="G57" i="54" s="1"/>
  <c r="G56" i="54" s="1"/>
  <c r="G55" i="54" s="1"/>
  <c r="G54" i="54" s="1"/>
  <c r="G53" i="54" s="1"/>
  <c r="G52" i="54" s="1"/>
  <c r="G51" i="54" s="1"/>
  <c r="G50" i="54" s="1"/>
  <c r="G49" i="54" s="1"/>
  <c r="G48" i="54" s="1"/>
  <c r="G47" i="54" s="1"/>
  <c r="G46" i="54" s="1"/>
  <c r="G45" i="54" s="1"/>
  <c r="G44" i="54" s="1"/>
  <c r="G43" i="54" s="1"/>
  <c r="G42" i="54" s="1"/>
  <c r="G41" i="54" s="1"/>
  <c r="G40" i="54" s="1"/>
  <c r="G39" i="54" s="1"/>
  <c r="G38" i="54" s="1"/>
  <c r="G37" i="54" s="1"/>
  <c r="G36" i="54" s="1"/>
  <c r="G35" i="54" s="1"/>
  <c r="G34" i="54" s="1"/>
  <c r="G33" i="54" s="1"/>
  <c r="G32" i="54" s="1"/>
  <c r="G31" i="54" s="1"/>
  <c r="G30" i="54" s="1"/>
  <c r="G29" i="54" s="1"/>
  <c r="G28" i="54" s="1"/>
  <c r="G27" i="54" s="1"/>
  <c r="G26" i="54" s="1"/>
  <c r="G25" i="54" s="1"/>
  <c r="G24" i="54" s="1"/>
  <c r="G23" i="54" s="1"/>
  <c r="G22" i="54" s="1"/>
  <c r="G21" i="54" s="1"/>
  <c r="G20" i="54" s="1"/>
  <c r="G19" i="54" s="1"/>
  <c r="G18" i="54" s="1"/>
  <c r="G17" i="54" s="1"/>
  <c r="G16" i="54" s="1"/>
  <c r="G15" i="54" s="1"/>
  <c r="G14" i="54" s="1"/>
  <c r="G13" i="54" s="1"/>
  <c r="G12" i="54" s="1"/>
  <c r="G11" i="54" s="1"/>
  <c r="G10" i="54" s="1"/>
  <c r="G9" i="54" s="1"/>
  <c r="G8" i="54" s="1"/>
  <c r="G7" i="54" s="1"/>
  <c r="G6" i="54" s="1"/>
  <c r="G5" i="54" s="1"/>
  <c r="G4" i="54" s="1"/>
  <c r="G3" i="54" s="1"/>
  <c r="G2" i="54" s="1"/>
  <c r="C371" i="52"/>
  <c r="G371" i="52"/>
  <c r="G370" i="52" s="1"/>
  <c r="G369" i="52" s="1"/>
  <c r="G368" i="52" s="1"/>
  <c r="G367" i="52" s="1"/>
  <c r="G366" i="52" s="1"/>
  <c r="G365" i="52" s="1"/>
  <c r="G364" i="52" s="1"/>
  <c r="G363" i="52" s="1"/>
  <c r="G362" i="52" s="1"/>
  <c r="G361" i="52" s="1"/>
  <c r="G360" i="52" s="1"/>
  <c r="G359" i="52" s="1"/>
  <c r="G358" i="52" s="1"/>
  <c r="G357" i="52" s="1"/>
  <c r="G356" i="52" s="1"/>
  <c r="G355" i="52" s="1"/>
  <c r="G354" i="52" s="1"/>
  <c r="G353" i="52" s="1"/>
  <c r="G352" i="52" s="1"/>
  <c r="G351" i="52" s="1"/>
  <c r="G350" i="52" s="1"/>
  <c r="G349" i="52" s="1"/>
  <c r="G348" i="52" s="1"/>
  <c r="G347" i="52" s="1"/>
  <c r="G346" i="52" s="1"/>
  <c r="G345" i="52" s="1"/>
  <c r="G344" i="52" s="1"/>
  <c r="G343" i="52" s="1"/>
  <c r="G342" i="52" s="1"/>
  <c r="G341" i="52" s="1"/>
  <c r="G340" i="52" s="1"/>
  <c r="G339" i="52" s="1"/>
  <c r="G338" i="52" s="1"/>
  <c r="G337" i="52" s="1"/>
  <c r="G336" i="52" s="1"/>
  <c r="G335" i="52" s="1"/>
  <c r="G334" i="52" s="1"/>
  <c r="G333" i="52" s="1"/>
  <c r="G332" i="52" s="1"/>
  <c r="G331" i="52" s="1"/>
  <c r="G330" i="52" s="1"/>
  <c r="G329" i="52" s="1"/>
  <c r="G328" i="52" s="1"/>
  <c r="G327" i="52" s="1"/>
  <c r="G326" i="52" s="1"/>
  <c r="G325" i="52" s="1"/>
  <c r="G324" i="52" s="1"/>
  <c r="G323" i="52" s="1"/>
  <c r="G322" i="52" s="1"/>
  <c r="G321" i="52" s="1"/>
  <c r="G320" i="52" s="1"/>
  <c r="G319" i="52" s="1"/>
  <c r="G318" i="52" s="1"/>
  <c r="G317" i="52" s="1"/>
  <c r="G316" i="52" s="1"/>
  <c r="G315" i="52" s="1"/>
  <c r="G314" i="52" s="1"/>
  <c r="G313" i="52" s="1"/>
  <c r="G312" i="52" s="1"/>
  <c r="G311" i="52" s="1"/>
  <c r="G310" i="52" s="1"/>
  <c r="G309" i="52" s="1"/>
  <c r="G308" i="52" s="1"/>
  <c r="G307" i="52" s="1"/>
  <c r="G306" i="52" s="1"/>
  <c r="G305" i="52" s="1"/>
  <c r="G304" i="52" s="1"/>
  <c r="G303" i="52" s="1"/>
  <c r="G302" i="52" s="1"/>
  <c r="G301" i="52" s="1"/>
  <c r="G300" i="52" s="1"/>
  <c r="G299" i="52" s="1"/>
  <c r="G298" i="52" s="1"/>
  <c r="G297" i="52" s="1"/>
  <c r="G296" i="52" s="1"/>
  <c r="G295" i="52" s="1"/>
  <c r="G294" i="52" s="1"/>
  <c r="G293" i="52" s="1"/>
  <c r="G292" i="52" s="1"/>
  <c r="G291" i="52" s="1"/>
  <c r="G290" i="52" s="1"/>
  <c r="G289" i="52" s="1"/>
  <c r="G288" i="52" s="1"/>
  <c r="G287" i="52" s="1"/>
  <c r="G286" i="52" s="1"/>
  <c r="G285" i="52" s="1"/>
  <c r="G284" i="52" s="1"/>
  <c r="G283" i="52" s="1"/>
  <c r="G282" i="52" s="1"/>
  <c r="G281" i="52" s="1"/>
  <c r="G280" i="52" s="1"/>
  <c r="G279" i="52" s="1"/>
  <c r="G278" i="52" s="1"/>
  <c r="G277" i="52" s="1"/>
  <c r="G276" i="52" s="1"/>
  <c r="G275" i="52" s="1"/>
  <c r="G274" i="52" s="1"/>
  <c r="G273" i="52" s="1"/>
  <c r="G272" i="52" s="1"/>
  <c r="G271" i="52" s="1"/>
  <c r="G270" i="52" s="1"/>
  <c r="G269" i="52" s="1"/>
  <c r="G268" i="52" s="1"/>
  <c r="G267" i="52" s="1"/>
  <c r="G266" i="52" s="1"/>
  <c r="G265" i="52" s="1"/>
  <c r="G264" i="52" s="1"/>
  <c r="G263" i="52" s="1"/>
  <c r="G262" i="52" s="1"/>
  <c r="G261" i="52" s="1"/>
  <c r="G260" i="52" s="1"/>
  <c r="G259" i="52" s="1"/>
  <c r="G258" i="52" s="1"/>
  <c r="G257" i="52" s="1"/>
  <c r="G256" i="52" s="1"/>
  <c r="G255" i="52" s="1"/>
  <c r="G254" i="52" s="1"/>
  <c r="G253" i="52" s="1"/>
  <c r="G252" i="52" s="1"/>
  <c r="G251" i="52" s="1"/>
  <c r="G250" i="52" s="1"/>
  <c r="G249" i="52" s="1"/>
  <c r="G248" i="52" s="1"/>
  <c r="G247" i="52" s="1"/>
  <c r="G246" i="52" s="1"/>
  <c r="G245" i="52" s="1"/>
  <c r="G244" i="52" s="1"/>
  <c r="G243" i="52" s="1"/>
  <c r="G242" i="52" s="1"/>
  <c r="G241" i="52" s="1"/>
  <c r="G240" i="52" s="1"/>
  <c r="G239" i="52" s="1"/>
  <c r="G238" i="52" s="1"/>
  <c r="G237" i="52" s="1"/>
  <c r="G236" i="52" s="1"/>
  <c r="G235" i="52" s="1"/>
  <c r="G234" i="52" s="1"/>
  <c r="G233" i="52" s="1"/>
  <c r="G232" i="52" s="1"/>
  <c r="G231" i="52" s="1"/>
  <c r="G230" i="52" s="1"/>
  <c r="G229" i="52" s="1"/>
  <c r="G228" i="52" s="1"/>
  <c r="G227" i="52" s="1"/>
  <c r="G226" i="52" s="1"/>
  <c r="G225" i="52" s="1"/>
  <c r="G224" i="52" s="1"/>
  <c r="G223" i="52" s="1"/>
  <c r="G222" i="52" s="1"/>
  <c r="G221" i="52" s="1"/>
  <c r="G220" i="52" s="1"/>
  <c r="G219" i="52" s="1"/>
  <c r="G218" i="52" s="1"/>
  <c r="G217" i="52" s="1"/>
  <c r="G216" i="52" s="1"/>
  <c r="G215" i="52" s="1"/>
  <c r="G214" i="52" s="1"/>
  <c r="G213" i="52" s="1"/>
  <c r="G212" i="52" s="1"/>
  <c r="G211" i="52" s="1"/>
  <c r="G210" i="52" s="1"/>
  <c r="G209" i="52" s="1"/>
  <c r="G208" i="52" s="1"/>
  <c r="G207" i="52" s="1"/>
  <c r="G206" i="52" s="1"/>
  <c r="G205" i="52" s="1"/>
  <c r="G204" i="52" s="1"/>
  <c r="G203" i="52" s="1"/>
  <c r="G202" i="52" s="1"/>
  <c r="G201" i="52" s="1"/>
  <c r="G200" i="52" s="1"/>
  <c r="G199" i="52" s="1"/>
  <c r="G198" i="52" s="1"/>
  <c r="G197" i="52" s="1"/>
  <c r="G196" i="52" s="1"/>
  <c r="G195" i="52" s="1"/>
  <c r="G194" i="52" s="1"/>
  <c r="G193" i="52" s="1"/>
  <c r="G192" i="52" s="1"/>
  <c r="G191" i="52" s="1"/>
  <c r="G190" i="52" s="1"/>
  <c r="G189" i="52" s="1"/>
  <c r="G188" i="52" s="1"/>
  <c r="G187" i="52" s="1"/>
  <c r="G186" i="52" s="1"/>
  <c r="G185" i="52" s="1"/>
  <c r="G184" i="52" s="1"/>
  <c r="G183" i="52" s="1"/>
  <c r="G182" i="52" s="1"/>
  <c r="G181" i="52" s="1"/>
  <c r="G180" i="52" s="1"/>
  <c r="G179" i="52" s="1"/>
  <c r="G178" i="52" s="1"/>
  <c r="G177" i="52" s="1"/>
  <c r="G176" i="52" s="1"/>
  <c r="G175" i="52" s="1"/>
  <c r="G174" i="52" s="1"/>
  <c r="G173" i="52" s="1"/>
  <c r="G172" i="52" s="1"/>
  <c r="G171" i="52" s="1"/>
  <c r="G170" i="52" s="1"/>
  <c r="G169" i="52" s="1"/>
  <c r="G168" i="52" s="1"/>
  <c r="G167" i="52" s="1"/>
  <c r="G166" i="52" s="1"/>
  <c r="G165" i="52" s="1"/>
  <c r="G164" i="52" s="1"/>
  <c r="G163" i="52" s="1"/>
  <c r="G162" i="52" s="1"/>
  <c r="G161" i="52" s="1"/>
  <c r="G160" i="52" s="1"/>
  <c r="G159" i="52" s="1"/>
  <c r="G158" i="52" s="1"/>
  <c r="G157" i="52" s="1"/>
  <c r="G156" i="52" s="1"/>
  <c r="G155" i="52" s="1"/>
  <c r="G154" i="52" s="1"/>
  <c r="G153" i="52" s="1"/>
  <c r="G152" i="52" s="1"/>
  <c r="G151" i="52" s="1"/>
  <c r="G150" i="52" s="1"/>
  <c r="G149" i="52" s="1"/>
  <c r="G148" i="52" s="1"/>
  <c r="G147" i="52" s="1"/>
  <c r="G146" i="52" s="1"/>
  <c r="G145" i="52" s="1"/>
  <c r="G144" i="52" s="1"/>
  <c r="G143" i="52" s="1"/>
  <c r="G142" i="52" s="1"/>
  <c r="G141" i="52" s="1"/>
  <c r="G140" i="52" s="1"/>
  <c r="G139" i="52" s="1"/>
  <c r="G138" i="52" s="1"/>
  <c r="G137" i="52" s="1"/>
  <c r="G136" i="52" s="1"/>
  <c r="G135" i="52" s="1"/>
  <c r="G134" i="52" s="1"/>
  <c r="G133" i="52" s="1"/>
  <c r="G132" i="52" s="1"/>
  <c r="G131" i="52" s="1"/>
  <c r="G130" i="52" s="1"/>
  <c r="G129" i="52" s="1"/>
  <c r="G128" i="52" s="1"/>
  <c r="G127" i="52" s="1"/>
  <c r="G126" i="52" s="1"/>
  <c r="G125" i="52" s="1"/>
  <c r="G124" i="52" s="1"/>
  <c r="G123" i="52" s="1"/>
  <c r="G122" i="52" s="1"/>
  <c r="G121" i="52" s="1"/>
  <c r="G120" i="52" s="1"/>
  <c r="G119" i="52" s="1"/>
  <c r="G118" i="52" s="1"/>
  <c r="G117" i="52" s="1"/>
  <c r="G116" i="52" s="1"/>
  <c r="G115" i="52" s="1"/>
  <c r="G114" i="52" s="1"/>
  <c r="G113" i="52" s="1"/>
  <c r="G112" i="52" s="1"/>
  <c r="G111" i="52" s="1"/>
  <c r="G110" i="52" s="1"/>
  <c r="G109" i="52" s="1"/>
  <c r="G108" i="52" s="1"/>
  <c r="G107" i="52" s="1"/>
  <c r="G106" i="52" s="1"/>
  <c r="G105" i="52" s="1"/>
  <c r="G104" i="52" s="1"/>
  <c r="G103" i="52" s="1"/>
  <c r="G102" i="52" s="1"/>
  <c r="G101" i="52" s="1"/>
  <c r="G100" i="52" s="1"/>
  <c r="G99" i="52" s="1"/>
  <c r="G98" i="52" s="1"/>
  <c r="G97" i="52" s="1"/>
  <c r="G96" i="52" s="1"/>
  <c r="G95" i="52" s="1"/>
  <c r="G94" i="52" s="1"/>
  <c r="G93" i="52" s="1"/>
  <c r="G92" i="52" s="1"/>
  <c r="G91" i="52" s="1"/>
  <c r="G90" i="52" s="1"/>
  <c r="G89" i="52" s="1"/>
  <c r="G88" i="52" s="1"/>
  <c r="G87" i="52" s="1"/>
  <c r="G86" i="52" s="1"/>
  <c r="G85" i="52" s="1"/>
  <c r="G84" i="52" s="1"/>
  <c r="G83" i="52" s="1"/>
  <c r="G82" i="52" s="1"/>
  <c r="G81" i="52" s="1"/>
  <c r="G80" i="52" s="1"/>
  <c r="G79" i="52" s="1"/>
  <c r="G78" i="52" s="1"/>
  <c r="G77" i="52" s="1"/>
  <c r="G76" i="52" s="1"/>
  <c r="G75" i="52" s="1"/>
  <c r="G74" i="52" s="1"/>
  <c r="G73" i="52" s="1"/>
  <c r="G72" i="52" s="1"/>
  <c r="G71" i="52" s="1"/>
  <c r="G70" i="52" s="1"/>
  <c r="G69" i="52" s="1"/>
  <c r="G68" i="52" s="1"/>
  <c r="G67" i="52" s="1"/>
  <c r="G66" i="52" s="1"/>
  <c r="G65" i="52" s="1"/>
  <c r="G64" i="52" s="1"/>
  <c r="G63" i="52" s="1"/>
  <c r="G62" i="52" s="1"/>
  <c r="G61" i="52" s="1"/>
  <c r="G60" i="52" s="1"/>
  <c r="G59" i="52" s="1"/>
  <c r="G58" i="52" s="1"/>
  <c r="G57" i="52" s="1"/>
  <c r="G56" i="52" s="1"/>
  <c r="G55" i="52" s="1"/>
  <c r="G54" i="52" s="1"/>
  <c r="G53" i="52" s="1"/>
  <c r="G52" i="52" s="1"/>
  <c r="G51" i="52" s="1"/>
  <c r="G50" i="52" s="1"/>
  <c r="G49" i="52" s="1"/>
  <c r="G48" i="52" s="1"/>
  <c r="G47" i="52" s="1"/>
  <c r="G46" i="52" s="1"/>
  <c r="G45" i="52" s="1"/>
  <c r="G44" i="52" s="1"/>
  <c r="G43" i="52" s="1"/>
  <c r="G42" i="52" s="1"/>
  <c r="G41" i="52" s="1"/>
  <c r="G40" i="52" s="1"/>
  <c r="G39" i="52" s="1"/>
  <c r="G38" i="52" s="1"/>
  <c r="G37" i="52" s="1"/>
  <c r="G36" i="52" s="1"/>
  <c r="G35" i="52" s="1"/>
  <c r="G34" i="52" s="1"/>
  <c r="G33" i="52" s="1"/>
  <c r="G32" i="52" s="1"/>
  <c r="G31" i="52" s="1"/>
  <c r="G30" i="52" s="1"/>
  <c r="G29" i="52" s="1"/>
  <c r="G28" i="52" s="1"/>
  <c r="G27" i="52" s="1"/>
  <c r="G26" i="52" s="1"/>
  <c r="G25" i="52" s="1"/>
  <c r="G24" i="52" s="1"/>
  <c r="G23" i="52" s="1"/>
  <c r="G22" i="52" s="1"/>
  <c r="G21" i="52" s="1"/>
  <c r="G20" i="52" s="1"/>
  <c r="G19" i="52" s="1"/>
  <c r="G18" i="52" s="1"/>
  <c r="G17" i="52" s="1"/>
  <c r="G16" i="52" s="1"/>
  <c r="G15" i="52" s="1"/>
  <c r="G14" i="52" s="1"/>
  <c r="G13" i="52" s="1"/>
  <c r="G12" i="52" s="1"/>
  <c r="G11" i="52" s="1"/>
  <c r="G10" i="52" s="1"/>
  <c r="G9" i="52" s="1"/>
  <c r="G8" i="52" s="1"/>
  <c r="G7" i="52" s="1"/>
  <c r="G6" i="52" s="1"/>
  <c r="G5" i="52" s="1"/>
  <c r="G4" i="52" s="1"/>
  <c r="G3" i="52" s="1"/>
  <c r="G2" i="52" s="1"/>
  <c r="C370" i="52"/>
  <c r="L370" i="52" s="1"/>
  <c r="F6" i="21"/>
  <c r="G6" i="21"/>
  <c r="L120" i="30"/>
  <c r="G121" i="30"/>
  <c r="G38" i="25"/>
  <c r="E38" i="25"/>
  <c r="I38" i="25"/>
  <c r="K41" i="24"/>
  <c r="L41" i="24"/>
  <c r="H37" i="25"/>
  <c r="C36" i="25"/>
  <c r="D37" i="25"/>
  <c r="J37" i="25"/>
  <c r="H44" i="25"/>
  <c r="C45" i="25"/>
  <c r="D44" i="25"/>
  <c r="J44" i="25"/>
  <c r="L40" i="25"/>
  <c r="K40" i="25"/>
  <c r="H43" i="24"/>
  <c r="D43" i="24"/>
  <c r="C44" i="24"/>
  <c r="J43" i="24"/>
  <c r="O366" i="34"/>
  <c r="P366" i="34" s="1"/>
  <c r="M365" i="34"/>
  <c r="G36" i="24"/>
  <c r="E36" i="24"/>
  <c r="I36" i="24"/>
  <c r="F14" i="21"/>
  <c r="G14" i="21"/>
  <c r="G121" i="32"/>
  <c r="H121" i="32" s="1"/>
  <c r="L120" i="32"/>
  <c r="L39" i="25"/>
  <c r="K39" i="25"/>
  <c r="L42" i="25"/>
  <c r="K42" i="25"/>
  <c r="G43" i="25"/>
  <c r="E43" i="25"/>
  <c r="I43" i="25"/>
  <c r="H35" i="24"/>
  <c r="C34" i="24"/>
  <c r="D35" i="24"/>
  <c r="J35" i="24"/>
  <c r="L38" i="24"/>
  <c r="K38" i="24"/>
  <c r="J122" i="32"/>
  <c r="I122" i="32"/>
  <c r="L37" i="24"/>
  <c r="K37" i="24"/>
  <c r="G42" i="24"/>
  <c r="E42" i="24"/>
  <c r="I42" i="24"/>
  <c r="J11" i="11"/>
  <c r="G11" i="11"/>
  <c r="E12" i="11"/>
  <c r="I11" i="11"/>
  <c r="H11" i="11"/>
  <c r="F11" i="11"/>
  <c r="L371" i="54" l="1"/>
  <c r="M371" i="54" s="1"/>
  <c r="L370" i="54"/>
  <c r="C369" i="52"/>
  <c r="L369" i="52" s="1"/>
  <c r="M369" i="52" s="1"/>
  <c r="L371" i="52"/>
  <c r="M371" i="52" s="1"/>
  <c r="C370" i="50"/>
  <c r="L371" i="50"/>
  <c r="M371" i="50" s="1"/>
  <c r="L371" i="48"/>
  <c r="M371" i="48" s="1"/>
  <c r="C370" i="48"/>
  <c r="G43" i="24"/>
  <c r="E43" i="24"/>
  <c r="I43" i="24"/>
  <c r="K42" i="24"/>
  <c r="L42" i="24"/>
  <c r="G44" i="25"/>
  <c r="E44" i="25"/>
  <c r="I44" i="25"/>
  <c r="H36" i="25"/>
  <c r="C35" i="25"/>
  <c r="D36" i="25"/>
  <c r="J36" i="25"/>
  <c r="G35" i="24"/>
  <c r="E35" i="24"/>
  <c r="I35" i="24"/>
  <c r="L36" i="24"/>
  <c r="K36" i="24"/>
  <c r="G37" i="25"/>
  <c r="E37" i="25"/>
  <c r="I37" i="25"/>
  <c r="L38" i="25"/>
  <c r="K38" i="25"/>
  <c r="J121" i="32"/>
  <c r="I121" i="32"/>
  <c r="O365" i="34"/>
  <c r="P365" i="34" s="1"/>
  <c r="M364" i="34"/>
  <c r="C368" i="54"/>
  <c r="L369" i="54"/>
  <c r="I122" i="30"/>
  <c r="H121" i="30"/>
  <c r="J121" i="30" s="1"/>
  <c r="G120" i="32"/>
  <c r="H120" i="32" s="1"/>
  <c r="L119" i="32"/>
  <c r="H45" i="25"/>
  <c r="C46" i="25"/>
  <c r="D45" i="25"/>
  <c r="J45" i="25"/>
  <c r="H34" i="24"/>
  <c r="C33" i="24"/>
  <c r="D34" i="24"/>
  <c r="J34" i="24"/>
  <c r="E13" i="11"/>
  <c r="I12" i="11"/>
  <c r="F12" i="11"/>
  <c r="H12" i="11"/>
  <c r="G12" i="11"/>
  <c r="J12" i="11"/>
  <c r="G120" i="30"/>
  <c r="L119" i="30"/>
  <c r="L43" i="25"/>
  <c r="K43" i="25"/>
  <c r="D44" i="24"/>
  <c r="C45" i="24"/>
  <c r="H44" i="24"/>
  <c r="J44" i="24"/>
  <c r="M369" i="54" l="1"/>
  <c r="C368" i="52"/>
  <c r="C367" i="52" s="1"/>
  <c r="M370" i="54"/>
  <c r="C369" i="48"/>
  <c r="L370" i="48"/>
  <c r="M370" i="48" s="1"/>
  <c r="C369" i="50"/>
  <c r="L370" i="50"/>
  <c r="M370" i="50" s="1"/>
  <c r="M370" i="52"/>
  <c r="G44" i="24"/>
  <c r="E44" i="24"/>
  <c r="I44" i="24"/>
  <c r="J120" i="32"/>
  <c r="I120" i="32"/>
  <c r="L37" i="25"/>
  <c r="K37" i="25"/>
  <c r="H120" i="30"/>
  <c r="J120" i="30" s="1"/>
  <c r="I121" i="30"/>
  <c r="E36" i="25"/>
  <c r="G36" i="25"/>
  <c r="I36" i="25"/>
  <c r="G45" i="25"/>
  <c r="E45" i="25"/>
  <c r="I45" i="25"/>
  <c r="L44" i="25"/>
  <c r="K44" i="25"/>
  <c r="H35" i="25"/>
  <c r="D35" i="25"/>
  <c r="J35" i="25"/>
  <c r="O364" i="34"/>
  <c r="P364" i="34" s="1"/>
  <c r="M363" i="34"/>
  <c r="J13" i="11"/>
  <c r="I13" i="11"/>
  <c r="G13" i="11"/>
  <c r="F13" i="11"/>
  <c r="E14" i="11"/>
  <c r="H13" i="11"/>
  <c r="L118" i="32"/>
  <c r="G119" i="32"/>
  <c r="H119" i="32" s="1"/>
  <c r="E34" i="24"/>
  <c r="G34" i="24"/>
  <c r="I34" i="24"/>
  <c r="L35" i="24"/>
  <c r="K35" i="24"/>
  <c r="D33" i="24"/>
  <c r="H33" i="24"/>
  <c r="J33" i="24"/>
  <c r="H45" i="24"/>
  <c r="D45" i="24"/>
  <c r="J45" i="24"/>
  <c r="H46" i="25"/>
  <c r="C47" i="25"/>
  <c r="D46" i="25"/>
  <c r="J46" i="25"/>
  <c r="G119" i="30"/>
  <c r="L118" i="30"/>
  <c r="K43" i="24"/>
  <c r="L43" i="24"/>
  <c r="C367" i="54"/>
  <c r="L368" i="54"/>
  <c r="M368" i="54" s="1"/>
  <c r="G33" i="24" l="1"/>
  <c r="L368" i="52"/>
  <c r="M368" i="52" s="1"/>
  <c r="C368" i="50"/>
  <c r="L369" i="50"/>
  <c r="M369" i="50" s="1"/>
  <c r="C368" i="48"/>
  <c r="L369" i="48"/>
  <c r="M369" i="48" s="1"/>
  <c r="L34" i="24"/>
  <c r="K34" i="24"/>
  <c r="E33" i="24"/>
  <c r="I33" i="24"/>
  <c r="L45" i="25"/>
  <c r="K45" i="25"/>
  <c r="I14" i="11"/>
  <c r="G14" i="11"/>
  <c r="E15" i="11"/>
  <c r="J14" i="11"/>
  <c r="H14" i="11"/>
  <c r="F14" i="11"/>
  <c r="L36" i="25"/>
  <c r="K36" i="25"/>
  <c r="L117" i="30"/>
  <c r="G118" i="30"/>
  <c r="I120" i="30"/>
  <c r="H119" i="30"/>
  <c r="J119" i="30" s="1"/>
  <c r="E46" i="25"/>
  <c r="G46" i="25"/>
  <c r="I46" i="25"/>
  <c r="H47" i="25"/>
  <c r="D47" i="25"/>
  <c r="J47" i="25"/>
  <c r="O363" i="34"/>
  <c r="P363" i="34" s="1"/>
  <c r="M362" i="34"/>
  <c r="G118" i="32"/>
  <c r="H118" i="32" s="1"/>
  <c r="L117" i="32"/>
  <c r="G45" i="24"/>
  <c r="E45" i="24"/>
  <c r="I45" i="24"/>
  <c r="K44" i="24"/>
  <c r="L44" i="24"/>
  <c r="F29" i="24"/>
  <c r="C366" i="54"/>
  <c r="L367" i="54"/>
  <c r="M367" i="54" s="1"/>
  <c r="J119" i="32"/>
  <c r="I119" i="32"/>
  <c r="C366" i="52"/>
  <c r="L367" i="52"/>
  <c r="G35" i="25"/>
  <c r="E35" i="25"/>
  <c r="I35" i="25"/>
  <c r="M367" i="52" l="1"/>
  <c r="C367" i="48"/>
  <c r="L368" i="48"/>
  <c r="M368" i="48" s="1"/>
  <c r="L368" i="50"/>
  <c r="M368" i="50" s="1"/>
  <c r="C367" i="50"/>
  <c r="G117" i="30"/>
  <c r="L116" i="30"/>
  <c r="K45" i="24"/>
  <c r="L45" i="24"/>
  <c r="C365" i="54"/>
  <c r="L366" i="54"/>
  <c r="M366" i="54" s="1"/>
  <c r="G47" i="25"/>
  <c r="F31" i="25" s="1"/>
  <c r="E47" i="25"/>
  <c r="I47" i="25"/>
  <c r="L33" i="24"/>
  <c r="K33" i="24"/>
  <c r="G117" i="32"/>
  <c r="H117" i="32" s="1"/>
  <c r="L116" i="32"/>
  <c r="L35" i="25"/>
  <c r="K35" i="25"/>
  <c r="I119" i="30"/>
  <c r="H118" i="30"/>
  <c r="J118" i="30" s="1"/>
  <c r="F15" i="11"/>
  <c r="E16" i="11"/>
  <c r="H15" i="11"/>
  <c r="J15" i="11"/>
  <c r="I15" i="11"/>
  <c r="G15" i="11"/>
  <c r="I118" i="32"/>
  <c r="J118" i="32"/>
  <c r="L366" i="52"/>
  <c r="M366" i="52" s="1"/>
  <c r="C365" i="52"/>
  <c r="M361" i="34"/>
  <c r="O362" i="34"/>
  <c r="P362" i="34" s="1"/>
  <c r="L46" i="25"/>
  <c r="K46" i="25"/>
  <c r="C366" i="50" l="1"/>
  <c r="L367" i="50"/>
  <c r="M367" i="50" s="1"/>
  <c r="L367" i="48"/>
  <c r="M367" i="48" s="1"/>
  <c r="C366" i="48"/>
  <c r="I117" i="32"/>
  <c r="J117" i="32"/>
  <c r="O361" i="34"/>
  <c r="P361" i="34" s="1"/>
  <c r="M360" i="34"/>
  <c r="C364" i="52"/>
  <c r="L365" i="52"/>
  <c r="M365" i="52" s="1"/>
  <c r="C364" i="54"/>
  <c r="L365" i="54"/>
  <c r="M365" i="54" s="1"/>
  <c r="L115" i="32"/>
  <c r="G116" i="32"/>
  <c r="H116" i="32" s="1"/>
  <c r="L47" i="25"/>
  <c r="K47" i="25"/>
  <c r="L115" i="30"/>
  <c r="G116" i="30"/>
  <c r="J16" i="11"/>
  <c r="E17" i="11"/>
  <c r="I16" i="11"/>
  <c r="H16" i="11"/>
  <c r="G16" i="11"/>
  <c r="F16" i="11"/>
  <c r="H117" i="30"/>
  <c r="J117" i="30" s="1"/>
  <c r="I118" i="30"/>
  <c r="L366" i="48" l="1"/>
  <c r="M366" i="48" s="1"/>
  <c r="C365" i="48"/>
  <c r="L366" i="50"/>
  <c r="M366" i="50" s="1"/>
  <c r="C365" i="50"/>
  <c r="G115" i="30"/>
  <c r="L114" i="30"/>
  <c r="I116" i="32"/>
  <c r="J116" i="32"/>
  <c r="C363" i="54"/>
  <c r="L364" i="54"/>
  <c r="M364" i="54" s="1"/>
  <c r="L114" i="32"/>
  <c r="G115" i="32"/>
  <c r="H115" i="32" s="1"/>
  <c r="C363" i="52"/>
  <c r="L364" i="52"/>
  <c r="M364" i="52" s="1"/>
  <c r="H116" i="30"/>
  <c r="J116" i="30" s="1"/>
  <c r="I117" i="30"/>
  <c r="F17" i="11"/>
  <c r="E18" i="11"/>
  <c r="I17" i="11"/>
  <c r="J17" i="11"/>
  <c r="H17" i="11"/>
  <c r="G17" i="11"/>
  <c r="O360" i="34"/>
  <c r="P360" i="34" s="1"/>
  <c r="M359" i="34"/>
  <c r="C364" i="48" l="1"/>
  <c r="L365" i="48"/>
  <c r="M365" i="48" s="1"/>
  <c r="L365" i="50"/>
  <c r="M365" i="50" s="1"/>
  <c r="C364" i="50"/>
  <c r="H18" i="11"/>
  <c r="J18" i="11"/>
  <c r="I18" i="11"/>
  <c r="G18" i="11"/>
  <c r="F18" i="11"/>
  <c r="G114" i="32"/>
  <c r="H114" i="32" s="1"/>
  <c r="L113" i="32"/>
  <c r="L363" i="52"/>
  <c r="M363" i="52" s="1"/>
  <c r="C362" i="52"/>
  <c r="J115" i="32"/>
  <c r="I115" i="32"/>
  <c r="C362" i="54"/>
  <c r="L363" i="54"/>
  <c r="M363" i="54" s="1"/>
  <c r="M358" i="34"/>
  <c r="O359" i="34"/>
  <c r="P359" i="34" s="1"/>
  <c r="L113" i="30"/>
  <c r="G114" i="30"/>
  <c r="I116" i="30"/>
  <c r="H115" i="30"/>
  <c r="J115" i="30" s="1"/>
  <c r="L364" i="50" l="1"/>
  <c r="M364" i="50" s="1"/>
  <c r="C363" i="50"/>
  <c r="L364" i="48"/>
  <c r="M364" i="48" s="1"/>
  <c r="C363" i="48"/>
  <c r="O358" i="34"/>
  <c r="P358" i="34" s="1"/>
  <c r="M357" i="34"/>
  <c r="G113" i="30"/>
  <c r="L112" i="30"/>
  <c r="G113" i="32"/>
  <c r="H113" i="32" s="1"/>
  <c r="L112" i="32"/>
  <c r="C361" i="54"/>
  <c r="L362" i="54"/>
  <c r="M362" i="54" s="1"/>
  <c r="C361" i="52"/>
  <c r="L362" i="52"/>
  <c r="M362" i="52" s="1"/>
  <c r="J114" i="32"/>
  <c r="I114" i="32"/>
  <c r="I115" i="30"/>
  <c r="H114" i="30"/>
  <c r="J114" i="30" s="1"/>
  <c r="L363" i="48" l="1"/>
  <c r="M363" i="48" s="1"/>
  <c r="C362" i="48"/>
  <c r="L363" i="50"/>
  <c r="M363" i="50" s="1"/>
  <c r="C362" i="50"/>
  <c r="C360" i="54"/>
  <c r="L361" i="54"/>
  <c r="M361" i="54" s="1"/>
  <c r="L361" i="52"/>
  <c r="M361" i="52" s="1"/>
  <c r="C360" i="52"/>
  <c r="G112" i="32"/>
  <c r="H112" i="32" s="1"/>
  <c r="L111" i="32"/>
  <c r="J113" i="32"/>
  <c r="I113" i="32"/>
  <c r="I114" i="30"/>
  <c r="H113" i="30"/>
  <c r="J113" i="30" s="1"/>
  <c r="M356" i="34"/>
  <c r="O357" i="34"/>
  <c r="P357" i="34" s="1"/>
  <c r="G112" i="30"/>
  <c r="L111" i="30"/>
  <c r="C361" i="50" l="1"/>
  <c r="L362" i="50"/>
  <c r="M362" i="50" s="1"/>
  <c r="L362" i="48"/>
  <c r="M362" i="48" s="1"/>
  <c r="C361" i="48"/>
  <c r="I113" i="30"/>
  <c r="H112" i="30"/>
  <c r="J112" i="30" s="1"/>
  <c r="C359" i="52"/>
  <c r="L360" i="52"/>
  <c r="M360" i="52" s="1"/>
  <c r="G111" i="30"/>
  <c r="L110" i="30"/>
  <c r="O356" i="34"/>
  <c r="P356" i="34" s="1"/>
  <c r="M355" i="34"/>
  <c r="L110" i="32"/>
  <c r="G111" i="32"/>
  <c r="H111" i="32" s="1"/>
  <c r="I112" i="32"/>
  <c r="J112" i="32"/>
  <c r="C359" i="54"/>
  <c r="L360" i="54"/>
  <c r="M360" i="54" s="1"/>
  <c r="L361" i="48" l="1"/>
  <c r="M361" i="48" s="1"/>
  <c r="C360" i="48"/>
  <c r="C360" i="50"/>
  <c r="L361" i="50"/>
  <c r="M361" i="50" s="1"/>
  <c r="G110" i="32"/>
  <c r="H110" i="32" s="1"/>
  <c r="L109" i="32"/>
  <c r="H111" i="30"/>
  <c r="J111" i="30" s="1"/>
  <c r="I112" i="30"/>
  <c r="C358" i="54"/>
  <c r="L359" i="54"/>
  <c r="M359" i="54" s="1"/>
  <c r="I111" i="32"/>
  <c r="J111" i="32"/>
  <c r="O355" i="34"/>
  <c r="P355" i="34" s="1"/>
  <c r="M354" i="34"/>
  <c r="L109" i="30"/>
  <c r="G110" i="30"/>
  <c r="C358" i="52"/>
  <c r="L359" i="52"/>
  <c r="M359" i="52" s="1"/>
  <c r="C359" i="50" l="1"/>
  <c r="L360" i="50"/>
  <c r="M360" i="50" s="1"/>
  <c r="C359" i="48"/>
  <c r="L360" i="48"/>
  <c r="M360" i="48" s="1"/>
  <c r="L358" i="52"/>
  <c r="M358" i="52" s="1"/>
  <c r="C357" i="52"/>
  <c r="O354" i="34"/>
  <c r="P354" i="34" s="1"/>
  <c r="M353" i="34"/>
  <c r="C357" i="54"/>
  <c r="L358" i="54"/>
  <c r="M358" i="54" s="1"/>
  <c r="H110" i="30"/>
  <c r="J110" i="30" s="1"/>
  <c r="I111" i="30"/>
  <c r="G109" i="30"/>
  <c r="L108" i="30"/>
  <c r="L108" i="32"/>
  <c r="G109" i="32"/>
  <c r="H109" i="32" s="1"/>
  <c r="J110" i="32"/>
  <c r="I110" i="32"/>
  <c r="C358" i="48" l="1"/>
  <c r="L359" i="48"/>
  <c r="M359" i="48" s="1"/>
  <c r="C358" i="50"/>
  <c r="L359" i="50"/>
  <c r="M359" i="50" s="1"/>
  <c r="J109" i="32"/>
  <c r="I109" i="32"/>
  <c r="L107" i="30"/>
  <c r="G108" i="30"/>
  <c r="G108" i="32"/>
  <c r="H108" i="32" s="1"/>
  <c r="L107" i="32"/>
  <c r="I110" i="30"/>
  <c r="H109" i="30"/>
  <c r="J109" i="30" s="1"/>
  <c r="C356" i="54"/>
  <c r="L357" i="54"/>
  <c r="M357" i="54" s="1"/>
  <c r="O353" i="34"/>
  <c r="P353" i="34" s="1"/>
  <c r="M352" i="34"/>
  <c r="C356" i="52"/>
  <c r="L357" i="52"/>
  <c r="M357" i="52" s="1"/>
  <c r="C357" i="50" l="1"/>
  <c r="L358" i="50"/>
  <c r="M358" i="50" s="1"/>
  <c r="L358" i="48"/>
  <c r="M358" i="48" s="1"/>
  <c r="C357" i="48"/>
  <c r="M351" i="34"/>
  <c r="O352" i="34"/>
  <c r="P352" i="34" s="1"/>
  <c r="C355" i="54"/>
  <c r="L356" i="54"/>
  <c r="M356" i="54" s="1"/>
  <c r="H108" i="30"/>
  <c r="J108" i="30" s="1"/>
  <c r="I109" i="30"/>
  <c r="L106" i="32"/>
  <c r="G107" i="32"/>
  <c r="H107" i="32" s="1"/>
  <c r="J108" i="32"/>
  <c r="I108" i="32"/>
  <c r="G107" i="30"/>
  <c r="L106" i="30"/>
  <c r="L356" i="52"/>
  <c r="M356" i="52" s="1"/>
  <c r="C355" i="52"/>
  <c r="L357" i="48" l="1"/>
  <c r="M357" i="48" s="1"/>
  <c r="C356" i="48"/>
  <c r="C356" i="50"/>
  <c r="L357" i="50"/>
  <c r="M357" i="50" s="1"/>
  <c r="C354" i="52"/>
  <c r="L355" i="52"/>
  <c r="M355" i="52" s="1"/>
  <c r="G106" i="30"/>
  <c r="L105" i="30"/>
  <c r="G106" i="32"/>
  <c r="H106" i="32" s="1"/>
  <c r="L105" i="32"/>
  <c r="I108" i="30"/>
  <c r="H107" i="30"/>
  <c r="J107" i="30" s="1"/>
  <c r="O351" i="34"/>
  <c r="P351" i="34" s="1"/>
  <c r="M350" i="34"/>
  <c r="J107" i="32"/>
  <c r="I107" i="32"/>
  <c r="C354" i="54"/>
  <c r="L355" i="54"/>
  <c r="M355" i="54" s="1"/>
  <c r="C355" i="50" l="1"/>
  <c r="L356" i="50"/>
  <c r="M356" i="50" s="1"/>
  <c r="L356" i="48"/>
  <c r="M356" i="48" s="1"/>
  <c r="C355" i="48"/>
  <c r="C353" i="54"/>
  <c r="L354" i="54"/>
  <c r="M354" i="54" s="1"/>
  <c r="O350" i="34"/>
  <c r="P350" i="34" s="1"/>
  <c r="M349" i="34"/>
  <c r="G105" i="32"/>
  <c r="H105" i="32" s="1"/>
  <c r="L104" i="32"/>
  <c r="I106" i="32"/>
  <c r="J106" i="32"/>
  <c r="G105" i="30"/>
  <c r="L104" i="30"/>
  <c r="I107" i="30"/>
  <c r="H106" i="30"/>
  <c r="J106" i="30" s="1"/>
  <c r="C353" i="52"/>
  <c r="L354" i="52"/>
  <c r="M354" i="52" s="1"/>
  <c r="C354" i="48" l="1"/>
  <c r="L355" i="48"/>
  <c r="M355" i="48" s="1"/>
  <c r="C354" i="50"/>
  <c r="L355" i="50"/>
  <c r="M355" i="50" s="1"/>
  <c r="I106" i="30"/>
  <c r="H105" i="30"/>
  <c r="J105" i="30" s="1"/>
  <c r="O349" i="34"/>
  <c r="P349" i="34" s="1"/>
  <c r="M348" i="34"/>
  <c r="L353" i="52"/>
  <c r="M353" i="52" s="1"/>
  <c r="C352" i="52"/>
  <c r="L103" i="30"/>
  <c r="G104" i="30"/>
  <c r="J105" i="32"/>
  <c r="I105" i="32"/>
  <c r="C352" i="54"/>
  <c r="L353" i="54"/>
  <c r="M353" i="54" s="1"/>
  <c r="L103" i="32"/>
  <c r="G104" i="32"/>
  <c r="H104" i="32" s="1"/>
  <c r="L354" i="50" l="1"/>
  <c r="M354" i="50" s="1"/>
  <c r="C353" i="50"/>
  <c r="L354" i="48"/>
  <c r="M354" i="48" s="1"/>
  <c r="C353" i="48"/>
  <c r="G103" i="30"/>
  <c r="L102" i="30"/>
  <c r="J104" i="32"/>
  <c r="I104" i="32"/>
  <c r="G103" i="32"/>
  <c r="H103" i="32" s="1"/>
  <c r="L102" i="32"/>
  <c r="C351" i="54"/>
  <c r="L352" i="54"/>
  <c r="M352" i="54" s="1"/>
  <c r="H104" i="30"/>
  <c r="J104" i="30" s="1"/>
  <c r="I105" i="30"/>
  <c r="C351" i="52"/>
  <c r="L352" i="52"/>
  <c r="M352" i="52" s="1"/>
  <c r="O348" i="34"/>
  <c r="P348" i="34" s="1"/>
  <c r="M347" i="34"/>
  <c r="L353" i="48" l="1"/>
  <c r="M353" i="48" s="1"/>
  <c r="C352" i="48"/>
  <c r="L353" i="50"/>
  <c r="M353" i="50" s="1"/>
  <c r="C352" i="50"/>
  <c r="L101" i="32"/>
  <c r="G102" i="32"/>
  <c r="H102" i="32" s="1"/>
  <c r="I104" i="30"/>
  <c r="H103" i="30"/>
  <c r="J103" i="30" s="1"/>
  <c r="M346" i="34"/>
  <c r="O347" i="34"/>
  <c r="P347" i="34" s="1"/>
  <c r="C350" i="54"/>
  <c r="L351" i="54"/>
  <c r="M351" i="54" s="1"/>
  <c r="J103" i="32"/>
  <c r="I103" i="32"/>
  <c r="C350" i="52"/>
  <c r="L351" i="52"/>
  <c r="M351" i="52" s="1"/>
  <c r="L101" i="30"/>
  <c r="G102" i="30"/>
  <c r="L352" i="50" l="1"/>
  <c r="M352" i="50" s="1"/>
  <c r="C351" i="50"/>
  <c r="C351" i="48"/>
  <c r="L352" i="48"/>
  <c r="M352" i="48" s="1"/>
  <c r="H102" i="30"/>
  <c r="J102" i="30" s="1"/>
  <c r="I103" i="30"/>
  <c r="C349" i="54"/>
  <c r="L350" i="54"/>
  <c r="M350" i="54" s="1"/>
  <c r="L350" i="52"/>
  <c r="M350" i="52" s="1"/>
  <c r="C349" i="52"/>
  <c r="O346" i="34"/>
  <c r="P346" i="34" s="1"/>
  <c r="M345" i="34"/>
  <c r="I102" i="32"/>
  <c r="J102" i="32"/>
  <c r="G101" i="30"/>
  <c r="L100" i="30"/>
  <c r="G101" i="32"/>
  <c r="H101" i="32" s="1"/>
  <c r="L100" i="32"/>
  <c r="L351" i="50" l="1"/>
  <c r="M351" i="50" s="1"/>
  <c r="C350" i="50"/>
  <c r="C350" i="48"/>
  <c r="L351" i="48"/>
  <c r="M351" i="48" s="1"/>
  <c r="L99" i="32"/>
  <c r="G100" i="32"/>
  <c r="H100" i="32" s="1"/>
  <c r="I101" i="32"/>
  <c r="J101" i="32"/>
  <c r="G100" i="30"/>
  <c r="L99" i="30"/>
  <c r="I102" i="30"/>
  <c r="H101" i="30"/>
  <c r="J101" i="30" s="1"/>
  <c r="O345" i="34"/>
  <c r="P345" i="34" s="1"/>
  <c r="M344" i="34"/>
  <c r="C348" i="52"/>
  <c r="L349" i="52"/>
  <c r="M349" i="52" s="1"/>
  <c r="C348" i="54"/>
  <c r="L349" i="54"/>
  <c r="M349" i="54" s="1"/>
  <c r="L350" i="50" l="1"/>
  <c r="M350" i="50" s="1"/>
  <c r="C349" i="50"/>
  <c r="C349" i="48"/>
  <c r="L350" i="48"/>
  <c r="M350" i="48" s="1"/>
  <c r="L348" i="52"/>
  <c r="M348" i="52" s="1"/>
  <c r="C347" i="52"/>
  <c r="C347" i="54"/>
  <c r="L348" i="54"/>
  <c r="M348" i="54" s="1"/>
  <c r="O344" i="34"/>
  <c r="P344" i="34" s="1"/>
  <c r="M343" i="34"/>
  <c r="L98" i="30"/>
  <c r="G99" i="30"/>
  <c r="H100" i="30"/>
  <c r="J100" i="30" s="1"/>
  <c r="I101" i="30"/>
  <c r="I100" i="32"/>
  <c r="J100" i="32"/>
  <c r="L98" i="32"/>
  <c r="G99" i="32"/>
  <c r="H99" i="32" s="1"/>
  <c r="L349" i="48" l="1"/>
  <c r="M349" i="48" s="1"/>
  <c r="C348" i="48"/>
  <c r="L349" i="50"/>
  <c r="M349" i="50" s="1"/>
  <c r="C348" i="50"/>
  <c r="J99" i="32"/>
  <c r="I99" i="32"/>
  <c r="I100" i="30"/>
  <c r="H99" i="30"/>
  <c r="J99" i="30" s="1"/>
  <c r="G98" i="32"/>
  <c r="H98" i="32" s="1"/>
  <c r="L97" i="32"/>
  <c r="C346" i="54"/>
  <c r="L347" i="54"/>
  <c r="M347" i="54" s="1"/>
  <c r="O343" i="34"/>
  <c r="P343" i="34" s="1"/>
  <c r="M342" i="34"/>
  <c r="L97" i="30"/>
  <c r="G98" i="30"/>
  <c r="C346" i="52"/>
  <c r="L347" i="52"/>
  <c r="M347" i="52" s="1"/>
  <c r="C347" i="48" l="1"/>
  <c r="L348" i="48"/>
  <c r="M348" i="48" s="1"/>
  <c r="L348" i="50"/>
  <c r="M348" i="50" s="1"/>
  <c r="C347" i="50"/>
  <c r="I99" i="30"/>
  <c r="H98" i="30"/>
  <c r="J98" i="30" s="1"/>
  <c r="J98" i="32"/>
  <c r="I98" i="32"/>
  <c r="G97" i="30"/>
  <c r="L96" i="30"/>
  <c r="C345" i="54"/>
  <c r="L346" i="54"/>
  <c r="M346" i="54" s="1"/>
  <c r="C345" i="52"/>
  <c r="L346" i="52"/>
  <c r="M346" i="52" s="1"/>
  <c r="M341" i="34"/>
  <c r="O342" i="34"/>
  <c r="P342" i="34" s="1"/>
  <c r="G97" i="32"/>
  <c r="H97" i="32" s="1"/>
  <c r="L96" i="32"/>
  <c r="C346" i="50" l="1"/>
  <c r="L347" i="50"/>
  <c r="M347" i="50" s="1"/>
  <c r="C346" i="48"/>
  <c r="L347" i="48"/>
  <c r="M347" i="48" s="1"/>
  <c r="G96" i="32"/>
  <c r="H96" i="32" s="1"/>
  <c r="L95" i="32"/>
  <c r="O341" i="34"/>
  <c r="P341" i="34" s="1"/>
  <c r="M340" i="34"/>
  <c r="L345" i="52"/>
  <c r="M345" i="52" s="1"/>
  <c r="C344" i="52"/>
  <c r="L95" i="30"/>
  <c r="G96" i="30"/>
  <c r="J97" i="32"/>
  <c r="I97" i="32"/>
  <c r="C344" i="54"/>
  <c r="L345" i="54"/>
  <c r="M345" i="54" s="1"/>
  <c r="H97" i="30"/>
  <c r="J97" i="30" s="1"/>
  <c r="I98" i="30"/>
  <c r="C345" i="48" l="1"/>
  <c r="L346" i="48"/>
  <c r="M346" i="48" s="1"/>
  <c r="L346" i="50"/>
  <c r="M346" i="50" s="1"/>
  <c r="C345" i="50"/>
  <c r="C343" i="54"/>
  <c r="L344" i="54"/>
  <c r="M344" i="54" s="1"/>
  <c r="G95" i="30"/>
  <c r="L94" i="30"/>
  <c r="H96" i="30"/>
  <c r="J96" i="30" s="1"/>
  <c r="I97" i="30"/>
  <c r="C343" i="52"/>
  <c r="L344" i="52"/>
  <c r="M344" i="52" s="1"/>
  <c r="O340" i="34"/>
  <c r="P340" i="34" s="1"/>
  <c r="M339" i="34"/>
  <c r="L94" i="32"/>
  <c r="G95" i="32"/>
  <c r="H95" i="32" s="1"/>
  <c r="I96" i="32"/>
  <c r="J96" i="32"/>
  <c r="L345" i="50" l="1"/>
  <c r="M345" i="50" s="1"/>
  <c r="C344" i="50"/>
  <c r="C344" i="48"/>
  <c r="L345" i="48"/>
  <c r="M345" i="48" s="1"/>
  <c r="G94" i="32"/>
  <c r="H94" i="32" s="1"/>
  <c r="L93" i="32"/>
  <c r="J95" i="32"/>
  <c r="I95" i="32"/>
  <c r="O339" i="34"/>
  <c r="P339" i="34" s="1"/>
  <c r="M338" i="34"/>
  <c r="L343" i="52"/>
  <c r="M343" i="52" s="1"/>
  <c r="C342" i="52"/>
  <c r="G94" i="30"/>
  <c r="L93" i="30"/>
  <c r="H95" i="30"/>
  <c r="J95" i="30" s="1"/>
  <c r="I96" i="30"/>
  <c r="C342" i="54"/>
  <c r="L343" i="54"/>
  <c r="M343" i="54" s="1"/>
  <c r="C343" i="48" l="1"/>
  <c r="L344" i="48"/>
  <c r="M344" i="48" s="1"/>
  <c r="L344" i="50"/>
  <c r="M344" i="50" s="1"/>
  <c r="C343" i="50"/>
  <c r="O338" i="34"/>
  <c r="P338" i="34" s="1"/>
  <c r="M337" i="34"/>
  <c r="G93" i="30"/>
  <c r="L92" i="30"/>
  <c r="I95" i="30"/>
  <c r="H94" i="30"/>
  <c r="J94" i="30" s="1"/>
  <c r="C341" i="54"/>
  <c r="L342" i="54"/>
  <c r="M342" i="54" s="1"/>
  <c r="C341" i="52"/>
  <c r="L342" i="52"/>
  <c r="M342" i="52" s="1"/>
  <c r="G93" i="32"/>
  <c r="H93" i="32" s="1"/>
  <c r="L92" i="32"/>
  <c r="J94" i="32"/>
  <c r="I94" i="32"/>
  <c r="L343" i="50" l="1"/>
  <c r="M343" i="50" s="1"/>
  <c r="C342" i="50"/>
  <c r="C342" i="48"/>
  <c r="L343" i="48"/>
  <c r="M343" i="48" s="1"/>
  <c r="G92" i="32"/>
  <c r="H92" i="32" s="1"/>
  <c r="L91" i="32"/>
  <c r="H93" i="30"/>
  <c r="J93" i="30" s="1"/>
  <c r="I94" i="30"/>
  <c r="I93" i="32"/>
  <c r="J93" i="32"/>
  <c r="C340" i="52"/>
  <c r="L341" i="52"/>
  <c r="M341" i="52" s="1"/>
  <c r="C340" i="54"/>
  <c r="L341" i="54"/>
  <c r="M341" i="54" s="1"/>
  <c r="G92" i="30"/>
  <c r="L91" i="30"/>
  <c r="M336" i="34"/>
  <c r="O337" i="34"/>
  <c r="P337" i="34" s="1"/>
  <c r="L342" i="48" l="1"/>
  <c r="M342" i="48" s="1"/>
  <c r="C341" i="48"/>
  <c r="L342" i="50"/>
  <c r="M342" i="50" s="1"/>
  <c r="C341" i="50"/>
  <c r="I93" i="30"/>
  <c r="H92" i="30"/>
  <c r="J92" i="30" s="1"/>
  <c r="C339" i="54"/>
  <c r="L340" i="54"/>
  <c r="M340" i="54" s="1"/>
  <c r="O336" i="34"/>
  <c r="P336" i="34" s="1"/>
  <c r="M335" i="34"/>
  <c r="G91" i="32"/>
  <c r="H91" i="32" s="1"/>
  <c r="L90" i="32"/>
  <c r="G91" i="30"/>
  <c r="L90" i="30"/>
  <c r="L340" i="52"/>
  <c r="M340" i="52" s="1"/>
  <c r="C339" i="52"/>
  <c r="I92" i="32"/>
  <c r="J92" i="32"/>
  <c r="L341" i="50" l="1"/>
  <c r="M341" i="50" s="1"/>
  <c r="C340" i="50"/>
  <c r="C340" i="48"/>
  <c r="L341" i="48"/>
  <c r="M341" i="48" s="1"/>
  <c r="G90" i="32"/>
  <c r="H90" i="32" s="1"/>
  <c r="L89" i="32"/>
  <c r="C338" i="52"/>
  <c r="L339" i="52"/>
  <c r="M339" i="52" s="1"/>
  <c r="L89" i="30"/>
  <c r="G90" i="30"/>
  <c r="J91" i="32"/>
  <c r="I91" i="32"/>
  <c r="H91" i="30"/>
  <c r="J91" i="30" s="1"/>
  <c r="I92" i="30"/>
  <c r="O335" i="34"/>
  <c r="P335" i="34" s="1"/>
  <c r="M334" i="34"/>
  <c r="C338" i="54"/>
  <c r="L339" i="54"/>
  <c r="M339" i="54" s="1"/>
  <c r="L340" i="50" l="1"/>
  <c r="M340" i="50" s="1"/>
  <c r="C339" i="50"/>
  <c r="C339" i="48"/>
  <c r="L340" i="48"/>
  <c r="M340" i="48" s="1"/>
  <c r="M333" i="34"/>
  <c r="O334" i="34"/>
  <c r="P334" i="34" s="1"/>
  <c r="C337" i="54"/>
  <c r="L338" i="54"/>
  <c r="M338" i="54" s="1"/>
  <c r="L88" i="30"/>
  <c r="G89" i="30"/>
  <c r="H90" i="30"/>
  <c r="J90" i="30" s="1"/>
  <c r="I91" i="30"/>
  <c r="L338" i="52"/>
  <c r="M338" i="52" s="1"/>
  <c r="C337" i="52"/>
  <c r="G89" i="32"/>
  <c r="H89" i="32" s="1"/>
  <c r="L88" i="32"/>
  <c r="I90" i="32"/>
  <c r="J90" i="32"/>
  <c r="L339" i="50" l="1"/>
  <c r="M339" i="50" s="1"/>
  <c r="C338" i="50"/>
  <c r="C338" i="48"/>
  <c r="L339" i="48"/>
  <c r="M339" i="48" s="1"/>
  <c r="I89" i="32"/>
  <c r="J89" i="32"/>
  <c r="C336" i="54"/>
  <c r="L337" i="54"/>
  <c r="M337" i="54" s="1"/>
  <c r="G88" i="32"/>
  <c r="H88" i="32" s="1"/>
  <c r="L87" i="32"/>
  <c r="C336" i="52"/>
  <c r="L337" i="52"/>
  <c r="M337" i="52" s="1"/>
  <c r="I90" i="30"/>
  <c r="H89" i="30"/>
  <c r="J89" i="30" s="1"/>
  <c r="L87" i="30"/>
  <c r="G88" i="30"/>
  <c r="O333" i="34"/>
  <c r="P333" i="34" s="1"/>
  <c r="M332" i="34"/>
  <c r="C337" i="50" l="1"/>
  <c r="L338" i="50"/>
  <c r="M338" i="50" s="1"/>
  <c r="C337" i="48"/>
  <c r="L338" i="48"/>
  <c r="M338" i="48" s="1"/>
  <c r="G87" i="30"/>
  <c r="L86" i="30"/>
  <c r="M331" i="34"/>
  <c r="O332" i="34"/>
  <c r="P332" i="34" s="1"/>
  <c r="C335" i="52"/>
  <c r="L336" i="52"/>
  <c r="M336" i="52" s="1"/>
  <c r="H88" i="30"/>
  <c r="J88" i="30" s="1"/>
  <c r="I89" i="30"/>
  <c r="L86" i="32"/>
  <c r="G87" i="32"/>
  <c r="H87" i="32" s="1"/>
  <c r="I88" i="32"/>
  <c r="J88" i="32"/>
  <c r="C335" i="54"/>
  <c r="L336" i="54"/>
  <c r="M336" i="54" s="1"/>
  <c r="C336" i="48" l="1"/>
  <c r="L337" i="48"/>
  <c r="M337" i="48" s="1"/>
  <c r="L337" i="50"/>
  <c r="M337" i="50" s="1"/>
  <c r="C336" i="50"/>
  <c r="C334" i="54"/>
  <c r="L335" i="54"/>
  <c r="M335" i="54" s="1"/>
  <c r="J87" i="32"/>
  <c r="I87" i="32"/>
  <c r="L335" i="52"/>
  <c r="M335" i="52" s="1"/>
  <c r="C334" i="52"/>
  <c r="O331" i="34"/>
  <c r="P331" i="34" s="1"/>
  <c r="M330" i="34"/>
  <c r="G86" i="32"/>
  <c r="H86" i="32" s="1"/>
  <c r="L85" i="32"/>
  <c r="G86" i="30"/>
  <c r="L85" i="30"/>
  <c r="I88" i="30"/>
  <c r="H87" i="30"/>
  <c r="J87" i="30" s="1"/>
  <c r="L336" i="50" l="1"/>
  <c r="M336" i="50" s="1"/>
  <c r="C335" i="50"/>
  <c r="C335" i="48"/>
  <c r="L336" i="48"/>
  <c r="M336" i="48" s="1"/>
  <c r="I87" i="30"/>
  <c r="H86" i="30"/>
  <c r="J86" i="30" s="1"/>
  <c r="C333" i="52"/>
  <c r="L334" i="52"/>
  <c r="M334" i="52" s="1"/>
  <c r="L84" i="32"/>
  <c r="G85" i="32"/>
  <c r="H85" i="32" s="1"/>
  <c r="G85" i="30"/>
  <c r="L84" i="30"/>
  <c r="J86" i="32"/>
  <c r="I86" i="32"/>
  <c r="O330" i="34"/>
  <c r="P330" i="34" s="1"/>
  <c r="M329" i="34"/>
  <c r="C333" i="54"/>
  <c r="L334" i="54"/>
  <c r="M334" i="54" s="1"/>
  <c r="L335" i="50" l="1"/>
  <c r="M335" i="50" s="1"/>
  <c r="C334" i="50"/>
  <c r="L335" i="48"/>
  <c r="M335" i="48" s="1"/>
  <c r="C334" i="48"/>
  <c r="O329" i="34"/>
  <c r="P329" i="34" s="1"/>
  <c r="M328" i="34"/>
  <c r="I85" i="32"/>
  <c r="J85" i="32"/>
  <c r="C332" i="54"/>
  <c r="L333" i="54"/>
  <c r="M333" i="54" s="1"/>
  <c r="L333" i="52"/>
  <c r="M333" i="52" s="1"/>
  <c r="C332" i="52"/>
  <c r="L83" i="30"/>
  <c r="G84" i="30"/>
  <c r="H85" i="30"/>
  <c r="J85" i="30" s="1"/>
  <c r="I86" i="30"/>
  <c r="G84" i="32"/>
  <c r="H84" i="32" s="1"/>
  <c r="L83" i="32"/>
  <c r="L334" i="50" l="1"/>
  <c r="M334" i="50" s="1"/>
  <c r="C333" i="50"/>
  <c r="C333" i="48"/>
  <c r="L334" i="48"/>
  <c r="M334" i="48" s="1"/>
  <c r="I84" i="32"/>
  <c r="J84" i="32"/>
  <c r="H84" i="30"/>
  <c r="J84" i="30" s="1"/>
  <c r="I85" i="30"/>
  <c r="O328" i="34"/>
  <c r="P328" i="34" s="1"/>
  <c r="M327" i="34"/>
  <c r="G83" i="30"/>
  <c r="L82" i="30"/>
  <c r="L82" i="32"/>
  <c r="G83" i="32"/>
  <c r="H83" i="32" s="1"/>
  <c r="C331" i="52"/>
  <c r="L332" i="52"/>
  <c r="M332" i="52" s="1"/>
  <c r="C331" i="54"/>
  <c r="L332" i="54"/>
  <c r="M332" i="54" s="1"/>
  <c r="L333" i="50" l="1"/>
  <c r="M333" i="50" s="1"/>
  <c r="C332" i="50"/>
  <c r="L333" i="48"/>
  <c r="M333" i="48" s="1"/>
  <c r="C332" i="48"/>
  <c r="G82" i="32"/>
  <c r="H82" i="32" s="1"/>
  <c r="L81" i="32"/>
  <c r="M326" i="34"/>
  <c r="O327" i="34"/>
  <c r="P327" i="34" s="1"/>
  <c r="C330" i="54"/>
  <c r="L331" i="54"/>
  <c r="M331" i="54" s="1"/>
  <c r="J83" i="32"/>
  <c r="I83" i="32"/>
  <c r="H83" i="30"/>
  <c r="J83" i="30" s="1"/>
  <c r="I84" i="30"/>
  <c r="C330" i="52"/>
  <c r="L331" i="52"/>
  <c r="M331" i="52" s="1"/>
  <c r="L81" i="30"/>
  <c r="G82" i="30"/>
  <c r="C331" i="50" l="1"/>
  <c r="L332" i="50"/>
  <c r="M332" i="50" s="1"/>
  <c r="L332" i="48"/>
  <c r="M332" i="48" s="1"/>
  <c r="C331" i="48"/>
  <c r="G81" i="30"/>
  <c r="L80" i="30"/>
  <c r="L330" i="52"/>
  <c r="M330" i="52" s="1"/>
  <c r="C329" i="52"/>
  <c r="G81" i="32"/>
  <c r="H81" i="32" s="1"/>
  <c r="L80" i="32"/>
  <c r="H82" i="30"/>
  <c r="J82" i="30" s="1"/>
  <c r="I83" i="30"/>
  <c r="C329" i="54"/>
  <c r="L330" i="54"/>
  <c r="M330" i="54" s="1"/>
  <c r="O326" i="34"/>
  <c r="P326" i="34" s="1"/>
  <c r="M325" i="34"/>
  <c r="J82" i="32"/>
  <c r="I82" i="32"/>
  <c r="L331" i="48" l="1"/>
  <c r="M331" i="48" s="1"/>
  <c r="C330" i="48"/>
  <c r="L331" i="50"/>
  <c r="M331" i="50" s="1"/>
  <c r="C330" i="50"/>
  <c r="O325" i="34"/>
  <c r="P325" i="34" s="1"/>
  <c r="M324" i="34"/>
  <c r="C328" i="54"/>
  <c r="L329" i="54"/>
  <c r="M329" i="54" s="1"/>
  <c r="J81" i="32"/>
  <c r="I81" i="32"/>
  <c r="G80" i="32"/>
  <c r="H80" i="32" s="1"/>
  <c r="L79" i="32"/>
  <c r="C328" i="52"/>
  <c r="L329" i="52"/>
  <c r="M329" i="52" s="1"/>
  <c r="G80" i="30"/>
  <c r="L79" i="30"/>
  <c r="I82" i="30"/>
  <c r="H81" i="30"/>
  <c r="J81" i="30" s="1"/>
  <c r="C329" i="50" l="1"/>
  <c r="L330" i="50"/>
  <c r="M330" i="50" s="1"/>
  <c r="C329" i="48"/>
  <c r="L330" i="48"/>
  <c r="M330" i="48" s="1"/>
  <c r="G79" i="30"/>
  <c r="L78" i="30"/>
  <c r="L78" i="32"/>
  <c r="G79" i="32"/>
  <c r="H79" i="32" s="1"/>
  <c r="I81" i="30"/>
  <c r="H80" i="30"/>
  <c r="J80" i="30" s="1"/>
  <c r="L328" i="52"/>
  <c r="M328" i="52" s="1"/>
  <c r="C327" i="52"/>
  <c r="C327" i="54"/>
  <c r="L328" i="54"/>
  <c r="M328" i="54" s="1"/>
  <c r="M323" i="34"/>
  <c r="O324" i="34"/>
  <c r="P324" i="34" s="1"/>
  <c r="J80" i="32"/>
  <c r="I80" i="32"/>
  <c r="L329" i="48" l="1"/>
  <c r="M329" i="48" s="1"/>
  <c r="C328" i="48"/>
  <c r="C328" i="50"/>
  <c r="L329" i="50"/>
  <c r="M329" i="50" s="1"/>
  <c r="O323" i="34"/>
  <c r="P323" i="34" s="1"/>
  <c r="M322" i="34"/>
  <c r="C326" i="54"/>
  <c r="L327" i="54"/>
  <c r="M327" i="54" s="1"/>
  <c r="H79" i="30"/>
  <c r="J79" i="30" s="1"/>
  <c r="I80" i="30"/>
  <c r="C326" i="52"/>
  <c r="L327" i="52"/>
  <c r="M327" i="52" s="1"/>
  <c r="J79" i="32"/>
  <c r="I79" i="32"/>
  <c r="G78" i="32"/>
  <c r="H78" i="32" s="1"/>
  <c r="L77" i="32"/>
  <c r="L77" i="30"/>
  <c r="G78" i="30"/>
  <c r="C327" i="50" l="1"/>
  <c r="L328" i="50"/>
  <c r="M328" i="50" s="1"/>
  <c r="C327" i="48"/>
  <c r="L328" i="48"/>
  <c r="M328" i="48" s="1"/>
  <c r="G77" i="30"/>
  <c r="L76" i="30"/>
  <c r="I79" i="30"/>
  <c r="H78" i="30"/>
  <c r="J78" i="30" s="1"/>
  <c r="J78" i="32"/>
  <c r="I78" i="32"/>
  <c r="C325" i="52"/>
  <c r="L326" i="52"/>
  <c r="M326" i="52" s="1"/>
  <c r="M321" i="34"/>
  <c r="O322" i="34"/>
  <c r="P322" i="34" s="1"/>
  <c r="G77" i="32"/>
  <c r="H77" i="32" s="1"/>
  <c r="L76" i="32"/>
  <c r="C325" i="54"/>
  <c r="L326" i="54"/>
  <c r="M326" i="54" s="1"/>
  <c r="C326" i="48" l="1"/>
  <c r="L327" i="48"/>
  <c r="M327" i="48" s="1"/>
  <c r="L327" i="50"/>
  <c r="M327" i="50" s="1"/>
  <c r="C326" i="50"/>
  <c r="J77" i="32"/>
  <c r="I77" i="32"/>
  <c r="O321" i="34"/>
  <c r="P321" i="34" s="1"/>
  <c r="M320" i="34"/>
  <c r="C324" i="54"/>
  <c r="L325" i="54"/>
  <c r="M325" i="54" s="1"/>
  <c r="I78" i="30"/>
  <c r="H77" i="30"/>
  <c r="J77" i="30" s="1"/>
  <c r="L75" i="32"/>
  <c r="G76" i="32"/>
  <c r="H76" i="32" s="1"/>
  <c r="L325" i="52"/>
  <c r="M325" i="52" s="1"/>
  <c r="C324" i="52"/>
  <c r="L75" i="30"/>
  <c r="G76" i="30"/>
  <c r="L326" i="50" l="1"/>
  <c r="M326" i="50" s="1"/>
  <c r="C325" i="50"/>
  <c r="L326" i="48"/>
  <c r="M326" i="48" s="1"/>
  <c r="C325" i="48"/>
  <c r="H76" i="30"/>
  <c r="J76" i="30" s="1"/>
  <c r="I77" i="30"/>
  <c r="L74" i="32"/>
  <c r="G75" i="32"/>
  <c r="H75" i="32" s="1"/>
  <c r="C323" i="52"/>
  <c r="L324" i="52"/>
  <c r="M324" i="52" s="1"/>
  <c r="C323" i="54"/>
  <c r="L324" i="54"/>
  <c r="M324" i="54" s="1"/>
  <c r="I76" i="32"/>
  <c r="J76" i="32"/>
  <c r="G75" i="30"/>
  <c r="L74" i="30"/>
  <c r="O320" i="34"/>
  <c r="P320" i="34" s="1"/>
  <c r="M319" i="34"/>
  <c r="C324" i="48" l="1"/>
  <c r="L325" i="48"/>
  <c r="M325" i="48" s="1"/>
  <c r="L325" i="50"/>
  <c r="M325" i="50" s="1"/>
  <c r="C324" i="50"/>
  <c r="I76" i="30"/>
  <c r="H75" i="30"/>
  <c r="J75" i="30" s="1"/>
  <c r="O319" i="34"/>
  <c r="P319" i="34" s="1"/>
  <c r="M318" i="34"/>
  <c r="I75" i="32"/>
  <c r="J75" i="32"/>
  <c r="G74" i="30"/>
  <c r="L73" i="30"/>
  <c r="C322" i="54"/>
  <c r="L323" i="54"/>
  <c r="M323" i="54" s="1"/>
  <c r="L323" i="52"/>
  <c r="M323" i="52" s="1"/>
  <c r="C322" i="52"/>
  <c r="G74" i="32"/>
  <c r="H74" i="32" s="1"/>
  <c r="L73" i="32"/>
  <c r="L324" i="50" l="1"/>
  <c r="M324" i="50" s="1"/>
  <c r="C323" i="50"/>
  <c r="C323" i="48"/>
  <c r="L324" i="48"/>
  <c r="M324" i="48" s="1"/>
  <c r="C321" i="52"/>
  <c r="L322" i="52"/>
  <c r="M322" i="52" s="1"/>
  <c r="C321" i="54"/>
  <c r="L322" i="54"/>
  <c r="M322" i="54" s="1"/>
  <c r="G73" i="30"/>
  <c r="L72" i="30"/>
  <c r="I75" i="30"/>
  <c r="H74" i="30"/>
  <c r="J74" i="30" s="1"/>
  <c r="O318" i="34"/>
  <c r="P318" i="34" s="1"/>
  <c r="M317" i="34"/>
  <c r="L72" i="32"/>
  <c r="G73" i="32"/>
  <c r="H73" i="32" s="1"/>
  <c r="I74" i="32"/>
  <c r="J74" i="32"/>
  <c r="C322" i="48" l="1"/>
  <c r="L323" i="48"/>
  <c r="M323" i="48" s="1"/>
  <c r="L323" i="50"/>
  <c r="M323" i="50" s="1"/>
  <c r="C322" i="50"/>
  <c r="G72" i="32"/>
  <c r="H72" i="32" s="1"/>
  <c r="L71" i="32"/>
  <c r="I74" i="30"/>
  <c r="H73" i="30"/>
  <c r="J73" i="30" s="1"/>
  <c r="J73" i="32"/>
  <c r="I73" i="32"/>
  <c r="M316" i="34"/>
  <c r="O317" i="34"/>
  <c r="P317" i="34" s="1"/>
  <c r="G72" i="30"/>
  <c r="L71" i="30"/>
  <c r="C320" i="54"/>
  <c r="L321" i="54"/>
  <c r="M321" i="54" s="1"/>
  <c r="C320" i="52"/>
  <c r="L321" i="52"/>
  <c r="M321" i="52" s="1"/>
  <c r="C321" i="50" l="1"/>
  <c r="L322" i="50"/>
  <c r="M322" i="50" s="1"/>
  <c r="C321" i="48"/>
  <c r="L322" i="48"/>
  <c r="M322" i="48" s="1"/>
  <c r="C319" i="54"/>
  <c r="L320" i="54"/>
  <c r="M320" i="54" s="1"/>
  <c r="G71" i="30"/>
  <c r="L70" i="30"/>
  <c r="I73" i="30"/>
  <c r="H72" i="30"/>
  <c r="J72" i="30" s="1"/>
  <c r="O316" i="34"/>
  <c r="P316" i="34" s="1"/>
  <c r="M315" i="34"/>
  <c r="L320" i="52"/>
  <c r="M320" i="52" s="1"/>
  <c r="C319" i="52"/>
  <c r="L70" i="32"/>
  <c r="G71" i="32"/>
  <c r="H71" i="32" s="1"/>
  <c r="I72" i="32"/>
  <c r="J72" i="32"/>
  <c r="C320" i="48" l="1"/>
  <c r="L321" i="48"/>
  <c r="M321" i="48" s="1"/>
  <c r="L321" i="50"/>
  <c r="M321" i="50" s="1"/>
  <c r="C320" i="50"/>
  <c r="G70" i="32"/>
  <c r="H70" i="32" s="1"/>
  <c r="L69" i="32"/>
  <c r="L69" i="30"/>
  <c r="G70" i="30"/>
  <c r="I71" i="32"/>
  <c r="J71" i="32"/>
  <c r="C318" i="52"/>
  <c r="L319" i="52"/>
  <c r="M319" i="52" s="1"/>
  <c r="O315" i="34"/>
  <c r="P315" i="34" s="1"/>
  <c r="M314" i="34"/>
  <c r="H71" i="30"/>
  <c r="J71" i="30" s="1"/>
  <c r="I72" i="30"/>
  <c r="C318" i="54"/>
  <c r="L319" i="54"/>
  <c r="M319" i="54" s="1"/>
  <c r="C319" i="50" l="1"/>
  <c r="L320" i="50"/>
  <c r="M320" i="50" s="1"/>
  <c r="L320" i="48"/>
  <c r="M320" i="48" s="1"/>
  <c r="C319" i="48"/>
  <c r="C317" i="54"/>
  <c r="L318" i="54"/>
  <c r="M318" i="54" s="1"/>
  <c r="M313" i="34"/>
  <c r="O314" i="34"/>
  <c r="P314" i="34" s="1"/>
  <c r="L68" i="32"/>
  <c r="G69" i="32"/>
  <c r="H69" i="32" s="1"/>
  <c r="L318" i="52"/>
  <c r="M318" i="52" s="1"/>
  <c r="C317" i="52"/>
  <c r="I71" i="30"/>
  <c r="H70" i="30"/>
  <c r="J70" i="30" s="1"/>
  <c r="G69" i="30"/>
  <c r="L68" i="30"/>
  <c r="J70" i="32"/>
  <c r="I70" i="32"/>
  <c r="C318" i="48" l="1"/>
  <c r="L319" i="48"/>
  <c r="M319" i="48" s="1"/>
  <c r="L319" i="50"/>
  <c r="M319" i="50" s="1"/>
  <c r="C318" i="50"/>
  <c r="G68" i="30"/>
  <c r="L67" i="30"/>
  <c r="H69" i="30"/>
  <c r="J69" i="30" s="1"/>
  <c r="I70" i="30"/>
  <c r="C316" i="52"/>
  <c r="L317" i="52"/>
  <c r="M317" i="52" s="1"/>
  <c r="J69" i="32"/>
  <c r="I69" i="32"/>
  <c r="G68" i="32"/>
  <c r="H68" i="32" s="1"/>
  <c r="L67" i="32"/>
  <c r="O313" i="34"/>
  <c r="P313" i="34" s="1"/>
  <c r="M312" i="34"/>
  <c r="C316" i="54"/>
  <c r="L317" i="54"/>
  <c r="M317" i="54" s="1"/>
  <c r="L318" i="50" l="1"/>
  <c r="M318" i="50" s="1"/>
  <c r="C317" i="50"/>
  <c r="L318" i="48"/>
  <c r="M318" i="48" s="1"/>
  <c r="C317" i="48"/>
  <c r="C315" i="54"/>
  <c r="L316" i="54"/>
  <c r="M316" i="54" s="1"/>
  <c r="L66" i="32"/>
  <c r="G67" i="32"/>
  <c r="H67" i="32" s="1"/>
  <c r="M311" i="34"/>
  <c r="O312" i="34"/>
  <c r="P312" i="34" s="1"/>
  <c r="C315" i="52"/>
  <c r="L316" i="52"/>
  <c r="M316" i="52" s="1"/>
  <c r="L66" i="30"/>
  <c r="G67" i="30"/>
  <c r="J68" i="32"/>
  <c r="I68" i="32"/>
  <c r="H68" i="30"/>
  <c r="J68" i="30" s="1"/>
  <c r="I69" i="30"/>
  <c r="L317" i="50" l="1"/>
  <c r="M317" i="50" s="1"/>
  <c r="C316" i="50"/>
  <c r="C316" i="48"/>
  <c r="L317" i="48"/>
  <c r="M317" i="48" s="1"/>
  <c r="I68" i="30"/>
  <c r="H67" i="30"/>
  <c r="J67" i="30" s="1"/>
  <c r="O311" i="34"/>
  <c r="P311" i="34" s="1"/>
  <c r="M310" i="34"/>
  <c r="C314" i="54"/>
  <c r="L315" i="54"/>
  <c r="M315" i="54" s="1"/>
  <c r="G66" i="32"/>
  <c r="H66" i="32" s="1"/>
  <c r="L65" i="32"/>
  <c r="L65" i="30"/>
  <c r="G66" i="30"/>
  <c r="L315" i="52"/>
  <c r="M315" i="52" s="1"/>
  <c r="C314" i="52"/>
  <c r="J67" i="32"/>
  <c r="I67" i="32"/>
  <c r="C315" i="48" l="1"/>
  <c r="L316" i="48"/>
  <c r="M316" i="48" s="1"/>
  <c r="L316" i="50"/>
  <c r="M316" i="50" s="1"/>
  <c r="C315" i="50"/>
  <c r="C313" i="52"/>
  <c r="L314" i="52"/>
  <c r="M314" i="52" s="1"/>
  <c r="I67" i="30"/>
  <c r="H66" i="30"/>
  <c r="J66" i="30" s="1"/>
  <c r="O310" i="34"/>
  <c r="P310" i="34" s="1"/>
  <c r="M309" i="34"/>
  <c r="G65" i="32"/>
  <c r="H65" i="32" s="1"/>
  <c r="L64" i="32"/>
  <c r="G65" i="30"/>
  <c r="L64" i="30"/>
  <c r="I66" i="32"/>
  <c r="J66" i="32"/>
  <c r="C313" i="54"/>
  <c r="L314" i="54"/>
  <c r="M314" i="54" s="1"/>
  <c r="C314" i="50" l="1"/>
  <c r="L315" i="50"/>
  <c r="M315" i="50" s="1"/>
  <c r="C314" i="48"/>
  <c r="L315" i="48"/>
  <c r="M315" i="48" s="1"/>
  <c r="I65" i="32"/>
  <c r="J65" i="32"/>
  <c r="O309" i="34"/>
  <c r="P309" i="34" s="1"/>
  <c r="M308" i="34"/>
  <c r="G64" i="30"/>
  <c r="L63" i="30"/>
  <c r="C312" i="54"/>
  <c r="L313" i="54"/>
  <c r="M313" i="54" s="1"/>
  <c r="I66" i="30"/>
  <c r="H65" i="30"/>
  <c r="J65" i="30" s="1"/>
  <c r="L63" i="32"/>
  <c r="G64" i="32"/>
  <c r="H64" i="32" s="1"/>
  <c r="L313" i="52"/>
  <c r="M313" i="52" s="1"/>
  <c r="C312" i="52"/>
  <c r="L314" i="48" l="1"/>
  <c r="M314" i="48" s="1"/>
  <c r="C313" i="48"/>
  <c r="C313" i="50"/>
  <c r="L314" i="50"/>
  <c r="M314" i="50" s="1"/>
  <c r="C311" i="52"/>
  <c r="L312" i="52"/>
  <c r="M312" i="52" s="1"/>
  <c r="J64" i="32"/>
  <c r="I64" i="32"/>
  <c r="L62" i="32"/>
  <c r="G63" i="32"/>
  <c r="H63" i="32" s="1"/>
  <c r="L62" i="30"/>
  <c r="G63" i="30"/>
  <c r="O308" i="34"/>
  <c r="P308" i="34" s="1"/>
  <c r="M307" i="34"/>
  <c r="C311" i="54"/>
  <c r="L312" i="54"/>
  <c r="M312" i="54" s="1"/>
  <c r="H64" i="30"/>
  <c r="J64" i="30" s="1"/>
  <c r="I65" i="30"/>
  <c r="C312" i="48" l="1"/>
  <c r="L313" i="48"/>
  <c r="M313" i="48" s="1"/>
  <c r="L313" i="50"/>
  <c r="M313" i="50" s="1"/>
  <c r="C312" i="50"/>
  <c r="L61" i="30"/>
  <c r="G62" i="30"/>
  <c r="C310" i="54"/>
  <c r="L311" i="54"/>
  <c r="M311" i="54" s="1"/>
  <c r="M306" i="34"/>
  <c r="O307" i="34"/>
  <c r="P307" i="34" s="1"/>
  <c r="I64" i="30"/>
  <c r="H63" i="30"/>
  <c r="J63" i="30" s="1"/>
  <c r="J63" i="32"/>
  <c r="I63" i="32"/>
  <c r="G62" i="32"/>
  <c r="H62" i="32" s="1"/>
  <c r="L61" i="32"/>
  <c r="C310" i="52"/>
  <c r="L311" i="52"/>
  <c r="M311" i="52" s="1"/>
  <c r="C311" i="50" l="1"/>
  <c r="L312" i="50"/>
  <c r="M312" i="50" s="1"/>
  <c r="C311" i="48"/>
  <c r="L312" i="48"/>
  <c r="M312" i="48" s="1"/>
  <c r="L310" i="52"/>
  <c r="M310" i="52" s="1"/>
  <c r="C309" i="52"/>
  <c r="G61" i="32"/>
  <c r="H61" i="32" s="1"/>
  <c r="L60" i="32"/>
  <c r="I62" i="32"/>
  <c r="J62" i="32"/>
  <c r="O306" i="34"/>
  <c r="P306" i="34" s="1"/>
  <c r="M305" i="34"/>
  <c r="H62" i="30"/>
  <c r="J62" i="30" s="1"/>
  <c r="I63" i="30"/>
  <c r="C309" i="54"/>
  <c r="L310" i="54"/>
  <c r="M310" i="54" s="1"/>
  <c r="G61" i="30"/>
  <c r="L60" i="30"/>
  <c r="C310" i="48" l="1"/>
  <c r="L311" i="48"/>
  <c r="M311" i="48" s="1"/>
  <c r="L311" i="50"/>
  <c r="M311" i="50" s="1"/>
  <c r="C310" i="50"/>
  <c r="G60" i="30"/>
  <c r="L59" i="30"/>
  <c r="I62" i="30"/>
  <c r="H61" i="30"/>
  <c r="J61" i="30" s="1"/>
  <c r="O305" i="34"/>
  <c r="P305" i="34" s="1"/>
  <c r="M304" i="34"/>
  <c r="J61" i="32"/>
  <c r="I61" i="32"/>
  <c r="C308" i="54"/>
  <c r="L309" i="54"/>
  <c r="M309" i="54" s="1"/>
  <c r="C308" i="52"/>
  <c r="L309" i="52"/>
  <c r="M309" i="52" s="1"/>
  <c r="G60" i="32"/>
  <c r="H60" i="32" s="1"/>
  <c r="L59" i="32"/>
  <c r="C309" i="50" l="1"/>
  <c r="L310" i="50"/>
  <c r="M310" i="50" s="1"/>
  <c r="L310" i="48"/>
  <c r="M310" i="48" s="1"/>
  <c r="C309" i="48"/>
  <c r="L58" i="32"/>
  <c r="G59" i="32"/>
  <c r="H59" i="32" s="1"/>
  <c r="L58" i="30"/>
  <c r="G59" i="30"/>
  <c r="J60" i="32"/>
  <c r="I60" i="32"/>
  <c r="L308" i="52"/>
  <c r="M308" i="52" s="1"/>
  <c r="C307" i="52"/>
  <c r="C307" i="54"/>
  <c r="L308" i="54"/>
  <c r="M308" i="54" s="1"/>
  <c r="M303" i="34"/>
  <c r="O304" i="34"/>
  <c r="P304" i="34" s="1"/>
  <c r="I61" i="30"/>
  <c r="H60" i="30"/>
  <c r="J60" i="30" s="1"/>
  <c r="L309" i="48" l="1"/>
  <c r="M309" i="48" s="1"/>
  <c r="C308" i="48"/>
  <c r="C308" i="50"/>
  <c r="L309" i="50"/>
  <c r="M309" i="50" s="1"/>
  <c r="C306" i="54"/>
  <c r="L307" i="54"/>
  <c r="M307" i="54" s="1"/>
  <c r="C306" i="52"/>
  <c r="L307" i="52"/>
  <c r="M307" i="52" s="1"/>
  <c r="L57" i="30"/>
  <c r="G58" i="30"/>
  <c r="J59" i="32"/>
  <c r="I59" i="32"/>
  <c r="O303" i="34"/>
  <c r="P303" i="34" s="1"/>
  <c r="M302" i="34"/>
  <c r="H59" i="30"/>
  <c r="J59" i="30" s="1"/>
  <c r="I60" i="30"/>
  <c r="G58" i="32"/>
  <c r="H58" i="32" s="1"/>
  <c r="L57" i="32"/>
  <c r="C307" i="50" l="1"/>
  <c r="L308" i="50"/>
  <c r="M308" i="50" s="1"/>
  <c r="C307" i="48"/>
  <c r="L308" i="48"/>
  <c r="M308" i="48" s="1"/>
  <c r="J58" i="32"/>
  <c r="I58" i="32"/>
  <c r="M301" i="34"/>
  <c r="O302" i="34"/>
  <c r="P302" i="34" s="1"/>
  <c r="G57" i="30"/>
  <c r="L56" i="30"/>
  <c r="G57" i="32"/>
  <c r="H57" i="32" s="1"/>
  <c r="L56" i="32"/>
  <c r="I59" i="30"/>
  <c r="H58" i="30"/>
  <c r="J58" i="30" s="1"/>
  <c r="C305" i="52"/>
  <c r="L306" i="52"/>
  <c r="M306" i="52" s="1"/>
  <c r="C305" i="54"/>
  <c r="L306" i="54"/>
  <c r="M306" i="54" s="1"/>
  <c r="C306" i="48" l="1"/>
  <c r="L307" i="48"/>
  <c r="M307" i="48" s="1"/>
  <c r="L307" i="50"/>
  <c r="M307" i="50" s="1"/>
  <c r="C306" i="50"/>
  <c r="L55" i="32"/>
  <c r="G56" i="32"/>
  <c r="H56" i="32" s="1"/>
  <c r="I58" i="30"/>
  <c r="H57" i="30"/>
  <c r="J57" i="30" s="1"/>
  <c r="L305" i="52"/>
  <c r="M305" i="52" s="1"/>
  <c r="C304" i="52"/>
  <c r="L55" i="30"/>
  <c r="G56" i="30"/>
  <c r="C304" i="54"/>
  <c r="L305" i="54"/>
  <c r="M305" i="54" s="1"/>
  <c r="J57" i="32"/>
  <c r="I57" i="32"/>
  <c r="O301" i="34"/>
  <c r="P301" i="34" s="1"/>
  <c r="M300" i="34"/>
  <c r="L306" i="50" l="1"/>
  <c r="M306" i="50" s="1"/>
  <c r="C305" i="50"/>
  <c r="C305" i="48"/>
  <c r="L306" i="48"/>
  <c r="M306" i="48" s="1"/>
  <c r="H56" i="30"/>
  <c r="J56" i="30" s="1"/>
  <c r="I57" i="30"/>
  <c r="C303" i="52"/>
  <c r="L304" i="52"/>
  <c r="M304" i="52" s="1"/>
  <c r="I56" i="32"/>
  <c r="J56" i="32"/>
  <c r="O300" i="34"/>
  <c r="P300" i="34" s="1"/>
  <c r="M299" i="34"/>
  <c r="C303" i="54"/>
  <c r="L304" i="54"/>
  <c r="M304" i="54" s="1"/>
  <c r="L54" i="30"/>
  <c r="G55" i="30"/>
  <c r="L54" i="32"/>
  <c r="G55" i="32"/>
  <c r="H55" i="32" s="1"/>
  <c r="L305" i="48" l="1"/>
  <c r="M305" i="48" s="1"/>
  <c r="C304" i="48"/>
  <c r="L305" i="50"/>
  <c r="M305" i="50" s="1"/>
  <c r="C304" i="50"/>
  <c r="G54" i="30"/>
  <c r="L53" i="30"/>
  <c r="I56" i="30"/>
  <c r="H55" i="30"/>
  <c r="J55" i="30" s="1"/>
  <c r="G54" i="32"/>
  <c r="H54" i="32" s="1"/>
  <c r="L53" i="32"/>
  <c r="C302" i="54"/>
  <c r="L303" i="54"/>
  <c r="M303" i="54" s="1"/>
  <c r="J55" i="32"/>
  <c r="I55" i="32"/>
  <c r="O299" i="34"/>
  <c r="P299" i="34" s="1"/>
  <c r="M298" i="34"/>
  <c r="L303" i="52"/>
  <c r="M303" i="52" s="1"/>
  <c r="C302" i="52"/>
  <c r="L304" i="50" l="1"/>
  <c r="M304" i="50" s="1"/>
  <c r="C303" i="50"/>
  <c r="C303" i="48"/>
  <c r="L304" i="48"/>
  <c r="M304" i="48" s="1"/>
  <c r="C301" i="52"/>
  <c r="L302" i="52"/>
  <c r="M302" i="52" s="1"/>
  <c r="O298" i="34"/>
  <c r="P298" i="34" s="1"/>
  <c r="M297" i="34"/>
  <c r="C301" i="54"/>
  <c r="L302" i="54"/>
  <c r="M302" i="54" s="1"/>
  <c r="G53" i="32"/>
  <c r="H53" i="32" s="1"/>
  <c r="L52" i="32"/>
  <c r="J54" i="32"/>
  <c r="I54" i="32"/>
  <c r="G53" i="30"/>
  <c r="L52" i="30"/>
  <c r="I55" i="30"/>
  <c r="H54" i="30"/>
  <c r="J54" i="30" s="1"/>
  <c r="C302" i="48" l="1"/>
  <c r="L303" i="48"/>
  <c r="M303" i="48" s="1"/>
  <c r="C302" i="50"/>
  <c r="L303" i="50"/>
  <c r="M303" i="50" s="1"/>
  <c r="G52" i="32"/>
  <c r="H52" i="32" s="1"/>
  <c r="L51" i="32"/>
  <c r="I54" i="30"/>
  <c r="H53" i="30"/>
  <c r="J53" i="30" s="1"/>
  <c r="C300" i="52"/>
  <c r="L301" i="52"/>
  <c r="M301" i="52" s="1"/>
  <c r="J53" i="32"/>
  <c r="I53" i="32"/>
  <c r="C300" i="54"/>
  <c r="L301" i="54"/>
  <c r="M301" i="54" s="1"/>
  <c r="L51" i="30"/>
  <c r="G52" i="30"/>
  <c r="M296" i="34"/>
  <c r="O297" i="34"/>
  <c r="P297" i="34" s="1"/>
  <c r="L302" i="50" l="1"/>
  <c r="M302" i="50" s="1"/>
  <c r="C301" i="50"/>
  <c r="L302" i="48"/>
  <c r="M302" i="48" s="1"/>
  <c r="C301" i="48"/>
  <c r="O296" i="34"/>
  <c r="P296" i="34" s="1"/>
  <c r="M295" i="34"/>
  <c r="G51" i="30"/>
  <c r="L50" i="30"/>
  <c r="I53" i="30"/>
  <c r="H52" i="30"/>
  <c r="J52" i="30" s="1"/>
  <c r="C299" i="54"/>
  <c r="L300" i="54"/>
  <c r="M300" i="54" s="1"/>
  <c r="L300" i="52"/>
  <c r="M300" i="52" s="1"/>
  <c r="C299" i="52"/>
  <c r="G51" i="32"/>
  <c r="H51" i="32" s="1"/>
  <c r="L50" i="32"/>
  <c r="I52" i="32"/>
  <c r="J52" i="32"/>
  <c r="C300" i="48" l="1"/>
  <c r="L301" i="48"/>
  <c r="M301" i="48" s="1"/>
  <c r="L301" i="50"/>
  <c r="M301" i="50" s="1"/>
  <c r="C300" i="50"/>
  <c r="I51" i="32"/>
  <c r="J51" i="32"/>
  <c r="L49" i="30"/>
  <c r="G50" i="30"/>
  <c r="O295" i="34"/>
  <c r="P295" i="34" s="1"/>
  <c r="M294" i="34"/>
  <c r="G50" i="32"/>
  <c r="H50" i="32" s="1"/>
  <c r="L49" i="32"/>
  <c r="C298" i="52"/>
  <c r="L299" i="52"/>
  <c r="M299" i="52" s="1"/>
  <c r="C298" i="54"/>
  <c r="L299" i="54"/>
  <c r="M299" i="54" s="1"/>
  <c r="H51" i="30"/>
  <c r="J51" i="30" s="1"/>
  <c r="I52" i="30"/>
  <c r="L300" i="50" l="1"/>
  <c r="M300" i="50" s="1"/>
  <c r="C299" i="50"/>
  <c r="L300" i="48"/>
  <c r="M300" i="48" s="1"/>
  <c r="C299" i="48"/>
  <c r="O294" i="34"/>
  <c r="P294" i="34" s="1"/>
  <c r="M293" i="34"/>
  <c r="L48" i="32"/>
  <c r="G49" i="32"/>
  <c r="H49" i="32" s="1"/>
  <c r="G49" i="30"/>
  <c r="L48" i="30"/>
  <c r="J50" i="32"/>
  <c r="I50" i="32"/>
  <c r="H50" i="30"/>
  <c r="J50" i="30" s="1"/>
  <c r="I51" i="30"/>
  <c r="C297" i="54"/>
  <c r="L298" i="54"/>
  <c r="M298" i="54" s="1"/>
  <c r="L298" i="52"/>
  <c r="M298" i="52" s="1"/>
  <c r="C297" i="52"/>
  <c r="L299" i="48" l="1"/>
  <c r="M299" i="48" s="1"/>
  <c r="C298" i="48"/>
  <c r="L299" i="50"/>
  <c r="M299" i="50" s="1"/>
  <c r="C298" i="50"/>
  <c r="C296" i="54"/>
  <c r="L297" i="54"/>
  <c r="M297" i="54" s="1"/>
  <c r="H49" i="30"/>
  <c r="J49" i="30" s="1"/>
  <c r="I50" i="30"/>
  <c r="G48" i="32"/>
  <c r="H48" i="32" s="1"/>
  <c r="L47" i="32"/>
  <c r="O293" i="34"/>
  <c r="P293" i="34" s="1"/>
  <c r="M292" i="34"/>
  <c r="C296" i="52"/>
  <c r="L297" i="52"/>
  <c r="M297" i="52" s="1"/>
  <c r="G48" i="30"/>
  <c r="L47" i="30"/>
  <c r="J49" i="32"/>
  <c r="I49" i="32"/>
  <c r="C297" i="48" l="1"/>
  <c r="L298" i="48"/>
  <c r="M298" i="48" s="1"/>
  <c r="L298" i="50"/>
  <c r="M298" i="50" s="1"/>
  <c r="C297" i="50"/>
  <c r="C295" i="52"/>
  <c r="L296" i="52"/>
  <c r="M296" i="52" s="1"/>
  <c r="J48" i="32"/>
  <c r="I48" i="32"/>
  <c r="L46" i="30"/>
  <c r="G47" i="30"/>
  <c r="H48" i="30"/>
  <c r="J48" i="30" s="1"/>
  <c r="I49" i="30"/>
  <c r="M291" i="34"/>
  <c r="O292" i="34"/>
  <c r="P292" i="34" s="1"/>
  <c r="L46" i="32"/>
  <c r="G47" i="32"/>
  <c r="H47" i="32" s="1"/>
  <c r="C295" i="54"/>
  <c r="L296" i="54"/>
  <c r="M296" i="54" s="1"/>
  <c r="C296" i="50" l="1"/>
  <c r="L297" i="50"/>
  <c r="M297" i="50" s="1"/>
  <c r="L297" i="48"/>
  <c r="M297" i="48" s="1"/>
  <c r="C296" i="48"/>
  <c r="C294" i="54"/>
  <c r="L295" i="54"/>
  <c r="M295" i="54" s="1"/>
  <c r="G46" i="32"/>
  <c r="H46" i="32" s="1"/>
  <c r="L45" i="32"/>
  <c r="O291" i="34"/>
  <c r="P291" i="34" s="1"/>
  <c r="M290" i="34"/>
  <c r="G46" i="30"/>
  <c r="L45" i="30"/>
  <c r="H47" i="30"/>
  <c r="J47" i="30" s="1"/>
  <c r="I48" i="30"/>
  <c r="J47" i="32"/>
  <c r="I47" i="32"/>
  <c r="L295" i="52"/>
  <c r="M295" i="52" s="1"/>
  <c r="C294" i="52"/>
  <c r="L296" i="48" l="1"/>
  <c r="M296" i="48" s="1"/>
  <c r="C295" i="48"/>
  <c r="L296" i="50"/>
  <c r="M296" i="50" s="1"/>
  <c r="C295" i="50"/>
  <c r="C293" i="52"/>
  <c r="L294" i="52"/>
  <c r="M294" i="52" s="1"/>
  <c r="I46" i="32"/>
  <c r="J46" i="32"/>
  <c r="G45" i="30"/>
  <c r="L44" i="30"/>
  <c r="O290" i="34"/>
  <c r="P290" i="34" s="1"/>
  <c r="M289" i="34"/>
  <c r="I47" i="30"/>
  <c r="H46" i="30"/>
  <c r="J46" i="30" s="1"/>
  <c r="G45" i="32"/>
  <c r="H45" i="32" s="1"/>
  <c r="L44" i="32"/>
  <c r="C293" i="54"/>
  <c r="L294" i="54"/>
  <c r="M294" i="54" s="1"/>
  <c r="C294" i="48" l="1"/>
  <c r="L295" i="48"/>
  <c r="M295" i="48" s="1"/>
  <c r="C294" i="50"/>
  <c r="L295" i="50"/>
  <c r="M295" i="50" s="1"/>
  <c r="J45" i="32"/>
  <c r="I45" i="32"/>
  <c r="L43" i="32"/>
  <c r="G44" i="32"/>
  <c r="H44" i="32" s="1"/>
  <c r="O289" i="34"/>
  <c r="P289" i="34" s="1"/>
  <c r="M288" i="34"/>
  <c r="C292" i="54"/>
  <c r="L293" i="54"/>
  <c r="M293" i="54" s="1"/>
  <c r="G44" i="30"/>
  <c r="L43" i="30"/>
  <c r="I46" i="30"/>
  <c r="H45" i="30"/>
  <c r="J45" i="30" s="1"/>
  <c r="L293" i="52"/>
  <c r="M293" i="52" s="1"/>
  <c r="C292" i="52"/>
  <c r="L294" i="50" l="1"/>
  <c r="M294" i="50" s="1"/>
  <c r="C293" i="50"/>
  <c r="L294" i="48"/>
  <c r="M294" i="48" s="1"/>
  <c r="C293" i="48"/>
  <c r="G43" i="30"/>
  <c r="L42" i="30"/>
  <c r="H44" i="30"/>
  <c r="J44" i="30" s="1"/>
  <c r="I45" i="30"/>
  <c r="C291" i="54"/>
  <c r="L292" i="54"/>
  <c r="M292" i="54" s="1"/>
  <c r="C291" i="52"/>
  <c r="L292" i="52"/>
  <c r="M292" i="52" s="1"/>
  <c r="O288" i="34"/>
  <c r="P288" i="34" s="1"/>
  <c r="M287" i="34"/>
  <c r="J44" i="32"/>
  <c r="I44" i="32"/>
  <c r="L42" i="32"/>
  <c r="G43" i="32"/>
  <c r="H43" i="32" s="1"/>
  <c r="L293" i="48" l="1"/>
  <c r="M293" i="48" s="1"/>
  <c r="C292" i="48"/>
  <c r="L293" i="50"/>
  <c r="M293" i="50" s="1"/>
  <c r="C292" i="50"/>
  <c r="J43" i="32"/>
  <c r="I43" i="32"/>
  <c r="L41" i="32"/>
  <c r="G42" i="32"/>
  <c r="H42" i="32" s="1"/>
  <c r="M286" i="34"/>
  <c r="O287" i="34"/>
  <c r="P287" i="34" s="1"/>
  <c r="C290" i="52"/>
  <c r="L291" i="52"/>
  <c r="M291" i="52" s="1"/>
  <c r="C290" i="54"/>
  <c r="L291" i="54"/>
  <c r="M291" i="54" s="1"/>
  <c r="L41" i="30"/>
  <c r="G42" i="30"/>
  <c r="H43" i="30"/>
  <c r="J43" i="30" s="1"/>
  <c r="I44" i="30"/>
  <c r="L292" i="48" l="1"/>
  <c r="M292" i="48" s="1"/>
  <c r="C291" i="48"/>
  <c r="C291" i="50"/>
  <c r="L292" i="50"/>
  <c r="M292" i="50" s="1"/>
  <c r="C289" i="54"/>
  <c r="L290" i="54"/>
  <c r="M290" i="54" s="1"/>
  <c r="L40" i="30"/>
  <c r="G41" i="30"/>
  <c r="L40" i="32"/>
  <c r="G41" i="32"/>
  <c r="H41" i="32" s="1"/>
  <c r="O286" i="34"/>
  <c r="P286" i="34" s="1"/>
  <c r="M285" i="34"/>
  <c r="J42" i="32"/>
  <c r="I42" i="32"/>
  <c r="H42" i="30"/>
  <c r="J42" i="30" s="1"/>
  <c r="I43" i="30"/>
  <c r="L290" i="52"/>
  <c r="M290" i="52" s="1"/>
  <c r="C289" i="52"/>
  <c r="L291" i="50" l="1"/>
  <c r="M291" i="50" s="1"/>
  <c r="C290" i="50"/>
  <c r="L291" i="48"/>
  <c r="M291" i="48" s="1"/>
  <c r="C290" i="48"/>
  <c r="G40" i="32"/>
  <c r="H40" i="32" s="1"/>
  <c r="L39" i="32"/>
  <c r="C288" i="52"/>
  <c r="L289" i="52"/>
  <c r="M289" i="52" s="1"/>
  <c r="I42" i="30"/>
  <c r="H41" i="30"/>
  <c r="J41" i="30" s="1"/>
  <c r="O285" i="34"/>
  <c r="P285" i="34" s="1"/>
  <c r="M284" i="34"/>
  <c r="J41" i="32"/>
  <c r="I41" i="32"/>
  <c r="G40" i="30"/>
  <c r="L39" i="30"/>
  <c r="C288" i="54"/>
  <c r="L289" i="54"/>
  <c r="M289" i="54" s="1"/>
  <c r="C289" i="50" l="1"/>
  <c r="L290" i="50"/>
  <c r="M290" i="50" s="1"/>
  <c r="L290" i="48"/>
  <c r="M290" i="48" s="1"/>
  <c r="C289" i="48"/>
  <c r="L38" i="32"/>
  <c r="G39" i="32"/>
  <c r="H39" i="32" s="1"/>
  <c r="C287" i="54"/>
  <c r="L288" i="54"/>
  <c r="M288" i="54" s="1"/>
  <c r="G39" i="30"/>
  <c r="L38" i="30"/>
  <c r="O284" i="34"/>
  <c r="P284" i="34" s="1"/>
  <c r="M283" i="34"/>
  <c r="L288" i="52"/>
  <c r="M288" i="52" s="1"/>
  <c r="C287" i="52"/>
  <c r="H40" i="30"/>
  <c r="J40" i="30" s="1"/>
  <c r="I41" i="30"/>
  <c r="I40" i="32"/>
  <c r="J40" i="32"/>
  <c r="L289" i="48" l="1"/>
  <c r="M289" i="48" s="1"/>
  <c r="C288" i="48"/>
  <c r="L289" i="50"/>
  <c r="M289" i="50" s="1"/>
  <c r="C288" i="50"/>
  <c r="C286" i="52"/>
  <c r="L287" i="52"/>
  <c r="M287" i="52" s="1"/>
  <c r="L37" i="30"/>
  <c r="G38" i="30"/>
  <c r="C286" i="54"/>
  <c r="L287" i="54"/>
  <c r="M287" i="54" s="1"/>
  <c r="G38" i="32"/>
  <c r="H38" i="32" s="1"/>
  <c r="L37" i="32"/>
  <c r="O283" i="34"/>
  <c r="P283" i="34" s="1"/>
  <c r="M282" i="34"/>
  <c r="I40" i="30"/>
  <c r="H39" i="30"/>
  <c r="J39" i="30" s="1"/>
  <c r="J39" i="32"/>
  <c r="I39" i="32"/>
  <c r="L288" i="48" l="1"/>
  <c r="M288" i="48" s="1"/>
  <c r="C287" i="48"/>
  <c r="C287" i="50"/>
  <c r="L288" i="50"/>
  <c r="M288" i="50" s="1"/>
  <c r="J38" i="32"/>
  <c r="I38" i="32"/>
  <c r="G37" i="30"/>
  <c r="L36" i="30"/>
  <c r="C285" i="54"/>
  <c r="L286" i="54"/>
  <c r="M286" i="54" s="1"/>
  <c r="M281" i="34"/>
  <c r="O282" i="34"/>
  <c r="P282" i="34" s="1"/>
  <c r="L36" i="32"/>
  <c r="G37" i="32"/>
  <c r="H37" i="32" s="1"/>
  <c r="I39" i="30"/>
  <c r="H38" i="30"/>
  <c r="J38" i="30" s="1"/>
  <c r="C285" i="52"/>
  <c r="L286" i="52"/>
  <c r="M286" i="52" s="1"/>
  <c r="C286" i="50" l="1"/>
  <c r="L287" i="50"/>
  <c r="M287" i="50" s="1"/>
  <c r="C286" i="48"/>
  <c r="L287" i="48"/>
  <c r="M287" i="48" s="1"/>
  <c r="J37" i="32"/>
  <c r="I37" i="32"/>
  <c r="G36" i="32"/>
  <c r="H36" i="32" s="1"/>
  <c r="L35" i="32"/>
  <c r="O281" i="34"/>
  <c r="P281" i="34" s="1"/>
  <c r="M280" i="34"/>
  <c r="L35" i="30"/>
  <c r="G36" i="30"/>
  <c r="L285" i="52"/>
  <c r="M285" i="52" s="1"/>
  <c r="C284" i="52"/>
  <c r="C284" i="54"/>
  <c r="L285" i="54"/>
  <c r="M285" i="54" s="1"/>
  <c r="H37" i="30"/>
  <c r="J37" i="30" s="1"/>
  <c r="I38" i="30"/>
  <c r="L286" i="48" l="1"/>
  <c r="M286" i="48" s="1"/>
  <c r="C285" i="48"/>
  <c r="L286" i="50"/>
  <c r="M286" i="50" s="1"/>
  <c r="C285" i="50"/>
  <c r="H36" i="30"/>
  <c r="J36" i="30" s="1"/>
  <c r="I37" i="30"/>
  <c r="C283" i="52"/>
  <c r="L284" i="52"/>
  <c r="M284" i="52" s="1"/>
  <c r="G35" i="30"/>
  <c r="L34" i="30"/>
  <c r="C283" i="54"/>
  <c r="L284" i="54"/>
  <c r="M284" i="54" s="1"/>
  <c r="O280" i="34"/>
  <c r="P280" i="34" s="1"/>
  <c r="M279" i="34"/>
  <c r="L34" i="32"/>
  <c r="G35" i="32"/>
  <c r="H35" i="32" s="1"/>
  <c r="I36" i="32"/>
  <c r="J36" i="32"/>
  <c r="C284" i="48" l="1"/>
  <c r="L285" i="48"/>
  <c r="M285" i="48" s="1"/>
  <c r="L285" i="50"/>
  <c r="M285" i="50" s="1"/>
  <c r="C284" i="50"/>
  <c r="G34" i="32"/>
  <c r="H34" i="32" s="1"/>
  <c r="L33" i="32"/>
  <c r="C282" i="54"/>
  <c r="L283" i="54"/>
  <c r="M283" i="54" s="1"/>
  <c r="L283" i="52"/>
  <c r="M283" i="52" s="1"/>
  <c r="C282" i="52"/>
  <c r="H35" i="30"/>
  <c r="J35" i="30" s="1"/>
  <c r="I36" i="30"/>
  <c r="I35" i="32"/>
  <c r="J35" i="32"/>
  <c r="M278" i="34"/>
  <c r="O279" i="34"/>
  <c r="P279" i="34" s="1"/>
  <c r="G34" i="30"/>
  <c r="L33" i="30"/>
  <c r="L284" i="50" l="1"/>
  <c r="M284" i="50" s="1"/>
  <c r="C283" i="50"/>
  <c r="L284" i="48"/>
  <c r="M284" i="48" s="1"/>
  <c r="C283" i="48"/>
  <c r="I35" i="30"/>
  <c r="H34" i="30"/>
  <c r="J34" i="30" s="1"/>
  <c r="G33" i="30"/>
  <c r="L32" i="30"/>
  <c r="O278" i="34"/>
  <c r="P278" i="34" s="1"/>
  <c r="M277" i="34"/>
  <c r="L32" i="32"/>
  <c r="G33" i="32"/>
  <c r="H33" i="32" s="1"/>
  <c r="C281" i="52"/>
  <c r="L282" i="52"/>
  <c r="M282" i="52" s="1"/>
  <c r="C281" i="54"/>
  <c r="L282" i="54"/>
  <c r="M282" i="54" s="1"/>
  <c r="I34" i="32"/>
  <c r="J34" i="32"/>
  <c r="C282" i="50" l="1"/>
  <c r="L283" i="50"/>
  <c r="M283" i="50" s="1"/>
  <c r="L283" i="48"/>
  <c r="M283" i="48" s="1"/>
  <c r="C282" i="48"/>
  <c r="C280" i="54"/>
  <c r="L281" i="54"/>
  <c r="M281" i="54" s="1"/>
  <c r="M276" i="34"/>
  <c r="O277" i="34"/>
  <c r="P277" i="34" s="1"/>
  <c r="C280" i="52"/>
  <c r="L281" i="52"/>
  <c r="M281" i="52" s="1"/>
  <c r="I33" i="32"/>
  <c r="J33" i="32"/>
  <c r="L31" i="32"/>
  <c r="G32" i="32"/>
  <c r="H32" i="32" s="1"/>
  <c r="G32" i="30"/>
  <c r="L31" i="30"/>
  <c r="I34" i="30"/>
  <c r="H33" i="30"/>
  <c r="J33" i="30" s="1"/>
  <c r="L282" i="48" l="1"/>
  <c r="M282" i="48" s="1"/>
  <c r="C281" i="48"/>
  <c r="L282" i="50"/>
  <c r="M282" i="50" s="1"/>
  <c r="C281" i="50"/>
  <c r="I33" i="30"/>
  <c r="H32" i="30"/>
  <c r="J32" i="30" s="1"/>
  <c r="G31" i="32"/>
  <c r="H31" i="32" s="1"/>
  <c r="L30" i="32"/>
  <c r="G31" i="30"/>
  <c r="L30" i="30"/>
  <c r="I32" i="32"/>
  <c r="J32" i="32"/>
  <c r="L280" i="52"/>
  <c r="M280" i="52" s="1"/>
  <c r="C279" i="52"/>
  <c r="O276" i="34"/>
  <c r="P276" i="34" s="1"/>
  <c r="M275" i="34"/>
  <c r="C279" i="54"/>
  <c r="L280" i="54"/>
  <c r="M280" i="54" s="1"/>
  <c r="C280" i="50" l="1"/>
  <c r="L281" i="50"/>
  <c r="M281" i="50" s="1"/>
  <c r="C280" i="48"/>
  <c r="L281" i="48"/>
  <c r="M281" i="48" s="1"/>
  <c r="H31" i="30"/>
  <c r="J31" i="30" s="1"/>
  <c r="I32" i="30"/>
  <c r="C278" i="54"/>
  <c r="L279" i="54"/>
  <c r="M279" i="54" s="1"/>
  <c r="L29" i="30"/>
  <c r="G30" i="30"/>
  <c r="O275" i="34"/>
  <c r="P275" i="34" s="1"/>
  <c r="M274" i="34"/>
  <c r="G30" i="32"/>
  <c r="H30" i="32" s="1"/>
  <c r="L29" i="32"/>
  <c r="C278" i="52"/>
  <c r="L279" i="52"/>
  <c r="M279" i="52" s="1"/>
  <c r="I31" i="32"/>
  <c r="J31" i="32"/>
  <c r="C279" i="48" l="1"/>
  <c r="L280" i="48"/>
  <c r="M280" i="48" s="1"/>
  <c r="L280" i="50"/>
  <c r="M280" i="50" s="1"/>
  <c r="C279" i="50"/>
  <c r="J30" i="32"/>
  <c r="I30" i="32"/>
  <c r="L28" i="32"/>
  <c r="G29" i="32"/>
  <c r="H29" i="32" s="1"/>
  <c r="I31" i="30"/>
  <c r="H30" i="30"/>
  <c r="J30" i="30" s="1"/>
  <c r="C277" i="54"/>
  <c r="L278" i="54"/>
  <c r="M278" i="54" s="1"/>
  <c r="L278" i="52"/>
  <c r="M278" i="52" s="1"/>
  <c r="C277" i="52"/>
  <c r="O274" i="34"/>
  <c r="P274" i="34" s="1"/>
  <c r="M273" i="34"/>
  <c r="G29" i="30"/>
  <c r="L28" i="30"/>
  <c r="C278" i="50" l="1"/>
  <c r="L279" i="50"/>
  <c r="M279" i="50" s="1"/>
  <c r="C278" i="48"/>
  <c r="L279" i="48"/>
  <c r="M279" i="48" s="1"/>
  <c r="L27" i="30"/>
  <c r="G28" i="30"/>
  <c r="O273" i="34"/>
  <c r="P273" i="34" s="1"/>
  <c r="M272" i="34"/>
  <c r="C276" i="52"/>
  <c r="L277" i="52"/>
  <c r="M277" i="52" s="1"/>
  <c r="J29" i="32"/>
  <c r="I29" i="32"/>
  <c r="G28" i="32"/>
  <c r="H28" i="32" s="1"/>
  <c r="L27" i="32"/>
  <c r="I30" i="30"/>
  <c r="H29" i="30"/>
  <c r="J29" i="30" s="1"/>
  <c r="C276" i="54"/>
  <c r="L277" i="54"/>
  <c r="M277" i="54" s="1"/>
  <c r="L278" i="48" l="1"/>
  <c r="M278" i="48" s="1"/>
  <c r="C277" i="48"/>
  <c r="C277" i="50"/>
  <c r="L278" i="50"/>
  <c r="M278" i="50" s="1"/>
  <c r="C275" i="54"/>
  <c r="L276" i="54"/>
  <c r="M276" i="54" s="1"/>
  <c r="G27" i="32"/>
  <c r="H27" i="32" s="1"/>
  <c r="L26" i="32"/>
  <c r="C275" i="52"/>
  <c r="L276" i="52"/>
  <c r="M276" i="52" s="1"/>
  <c r="G27" i="30"/>
  <c r="L26" i="30"/>
  <c r="J28" i="32"/>
  <c r="I28" i="32"/>
  <c r="M271" i="34"/>
  <c r="O272" i="34"/>
  <c r="P272" i="34" s="1"/>
  <c r="H28" i="30"/>
  <c r="J28" i="30" s="1"/>
  <c r="I29" i="30"/>
  <c r="L277" i="48" l="1"/>
  <c r="M277" i="48" s="1"/>
  <c r="C276" i="48"/>
  <c r="C276" i="50"/>
  <c r="L277" i="50"/>
  <c r="M277" i="50" s="1"/>
  <c r="O271" i="34"/>
  <c r="P271" i="34" s="1"/>
  <c r="M270" i="34"/>
  <c r="I28" i="30"/>
  <c r="H27" i="30"/>
  <c r="J27" i="30" s="1"/>
  <c r="G26" i="30"/>
  <c r="L25" i="30"/>
  <c r="L275" i="52"/>
  <c r="M275" i="52" s="1"/>
  <c r="C274" i="52"/>
  <c r="G26" i="32"/>
  <c r="H26" i="32" s="1"/>
  <c r="L25" i="32"/>
  <c r="J27" i="32"/>
  <c r="I27" i="32"/>
  <c r="C274" i="54"/>
  <c r="L275" i="54"/>
  <c r="M275" i="54" s="1"/>
  <c r="C275" i="48" l="1"/>
  <c r="L276" i="48"/>
  <c r="M276" i="48" s="1"/>
  <c r="C275" i="50"/>
  <c r="L276" i="50"/>
  <c r="M276" i="50" s="1"/>
  <c r="C273" i="54"/>
  <c r="L274" i="54"/>
  <c r="M274" i="54" s="1"/>
  <c r="J26" i="32"/>
  <c r="I26" i="32"/>
  <c r="L24" i="32"/>
  <c r="G25" i="32"/>
  <c r="H25" i="32" s="1"/>
  <c r="I27" i="30"/>
  <c r="H26" i="30"/>
  <c r="J26" i="30" s="1"/>
  <c r="C273" i="52"/>
  <c r="L274" i="52"/>
  <c r="M274" i="52" s="1"/>
  <c r="G25" i="30"/>
  <c r="L24" i="30"/>
  <c r="O270" i="34"/>
  <c r="P270" i="34" s="1"/>
  <c r="M269" i="34"/>
  <c r="L275" i="50" l="1"/>
  <c r="M275" i="50" s="1"/>
  <c r="C274" i="50"/>
  <c r="L275" i="48"/>
  <c r="M275" i="48" s="1"/>
  <c r="C274" i="48"/>
  <c r="I26" i="30"/>
  <c r="H25" i="30"/>
  <c r="J25" i="30" s="1"/>
  <c r="L273" i="52"/>
  <c r="M273" i="52" s="1"/>
  <c r="C272" i="52"/>
  <c r="G24" i="32"/>
  <c r="H24" i="32" s="1"/>
  <c r="L23" i="32"/>
  <c r="J25" i="32"/>
  <c r="I25" i="32"/>
  <c r="M268" i="34"/>
  <c r="O269" i="34"/>
  <c r="P269" i="34" s="1"/>
  <c r="L23" i="30"/>
  <c r="G24" i="30"/>
  <c r="C272" i="54"/>
  <c r="L273" i="54"/>
  <c r="M273" i="54" s="1"/>
  <c r="L274" i="50" l="1"/>
  <c r="M274" i="50" s="1"/>
  <c r="C273" i="50"/>
  <c r="C273" i="48"/>
  <c r="L274" i="48"/>
  <c r="M274" i="48" s="1"/>
  <c r="G23" i="30"/>
  <c r="L22" i="30"/>
  <c r="H24" i="30"/>
  <c r="J24" i="30" s="1"/>
  <c r="I25" i="30"/>
  <c r="L22" i="32"/>
  <c r="G23" i="32"/>
  <c r="H23" i="32" s="1"/>
  <c r="J24" i="32"/>
  <c r="I24" i="32"/>
  <c r="C271" i="54"/>
  <c r="L272" i="54"/>
  <c r="M272" i="54" s="1"/>
  <c r="O268" i="34"/>
  <c r="P268" i="34" s="1"/>
  <c r="M267" i="34"/>
  <c r="C271" i="52"/>
  <c r="L272" i="52"/>
  <c r="M272" i="52" s="1"/>
  <c r="C272" i="48" l="1"/>
  <c r="L273" i="48"/>
  <c r="M273" i="48" s="1"/>
  <c r="L273" i="50"/>
  <c r="M273" i="50" s="1"/>
  <c r="C272" i="50"/>
  <c r="M266" i="34"/>
  <c r="O267" i="34"/>
  <c r="P267" i="34" s="1"/>
  <c r="C270" i="52"/>
  <c r="L271" i="52"/>
  <c r="M271" i="52" s="1"/>
  <c r="L21" i="30"/>
  <c r="G22" i="30"/>
  <c r="C270" i="54"/>
  <c r="L271" i="54"/>
  <c r="M271" i="54" s="1"/>
  <c r="J23" i="32"/>
  <c r="I23" i="32"/>
  <c r="L21" i="32"/>
  <c r="G22" i="32"/>
  <c r="H22" i="32" s="1"/>
  <c r="I24" i="30"/>
  <c r="H23" i="30"/>
  <c r="J23" i="30" s="1"/>
  <c r="L272" i="50" l="1"/>
  <c r="M272" i="50" s="1"/>
  <c r="C271" i="50"/>
  <c r="L272" i="48"/>
  <c r="M272" i="48" s="1"/>
  <c r="C271" i="48"/>
  <c r="I22" i="32"/>
  <c r="J22" i="32"/>
  <c r="C269" i="54"/>
  <c r="L270" i="54"/>
  <c r="M270" i="54" s="1"/>
  <c r="H22" i="30"/>
  <c r="J22" i="30" s="1"/>
  <c r="I23" i="30"/>
  <c r="G21" i="30"/>
  <c r="L20" i="30"/>
  <c r="L20" i="32"/>
  <c r="G21" i="32"/>
  <c r="H21" i="32" s="1"/>
  <c r="L270" i="52"/>
  <c r="M270" i="52" s="1"/>
  <c r="C269" i="52"/>
  <c r="O266" i="34"/>
  <c r="P266" i="34" s="1"/>
  <c r="M265" i="34"/>
  <c r="L271" i="48" l="1"/>
  <c r="M271" i="48" s="1"/>
  <c r="C270" i="48"/>
  <c r="L271" i="50"/>
  <c r="M271" i="50" s="1"/>
  <c r="C270" i="50"/>
  <c r="G20" i="30"/>
  <c r="L19" i="30"/>
  <c r="O265" i="34"/>
  <c r="P265" i="34" s="1"/>
  <c r="M264" i="34"/>
  <c r="G20" i="32"/>
  <c r="H20" i="32" s="1"/>
  <c r="L19" i="32"/>
  <c r="I22" i="30"/>
  <c r="H21" i="30"/>
  <c r="J21" i="30" s="1"/>
  <c r="C268" i="54"/>
  <c r="L269" i="54"/>
  <c r="M269" i="54" s="1"/>
  <c r="J21" i="32"/>
  <c r="I21" i="32"/>
  <c r="C268" i="52"/>
  <c r="L269" i="52"/>
  <c r="M269" i="52" s="1"/>
  <c r="C269" i="48" l="1"/>
  <c r="L270" i="48"/>
  <c r="M270" i="48" s="1"/>
  <c r="L270" i="50"/>
  <c r="M270" i="50" s="1"/>
  <c r="C269" i="50"/>
  <c r="L268" i="52"/>
  <c r="M268" i="52" s="1"/>
  <c r="C267" i="52"/>
  <c r="O264" i="34"/>
  <c r="P264" i="34" s="1"/>
  <c r="M263" i="34"/>
  <c r="I21" i="30"/>
  <c r="H20" i="30"/>
  <c r="J20" i="30" s="1"/>
  <c r="C267" i="54"/>
  <c r="L268" i="54"/>
  <c r="M268" i="54" s="1"/>
  <c r="I20" i="32"/>
  <c r="J20" i="32"/>
  <c r="L18" i="32"/>
  <c r="G19" i="32"/>
  <c r="H19" i="32" s="1"/>
  <c r="L18" i="30"/>
  <c r="G19" i="30"/>
  <c r="C268" i="50" l="1"/>
  <c r="L269" i="50"/>
  <c r="M269" i="50" s="1"/>
  <c r="C268" i="48"/>
  <c r="L269" i="48"/>
  <c r="M269" i="48" s="1"/>
  <c r="I19" i="32"/>
  <c r="J19" i="32"/>
  <c r="L17" i="30"/>
  <c r="G18" i="30"/>
  <c r="L17" i="32"/>
  <c r="G18" i="32"/>
  <c r="H18" i="32" s="1"/>
  <c r="C266" i="54"/>
  <c r="L267" i="54"/>
  <c r="M267" i="54" s="1"/>
  <c r="C266" i="52"/>
  <c r="L267" i="52"/>
  <c r="M267" i="52" s="1"/>
  <c r="I20" i="30"/>
  <c r="H19" i="30"/>
  <c r="J19" i="30" s="1"/>
  <c r="O263" i="34"/>
  <c r="P263" i="34" s="1"/>
  <c r="M262" i="34"/>
  <c r="C267" i="48" l="1"/>
  <c r="L268" i="48"/>
  <c r="M268" i="48" s="1"/>
  <c r="L268" i="50"/>
  <c r="M268" i="50" s="1"/>
  <c r="C267" i="50"/>
  <c r="M261" i="34"/>
  <c r="O262" i="34"/>
  <c r="P262" i="34" s="1"/>
  <c r="C265" i="54"/>
  <c r="L266" i="54"/>
  <c r="M266" i="54" s="1"/>
  <c r="C265" i="52"/>
  <c r="L266" i="52"/>
  <c r="M266" i="52" s="1"/>
  <c r="G17" i="30"/>
  <c r="L16" i="30"/>
  <c r="J18" i="32"/>
  <c r="I18" i="32"/>
  <c r="L16" i="32"/>
  <c r="G17" i="32"/>
  <c r="H17" i="32" s="1"/>
  <c r="I19" i="30"/>
  <c r="H18" i="30"/>
  <c r="J18" i="30" s="1"/>
  <c r="L267" i="50" l="1"/>
  <c r="M267" i="50" s="1"/>
  <c r="C266" i="50"/>
  <c r="C266" i="48"/>
  <c r="L267" i="48"/>
  <c r="M267" i="48" s="1"/>
  <c r="J17" i="32"/>
  <c r="I17" i="32"/>
  <c r="H17" i="30"/>
  <c r="J17" i="30" s="1"/>
  <c r="I18" i="30"/>
  <c r="L15" i="32"/>
  <c r="G16" i="32"/>
  <c r="H16" i="32" s="1"/>
  <c r="L15" i="30"/>
  <c r="G16" i="30"/>
  <c r="L265" i="52"/>
  <c r="M265" i="52" s="1"/>
  <c r="C264" i="52"/>
  <c r="C264" i="54"/>
  <c r="L265" i="54"/>
  <c r="M265" i="54" s="1"/>
  <c r="O261" i="34"/>
  <c r="P261" i="34" s="1"/>
  <c r="M260" i="34"/>
  <c r="C265" i="50" l="1"/>
  <c r="L266" i="50"/>
  <c r="M266" i="50" s="1"/>
  <c r="C265" i="48"/>
  <c r="L266" i="48"/>
  <c r="M266" i="48" s="1"/>
  <c r="M259" i="34"/>
  <c r="O260" i="34"/>
  <c r="P260" i="34" s="1"/>
  <c r="C263" i="52"/>
  <c r="L264" i="52"/>
  <c r="M264" i="52" s="1"/>
  <c r="G15" i="30"/>
  <c r="L14" i="30"/>
  <c r="L14" i="32"/>
  <c r="G15" i="32"/>
  <c r="H15" i="32" s="1"/>
  <c r="H16" i="30"/>
  <c r="J16" i="30" s="1"/>
  <c r="I17" i="30"/>
  <c r="I16" i="32"/>
  <c r="J16" i="32"/>
  <c r="C263" i="54"/>
  <c r="L264" i="54"/>
  <c r="M264" i="54" s="1"/>
  <c r="C264" i="48" l="1"/>
  <c r="L265" i="48"/>
  <c r="M265" i="48" s="1"/>
  <c r="C264" i="50"/>
  <c r="L265" i="50"/>
  <c r="M265" i="50" s="1"/>
  <c r="C262" i="54"/>
  <c r="L263" i="54"/>
  <c r="M263" i="54" s="1"/>
  <c r="J15" i="32"/>
  <c r="I15" i="32"/>
  <c r="H15" i="30"/>
  <c r="J15" i="30" s="1"/>
  <c r="I16" i="30"/>
  <c r="G14" i="30"/>
  <c r="L13" i="30"/>
  <c r="G14" i="32"/>
  <c r="H14" i="32" s="1"/>
  <c r="L13" i="32"/>
  <c r="L263" i="52"/>
  <c r="M263" i="52" s="1"/>
  <c r="C262" i="52"/>
  <c r="O259" i="34"/>
  <c r="P259" i="34" s="1"/>
  <c r="Q259" i="34" s="1"/>
  <c r="R259" i="34" s="1"/>
  <c r="M258" i="34"/>
  <c r="L264" i="50" l="1"/>
  <c r="M264" i="50" s="1"/>
  <c r="C263" i="50"/>
  <c r="C263" i="48"/>
  <c r="L264" i="48"/>
  <c r="M264" i="48" s="1"/>
  <c r="C261" i="52"/>
  <c r="L262" i="52"/>
  <c r="M262" i="52" s="1"/>
  <c r="G13" i="30"/>
  <c r="L12" i="30"/>
  <c r="J14" i="32"/>
  <c r="I14" i="32"/>
  <c r="M257" i="34"/>
  <c r="O258" i="34"/>
  <c r="P258" i="34" s="1"/>
  <c r="Q258" i="34" s="1"/>
  <c r="R258" i="34" s="1"/>
  <c r="G13" i="32"/>
  <c r="H13" i="32" s="1"/>
  <c r="L12" i="32"/>
  <c r="I15" i="30"/>
  <c r="H14" i="30"/>
  <c r="J14" i="30" s="1"/>
  <c r="C261" i="54"/>
  <c r="L262" i="54"/>
  <c r="M262" i="54" s="1"/>
  <c r="C262" i="50" l="1"/>
  <c r="L263" i="50"/>
  <c r="M263" i="50" s="1"/>
  <c r="C262" i="48"/>
  <c r="L263" i="48"/>
  <c r="M263" i="48" s="1"/>
  <c r="L11" i="32"/>
  <c r="G12" i="32"/>
  <c r="H12" i="32" s="1"/>
  <c r="C260" i="54"/>
  <c r="L261" i="54"/>
  <c r="M261" i="54" s="1"/>
  <c r="O257" i="34"/>
  <c r="P257" i="34" s="1"/>
  <c r="Q257" i="34" s="1"/>
  <c r="R257" i="34" s="1"/>
  <c r="M256" i="34"/>
  <c r="L11" i="30"/>
  <c r="G12" i="30"/>
  <c r="J13" i="32"/>
  <c r="I13" i="32"/>
  <c r="I14" i="30"/>
  <c r="H13" i="30"/>
  <c r="J13" i="30" s="1"/>
  <c r="C260" i="52"/>
  <c r="L261" i="52"/>
  <c r="M261" i="52" s="1"/>
  <c r="L262" i="48" l="1"/>
  <c r="M262" i="48" s="1"/>
  <c r="C261" i="48"/>
  <c r="L262" i="50"/>
  <c r="M262" i="50" s="1"/>
  <c r="C261" i="50"/>
  <c r="C259" i="52"/>
  <c r="L260" i="52"/>
  <c r="M260" i="52" s="1"/>
  <c r="I13" i="30"/>
  <c r="H12" i="30"/>
  <c r="J12" i="30" s="1"/>
  <c r="C259" i="54"/>
  <c r="L260" i="54"/>
  <c r="M260" i="54" s="1"/>
  <c r="G11" i="30"/>
  <c r="L10" i="30"/>
  <c r="M255" i="34"/>
  <c r="O256" i="34"/>
  <c r="P256" i="34" s="1"/>
  <c r="Q256" i="34" s="1"/>
  <c r="R256" i="34" s="1"/>
  <c r="I12" i="32"/>
  <c r="J12" i="32"/>
  <c r="G11" i="32"/>
  <c r="H11" i="32" s="1"/>
  <c r="L10" i="32"/>
  <c r="L261" i="48" l="1"/>
  <c r="M261" i="48" s="1"/>
  <c r="C260" i="48"/>
  <c r="L261" i="50"/>
  <c r="M261" i="50" s="1"/>
  <c r="C260" i="50"/>
  <c r="G10" i="32"/>
  <c r="H10" i="32" s="1"/>
  <c r="L9" i="32"/>
  <c r="L9" i="30"/>
  <c r="G10" i="30"/>
  <c r="J11" i="32"/>
  <c r="I11" i="32"/>
  <c r="O255" i="34"/>
  <c r="P255" i="34" s="1"/>
  <c r="Q255" i="34" s="1"/>
  <c r="R255" i="34" s="1"/>
  <c r="M254" i="34"/>
  <c r="H11" i="30"/>
  <c r="J11" i="30" s="1"/>
  <c r="I12" i="30"/>
  <c r="C258" i="54"/>
  <c r="L259" i="54"/>
  <c r="M259" i="54" s="1"/>
  <c r="C258" i="52"/>
  <c r="L259" i="52"/>
  <c r="M259" i="52" s="1"/>
  <c r="L260" i="48" l="1"/>
  <c r="M260" i="48" s="1"/>
  <c r="C259" i="48"/>
  <c r="C259" i="50"/>
  <c r="L260" i="50"/>
  <c r="M260" i="50" s="1"/>
  <c r="L258" i="52"/>
  <c r="M258" i="52" s="1"/>
  <c r="C257" i="52"/>
  <c r="C257" i="54"/>
  <c r="L258" i="54"/>
  <c r="M258" i="54" s="1"/>
  <c r="M253" i="34"/>
  <c r="O254" i="34"/>
  <c r="P254" i="34" s="1"/>
  <c r="Q254" i="34" s="1"/>
  <c r="R254" i="34" s="1"/>
  <c r="G9" i="30"/>
  <c r="L8" i="30"/>
  <c r="I11" i="30"/>
  <c r="H10" i="30"/>
  <c r="J10" i="30" s="1"/>
  <c r="L8" i="32"/>
  <c r="G9" i="32"/>
  <c r="H9" i="32" s="1"/>
  <c r="I10" i="32"/>
  <c r="J10" i="32"/>
  <c r="C258" i="50" l="1"/>
  <c r="L259" i="50"/>
  <c r="M259" i="50" s="1"/>
  <c r="C258" i="48"/>
  <c r="L259" i="48"/>
  <c r="M259" i="48" s="1"/>
  <c r="J9" i="32"/>
  <c r="I9" i="32"/>
  <c r="H9" i="30"/>
  <c r="J9" i="30" s="1"/>
  <c r="I10" i="30"/>
  <c r="C256" i="52"/>
  <c r="L257" i="52"/>
  <c r="M257" i="52" s="1"/>
  <c r="G8" i="32"/>
  <c r="H8" i="32" s="1"/>
  <c r="L7" i="32"/>
  <c r="L7" i="30"/>
  <c r="G8" i="30"/>
  <c r="M252" i="34"/>
  <c r="O253" i="34"/>
  <c r="P253" i="34" s="1"/>
  <c r="Q253" i="34" s="1"/>
  <c r="R253" i="34" s="1"/>
  <c r="C256" i="54"/>
  <c r="L257" i="54"/>
  <c r="M257" i="54" s="1"/>
  <c r="L258" i="48" l="1"/>
  <c r="M258" i="48" s="1"/>
  <c r="C257" i="48"/>
  <c r="C257" i="50"/>
  <c r="L258" i="50"/>
  <c r="M258" i="50" s="1"/>
  <c r="H8" i="30"/>
  <c r="J8" i="30" s="1"/>
  <c r="I9" i="30"/>
  <c r="J8" i="32"/>
  <c r="I8" i="32"/>
  <c r="G7" i="32"/>
  <c r="H7" i="32" s="1"/>
  <c r="L6" i="32"/>
  <c r="C255" i="52"/>
  <c r="L256" i="52"/>
  <c r="M256" i="52" s="1"/>
  <c r="O252" i="34"/>
  <c r="P252" i="34" s="1"/>
  <c r="Q252" i="34" s="1"/>
  <c r="R252" i="34" s="1"/>
  <c r="M251" i="34"/>
  <c r="C255" i="54"/>
  <c r="L256" i="54"/>
  <c r="M256" i="54" s="1"/>
  <c r="L6" i="30"/>
  <c r="G7" i="30"/>
  <c r="C256" i="48" l="1"/>
  <c r="L257" i="48"/>
  <c r="M257" i="48" s="1"/>
  <c r="C256" i="50"/>
  <c r="L257" i="50"/>
  <c r="M257" i="50" s="1"/>
  <c r="G6" i="30"/>
  <c r="L5" i="30"/>
  <c r="I8" i="30"/>
  <c r="H7" i="30"/>
  <c r="J7" i="30" s="1"/>
  <c r="C254" i="54"/>
  <c r="L255" i="54"/>
  <c r="M255" i="54" s="1"/>
  <c r="O251" i="34"/>
  <c r="P251" i="34" s="1"/>
  <c r="Q251" i="34" s="1"/>
  <c r="R251" i="34" s="1"/>
  <c r="M250" i="34"/>
  <c r="J7" i="32"/>
  <c r="I7" i="32"/>
  <c r="L5" i="32"/>
  <c r="G6" i="32"/>
  <c r="H6" i="32" s="1"/>
  <c r="C254" i="52"/>
  <c r="L255" i="52"/>
  <c r="M255" i="52" s="1"/>
  <c r="C255" i="50" l="1"/>
  <c r="L256" i="50"/>
  <c r="M256" i="50" s="1"/>
  <c r="L256" i="48"/>
  <c r="M256" i="48" s="1"/>
  <c r="C255" i="48"/>
  <c r="C253" i="52"/>
  <c r="L254" i="52"/>
  <c r="M254" i="52" s="1"/>
  <c r="M249" i="34"/>
  <c r="O250" i="34"/>
  <c r="P250" i="34" s="1"/>
  <c r="Q250" i="34" s="1"/>
  <c r="R250" i="34" s="1"/>
  <c r="I6" i="32"/>
  <c r="J6" i="32"/>
  <c r="C253" i="54"/>
  <c r="L254" i="54"/>
  <c r="M254" i="54" s="1"/>
  <c r="I7" i="30"/>
  <c r="H6" i="30"/>
  <c r="J6" i="30" s="1"/>
  <c r="G5" i="32"/>
  <c r="H5" i="32" s="1"/>
  <c r="L4" i="32"/>
  <c r="G5" i="30"/>
  <c r="L4" i="30"/>
  <c r="L255" i="48" l="1"/>
  <c r="M255" i="48" s="1"/>
  <c r="C254" i="48"/>
  <c r="L255" i="50"/>
  <c r="M255" i="50" s="1"/>
  <c r="C254" i="50"/>
  <c r="I6" i="30"/>
  <c r="H5" i="30"/>
  <c r="J5" i="30" s="1"/>
  <c r="C252" i="54"/>
  <c r="L253" i="54"/>
  <c r="M253" i="54" s="1"/>
  <c r="L3" i="30"/>
  <c r="G4" i="30"/>
  <c r="J5" i="32"/>
  <c r="I5" i="32"/>
  <c r="O249" i="34"/>
  <c r="P249" i="34" s="1"/>
  <c r="Q249" i="34" s="1"/>
  <c r="R249" i="34" s="1"/>
  <c r="M248" i="34"/>
  <c r="G4" i="32"/>
  <c r="H4" i="32" s="1"/>
  <c r="L3" i="32"/>
  <c r="L253" i="52"/>
  <c r="M253" i="52" s="1"/>
  <c r="C252" i="52"/>
  <c r="C253" i="48" l="1"/>
  <c r="L254" i="48"/>
  <c r="M254" i="48" s="1"/>
  <c r="C253" i="50"/>
  <c r="L254" i="50"/>
  <c r="M254" i="50" s="1"/>
  <c r="G3" i="32"/>
  <c r="H3" i="32" s="1"/>
  <c r="L2" i="32"/>
  <c r="G2" i="32" s="1"/>
  <c r="H2" i="32" s="1"/>
  <c r="J4" i="32"/>
  <c r="I4" i="32"/>
  <c r="O248" i="34"/>
  <c r="P248" i="34" s="1"/>
  <c r="Q248" i="34" s="1"/>
  <c r="R248" i="34" s="1"/>
  <c r="M247" i="34"/>
  <c r="H4" i="30"/>
  <c r="J4" i="30" s="1"/>
  <c r="I5" i="30"/>
  <c r="L2" i="30"/>
  <c r="G2" i="30" s="1"/>
  <c r="G3" i="30"/>
  <c r="C251" i="52"/>
  <c r="L252" i="52"/>
  <c r="M252" i="52" s="1"/>
  <c r="C251" i="54"/>
  <c r="L252" i="54"/>
  <c r="M252" i="54" s="1"/>
  <c r="L253" i="50" l="1"/>
  <c r="M253" i="50" s="1"/>
  <c r="C252" i="50"/>
  <c r="C252" i="48"/>
  <c r="L253" i="48"/>
  <c r="M253" i="48" s="1"/>
  <c r="H3" i="30"/>
  <c r="J3" i="30" s="1"/>
  <c r="I4" i="30"/>
  <c r="C250" i="54"/>
  <c r="L251" i="54"/>
  <c r="M251" i="54" s="1"/>
  <c r="I2" i="30"/>
  <c r="H2" i="30"/>
  <c r="J2" i="30" s="1"/>
  <c r="I3" i="30"/>
  <c r="O247" i="34"/>
  <c r="P247" i="34" s="1"/>
  <c r="Q247" i="34" s="1"/>
  <c r="R247" i="34" s="1"/>
  <c r="M246" i="34"/>
  <c r="J2" i="32"/>
  <c r="I2" i="32"/>
  <c r="C250" i="52"/>
  <c r="L251" i="52"/>
  <c r="M251" i="52" s="1"/>
  <c r="J3" i="32"/>
  <c r="I3" i="32"/>
  <c r="C251" i="48" l="1"/>
  <c r="L252" i="48"/>
  <c r="M252" i="48" s="1"/>
  <c r="L252" i="50"/>
  <c r="M252" i="50" s="1"/>
  <c r="C251" i="50"/>
  <c r="L250" i="52"/>
  <c r="M250" i="52" s="1"/>
  <c r="C249" i="52"/>
  <c r="C249" i="54"/>
  <c r="L250" i="54"/>
  <c r="M250" i="54" s="1"/>
  <c r="M245" i="34"/>
  <c r="O246" i="34"/>
  <c r="P246" i="34" s="1"/>
  <c r="Q246" i="34" s="1"/>
  <c r="R246" i="34" s="1"/>
  <c r="C250" i="50" l="1"/>
  <c r="L251" i="50"/>
  <c r="M251" i="50" s="1"/>
  <c r="L251" i="48"/>
  <c r="M251" i="48" s="1"/>
  <c r="C250" i="48"/>
  <c r="M244" i="34"/>
  <c r="O245" i="34"/>
  <c r="P245" i="34" s="1"/>
  <c r="Q245" i="34" s="1"/>
  <c r="R245" i="34" s="1"/>
  <c r="C248" i="54"/>
  <c r="L249" i="54"/>
  <c r="M249" i="54" s="1"/>
  <c r="C248" i="52"/>
  <c r="L249" i="52"/>
  <c r="M249" i="52" s="1"/>
  <c r="C249" i="48" l="1"/>
  <c r="L250" i="48"/>
  <c r="M250" i="48" s="1"/>
  <c r="L250" i="50"/>
  <c r="M250" i="50" s="1"/>
  <c r="C249" i="50"/>
  <c r="L248" i="52"/>
  <c r="M248" i="52" s="1"/>
  <c r="C247" i="52"/>
  <c r="C247" i="54"/>
  <c r="L248" i="54"/>
  <c r="M248" i="54" s="1"/>
  <c r="M243" i="34"/>
  <c r="O244" i="34"/>
  <c r="P244" i="34" s="1"/>
  <c r="Q244" i="34" s="1"/>
  <c r="R244" i="34" s="1"/>
  <c r="C248" i="50" l="1"/>
  <c r="L249" i="50"/>
  <c r="M249" i="50" s="1"/>
  <c r="L249" i="48"/>
  <c r="M249" i="48" s="1"/>
  <c r="C248" i="48"/>
  <c r="C246" i="54"/>
  <c r="L247" i="54"/>
  <c r="M247" i="54" s="1"/>
  <c r="O243" i="34"/>
  <c r="P243" i="34" s="1"/>
  <c r="Q243" i="34" s="1"/>
  <c r="R243" i="34" s="1"/>
  <c r="M242" i="34"/>
  <c r="C246" i="52"/>
  <c r="L247" i="52"/>
  <c r="M247" i="52" s="1"/>
  <c r="L248" i="48" l="1"/>
  <c r="M248" i="48" s="1"/>
  <c r="C247" i="48"/>
  <c r="C247" i="50"/>
  <c r="L248" i="50"/>
  <c r="M248" i="50" s="1"/>
  <c r="C245" i="52"/>
  <c r="L246" i="52"/>
  <c r="M246" i="52" s="1"/>
  <c r="O242" i="34"/>
  <c r="P242" i="34" s="1"/>
  <c r="Q242" i="34" s="1"/>
  <c r="R242" i="34" s="1"/>
  <c r="M241" i="34"/>
  <c r="C245" i="54"/>
  <c r="L246" i="54"/>
  <c r="M246" i="54" s="1"/>
  <c r="L247" i="48" l="1"/>
  <c r="M247" i="48" s="1"/>
  <c r="C246" i="48"/>
  <c r="L247" i="50"/>
  <c r="M247" i="50" s="1"/>
  <c r="C246" i="50"/>
  <c r="C244" i="54"/>
  <c r="L245" i="54"/>
  <c r="M245" i="54" s="1"/>
  <c r="M240" i="34"/>
  <c r="O241" i="34"/>
  <c r="P241" i="34" s="1"/>
  <c r="Q241" i="34" s="1"/>
  <c r="R241" i="34" s="1"/>
  <c r="L245" i="52"/>
  <c r="M245" i="52" s="1"/>
  <c r="C244" i="52"/>
  <c r="L246" i="50" l="1"/>
  <c r="M246" i="50" s="1"/>
  <c r="C245" i="50"/>
  <c r="C245" i="48"/>
  <c r="L246" i="48"/>
  <c r="M246" i="48" s="1"/>
  <c r="C243" i="52"/>
  <c r="L244" i="52"/>
  <c r="M244" i="52" s="1"/>
  <c r="M239" i="34"/>
  <c r="O240" i="34"/>
  <c r="P240" i="34" s="1"/>
  <c r="Q240" i="34" s="1"/>
  <c r="R240" i="34" s="1"/>
  <c r="C243" i="54"/>
  <c r="L244" i="54"/>
  <c r="M244" i="54" s="1"/>
  <c r="L245" i="48" l="1"/>
  <c r="M245" i="48" s="1"/>
  <c r="C244" i="48"/>
  <c r="L245" i="50"/>
  <c r="M245" i="50" s="1"/>
  <c r="C244" i="50"/>
  <c r="C242" i="54"/>
  <c r="L243" i="54"/>
  <c r="M243" i="54" s="1"/>
  <c r="M238" i="34"/>
  <c r="O239" i="34"/>
  <c r="P239" i="34" s="1"/>
  <c r="Q239" i="34" s="1"/>
  <c r="R239" i="34" s="1"/>
  <c r="L243" i="52"/>
  <c r="M243" i="52" s="1"/>
  <c r="C242" i="52"/>
  <c r="C243" i="48" l="1"/>
  <c r="L244" i="48"/>
  <c r="M244" i="48" s="1"/>
  <c r="L244" i="50"/>
  <c r="M244" i="50" s="1"/>
  <c r="C243" i="50"/>
  <c r="C241" i="52"/>
  <c r="L242" i="52"/>
  <c r="M242" i="52" s="1"/>
  <c r="O238" i="34"/>
  <c r="P238" i="34" s="1"/>
  <c r="Q238" i="34" s="1"/>
  <c r="R238" i="34" s="1"/>
  <c r="M237" i="34"/>
  <c r="C241" i="54"/>
  <c r="L242" i="54"/>
  <c r="M242" i="54" s="1"/>
  <c r="C242" i="50" l="1"/>
  <c r="L243" i="50"/>
  <c r="M243" i="50" s="1"/>
  <c r="C242" i="48"/>
  <c r="L243" i="48"/>
  <c r="M243" i="48" s="1"/>
  <c r="C240" i="54"/>
  <c r="L241" i="54"/>
  <c r="M241" i="54" s="1"/>
  <c r="M236" i="34"/>
  <c r="O237" i="34"/>
  <c r="P237" i="34" s="1"/>
  <c r="Q237" i="34" s="1"/>
  <c r="R237" i="34" s="1"/>
  <c r="C240" i="52"/>
  <c r="L241" i="52"/>
  <c r="M241" i="52" s="1"/>
  <c r="L242" i="48" l="1"/>
  <c r="M242" i="48" s="1"/>
  <c r="C241" i="48"/>
  <c r="C241" i="50"/>
  <c r="L242" i="50"/>
  <c r="M242" i="50" s="1"/>
  <c r="L240" i="52"/>
  <c r="M240" i="52" s="1"/>
  <c r="C239" i="52"/>
  <c r="O236" i="34"/>
  <c r="P236" i="34" s="1"/>
  <c r="Q236" i="34" s="1"/>
  <c r="R236" i="34" s="1"/>
  <c r="M235" i="34"/>
  <c r="C239" i="54"/>
  <c r="L240" i="54"/>
  <c r="M240" i="54" s="1"/>
  <c r="L241" i="50" l="1"/>
  <c r="M241" i="50" s="1"/>
  <c r="C240" i="50"/>
  <c r="L241" i="48"/>
  <c r="M241" i="48" s="1"/>
  <c r="C240" i="48"/>
  <c r="M234" i="34"/>
  <c r="O235" i="34"/>
  <c r="P235" i="34" s="1"/>
  <c r="Q235" i="34" s="1"/>
  <c r="R235" i="34" s="1"/>
  <c r="C238" i="54"/>
  <c r="L239" i="54"/>
  <c r="M239" i="54" s="1"/>
  <c r="C238" i="52"/>
  <c r="L239" i="52"/>
  <c r="M239" i="52" s="1"/>
  <c r="L240" i="48" l="1"/>
  <c r="M240" i="48" s="1"/>
  <c r="C239" i="48"/>
  <c r="L240" i="50"/>
  <c r="M240" i="50" s="1"/>
  <c r="C239" i="50"/>
  <c r="L238" i="52"/>
  <c r="M238" i="52" s="1"/>
  <c r="C237" i="52"/>
  <c r="C237" i="54"/>
  <c r="L238" i="54"/>
  <c r="M238" i="54" s="1"/>
  <c r="M233" i="34"/>
  <c r="O234" i="34"/>
  <c r="P234" i="34" s="1"/>
  <c r="Q234" i="34" s="1"/>
  <c r="R234" i="34" s="1"/>
  <c r="L239" i="48" l="1"/>
  <c r="M239" i="48" s="1"/>
  <c r="C238" i="48"/>
  <c r="C238" i="50"/>
  <c r="L239" i="50"/>
  <c r="M239" i="50" s="1"/>
  <c r="M232" i="34"/>
  <c r="O233" i="34"/>
  <c r="P233" i="34" s="1"/>
  <c r="Q233" i="34" s="1"/>
  <c r="R233" i="34" s="1"/>
  <c r="C236" i="52"/>
  <c r="L237" i="52"/>
  <c r="M237" i="52" s="1"/>
  <c r="C236" i="54"/>
  <c r="L237" i="54"/>
  <c r="M237" i="54" s="1"/>
  <c r="C237" i="50" l="1"/>
  <c r="L238" i="50"/>
  <c r="M238" i="50" s="1"/>
  <c r="C237" i="48"/>
  <c r="L238" i="48"/>
  <c r="M238" i="48" s="1"/>
  <c r="C235" i="54"/>
  <c r="L236" i="54"/>
  <c r="M236" i="54" s="1"/>
  <c r="C235" i="52"/>
  <c r="L236" i="52"/>
  <c r="M236" i="52" s="1"/>
  <c r="M231" i="34"/>
  <c r="O232" i="34"/>
  <c r="P232" i="34" s="1"/>
  <c r="Q232" i="34" s="1"/>
  <c r="R232" i="34" s="1"/>
  <c r="L237" i="48" l="1"/>
  <c r="M237" i="48" s="1"/>
  <c r="C236" i="48"/>
  <c r="C236" i="50"/>
  <c r="L237" i="50"/>
  <c r="M237" i="50" s="1"/>
  <c r="C234" i="52"/>
  <c r="L235" i="52"/>
  <c r="M235" i="52" s="1"/>
  <c r="C234" i="54"/>
  <c r="L235" i="54"/>
  <c r="M235" i="54" s="1"/>
  <c r="O231" i="34"/>
  <c r="P231" i="34" s="1"/>
  <c r="Q231" i="34" s="1"/>
  <c r="R231" i="34" s="1"/>
  <c r="M230" i="34"/>
  <c r="L236" i="48" l="1"/>
  <c r="M236" i="48" s="1"/>
  <c r="C235" i="48"/>
  <c r="C235" i="50"/>
  <c r="L236" i="50"/>
  <c r="M236" i="50" s="1"/>
  <c r="C233" i="54"/>
  <c r="L234" i="54"/>
  <c r="M234" i="54" s="1"/>
  <c r="M229" i="34"/>
  <c r="O230" i="34"/>
  <c r="P230" i="34" s="1"/>
  <c r="Q230" i="34" s="1"/>
  <c r="R230" i="34" s="1"/>
  <c r="C233" i="52"/>
  <c r="L234" i="52"/>
  <c r="M234" i="52" s="1"/>
  <c r="C234" i="48" l="1"/>
  <c r="L235" i="48"/>
  <c r="M235" i="48" s="1"/>
  <c r="L235" i="50"/>
  <c r="M235" i="50" s="1"/>
  <c r="C234" i="50"/>
  <c r="O229" i="34"/>
  <c r="P229" i="34" s="1"/>
  <c r="Q229" i="34" s="1"/>
  <c r="R229" i="34" s="1"/>
  <c r="M228" i="34"/>
  <c r="C232" i="54"/>
  <c r="L233" i="54"/>
  <c r="M233" i="54" s="1"/>
  <c r="L233" i="52"/>
  <c r="M233" i="52" s="1"/>
  <c r="C232" i="52"/>
  <c r="C233" i="50" l="1"/>
  <c r="L234" i="50"/>
  <c r="M234" i="50" s="1"/>
  <c r="C233" i="48"/>
  <c r="L234" i="48"/>
  <c r="M234" i="48" s="1"/>
  <c r="M227" i="34"/>
  <c r="O228" i="34"/>
  <c r="P228" i="34" s="1"/>
  <c r="Q228" i="34" s="1"/>
  <c r="R228" i="34" s="1"/>
  <c r="C231" i="54"/>
  <c r="L232" i="54"/>
  <c r="M232" i="54" s="1"/>
  <c r="C231" i="52"/>
  <c r="L232" i="52"/>
  <c r="M232" i="52" s="1"/>
  <c r="C232" i="48" l="1"/>
  <c r="L233" i="48"/>
  <c r="M233" i="48" s="1"/>
  <c r="C232" i="50"/>
  <c r="L233" i="50"/>
  <c r="M233" i="50" s="1"/>
  <c r="C230" i="52"/>
  <c r="L231" i="52"/>
  <c r="M231" i="52" s="1"/>
  <c r="C230" i="54"/>
  <c r="L231" i="54"/>
  <c r="M231" i="54" s="1"/>
  <c r="O227" i="34"/>
  <c r="P227" i="34" s="1"/>
  <c r="Q227" i="34" s="1"/>
  <c r="R227" i="34" s="1"/>
  <c r="M226" i="34"/>
  <c r="L232" i="50" l="1"/>
  <c r="M232" i="50" s="1"/>
  <c r="C231" i="50"/>
  <c r="C231" i="48"/>
  <c r="L232" i="48"/>
  <c r="M232" i="48" s="1"/>
  <c r="M225" i="34"/>
  <c r="O226" i="34"/>
  <c r="P226" i="34" s="1"/>
  <c r="Q226" i="34" s="1"/>
  <c r="R226" i="34" s="1"/>
  <c r="C229" i="54"/>
  <c r="L230" i="54"/>
  <c r="M230" i="54" s="1"/>
  <c r="L230" i="52"/>
  <c r="M230" i="52" s="1"/>
  <c r="C229" i="52"/>
  <c r="C230" i="48" l="1"/>
  <c r="L231" i="48"/>
  <c r="M231" i="48" s="1"/>
  <c r="C230" i="50"/>
  <c r="L231" i="50"/>
  <c r="M231" i="50" s="1"/>
  <c r="C228" i="52"/>
  <c r="L229" i="52"/>
  <c r="M229" i="52" s="1"/>
  <c r="C228" i="54"/>
  <c r="L229" i="54"/>
  <c r="M229" i="54" s="1"/>
  <c r="M224" i="34"/>
  <c r="O225" i="34"/>
  <c r="P225" i="34" s="1"/>
  <c r="Q225" i="34" s="1"/>
  <c r="R225" i="34" s="1"/>
  <c r="C229" i="50" l="1"/>
  <c r="L230" i="50"/>
  <c r="M230" i="50" s="1"/>
  <c r="C229" i="48"/>
  <c r="L230" i="48"/>
  <c r="M230" i="48" s="1"/>
  <c r="C227" i="54"/>
  <c r="L228" i="54"/>
  <c r="M228" i="54" s="1"/>
  <c r="M223" i="34"/>
  <c r="O224" i="34"/>
  <c r="P224" i="34" s="1"/>
  <c r="Q224" i="34" s="1"/>
  <c r="R224" i="34" s="1"/>
  <c r="L228" i="52"/>
  <c r="M228" i="52" s="1"/>
  <c r="C227" i="52"/>
  <c r="L229" i="48" l="1"/>
  <c r="M229" i="48" s="1"/>
  <c r="C228" i="48"/>
  <c r="C228" i="50"/>
  <c r="L229" i="50"/>
  <c r="M229" i="50" s="1"/>
  <c r="C226" i="54"/>
  <c r="L227" i="54"/>
  <c r="M227" i="54" s="1"/>
  <c r="C226" i="52"/>
  <c r="L227" i="52"/>
  <c r="M227" i="52" s="1"/>
  <c r="O223" i="34"/>
  <c r="P223" i="34" s="1"/>
  <c r="Q223" i="34" s="1"/>
  <c r="R223" i="34" s="1"/>
  <c r="M222" i="34"/>
  <c r="L228" i="48" l="1"/>
  <c r="M228" i="48" s="1"/>
  <c r="C227" i="48"/>
  <c r="C227" i="50"/>
  <c r="L228" i="50"/>
  <c r="M228" i="50" s="1"/>
  <c r="O222" i="34"/>
  <c r="P222" i="34" s="1"/>
  <c r="Q222" i="34" s="1"/>
  <c r="R222" i="34" s="1"/>
  <c r="M221" i="34"/>
  <c r="C225" i="52"/>
  <c r="L226" i="52"/>
  <c r="M226" i="52" s="1"/>
  <c r="C225" i="54"/>
  <c r="L226" i="54"/>
  <c r="M226" i="54" s="1"/>
  <c r="C226" i="48" l="1"/>
  <c r="L227" i="48"/>
  <c r="M227" i="48" s="1"/>
  <c r="L227" i="50"/>
  <c r="M227" i="50" s="1"/>
  <c r="C226" i="50"/>
  <c r="C224" i="54"/>
  <c r="L225" i="54"/>
  <c r="M225" i="54" s="1"/>
  <c r="L225" i="52"/>
  <c r="M225" i="52" s="1"/>
  <c r="C224" i="52"/>
  <c r="M220" i="34"/>
  <c r="O221" i="34"/>
  <c r="P221" i="34" s="1"/>
  <c r="Q221" i="34" s="1"/>
  <c r="R221" i="34" s="1"/>
  <c r="L226" i="50" l="1"/>
  <c r="M226" i="50" s="1"/>
  <c r="C225" i="50"/>
  <c r="L226" i="48"/>
  <c r="M226" i="48" s="1"/>
  <c r="C225" i="48"/>
  <c r="M219" i="34"/>
  <c r="O220" i="34"/>
  <c r="P220" i="34" s="1"/>
  <c r="Q220" i="34" s="1"/>
  <c r="R220" i="34" s="1"/>
  <c r="C223" i="52"/>
  <c r="L224" i="52"/>
  <c r="M224" i="52" s="1"/>
  <c r="C223" i="54"/>
  <c r="L224" i="54"/>
  <c r="M224" i="54" s="1"/>
  <c r="C224" i="50" l="1"/>
  <c r="L225" i="50"/>
  <c r="M225" i="50" s="1"/>
  <c r="L225" i="48"/>
  <c r="M225" i="48" s="1"/>
  <c r="C224" i="48"/>
  <c r="C222" i="54"/>
  <c r="L223" i="54"/>
  <c r="M223" i="54" s="1"/>
  <c r="L223" i="52"/>
  <c r="M223" i="52" s="1"/>
  <c r="C222" i="52"/>
  <c r="M218" i="34"/>
  <c r="O219" i="34"/>
  <c r="P219" i="34" s="1"/>
  <c r="Q219" i="34" s="1"/>
  <c r="R219" i="34" s="1"/>
  <c r="L224" i="48" l="1"/>
  <c r="M224" i="48" s="1"/>
  <c r="C223" i="48"/>
  <c r="C223" i="50"/>
  <c r="L224" i="50"/>
  <c r="M224" i="50" s="1"/>
  <c r="O218" i="34"/>
  <c r="P218" i="34" s="1"/>
  <c r="Q218" i="34" s="1"/>
  <c r="R218" i="34" s="1"/>
  <c r="M217" i="34"/>
  <c r="C221" i="52"/>
  <c r="L222" i="52"/>
  <c r="M222" i="52" s="1"/>
  <c r="C221" i="54"/>
  <c r="L222" i="54"/>
  <c r="M222" i="54" s="1"/>
  <c r="C222" i="50" l="1"/>
  <c r="L223" i="50"/>
  <c r="M223" i="50" s="1"/>
  <c r="L223" i="48"/>
  <c r="M223" i="48" s="1"/>
  <c r="C222" i="48"/>
  <c r="C220" i="52"/>
  <c r="L221" i="52"/>
  <c r="M221" i="52" s="1"/>
  <c r="C220" i="54"/>
  <c r="L221" i="54"/>
  <c r="M221" i="54" s="1"/>
  <c r="M216" i="34"/>
  <c r="O217" i="34"/>
  <c r="P217" i="34" s="1"/>
  <c r="Q217" i="34" s="1"/>
  <c r="R217" i="34" s="1"/>
  <c r="L222" i="48" l="1"/>
  <c r="M222" i="48" s="1"/>
  <c r="C221" i="48"/>
  <c r="L222" i="50"/>
  <c r="M222" i="50" s="1"/>
  <c r="C221" i="50"/>
  <c r="O216" i="34"/>
  <c r="P216" i="34" s="1"/>
  <c r="Q216" i="34" s="1"/>
  <c r="R216" i="34" s="1"/>
  <c r="M215" i="34"/>
  <c r="C219" i="54"/>
  <c r="L220" i="54"/>
  <c r="M220" i="54" s="1"/>
  <c r="L220" i="52"/>
  <c r="M220" i="52" s="1"/>
  <c r="C219" i="52"/>
  <c r="C220" i="50" l="1"/>
  <c r="L221" i="50"/>
  <c r="M221" i="50" s="1"/>
  <c r="L221" i="48"/>
  <c r="M221" i="48" s="1"/>
  <c r="C220" i="48"/>
  <c r="C218" i="52"/>
  <c r="L219" i="52"/>
  <c r="M219" i="52" s="1"/>
  <c r="C218" i="54"/>
  <c r="L219" i="54"/>
  <c r="M219" i="54" s="1"/>
  <c r="M214" i="34"/>
  <c r="O215" i="34"/>
  <c r="P215" i="34" s="1"/>
  <c r="Q215" i="34" s="1"/>
  <c r="R215" i="34" s="1"/>
  <c r="L220" i="48" l="1"/>
  <c r="M220" i="48" s="1"/>
  <c r="C219" i="48"/>
  <c r="C219" i="50"/>
  <c r="L220" i="50"/>
  <c r="M220" i="50" s="1"/>
  <c r="C217" i="54"/>
  <c r="L218" i="54"/>
  <c r="M218" i="54" s="1"/>
  <c r="O214" i="34"/>
  <c r="P214" i="34" s="1"/>
  <c r="Q214" i="34" s="1"/>
  <c r="R214" i="34" s="1"/>
  <c r="M213" i="34"/>
  <c r="L218" i="52"/>
  <c r="M218" i="52" s="1"/>
  <c r="C217" i="52"/>
  <c r="C218" i="50" l="1"/>
  <c r="L219" i="50"/>
  <c r="M219" i="50" s="1"/>
  <c r="L219" i="48"/>
  <c r="M219" i="48" s="1"/>
  <c r="C218" i="48"/>
  <c r="C216" i="52"/>
  <c r="L217" i="52"/>
  <c r="M217" i="52" s="1"/>
  <c r="O213" i="34"/>
  <c r="P213" i="34" s="1"/>
  <c r="Q213" i="34" s="1"/>
  <c r="R213" i="34" s="1"/>
  <c r="M212" i="34"/>
  <c r="C216" i="54"/>
  <c r="L217" i="54"/>
  <c r="M217" i="54" s="1"/>
  <c r="C217" i="48" l="1"/>
  <c r="L218" i="48"/>
  <c r="M218" i="48" s="1"/>
  <c r="L218" i="50"/>
  <c r="M218" i="50" s="1"/>
  <c r="C217" i="50"/>
  <c r="O212" i="34"/>
  <c r="P212" i="34" s="1"/>
  <c r="Q212" i="34" s="1"/>
  <c r="R212" i="34" s="1"/>
  <c r="M211" i="34"/>
  <c r="C215" i="54"/>
  <c r="L216" i="54"/>
  <c r="M216" i="54" s="1"/>
  <c r="C215" i="52"/>
  <c r="L216" i="52"/>
  <c r="M216" i="52" s="1"/>
  <c r="L217" i="50" l="1"/>
  <c r="M217" i="50" s="1"/>
  <c r="C216" i="50"/>
  <c r="C216" i="48"/>
  <c r="L217" i="48"/>
  <c r="M217" i="48" s="1"/>
  <c r="C214" i="54"/>
  <c r="L215" i="54"/>
  <c r="M215" i="54" s="1"/>
  <c r="C214" i="52"/>
  <c r="L215" i="52"/>
  <c r="M215" i="52" s="1"/>
  <c r="M210" i="34"/>
  <c r="O211" i="34"/>
  <c r="P211" i="34" s="1"/>
  <c r="Q211" i="34" s="1"/>
  <c r="R211" i="34" s="1"/>
  <c r="L216" i="48" l="1"/>
  <c r="M216" i="48" s="1"/>
  <c r="C215" i="48"/>
  <c r="C215" i="50"/>
  <c r="L216" i="50"/>
  <c r="M216" i="50" s="1"/>
  <c r="O210" i="34"/>
  <c r="P210" i="34" s="1"/>
  <c r="Q210" i="34" s="1"/>
  <c r="R210" i="34" s="1"/>
  <c r="M209" i="34"/>
  <c r="C213" i="52"/>
  <c r="L214" i="52"/>
  <c r="M214" i="52" s="1"/>
  <c r="C213" i="54"/>
  <c r="L214" i="54"/>
  <c r="M214" i="54" s="1"/>
  <c r="C214" i="50" l="1"/>
  <c r="L215" i="50"/>
  <c r="M215" i="50" s="1"/>
  <c r="C214" i="48"/>
  <c r="L215" i="48"/>
  <c r="M215" i="48" s="1"/>
  <c r="M208" i="34"/>
  <c r="O209" i="34"/>
  <c r="P209" i="34" s="1"/>
  <c r="Q209" i="34" s="1"/>
  <c r="R209" i="34" s="1"/>
  <c r="C212" i="54"/>
  <c r="L213" i="54"/>
  <c r="M213" i="54" s="1"/>
  <c r="L213" i="52"/>
  <c r="M213" i="52" s="1"/>
  <c r="C212" i="52"/>
  <c r="C213" i="48" l="1"/>
  <c r="L214" i="48"/>
  <c r="M214" i="48" s="1"/>
  <c r="L214" i="50"/>
  <c r="M214" i="50" s="1"/>
  <c r="C213" i="50"/>
  <c r="C211" i="52"/>
  <c r="L212" i="52"/>
  <c r="M212" i="52" s="1"/>
  <c r="C211" i="54"/>
  <c r="L212" i="54"/>
  <c r="M212" i="54" s="1"/>
  <c r="O208" i="34"/>
  <c r="P208" i="34" s="1"/>
  <c r="Q208" i="34" s="1"/>
  <c r="R208" i="34" s="1"/>
  <c r="M207" i="34"/>
  <c r="L213" i="50" l="1"/>
  <c r="M213" i="50" s="1"/>
  <c r="C212" i="50"/>
  <c r="C212" i="48"/>
  <c r="L213" i="48"/>
  <c r="M213" i="48" s="1"/>
  <c r="M206" i="34"/>
  <c r="O207" i="34"/>
  <c r="P207" i="34" s="1"/>
  <c r="Q207" i="34" s="1"/>
  <c r="R207" i="34" s="1"/>
  <c r="C210" i="54"/>
  <c r="L211" i="54"/>
  <c r="M211" i="54" s="1"/>
  <c r="C210" i="52"/>
  <c r="L211" i="52"/>
  <c r="M211" i="52" s="1"/>
  <c r="C211" i="50" l="1"/>
  <c r="L212" i="50"/>
  <c r="M212" i="50" s="1"/>
  <c r="L212" i="48"/>
  <c r="M212" i="48" s="1"/>
  <c r="C211" i="48"/>
  <c r="L210" i="52"/>
  <c r="M210" i="52" s="1"/>
  <c r="C209" i="52"/>
  <c r="C209" i="54"/>
  <c r="L210" i="54"/>
  <c r="M210" i="54" s="1"/>
  <c r="O206" i="34"/>
  <c r="P206" i="34" s="1"/>
  <c r="Q206" i="34" s="1"/>
  <c r="R206" i="34" s="1"/>
  <c r="M205" i="34"/>
  <c r="L211" i="48" l="1"/>
  <c r="M211" i="48" s="1"/>
  <c r="C210" i="48"/>
  <c r="C210" i="50"/>
  <c r="L211" i="50"/>
  <c r="M211" i="50" s="1"/>
  <c r="M204" i="34"/>
  <c r="O205" i="34"/>
  <c r="P205" i="34" s="1"/>
  <c r="Q205" i="34" s="1"/>
  <c r="R205" i="34" s="1"/>
  <c r="C208" i="52"/>
  <c r="L209" i="52"/>
  <c r="M209" i="52" s="1"/>
  <c r="C208" i="54"/>
  <c r="L209" i="54"/>
  <c r="M209" i="54" s="1"/>
  <c r="L210" i="48" l="1"/>
  <c r="M210" i="48" s="1"/>
  <c r="C209" i="48"/>
  <c r="C209" i="50"/>
  <c r="L210" i="50"/>
  <c r="M210" i="50" s="1"/>
  <c r="C207" i="54"/>
  <c r="L208" i="54"/>
  <c r="M208" i="54" s="1"/>
  <c r="L208" i="52"/>
  <c r="M208" i="52" s="1"/>
  <c r="C207" i="52"/>
  <c r="O204" i="34"/>
  <c r="P204" i="34" s="1"/>
  <c r="Q204" i="34" s="1"/>
  <c r="R204" i="34" s="1"/>
  <c r="M203" i="34"/>
  <c r="C208" i="48" l="1"/>
  <c r="L209" i="48"/>
  <c r="M209" i="48" s="1"/>
  <c r="C208" i="50"/>
  <c r="L209" i="50"/>
  <c r="M209" i="50" s="1"/>
  <c r="M202" i="34"/>
  <c r="O203" i="34"/>
  <c r="P203" i="34" s="1"/>
  <c r="Q203" i="34" s="1"/>
  <c r="R203" i="34" s="1"/>
  <c r="C206" i="52"/>
  <c r="L207" i="52"/>
  <c r="M207" i="52" s="1"/>
  <c r="C206" i="54"/>
  <c r="L207" i="54"/>
  <c r="M207" i="54" s="1"/>
  <c r="C207" i="50" l="1"/>
  <c r="L208" i="50"/>
  <c r="M208" i="50" s="1"/>
  <c r="C207" i="48"/>
  <c r="L208" i="48"/>
  <c r="M208" i="48" s="1"/>
  <c r="C205" i="54"/>
  <c r="L206" i="54"/>
  <c r="M206" i="54" s="1"/>
  <c r="C205" i="52"/>
  <c r="L206" i="52"/>
  <c r="M206" i="52" s="1"/>
  <c r="M201" i="34"/>
  <c r="O202" i="34"/>
  <c r="P202" i="34" s="1"/>
  <c r="Q202" i="34" s="1"/>
  <c r="R202" i="34" s="1"/>
  <c r="L207" i="48" l="1"/>
  <c r="M207" i="48" s="1"/>
  <c r="C206" i="48"/>
  <c r="L207" i="50"/>
  <c r="M207" i="50" s="1"/>
  <c r="C206" i="50"/>
  <c r="M200" i="34"/>
  <c r="O201" i="34"/>
  <c r="P201" i="34" s="1"/>
  <c r="Q201" i="34" s="1"/>
  <c r="R201" i="34" s="1"/>
  <c r="L205" i="52"/>
  <c r="M205" i="52" s="1"/>
  <c r="C204" i="52"/>
  <c r="C204" i="54"/>
  <c r="L205" i="54"/>
  <c r="M205" i="54" s="1"/>
  <c r="L206" i="50" l="1"/>
  <c r="M206" i="50" s="1"/>
  <c r="C205" i="50"/>
  <c r="L206" i="48"/>
  <c r="M206" i="48" s="1"/>
  <c r="C205" i="48"/>
  <c r="C203" i="52"/>
  <c r="L204" i="52"/>
  <c r="M204" i="52" s="1"/>
  <c r="C203" i="54"/>
  <c r="L204" i="54"/>
  <c r="M204" i="54" s="1"/>
  <c r="M199" i="34"/>
  <c r="O200" i="34"/>
  <c r="P200" i="34" s="1"/>
  <c r="Q200" i="34" s="1"/>
  <c r="R200" i="34" s="1"/>
  <c r="C204" i="50" l="1"/>
  <c r="L205" i="50"/>
  <c r="M205" i="50" s="1"/>
  <c r="C204" i="48"/>
  <c r="L205" i="48"/>
  <c r="M205" i="48" s="1"/>
  <c r="M198" i="34"/>
  <c r="O199" i="34"/>
  <c r="P199" i="34" s="1"/>
  <c r="Q199" i="34" s="1"/>
  <c r="R199" i="34" s="1"/>
  <c r="C202" i="54"/>
  <c r="L203" i="54"/>
  <c r="M203" i="54" s="1"/>
  <c r="L203" i="52"/>
  <c r="M203" i="52" s="1"/>
  <c r="C202" i="52"/>
  <c r="C203" i="48" l="1"/>
  <c r="L204" i="48"/>
  <c r="M204" i="48" s="1"/>
  <c r="L204" i="50"/>
  <c r="M204" i="50" s="1"/>
  <c r="C203" i="50"/>
  <c r="C201" i="52"/>
  <c r="L202" i="52"/>
  <c r="M202" i="52" s="1"/>
  <c r="L202" i="54"/>
  <c r="M202" i="54" s="1"/>
  <c r="C201" i="54"/>
  <c r="M197" i="34"/>
  <c r="O198" i="34"/>
  <c r="P198" i="34" s="1"/>
  <c r="Q198" i="34" s="1"/>
  <c r="R198" i="34" s="1"/>
  <c r="C202" i="50" l="1"/>
  <c r="L203" i="50"/>
  <c r="M203" i="50" s="1"/>
  <c r="L203" i="48"/>
  <c r="M203" i="48" s="1"/>
  <c r="C202" i="48"/>
  <c r="M196" i="34"/>
  <c r="O197" i="34"/>
  <c r="P197" i="34" s="1"/>
  <c r="Q197" i="34" s="1"/>
  <c r="R197" i="34" s="1"/>
  <c r="L201" i="54"/>
  <c r="M201" i="54" s="1"/>
  <c r="C200" i="54"/>
  <c r="C200" i="52"/>
  <c r="L201" i="52"/>
  <c r="M201" i="52" s="1"/>
  <c r="L202" i="48" l="1"/>
  <c r="M202" i="48" s="1"/>
  <c r="C201" i="48"/>
  <c r="L202" i="50"/>
  <c r="M202" i="50" s="1"/>
  <c r="C201" i="50"/>
  <c r="C199" i="52"/>
  <c r="L200" i="52"/>
  <c r="M200" i="52" s="1"/>
  <c r="C199" i="54"/>
  <c r="L200" i="54"/>
  <c r="M200" i="54" s="1"/>
  <c r="M195" i="34"/>
  <c r="O196" i="34"/>
  <c r="P196" i="34" s="1"/>
  <c r="Q196" i="34" s="1"/>
  <c r="R196" i="34" s="1"/>
  <c r="C200" i="50" l="1"/>
  <c r="L201" i="50"/>
  <c r="M201" i="50" s="1"/>
  <c r="C200" i="48"/>
  <c r="L201" i="48"/>
  <c r="M201" i="48" s="1"/>
  <c r="O195" i="34"/>
  <c r="P195" i="34" s="1"/>
  <c r="Q195" i="34" s="1"/>
  <c r="R195" i="34" s="1"/>
  <c r="M194" i="34"/>
  <c r="L199" i="54"/>
  <c r="M199" i="54" s="1"/>
  <c r="C198" i="54"/>
  <c r="C198" i="52"/>
  <c r="L199" i="52"/>
  <c r="M199" i="52" s="1"/>
  <c r="C199" i="48" l="1"/>
  <c r="L200" i="48"/>
  <c r="M200" i="48" s="1"/>
  <c r="C199" i="50"/>
  <c r="L200" i="50"/>
  <c r="M200" i="50" s="1"/>
  <c r="L198" i="52"/>
  <c r="M198" i="52" s="1"/>
  <c r="C197" i="52"/>
  <c r="M193" i="34"/>
  <c r="O194" i="34"/>
  <c r="P194" i="34" s="1"/>
  <c r="Q194" i="34" s="1"/>
  <c r="R194" i="34" s="1"/>
  <c r="L198" i="54"/>
  <c r="M198" i="54" s="1"/>
  <c r="C197" i="54"/>
  <c r="C198" i="50" l="1"/>
  <c r="L199" i="50"/>
  <c r="M199" i="50" s="1"/>
  <c r="C198" i="48"/>
  <c r="L199" i="48"/>
  <c r="M199" i="48" s="1"/>
  <c r="L197" i="54"/>
  <c r="M197" i="54" s="1"/>
  <c r="C196" i="54"/>
  <c r="O193" i="34"/>
  <c r="P193" i="34" s="1"/>
  <c r="Q193" i="34" s="1"/>
  <c r="R193" i="34" s="1"/>
  <c r="M192" i="34"/>
  <c r="C196" i="52"/>
  <c r="L197" i="52"/>
  <c r="M197" i="52" s="1"/>
  <c r="L198" i="48" l="1"/>
  <c r="M198" i="48" s="1"/>
  <c r="C197" i="48"/>
  <c r="C197" i="50"/>
  <c r="L198" i="50"/>
  <c r="M198" i="50" s="1"/>
  <c r="C195" i="52"/>
  <c r="L196" i="52"/>
  <c r="M196" i="52" s="1"/>
  <c r="O192" i="34"/>
  <c r="P192" i="34" s="1"/>
  <c r="Q192" i="34" s="1"/>
  <c r="R192" i="34" s="1"/>
  <c r="M191" i="34"/>
  <c r="L196" i="54"/>
  <c r="M196" i="54" s="1"/>
  <c r="C195" i="54"/>
  <c r="C196" i="48" l="1"/>
  <c r="L197" i="48"/>
  <c r="M197" i="48" s="1"/>
  <c r="L197" i="50"/>
  <c r="M197" i="50" s="1"/>
  <c r="C196" i="50"/>
  <c r="L195" i="54"/>
  <c r="M195" i="54" s="1"/>
  <c r="C194" i="54"/>
  <c r="O191" i="34"/>
  <c r="P191" i="34" s="1"/>
  <c r="Q191" i="34" s="1"/>
  <c r="R191" i="34" s="1"/>
  <c r="M190" i="34"/>
  <c r="C194" i="52"/>
  <c r="L195" i="52"/>
  <c r="M195" i="52" s="1"/>
  <c r="L196" i="50" l="1"/>
  <c r="M196" i="50" s="1"/>
  <c r="C195" i="50"/>
  <c r="C195" i="48"/>
  <c r="L196" i="48"/>
  <c r="M196" i="48" s="1"/>
  <c r="C193" i="52"/>
  <c r="L194" i="52"/>
  <c r="M194" i="52" s="1"/>
  <c r="M189" i="34"/>
  <c r="O190" i="34"/>
  <c r="P190" i="34" s="1"/>
  <c r="Q190" i="34" s="1"/>
  <c r="R190" i="34" s="1"/>
  <c r="L194" i="54"/>
  <c r="M194" i="54" s="1"/>
  <c r="C193" i="54"/>
  <c r="C194" i="50" l="1"/>
  <c r="L195" i="50"/>
  <c r="M195" i="50" s="1"/>
  <c r="L195" i="48"/>
  <c r="M195" i="48" s="1"/>
  <c r="C194" i="48"/>
  <c r="C192" i="54"/>
  <c r="L193" i="54"/>
  <c r="M193" i="54" s="1"/>
  <c r="M188" i="34"/>
  <c r="O189" i="34"/>
  <c r="P189" i="34" s="1"/>
  <c r="Q189" i="34" s="1"/>
  <c r="R189" i="34" s="1"/>
  <c r="L193" i="52"/>
  <c r="M193" i="52" s="1"/>
  <c r="C192" i="52"/>
  <c r="C193" i="48" l="1"/>
  <c r="L194" i="48"/>
  <c r="M194" i="48" s="1"/>
  <c r="L194" i="50"/>
  <c r="M194" i="50" s="1"/>
  <c r="C193" i="50"/>
  <c r="C191" i="52"/>
  <c r="L192" i="52"/>
  <c r="M192" i="52" s="1"/>
  <c r="M187" i="34"/>
  <c r="O188" i="34"/>
  <c r="P188" i="34" s="1"/>
  <c r="Q188" i="34" s="1"/>
  <c r="R188" i="34" s="1"/>
  <c r="C191" i="54"/>
  <c r="L192" i="54"/>
  <c r="M192" i="54" s="1"/>
  <c r="L193" i="50" l="1"/>
  <c r="M193" i="50" s="1"/>
  <c r="C192" i="50"/>
  <c r="L193" i="48"/>
  <c r="M193" i="48" s="1"/>
  <c r="C192" i="48"/>
  <c r="L191" i="54"/>
  <c r="M191" i="54" s="1"/>
  <c r="C190" i="54"/>
  <c r="M186" i="34"/>
  <c r="O187" i="34"/>
  <c r="P187" i="34" s="1"/>
  <c r="Q187" i="34" s="1"/>
  <c r="R187" i="34" s="1"/>
  <c r="C190" i="52"/>
  <c r="L191" i="52"/>
  <c r="M191" i="52" s="1"/>
  <c r="C191" i="50" l="1"/>
  <c r="L192" i="50"/>
  <c r="M192" i="50" s="1"/>
  <c r="C191" i="48"/>
  <c r="L192" i="48"/>
  <c r="M192" i="48" s="1"/>
  <c r="C189" i="52"/>
  <c r="L190" i="52"/>
  <c r="M190" i="52" s="1"/>
  <c r="O186" i="34"/>
  <c r="P186" i="34" s="1"/>
  <c r="Q186" i="34" s="1"/>
  <c r="R186" i="34" s="1"/>
  <c r="M185" i="34"/>
  <c r="C189" i="54"/>
  <c r="L190" i="54"/>
  <c r="M190" i="54" s="1"/>
  <c r="C190" i="48" l="1"/>
  <c r="L191" i="48"/>
  <c r="M191" i="48" s="1"/>
  <c r="C190" i="50"/>
  <c r="L191" i="50"/>
  <c r="M191" i="50" s="1"/>
  <c r="L189" i="54"/>
  <c r="M189" i="54" s="1"/>
  <c r="C188" i="54"/>
  <c r="M184" i="34"/>
  <c r="O185" i="34"/>
  <c r="P185" i="34" s="1"/>
  <c r="Q185" i="34" s="1"/>
  <c r="R185" i="34" s="1"/>
  <c r="C188" i="52"/>
  <c r="L189" i="52"/>
  <c r="M189" i="52" s="1"/>
  <c r="L190" i="50" l="1"/>
  <c r="M190" i="50" s="1"/>
  <c r="C189" i="50"/>
  <c r="C189" i="48"/>
  <c r="L190" i="48"/>
  <c r="M190" i="48" s="1"/>
  <c r="L188" i="52"/>
  <c r="M188" i="52" s="1"/>
  <c r="C187" i="52"/>
  <c r="O184" i="34"/>
  <c r="P184" i="34" s="1"/>
  <c r="Q184" i="34" s="1"/>
  <c r="R184" i="34" s="1"/>
  <c r="M183" i="34"/>
  <c r="L188" i="54"/>
  <c r="M188" i="54" s="1"/>
  <c r="C187" i="54"/>
  <c r="L189" i="50" l="1"/>
  <c r="M189" i="50" s="1"/>
  <c r="C188" i="50"/>
  <c r="L189" i="48"/>
  <c r="M189" i="48" s="1"/>
  <c r="C188" i="48"/>
  <c r="C186" i="54"/>
  <c r="L187" i="54"/>
  <c r="M187" i="54" s="1"/>
  <c r="M182" i="34"/>
  <c r="O183" i="34"/>
  <c r="P183" i="34" s="1"/>
  <c r="Q183" i="34" s="1"/>
  <c r="R183" i="34" s="1"/>
  <c r="C186" i="52"/>
  <c r="L187" i="52"/>
  <c r="M187" i="52" s="1"/>
  <c r="L188" i="50" l="1"/>
  <c r="M188" i="50" s="1"/>
  <c r="C187" i="50"/>
  <c r="C187" i="48"/>
  <c r="L188" i="48"/>
  <c r="M188" i="48" s="1"/>
  <c r="C185" i="52"/>
  <c r="L186" i="52"/>
  <c r="M186" i="52" s="1"/>
  <c r="O182" i="34"/>
  <c r="P182" i="34" s="1"/>
  <c r="Q182" i="34" s="1"/>
  <c r="R182" i="34" s="1"/>
  <c r="M181" i="34"/>
  <c r="C185" i="54"/>
  <c r="L186" i="54"/>
  <c r="M186" i="54" s="1"/>
  <c r="C186" i="48" l="1"/>
  <c r="L187" i="48"/>
  <c r="M187" i="48" s="1"/>
  <c r="L187" i="50"/>
  <c r="M187" i="50" s="1"/>
  <c r="C186" i="50"/>
  <c r="L185" i="54"/>
  <c r="M185" i="54" s="1"/>
  <c r="C184" i="54"/>
  <c r="M180" i="34"/>
  <c r="O181" i="34"/>
  <c r="P181" i="34" s="1"/>
  <c r="Q181" i="34" s="1"/>
  <c r="R181" i="34" s="1"/>
  <c r="C184" i="52"/>
  <c r="L185" i="52"/>
  <c r="M185" i="52" s="1"/>
  <c r="C185" i="50" l="1"/>
  <c r="L186" i="50"/>
  <c r="M186" i="50" s="1"/>
  <c r="L186" i="48"/>
  <c r="M186" i="48" s="1"/>
  <c r="C185" i="48"/>
  <c r="L184" i="54"/>
  <c r="M184" i="54" s="1"/>
  <c r="C183" i="54"/>
  <c r="C183" i="52"/>
  <c r="L184" i="52"/>
  <c r="M184" i="52" s="1"/>
  <c r="O180" i="34"/>
  <c r="P180" i="34" s="1"/>
  <c r="Q180" i="34" s="1"/>
  <c r="R180" i="34" s="1"/>
  <c r="M179" i="34"/>
  <c r="C184" i="48" l="1"/>
  <c r="L185" i="48"/>
  <c r="M185" i="48" s="1"/>
  <c r="C184" i="50"/>
  <c r="L185" i="50"/>
  <c r="M185" i="50" s="1"/>
  <c r="M178" i="34"/>
  <c r="O179" i="34"/>
  <c r="P179" i="34" s="1"/>
  <c r="Q179" i="34" s="1"/>
  <c r="R179" i="34" s="1"/>
  <c r="L183" i="52"/>
  <c r="M183" i="52" s="1"/>
  <c r="C182" i="52"/>
  <c r="C182" i="54"/>
  <c r="L183" i="54"/>
  <c r="M183" i="54" s="1"/>
  <c r="C183" i="50" l="1"/>
  <c r="L184" i="50"/>
  <c r="M184" i="50" s="1"/>
  <c r="C183" i="48"/>
  <c r="L184" i="48"/>
  <c r="M184" i="48" s="1"/>
  <c r="C181" i="52"/>
  <c r="L182" i="52"/>
  <c r="M182" i="52" s="1"/>
  <c r="C181" i="54"/>
  <c r="L182" i="54"/>
  <c r="M182" i="54" s="1"/>
  <c r="M177" i="34"/>
  <c r="O178" i="34"/>
  <c r="P178" i="34" s="1"/>
  <c r="Q178" i="34" s="1"/>
  <c r="R178" i="34" s="1"/>
  <c r="L183" i="48" l="1"/>
  <c r="M183" i="48" s="1"/>
  <c r="C182" i="48"/>
  <c r="L183" i="50"/>
  <c r="M183" i="50" s="1"/>
  <c r="C182" i="50"/>
  <c r="M176" i="34"/>
  <c r="O177" i="34"/>
  <c r="P177" i="34" s="1"/>
  <c r="Q177" i="34" s="1"/>
  <c r="R177" i="34" s="1"/>
  <c r="C180" i="54"/>
  <c r="L181" i="54"/>
  <c r="M181" i="54" s="1"/>
  <c r="C180" i="52"/>
  <c r="L181" i="52"/>
  <c r="M181" i="52" s="1"/>
  <c r="C181" i="48" l="1"/>
  <c r="L182" i="48"/>
  <c r="M182" i="48" s="1"/>
  <c r="L182" i="50"/>
  <c r="M182" i="50" s="1"/>
  <c r="C181" i="50"/>
  <c r="L180" i="52"/>
  <c r="M180" i="52" s="1"/>
  <c r="C179" i="52"/>
  <c r="C179" i="54"/>
  <c r="L180" i="54"/>
  <c r="M180" i="54" s="1"/>
  <c r="M175" i="34"/>
  <c r="O176" i="34"/>
  <c r="P176" i="34" s="1"/>
  <c r="Q176" i="34" s="1"/>
  <c r="R176" i="34" s="1"/>
  <c r="C180" i="50" l="1"/>
  <c r="L181" i="50"/>
  <c r="M181" i="50" s="1"/>
  <c r="C180" i="48"/>
  <c r="L181" i="48"/>
  <c r="M181" i="48" s="1"/>
  <c r="C178" i="52"/>
  <c r="L179" i="52"/>
  <c r="M179" i="52" s="1"/>
  <c r="O175" i="34"/>
  <c r="P175" i="34" s="1"/>
  <c r="Q175" i="34" s="1"/>
  <c r="R175" i="34" s="1"/>
  <c r="M174" i="34"/>
  <c r="L179" i="54"/>
  <c r="M179" i="54" s="1"/>
  <c r="C178" i="54"/>
  <c r="C179" i="48" l="1"/>
  <c r="L180" i="48"/>
  <c r="M180" i="48" s="1"/>
  <c r="L180" i="50"/>
  <c r="M180" i="50" s="1"/>
  <c r="C179" i="50"/>
  <c r="L178" i="54"/>
  <c r="M178" i="54" s="1"/>
  <c r="C177" i="54"/>
  <c r="M173" i="34"/>
  <c r="O174" i="34"/>
  <c r="P174" i="34" s="1"/>
  <c r="Q174" i="34" s="1"/>
  <c r="R174" i="34" s="1"/>
  <c r="C177" i="52"/>
  <c r="L178" i="52"/>
  <c r="M178" i="52" s="1"/>
  <c r="C178" i="50" l="1"/>
  <c r="L179" i="50"/>
  <c r="M179" i="50" s="1"/>
  <c r="C178" i="48"/>
  <c r="L179" i="48"/>
  <c r="M179" i="48" s="1"/>
  <c r="O173" i="34"/>
  <c r="P173" i="34" s="1"/>
  <c r="Q173" i="34" s="1"/>
  <c r="R173" i="34" s="1"/>
  <c r="M172" i="34"/>
  <c r="C176" i="52"/>
  <c r="L177" i="52"/>
  <c r="M177" i="52" s="1"/>
  <c r="L177" i="54"/>
  <c r="M177" i="54" s="1"/>
  <c r="C176" i="54"/>
  <c r="C177" i="48" l="1"/>
  <c r="L178" i="48"/>
  <c r="M178" i="48" s="1"/>
  <c r="C177" i="50"/>
  <c r="L178" i="50"/>
  <c r="M178" i="50" s="1"/>
  <c r="C175" i="52"/>
  <c r="L176" i="52"/>
  <c r="M176" i="52" s="1"/>
  <c r="O172" i="34"/>
  <c r="P172" i="34" s="1"/>
  <c r="Q172" i="34" s="1"/>
  <c r="R172" i="34" s="1"/>
  <c r="M171" i="34"/>
  <c r="C175" i="54"/>
  <c r="L176" i="54"/>
  <c r="M176" i="54" s="1"/>
  <c r="C176" i="50" l="1"/>
  <c r="L177" i="50"/>
  <c r="M177" i="50" s="1"/>
  <c r="L177" i="48"/>
  <c r="M177" i="48" s="1"/>
  <c r="C176" i="48"/>
  <c r="O171" i="34"/>
  <c r="P171" i="34" s="1"/>
  <c r="Q171" i="34" s="1"/>
  <c r="R171" i="34" s="1"/>
  <c r="M170" i="34"/>
  <c r="C174" i="52"/>
  <c r="L175" i="52"/>
  <c r="M175" i="52" s="1"/>
  <c r="L175" i="54"/>
  <c r="M175" i="54" s="1"/>
  <c r="C174" i="54"/>
  <c r="L176" i="48" l="1"/>
  <c r="M176" i="48" s="1"/>
  <c r="C175" i="48"/>
  <c r="C175" i="50"/>
  <c r="L176" i="50"/>
  <c r="M176" i="50" s="1"/>
  <c r="L174" i="54"/>
  <c r="M174" i="54" s="1"/>
  <c r="C173" i="54"/>
  <c r="C173" i="52"/>
  <c r="L174" i="52"/>
  <c r="M174" i="52" s="1"/>
  <c r="M169" i="34"/>
  <c r="O170" i="34"/>
  <c r="P170" i="34" s="1"/>
  <c r="Q170" i="34" s="1"/>
  <c r="R170" i="34" s="1"/>
  <c r="C174" i="48" l="1"/>
  <c r="L175" i="48"/>
  <c r="M175" i="48" s="1"/>
  <c r="C174" i="50"/>
  <c r="L175" i="50"/>
  <c r="M175" i="50" s="1"/>
  <c r="M168" i="34"/>
  <c r="O169" i="34"/>
  <c r="P169" i="34" s="1"/>
  <c r="Q169" i="34" s="1"/>
  <c r="R169" i="34" s="1"/>
  <c r="C172" i="54"/>
  <c r="L173" i="54"/>
  <c r="M173" i="54" s="1"/>
  <c r="L173" i="52"/>
  <c r="M173" i="52" s="1"/>
  <c r="C172" i="52"/>
  <c r="L174" i="50" l="1"/>
  <c r="M174" i="50" s="1"/>
  <c r="C173" i="50"/>
  <c r="L174" i="48"/>
  <c r="M174" i="48" s="1"/>
  <c r="C173" i="48"/>
  <c r="C171" i="52"/>
  <c r="L172" i="52"/>
  <c r="M172" i="52" s="1"/>
  <c r="L172" i="54"/>
  <c r="M172" i="54" s="1"/>
  <c r="C171" i="54"/>
  <c r="M167" i="34"/>
  <c r="O168" i="34"/>
  <c r="P168" i="34" s="1"/>
  <c r="Q168" i="34" s="1"/>
  <c r="R168" i="34" s="1"/>
  <c r="C172" i="48" l="1"/>
  <c r="L173" i="48"/>
  <c r="M173" i="48" s="1"/>
  <c r="C172" i="50"/>
  <c r="L173" i="50"/>
  <c r="M173" i="50" s="1"/>
  <c r="L171" i="54"/>
  <c r="M171" i="54" s="1"/>
  <c r="C170" i="54"/>
  <c r="M166" i="34"/>
  <c r="O167" i="34"/>
  <c r="P167" i="34" s="1"/>
  <c r="Q167" i="34" s="1"/>
  <c r="R167" i="34" s="1"/>
  <c r="C170" i="52"/>
  <c r="L171" i="52"/>
  <c r="M171" i="52" s="1"/>
  <c r="C171" i="50" l="1"/>
  <c r="L172" i="50"/>
  <c r="M172" i="50" s="1"/>
  <c r="C171" i="48"/>
  <c r="L172" i="48"/>
  <c r="M172" i="48" s="1"/>
  <c r="C169" i="54"/>
  <c r="L170" i="54"/>
  <c r="M170" i="54" s="1"/>
  <c r="L170" i="52"/>
  <c r="M170" i="52" s="1"/>
  <c r="C169" i="52"/>
  <c r="O166" i="34"/>
  <c r="P166" i="34" s="1"/>
  <c r="Q166" i="34" s="1"/>
  <c r="R166" i="34" s="1"/>
  <c r="M165" i="34"/>
  <c r="L171" i="48" l="1"/>
  <c r="M171" i="48" s="1"/>
  <c r="C170" i="48"/>
  <c r="L171" i="50"/>
  <c r="M171" i="50" s="1"/>
  <c r="C170" i="50"/>
  <c r="C168" i="52"/>
  <c r="L169" i="52"/>
  <c r="M169" i="52" s="1"/>
  <c r="M164" i="34"/>
  <c r="O165" i="34"/>
  <c r="P165" i="34" s="1"/>
  <c r="Q165" i="34" s="1"/>
  <c r="R165" i="34" s="1"/>
  <c r="L169" i="54"/>
  <c r="M169" i="54" s="1"/>
  <c r="C168" i="54"/>
  <c r="C169" i="48" l="1"/>
  <c r="L170" i="48"/>
  <c r="M170" i="48" s="1"/>
  <c r="L170" i="50"/>
  <c r="M170" i="50" s="1"/>
  <c r="C169" i="50"/>
  <c r="O164" i="34"/>
  <c r="P164" i="34" s="1"/>
  <c r="Q164" i="34" s="1"/>
  <c r="R164" i="34" s="1"/>
  <c r="M163" i="34"/>
  <c r="L168" i="54"/>
  <c r="M168" i="54" s="1"/>
  <c r="C167" i="54"/>
  <c r="C167" i="52"/>
  <c r="L168" i="52"/>
  <c r="M168" i="52" s="1"/>
  <c r="C168" i="50" l="1"/>
  <c r="L169" i="50"/>
  <c r="M169" i="50" s="1"/>
  <c r="C168" i="48"/>
  <c r="L169" i="48"/>
  <c r="M169" i="48" s="1"/>
  <c r="C166" i="52"/>
  <c r="L167" i="52"/>
  <c r="M167" i="52" s="1"/>
  <c r="L167" i="54"/>
  <c r="M167" i="54" s="1"/>
  <c r="C166" i="54"/>
  <c r="M162" i="34"/>
  <c r="O163" i="34"/>
  <c r="P163" i="34" s="1"/>
  <c r="Q163" i="34" s="1"/>
  <c r="R163" i="34" s="1"/>
  <c r="C167" i="48" l="1"/>
  <c r="L168" i="48"/>
  <c r="M168" i="48" s="1"/>
  <c r="L168" i="50"/>
  <c r="M168" i="50" s="1"/>
  <c r="C167" i="50"/>
  <c r="L166" i="54"/>
  <c r="M166" i="54" s="1"/>
  <c r="C165" i="54"/>
  <c r="O162" i="34"/>
  <c r="P162" i="34" s="1"/>
  <c r="Q162" i="34" s="1"/>
  <c r="R162" i="34" s="1"/>
  <c r="M161" i="34"/>
  <c r="C165" i="52"/>
  <c r="L166" i="52"/>
  <c r="M166" i="52" s="1"/>
  <c r="L167" i="50" l="1"/>
  <c r="M167" i="50" s="1"/>
  <c r="C166" i="50"/>
  <c r="L167" i="48"/>
  <c r="M167" i="48" s="1"/>
  <c r="C166" i="48"/>
  <c r="C164" i="52"/>
  <c r="L165" i="52"/>
  <c r="M165" i="52" s="1"/>
  <c r="M160" i="34"/>
  <c r="O161" i="34"/>
  <c r="P161" i="34" s="1"/>
  <c r="Q161" i="34" s="1"/>
  <c r="R161" i="34" s="1"/>
  <c r="L165" i="54"/>
  <c r="M165" i="54" s="1"/>
  <c r="C164" i="54"/>
  <c r="L166" i="48" l="1"/>
  <c r="M166" i="48" s="1"/>
  <c r="C165" i="48"/>
  <c r="C165" i="50"/>
  <c r="L166" i="50"/>
  <c r="M166" i="50" s="1"/>
  <c r="C163" i="54"/>
  <c r="L164" i="54"/>
  <c r="M164" i="54" s="1"/>
  <c r="O160" i="34"/>
  <c r="P160" i="34" s="1"/>
  <c r="Q160" i="34" s="1"/>
  <c r="R160" i="34" s="1"/>
  <c r="M159" i="34"/>
  <c r="C163" i="52"/>
  <c r="L164" i="52"/>
  <c r="M164" i="52" s="1"/>
  <c r="C164" i="50" l="1"/>
  <c r="L165" i="50"/>
  <c r="M165" i="50" s="1"/>
  <c r="L165" i="48"/>
  <c r="M165" i="48" s="1"/>
  <c r="C164" i="48"/>
  <c r="L163" i="52"/>
  <c r="M163" i="52" s="1"/>
  <c r="C162" i="52"/>
  <c r="O159" i="34"/>
  <c r="P159" i="34" s="1"/>
  <c r="Q159" i="34" s="1"/>
  <c r="R159" i="34" s="1"/>
  <c r="M158" i="34"/>
  <c r="C162" i="54"/>
  <c r="L163" i="54"/>
  <c r="M163" i="54" s="1"/>
  <c r="L164" i="48" l="1"/>
  <c r="M164" i="48" s="1"/>
  <c r="C163" i="48"/>
  <c r="C163" i="50"/>
  <c r="L164" i="50"/>
  <c r="M164" i="50" s="1"/>
  <c r="C161" i="54"/>
  <c r="L162" i="54"/>
  <c r="M162" i="54" s="1"/>
  <c r="M157" i="34"/>
  <c r="O158" i="34"/>
  <c r="P158" i="34" s="1"/>
  <c r="Q158" i="34" s="1"/>
  <c r="R158" i="34" s="1"/>
  <c r="C161" i="52"/>
  <c r="L162" i="52"/>
  <c r="M162" i="52" s="1"/>
  <c r="L163" i="48" l="1"/>
  <c r="M163" i="48" s="1"/>
  <c r="C162" i="48"/>
  <c r="C162" i="50"/>
  <c r="L163" i="50"/>
  <c r="M163" i="50" s="1"/>
  <c r="C160" i="52"/>
  <c r="L161" i="52"/>
  <c r="M161" i="52" s="1"/>
  <c r="M156" i="34"/>
  <c r="O157" i="34"/>
  <c r="P157" i="34" s="1"/>
  <c r="Q157" i="34" s="1"/>
  <c r="R157" i="34" s="1"/>
  <c r="L161" i="54"/>
  <c r="M161" i="54" s="1"/>
  <c r="C160" i="54"/>
  <c r="C161" i="50" l="1"/>
  <c r="L162" i="50"/>
  <c r="M162" i="50" s="1"/>
  <c r="L162" i="48"/>
  <c r="M162" i="48" s="1"/>
  <c r="C161" i="48"/>
  <c r="C159" i="54"/>
  <c r="L160" i="54"/>
  <c r="M160" i="54" s="1"/>
  <c r="O156" i="34"/>
  <c r="P156" i="34" s="1"/>
  <c r="Q156" i="34" s="1"/>
  <c r="R156" i="34" s="1"/>
  <c r="M155" i="34"/>
  <c r="L160" i="52"/>
  <c r="M160" i="52" s="1"/>
  <c r="C159" i="52"/>
  <c r="L161" i="48" l="1"/>
  <c r="M161" i="48" s="1"/>
  <c r="C160" i="48"/>
  <c r="C160" i="50"/>
  <c r="L161" i="50"/>
  <c r="M161" i="50" s="1"/>
  <c r="O155" i="34"/>
  <c r="P155" i="34" s="1"/>
  <c r="Q155" i="34" s="1"/>
  <c r="R155" i="34" s="1"/>
  <c r="M154" i="34"/>
  <c r="C158" i="52"/>
  <c r="L159" i="52"/>
  <c r="M159" i="52" s="1"/>
  <c r="C158" i="54"/>
  <c r="L159" i="54"/>
  <c r="M159" i="54" s="1"/>
  <c r="L160" i="48" l="1"/>
  <c r="M160" i="48" s="1"/>
  <c r="C159" i="48"/>
  <c r="L160" i="50"/>
  <c r="M160" i="50" s="1"/>
  <c r="C159" i="50"/>
  <c r="C157" i="52"/>
  <c r="L158" i="52"/>
  <c r="M158" i="52" s="1"/>
  <c r="L158" i="54"/>
  <c r="M158" i="54" s="1"/>
  <c r="C157" i="54"/>
  <c r="M153" i="34"/>
  <c r="O154" i="34"/>
  <c r="P154" i="34" s="1"/>
  <c r="Q154" i="34" s="1"/>
  <c r="R154" i="34" s="1"/>
  <c r="L159" i="50" l="1"/>
  <c r="M159" i="50" s="1"/>
  <c r="C158" i="50"/>
  <c r="C158" i="48"/>
  <c r="L159" i="48"/>
  <c r="M159" i="48" s="1"/>
  <c r="O153" i="34"/>
  <c r="P153" i="34" s="1"/>
  <c r="Q153" i="34" s="1"/>
  <c r="R153" i="34" s="1"/>
  <c r="M152" i="34"/>
  <c r="L157" i="54"/>
  <c r="M157" i="54" s="1"/>
  <c r="C156" i="54"/>
  <c r="C156" i="52"/>
  <c r="L157" i="52"/>
  <c r="M157" i="52" s="1"/>
  <c r="L158" i="50" l="1"/>
  <c r="M158" i="50" s="1"/>
  <c r="C157" i="50"/>
  <c r="C157" i="48"/>
  <c r="L158" i="48"/>
  <c r="M158" i="48" s="1"/>
  <c r="C155" i="52"/>
  <c r="L156" i="52"/>
  <c r="M156" i="52" s="1"/>
  <c r="M151" i="34"/>
  <c r="O152" i="34"/>
  <c r="P152" i="34" s="1"/>
  <c r="Q152" i="34" s="1"/>
  <c r="R152" i="34" s="1"/>
  <c r="C155" i="54"/>
  <c r="L156" i="54"/>
  <c r="M156" i="54" s="1"/>
  <c r="C156" i="48" l="1"/>
  <c r="L157" i="48"/>
  <c r="M157" i="48" s="1"/>
  <c r="C156" i="50"/>
  <c r="L157" i="50"/>
  <c r="M157" i="50" s="1"/>
  <c r="O151" i="34"/>
  <c r="P151" i="34" s="1"/>
  <c r="Q151" i="34" s="1"/>
  <c r="R151" i="34" s="1"/>
  <c r="M150" i="34"/>
  <c r="L155" i="54"/>
  <c r="M155" i="54" s="1"/>
  <c r="C154" i="54"/>
  <c r="C154" i="52"/>
  <c r="L155" i="52"/>
  <c r="M155" i="52" s="1"/>
  <c r="C155" i="50" l="1"/>
  <c r="L156" i="50"/>
  <c r="M156" i="50" s="1"/>
  <c r="C155" i="48"/>
  <c r="L156" i="48"/>
  <c r="M156" i="48" s="1"/>
  <c r="C153" i="52"/>
  <c r="L154" i="52"/>
  <c r="M154" i="52" s="1"/>
  <c r="C153" i="54"/>
  <c r="L154" i="54"/>
  <c r="M154" i="54" s="1"/>
  <c r="M149" i="34"/>
  <c r="O150" i="34"/>
  <c r="P150" i="34" s="1"/>
  <c r="Q150" i="34" s="1"/>
  <c r="R150" i="34" s="1"/>
  <c r="L155" i="48" l="1"/>
  <c r="M155" i="48" s="1"/>
  <c r="C154" i="48"/>
  <c r="L155" i="50"/>
  <c r="M155" i="50" s="1"/>
  <c r="C154" i="50"/>
  <c r="M148" i="34"/>
  <c r="O149" i="34"/>
  <c r="P149" i="34" s="1"/>
  <c r="Q149" i="34" s="1"/>
  <c r="R149" i="34" s="1"/>
  <c r="C152" i="54"/>
  <c r="L153" i="54"/>
  <c r="M153" i="54" s="1"/>
  <c r="L153" i="52"/>
  <c r="M153" i="52" s="1"/>
  <c r="C152" i="52"/>
  <c r="C153" i="50" l="1"/>
  <c r="L154" i="50"/>
  <c r="M154" i="50" s="1"/>
  <c r="C153" i="48"/>
  <c r="L154" i="48"/>
  <c r="M154" i="48" s="1"/>
  <c r="C151" i="52"/>
  <c r="L152" i="52"/>
  <c r="M152" i="52" s="1"/>
  <c r="L152" i="54"/>
  <c r="M152" i="54" s="1"/>
  <c r="C151" i="54"/>
  <c r="O148" i="34"/>
  <c r="P148" i="34" s="1"/>
  <c r="Q148" i="34" s="1"/>
  <c r="R148" i="34" s="1"/>
  <c r="M147" i="34"/>
  <c r="C152" i="48" l="1"/>
  <c r="L153" i="48"/>
  <c r="M153" i="48" s="1"/>
  <c r="C152" i="50"/>
  <c r="L153" i="50"/>
  <c r="M153" i="50" s="1"/>
  <c r="M146" i="34"/>
  <c r="O147" i="34"/>
  <c r="P147" i="34" s="1"/>
  <c r="Q147" i="34" s="1"/>
  <c r="R147" i="34" s="1"/>
  <c r="L151" i="54"/>
  <c r="M151" i="54" s="1"/>
  <c r="C150" i="54"/>
  <c r="C150" i="52"/>
  <c r="L151" i="52"/>
  <c r="M151" i="52" s="1"/>
  <c r="C151" i="50" l="1"/>
  <c r="L152" i="50"/>
  <c r="M152" i="50" s="1"/>
  <c r="L152" i="48"/>
  <c r="M152" i="48" s="1"/>
  <c r="C151" i="48"/>
  <c r="C149" i="54"/>
  <c r="L150" i="54"/>
  <c r="M150" i="54" s="1"/>
  <c r="L150" i="52"/>
  <c r="M150" i="52" s="1"/>
  <c r="C149" i="52"/>
  <c r="O146" i="34"/>
  <c r="P146" i="34" s="1"/>
  <c r="Q146" i="34" s="1"/>
  <c r="R146" i="34" s="1"/>
  <c r="M145" i="34"/>
  <c r="C150" i="48" l="1"/>
  <c r="L151" i="48"/>
  <c r="M151" i="48" s="1"/>
  <c r="L151" i="50"/>
  <c r="M151" i="50" s="1"/>
  <c r="C150" i="50"/>
  <c r="M144" i="34"/>
  <c r="O145" i="34"/>
  <c r="P145" i="34" s="1"/>
  <c r="Q145" i="34" s="1"/>
  <c r="R145" i="34" s="1"/>
  <c r="C148" i="52"/>
  <c r="L149" i="52"/>
  <c r="M149" i="52" s="1"/>
  <c r="L149" i="54"/>
  <c r="M149" i="54" s="1"/>
  <c r="C148" i="54"/>
  <c r="C149" i="50" l="1"/>
  <c r="L150" i="50"/>
  <c r="M150" i="50" s="1"/>
  <c r="L150" i="48"/>
  <c r="M150" i="48" s="1"/>
  <c r="C149" i="48"/>
  <c r="C147" i="54"/>
  <c r="L148" i="54"/>
  <c r="M148" i="54" s="1"/>
  <c r="C147" i="52"/>
  <c r="L148" i="52"/>
  <c r="M148" i="52" s="1"/>
  <c r="O144" i="34"/>
  <c r="P144" i="34" s="1"/>
  <c r="Q144" i="34" s="1"/>
  <c r="R144" i="34" s="1"/>
  <c r="M143" i="34"/>
  <c r="C148" i="48" l="1"/>
  <c r="L149" i="48"/>
  <c r="M149" i="48" s="1"/>
  <c r="L149" i="50"/>
  <c r="M149" i="50" s="1"/>
  <c r="C148" i="50"/>
  <c r="C146" i="52"/>
  <c r="L147" i="52"/>
  <c r="M147" i="52" s="1"/>
  <c r="M142" i="34"/>
  <c r="O143" i="34"/>
  <c r="P143" i="34" s="1"/>
  <c r="Q143" i="34" s="1"/>
  <c r="R143" i="34" s="1"/>
  <c r="C146" i="54"/>
  <c r="L147" i="54"/>
  <c r="M147" i="54" s="1"/>
  <c r="C147" i="50" l="1"/>
  <c r="L148" i="50"/>
  <c r="M148" i="50" s="1"/>
  <c r="C147" i="48"/>
  <c r="L148" i="48"/>
  <c r="M148" i="48" s="1"/>
  <c r="C145" i="54"/>
  <c r="L146" i="54"/>
  <c r="M146" i="54" s="1"/>
  <c r="O142" i="34"/>
  <c r="P142" i="34" s="1"/>
  <c r="Q142" i="34" s="1"/>
  <c r="R142" i="34" s="1"/>
  <c r="M141" i="34"/>
  <c r="C145" i="52"/>
  <c r="L146" i="52"/>
  <c r="M146" i="52" s="1"/>
  <c r="L147" i="48" l="1"/>
  <c r="M147" i="48" s="1"/>
  <c r="C146" i="48"/>
  <c r="C146" i="50"/>
  <c r="L147" i="50"/>
  <c r="M147" i="50" s="1"/>
  <c r="C144" i="52"/>
  <c r="L145" i="52"/>
  <c r="M145" i="52" s="1"/>
  <c r="M140" i="34"/>
  <c r="O141" i="34"/>
  <c r="P141" i="34" s="1"/>
  <c r="Q141" i="34" s="1"/>
  <c r="R141" i="34" s="1"/>
  <c r="L145" i="54"/>
  <c r="M145" i="54" s="1"/>
  <c r="C144" i="54"/>
  <c r="L146" i="48" l="1"/>
  <c r="M146" i="48" s="1"/>
  <c r="C145" i="48"/>
  <c r="C145" i="50"/>
  <c r="L146" i="50"/>
  <c r="M146" i="50" s="1"/>
  <c r="O140" i="34"/>
  <c r="P140" i="34" s="1"/>
  <c r="Q140" i="34" s="1"/>
  <c r="R140" i="34" s="1"/>
  <c r="M139" i="34"/>
  <c r="C143" i="54"/>
  <c r="L144" i="54"/>
  <c r="M144" i="54" s="1"/>
  <c r="C143" i="52"/>
  <c r="L144" i="52"/>
  <c r="M144" i="52" s="1"/>
  <c r="C144" i="48" l="1"/>
  <c r="L145" i="48"/>
  <c r="M145" i="48" s="1"/>
  <c r="L145" i="50"/>
  <c r="M145" i="50" s="1"/>
  <c r="C144" i="50"/>
  <c r="M138" i="34"/>
  <c r="O139" i="34"/>
  <c r="P139" i="34" s="1"/>
  <c r="Q139" i="34" s="1"/>
  <c r="R139" i="34" s="1"/>
  <c r="L143" i="52"/>
  <c r="M143" i="52" s="1"/>
  <c r="C142" i="52"/>
  <c r="C142" i="54"/>
  <c r="L143" i="54"/>
  <c r="M143" i="54" s="1"/>
  <c r="L144" i="50" l="1"/>
  <c r="M144" i="50" s="1"/>
  <c r="C143" i="50"/>
  <c r="C143" i="48"/>
  <c r="L144" i="48"/>
  <c r="M144" i="48" s="1"/>
  <c r="C141" i="52"/>
  <c r="L142" i="52"/>
  <c r="M142" i="52" s="1"/>
  <c r="L142" i="54"/>
  <c r="M142" i="54" s="1"/>
  <c r="C141" i="54"/>
  <c r="M137" i="34"/>
  <c r="O138" i="34"/>
  <c r="P138" i="34" s="1"/>
  <c r="Q138" i="34" s="1"/>
  <c r="R138" i="34" s="1"/>
  <c r="L143" i="48" l="1"/>
  <c r="M143" i="48" s="1"/>
  <c r="C142" i="48"/>
  <c r="L143" i="50"/>
  <c r="M143" i="50" s="1"/>
  <c r="C142" i="50"/>
  <c r="O137" i="34"/>
  <c r="P137" i="34" s="1"/>
  <c r="Q137" i="34" s="1"/>
  <c r="R137" i="34" s="1"/>
  <c r="M136" i="34"/>
  <c r="C140" i="54"/>
  <c r="L141" i="54"/>
  <c r="M141" i="54" s="1"/>
  <c r="C140" i="52"/>
  <c r="L141" i="52"/>
  <c r="M141" i="52" s="1"/>
  <c r="L142" i="50" l="1"/>
  <c r="M142" i="50" s="1"/>
  <c r="C141" i="50"/>
  <c r="C141" i="48"/>
  <c r="L142" i="48"/>
  <c r="M142" i="48" s="1"/>
  <c r="L140" i="52"/>
  <c r="M140" i="52" s="1"/>
  <c r="C139" i="52"/>
  <c r="L140" i="54"/>
  <c r="M140" i="54" s="1"/>
  <c r="C139" i="54"/>
  <c r="M135" i="34"/>
  <c r="O136" i="34"/>
  <c r="P136" i="34" s="1"/>
  <c r="Q136" i="34" s="1"/>
  <c r="R136" i="34" s="1"/>
  <c r="L141" i="50" l="1"/>
  <c r="M141" i="50" s="1"/>
  <c r="C140" i="50"/>
  <c r="L141" i="48"/>
  <c r="M141" i="48" s="1"/>
  <c r="C140" i="48"/>
  <c r="C138" i="54"/>
  <c r="L139" i="54"/>
  <c r="M139" i="54" s="1"/>
  <c r="O135" i="34"/>
  <c r="P135" i="34" s="1"/>
  <c r="Q135" i="34" s="1"/>
  <c r="R135" i="34" s="1"/>
  <c r="M134" i="34"/>
  <c r="C138" i="52"/>
  <c r="L139" i="52"/>
  <c r="M139" i="52" s="1"/>
  <c r="C139" i="50" l="1"/>
  <c r="L140" i="50"/>
  <c r="M140" i="50" s="1"/>
  <c r="C139" i="48"/>
  <c r="L140" i="48"/>
  <c r="M140" i="48" s="1"/>
  <c r="C137" i="52"/>
  <c r="L138" i="52"/>
  <c r="M138" i="52" s="1"/>
  <c r="M133" i="34"/>
  <c r="O134" i="34"/>
  <c r="P134" i="34" s="1"/>
  <c r="Q134" i="34" s="1"/>
  <c r="R134" i="34" s="1"/>
  <c r="C137" i="54"/>
  <c r="L138" i="54"/>
  <c r="M138" i="54" s="1"/>
  <c r="C138" i="48" l="1"/>
  <c r="L139" i="48"/>
  <c r="M139" i="48" s="1"/>
  <c r="C138" i="50"/>
  <c r="L139" i="50"/>
  <c r="M139" i="50" s="1"/>
  <c r="L137" i="54"/>
  <c r="M137" i="54" s="1"/>
  <c r="C136" i="54"/>
  <c r="O133" i="34"/>
  <c r="P133" i="34" s="1"/>
  <c r="Q133" i="34" s="1"/>
  <c r="R133" i="34" s="1"/>
  <c r="M132" i="34"/>
  <c r="C136" i="52"/>
  <c r="L137" i="52"/>
  <c r="M137" i="52" s="1"/>
  <c r="L138" i="50" l="1"/>
  <c r="M138" i="50" s="1"/>
  <c r="C137" i="50"/>
  <c r="L138" i="48"/>
  <c r="M138" i="48" s="1"/>
  <c r="C137" i="48"/>
  <c r="L136" i="54"/>
  <c r="M136" i="54" s="1"/>
  <c r="C135" i="54"/>
  <c r="C135" i="52"/>
  <c r="L136" i="52"/>
  <c r="M136" i="52" s="1"/>
  <c r="O132" i="34"/>
  <c r="P132" i="34" s="1"/>
  <c r="Q132" i="34" s="1"/>
  <c r="R132" i="34" s="1"/>
  <c r="M131" i="34"/>
  <c r="C136" i="48" l="1"/>
  <c r="L137" i="48"/>
  <c r="M137" i="48" s="1"/>
  <c r="C136" i="50"/>
  <c r="L137" i="50"/>
  <c r="M137" i="50" s="1"/>
  <c r="O131" i="34"/>
  <c r="P131" i="34" s="1"/>
  <c r="Q131" i="34" s="1"/>
  <c r="R131" i="34" s="1"/>
  <c r="M130" i="34"/>
  <c r="C134" i="52"/>
  <c r="L135" i="52"/>
  <c r="M135" i="52" s="1"/>
  <c r="C134" i="54"/>
  <c r="L135" i="54"/>
  <c r="M135" i="54" s="1"/>
  <c r="L136" i="50" l="1"/>
  <c r="M136" i="50" s="1"/>
  <c r="C135" i="50"/>
  <c r="C135" i="48"/>
  <c r="L136" i="48"/>
  <c r="M136" i="48" s="1"/>
  <c r="M129" i="34"/>
  <c r="O130" i="34"/>
  <c r="P130" i="34" s="1"/>
  <c r="Q130" i="34" s="1"/>
  <c r="R130" i="34" s="1"/>
  <c r="C133" i="54"/>
  <c r="L134" i="54"/>
  <c r="M134" i="54" s="1"/>
  <c r="C133" i="52"/>
  <c r="L134" i="52"/>
  <c r="M134" i="52" s="1"/>
  <c r="L135" i="50" l="1"/>
  <c r="M135" i="50" s="1"/>
  <c r="C134" i="50"/>
  <c r="C134" i="48"/>
  <c r="L135" i="48"/>
  <c r="M135" i="48" s="1"/>
  <c r="L133" i="54"/>
  <c r="M133" i="54" s="1"/>
  <c r="C132" i="54"/>
  <c r="L133" i="52"/>
  <c r="M133" i="52" s="1"/>
  <c r="C132" i="52"/>
  <c r="M128" i="34"/>
  <c r="O129" i="34"/>
  <c r="P129" i="34" s="1"/>
  <c r="Q129" i="34" s="1"/>
  <c r="R129" i="34" s="1"/>
  <c r="L134" i="50" l="1"/>
  <c r="M134" i="50" s="1"/>
  <c r="C133" i="50"/>
  <c r="L134" i="48"/>
  <c r="M134" i="48" s="1"/>
  <c r="C133" i="48"/>
  <c r="C131" i="54"/>
  <c r="L132" i="54"/>
  <c r="M132" i="54" s="1"/>
  <c r="O128" i="34"/>
  <c r="P128" i="34" s="1"/>
  <c r="Q128" i="34" s="1"/>
  <c r="R128" i="34" s="1"/>
  <c r="M127" i="34"/>
  <c r="C131" i="52"/>
  <c r="L132" i="52"/>
  <c r="M132" i="52" s="1"/>
  <c r="C132" i="50" l="1"/>
  <c r="L133" i="50"/>
  <c r="M133" i="50" s="1"/>
  <c r="L133" i="48"/>
  <c r="M133" i="48" s="1"/>
  <c r="C132" i="48"/>
  <c r="C130" i="52"/>
  <c r="L131" i="52"/>
  <c r="M131" i="52" s="1"/>
  <c r="M126" i="34"/>
  <c r="O127" i="34"/>
  <c r="P127" i="34" s="1"/>
  <c r="Q127" i="34" s="1"/>
  <c r="R127" i="34" s="1"/>
  <c r="L131" i="54"/>
  <c r="M131" i="54" s="1"/>
  <c r="C130" i="54"/>
  <c r="C131" i="48" l="1"/>
  <c r="L132" i="48"/>
  <c r="M132" i="48" s="1"/>
  <c r="C131" i="50"/>
  <c r="L132" i="50"/>
  <c r="M132" i="50" s="1"/>
  <c r="L130" i="54"/>
  <c r="M130" i="54" s="1"/>
  <c r="C129" i="54"/>
  <c r="O126" i="34"/>
  <c r="P126" i="34" s="1"/>
  <c r="Q126" i="34" s="1"/>
  <c r="R126" i="34" s="1"/>
  <c r="M125" i="34"/>
  <c r="L130" i="52"/>
  <c r="M130" i="52" s="1"/>
  <c r="C129" i="52"/>
  <c r="C130" i="50" l="1"/>
  <c r="L131" i="50"/>
  <c r="M131" i="50" s="1"/>
  <c r="C130" i="48"/>
  <c r="L131" i="48"/>
  <c r="M131" i="48" s="1"/>
  <c r="C128" i="52"/>
  <c r="L129" i="52"/>
  <c r="M129" i="52" s="1"/>
  <c r="M124" i="34"/>
  <c r="O125" i="34"/>
  <c r="P125" i="34" s="1"/>
  <c r="Q125" i="34" s="1"/>
  <c r="R125" i="34" s="1"/>
  <c r="C128" i="54"/>
  <c r="L129" i="54"/>
  <c r="M129" i="54" s="1"/>
  <c r="L130" i="48" l="1"/>
  <c r="M130" i="48" s="1"/>
  <c r="C129" i="48"/>
  <c r="L130" i="50"/>
  <c r="M130" i="50" s="1"/>
  <c r="C129" i="50"/>
  <c r="C127" i="54"/>
  <c r="L128" i="54"/>
  <c r="M128" i="54" s="1"/>
  <c r="O124" i="34"/>
  <c r="P124" i="34" s="1"/>
  <c r="Q124" i="34" s="1"/>
  <c r="R124" i="34" s="1"/>
  <c r="M123" i="34"/>
  <c r="C127" i="52"/>
  <c r="L128" i="52"/>
  <c r="M128" i="52" s="1"/>
  <c r="C128" i="48" l="1"/>
  <c r="L129" i="48"/>
  <c r="M129" i="48" s="1"/>
  <c r="C128" i="50"/>
  <c r="L129" i="50"/>
  <c r="M129" i="50" s="1"/>
  <c r="M122" i="34"/>
  <c r="O123" i="34"/>
  <c r="P123" i="34" s="1"/>
  <c r="Q123" i="34" s="1"/>
  <c r="R123" i="34" s="1"/>
  <c r="L127" i="54"/>
  <c r="M127" i="54" s="1"/>
  <c r="C126" i="54"/>
  <c r="C126" i="52"/>
  <c r="L127" i="52"/>
  <c r="M127" i="52" s="1"/>
  <c r="L128" i="50" l="1"/>
  <c r="M128" i="50" s="1"/>
  <c r="C127" i="50"/>
  <c r="C127" i="48"/>
  <c r="L128" i="48"/>
  <c r="M128" i="48" s="1"/>
  <c r="C125" i="52"/>
  <c r="L126" i="52"/>
  <c r="M126" i="52" s="1"/>
  <c r="C125" i="54"/>
  <c r="L126" i="54"/>
  <c r="M126" i="54" s="1"/>
  <c r="O122" i="34"/>
  <c r="M121" i="34"/>
  <c r="C126" i="50" l="1"/>
  <c r="L127" i="50"/>
  <c r="M127" i="50" s="1"/>
  <c r="L127" i="48"/>
  <c r="M127" i="48" s="1"/>
  <c r="C126" i="48"/>
  <c r="T122" i="34"/>
  <c r="U122" i="34" s="1"/>
  <c r="P122" i="34"/>
  <c r="Q122" i="34" s="1"/>
  <c r="R122" i="34" s="1"/>
  <c r="C124" i="52"/>
  <c r="L125" i="52"/>
  <c r="M125" i="52" s="1"/>
  <c r="O121" i="34"/>
  <c r="M120" i="34"/>
  <c r="L125" i="54"/>
  <c r="M125" i="54" s="1"/>
  <c r="C124" i="54"/>
  <c r="C125" i="48" l="1"/>
  <c r="L126" i="48"/>
  <c r="M126" i="48" s="1"/>
  <c r="L126" i="50"/>
  <c r="M126" i="50" s="1"/>
  <c r="C125" i="50"/>
  <c r="T121" i="34"/>
  <c r="U121" i="34" s="1"/>
  <c r="P121" i="34"/>
  <c r="Q121" i="34" s="1"/>
  <c r="R121" i="34" s="1"/>
  <c r="L124" i="54"/>
  <c r="M124" i="54" s="1"/>
  <c r="C123" i="54"/>
  <c r="O120" i="34"/>
  <c r="M119" i="34"/>
  <c r="C123" i="52"/>
  <c r="L124" i="52"/>
  <c r="M124" i="52" s="1"/>
  <c r="W122" i="34"/>
  <c r="V122" i="34"/>
  <c r="C124" i="50" l="1"/>
  <c r="L125" i="50"/>
  <c r="M125" i="50" s="1"/>
  <c r="C124" i="48"/>
  <c r="L125" i="48"/>
  <c r="M125" i="48" s="1"/>
  <c r="P120" i="34"/>
  <c r="Q120" i="34" s="1"/>
  <c r="R120" i="34" s="1"/>
  <c r="T120" i="34"/>
  <c r="U120" i="34" s="1"/>
  <c r="O119" i="34"/>
  <c r="M118" i="34"/>
  <c r="W121" i="34"/>
  <c r="V121" i="34"/>
  <c r="L123" i="52"/>
  <c r="M123" i="52" s="1"/>
  <c r="C122" i="52"/>
  <c r="C122" i="54"/>
  <c r="L123" i="54"/>
  <c r="M123" i="54" s="1"/>
  <c r="L124" i="48" l="1"/>
  <c r="M124" i="48" s="1"/>
  <c r="C123" i="48"/>
  <c r="C123" i="50"/>
  <c r="L124" i="50"/>
  <c r="M124" i="50" s="1"/>
  <c r="L122" i="54"/>
  <c r="M122" i="54" s="1"/>
  <c r="C121" i="54"/>
  <c r="M117" i="34"/>
  <c r="O118" i="34"/>
  <c r="P119" i="34"/>
  <c r="Q119" i="34" s="1"/>
  <c r="R119" i="34" s="1"/>
  <c r="T119" i="34"/>
  <c r="U119" i="34" s="1"/>
  <c r="W120" i="34"/>
  <c r="V120" i="34"/>
  <c r="L122" i="52"/>
  <c r="M122" i="52" s="1"/>
  <c r="C121" i="52"/>
  <c r="L123" i="48" l="1"/>
  <c r="M123" i="48" s="1"/>
  <c r="C122" i="48"/>
  <c r="L123" i="50"/>
  <c r="M123" i="50" s="1"/>
  <c r="C122" i="50"/>
  <c r="C120" i="52"/>
  <c r="L121" i="52"/>
  <c r="M121" i="52" s="1"/>
  <c r="O117" i="34"/>
  <c r="M116" i="34"/>
  <c r="W119" i="34"/>
  <c r="V119" i="34"/>
  <c r="T118" i="34"/>
  <c r="U118" i="34" s="1"/>
  <c r="P118" i="34"/>
  <c r="Q118" i="34" s="1"/>
  <c r="R118" i="34" s="1"/>
  <c r="L121" i="54"/>
  <c r="M121" i="54" s="1"/>
  <c r="C120" i="54"/>
  <c r="L122" i="50" l="1"/>
  <c r="M122" i="50" s="1"/>
  <c r="C121" i="50"/>
  <c r="C121" i="48"/>
  <c r="L122" i="48"/>
  <c r="M122" i="48" s="1"/>
  <c r="W118" i="34"/>
  <c r="V118" i="34"/>
  <c r="O116" i="34"/>
  <c r="M115" i="34"/>
  <c r="L120" i="54"/>
  <c r="M120" i="54" s="1"/>
  <c r="N120" i="54" s="1"/>
  <c r="O120" i="54" s="1"/>
  <c r="C119" i="54"/>
  <c r="T117" i="34"/>
  <c r="U117" i="34" s="1"/>
  <c r="P117" i="34"/>
  <c r="Q117" i="34" s="1"/>
  <c r="R117" i="34" s="1"/>
  <c r="L120" i="52"/>
  <c r="M120" i="52" s="1"/>
  <c r="N120" i="52" s="1"/>
  <c r="O120" i="52" s="1"/>
  <c r="C119" i="52"/>
  <c r="C120" i="50" l="1"/>
  <c r="L121" i="50"/>
  <c r="M121" i="50" s="1"/>
  <c r="C120" i="48"/>
  <c r="L121" i="48"/>
  <c r="M121" i="48" s="1"/>
  <c r="L119" i="52"/>
  <c r="C118" i="52"/>
  <c r="C118" i="54"/>
  <c r="L119" i="54"/>
  <c r="T116" i="34"/>
  <c r="U116" i="34" s="1"/>
  <c r="P116" i="34"/>
  <c r="Q116" i="34" s="1"/>
  <c r="R116" i="34" s="1"/>
  <c r="W117" i="34"/>
  <c r="V117" i="34"/>
  <c r="O115" i="34"/>
  <c r="M114" i="34"/>
  <c r="L120" i="48" l="1"/>
  <c r="M120" i="48" s="1"/>
  <c r="N120" i="48" s="1"/>
  <c r="O120" i="48" s="1"/>
  <c r="C119" i="48"/>
  <c r="C119" i="50"/>
  <c r="L120" i="50"/>
  <c r="M120" i="50" s="1"/>
  <c r="N120" i="50" s="1"/>
  <c r="O120" i="50" s="1"/>
  <c r="M113" i="34"/>
  <c r="O114" i="34"/>
  <c r="W116" i="34"/>
  <c r="V116" i="34"/>
  <c r="L118" i="54"/>
  <c r="C117" i="54"/>
  <c r="P115" i="34"/>
  <c r="Q115" i="34" s="1"/>
  <c r="R115" i="34" s="1"/>
  <c r="T115" i="34"/>
  <c r="U115" i="34" s="1"/>
  <c r="Q119" i="54"/>
  <c r="R119" i="54" s="1"/>
  <c r="M119" i="54"/>
  <c r="N119" i="54" s="1"/>
  <c r="O119" i="54" s="1"/>
  <c r="L118" i="52"/>
  <c r="C117" i="52"/>
  <c r="Q119" i="52"/>
  <c r="R119" i="52" s="1"/>
  <c r="M119" i="52"/>
  <c r="N119" i="52" s="1"/>
  <c r="O119" i="52" s="1"/>
  <c r="C118" i="50" l="1"/>
  <c r="L119" i="50"/>
  <c r="L119" i="48"/>
  <c r="C118" i="48"/>
  <c r="L117" i="52"/>
  <c r="C116" i="52"/>
  <c r="W115" i="34"/>
  <c r="V115" i="34"/>
  <c r="T119" i="54"/>
  <c r="S119" i="54"/>
  <c r="M118" i="52"/>
  <c r="N118" i="52" s="1"/>
  <c r="O118" i="52" s="1"/>
  <c r="Q118" i="52"/>
  <c r="R118" i="52" s="1"/>
  <c r="L117" i="54"/>
  <c r="C116" i="54"/>
  <c r="M118" i="54"/>
  <c r="N118" i="54" s="1"/>
  <c r="O118" i="54" s="1"/>
  <c r="Q118" i="54"/>
  <c r="R118" i="54" s="1"/>
  <c r="T114" i="34"/>
  <c r="U114" i="34" s="1"/>
  <c r="P114" i="34"/>
  <c r="Q114" i="34" s="1"/>
  <c r="R114" i="34" s="1"/>
  <c r="M112" i="34"/>
  <c r="O113" i="34"/>
  <c r="T119" i="52"/>
  <c r="S119" i="52"/>
  <c r="C117" i="48" l="1"/>
  <c r="L118" i="48"/>
  <c r="Q119" i="48"/>
  <c r="R119" i="48" s="1"/>
  <c r="M119" i="48"/>
  <c r="N119" i="48" s="1"/>
  <c r="O119" i="48" s="1"/>
  <c r="Q119" i="50"/>
  <c r="R119" i="50" s="1"/>
  <c r="M119" i="50"/>
  <c r="N119" i="50" s="1"/>
  <c r="O119" i="50" s="1"/>
  <c r="C117" i="50"/>
  <c r="L118" i="50"/>
  <c r="M117" i="54"/>
  <c r="N117" i="54" s="1"/>
  <c r="O117" i="54" s="1"/>
  <c r="Q117" i="54"/>
  <c r="R117" i="54" s="1"/>
  <c r="T118" i="54"/>
  <c r="S118" i="54"/>
  <c r="C115" i="54"/>
  <c r="L116" i="54"/>
  <c r="T113" i="34"/>
  <c r="U113" i="34" s="1"/>
  <c r="P113" i="34"/>
  <c r="Q113" i="34" s="1"/>
  <c r="R113" i="34" s="1"/>
  <c r="L116" i="52"/>
  <c r="C115" i="52"/>
  <c r="T118" i="52"/>
  <c r="S118" i="52"/>
  <c r="O112" i="34"/>
  <c r="M111" i="34"/>
  <c r="W114" i="34"/>
  <c r="V114" i="34"/>
  <c r="Q117" i="52"/>
  <c r="R117" i="52" s="1"/>
  <c r="M117" i="52"/>
  <c r="N117" i="52" s="1"/>
  <c r="O117" i="52" s="1"/>
  <c r="L117" i="50" l="1"/>
  <c r="C116" i="50"/>
  <c r="S119" i="48"/>
  <c r="T119" i="48"/>
  <c r="Q118" i="48"/>
  <c r="R118" i="48" s="1"/>
  <c r="M118" i="48"/>
  <c r="N118" i="48" s="1"/>
  <c r="O118" i="48" s="1"/>
  <c r="Q118" i="50"/>
  <c r="R118" i="50" s="1"/>
  <c r="M118" i="50"/>
  <c r="N118" i="50" s="1"/>
  <c r="O118" i="50" s="1"/>
  <c r="S119" i="50"/>
  <c r="T119" i="50"/>
  <c r="L117" i="48"/>
  <c r="C116" i="48"/>
  <c r="S117" i="52"/>
  <c r="T117" i="52"/>
  <c r="W113" i="34"/>
  <c r="V113" i="34"/>
  <c r="C114" i="54"/>
  <c r="L115" i="54"/>
  <c r="Q116" i="54"/>
  <c r="R116" i="54" s="1"/>
  <c r="M116" i="54"/>
  <c r="N116" i="54" s="1"/>
  <c r="O116" i="54" s="1"/>
  <c r="O111" i="34"/>
  <c r="M110" i="34"/>
  <c r="T112" i="34"/>
  <c r="U112" i="34" s="1"/>
  <c r="P112" i="34"/>
  <c r="Q112" i="34" s="1"/>
  <c r="R112" i="34" s="1"/>
  <c r="T117" i="54"/>
  <c r="S117" i="54"/>
  <c r="C114" i="52"/>
  <c r="L115" i="52"/>
  <c r="M116" i="52"/>
  <c r="N116" i="52" s="1"/>
  <c r="O116" i="52" s="1"/>
  <c r="Q116" i="52"/>
  <c r="R116" i="52" s="1"/>
  <c r="M117" i="48" l="1"/>
  <c r="N117" i="48" s="1"/>
  <c r="O117" i="48" s="1"/>
  <c r="Q117" i="48"/>
  <c r="R117" i="48" s="1"/>
  <c r="S118" i="50"/>
  <c r="T118" i="50"/>
  <c r="T118" i="48"/>
  <c r="S118" i="48"/>
  <c r="C115" i="50"/>
  <c r="L116" i="50"/>
  <c r="L116" i="48"/>
  <c r="C115" i="48"/>
  <c r="Q117" i="50"/>
  <c r="R117" i="50" s="1"/>
  <c r="M117" i="50"/>
  <c r="N117" i="50" s="1"/>
  <c r="O117" i="50" s="1"/>
  <c r="W112" i="34"/>
  <c r="V112" i="34"/>
  <c r="S116" i="54"/>
  <c r="T116" i="54"/>
  <c r="T116" i="52"/>
  <c r="S116" i="52"/>
  <c r="Q115" i="54"/>
  <c r="R115" i="54" s="1"/>
  <c r="M115" i="54"/>
  <c r="N115" i="54" s="1"/>
  <c r="O115" i="54" s="1"/>
  <c r="C113" i="52"/>
  <c r="L114" i="52"/>
  <c r="L114" i="54"/>
  <c r="C113" i="54"/>
  <c r="O110" i="34"/>
  <c r="M109" i="34"/>
  <c r="T111" i="34"/>
  <c r="U111" i="34" s="1"/>
  <c r="P111" i="34"/>
  <c r="Q111" i="34" s="1"/>
  <c r="R111" i="34" s="1"/>
  <c r="Q115" i="52"/>
  <c r="R115" i="52" s="1"/>
  <c r="M115" i="52"/>
  <c r="N115" i="52" s="1"/>
  <c r="O115" i="52" s="1"/>
  <c r="M116" i="50" l="1"/>
  <c r="N116" i="50" s="1"/>
  <c r="O116" i="50" s="1"/>
  <c r="Q116" i="50"/>
  <c r="R116" i="50" s="1"/>
  <c r="C114" i="50"/>
  <c r="L115" i="50"/>
  <c r="C114" i="48"/>
  <c r="L115" i="48"/>
  <c r="T117" i="50"/>
  <c r="S117" i="50"/>
  <c r="Q116" i="48"/>
  <c r="R116" i="48" s="1"/>
  <c r="M116" i="48"/>
  <c r="N116" i="48" s="1"/>
  <c r="O116" i="48" s="1"/>
  <c r="T117" i="48"/>
  <c r="S117" i="48"/>
  <c r="M114" i="54"/>
  <c r="N114" i="54" s="1"/>
  <c r="O114" i="54" s="1"/>
  <c r="Q114" i="54"/>
  <c r="R114" i="54" s="1"/>
  <c r="P110" i="34"/>
  <c r="Q110" i="34" s="1"/>
  <c r="R110" i="34" s="1"/>
  <c r="T110" i="34"/>
  <c r="U110" i="34" s="1"/>
  <c r="L113" i="52"/>
  <c r="C112" i="52"/>
  <c r="M108" i="34"/>
  <c r="O109" i="34"/>
  <c r="M114" i="52"/>
  <c r="N114" i="52" s="1"/>
  <c r="O114" i="52" s="1"/>
  <c r="Q114" i="52"/>
  <c r="R114" i="52" s="1"/>
  <c r="S115" i="54"/>
  <c r="T115" i="54"/>
  <c r="C112" i="54"/>
  <c r="L113" i="54"/>
  <c r="S115" i="52"/>
  <c r="T115" i="52"/>
  <c r="W111" i="34"/>
  <c r="V111" i="34"/>
  <c r="M115" i="50" l="1"/>
  <c r="N115" i="50" s="1"/>
  <c r="O115" i="50" s="1"/>
  <c r="Q115" i="50"/>
  <c r="R115" i="50" s="1"/>
  <c r="C113" i="50"/>
  <c r="L114" i="50"/>
  <c r="S116" i="48"/>
  <c r="T116" i="48"/>
  <c r="C113" i="48"/>
  <c r="L114" i="48"/>
  <c r="T116" i="50"/>
  <c r="S116" i="50"/>
  <c r="Q115" i="48"/>
  <c r="R115" i="48" s="1"/>
  <c r="M115" i="48"/>
  <c r="N115" i="48" s="1"/>
  <c r="O115" i="48" s="1"/>
  <c r="L112" i="54"/>
  <c r="C111" i="54"/>
  <c r="Q113" i="52"/>
  <c r="R113" i="52" s="1"/>
  <c r="M113" i="52"/>
  <c r="N113" i="52" s="1"/>
  <c r="O113" i="52" s="1"/>
  <c r="V110" i="34"/>
  <c r="W110" i="34"/>
  <c r="Q113" i="54"/>
  <c r="R113" i="54" s="1"/>
  <c r="M113" i="54"/>
  <c r="N113" i="54" s="1"/>
  <c r="O113" i="54" s="1"/>
  <c r="T114" i="52"/>
  <c r="S114" i="52"/>
  <c r="T109" i="34"/>
  <c r="U109" i="34" s="1"/>
  <c r="P109" i="34"/>
  <c r="Q109" i="34" s="1"/>
  <c r="R109" i="34" s="1"/>
  <c r="M107" i="34"/>
  <c r="O108" i="34"/>
  <c r="L112" i="52"/>
  <c r="C111" i="52"/>
  <c r="T114" i="54"/>
  <c r="S114" i="54"/>
  <c r="M114" i="48" l="1"/>
  <c r="N114" i="48" s="1"/>
  <c r="O114" i="48" s="1"/>
  <c r="Q114" i="48"/>
  <c r="R114" i="48" s="1"/>
  <c r="C112" i="48"/>
  <c r="L113" i="48"/>
  <c r="M114" i="50"/>
  <c r="N114" i="50" s="1"/>
  <c r="O114" i="50" s="1"/>
  <c r="Q114" i="50"/>
  <c r="R114" i="50" s="1"/>
  <c r="L113" i="50"/>
  <c r="C112" i="50"/>
  <c r="S115" i="48"/>
  <c r="T115" i="48"/>
  <c r="T115" i="50"/>
  <c r="S115" i="50"/>
  <c r="T113" i="54"/>
  <c r="S113" i="54"/>
  <c r="T113" i="52"/>
  <c r="S113" i="52"/>
  <c r="W109" i="34"/>
  <c r="V109" i="34"/>
  <c r="C110" i="52"/>
  <c r="L111" i="52"/>
  <c r="C110" i="54"/>
  <c r="L111" i="54"/>
  <c r="M112" i="52"/>
  <c r="N112" i="52" s="1"/>
  <c r="O112" i="52" s="1"/>
  <c r="Q112" i="52"/>
  <c r="R112" i="52" s="1"/>
  <c r="Q112" i="54"/>
  <c r="R112" i="54" s="1"/>
  <c r="M112" i="54"/>
  <c r="N112" i="54" s="1"/>
  <c r="O112" i="54" s="1"/>
  <c r="T108" i="34"/>
  <c r="U108" i="34" s="1"/>
  <c r="P108" i="34"/>
  <c r="Q108" i="34" s="1"/>
  <c r="R108" i="34" s="1"/>
  <c r="M106" i="34"/>
  <c r="O107" i="34"/>
  <c r="M113" i="48" l="1"/>
  <c r="N113" i="48" s="1"/>
  <c r="O113" i="48" s="1"/>
  <c r="Q113" i="48"/>
  <c r="R113" i="48" s="1"/>
  <c r="L112" i="48"/>
  <c r="C111" i="48"/>
  <c r="L112" i="50"/>
  <c r="C111" i="50"/>
  <c r="S114" i="48"/>
  <c r="T114" i="48"/>
  <c r="Q113" i="50"/>
  <c r="R113" i="50" s="1"/>
  <c r="M113" i="50"/>
  <c r="N113" i="50" s="1"/>
  <c r="O113" i="50" s="1"/>
  <c r="S114" i="50"/>
  <c r="T114" i="50"/>
  <c r="M111" i="52"/>
  <c r="N111" i="52" s="1"/>
  <c r="O111" i="52" s="1"/>
  <c r="Q111" i="52"/>
  <c r="R111" i="52" s="1"/>
  <c r="L110" i="52"/>
  <c r="C109" i="52"/>
  <c r="O106" i="34"/>
  <c r="M105" i="34"/>
  <c r="L110" i="54"/>
  <c r="C109" i="54"/>
  <c r="W108" i="34"/>
  <c r="V108" i="34"/>
  <c r="M111" i="54"/>
  <c r="N111" i="54" s="1"/>
  <c r="O111" i="54" s="1"/>
  <c r="Q111" i="54"/>
  <c r="R111" i="54" s="1"/>
  <c r="T107" i="34"/>
  <c r="U107" i="34" s="1"/>
  <c r="P107" i="34"/>
  <c r="Q107" i="34" s="1"/>
  <c r="R107" i="34" s="1"/>
  <c r="T112" i="52"/>
  <c r="S112" i="52"/>
  <c r="T112" i="54"/>
  <c r="S112" i="54"/>
  <c r="L111" i="50" l="1"/>
  <c r="C110" i="50"/>
  <c r="M112" i="50"/>
  <c r="N112" i="50" s="1"/>
  <c r="O112" i="50" s="1"/>
  <c r="Q112" i="50"/>
  <c r="R112" i="50" s="1"/>
  <c r="C110" i="48"/>
  <c r="L111" i="48"/>
  <c r="M112" i="48"/>
  <c r="N112" i="48" s="1"/>
  <c r="O112" i="48" s="1"/>
  <c r="Q112" i="48"/>
  <c r="R112" i="48" s="1"/>
  <c r="S113" i="48"/>
  <c r="T113" i="48"/>
  <c r="S113" i="50"/>
  <c r="T113" i="50"/>
  <c r="C108" i="54"/>
  <c r="L109" i="54"/>
  <c r="T106" i="34"/>
  <c r="U106" i="34" s="1"/>
  <c r="P106" i="34"/>
  <c r="Q106" i="34" s="1"/>
  <c r="R106" i="34" s="1"/>
  <c r="L109" i="52"/>
  <c r="C108" i="52"/>
  <c r="Q110" i="52"/>
  <c r="R110" i="52" s="1"/>
  <c r="M110" i="52"/>
  <c r="N110" i="52" s="1"/>
  <c r="O110" i="52" s="1"/>
  <c r="M110" i="54"/>
  <c r="N110" i="54" s="1"/>
  <c r="O110" i="54" s="1"/>
  <c r="Q110" i="54"/>
  <c r="R110" i="54" s="1"/>
  <c r="W107" i="34"/>
  <c r="V107" i="34"/>
  <c r="O105" i="34"/>
  <c r="M104" i="34"/>
  <c r="T111" i="54"/>
  <c r="S111" i="54"/>
  <c r="T111" i="52"/>
  <c r="S111" i="52"/>
  <c r="Q111" i="48" l="1"/>
  <c r="R111" i="48" s="1"/>
  <c r="M111" i="48"/>
  <c r="N111" i="48" s="1"/>
  <c r="O111" i="48" s="1"/>
  <c r="L110" i="48"/>
  <c r="C109" i="48"/>
  <c r="T112" i="50"/>
  <c r="S112" i="50"/>
  <c r="L110" i="50"/>
  <c r="C109" i="50"/>
  <c r="T112" i="48"/>
  <c r="S112" i="48"/>
  <c r="Q111" i="50"/>
  <c r="R111" i="50" s="1"/>
  <c r="M111" i="50"/>
  <c r="N111" i="50" s="1"/>
  <c r="O111" i="50" s="1"/>
  <c r="T110" i="54"/>
  <c r="S110" i="54"/>
  <c r="S110" i="52"/>
  <c r="T110" i="52"/>
  <c r="Q109" i="52"/>
  <c r="R109" i="52" s="1"/>
  <c r="M109" i="52"/>
  <c r="N109" i="52" s="1"/>
  <c r="O109" i="52" s="1"/>
  <c r="Q109" i="54"/>
  <c r="R109" i="54" s="1"/>
  <c r="M109" i="54"/>
  <c r="N109" i="54" s="1"/>
  <c r="O109" i="54" s="1"/>
  <c r="L108" i="52"/>
  <c r="C107" i="52"/>
  <c r="W106" i="34"/>
  <c r="V106" i="34"/>
  <c r="M103" i="34"/>
  <c r="O104" i="34"/>
  <c r="P105" i="34"/>
  <c r="Q105" i="34" s="1"/>
  <c r="R105" i="34" s="1"/>
  <c r="T105" i="34"/>
  <c r="U105" i="34" s="1"/>
  <c r="C107" i="54"/>
  <c r="L108" i="54"/>
  <c r="L109" i="50" l="1"/>
  <c r="C108" i="50"/>
  <c r="S111" i="50"/>
  <c r="T111" i="50"/>
  <c r="M110" i="48"/>
  <c r="N110" i="48" s="1"/>
  <c r="O110" i="48" s="1"/>
  <c r="Q110" i="48"/>
  <c r="R110" i="48" s="1"/>
  <c r="Q110" i="50"/>
  <c r="R110" i="50" s="1"/>
  <c r="M110" i="50"/>
  <c r="N110" i="50" s="1"/>
  <c r="O110" i="50" s="1"/>
  <c r="C108" i="48"/>
  <c r="L109" i="48"/>
  <c r="S111" i="48"/>
  <c r="T111" i="48"/>
  <c r="T109" i="54"/>
  <c r="S109" i="54"/>
  <c r="V105" i="34"/>
  <c r="W105" i="34"/>
  <c r="M108" i="54"/>
  <c r="N108" i="54" s="1"/>
  <c r="O108" i="54" s="1"/>
  <c r="Q108" i="54"/>
  <c r="R108" i="54" s="1"/>
  <c r="L107" i="54"/>
  <c r="C106" i="54"/>
  <c r="T109" i="52"/>
  <c r="S109" i="52"/>
  <c r="C106" i="52"/>
  <c r="L107" i="52"/>
  <c r="T104" i="34"/>
  <c r="U104" i="34" s="1"/>
  <c r="P104" i="34"/>
  <c r="Q104" i="34" s="1"/>
  <c r="R104" i="34" s="1"/>
  <c r="O103" i="34"/>
  <c r="M102" i="34"/>
  <c r="M108" i="52"/>
  <c r="N108" i="52" s="1"/>
  <c r="O108" i="52" s="1"/>
  <c r="Q108" i="52"/>
  <c r="R108" i="52" s="1"/>
  <c r="M109" i="48" l="1"/>
  <c r="N109" i="48" s="1"/>
  <c r="O109" i="48" s="1"/>
  <c r="Q109" i="48"/>
  <c r="R109" i="48" s="1"/>
  <c r="C107" i="48"/>
  <c r="L108" i="48"/>
  <c r="S110" i="50"/>
  <c r="T110" i="50"/>
  <c r="T110" i="48"/>
  <c r="S110" i="48"/>
  <c r="C107" i="50"/>
  <c r="L108" i="50"/>
  <c r="Q109" i="50"/>
  <c r="R109" i="50" s="1"/>
  <c r="M109" i="50"/>
  <c r="N109" i="50" s="1"/>
  <c r="O109" i="50" s="1"/>
  <c r="Q107" i="52"/>
  <c r="R107" i="52" s="1"/>
  <c r="M107" i="52"/>
  <c r="N107" i="52" s="1"/>
  <c r="O107" i="52" s="1"/>
  <c r="T108" i="52"/>
  <c r="S108" i="52"/>
  <c r="Q107" i="54"/>
  <c r="R107" i="54" s="1"/>
  <c r="M107" i="54"/>
  <c r="N107" i="54" s="1"/>
  <c r="O107" i="54" s="1"/>
  <c r="T103" i="34"/>
  <c r="U103" i="34" s="1"/>
  <c r="P103" i="34"/>
  <c r="Q103" i="34" s="1"/>
  <c r="R103" i="34" s="1"/>
  <c r="W104" i="34"/>
  <c r="V104" i="34"/>
  <c r="S108" i="54"/>
  <c r="T108" i="54"/>
  <c r="C105" i="52"/>
  <c r="L106" i="52"/>
  <c r="C105" i="54"/>
  <c r="L106" i="54"/>
  <c r="M101" i="34"/>
  <c r="O102" i="34"/>
  <c r="M108" i="48" l="1"/>
  <c r="N108" i="48" s="1"/>
  <c r="O108" i="48" s="1"/>
  <c r="Q108" i="48"/>
  <c r="R108" i="48" s="1"/>
  <c r="L107" i="48"/>
  <c r="C106" i="48"/>
  <c r="S109" i="50"/>
  <c r="T109" i="50"/>
  <c r="Q108" i="50"/>
  <c r="R108" i="50" s="1"/>
  <c r="M108" i="50"/>
  <c r="N108" i="50" s="1"/>
  <c r="O108" i="50" s="1"/>
  <c r="L107" i="50"/>
  <c r="C106" i="50"/>
  <c r="T109" i="48"/>
  <c r="S109" i="48"/>
  <c r="Q106" i="52"/>
  <c r="R106" i="52" s="1"/>
  <c r="M106" i="52"/>
  <c r="N106" i="52" s="1"/>
  <c r="O106" i="52" s="1"/>
  <c r="S107" i="54"/>
  <c r="T107" i="54"/>
  <c r="T102" i="34"/>
  <c r="U102" i="34" s="1"/>
  <c r="P102" i="34"/>
  <c r="Q102" i="34" s="1"/>
  <c r="R102" i="34" s="1"/>
  <c r="O101" i="34"/>
  <c r="M100" i="34"/>
  <c r="C104" i="52"/>
  <c r="L105" i="52"/>
  <c r="W103" i="34"/>
  <c r="V103" i="34"/>
  <c r="Q106" i="54"/>
  <c r="R106" i="54" s="1"/>
  <c r="M106" i="54"/>
  <c r="N106" i="54" s="1"/>
  <c r="O106" i="54" s="1"/>
  <c r="C104" i="54"/>
  <c r="L105" i="54"/>
  <c r="T107" i="52"/>
  <c r="S107" i="52"/>
  <c r="L106" i="48" l="1"/>
  <c r="C105" i="48"/>
  <c r="L106" i="50"/>
  <c r="C105" i="50"/>
  <c r="M107" i="50"/>
  <c r="N107" i="50" s="1"/>
  <c r="O107" i="50" s="1"/>
  <c r="Q107" i="50"/>
  <c r="R107" i="50" s="1"/>
  <c r="M107" i="48"/>
  <c r="N107" i="48" s="1"/>
  <c r="O107" i="48" s="1"/>
  <c r="Q107" i="48"/>
  <c r="R107" i="48" s="1"/>
  <c r="T108" i="48"/>
  <c r="S108" i="48"/>
  <c r="S108" i="50"/>
  <c r="T108" i="50"/>
  <c r="Q105" i="52"/>
  <c r="R105" i="52" s="1"/>
  <c r="M105" i="52"/>
  <c r="N105" i="52" s="1"/>
  <c r="O105" i="52" s="1"/>
  <c r="O100" i="34"/>
  <c r="M99" i="34"/>
  <c r="W102" i="34"/>
  <c r="V102" i="34"/>
  <c r="L104" i="52"/>
  <c r="C103" i="52"/>
  <c r="T101" i="34"/>
  <c r="U101" i="34" s="1"/>
  <c r="P101" i="34"/>
  <c r="Q101" i="34" s="1"/>
  <c r="R101" i="34" s="1"/>
  <c r="L104" i="54"/>
  <c r="C103" i="54"/>
  <c r="T106" i="54"/>
  <c r="S106" i="54"/>
  <c r="T106" i="52"/>
  <c r="S106" i="52"/>
  <c r="Q105" i="54"/>
  <c r="R105" i="54" s="1"/>
  <c r="M105" i="54"/>
  <c r="N105" i="54" s="1"/>
  <c r="O105" i="54" s="1"/>
  <c r="T107" i="48" l="1"/>
  <c r="S107" i="48"/>
  <c r="S107" i="50"/>
  <c r="T107" i="50"/>
  <c r="Q106" i="50"/>
  <c r="R106" i="50" s="1"/>
  <c r="M106" i="50"/>
  <c r="N106" i="50" s="1"/>
  <c r="O106" i="50" s="1"/>
  <c r="L105" i="48"/>
  <c r="C104" i="48"/>
  <c r="C104" i="50"/>
  <c r="L105" i="50"/>
  <c r="Q106" i="48"/>
  <c r="R106" i="48" s="1"/>
  <c r="M106" i="48"/>
  <c r="N106" i="48" s="1"/>
  <c r="O106" i="48" s="1"/>
  <c r="M104" i="54"/>
  <c r="N104" i="54" s="1"/>
  <c r="O104" i="54" s="1"/>
  <c r="Q104" i="54"/>
  <c r="R104" i="54" s="1"/>
  <c r="L103" i="54"/>
  <c r="C102" i="54"/>
  <c r="Q104" i="52"/>
  <c r="R104" i="52" s="1"/>
  <c r="M104" i="52"/>
  <c r="N104" i="52" s="1"/>
  <c r="O104" i="52" s="1"/>
  <c r="C102" i="52"/>
  <c r="L103" i="52"/>
  <c r="W101" i="34"/>
  <c r="V101" i="34"/>
  <c r="T105" i="54"/>
  <c r="S105" i="54"/>
  <c r="M98" i="34"/>
  <c r="O99" i="34"/>
  <c r="P100" i="34"/>
  <c r="Q100" i="34" s="1"/>
  <c r="R100" i="34" s="1"/>
  <c r="T100" i="34"/>
  <c r="U100" i="34" s="1"/>
  <c r="T105" i="52"/>
  <c r="S105" i="52"/>
  <c r="T106" i="48" l="1"/>
  <c r="S106" i="48"/>
  <c r="M105" i="50"/>
  <c r="N105" i="50" s="1"/>
  <c r="O105" i="50" s="1"/>
  <c r="Q105" i="50"/>
  <c r="R105" i="50" s="1"/>
  <c r="C103" i="50"/>
  <c r="L104" i="50"/>
  <c r="Q105" i="48"/>
  <c r="R105" i="48" s="1"/>
  <c r="M105" i="48"/>
  <c r="N105" i="48" s="1"/>
  <c r="O105" i="48" s="1"/>
  <c r="T106" i="50"/>
  <c r="S106" i="50"/>
  <c r="C103" i="48"/>
  <c r="L104" i="48"/>
  <c r="S104" i="52"/>
  <c r="T104" i="52"/>
  <c r="Q103" i="52"/>
  <c r="R103" i="52" s="1"/>
  <c r="M103" i="52"/>
  <c r="N103" i="52" s="1"/>
  <c r="O103" i="52" s="1"/>
  <c r="M103" i="54"/>
  <c r="N103" i="54" s="1"/>
  <c r="O103" i="54" s="1"/>
  <c r="Q103" i="54"/>
  <c r="R103" i="54" s="1"/>
  <c r="T104" i="54"/>
  <c r="S104" i="54"/>
  <c r="C101" i="54"/>
  <c r="L102" i="54"/>
  <c r="W100" i="34"/>
  <c r="V100" i="34"/>
  <c r="L102" i="52"/>
  <c r="C101" i="52"/>
  <c r="T99" i="34"/>
  <c r="U99" i="34" s="1"/>
  <c r="P99" i="34"/>
  <c r="Q99" i="34" s="1"/>
  <c r="R99" i="34" s="1"/>
  <c r="O98" i="34"/>
  <c r="M97" i="34"/>
  <c r="Q104" i="48" l="1"/>
  <c r="R104" i="48" s="1"/>
  <c r="M104" i="48"/>
  <c r="N104" i="48" s="1"/>
  <c r="O104" i="48" s="1"/>
  <c r="Q104" i="50"/>
  <c r="R104" i="50" s="1"/>
  <c r="M104" i="50"/>
  <c r="N104" i="50" s="1"/>
  <c r="O104" i="50" s="1"/>
  <c r="C102" i="50"/>
  <c r="L103" i="50"/>
  <c r="T105" i="50"/>
  <c r="S105" i="50"/>
  <c r="S105" i="48"/>
  <c r="T105" i="48"/>
  <c r="L103" i="48"/>
  <c r="C102" i="48"/>
  <c r="Q102" i="54"/>
  <c r="R102" i="54" s="1"/>
  <c r="M102" i="54"/>
  <c r="N102" i="54" s="1"/>
  <c r="O102" i="54" s="1"/>
  <c r="T98" i="34"/>
  <c r="U98" i="34" s="1"/>
  <c r="P98" i="34"/>
  <c r="Q98" i="34" s="1"/>
  <c r="R98" i="34" s="1"/>
  <c r="L101" i="54"/>
  <c r="C100" i="54"/>
  <c r="C100" i="52"/>
  <c r="L101" i="52"/>
  <c r="W99" i="34"/>
  <c r="V99" i="34"/>
  <c r="T103" i="52"/>
  <c r="S103" i="52"/>
  <c r="T103" i="54"/>
  <c r="S103" i="54"/>
  <c r="O97" i="34"/>
  <c r="M96" i="34"/>
  <c r="Q102" i="52"/>
  <c r="R102" i="52" s="1"/>
  <c r="M102" i="52"/>
  <c r="N102" i="52" s="1"/>
  <c r="O102" i="52" s="1"/>
  <c r="C101" i="48" l="1"/>
  <c r="L102" i="48"/>
  <c r="Q103" i="48"/>
  <c r="R103" i="48" s="1"/>
  <c r="M103" i="48"/>
  <c r="N103" i="48" s="1"/>
  <c r="O103" i="48" s="1"/>
  <c r="M103" i="50"/>
  <c r="N103" i="50" s="1"/>
  <c r="O103" i="50" s="1"/>
  <c r="Q103" i="50"/>
  <c r="R103" i="50" s="1"/>
  <c r="L102" i="50"/>
  <c r="C101" i="50"/>
  <c r="T104" i="50"/>
  <c r="S104" i="50"/>
  <c r="S104" i="48"/>
  <c r="T104" i="48"/>
  <c r="Q101" i="52"/>
  <c r="R101" i="52" s="1"/>
  <c r="M101" i="52"/>
  <c r="N101" i="52" s="1"/>
  <c r="O101" i="52" s="1"/>
  <c r="T102" i="52"/>
  <c r="S102" i="52"/>
  <c r="L100" i="54"/>
  <c r="C99" i="54"/>
  <c r="L100" i="52"/>
  <c r="C99" i="52"/>
  <c r="M101" i="54"/>
  <c r="N101" i="54" s="1"/>
  <c r="O101" i="54" s="1"/>
  <c r="Q101" i="54"/>
  <c r="R101" i="54" s="1"/>
  <c r="W98" i="34"/>
  <c r="V98" i="34"/>
  <c r="O96" i="34"/>
  <c r="M95" i="34"/>
  <c r="T97" i="34"/>
  <c r="U97" i="34" s="1"/>
  <c r="P97" i="34"/>
  <c r="Q97" i="34" s="1"/>
  <c r="R97" i="34" s="1"/>
  <c r="T102" i="54"/>
  <c r="S102" i="54"/>
  <c r="S103" i="48" l="1"/>
  <c r="T103" i="48"/>
  <c r="C100" i="50"/>
  <c r="L101" i="50"/>
  <c r="M102" i="50"/>
  <c r="N102" i="50" s="1"/>
  <c r="O102" i="50" s="1"/>
  <c r="Q102" i="50"/>
  <c r="R102" i="50" s="1"/>
  <c r="S103" i="50"/>
  <c r="T103" i="50"/>
  <c r="Q102" i="48"/>
  <c r="R102" i="48" s="1"/>
  <c r="M102" i="48"/>
  <c r="N102" i="48" s="1"/>
  <c r="O102" i="48" s="1"/>
  <c r="C100" i="48"/>
  <c r="L101" i="48"/>
  <c r="Q100" i="54"/>
  <c r="R100" i="54" s="1"/>
  <c r="M100" i="54"/>
  <c r="N100" i="54" s="1"/>
  <c r="O100" i="54" s="1"/>
  <c r="C98" i="54"/>
  <c r="L99" i="54"/>
  <c r="V97" i="34"/>
  <c r="W97" i="34"/>
  <c r="T96" i="34"/>
  <c r="U96" i="34" s="1"/>
  <c r="P96" i="34"/>
  <c r="Q96" i="34" s="1"/>
  <c r="R96" i="34" s="1"/>
  <c r="C98" i="52"/>
  <c r="L99" i="52"/>
  <c r="T101" i="52"/>
  <c r="S101" i="52"/>
  <c r="M100" i="52"/>
  <c r="N100" i="52" s="1"/>
  <c r="O100" i="52" s="1"/>
  <c r="Q100" i="52"/>
  <c r="R100" i="52" s="1"/>
  <c r="S101" i="54"/>
  <c r="T101" i="54"/>
  <c r="O95" i="34"/>
  <c r="M94" i="34"/>
  <c r="Q101" i="48" l="1"/>
  <c r="R101" i="48" s="1"/>
  <c r="M101" i="48"/>
  <c r="N101" i="48" s="1"/>
  <c r="O101" i="48" s="1"/>
  <c r="M101" i="50"/>
  <c r="N101" i="50" s="1"/>
  <c r="O101" i="50" s="1"/>
  <c r="Q101" i="50"/>
  <c r="R101" i="50" s="1"/>
  <c r="C99" i="48"/>
  <c r="L100" i="48"/>
  <c r="T102" i="48"/>
  <c r="S102" i="48"/>
  <c r="S102" i="50"/>
  <c r="T102" i="50"/>
  <c r="L100" i="50"/>
  <c r="C99" i="50"/>
  <c r="Q99" i="52"/>
  <c r="R99" i="52" s="1"/>
  <c r="M99" i="52"/>
  <c r="N99" i="52" s="1"/>
  <c r="O99" i="52" s="1"/>
  <c r="P95" i="34"/>
  <c r="Q95" i="34" s="1"/>
  <c r="R95" i="34" s="1"/>
  <c r="T95" i="34"/>
  <c r="U95" i="34" s="1"/>
  <c r="Q99" i="54"/>
  <c r="R99" i="54" s="1"/>
  <c r="M99" i="54"/>
  <c r="N99" i="54" s="1"/>
  <c r="O99" i="54" s="1"/>
  <c r="W96" i="34"/>
  <c r="V96" i="34"/>
  <c r="T100" i="52"/>
  <c r="S100" i="52"/>
  <c r="M93" i="34"/>
  <c r="O94" i="34"/>
  <c r="L98" i="54"/>
  <c r="C97" i="54"/>
  <c r="C97" i="52"/>
  <c r="L98" i="52"/>
  <c r="T100" i="54"/>
  <c r="S100" i="54"/>
  <c r="C98" i="50" l="1"/>
  <c r="L99" i="50"/>
  <c r="Q100" i="50"/>
  <c r="R100" i="50" s="1"/>
  <c r="M100" i="50"/>
  <c r="N100" i="50" s="1"/>
  <c r="O100" i="50" s="1"/>
  <c r="L99" i="48"/>
  <c r="C98" i="48"/>
  <c r="T101" i="50"/>
  <c r="S101" i="50"/>
  <c r="Q100" i="48"/>
  <c r="R100" i="48" s="1"/>
  <c r="M100" i="48"/>
  <c r="N100" i="48" s="1"/>
  <c r="O100" i="48" s="1"/>
  <c r="S101" i="48"/>
  <c r="T101" i="48"/>
  <c r="Q98" i="52"/>
  <c r="R98" i="52" s="1"/>
  <c r="M98" i="52"/>
  <c r="N98" i="52" s="1"/>
  <c r="O98" i="52" s="1"/>
  <c r="M92" i="34"/>
  <c r="O93" i="34"/>
  <c r="S99" i="54"/>
  <c r="T99" i="54"/>
  <c r="T94" i="34"/>
  <c r="U94" i="34" s="1"/>
  <c r="P94" i="34"/>
  <c r="Q94" i="34" s="1"/>
  <c r="R94" i="34" s="1"/>
  <c r="L97" i="52"/>
  <c r="C96" i="52"/>
  <c r="L97" i="54"/>
  <c r="C96" i="54"/>
  <c r="W95" i="34"/>
  <c r="V95" i="34"/>
  <c r="M98" i="54"/>
  <c r="N98" i="54" s="1"/>
  <c r="O98" i="54" s="1"/>
  <c r="Q98" i="54"/>
  <c r="R98" i="54" s="1"/>
  <c r="T99" i="52"/>
  <c r="S99" i="52"/>
  <c r="S100" i="48" l="1"/>
  <c r="T100" i="48"/>
  <c r="L98" i="48"/>
  <c r="C97" i="48"/>
  <c r="S100" i="50"/>
  <c r="T100" i="50"/>
  <c r="Q99" i="50"/>
  <c r="R99" i="50" s="1"/>
  <c r="M99" i="50"/>
  <c r="N99" i="50" s="1"/>
  <c r="O99" i="50" s="1"/>
  <c r="M99" i="48"/>
  <c r="N99" i="48" s="1"/>
  <c r="O99" i="48" s="1"/>
  <c r="Q99" i="48"/>
  <c r="R99" i="48" s="1"/>
  <c r="C97" i="50"/>
  <c r="L98" i="50"/>
  <c r="C95" i="54"/>
  <c r="L96" i="54"/>
  <c r="Q97" i="52"/>
  <c r="R97" i="52" s="1"/>
  <c r="M97" i="52"/>
  <c r="N97" i="52" s="1"/>
  <c r="O97" i="52" s="1"/>
  <c r="W94" i="34"/>
  <c r="V94" i="34"/>
  <c r="T93" i="34"/>
  <c r="U93" i="34" s="1"/>
  <c r="P93" i="34"/>
  <c r="Q93" i="34" s="1"/>
  <c r="R93" i="34" s="1"/>
  <c r="M97" i="54"/>
  <c r="N97" i="54" s="1"/>
  <c r="O97" i="54" s="1"/>
  <c r="Q97" i="54"/>
  <c r="R97" i="54" s="1"/>
  <c r="O92" i="34"/>
  <c r="M91" i="34"/>
  <c r="T98" i="52"/>
  <c r="S98" i="52"/>
  <c r="T98" i="54"/>
  <c r="S98" i="54"/>
  <c r="L96" i="52"/>
  <c r="C95" i="52"/>
  <c r="T99" i="48" l="1"/>
  <c r="S99" i="48"/>
  <c r="C96" i="48"/>
  <c r="L97" i="48"/>
  <c r="M98" i="48"/>
  <c r="N98" i="48" s="1"/>
  <c r="O98" i="48" s="1"/>
  <c r="Q98" i="48"/>
  <c r="R98" i="48" s="1"/>
  <c r="M98" i="50"/>
  <c r="N98" i="50" s="1"/>
  <c r="O98" i="50" s="1"/>
  <c r="Q98" i="50"/>
  <c r="R98" i="50" s="1"/>
  <c r="L97" i="50"/>
  <c r="C96" i="50"/>
  <c r="T99" i="50"/>
  <c r="S99" i="50"/>
  <c r="T92" i="34"/>
  <c r="U92" i="34" s="1"/>
  <c r="P92" i="34"/>
  <c r="Q92" i="34" s="1"/>
  <c r="R92" i="34" s="1"/>
  <c r="T97" i="54"/>
  <c r="S97" i="54"/>
  <c r="V93" i="34"/>
  <c r="W93" i="34"/>
  <c r="M90" i="34"/>
  <c r="O91" i="34"/>
  <c r="L95" i="52"/>
  <c r="C94" i="52"/>
  <c r="Q96" i="52"/>
  <c r="R96" i="52" s="1"/>
  <c r="M96" i="52"/>
  <c r="N96" i="52" s="1"/>
  <c r="O96" i="52" s="1"/>
  <c r="Q96" i="54"/>
  <c r="R96" i="54" s="1"/>
  <c r="M96" i="54"/>
  <c r="N96" i="54" s="1"/>
  <c r="O96" i="54" s="1"/>
  <c r="T97" i="52"/>
  <c r="S97" i="52"/>
  <c r="C94" i="54"/>
  <c r="L95" i="54"/>
  <c r="L96" i="50" l="1"/>
  <c r="C95" i="50"/>
  <c r="S98" i="50"/>
  <c r="T98" i="50"/>
  <c r="S98" i="48"/>
  <c r="T98" i="48"/>
  <c r="L96" i="48"/>
  <c r="C95" i="48"/>
  <c r="Q97" i="50"/>
  <c r="R97" i="50" s="1"/>
  <c r="M97" i="50"/>
  <c r="N97" i="50" s="1"/>
  <c r="O97" i="50" s="1"/>
  <c r="M97" i="48"/>
  <c r="N97" i="48" s="1"/>
  <c r="O97" i="48" s="1"/>
  <c r="Q97" i="48"/>
  <c r="R97" i="48" s="1"/>
  <c r="Q95" i="54"/>
  <c r="R95" i="54" s="1"/>
  <c r="M95" i="54"/>
  <c r="N95" i="54" s="1"/>
  <c r="O95" i="54" s="1"/>
  <c r="L94" i="54"/>
  <c r="C93" i="54"/>
  <c r="S96" i="54"/>
  <c r="T96" i="54"/>
  <c r="T91" i="34"/>
  <c r="U91" i="34" s="1"/>
  <c r="P91" i="34"/>
  <c r="Q91" i="34" s="1"/>
  <c r="R91" i="34" s="1"/>
  <c r="M89" i="34"/>
  <c r="O90" i="34"/>
  <c r="S96" i="52"/>
  <c r="T96" i="52"/>
  <c r="C93" i="52"/>
  <c r="L94" i="52"/>
  <c r="Q95" i="52"/>
  <c r="R95" i="52" s="1"/>
  <c r="M95" i="52"/>
  <c r="N95" i="52" s="1"/>
  <c r="O95" i="52" s="1"/>
  <c r="V92" i="34"/>
  <c r="W92" i="34"/>
  <c r="C94" i="48" l="1"/>
  <c r="L95" i="48"/>
  <c r="T97" i="48"/>
  <c r="S97" i="48"/>
  <c r="S97" i="50"/>
  <c r="T97" i="50"/>
  <c r="Q96" i="48"/>
  <c r="R96" i="48" s="1"/>
  <c r="M96" i="48"/>
  <c r="N96" i="48" s="1"/>
  <c r="O96" i="48" s="1"/>
  <c r="L95" i="50"/>
  <c r="C94" i="50"/>
  <c r="Q96" i="50"/>
  <c r="R96" i="50" s="1"/>
  <c r="M96" i="50"/>
  <c r="N96" i="50" s="1"/>
  <c r="O96" i="50" s="1"/>
  <c r="P90" i="34"/>
  <c r="Q90" i="34" s="1"/>
  <c r="R90" i="34" s="1"/>
  <c r="T90" i="34"/>
  <c r="U90" i="34" s="1"/>
  <c r="W91" i="34"/>
  <c r="V91" i="34"/>
  <c r="O89" i="34"/>
  <c r="M88" i="34"/>
  <c r="M94" i="54"/>
  <c r="N94" i="54" s="1"/>
  <c r="O94" i="54" s="1"/>
  <c r="Q94" i="54"/>
  <c r="R94" i="54" s="1"/>
  <c r="C92" i="54"/>
  <c r="L93" i="54"/>
  <c r="T95" i="52"/>
  <c r="S95" i="52"/>
  <c r="C92" i="52"/>
  <c r="L93" i="52"/>
  <c r="T95" i="54"/>
  <c r="S95" i="54"/>
  <c r="Q94" i="52"/>
  <c r="R94" i="52" s="1"/>
  <c r="M94" i="52"/>
  <c r="N94" i="52" s="1"/>
  <c r="O94" i="52" s="1"/>
  <c r="T96" i="50" l="1"/>
  <c r="S96" i="50"/>
  <c r="T96" i="48"/>
  <c r="S96" i="48"/>
  <c r="C93" i="50"/>
  <c r="L94" i="50"/>
  <c r="Q95" i="50"/>
  <c r="R95" i="50" s="1"/>
  <c r="M95" i="50"/>
  <c r="N95" i="50" s="1"/>
  <c r="O95" i="50" s="1"/>
  <c r="Q95" i="48"/>
  <c r="R95" i="48" s="1"/>
  <c r="M95" i="48"/>
  <c r="N95" i="48" s="1"/>
  <c r="O95" i="48" s="1"/>
  <c r="L94" i="48"/>
  <c r="C93" i="48"/>
  <c r="T94" i="54"/>
  <c r="S94" i="54"/>
  <c r="L92" i="52"/>
  <c r="C91" i="52"/>
  <c r="Q93" i="52"/>
  <c r="R93" i="52" s="1"/>
  <c r="M93" i="52"/>
  <c r="N93" i="52" s="1"/>
  <c r="O93" i="52" s="1"/>
  <c r="M93" i="54"/>
  <c r="N93" i="54" s="1"/>
  <c r="O93" i="54" s="1"/>
  <c r="Q93" i="54"/>
  <c r="R93" i="54" s="1"/>
  <c r="C91" i="54"/>
  <c r="L92" i="54"/>
  <c r="M87" i="34"/>
  <c r="O88" i="34"/>
  <c r="P89" i="34"/>
  <c r="Q89" i="34" s="1"/>
  <c r="R89" i="34" s="1"/>
  <c r="T89" i="34"/>
  <c r="U89" i="34" s="1"/>
  <c r="V90" i="34"/>
  <c r="W90" i="34"/>
  <c r="T94" i="52"/>
  <c r="S94" i="52"/>
  <c r="C92" i="50" l="1"/>
  <c r="L93" i="50"/>
  <c r="M94" i="48"/>
  <c r="N94" i="48" s="1"/>
  <c r="O94" i="48" s="1"/>
  <c r="Q94" i="48"/>
  <c r="R94" i="48" s="1"/>
  <c r="L93" i="48"/>
  <c r="C92" i="48"/>
  <c r="T95" i="48"/>
  <c r="S95" i="48"/>
  <c r="T95" i="50"/>
  <c r="S95" i="50"/>
  <c r="Q94" i="50"/>
  <c r="R94" i="50" s="1"/>
  <c r="M94" i="50"/>
  <c r="N94" i="50" s="1"/>
  <c r="O94" i="50" s="1"/>
  <c r="Q92" i="54"/>
  <c r="R92" i="54" s="1"/>
  <c r="M92" i="54"/>
  <c r="N92" i="54" s="1"/>
  <c r="O92" i="54" s="1"/>
  <c r="C90" i="54"/>
  <c r="L91" i="54"/>
  <c r="W89" i="34"/>
  <c r="V89" i="34"/>
  <c r="Q92" i="52"/>
  <c r="R92" i="52" s="1"/>
  <c r="M92" i="52"/>
  <c r="N92" i="52" s="1"/>
  <c r="O92" i="52" s="1"/>
  <c r="C90" i="52"/>
  <c r="L91" i="52"/>
  <c r="T93" i="54"/>
  <c r="S93" i="54"/>
  <c r="T88" i="34"/>
  <c r="U88" i="34" s="1"/>
  <c r="P88" i="34"/>
  <c r="Q88" i="34" s="1"/>
  <c r="R88" i="34" s="1"/>
  <c r="M86" i="34"/>
  <c r="O87" i="34"/>
  <c r="S93" i="52"/>
  <c r="T93" i="52"/>
  <c r="T94" i="50" l="1"/>
  <c r="S94" i="50"/>
  <c r="Q93" i="50"/>
  <c r="R93" i="50" s="1"/>
  <c r="M93" i="50"/>
  <c r="N93" i="50" s="1"/>
  <c r="O93" i="50" s="1"/>
  <c r="L92" i="48"/>
  <c r="C91" i="48"/>
  <c r="Q93" i="48"/>
  <c r="R93" i="48" s="1"/>
  <c r="M93" i="48"/>
  <c r="N93" i="48" s="1"/>
  <c r="O93" i="48" s="1"/>
  <c r="S94" i="48"/>
  <c r="T94" i="48"/>
  <c r="C91" i="50"/>
  <c r="L92" i="50"/>
  <c r="T92" i="52"/>
  <c r="S92" i="52"/>
  <c r="M91" i="54"/>
  <c r="N91" i="54" s="1"/>
  <c r="O91" i="54" s="1"/>
  <c r="Q91" i="54"/>
  <c r="R91" i="54" s="1"/>
  <c r="C89" i="52"/>
  <c r="L90" i="52"/>
  <c r="Q91" i="52"/>
  <c r="R91" i="52" s="1"/>
  <c r="M91" i="52"/>
  <c r="N91" i="52" s="1"/>
  <c r="O91" i="52" s="1"/>
  <c r="L90" i="54"/>
  <c r="C89" i="54"/>
  <c r="O86" i="34"/>
  <c r="M85" i="34"/>
  <c r="P87" i="34"/>
  <c r="Q87" i="34" s="1"/>
  <c r="R87" i="34" s="1"/>
  <c r="T87" i="34"/>
  <c r="U87" i="34" s="1"/>
  <c r="V88" i="34"/>
  <c r="W88" i="34"/>
  <c r="T92" i="54"/>
  <c r="S92" i="54"/>
  <c r="S93" i="48" l="1"/>
  <c r="T93" i="48"/>
  <c r="Q92" i="48"/>
  <c r="R92" i="48" s="1"/>
  <c r="M92" i="48"/>
  <c r="N92" i="48" s="1"/>
  <c r="O92" i="48" s="1"/>
  <c r="M92" i="50"/>
  <c r="N92" i="50" s="1"/>
  <c r="O92" i="50" s="1"/>
  <c r="Q92" i="50"/>
  <c r="R92" i="50" s="1"/>
  <c r="T93" i="50"/>
  <c r="S93" i="50"/>
  <c r="L91" i="48"/>
  <c r="C90" i="48"/>
  <c r="L91" i="50"/>
  <c r="C90" i="50"/>
  <c r="Q90" i="52"/>
  <c r="R90" i="52" s="1"/>
  <c r="M90" i="52"/>
  <c r="N90" i="52" s="1"/>
  <c r="O90" i="52" s="1"/>
  <c r="T91" i="54"/>
  <c r="S91" i="54"/>
  <c r="Q90" i="54"/>
  <c r="R90" i="54" s="1"/>
  <c r="M90" i="54"/>
  <c r="N90" i="54" s="1"/>
  <c r="O90" i="54" s="1"/>
  <c r="C88" i="54"/>
  <c r="L89" i="54"/>
  <c r="L89" i="52"/>
  <c r="C88" i="52"/>
  <c r="M84" i="34"/>
  <c r="O85" i="34"/>
  <c r="T91" i="52"/>
  <c r="S91" i="52"/>
  <c r="V87" i="34"/>
  <c r="W87" i="34"/>
  <c r="P86" i="34"/>
  <c r="Q86" i="34" s="1"/>
  <c r="R86" i="34" s="1"/>
  <c r="T86" i="34"/>
  <c r="U86" i="34" s="1"/>
  <c r="S92" i="50" l="1"/>
  <c r="T92" i="50"/>
  <c r="S92" i="48"/>
  <c r="T92" i="48"/>
  <c r="L90" i="50"/>
  <c r="C89" i="50"/>
  <c r="M91" i="50"/>
  <c r="N91" i="50" s="1"/>
  <c r="O91" i="50" s="1"/>
  <c r="Q91" i="50"/>
  <c r="R91" i="50" s="1"/>
  <c r="M91" i="48"/>
  <c r="N91" i="48" s="1"/>
  <c r="O91" i="48" s="1"/>
  <c r="Q91" i="48"/>
  <c r="R91" i="48" s="1"/>
  <c r="L90" i="48"/>
  <c r="C89" i="48"/>
  <c r="Q89" i="54"/>
  <c r="R89" i="54" s="1"/>
  <c r="M89" i="54"/>
  <c r="N89" i="54" s="1"/>
  <c r="O89" i="54" s="1"/>
  <c r="M83" i="34"/>
  <c r="O84" i="34"/>
  <c r="Q89" i="52"/>
  <c r="R89" i="52" s="1"/>
  <c r="M89" i="52"/>
  <c r="N89" i="52" s="1"/>
  <c r="O89" i="52" s="1"/>
  <c r="W86" i="34"/>
  <c r="V86" i="34"/>
  <c r="T85" i="34"/>
  <c r="U85" i="34" s="1"/>
  <c r="P85" i="34"/>
  <c r="Q85" i="34" s="1"/>
  <c r="R85" i="34" s="1"/>
  <c r="L88" i="52"/>
  <c r="C87" i="52"/>
  <c r="C87" i="54"/>
  <c r="L88" i="54"/>
  <c r="T90" i="54"/>
  <c r="S90" i="54"/>
  <c r="S90" i="52"/>
  <c r="T90" i="52"/>
  <c r="L89" i="48" l="1"/>
  <c r="C88" i="48"/>
  <c r="S91" i="48"/>
  <c r="T91" i="48"/>
  <c r="T91" i="50"/>
  <c r="S91" i="50"/>
  <c r="C88" i="50"/>
  <c r="L89" i="50"/>
  <c r="Q90" i="50"/>
  <c r="R90" i="50" s="1"/>
  <c r="M90" i="50"/>
  <c r="N90" i="50" s="1"/>
  <c r="O90" i="50" s="1"/>
  <c r="M90" i="48"/>
  <c r="N90" i="48" s="1"/>
  <c r="O90" i="48" s="1"/>
  <c r="Q90" i="48"/>
  <c r="R90" i="48" s="1"/>
  <c r="L87" i="54"/>
  <c r="C86" i="54"/>
  <c r="W85" i="34"/>
  <c r="V85" i="34"/>
  <c r="M88" i="54"/>
  <c r="N88" i="54" s="1"/>
  <c r="O88" i="54" s="1"/>
  <c r="Q88" i="54"/>
  <c r="R88" i="54" s="1"/>
  <c r="C86" i="52"/>
  <c r="L87" i="52"/>
  <c r="Q88" i="52"/>
  <c r="R88" i="52" s="1"/>
  <c r="M88" i="52"/>
  <c r="N88" i="52" s="1"/>
  <c r="O88" i="52" s="1"/>
  <c r="T89" i="52"/>
  <c r="S89" i="52"/>
  <c r="T84" i="34"/>
  <c r="U84" i="34" s="1"/>
  <c r="P84" i="34"/>
  <c r="Q84" i="34" s="1"/>
  <c r="R84" i="34" s="1"/>
  <c r="O83" i="34"/>
  <c r="M82" i="34"/>
  <c r="T89" i="54"/>
  <c r="S89" i="54"/>
  <c r="T90" i="48" l="1"/>
  <c r="S90" i="48"/>
  <c r="M89" i="50"/>
  <c r="N89" i="50" s="1"/>
  <c r="O89" i="50" s="1"/>
  <c r="Q89" i="50"/>
  <c r="R89" i="50" s="1"/>
  <c r="T90" i="50"/>
  <c r="S90" i="50"/>
  <c r="L88" i="48"/>
  <c r="C87" i="48"/>
  <c r="L88" i="50"/>
  <c r="C87" i="50"/>
  <c r="Q89" i="48"/>
  <c r="R89" i="48" s="1"/>
  <c r="M89" i="48"/>
  <c r="N89" i="48" s="1"/>
  <c r="O89" i="48" s="1"/>
  <c r="T83" i="34"/>
  <c r="U83" i="34" s="1"/>
  <c r="P83" i="34"/>
  <c r="Q83" i="34" s="1"/>
  <c r="R83" i="34" s="1"/>
  <c r="Q87" i="52"/>
  <c r="R87" i="52" s="1"/>
  <c r="M87" i="52"/>
  <c r="N87" i="52" s="1"/>
  <c r="O87" i="52" s="1"/>
  <c r="T88" i="54"/>
  <c r="S88" i="54"/>
  <c r="L86" i="52"/>
  <c r="C85" i="52"/>
  <c r="M81" i="34"/>
  <c r="O82" i="34"/>
  <c r="W84" i="34"/>
  <c r="V84" i="34"/>
  <c r="C85" i="54"/>
  <c r="L86" i="54"/>
  <c r="Q87" i="54"/>
  <c r="R87" i="54" s="1"/>
  <c r="M87" i="54"/>
  <c r="N87" i="54" s="1"/>
  <c r="O87" i="54" s="1"/>
  <c r="S88" i="52"/>
  <c r="T88" i="52"/>
  <c r="L87" i="48" l="1"/>
  <c r="C86" i="48"/>
  <c r="S89" i="50"/>
  <c r="T89" i="50"/>
  <c r="L87" i="50"/>
  <c r="C86" i="50"/>
  <c r="Q88" i="48"/>
  <c r="R88" i="48" s="1"/>
  <c r="M88" i="48"/>
  <c r="N88" i="48" s="1"/>
  <c r="O88" i="48" s="1"/>
  <c r="S89" i="48"/>
  <c r="T89" i="48"/>
  <c r="Q88" i="50"/>
  <c r="R88" i="50" s="1"/>
  <c r="M88" i="50"/>
  <c r="N88" i="50" s="1"/>
  <c r="O88" i="50" s="1"/>
  <c r="C84" i="52"/>
  <c r="L85" i="52"/>
  <c r="M80" i="34"/>
  <c r="O81" i="34"/>
  <c r="Q86" i="52"/>
  <c r="R86" i="52" s="1"/>
  <c r="M86" i="52"/>
  <c r="N86" i="52" s="1"/>
  <c r="O86" i="52" s="1"/>
  <c r="V83" i="34"/>
  <c r="W83" i="34"/>
  <c r="P82" i="34"/>
  <c r="Q82" i="34" s="1"/>
  <c r="R82" i="34" s="1"/>
  <c r="T82" i="34"/>
  <c r="U82" i="34" s="1"/>
  <c r="T87" i="54"/>
  <c r="S87" i="54"/>
  <c r="T87" i="52"/>
  <c r="S87" i="52"/>
  <c r="Q86" i="54"/>
  <c r="R86" i="54" s="1"/>
  <c r="M86" i="54"/>
  <c r="N86" i="54" s="1"/>
  <c r="O86" i="54" s="1"/>
  <c r="L85" i="54"/>
  <c r="C84" i="54"/>
  <c r="M87" i="50" l="1"/>
  <c r="N87" i="50" s="1"/>
  <c r="O87" i="50" s="1"/>
  <c r="Q87" i="50"/>
  <c r="R87" i="50" s="1"/>
  <c r="L86" i="48"/>
  <c r="C85" i="48"/>
  <c r="T88" i="50"/>
  <c r="S88" i="50"/>
  <c r="T88" i="48"/>
  <c r="S88" i="48"/>
  <c r="L86" i="50"/>
  <c r="C85" i="50"/>
  <c r="Q87" i="48"/>
  <c r="R87" i="48" s="1"/>
  <c r="M87" i="48"/>
  <c r="N87" i="48" s="1"/>
  <c r="O87" i="48" s="1"/>
  <c r="Q85" i="54"/>
  <c r="R85" i="54" s="1"/>
  <c r="M85" i="54"/>
  <c r="N85" i="54" s="1"/>
  <c r="O85" i="54" s="1"/>
  <c r="V82" i="34"/>
  <c r="W82" i="34"/>
  <c r="T86" i="52"/>
  <c r="S86" i="52"/>
  <c r="T81" i="34"/>
  <c r="U81" i="34" s="1"/>
  <c r="P81" i="34"/>
  <c r="Q81" i="34" s="1"/>
  <c r="R81" i="34" s="1"/>
  <c r="Q85" i="52"/>
  <c r="R85" i="52" s="1"/>
  <c r="M85" i="52"/>
  <c r="N85" i="52" s="1"/>
  <c r="O85" i="52" s="1"/>
  <c r="L84" i="54"/>
  <c r="C83" i="54"/>
  <c r="M79" i="34"/>
  <c r="O80" i="34"/>
  <c r="L84" i="52"/>
  <c r="C83" i="52"/>
  <c r="T86" i="54"/>
  <c r="S86" i="54"/>
  <c r="C84" i="50" l="1"/>
  <c r="L85" i="50"/>
  <c r="M86" i="50"/>
  <c r="N86" i="50" s="1"/>
  <c r="O86" i="50" s="1"/>
  <c r="Q86" i="50"/>
  <c r="R86" i="50" s="1"/>
  <c r="Q86" i="48"/>
  <c r="R86" i="48" s="1"/>
  <c r="M86" i="48"/>
  <c r="N86" i="48" s="1"/>
  <c r="O86" i="48" s="1"/>
  <c r="T87" i="48"/>
  <c r="S87" i="48"/>
  <c r="L85" i="48"/>
  <c r="C84" i="48"/>
  <c r="S87" i="50"/>
  <c r="T87" i="50"/>
  <c r="T80" i="34"/>
  <c r="U80" i="34" s="1"/>
  <c r="P80" i="34"/>
  <c r="Q80" i="34" s="1"/>
  <c r="R80" i="34" s="1"/>
  <c r="M84" i="54"/>
  <c r="N84" i="54" s="1"/>
  <c r="O84" i="54" s="1"/>
  <c r="Q84" i="54"/>
  <c r="R84" i="54" s="1"/>
  <c r="O79" i="34"/>
  <c r="M78" i="34"/>
  <c r="S85" i="52"/>
  <c r="T85" i="52"/>
  <c r="C82" i="54"/>
  <c r="L83" i="54"/>
  <c r="W81" i="34"/>
  <c r="V81" i="34"/>
  <c r="T85" i="54"/>
  <c r="S85" i="54"/>
  <c r="C82" i="52"/>
  <c r="L83" i="52"/>
  <c r="M84" i="52"/>
  <c r="N84" i="52" s="1"/>
  <c r="O84" i="52" s="1"/>
  <c r="Q84" i="52"/>
  <c r="R84" i="52" s="1"/>
  <c r="S86" i="48" l="1"/>
  <c r="T86" i="48"/>
  <c r="M85" i="48"/>
  <c r="N85" i="48" s="1"/>
  <c r="O85" i="48" s="1"/>
  <c r="Q85" i="48"/>
  <c r="R85" i="48" s="1"/>
  <c r="T86" i="50"/>
  <c r="S86" i="50"/>
  <c r="C83" i="48"/>
  <c r="L84" i="48"/>
  <c r="Q85" i="50"/>
  <c r="R85" i="50" s="1"/>
  <c r="M85" i="50"/>
  <c r="N85" i="50" s="1"/>
  <c r="O85" i="50" s="1"/>
  <c r="C83" i="50"/>
  <c r="L84" i="50"/>
  <c r="O78" i="34"/>
  <c r="M77" i="34"/>
  <c r="Q83" i="54"/>
  <c r="R83" i="54" s="1"/>
  <c r="M83" i="54"/>
  <c r="N83" i="54" s="1"/>
  <c r="O83" i="54" s="1"/>
  <c r="P79" i="34"/>
  <c r="Q79" i="34" s="1"/>
  <c r="R79" i="34" s="1"/>
  <c r="T79" i="34"/>
  <c r="U79" i="34" s="1"/>
  <c r="C81" i="54"/>
  <c r="L82" i="54"/>
  <c r="T84" i="52"/>
  <c r="S84" i="52"/>
  <c r="T84" i="54"/>
  <c r="S84" i="54"/>
  <c r="Q83" i="52"/>
  <c r="R83" i="52" s="1"/>
  <c r="M83" i="52"/>
  <c r="N83" i="52" s="1"/>
  <c r="O83" i="52" s="1"/>
  <c r="L82" i="52"/>
  <c r="C81" i="52"/>
  <c r="W80" i="34"/>
  <c r="V80" i="34"/>
  <c r="L83" i="50" l="1"/>
  <c r="C82" i="50"/>
  <c r="M84" i="50"/>
  <c r="N84" i="50" s="1"/>
  <c r="O84" i="50" s="1"/>
  <c r="Q84" i="50"/>
  <c r="R84" i="50" s="1"/>
  <c r="S85" i="48"/>
  <c r="T85" i="48"/>
  <c r="T85" i="50"/>
  <c r="S85" i="50"/>
  <c r="L83" i="48"/>
  <c r="C82" i="48"/>
  <c r="M84" i="48"/>
  <c r="N84" i="48" s="1"/>
  <c r="O84" i="48" s="1"/>
  <c r="Q84" i="48"/>
  <c r="R84" i="48" s="1"/>
  <c r="W79" i="34"/>
  <c r="V79" i="34"/>
  <c r="L81" i="54"/>
  <c r="C80" i="54"/>
  <c r="T83" i="54"/>
  <c r="S83" i="54"/>
  <c r="Q82" i="54"/>
  <c r="R82" i="54" s="1"/>
  <c r="M82" i="54"/>
  <c r="N82" i="54" s="1"/>
  <c r="O82" i="54" s="1"/>
  <c r="M76" i="34"/>
  <c r="O77" i="34"/>
  <c r="C80" i="52"/>
  <c r="L81" i="52"/>
  <c r="Q82" i="52"/>
  <c r="R82" i="52" s="1"/>
  <c r="M82" i="52"/>
  <c r="N82" i="52" s="1"/>
  <c r="O82" i="52" s="1"/>
  <c r="T78" i="34"/>
  <c r="U78" i="34" s="1"/>
  <c r="P78" i="34"/>
  <c r="Q78" i="34" s="1"/>
  <c r="R78" i="34" s="1"/>
  <c r="T83" i="52"/>
  <c r="S83" i="52"/>
  <c r="M83" i="48" l="1"/>
  <c r="N83" i="48" s="1"/>
  <c r="O83" i="48" s="1"/>
  <c r="Q83" i="48"/>
  <c r="R83" i="48" s="1"/>
  <c r="S84" i="48"/>
  <c r="T84" i="48"/>
  <c r="L82" i="48"/>
  <c r="C81" i="48"/>
  <c r="L82" i="50"/>
  <c r="C81" i="50"/>
  <c r="T84" i="50"/>
  <c r="S84" i="50"/>
  <c r="Q83" i="50"/>
  <c r="R83" i="50" s="1"/>
  <c r="M83" i="50"/>
  <c r="N83" i="50" s="1"/>
  <c r="O83" i="50" s="1"/>
  <c r="L80" i="52"/>
  <c r="C79" i="52"/>
  <c r="T82" i="54"/>
  <c r="S82" i="54"/>
  <c r="V78" i="34"/>
  <c r="W78" i="34"/>
  <c r="L80" i="54"/>
  <c r="C79" i="54"/>
  <c r="P77" i="34"/>
  <c r="Q77" i="34" s="1"/>
  <c r="R77" i="34" s="1"/>
  <c r="T77" i="34"/>
  <c r="U77" i="34" s="1"/>
  <c r="M81" i="54"/>
  <c r="N81" i="54" s="1"/>
  <c r="O81" i="54" s="1"/>
  <c r="Q81" i="54"/>
  <c r="R81" i="54" s="1"/>
  <c r="Q81" i="52"/>
  <c r="R81" i="52" s="1"/>
  <c r="M81" i="52"/>
  <c r="N81" i="52" s="1"/>
  <c r="O81" i="52" s="1"/>
  <c r="O76" i="34"/>
  <c r="M75" i="34"/>
  <c r="T82" i="52"/>
  <c r="S82" i="52"/>
  <c r="S83" i="50" l="1"/>
  <c r="T83" i="50"/>
  <c r="L81" i="50"/>
  <c r="C80" i="50"/>
  <c r="Q82" i="48"/>
  <c r="R82" i="48" s="1"/>
  <c r="M82" i="48"/>
  <c r="N82" i="48" s="1"/>
  <c r="O82" i="48" s="1"/>
  <c r="M82" i="50"/>
  <c r="N82" i="50" s="1"/>
  <c r="O82" i="50" s="1"/>
  <c r="Q82" i="50"/>
  <c r="R82" i="50" s="1"/>
  <c r="C80" i="48"/>
  <c r="L81" i="48"/>
  <c r="S83" i="48"/>
  <c r="T83" i="48"/>
  <c r="M80" i="54"/>
  <c r="N80" i="54" s="1"/>
  <c r="O80" i="54" s="1"/>
  <c r="Q80" i="54"/>
  <c r="R80" i="54" s="1"/>
  <c r="V77" i="34"/>
  <c r="W77" i="34"/>
  <c r="P76" i="34"/>
  <c r="Q76" i="34" s="1"/>
  <c r="R76" i="34" s="1"/>
  <c r="T76" i="34"/>
  <c r="U76" i="34" s="1"/>
  <c r="T81" i="54"/>
  <c r="S81" i="54"/>
  <c r="M74" i="34"/>
  <c r="O75" i="34"/>
  <c r="L79" i="52"/>
  <c r="C78" i="52"/>
  <c r="C78" i="54"/>
  <c r="L79" i="54"/>
  <c r="S81" i="52"/>
  <c r="T81" i="52"/>
  <c r="Q80" i="52"/>
  <c r="R80" i="52" s="1"/>
  <c r="M80" i="52"/>
  <c r="N80" i="52" s="1"/>
  <c r="O80" i="52" s="1"/>
  <c r="S82" i="48" l="1"/>
  <c r="T82" i="48"/>
  <c r="Q81" i="48"/>
  <c r="R81" i="48" s="1"/>
  <c r="M81" i="48"/>
  <c r="N81" i="48" s="1"/>
  <c r="O81" i="48" s="1"/>
  <c r="S82" i="50"/>
  <c r="T82" i="50"/>
  <c r="L80" i="50"/>
  <c r="C79" i="50"/>
  <c r="C79" i="48"/>
  <c r="L80" i="48"/>
  <c r="Q81" i="50"/>
  <c r="R81" i="50" s="1"/>
  <c r="M81" i="50"/>
  <c r="N81" i="50" s="1"/>
  <c r="O81" i="50" s="1"/>
  <c r="T75" i="34"/>
  <c r="U75" i="34" s="1"/>
  <c r="P75" i="34"/>
  <c r="Q75" i="34" s="1"/>
  <c r="R75" i="34" s="1"/>
  <c r="L78" i="52"/>
  <c r="C77" i="52"/>
  <c r="Q79" i="54"/>
  <c r="R79" i="54" s="1"/>
  <c r="M79" i="54"/>
  <c r="N79" i="54" s="1"/>
  <c r="O79" i="54" s="1"/>
  <c r="Q79" i="52"/>
  <c r="R79" i="52" s="1"/>
  <c r="M79" i="52"/>
  <c r="N79" i="52" s="1"/>
  <c r="O79" i="52" s="1"/>
  <c r="M73" i="34"/>
  <c r="O74" i="34"/>
  <c r="T80" i="52"/>
  <c r="S80" i="52"/>
  <c r="C77" i="54"/>
  <c r="L78" i="54"/>
  <c r="W76" i="34"/>
  <c r="V76" i="34"/>
  <c r="T80" i="54"/>
  <c r="S80" i="54"/>
  <c r="Q80" i="48" l="1"/>
  <c r="R80" i="48" s="1"/>
  <c r="M80" i="48"/>
  <c r="N80" i="48" s="1"/>
  <c r="O80" i="48" s="1"/>
  <c r="L79" i="48"/>
  <c r="C78" i="48"/>
  <c r="L79" i="50"/>
  <c r="C78" i="50"/>
  <c r="Q80" i="50"/>
  <c r="R80" i="50" s="1"/>
  <c r="M80" i="50"/>
  <c r="N80" i="50" s="1"/>
  <c r="O80" i="50" s="1"/>
  <c r="S81" i="48"/>
  <c r="T81" i="48"/>
  <c r="T81" i="50"/>
  <c r="S81" i="50"/>
  <c r="T74" i="34"/>
  <c r="U74" i="34" s="1"/>
  <c r="P74" i="34"/>
  <c r="Q74" i="34" s="1"/>
  <c r="R74" i="34" s="1"/>
  <c r="M72" i="34"/>
  <c r="O73" i="34"/>
  <c r="Q78" i="54"/>
  <c r="R78" i="54" s="1"/>
  <c r="M78" i="54"/>
  <c r="N78" i="54" s="1"/>
  <c r="O78" i="54" s="1"/>
  <c r="L77" i="54"/>
  <c r="C76" i="54"/>
  <c r="L77" i="52"/>
  <c r="C76" i="52"/>
  <c r="Q78" i="52"/>
  <c r="R78" i="52" s="1"/>
  <c r="M78" i="52"/>
  <c r="N78" i="52" s="1"/>
  <c r="O78" i="52" s="1"/>
  <c r="T79" i="52"/>
  <c r="S79" i="52"/>
  <c r="S79" i="54"/>
  <c r="T79" i="54"/>
  <c r="W75" i="34"/>
  <c r="V75" i="34"/>
  <c r="T80" i="50" l="1"/>
  <c r="S80" i="50"/>
  <c r="L78" i="50"/>
  <c r="C77" i="50"/>
  <c r="M79" i="50"/>
  <c r="N79" i="50" s="1"/>
  <c r="O79" i="50" s="1"/>
  <c r="Q79" i="50"/>
  <c r="R79" i="50" s="1"/>
  <c r="L78" i="48"/>
  <c r="C77" i="48"/>
  <c r="M79" i="48"/>
  <c r="N79" i="48" s="1"/>
  <c r="O79" i="48" s="1"/>
  <c r="Q79" i="48"/>
  <c r="R79" i="48" s="1"/>
  <c r="T80" i="48"/>
  <c r="S80" i="48"/>
  <c r="S78" i="54"/>
  <c r="T78" i="54"/>
  <c r="T73" i="34"/>
  <c r="U73" i="34" s="1"/>
  <c r="P73" i="34"/>
  <c r="Q73" i="34" s="1"/>
  <c r="R73" i="34" s="1"/>
  <c r="L76" i="52"/>
  <c r="C75" i="52"/>
  <c r="O72" i="34"/>
  <c r="M71" i="34"/>
  <c r="C75" i="54"/>
  <c r="L76" i="54"/>
  <c r="W74" i="34"/>
  <c r="V74" i="34"/>
  <c r="Q77" i="52"/>
  <c r="R77" i="52" s="1"/>
  <c r="M77" i="52"/>
  <c r="N77" i="52" s="1"/>
  <c r="O77" i="52" s="1"/>
  <c r="M77" i="54"/>
  <c r="N77" i="54" s="1"/>
  <c r="O77" i="54" s="1"/>
  <c r="Q77" i="54"/>
  <c r="R77" i="54" s="1"/>
  <c r="T78" i="52"/>
  <c r="S78" i="52"/>
  <c r="L77" i="48" l="1"/>
  <c r="C76" i="48"/>
  <c r="Q78" i="48"/>
  <c r="R78" i="48" s="1"/>
  <c r="M78" i="48"/>
  <c r="N78" i="48" s="1"/>
  <c r="O78" i="48" s="1"/>
  <c r="T79" i="50"/>
  <c r="S79" i="50"/>
  <c r="S79" i="48"/>
  <c r="T79" i="48"/>
  <c r="C76" i="50"/>
  <c r="L77" i="50"/>
  <c r="Q78" i="50"/>
  <c r="R78" i="50" s="1"/>
  <c r="M78" i="50"/>
  <c r="N78" i="50" s="1"/>
  <c r="O78" i="50" s="1"/>
  <c r="P72" i="34"/>
  <c r="Q72" i="34" s="1"/>
  <c r="R72" i="34" s="1"/>
  <c r="T72" i="34"/>
  <c r="U72" i="34" s="1"/>
  <c r="Q76" i="52"/>
  <c r="R76" i="52" s="1"/>
  <c r="M76" i="52"/>
  <c r="N76" i="52" s="1"/>
  <c r="O76" i="52" s="1"/>
  <c r="M70" i="34"/>
  <c r="O71" i="34"/>
  <c r="V73" i="34"/>
  <c r="W73" i="34"/>
  <c r="T77" i="52"/>
  <c r="S77" i="52"/>
  <c r="Q76" i="54"/>
  <c r="R76" i="54" s="1"/>
  <c r="M76" i="54"/>
  <c r="N76" i="54" s="1"/>
  <c r="O76" i="54" s="1"/>
  <c r="L75" i="52"/>
  <c r="C74" i="52"/>
  <c r="T77" i="54"/>
  <c r="S77" i="54"/>
  <c r="C74" i="54"/>
  <c r="L75" i="54"/>
  <c r="T78" i="50" l="1"/>
  <c r="S78" i="50"/>
  <c r="M77" i="50"/>
  <c r="N77" i="50" s="1"/>
  <c r="O77" i="50" s="1"/>
  <c r="Q77" i="50"/>
  <c r="R77" i="50" s="1"/>
  <c r="L76" i="50"/>
  <c r="C75" i="50"/>
  <c r="S78" i="48"/>
  <c r="T78" i="48"/>
  <c r="L76" i="48"/>
  <c r="C75" i="48"/>
  <c r="M77" i="48"/>
  <c r="N77" i="48" s="1"/>
  <c r="O77" i="48" s="1"/>
  <c r="Q77" i="48"/>
  <c r="R77" i="48" s="1"/>
  <c r="M69" i="34"/>
  <c r="O70" i="34"/>
  <c r="S76" i="54"/>
  <c r="T76" i="54"/>
  <c r="P71" i="34"/>
  <c r="Q71" i="34" s="1"/>
  <c r="R71" i="34" s="1"/>
  <c r="T71" i="34"/>
  <c r="U71" i="34" s="1"/>
  <c r="T76" i="52"/>
  <c r="S76" i="52"/>
  <c r="M75" i="54"/>
  <c r="N75" i="54" s="1"/>
  <c r="O75" i="54" s="1"/>
  <c r="Q75" i="54"/>
  <c r="R75" i="54" s="1"/>
  <c r="L74" i="54"/>
  <c r="C73" i="54"/>
  <c r="L74" i="52"/>
  <c r="C73" i="52"/>
  <c r="V72" i="34"/>
  <c r="W72" i="34"/>
  <c r="M75" i="52"/>
  <c r="N75" i="52" s="1"/>
  <c r="O75" i="52" s="1"/>
  <c r="Q75" i="52"/>
  <c r="R75" i="52" s="1"/>
  <c r="S77" i="48" l="1"/>
  <c r="T77" i="48"/>
  <c r="C74" i="48"/>
  <c r="L75" i="48"/>
  <c r="C74" i="50"/>
  <c r="L75" i="50"/>
  <c r="Q76" i="48"/>
  <c r="R76" i="48" s="1"/>
  <c r="M76" i="48"/>
  <c r="N76" i="48" s="1"/>
  <c r="O76" i="48" s="1"/>
  <c r="M76" i="50"/>
  <c r="N76" i="50" s="1"/>
  <c r="O76" i="50" s="1"/>
  <c r="Q76" i="50"/>
  <c r="R76" i="50" s="1"/>
  <c r="S77" i="50"/>
  <c r="T77" i="50"/>
  <c r="T75" i="52"/>
  <c r="S75" i="52"/>
  <c r="W71" i="34"/>
  <c r="V71" i="34"/>
  <c r="L73" i="52"/>
  <c r="C72" i="52"/>
  <c r="Q74" i="52"/>
  <c r="R74" i="52" s="1"/>
  <c r="M74" i="52"/>
  <c r="N74" i="52" s="1"/>
  <c r="O74" i="52" s="1"/>
  <c r="T75" i="54"/>
  <c r="S75" i="54"/>
  <c r="C72" i="54"/>
  <c r="L73" i="54"/>
  <c r="T70" i="34"/>
  <c r="U70" i="34" s="1"/>
  <c r="P70" i="34"/>
  <c r="Q70" i="34" s="1"/>
  <c r="R70" i="34" s="1"/>
  <c r="M74" i="54"/>
  <c r="N74" i="54" s="1"/>
  <c r="O74" i="54" s="1"/>
  <c r="Q74" i="54"/>
  <c r="R74" i="54" s="1"/>
  <c r="O69" i="34"/>
  <c r="M68" i="34"/>
  <c r="Q75" i="50" l="1"/>
  <c r="R75" i="50" s="1"/>
  <c r="M75" i="50"/>
  <c r="N75" i="50" s="1"/>
  <c r="O75" i="50" s="1"/>
  <c r="L74" i="48"/>
  <c r="C73" i="48"/>
  <c r="S76" i="48"/>
  <c r="T76" i="48"/>
  <c r="M75" i="48"/>
  <c r="N75" i="48" s="1"/>
  <c r="O75" i="48" s="1"/>
  <c r="Q75" i="48"/>
  <c r="R75" i="48" s="1"/>
  <c r="S76" i="50"/>
  <c r="T76" i="50"/>
  <c r="C73" i="50"/>
  <c r="L74" i="50"/>
  <c r="W70" i="34"/>
  <c r="V70" i="34"/>
  <c r="Q73" i="54"/>
  <c r="R73" i="54" s="1"/>
  <c r="M73" i="54"/>
  <c r="N73" i="54" s="1"/>
  <c r="O73" i="54" s="1"/>
  <c r="M67" i="34"/>
  <c r="O68" i="34"/>
  <c r="T74" i="52"/>
  <c r="S74" i="52"/>
  <c r="Q73" i="52"/>
  <c r="R73" i="52" s="1"/>
  <c r="M73" i="52"/>
  <c r="N73" i="52" s="1"/>
  <c r="O73" i="52" s="1"/>
  <c r="C71" i="54"/>
  <c r="L72" i="54"/>
  <c r="P69" i="34"/>
  <c r="Q69" i="34" s="1"/>
  <c r="R69" i="34" s="1"/>
  <c r="T69" i="34"/>
  <c r="U69" i="34" s="1"/>
  <c r="L72" i="52"/>
  <c r="C71" i="52"/>
  <c r="T74" i="54"/>
  <c r="S74" i="54"/>
  <c r="Q74" i="50" l="1"/>
  <c r="R74" i="50" s="1"/>
  <c r="M74" i="50"/>
  <c r="N74" i="50" s="1"/>
  <c r="O74" i="50" s="1"/>
  <c r="T75" i="48"/>
  <c r="S75" i="48"/>
  <c r="L73" i="50"/>
  <c r="C72" i="50"/>
  <c r="L73" i="48"/>
  <c r="C72" i="48"/>
  <c r="Q74" i="48"/>
  <c r="R74" i="48" s="1"/>
  <c r="M74" i="48"/>
  <c r="N74" i="48" s="1"/>
  <c r="O74" i="48" s="1"/>
  <c r="T75" i="50"/>
  <c r="S75" i="50"/>
  <c r="M66" i="34"/>
  <c r="O67" i="34"/>
  <c r="S73" i="52"/>
  <c r="T73" i="52"/>
  <c r="T68" i="34"/>
  <c r="U68" i="34" s="1"/>
  <c r="P68" i="34"/>
  <c r="Q68" i="34" s="1"/>
  <c r="R68" i="34" s="1"/>
  <c r="C70" i="52"/>
  <c r="L71" i="52"/>
  <c r="V69" i="34"/>
  <c r="W69" i="34"/>
  <c r="T73" i="54"/>
  <c r="S73" i="54"/>
  <c r="Q72" i="52"/>
  <c r="R72" i="52" s="1"/>
  <c r="M72" i="52"/>
  <c r="N72" i="52" s="1"/>
  <c r="O72" i="52" s="1"/>
  <c r="Q72" i="54"/>
  <c r="R72" i="54" s="1"/>
  <c r="M72" i="54"/>
  <c r="N72" i="54" s="1"/>
  <c r="O72" i="54" s="1"/>
  <c r="C70" i="54"/>
  <c r="L71" i="54"/>
  <c r="T74" i="48" l="1"/>
  <c r="S74" i="48"/>
  <c r="C71" i="50"/>
  <c r="L72" i="50"/>
  <c r="Q73" i="48"/>
  <c r="R73" i="48" s="1"/>
  <c r="M73" i="48"/>
  <c r="N73" i="48" s="1"/>
  <c r="O73" i="48" s="1"/>
  <c r="L72" i="48"/>
  <c r="C71" i="48"/>
  <c r="M73" i="50"/>
  <c r="N73" i="50" s="1"/>
  <c r="O73" i="50" s="1"/>
  <c r="Q73" i="50"/>
  <c r="R73" i="50" s="1"/>
  <c r="S74" i="50"/>
  <c r="T74" i="50"/>
  <c r="V68" i="34"/>
  <c r="W68" i="34"/>
  <c r="Q71" i="52"/>
  <c r="R71" i="52" s="1"/>
  <c r="M71" i="52"/>
  <c r="N71" i="52" s="1"/>
  <c r="O71" i="52" s="1"/>
  <c r="M71" i="54"/>
  <c r="N71" i="54" s="1"/>
  <c r="O71" i="54" s="1"/>
  <c r="Q71" i="54"/>
  <c r="R71" i="54" s="1"/>
  <c r="L70" i="54"/>
  <c r="C69" i="54"/>
  <c r="L70" i="52"/>
  <c r="C69" i="52"/>
  <c r="T72" i="54"/>
  <c r="S72" i="54"/>
  <c r="T72" i="52"/>
  <c r="S72" i="52"/>
  <c r="P67" i="34"/>
  <c r="Q67" i="34" s="1"/>
  <c r="R67" i="34" s="1"/>
  <c r="T67" i="34"/>
  <c r="U67" i="34" s="1"/>
  <c r="M65" i="34"/>
  <c r="O66" i="34"/>
  <c r="C70" i="48" l="1"/>
  <c r="L71" i="48"/>
  <c r="Q72" i="48"/>
  <c r="R72" i="48" s="1"/>
  <c r="M72" i="48"/>
  <c r="N72" i="48" s="1"/>
  <c r="O72" i="48" s="1"/>
  <c r="Q72" i="50"/>
  <c r="R72" i="50" s="1"/>
  <c r="M72" i="50"/>
  <c r="N72" i="50" s="1"/>
  <c r="O72" i="50" s="1"/>
  <c r="C70" i="50"/>
  <c r="L71" i="50"/>
  <c r="T73" i="50"/>
  <c r="S73" i="50"/>
  <c r="T73" i="48"/>
  <c r="S73" i="48"/>
  <c r="C68" i="52"/>
  <c r="L69" i="52"/>
  <c r="Q70" i="52"/>
  <c r="R70" i="52" s="1"/>
  <c r="M70" i="52"/>
  <c r="N70" i="52" s="1"/>
  <c r="O70" i="52" s="1"/>
  <c r="M70" i="54"/>
  <c r="N70" i="54" s="1"/>
  <c r="O70" i="54" s="1"/>
  <c r="Q70" i="54"/>
  <c r="R70" i="54" s="1"/>
  <c r="T66" i="34"/>
  <c r="U66" i="34" s="1"/>
  <c r="P66" i="34"/>
  <c r="Q66" i="34" s="1"/>
  <c r="R66" i="34" s="1"/>
  <c r="V67" i="34"/>
  <c r="W67" i="34"/>
  <c r="T71" i="52"/>
  <c r="S71" i="52"/>
  <c r="T71" i="54"/>
  <c r="S71" i="54"/>
  <c r="M64" i="34"/>
  <c r="O65" i="34"/>
  <c r="C68" i="54"/>
  <c r="L69" i="54"/>
  <c r="L70" i="50" l="1"/>
  <c r="C69" i="50"/>
  <c r="M71" i="50"/>
  <c r="N71" i="50" s="1"/>
  <c r="O71" i="50" s="1"/>
  <c r="Q71" i="50"/>
  <c r="R71" i="50" s="1"/>
  <c r="T72" i="50"/>
  <c r="S72" i="50"/>
  <c r="M71" i="48"/>
  <c r="N71" i="48" s="1"/>
  <c r="O71" i="48" s="1"/>
  <c r="Q71" i="48"/>
  <c r="R71" i="48" s="1"/>
  <c r="T72" i="48"/>
  <c r="S72" i="48"/>
  <c r="C69" i="48"/>
  <c r="L70" i="48"/>
  <c r="Q69" i="54"/>
  <c r="R69" i="54" s="1"/>
  <c r="M69" i="54"/>
  <c r="N69" i="54" s="1"/>
  <c r="O69" i="54" s="1"/>
  <c r="C67" i="54"/>
  <c r="L68" i="54"/>
  <c r="T65" i="34"/>
  <c r="U65" i="34" s="1"/>
  <c r="P65" i="34"/>
  <c r="Q65" i="34" s="1"/>
  <c r="R65" i="34" s="1"/>
  <c r="V66" i="34"/>
  <c r="W66" i="34"/>
  <c r="T70" i="52"/>
  <c r="S70" i="52"/>
  <c r="T70" i="54"/>
  <c r="S70" i="54"/>
  <c r="O64" i="34"/>
  <c r="M63" i="34"/>
  <c r="Q69" i="52"/>
  <c r="R69" i="52" s="1"/>
  <c r="M69" i="52"/>
  <c r="N69" i="52" s="1"/>
  <c r="O69" i="52" s="1"/>
  <c r="L68" i="52"/>
  <c r="C67" i="52"/>
  <c r="Q70" i="48" l="1"/>
  <c r="R70" i="48" s="1"/>
  <c r="M70" i="48"/>
  <c r="N70" i="48" s="1"/>
  <c r="O70" i="48" s="1"/>
  <c r="L69" i="48"/>
  <c r="C68" i="48"/>
  <c r="T71" i="48"/>
  <c r="S71" i="48"/>
  <c r="S71" i="50"/>
  <c r="T71" i="50"/>
  <c r="C68" i="50"/>
  <c r="L69" i="50"/>
  <c r="M70" i="50"/>
  <c r="N70" i="50" s="1"/>
  <c r="O70" i="50" s="1"/>
  <c r="Q70" i="50"/>
  <c r="R70" i="50" s="1"/>
  <c r="W65" i="34"/>
  <c r="V65" i="34"/>
  <c r="L67" i="52"/>
  <c r="C66" i="52"/>
  <c r="L67" i="54"/>
  <c r="C66" i="54"/>
  <c r="P64" i="34"/>
  <c r="Q64" i="34" s="1"/>
  <c r="R64" i="34" s="1"/>
  <c r="T64" i="34"/>
  <c r="U64" i="34" s="1"/>
  <c r="S69" i="54"/>
  <c r="T69" i="54"/>
  <c r="M68" i="52"/>
  <c r="N68" i="52" s="1"/>
  <c r="O68" i="52" s="1"/>
  <c r="Q68" i="52"/>
  <c r="R68" i="52" s="1"/>
  <c r="T69" i="52"/>
  <c r="S69" i="52"/>
  <c r="M62" i="34"/>
  <c r="O63" i="34"/>
  <c r="M68" i="54"/>
  <c r="N68" i="54" s="1"/>
  <c r="O68" i="54" s="1"/>
  <c r="Q68" i="54"/>
  <c r="R68" i="54" s="1"/>
  <c r="M69" i="50" l="1"/>
  <c r="N69" i="50" s="1"/>
  <c r="O69" i="50" s="1"/>
  <c r="Q69" i="50"/>
  <c r="R69" i="50" s="1"/>
  <c r="Q69" i="48"/>
  <c r="R69" i="48" s="1"/>
  <c r="M69" i="48"/>
  <c r="N69" i="48" s="1"/>
  <c r="O69" i="48" s="1"/>
  <c r="C67" i="50"/>
  <c r="L68" i="50"/>
  <c r="T70" i="50"/>
  <c r="S70" i="50"/>
  <c r="C67" i="48"/>
  <c r="L68" i="48"/>
  <c r="S70" i="48"/>
  <c r="T70" i="48"/>
  <c r="T68" i="52"/>
  <c r="S68" i="52"/>
  <c r="C65" i="54"/>
  <c r="L66" i="54"/>
  <c r="M67" i="54"/>
  <c r="N67" i="54" s="1"/>
  <c r="O67" i="54" s="1"/>
  <c r="Q67" i="54"/>
  <c r="R67" i="54" s="1"/>
  <c r="T68" i="54"/>
  <c r="S68" i="54"/>
  <c r="W64" i="34"/>
  <c r="V64" i="34"/>
  <c r="Q67" i="52"/>
  <c r="R67" i="52" s="1"/>
  <c r="M67" i="52"/>
  <c r="N67" i="52" s="1"/>
  <c r="O67" i="52" s="1"/>
  <c r="T63" i="34"/>
  <c r="U63" i="34" s="1"/>
  <c r="P63" i="34"/>
  <c r="Q63" i="34" s="1"/>
  <c r="R63" i="34" s="1"/>
  <c r="L66" i="52"/>
  <c r="C65" i="52"/>
  <c r="O62" i="34"/>
  <c r="M61" i="34"/>
  <c r="M68" i="48" l="1"/>
  <c r="N68" i="48" s="1"/>
  <c r="O68" i="48" s="1"/>
  <c r="Q68" i="48"/>
  <c r="R68" i="48" s="1"/>
  <c r="Q68" i="50"/>
  <c r="R68" i="50" s="1"/>
  <c r="M68" i="50"/>
  <c r="N68" i="50" s="1"/>
  <c r="O68" i="50" s="1"/>
  <c r="S69" i="48"/>
  <c r="T69" i="48"/>
  <c r="L67" i="48"/>
  <c r="C66" i="48"/>
  <c r="L67" i="50"/>
  <c r="C66" i="50"/>
  <c r="T69" i="50"/>
  <c r="S69" i="50"/>
  <c r="V63" i="34"/>
  <c r="W63" i="34"/>
  <c r="M60" i="34"/>
  <c r="O61" i="34"/>
  <c r="L65" i="52"/>
  <c r="C64" i="52"/>
  <c r="P62" i="34"/>
  <c r="Q62" i="34" s="1"/>
  <c r="R62" i="34" s="1"/>
  <c r="T62" i="34"/>
  <c r="U62" i="34" s="1"/>
  <c r="S67" i="54"/>
  <c r="T67" i="54"/>
  <c r="M66" i="54"/>
  <c r="N66" i="54" s="1"/>
  <c r="O66" i="54" s="1"/>
  <c r="Q66" i="54"/>
  <c r="R66" i="54" s="1"/>
  <c r="Q66" i="52"/>
  <c r="R66" i="52" s="1"/>
  <c r="M66" i="52"/>
  <c r="N66" i="52" s="1"/>
  <c r="O66" i="52" s="1"/>
  <c r="C64" i="54"/>
  <c r="L65" i="54"/>
  <c r="T67" i="52"/>
  <c r="S67" i="52"/>
  <c r="C65" i="50" l="1"/>
  <c r="L66" i="50"/>
  <c r="M67" i="50"/>
  <c r="N67" i="50" s="1"/>
  <c r="O67" i="50" s="1"/>
  <c r="Q67" i="50"/>
  <c r="R67" i="50" s="1"/>
  <c r="C65" i="48"/>
  <c r="L66" i="48"/>
  <c r="Q67" i="48"/>
  <c r="R67" i="48" s="1"/>
  <c r="M67" i="48"/>
  <c r="N67" i="48" s="1"/>
  <c r="O67" i="48" s="1"/>
  <c r="T68" i="50"/>
  <c r="S68" i="50"/>
  <c r="S68" i="48"/>
  <c r="T68" i="48"/>
  <c r="Q65" i="54"/>
  <c r="R65" i="54" s="1"/>
  <c r="M65" i="54"/>
  <c r="N65" i="54" s="1"/>
  <c r="O65" i="54" s="1"/>
  <c r="T66" i="52"/>
  <c r="S66" i="52"/>
  <c r="T66" i="54"/>
  <c r="S66" i="54"/>
  <c r="V62" i="34"/>
  <c r="W62" i="34"/>
  <c r="Q65" i="52"/>
  <c r="R65" i="52" s="1"/>
  <c r="M65" i="52"/>
  <c r="N65" i="52" s="1"/>
  <c r="O65" i="52" s="1"/>
  <c r="T61" i="34"/>
  <c r="U61" i="34" s="1"/>
  <c r="P61" i="34"/>
  <c r="Q61" i="34" s="1"/>
  <c r="R61" i="34" s="1"/>
  <c r="L64" i="52"/>
  <c r="C63" i="52"/>
  <c r="M59" i="34"/>
  <c r="O60" i="34"/>
  <c r="L64" i="54"/>
  <c r="C63" i="54"/>
  <c r="Q66" i="48" l="1"/>
  <c r="R66" i="48" s="1"/>
  <c r="M66" i="48"/>
  <c r="N66" i="48" s="1"/>
  <c r="O66" i="48" s="1"/>
  <c r="T67" i="48"/>
  <c r="S67" i="48"/>
  <c r="C64" i="48"/>
  <c r="L65" i="48"/>
  <c r="T67" i="50"/>
  <c r="S67" i="50"/>
  <c r="M66" i="50"/>
  <c r="N66" i="50" s="1"/>
  <c r="O66" i="50" s="1"/>
  <c r="Q66" i="50"/>
  <c r="R66" i="50" s="1"/>
  <c r="L65" i="50"/>
  <c r="C64" i="50"/>
  <c r="W61" i="34"/>
  <c r="V61" i="34"/>
  <c r="L63" i="52"/>
  <c r="C62" i="52"/>
  <c r="C62" i="54"/>
  <c r="L63" i="54"/>
  <c r="Q64" i="52"/>
  <c r="R64" i="52" s="1"/>
  <c r="M64" i="52"/>
  <c r="N64" i="52" s="1"/>
  <c r="O64" i="52" s="1"/>
  <c r="T65" i="52"/>
  <c r="S65" i="52"/>
  <c r="M64" i="54"/>
  <c r="N64" i="54" s="1"/>
  <c r="O64" i="54" s="1"/>
  <c r="Q64" i="54"/>
  <c r="R64" i="54" s="1"/>
  <c r="T60" i="34"/>
  <c r="U60" i="34" s="1"/>
  <c r="P60" i="34"/>
  <c r="Q60" i="34" s="1"/>
  <c r="R60" i="34" s="1"/>
  <c r="M58" i="34"/>
  <c r="O59" i="34"/>
  <c r="T65" i="54"/>
  <c r="S65" i="54"/>
  <c r="C63" i="48" l="1"/>
  <c r="L64" i="48"/>
  <c r="C63" i="50"/>
  <c r="L64" i="50"/>
  <c r="M65" i="50"/>
  <c r="N65" i="50" s="1"/>
  <c r="O65" i="50" s="1"/>
  <c r="Q65" i="50"/>
  <c r="R65" i="50" s="1"/>
  <c r="T66" i="50"/>
  <c r="S66" i="50"/>
  <c r="Q65" i="48"/>
  <c r="R65" i="48" s="1"/>
  <c r="M65" i="48"/>
  <c r="N65" i="48" s="1"/>
  <c r="O65" i="48" s="1"/>
  <c r="T66" i="48"/>
  <c r="S66" i="48"/>
  <c r="C61" i="54"/>
  <c r="L62" i="54"/>
  <c r="S64" i="54"/>
  <c r="T64" i="54"/>
  <c r="Q63" i="52"/>
  <c r="R63" i="52" s="1"/>
  <c r="M63" i="52"/>
  <c r="N63" i="52" s="1"/>
  <c r="O63" i="52" s="1"/>
  <c r="Q63" i="54"/>
  <c r="R63" i="54" s="1"/>
  <c r="M63" i="54"/>
  <c r="N63" i="54" s="1"/>
  <c r="O63" i="54" s="1"/>
  <c r="W60" i="34"/>
  <c r="V60" i="34"/>
  <c r="T64" i="52"/>
  <c r="S64" i="52"/>
  <c r="C61" i="52"/>
  <c r="L62" i="52"/>
  <c r="T59" i="34"/>
  <c r="U59" i="34" s="1"/>
  <c r="P59" i="34"/>
  <c r="Q59" i="34" s="1"/>
  <c r="R59" i="34" s="1"/>
  <c r="M57" i="34"/>
  <c r="O58" i="34"/>
  <c r="S65" i="50" l="1"/>
  <c r="T65" i="50"/>
  <c r="S65" i="48"/>
  <c r="T65" i="48"/>
  <c r="C62" i="50"/>
  <c r="L63" i="50"/>
  <c r="Q64" i="50"/>
  <c r="R64" i="50" s="1"/>
  <c r="M64" i="50"/>
  <c r="N64" i="50" s="1"/>
  <c r="O64" i="50" s="1"/>
  <c r="Q64" i="48"/>
  <c r="R64" i="48" s="1"/>
  <c r="M64" i="48"/>
  <c r="N64" i="48" s="1"/>
  <c r="O64" i="48" s="1"/>
  <c r="C62" i="48"/>
  <c r="L63" i="48"/>
  <c r="T63" i="54"/>
  <c r="S63" i="54"/>
  <c r="T58" i="34"/>
  <c r="U58" i="34" s="1"/>
  <c r="P58" i="34"/>
  <c r="Q58" i="34" s="1"/>
  <c r="R58" i="34" s="1"/>
  <c r="M56" i="34"/>
  <c r="O57" i="34"/>
  <c r="T63" i="52"/>
  <c r="S63" i="52"/>
  <c r="V59" i="34"/>
  <c r="W59" i="34"/>
  <c r="Q62" i="52"/>
  <c r="R62" i="52" s="1"/>
  <c r="M62" i="52"/>
  <c r="N62" i="52" s="1"/>
  <c r="O62" i="52" s="1"/>
  <c r="C60" i="52"/>
  <c r="L61" i="52"/>
  <c r="Q62" i="54"/>
  <c r="R62" i="54" s="1"/>
  <c r="M62" i="54"/>
  <c r="N62" i="54" s="1"/>
  <c r="O62" i="54" s="1"/>
  <c r="L61" i="54"/>
  <c r="C60" i="54"/>
  <c r="M63" i="48" l="1"/>
  <c r="N63" i="48" s="1"/>
  <c r="O63" i="48" s="1"/>
  <c r="Q63" i="48"/>
  <c r="R63" i="48" s="1"/>
  <c r="C61" i="48"/>
  <c r="L62" i="48"/>
  <c r="T64" i="48"/>
  <c r="S64" i="48"/>
  <c r="M63" i="50"/>
  <c r="N63" i="50" s="1"/>
  <c r="O63" i="50" s="1"/>
  <c r="Q63" i="50"/>
  <c r="R63" i="50" s="1"/>
  <c r="T64" i="50"/>
  <c r="S64" i="50"/>
  <c r="L62" i="50"/>
  <c r="C61" i="50"/>
  <c r="Q61" i="52"/>
  <c r="R61" i="52" s="1"/>
  <c r="M61" i="52"/>
  <c r="N61" i="52" s="1"/>
  <c r="O61" i="52" s="1"/>
  <c r="P57" i="34"/>
  <c r="Q57" i="34" s="1"/>
  <c r="R57" i="34" s="1"/>
  <c r="T57" i="34"/>
  <c r="U57" i="34" s="1"/>
  <c r="M55" i="34"/>
  <c r="O56" i="34"/>
  <c r="L60" i="52"/>
  <c r="C59" i="52"/>
  <c r="M61" i="54"/>
  <c r="N61" i="54" s="1"/>
  <c r="O61" i="54" s="1"/>
  <c r="Q61" i="54"/>
  <c r="R61" i="54" s="1"/>
  <c r="T62" i="52"/>
  <c r="S62" i="52"/>
  <c r="V58" i="34"/>
  <c r="W58" i="34"/>
  <c r="C59" i="54"/>
  <c r="L60" i="54"/>
  <c r="T62" i="54"/>
  <c r="S62" i="54"/>
  <c r="C60" i="50" l="1"/>
  <c r="L61" i="50"/>
  <c r="Q62" i="48"/>
  <c r="R62" i="48" s="1"/>
  <c r="M62" i="48"/>
  <c r="N62" i="48" s="1"/>
  <c r="O62" i="48" s="1"/>
  <c r="C60" i="48"/>
  <c r="L61" i="48"/>
  <c r="M62" i="50"/>
  <c r="N62" i="50" s="1"/>
  <c r="O62" i="50" s="1"/>
  <c r="Q62" i="50"/>
  <c r="R62" i="50" s="1"/>
  <c r="S63" i="48"/>
  <c r="T63" i="48"/>
  <c r="S63" i="50"/>
  <c r="T63" i="50"/>
  <c r="Q60" i="52"/>
  <c r="R60" i="52" s="1"/>
  <c r="M60" i="52"/>
  <c r="N60" i="52" s="1"/>
  <c r="O60" i="52" s="1"/>
  <c r="S61" i="54"/>
  <c r="T61" i="54"/>
  <c r="T56" i="34"/>
  <c r="U56" i="34" s="1"/>
  <c r="P56" i="34"/>
  <c r="Q56" i="34" s="1"/>
  <c r="R56" i="34" s="1"/>
  <c r="L59" i="52"/>
  <c r="C58" i="52"/>
  <c r="O55" i="34"/>
  <c r="M54" i="34"/>
  <c r="V57" i="34"/>
  <c r="W57" i="34"/>
  <c r="Q60" i="54"/>
  <c r="R60" i="54" s="1"/>
  <c r="M60" i="54"/>
  <c r="N60" i="54" s="1"/>
  <c r="O60" i="54" s="1"/>
  <c r="C58" i="54"/>
  <c r="L59" i="54"/>
  <c r="T61" i="52"/>
  <c r="S61" i="52"/>
  <c r="S62" i="50" l="1"/>
  <c r="T62" i="50"/>
  <c r="Q61" i="48"/>
  <c r="R61" i="48" s="1"/>
  <c r="M61" i="48"/>
  <c r="N61" i="48" s="1"/>
  <c r="O61" i="48" s="1"/>
  <c r="L60" i="48"/>
  <c r="C59" i="48"/>
  <c r="T62" i="48"/>
  <c r="S62" i="48"/>
  <c r="Q61" i="50"/>
  <c r="R61" i="50" s="1"/>
  <c r="M61" i="50"/>
  <c r="N61" i="50" s="1"/>
  <c r="O61" i="50" s="1"/>
  <c r="C59" i="50"/>
  <c r="L60" i="50"/>
  <c r="L58" i="52"/>
  <c r="C57" i="52"/>
  <c r="C57" i="54"/>
  <c r="L58" i="54"/>
  <c r="W56" i="34"/>
  <c r="V56" i="34"/>
  <c r="Q59" i="54"/>
  <c r="R59" i="54" s="1"/>
  <c r="M59" i="54"/>
  <c r="N59" i="54" s="1"/>
  <c r="O59" i="54" s="1"/>
  <c r="T60" i="54"/>
  <c r="S60" i="54"/>
  <c r="M53" i="34"/>
  <c r="O54" i="34"/>
  <c r="Q59" i="52"/>
  <c r="R59" i="52" s="1"/>
  <c r="M59" i="52"/>
  <c r="N59" i="52" s="1"/>
  <c r="O59" i="52" s="1"/>
  <c r="P55" i="34"/>
  <c r="Q55" i="34" s="1"/>
  <c r="R55" i="34" s="1"/>
  <c r="T55" i="34"/>
  <c r="U55" i="34" s="1"/>
  <c r="T60" i="52"/>
  <c r="S60" i="52"/>
  <c r="Q60" i="50" l="1"/>
  <c r="R60" i="50" s="1"/>
  <c r="M60" i="50"/>
  <c r="N60" i="50" s="1"/>
  <c r="O60" i="50" s="1"/>
  <c r="C58" i="50"/>
  <c r="L59" i="50"/>
  <c r="L59" i="48"/>
  <c r="C58" i="48"/>
  <c r="M60" i="48"/>
  <c r="N60" i="48" s="1"/>
  <c r="O60" i="48" s="1"/>
  <c r="Q60" i="48"/>
  <c r="R60" i="48" s="1"/>
  <c r="S61" i="48"/>
  <c r="T61" i="48"/>
  <c r="S61" i="50"/>
  <c r="T61" i="50"/>
  <c r="W55" i="34"/>
  <c r="V55" i="34"/>
  <c r="M58" i="54"/>
  <c r="N58" i="54" s="1"/>
  <c r="O58" i="54" s="1"/>
  <c r="Q58" i="54"/>
  <c r="R58" i="54" s="1"/>
  <c r="L57" i="54"/>
  <c r="C56" i="54"/>
  <c r="C56" i="52"/>
  <c r="L57" i="52"/>
  <c r="S59" i="54"/>
  <c r="T59" i="54"/>
  <c r="M58" i="52"/>
  <c r="N58" i="52" s="1"/>
  <c r="O58" i="52" s="1"/>
  <c r="Q58" i="52"/>
  <c r="R58" i="52" s="1"/>
  <c r="T59" i="52"/>
  <c r="S59" i="52"/>
  <c r="T54" i="34"/>
  <c r="U54" i="34" s="1"/>
  <c r="P54" i="34"/>
  <c r="Q54" i="34" s="1"/>
  <c r="R54" i="34" s="1"/>
  <c r="M52" i="34"/>
  <c r="O53" i="34"/>
  <c r="M59" i="48" l="1"/>
  <c r="N59" i="48" s="1"/>
  <c r="O59" i="48" s="1"/>
  <c r="Q59" i="48"/>
  <c r="R59" i="48" s="1"/>
  <c r="Q59" i="50"/>
  <c r="R59" i="50" s="1"/>
  <c r="M59" i="50"/>
  <c r="N59" i="50" s="1"/>
  <c r="O59" i="50" s="1"/>
  <c r="L58" i="48"/>
  <c r="C57" i="48"/>
  <c r="L58" i="50"/>
  <c r="C57" i="50"/>
  <c r="T60" i="48"/>
  <c r="S60" i="48"/>
  <c r="S60" i="50"/>
  <c r="T60" i="50"/>
  <c r="Q57" i="52"/>
  <c r="R57" i="52" s="1"/>
  <c r="M57" i="52"/>
  <c r="N57" i="52" s="1"/>
  <c r="O57" i="52" s="1"/>
  <c r="L56" i="52"/>
  <c r="C55" i="52"/>
  <c r="O52" i="34"/>
  <c r="M51" i="34"/>
  <c r="T58" i="54"/>
  <c r="S58" i="54"/>
  <c r="T58" i="52"/>
  <c r="S58" i="52"/>
  <c r="C55" i="54"/>
  <c r="L56" i="54"/>
  <c r="W54" i="34"/>
  <c r="V54" i="34"/>
  <c r="T53" i="34"/>
  <c r="U53" i="34" s="1"/>
  <c r="P53" i="34"/>
  <c r="Q53" i="34" s="1"/>
  <c r="R53" i="34" s="1"/>
  <c r="M57" i="54"/>
  <c r="N57" i="54" s="1"/>
  <c r="O57" i="54" s="1"/>
  <c r="Q57" i="54"/>
  <c r="R57" i="54" s="1"/>
  <c r="Q58" i="48" l="1"/>
  <c r="R58" i="48" s="1"/>
  <c r="M58" i="48"/>
  <c r="N58" i="48" s="1"/>
  <c r="O58" i="48" s="1"/>
  <c r="L57" i="50"/>
  <c r="C56" i="50"/>
  <c r="M58" i="50"/>
  <c r="N58" i="50" s="1"/>
  <c r="O58" i="50" s="1"/>
  <c r="Q58" i="50"/>
  <c r="R58" i="50" s="1"/>
  <c r="C56" i="48"/>
  <c r="L57" i="48"/>
  <c r="S59" i="50"/>
  <c r="T59" i="50"/>
  <c r="T59" i="48"/>
  <c r="S59" i="48"/>
  <c r="T57" i="54"/>
  <c r="S57" i="54"/>
  <c r="M50" i="34"/>
  <c r="O51" i="34"/>
  <c r="P52" i="34"/>
  <c r="Q52" i="34" s="1"/>
  <c r="R52" i="34" s="1"/>
  <c r="T52" i="34"/>
  <c r="U52" i="34" s="1"/>
  <c r="M56" i="52"/>
  <c r="N56" i="52" s="1"/>
  <c r="O56" i="52" s="1"/>
  <c r="Q56" i="52"/>
  <c r="R56" i="52" s="1"/>
  <c r="L55" i="54"/>
  <c r="C54" i="54"/>
  <c r="Q56" i="54"/>
  <c r="R56" i="54" s="1"/>
  <c r="M56" i="54"/>
  <c r="N56" i="54" s="1"/>
  <c r="O56" i="54" s="1"/>
  <c r="T57" i="52"/>
  <c r="S57" i="52"/>
  <c r="C54" i="52"/>
  <c r="L55" i="52"/>
  <c r="V53" i="34"/>
  <c r="W53" i="34"/>
  <c r="S58" i="50" l="1"/>
  <c r="T58" i="50"/>
  <c r="M57" i="48"/>
  <c r="N57" i="48" s="1"/>
  <c r="O57" i="48" s="1"/>
  <c r="Q57" i="48"/>
  <c r="R57" i="48" s="1"/>
  <c r="C55" i="48"/>
  <c r="L56" i="48"/>
  <c r="C55" i="50"/>
  <c r="L56" i="50"/>
  <c r="M57" i="50"/>
  <c r="N57" i="50" s="1"/>
  <c r="O57" i="50" s="1"/>
  <c r="Q57" i="50"/>
  <c r="R57" i="50" s="1"/>
  <c r="T58" i="48"/>
  <c r="S58" i="48"/>
  <c r="L54" i="52"/>
  <c r="C53" i="52"/>
  <c r="T56" i="52"/>
  <c r="S56" i="52"/>
  <c r="V52" i="34"/>
  <c r="W52" i="34"/>
  <c r="S56" i="54"/>
  <c r="T56" i="54"/>
  <c r="O50" i="34"/>
  <c r="M49" i="34"/>
  <c r="Q55" i="52"/>
  <c r="R55" i="52" s="1"/>
  <c r="M55" i="52"/>
  <c r="N55" i="52" s="1"/>
  <c r="O55" i="52" s="1"/>
  <c r="L54" i="54"/>
  <c r="C53" i="54"/>
  <c r="Q55" i="54"/>
  <c r="R55" i="54" s="1"/>
  <c r="M55" i="54"/>
  <c r="N55" i="54" s="1"/>
  <c r="O55" i="54" s="1"/>
  <c r="T51" i="34"/>
  <c r="U51" i="34" s="1"/>
  <c r="P51" i="34"/>
  <c r="Q51" i="34" s="1"/>
  <c r="R51" i="34" s="1"/>
  <c r="T57" i="50" l="1"/>
  <c r="S57" i="50"/>
  <c r="L55" i="48"/>
  <c r="C54" i="48"/>
  <c r="Q56" i="50"/>
  <c r="R56" i="50" s="1"/>
  <c r="M56" i="50"/>
  <c r="N56" i="50" s="1"/>
  <c r="O56" i="50" s="1"/>
  <c r="L55" i="50"/>
  <c r="C54" i="50"/>
  <c r="Q56" i="48"/>
  <c r="R56" i="48" s="1"/>
  <c r="M56" i="48"/>
  <c r="N56" i="48" s="1"/>
  <c r="O56" i="48" s="1"/>
  <c r="T57" i="48"/>
  <c r="S57" i="48"/>
  <c r="C52" i="54"/>
  <c r="L53" i="54"/>
  <c r="M48" i="34"/>
  <c r="O49" i="34"/>
  <c r="W51" i="34"/>
  <c r="V51" i="34"/>
  <c r="T50" i="34"/>
  <c r="U50" i="34" s="1"/>
  <c r="P50" i="34"/>
  <c r="Q50" i="34" s="1"/>
  <c r="R50" i="34" s="1"/>
  <c r="T55" i="52"/>
  <c r="S55" i="52"/>
  <c r="M54" i="54"/>
  <c r="N54" i="54" s="1"/>
  <c r="O54" i="54" s="1"/>
  <c r="Q54" i="54"/>
  <c r="R54" i="54" s="1"/>
  <c r="C52" i="52"/>
  <c r="L53" i="52"/>
  <c r="T55" i="54"/>
  <c r="S55" i="54"/>
  <c r="Q54" i="52"/>
  <c r="R54" i="52" s="1"/>
  <c r="M54" i="52"/>
  <c r="N54" i="52" s="1"/>
  <c r="O54" i="52" s="1"/>
  <c r="C53" i="48" l="1"/>
  <c r="L54" i="48"/>
  <c r="M55" i="48"/>
  <c r="N55" i="48" s="1"/>
  <c r="O55" i="48" s="1"/>
  <c r="Q55" i="48"/>
  <c r="R55" i="48" s="1"/>
  <c r="L54" i="50"/>
  <c r="C53" i="50"/>
  <c r="Q55" i="50"/>
  <c r="R55" i="50" s="1"/>
  <c r="M55" i="50"/>
  <c r="N55" i="50" s="1"/>
  <c r="O55" i="50" s="1"/>
  <c r="S56" i="50"/>
  <c r="T56" i="50"/>
  <c r="T56" i="48"/>
  <c r="S56" i="48"/>
  <c r="W50" i="34"/>
  <c r="V50" i="34"/>
  <c r="S54" i="54"/>
  <c r="T54" i="54"/>
  <c r="L52" i="52"/>
  <c r="C51" i="52"/>
  <c r="O48" i="34"/>
  <c r="M47" i="34"/>
  <c r="T49" i="34"/>
  <c r="U49" i="34" s="1"/>
  <c r="P49" i="34"/>
  <c r="Q49" i="34" s="1"/>
  <c r="R49" i="34" s="1"/>
  <c r="M53" i="54"/>
  <c r="N53" i="54" s="1"/>
  <c r="O53" i="54" s="1"/>
  <c r="Q53" i="54"/>
  <c r="R53" i="54" s="1"/>
  <c r="L52" i="54"/>
  <c r="C51" i="54"/>
  <c r="T54" i="52"/>
  <c r="S54" i="52"/>
  <c r="Q53" i="52"/>
  <c r="R53" i="52" s="1"/>
  <c r="M53" i="52"/>
  <c r="N53" i="52" s="1"/>
  <c r="O53" i="52" s="1"/>
  <c r="S55" i="48" l="1"/>
  <c r="T55" i="48"/>
  <c r="Q54" i="50"/>
  <c r="R54" i="50" s="1"/>
  <c r="M54" i="50"/>
  <c r="N54" i="50" s="1"/>
  <c r="O54" i="50" s="1"/>
  <c r="Q54" i="48"/>
  <c r="R54" i="48" s="1"/>
  <c r="M54" i="48"/>
  <c r="N54" i="48" s="1"/>
  <c r="O54" i="48" s="1"/>
  <c r="S55" i="50"/>
  <c r="T55" i="50"/>
  <c r="C52" i="50"/>
  <c r="L53" i="50"/>
  <c r="C52" i="48"/>
  <c r="L53" i="48"/>
  <c r="O47" i="34"/>
  <c r="M46" i="34"/>
  <c r="T53" i="54"/>
  <c r="S53" i="54"/>
  <c r="C50" i="52"/>
  <c r="L51" i="52"/>
  <c r="Q52" i="52"/>
  <c r="R52" i="52" s="1"/>
  <c r="M52" i="52"/>
  <c r="N52" i="52" s="1"/>
  <c r="O52" i="52" s="1"/>
  <c r="V49" i="34"/>
  <c r="W49" i="34"/>
  <c r="T53" i="52"/>
  <c r="S53" i="52"/>
  <c r="T48" i="34"/>
  <c r="U48" i="34" s="1"/>
  <c r="P48" i="34"/>
  <c r="Q48" i="34" s="1"/>
  <c r="R48" i="34" s="1"/>
  <c r="C50" i="54"/>
  <c r="L51" i="54"/>
  <c r="Q52" i="54"/>
  <c r="R52" i="54" s="1"/>
  <c r="M52" i="54"/>
  <c r="N52" i="54" s="1"/>
  <c r="O52" i="54" s="1"/>
  <c r="M53" i="48" l="1"/>
  <c r="N53" i="48" s="1"/>
  <c r="O53" i="48" s="1"/>
  <c r="Q53" i="48"/>
  <c r="R53" i="48" s="1"/>
  <c r="C51" i="50"/>
  <c r="L52" i="50"/>
  <c r="C51" i="48"/>
  <c r="L52" i="48"/>
  <c r="S54" i="50"/>
  <c r="T54" i="50"/>
  <c r="S54" i="48"/>
  <c r="T54" i="48"/>
  <c r="Q53" i="50"/>
  <c r="R53" i="50" s="1"/>
  <c r="M53" i="50"/>
  <c r="N53" i="50" s="1"/>
  <c r="O53" i="50" s="1"/>
  <c r="T52" i="52"/>
  <c r="S52" i="52"/>
  <c r="M51" i="54"/>
  <c r="N51" i="54" s="1"/>
  <c r="O51" i="54" s="1"/>
  <c r="Q51" i="54"/>
  <c r="R51" i="54" s="1"/>
  <c r="V48" i="34"/>
  <c r="W48" i="34"/>
  <c r="L50" i="54"/>
  <c r="C49" i="54"/>
  <c r="T52" i="54"/>
  <c r="S52" i="54"/>
  <c r="Q51" i="52"/>
  <c r="R51" i="52" s="1"/>
  <c r="M51" i="52"/>
  <c r="N51" i="52" s="1"/>
  <c r="O51" i="52" s="1"/>
  <c r="L50" i="52"/>
  <c r="C49" i="52"/>
  <c r="M45" i="34"/>
  <c r="O46" i="34"/>
  <c r="P47" i="34"/>
  <c r="Q47" i="34" s="1"/>
  <c r="R47" i="34" s="1"/>
  <c r="T47" i="34"/>
  <c r="U47" i="34" s="1"/>
  <c r="T53" i="50" l="1"/>
  <c r="S53" i="50"/>
  <c r="Q52" i="50"/>
  <c r="R52" i="50" s="1"/>
  <c r="M52" i="50"/>
  <c r="N52" i="50" s="1"/>
  <c r="O52" i="50" s="1"/>
  <c r="L51" i="50"/>
  <c r="C50" i="50"/>
  <c r="M52" i="48"/>
  <c r="N52" i="48" s="1"/>
  <c r="O52" i="48" s="1"/>
  <c r="Q52" i="48"/>
  <c r="R52" i="48" s="1"/>
  <c r="C50" i="48"/>
  <c r="L51" i="48"/>
  <c r="T53" i="48"/>
  <c r="S53" i="48"/>
  <c r="V47" i="34"/>
  <c r="W47" i="34"/>
  <c r="T51" i="54"/>
  <c r="S51" i="54"/>
  <c r="Q50" i="54"/>
  <c r="R50" i="54" s="1"/>
  <c r="M50" i="54"/>
  <c r="N50" i="54" s="1"/>
  <c r="O50" i="54" s="1"/>
  <c r="T46" i="34"/>
  <c r="U46" i="34" s="1"/>
  <c r="P46" i="34"/>
  <c r="Q46" i="34" s="1"/>
  <c r="R46" i="34" s="1"/>
  <c r="Q50" i="52"/>
  <c r="R50" i="52" s="1"/>
  <c r="M50" i="52"/>
  <c r="N50" i="52" s="1"/>
  <c r="O50" i="52" s="1"/>
  <c r="M44" i="34"/>
  <c r="O45" i="34"/>
  <c r="C48" i="52"/>
  <c r="L49" i="52"/>
  <c r="T51" i="52"/>
  <c r="S51" i="52"/>
  <c r="C48" i="54"/>
  <c r="L49" i="54"/>
  <c r="M51" i="48" l="1"/>
  <c r="N51" i="48" s="1"/>
  <c r="O51" i="48" s="1"/>
  <c r="Q51" i="48"/>
  <c r="R51" i="48" s="1"/>
  <c r="C49" i="48"/>
  <c r="L50" i="48"/>
  <c r="L50" i="50"/>
  <c r="C49" i="50"/>
  <c r="Q51" i="50"/>
  <c r="R51" i="50" s="1"/>
  <c r="M51" i="50"/>
  <c r="N51" i="50" s="1"/>
  <c r="O51" i="50" s="1"/>
  <c r="S52" i="50"/>
  <c r="T52" i="50"/>
  <c r="T52" i="48"/>
  <c r="S52" i="48"/>
  <c r="P45" i="34"/>
  <c r="Q45" i="34" s="1"/>
  <c r="R45" i="34" s="1"/>
  <c r="T45" i="34"/>
  <c r="U45" i="34" s="1"/>
  <c r="T50" i="52"/>
  <c r="S50" i="52"/>
  <c r="W46" i="34"/>
  <c r="V46" i="34"/>
  <c r="T50" i="54"/>
  <c r="S50" i="54"/>
  <c r="O44" i="34"/>
  <c r="M43" i="34"/>
  <c r="Q49" i="54"/>
  <c r="R49" i="54" s="1"/>
  <c r="M49" i="54"/>
  <c r="N49" i="54" s="1"/>
  <c r="O49" i="54" s="1"/>
  <c r="L48" i="54"/>
  <c r="C47" i="54"/>
  <c r="Q49" i="52"/>
  <c r="R49" i="52" s="1"/>
  <c r="M49" i="52"/>
  <c r="N49" i="52" s="1"/>
  <c r="O49" i="52" s="1"/>
  <c r="L48" i="52"/>
  <c r="C47" i="52"/>
  <c r="T51" i="50" l="1"/>
  <c r="S51" i="50"/>
  <c r="M50" i="48"/>
  <c r="N50" i="48" s="1"/>
  <c r="O50" i="48" s="1"/>
  <c r="Q50" i="48"/>
  <c r="R50" i="48" s="1"/>
  <c r="Q50" i="50"/>
  <c r="R50" i="50" s="1"/>
  <c r="M50" i="50"/>
  <c r="N50" i="50" s="1"/>
  <c r="O50" i="50" s="1"/>
  <c r="C48" i="48"/>
  <c r="L49" i="48"/>
  <c r="T51" i="48"/>
  <c r="S51" i="48"/>
  <c r="L49" i="50"/>
  <c r="C48" i="50"/>
  <c r="T49" i="54"/>
  <c r="S49" i="54"/>
  <c r="C46" i="52"/>
  <c r="L47" i="52"/>
  <c r="Q48" i="52"/>
  <c r="R48" i="52" s="1"/>
  <c r="M48" i="52"/>
  <c r="N48" i="52" s="1"/>
  <c r="O48" i="52" s="1"/>
  <c r="T49" i="52"/>
  <c r="S49" i="52"/>
  <c r="T44" i="34"/>
  <c r="U44" i="34" s="1"/>
  <c r="P44" i="34"/>
  <c r="Q44" i="34" s="1"/>
  <c r="R44" i="34" s="1"/>
  <c r="L47" i="54"/>
  <c r="C46" i="54"/>
  <c r="V45" i="34"/>
  <c r="W45" i="34"/>
  <c r="M42" i="34"/>
  <c r="O43" i="34"/>
  <c r="M48" i="54"/>
  <c r="N48" i="54" s="1"/>
  <c r="O48" i="54" s="1"/>
  <c r="Q48" i="54"/>
  <c r="R48" i="54" s="1"/>
  <c r="L48" i="50" l="1"/>
  <c r="C47" i="50"/>
  <c r="M49" i="48"/>
  <c r="N49" i="48" s="1"/>
  <c r="O49" i="48" s="1"/>
  <c r="Q49" i="48"/>
  <c r="R49" i="48" s="1"/>
  <c r="L48" i="48"/>
  <c r="C47" i="48"/>
  <c r="T50" i="48"/>
  <c r="S50" i="48"/>
  <c r="Q49" i="50"/>
  <c r="R49" i="50" s="1"/>
  <c r="M49" i="50"/>
  <c r="N49" i="50" s="1"/>
  <c r="O49" i="50" s="1"/>
  <c r="T50" i="50"/>
  <c r="S50" i="50"/>
  <c r="V44" i="34"/>
  <c r="W44" i="34"/>
  <c r="M41" i="34"/>
  <c r="O42" i="34"/>
  <c r="T48" i="52"/>
  <c r="S48" i="52"/>
  <c r="T43" i="34"/>
  <c r="U43" i="34" s="1"/>
  <c r="P43" i="34"/>
  <c r="Q43" i="34" s="1"/>
  <c r="R43" i="34" s="1"/>
  <c r="L46" i="52"/>
  <c r="C45" i="52"/>
  <c r="C45" i="54"/>
  <c r="L46" i="54"/>
  <c r="Q47" i="54"/>
  <c r="R47" i="54" s="1"/>
  <c r="M47" i="54"/>
  <c r="N47" i="54" s="1"/>
  <c r="O47" i="54" s="1"/>
  <c r="T48" i="54"/>
  <c r="S48" i="54"/>
  <c r="Q47" i="52"/>
  <c r="R47" i="52" s="1"/>
  <c r="M47" i="52"/>
  <c r="N47" i="52" s="1"/>
  <c r="O47" i="52" s="1"/>
  <c r="T49" i="50" l="1"/>
  <c r="S49" i="50"/>
  <c r="Q48" i="48"/>
  <c r="R48" i="48" s="1"/>
  <c r="M48" i="48"/>
  <c r="N48" i="48" s="1"/>
  <c r="O48" i="48" s="1"/>
  <c r="T49" i="48"/>
  <c r="S49" i="48"/>
  <c r="L47" i="48"/>
  <c r="C46" i="48"/>
  <c r="L47" i="50"/>
  <c r="C46" i="50"/>
  <c r="M48" i="50"/>
  <c r="N48" i="50" s="1"/>
  <c r="O48" i="50" s="1"/>
  <c r="Q48" i="50"/>
  <c r="R48" i="50" s="1"/>
  <c r="L45" i="54"/>
  <c r="C44" i="54"/>
  <c r="C44" i="52"/>
  <c r="L45" i="52"/>
  <c r="Q46" i="52"/>
  <c r="R46" i="52" s="1"/>
  <c r="M46" i="52"/>
  <c r="N46" i="52" s="1"/>
  <c r="O46" i="52" s="1"/>
  <c r="P42" i="34"/>
  <c r="Q42" i="34" s="1"/>
  <c r="R42" i="34" s="1"/>
  <c r="T42" i="34"/>
  <c r="U42" i="34" s="1"/>
  <c r="T47" i="52"/>
  <c r="S47" i="52"/>
  <c r="Q46" i="54"/>
  <c r="R46" i="54" s="1"/>
  <c r="M46" i="54"/>
  <c r="N46" i="54" s="1"/>
  <c r="O46" i="54" s="1"/>
  <c r="V43" i="34"/>
  <c r="W43" i="34"/>
  <c r="O41" i="34"/>
  <c r="M40" i="34"/>
  <c r="T47" i="54"/>
  <c r="S47" i="54"/>
  <c r="T48" i="50" l="1"/>
  <c r="S48" i="50"/>
  <c r="T48" i="48"/>
  <c r="S48" i="48"/>
  <c r="L46" i="50"/>
  <c r="C45" i="50"/>
  <c r="M47" i="50"/>
  <c r="N47" i="50" s="1"/>
  <c r="O47" i="50" s="1"/>
  <c r="Q47" i="50"/>
  <c r="R47" i="50" s="1"/>
  <c r="L46" i="48"/>
  <c r="C45" i="48"/>
  <c r="M47" i="48"/>
  <c r="N47" i="48" s="1"/>
  <c r="O47" i="48" s="1"/>
  <c r="Q47" i="48"/>
  <c r="R47" i="48" s="1"/>
  <c r="S46" i="52"/>
  <c r="T46" i="52"/>
  <c r="Q45" i="52"/>
  <c r="R45" i="52" s="1"/>
  <c r="M45" i="52"/>
  <c r="N45" i="52" s="1"/>
  <c r="O45" i="52" s="1"/>
  <c r="L44" i="52"/>
  <c r="C43" i="52"/>
  <c r="M39" i="34"/>
  <c r="O40" i="34"/>
  <c r="L44" i="54"/>
  <c r="C43" i="54"/>
  <c r="T41" i="34"/>
  <c r="U41" i="34" s="1"/>
  <c r="P41" i="34"/>
  <c r="Q41" i="34" s="1"/>
  <c r="R41" i="34" s="1"/>
  <c r="Q45" i="54"/>
  <c r="R45" i="54" s="1"/>
  <c r="M45" i="54"/>
  <c r="N45" i="54" s="1"/>
  <c r="O45" i="54" s="1"/>
  <c r="V42" i="34"/>
  <c r="W42" i="34"/>
  <c r="T46" i="54"/>
  <c r="S46" i="54"/>
  <c r="T47" i="48" l="1"/>
  <c r="S47" i="48"/>
  <c r="C44" i="48"/>
  <c r="L45" i="48"/>
  <c r="Q46" i="48"/>
  <c r="R46" i="48" s="1"/>
  <c r="M46" i="48"/>
  <c r="N46" i="48" s="1"/>
  <c r="O46" i="48" s="1"/>
  <c r="Q46" i="50"/>
  <c r="R46" i="50" s="1"/>
  <c r="M46" i="50"/>
  <c r="N46" i="50" s="1"/>
  <c r="O46" i="50" s="1"/>
  <c r="S47" i="50"/>
  <c r="T47" i="50"/>
  <c r="L45" i="50"/>
  <c r="C44" i="50"/>
  <c r="M38" i="34"/>
  <c r="O39" i="34"/>
  <c r="W41" i="34"/>
  <c r="V41" i="34"/>
  <c r="C42" i="54"/>
  <c r="L43" i="54"/>
  <c r="T45" i="52"/>
  <c r="S45" i="52"/>
  <c r="T45" i="54"/>
  <c r="S45" i="54"/>
  <c r="M44" i="54"/>
  <c r="N44" i="54" s="1"/>
  <c r="O44" i="54" s="1"/>
  <c r="Q44" i="54"/>
  <c r="R44" i="54" s="1"/>
  <c r="C42" i="52"/>
  <c r="L43" i="52"/>
  <c r="P40" i="34"/>
  <c r="Q40" i="34" s="1"/>
  <c r="R40" i="34" s="1"/>
  <c r="T40" i="34"/>
  <c r="U40" i="34" s="1"/>
  <c r="M44" i="52"/>
  <c r="N44" i="52" s="1"/>
  <c r="O44" i="52" s="1"/>
  <c r="Q44" i="52"/>
  <c r="R44" i="52" s="1"/>
  <c r="C43" i="50" l="1"/>
  <c r="L44" i="50"/>
  <c r="T46" i="50"/>
  <c r="S46" i="50"/>
  <c r="Q45" i="48"/>
  <c r="R45" i="48" s="1"/>
  <c r="M45" i="48"/>
  <c r="N45" i="48" s="1"/>
  <c r="O45" i="48" s="1"/>
  <c r="T46" i="48"/>
  <c r="S46" i="48"/>
  <c r="L44" i="48"/>
  <c r="C43" i="48"/>
  <c r="Q45" i="50"/>
  <c r="R45" i="50" s="1"/>
  <c r="M45" i="50"/>
  <c r="N45" i="50" s="1"/>
  <c r="O45" i="50" s="1"/>
  <c r="C41" i="52"/>
  <c r="L42" i="52"/>
  <c r="T44" i="54"/>
  <c r="S44" i="54"/>
  <c r="W40" i="34"/>
  <c r="V40" i="34"/>
  <c r="Q43" i="52"/>
  <c r="R43" i="52" s="1"/>
  <c r="M43" i="52"/>
  <c r="N43" i="52" s="1"/>
  <c r="O43" i="52" s="1"/>
  <c r="Q43" i="54"/>
  <c r="R43" i="54" s="1"/>
  <c r="M43" i="54"/>
  <c r="N43" i="54" s="1"/>
  <c r="O43" i="54" s="1"/>
  <c r="T44" i="52"/>
  <c r="S44" i="52"/>
  <c r="L42" i="54"/>
  <c r="C41" i="54"/>
  <c r="T39" i="34"/>
  <c r="U39" i="34" s="1"/>
  <c r="P39" i="34"/>
  <c r="Q39" i="34" s="1"/>
  <c r="R39" i="34" s="1"/>
  <c r="M37" i="34"/>
  <c r="O38" i="34"/>
  <c r="C42" i="48" l="1"/>
  <c r="L43" i="48"/>
  <c r="M44" i="48"/>
  <c r="N44" i="48" s="1"/>
  <c r="O44" i="48" s="1"/>
  <c r="Q44" i="48"/>
  <c r="R44" i="48" s="1"/>
  <c r="T45" i="50"/>
  <c r="S45" i="50"/>
  <c r="S45" i="48"/>
  <c r="T45" i="48"/>
  <c r="M44" i="50"/>
  <c r="N44" i="50" s="1"/>
  <c r="O44" i="50" s="1"/>
  <c r="Q44" i="50"/>
  <c r="R44" i="50" s="1"/>
  <c r="C42" i="50"/>
  <c r="L43" i="50"/>
  <c r="T43" i="52"/>
  <c r="S43" i="52"/>
  <c r="S43" i="54"/>
  <c r="T43" i="54"/>
  <c r="W39" i="34"/>
  <c r="V39" i="34"/>
  <c r="P38" i="34"/>
  <c r="Q38" i="34" s="1"/>
  <c r="R38" i="34" s="1"/>
  <c r="T38" i="34"/>
  <c r="U38" i="34" s="1"/>
  <c r="M36" i="34"/>
  <c r="O37" i="34"/>
  <c r="L41" i="54"/>
  <c r="C40" i="54"/>
  <c r="Q42" i="52"/>
  <c r="R42" i="52" s="1"/>
  <c r="M42" i="52"/>
  <c r="N42" i="52" s="1"/>
  <c r="O42" i="52" s="1"/>
  <c r="Q42" i="54"/>
  <c r="R42" i="54" s="1"/>
  <c r="M42" i="54"/>
  <c r="N42" i="54" s="1"/>
  <c r="O42" i="54" s="1"/>
  <c r="L41" i="52"/>
  <c r="C40" i="52"/>
  <c r="S44" i="50" l="1"/>
  <c r="T44" i="50"/>
  <c r="S44" i="48"/>
  <c r="T44" i="48"/>
  <c r="Q43" i="50"/>
  <c r="R43" i="50" s="1"/>
  <c r="M43" i="50"/>
  <c r="N43" i="50" s="1"/>
  <c r="O43" i="50" s="1"/>
  <c r="L42" i="50"/>
  <c r="C41" i="50"/>
  <c r="M43" i="48"/>
  <c r="N43" i="48" s="1"/>
  <c r="O43" i="48" s="1"/>
  <c r="Q43" i="48"/>
  <c r="R43" i="48" s="1"/>
  <c r="C41" i="48"/>
  <c r="L42" i="48"/>
  <c r="T37" i="34"/>
  <c r="U37" i="34" s="1"/>
  <c r="P37" i="34"/>
  <c r="Q37" i="34" s="1"/>
  <c r="R37" i="34" s="1"/>
  <c r="V38" i="34"/>
  <c r="W38" i="34"/>
  <c r="O36" i="34"/>
  <c r="M35" i="34"/>
  <c r="L40" i="52"/>
  <c r="C39" i="52"/>
  <c r="Q41" i="52"/>
  <c r="R41" i="52" s="1"/>
  <c r="M41" i="52"/>
  <c r="N41" i="52" s="1"/>
  <c r="O41" i="52" s="1"/>
  <c r="T42" i="54"/>
  <c r="S42" i="54"/>
  <c r="T42" i="52"/>
  <c r="S42" i="52"/>
  <c r="C39" i="54"/>
  <c r="L40" i="54"/>
  <c r="M41" i="54"/>
  <c r="N41" i="54" s="1"/>
  <c r="O41" i="54" s="1"/>
  <c r="Q41" i="54"/>
  <c r="R41" i="54" s="1"/>
  <c r="C40" i="50" l="1"/>
  <c r="L41" i="50"/>
  <c r="Q42" i="50"/>
  <c r="R42" i="50" s="1"/>
  <c r="M42" i="50"/>
  <c r="N42" i="50" s="1"/>
  <c r="O42" i="50" s="1"/>
  <c r="L41" i="48"/>
  <c r="C40" i="48"/>
  <c r="T43" i="48"/>
  <c r="S43" i="48"/>
  <c r="T43" i="50"/>
  <c r="S43" i="50"/>
  <c r="Q42" i="48"/>
  <c r="R42" i="48" s="1"/>
  <c r="M42" i="48"/>
  <c r="N42" i="48" s="1"/>
  <c r="O42" i="48" s="1"/>
  <c r="Q40" i="52"/>
  <c r="R40" i="52" s="1"/>
  <c r="M40" i="52"/>
  <c r="N40" i="52" s="1"/>
  <c r="O40" i="52" s="1"/>
  <c r="P36" i="34"/>
  <c r="Q36" i="34" s="1"/>
  <c r="R36" i="34" s="1"/>
  <c r="T36" i="34"/>
  <c r="U36" i="34" s="1"/>
  <c r="L39" i="52"/>
  <c r="C38" i="52"/>
  <c r="T41" i="54"/>
  <c r="S41" i="54"/>
  <c r="T41" i="52"/>
  <c r="S41" i="52"/>
  <c r="M34" i="34"/>
  <c r="O35" i="34"/>
  <c r="V37" i="34"/>
  <c r="W37" i="34"/>
  <c r="Q40" i="54"/>
  <c r="R40" i="54" s="1"/>
  <c r="M40" i="54"/>
  <c r="N40" i="54" s="1"/>
  <c r="O40" i="54" s="1"/>
  <c r="L39" i="54"/>
  <c r="C38" i="54"/>
  <c r="S42" i="48" l="1"/>
  <c r="T42" i="48"/>
  <c r="S42" i="50"/>
  <c r="T42" i="50"/>
  <c r="L40" i="48"/>
  <c r="C39" i="48"/>
  <c r="Q41" i="48"/>
  <c r="R41" i="48" s="1"/>
  <c r="M41" i="48"/>
  <c r="N41" i="48" s="1"/>
  <c r="O41" i="48" s="1"/>
  <c r="M41" i="50"/>
  <c r="N41" i="50" s="1"/>
  <c r="O41" i="50" s="1"/>
  <c r="Q41" i="50"/>
  <c r="R41" i="50" s="1"/>
  <c r="C39" i="50"/>
  <c r="L40" i="50"/>
  <c r="T35" i="34"/>
  <c r="U35" i="34" s="1"/>
  <c r="P35" i="34"/>
  <c r="Q35" i="34" s="1"/>
  <c r="R35" i="34" s="1"/>
  <c r="C37" i="52"/>
  <c r="L38" i="52"/>
  <c r="Q39" i="52"/>
  <c r="R39" i="52" s="1"/>
  <c r="M39" i="52"/>
  <c r="N39" i="52" s="1"/>
  <c r="O39" i="52" s="1"/>
  <c r="L38" i="54"/>
  <c r="C37" i="54"/>
  <c r="W36" i="34"/>
  <c r="V36" i="34"/>
  <c r="M33" i="34"/>
  <c r="O34" i="34"/>
  <c r="M39" i="54"/>
  <c r="N39" i="54" s="1"/>
  <c r="O39" i="54" s="1"/>
  <c r="Q39" i="54"/>
  <c r="R39" i="54" s="1"/>
  <c r="T40" i="54"/>
  <c r="S40" i="54"/>
  <c r="T40" i="52"/>
  <c r="S40" i="52"/>
  <c r="T41" i="48" l="1"/>
  <c r="S41" i="48"/>
  <c r="Q40" i="48"/>
  <c r="R40" i="48" s="1"/>
  <c r="M40" i="48"/>
  <c r="N40" i="48" s="1"/>
  <c r="O40" i="48" s="1"/>
  <c r="C38" i="48"/>
  <c r="L39" i="48"/>
  <c r="L39" i="50"/>
  <c r="C38" i="50"/>
  <c r="M40" i="50"/>
  <c r="N40" i="50" s="1"/>
  <c r="O40" i="50" s="1"/>
  <c r="Q40" i="50"/>
  <c r="R40" i="50" s="1"/>
  <c r="S41" i="50"/>
  <c r="T41" i="50"/>
  <c r="C36" i="54"/>
  <c r="L37" i="54"/>
  <c r="M38" i="54"/>
  <c r="N38" i="54" s="1"/>
  <c r="O38" i="54" s="1"/>
  <c r="Q38" i="54"/>
  <c r="R38" i="54" s="1"/>
  <c r="S39" i="52"/>
  <c r="T39" i="52"/>
  <c r="T39" i="54"/>
  <c r="S39" i="54"/>
  <c r="C36" i="52"/>
  <c r="L37" i="52"/>
  <c r="Q38" i="52"/>
  <c r="R38" i="52" s="1"/>
  <c r="M38" i="52"/>
  <c r="N38" i="52" s="1"/>
  <c r="O38" i="52" s="1"/>
  <c r="P34" i="34"/>
  <c r="Q34" i="34" s="1"/>
  <c r="R34" i="34" s="1"/>
  <c r="T34" i="34"/>
  <c r="U34" i="34" s="1"/>
  <c r="O33" i="34"/>
  <c r="M32" i="34"/>
  <c r="W35" i="34"/>
  <c r="V35" i="34"/>
  <c r="C37" i="50" l="1"/>
  <c r="L38" i="50"/>
  <c r="L38" i="48"/>
  <c r="C37" i="48"/>
  <c r="T40" i="50"/>
  <c r="S40" i="50"/>
  <c r="S40" i="48"/>
  <c r="T40" i="48"/>
  <c r="Q39" i="48"/>
  <c r="R39" i="48" s="1"/>
  <c r="M39" i="48"/>
  <c r="N39" i="48" s="1"/>
  <c r="O39" i="48" s="1"/>
  <c r="M39" i="50"/>
  <c r="N39" i="50" s="1"/>
  <c r="O39" i="50" s="1"/>
  <c r="Q39" i="50"/>
  <c r="R39" i="50" s="1"/>
  <c r="L36" i="52"/>
  <c r="C35" i="52"/>
  <c r="Q37" i="52"/>
  <c r="R37" i="52" s="1"/>
  <c r="M37" i="52"/>
  <c r="N37" i="52" s="1"/>
  <c r="O37" i="52" s="1"/>
  <c r="T38" i="54"/>
  <c r="S38" i="54"/>
  <c r="Q37" i="54"/>
  <c r="R37" i="54" s="1"/>
  <c r="M37" i="54"/>
  <c r="N37" i="54" s="1"/>
  <c r="O37" i="54" s="1"/>
  <c r="L36" i="54"/>
  <c r="C35" i="54"/>
  <c r="W34" i="34"/>
  <c r="V34" i="34"/>
  <c r="M31" i="34"/>
  <c r="O32" i="34"/>
  <c r="T33" i="34"/>
  <c r="U33" i="34" s="1"/>
  <c r="P33" i="34"/>
  <c r="Q33" i="34" s="1"/>
  <c r="R33" i="34" s="1"/>
  <c r="S38" i="52"/>
  <c r="T38" i="52"/>
  <c r="S39" i="50" l="1"/>
  <c r="T39" i="50"/>
  <c r="Q38" i="48"/>
  <c r="R38" i="48" s="1"/>
  <c r="M38" i="48"/>
  <c r="N38" i="48" s="1"/>
  <c r="O38" i="48" s="1"/>
  <c r="S39" i="48"/>
  <c r="T39" i="48"/>
  <c r="L37" i="48"/>
  <c r="C36" i="48"/>
  <c r="M38" i="50"/>
  <c r="N38" i="50" s="1"/>
  <c r="O38" i="50" s="1"/>
  <c r="Q38" i="50"/>
  <c r="R38" i="50" s="1"/>
  <c r="C36" i="50"/>
  <c r="L37" i="50"/>
  <c r="S37" i="54"/>
  <c r="T37" i="54"/>
  <c r="M36" i="54"/>
  <c r="N36" i="54" s="1"/>
  <c r="O36" i="54" s="1"/>
  <c r="Q36" i="54"/>
  <c r="R36" i="54" s="1"/>
  <c r="L35" i="54"/>
  <c r="C34" i="54"/>
  <c r="T32" i="34"/>
  <c r="U32" i="34" s="1"/>
  <c r="P32" i="34"/>
  <c r="Q32" i="34" s="1"/>
  <c r="R32" i="34" s="1"/>
  <c r="M30" i="34"/>
  <c r="O31" i="34"/>
  <c r="C34" i="52"/>
  <c r="L35" i="52"/>
  <c r="T37" i="52"/>
  <c r="S37" i="52"/>
  <c r="Q36" i="52"/>
  <c r="R36" i="52" s="1"/>
  <c r="M36" i="52"/>
  <c r="N36" i="52" s="1"/>
  <c r="O36" i="52" s="1"/>
  <c r="V33" i="34"/>
  <c r="W33" i="34"/>
  <c r="Q37" i="48" l="1"/>
  <c r="R37" i="48" s="1"/>
  <c r="M37" i="48"/>
  <c r="N37" i="48" s="1"/>
  <c r="O37" i="48" s="1"/>
  <c r="S38" i="48"/>
  <c r="T38" i="48"/>
  <c r="Q37" i="50"/>
  <c r="R37" i="50" s="1"/>
  <c r="M37" i="50"/>
  <c r="N37" i="50" s="1"/>
  <c r="O37" i="50" s="1"/>
  <c r="C35" i="50"/>
  <c r="L36" i="50"/>
  <c r="T38" i="50"/>
  <c r="S38" i="50"/>
  <c r="L36" i="48"/>
  <c r="C35" i="48"/>
  <c r="L34" i="52"/>
  <c r="C33" i="52"/>
  <c r="O30" i="34"/>
  <c r="M29" i="34"/>
  <c r="V32" i="34"/>
  <c r="W32" i="34"/>
  <c r="Q35" i="52"/>
  <c r="R35" i="52" s="1"/>
  <c r="M35" i="52"/>
  <c r="N35" i="52" s="1"/>
  <c r="O35" i="52" s="1"/>
  <c r="L34" i="54"/>
  <c r="C33" i="54"/>
  <c r="S36" i="54"/>
  <c r="T36" i="54"/>
  <c r="T31" i="34"/>
  <c r="U31" i="34" s="1"/>
  <c r="P31" i="34"/>
  <c r="Q31" i="34" s="1"/>
  <c r="R31" i="34" s="1"/>
  <c r="T36" i="52"/>
  <c r="S36" i="52"/>
  <c r="M35" i="54"/>
  <c r="N35" i="54" s="1"/>
  <c r="O35" i="54" s="1"/>
  <c r="Q35" i="54"/>
  <c r="R35" i="54" s="1"/>
  <c r="C34" i="48" l="1"/>
  <c r="L35" i="48"/>
  <c r="C34" i="50"/>
  <c r="L35" i="50"/>
  <c r="Q36" i="48"/>
  <c r="R36" i="48" s="1"/>
  <c r="M36" i="48"/>
  <c r="N36" i="48" s="1"/>
  <c r="O36" i="48" s="1"/>
  <c r="Q36" i="50"/>
  <c r="R36" i="50" s="1"/>
  <c r="M36" i="50"/>
  <c r="N36" i="50" s="1"/>
  <c r="O36" i="50" s="1"/>
  <c r="T37" i="50"/>
  <c r="S37" i="50"/>
  <c r="T37" i="48"/>
  <c r="S37" i="48"/>
  <c r="Q34" i="54"/>
  <c r="R34" i="54" s="1"/>
  <c r="M34" i="54"/>
  <c r="N34" i="54" s="1"/>
  <c r="O34" i="54" s="1"/>
  <c r="L33" i="54"/>
  <c r="C32" i="54"/>
  <c r="O29" i="34"/>
  <c r="M28" i="34"/>
  <c r="P30" i="34"/>
  <c r="Q30" i="34" s="1"/>
  <c r="R30" i="34" s="1"/>
  <c r="T30" i="34"/>
  <c r="U30" i="34" s="1"/>
  <c r="T35" i="54"/>
  <c r="S35" i="54"/>
  <c r="S35" i="52"/>
  <c r="T35" i="52"/>
  <c r="C32" i="52"/>
  <c r="L33" i="52"/>
  <c r="Q34" i="52"/>
  <c r="R34" i="52" s="1"/>
  <c r="M34" i="52"/>
  <c r="N34" i="52" s="1"/>
  <c r="O34" i="52" s="1"/>
  <c r="W31" i="34"/>
  <c r="V31" i="34"/>
  <c r="S36" i="50" l="1"/>
  <c r="T36" i="50"/>
  <c r="M35" i="48"/>
  <c r="N35" i="48" s="1"/>
  <c r="O35" i="48" s="1"/>
  <c r="Q35" i="48"/>
  <c r="R35" i="48" s="1"/>
  <c r="T36" i="48"/>
  <c r="S36" i="48"/>
  <c r="Q35" i="50"/>
  <c r="R35" i="50" s="1"/>
  <c r="M35" i="50"/>
  <c r="N35" i="50" s="1"/>
  <c r="O35" i="50" s="1"/>
  <c r="C33" i="50"/>
  <c r="L34" i="50"/>
  <c r="L34" i="48"/>
  <c r="C33" i="48"/>
  <c r="L32" i="52"/>
  <c r="C31" i="52"/>
  <c r="Q33" i="52"/>
  <c r="R33" i="52" s="1"/>
  <c r="M33" i="52"/>
  <c r="N33" i="52" s="1"/>
  <c r="O33" i="52" s="1"/>
  <c r="T29" i="34"/>
  <c r="U29" i="34" s="1"/>
  <c r="P29" i="34"/>
  <c r="Q29" i="34" s="1"/>
  <c r="R29" i="34" s="1"/>
  <c r="V30" i="34"/>
  <c r="W30" i="34"/>
  <c r="M27" i="34"/>
  <c r="O28" i="34"/>
  <c r="L32" i="54"/>
  <c r="C31" i="54"/>
  <c r="Q33" i="54"/>
  <c r="R33" i="54" s="1"/>
  <c r="M33" i="54"/>
  <c r="N33" i="54" s="1"/>
  <c r="O33" i="54" s="1"/>
  <c r="T34" i="52"/>
  <c r="S34" i="52"/>
  <c r="T34" i="54"/>
  <c r="S34" i="54"/>
  <c r="L33" i="48" l="1"/>
  <c r="C32" i="48"/>
  <c r="Q34" i="48"/>
  <c r="R34" i="48" s="1"/>
  <c r="M34" i="48"/>
  <c r="N34" i="48" s="1"/>
  <c r="O34" i="48" s="1"/>
  <c r="T35" i="48"/>
  <c r="S35" i="48"/>
  <c r="M34" i="50"/>
  <c r="N34" i="50" s="1"/>
  <c r="O34" i="50" s="1"/>
  <c r="Q34" i="50"/>
  <c r="R34" i="50" s="1"/>
  <c r="C32" i="50"/>
  <c r="L33" i="50"/>
  <c r="T35" i="50"/>
  <c r="S35" i="50"/>
  <c r="W29" i="34"/>
  <c r="V29" i="34"/>
  <c r="L31" i="54"/>
  <c r="C30" i="54"/>
  <c r="M26" i="34"/>
  <c r="O27" i="34"/>
  <c r="T33" i="52"/>
  <c r="S33" i="52"/>
  <c r="L31" i="52"/>
  <c r="C30" i="52"/>
  <c r="M32" i="54"/>
  <c r="N32" i="54" s="1"/>
  <c r="O32" i="54" s="1"/>
  <c r="Q32" i="54"/>
  <c r="R32" i="54" s="1"/>
  <c r="T28" i="34"/>
  <c r="U28" i="34" s="1"/>
  <c r="P28" i="34"/>
  <c r="Q28" i="34" s="1"/>
  <c r="R28" i="34" s="1"/>
  <c r="T33" i="54"/>
  <c r="S33" i="54"/>
  <c r="M32" i="52"/>
  <c r="N32" i="52" s="1"/>
  <c r="O32" i="52" s="1"/>
  <c r="Q32" i="52"/>
  <c r="R32" i="52" s="1"/>
  <c r="S34" i="50" l="1"/>
  <c r="T34" i="50"/>
  <c r="Q33" i="50"/>
  <c r="R33" i="50" s="1"/>
  <c r="M33" i="50"/>
  <c r="N33" i="50" s="1"/>
  <c r="O33" i="50" s="1"/>
  <c r="T34" i="48"/>
  <c r="S34" i="48"/>
  <c r="C31" i="50"/>
  <c r="L32" i="50"/>
  <c r="C31" i="48"/>
  <c r="L32" i="48"/>
  <c r="Q33" i="48"/>
  <c r="R33" i="48" s="1"/>
  <c r="M33" i="48"/>
  <c r="N33" i="48" s="1"/>
  <c r="O33" i="48" s="1"/>
  <c r="T32" i="54"/>
  <c r="S32" i="54"/>
  <c r="T32" i="52"/>
  <c r="S32" i="52"/>
  <c r="Q31" i="52"/>
  <c r="R31" i="52" s="1"/>
  <c r="M31" i="52"/>
  <c r="N31" i="52" s="1"/>
  <c r="O31" i="52" s="1"/>
  <c r="T27" i="34"/>
  <c r="U27" i="34" s="1"/>
  <c r="P27" i="34"/>
  <c r="Q27" i="34" s="1"/>
  <c r="R27" i="34" s="1"/>
  <c r="O26" i="34"/>
  <c r="M25" i="34"/>
  <c r="C29" i="54"/>
  <c r="L30" i="54"/>
  <c r="Q31" i="54"/>
  <c r="R31" i="54" s="1"/>
  <c r="M31" i="54"/>
  <c r="N31" i="54" s="1"/>
  <c r="O31" i="54" s="1"/>
  <c r="C29" i="52"/>
  <c r="L30" i="52"/>
  <c r="V28" i="34"/>
  <c r="W28" i="34"/>
  <c r="M32" i="50" l="1"/>
  <c r="N32" i="50" s="1"/>
  <c r="O32" i="50" s="1"/>
  <c r="Q32" i="50"/>
  <c r="R32" i="50" s="1"/>
  <c r="S33" i="50"/>
  <c r="T33" i="50"/>
  <c r="M32" i="48"/>
  <c r="N32" i="48" s="1"/>
  <c r="O32" i="48" s="1"/>
  <c r="Q32" i="48"/>
  <c r="R32" i="48" s="1"/>
  <c r="T33" i="48"/>
  <c r="S33" i="48"/>
  <c r="L31" i="48"/>
  <c r="C30" i="48"/>
  <c r="L31" i="50"/>
  <c r="C30" i="50"/>
  <c r="V27" i="34"/>
  <c r="W27" i="34"/>
  <c r="S31" i="52"/>
  <c r="T31" i="52"/>
  <c r="M30" i="52"/>
  <c r="N30" i="52" s="1"/>
  <c r="O30" i="52" s="1"/>
  <c r="Q30" i="52"/>
  <c r="R30" i="52" s="1"/>
  <c r="L29" i="52"/>
  <c r="C28" i="52"/>
  <c r="T31" i="54"/>
  <c r="S31" i="54"/>
  <c r="L29" i="54"/>
  <c r="C28" i="54"/>
  <c r="M24" i="34"/>
  <c r="O25" i="34"/>
  <c r="P26" i="34"/>
  <c r="Q26" i="34" s="1"/>
  <c r="R26" i="34" s="1"/>
  <c r="T26" i="34"/>
  <c r="U26" i="34" s="1"/>
  <c r="Q30" i="54"/>
  <c r="R30" i="54" s="1"/>
  <c r="M30" i="54"/>
  <c r="N30" i="54" s="1"/>
  <c r="O30" i="54" s="1"/>
  <c r="S32" i="48" l="1"/>
  <c r="T32" i="48"/>
  <c r="C29" i="50"/>
  <c r="L30" i="50"/>
  <c r="L30" i="48"/>
  <c r="C29" i="48"/>
  <c r="T32" i="50"/>
  <c r="S32" i="50"/>
  <c r="Q31" i="50"/>
  <c r="R31" i="50" s="1"/>
  <c r="M31" i="50"/>
  <c r="N31" i="50" s="1"/>
  <c r="O31" i="50" s="1"/>
  <c r="Q31" i="48"/>
  <c r="R31" i="48" s="1"/>
  <c r="M31" i="48"/>
  <c r="N31" i="48" s="1"/>
  <c r="O31" i="48" s="1"/>
  <c r="T30" i="52"/>
  <c r="S30" i="52"/>
  <c r="L28" i="52"/>
  <c r="C27" i="52"/>
  <c r="Q29" i="52"/>
  <c r="R29" i="52" s="1"/>
  <c r="M29" i="52"/>
  <c r="N29" i="52" s="1"/>
  <c r="O29" i="52" s="1"/>
  <c r="T30" i="54"/>
  <c r="S30" i="54"/>
  <c r="W26" i="34"/>
  <c r="V26" i="34"/>
  <c r="L28" i="54"/>
  <c r="C27" i="54"/>
  <c r="Q29" i="54"/>
  <c r="R29" i="54" s="1"/>
  <c r="M29" i="54"/>
  <c r="N29" i="54" s="1"/>
  <c r="O29" i="54" s="1"/>
  <c r="T25" i="34"/>
  <c r="U25" i="34" s="1"/>
  <c r="P25" i="34"/>
  <c r="Q25" i="34" s="1"/>
  <c r="R25" i="34" s="1"/>
  <c r="M23" i="34"/>
  <c r="O24" i="34"/>
  <c r="Q30" i="48" l="1"/>
  <c r="R30" i="48" s="1"/>
  <c r="M30" i="48"/>
  <c r="N30" i="48" s="1"/>
  <c r="O30" i="48" s="1"/>
  <c r="L29" i="48"/>
  <c r="C28" i="48"/>
  <c r="M30" i="50"/>
  <c r="N30" i="50" s="1"/>
  <c r="O30" i="50" s="1"/>
  <c r="Q30" i="50"/>
  <c r="R30" i="50" s="1"/>
  <c r="T31" i="50"/>
  <c r="S31" i="50"/>
  <c r="C28" i="50"/>
  <c r="L29" i="50"/>
  <c r="T31" i="48"/>
  <c r="S31" i="48"/>
  <c r="M22" i="34"/>
  <c r="O23" i="34"/>
  <c r="Q28" i="52"/>
  <c r="R28" i="52" s="1"/>
  <c r="M28" i="52"/>
  <c r="N28" i="52" s="1"/>
  <c r="O28" i="52" s="1"/>
  <c r="C26" i="52"/>
  <c r="L27" i="52"/>
  <c r="S29" i="52"/>
  <c r="T29" i="52"/>
  <c r="T24" i="34"/>
  <c r="U24" i="34" s="1"/>
  <c r="P24" i="34"/>
  <c r="Q24" i="34" s="1"/>
  <c r="R24" i="34" s="1"/>
  <c r="W25" i="34"/>
  <c r="V25" i="34"/>
  <c r="T29" i="54"/>
  <c r="S29" i="54"/>
  <c r="L27" i="54"/>
  <c r="C26" i="54"/>
  <c r="M28" i="54"/>
  <c r="N28" i="54" s="1"/>
  <c r="O28" i="54" s="1"/>
  <c r="Q28" i="54"/>
  <c r="R28" i="54" s="1"/>
  <c r="S30" i="50" l="1"/>
  <c r="T30" i="50"/>
  <c r="L28" i="48"/>
  <c r="C27" i="48"/>
  <c r="Q29" i="48"/>
  <c r="R29" i="48" s="1"/>
  <c r="M29" i="48"/>
  <c r="N29" i="48" s="1"/>
  <c r="O29" i="48" s="1"/>
  <c r="M29" i="50"/>
  <c r="N29" i="50" s="1"/>
  <c r="O29" i="50" s="1"/>
  <c r="Q29" i="50"/>
  <c r="R29" i="50" s="1"/>
  <c r="C27" i="50"/>
  <c r="L28" i="50"/>
  <c r="T30" i="48"/>
  <c r="S30" i="48"/>
  <c r="Q27" i="52"/>
  <c r="R27" i="52" s="1"/>
  <c r="M27" i="52"/>
  <c r="N27" i="52" s="1"/>
  <c r="O27" i="52" s="1"/>
  <c r="T28" i="52"/>
  <c r="S28" i="52"/>
  <c r="W24" i="34"/>
  <c r="V24" i="34"/>
  <c r="T28" i="54"/>
  <c r="S28" i="54"/>
  <c r="T23" i="34"/>
  <c r="U23" i="34" s="1"/>
  <c r="P23" i="34"/>
  <c r="Q23" i="34" s="1"/>
  <c r="R23" i="34" s="1"/>
  <c r="L26" i="52"/>
  <c r="C25" i="52"/>
  <c r="L26" i="54"/>
  <c r="C25" i="54"/>
  <c r="O22" i="34"/>
  <c r="M21" i="34"/>
  <c r="Q27" i="54"/>
  <c r="R27" i="54" s="1"/>
  <c r="M27" i="54"/>
  <c r="N27" i="54" s="1"/>
  <c r="O27" i="54" s="1"/>
  <c r="C26" i="48" l="1"/>
  <c r="L27" i="48"/>
  <c r="Q28" i="48"/>
  <c r="R28" i="48" s="1"/>
  <c r="M28" i="48"/>
  <c r="N28" i="48" s="1"/>
  <c r="O28" i="48" s="1"/>
  <c r="S29" i="50"/>
  <c r="T29" i="50"/>
  <c r="Q28" i="50"/>
  <c r="R28" i="50" s="1"/>
  <c r="M28" i="50"/>
  <c r="N28" i="50" s="1"/>
  <c r="O28" i="50" s="1"/>
  <c r="L27" i="50"/>
  <c r="C26" i="50"/>
  <c r="S29" i="48"/>
  <c r="T29" i="48"/>
  <c r="M26" i="52"/>
  <c r="N26" i="52" s="1"/>
  <c r="O26" i="52" s="1"/>
  <c r="Q26" i="52"/>
  <c r="R26" i="52" s="1"/>
  <c r="L25" i="54"/>
  <c r="C24" i="54"/>
  <c r="Q26" i="54"/>
  <c r="R26" i="54" s="1"/>
  <c r="M26" i="54"/>
  <c r="N26" i="54" s="1"/>
  <c r="O26" i="54" s="1"/>
  <c r="L25" i="52"/>
  <c r="C24" i="52"/>
  <c r="V23" i="34"/>
  <c r="W23" i="34"/>
  <c r="T27" i="54"/>
  <c r="S27" i="54"/>
  <c r="M20" i="34"/>
  <c r="O21" i="34"/>
  <c r="T22" i="34"/>
  <c r="U22" i="34" s="1"/>
  <c r="P22" i="34"/>
  <c r="Q22" i="34" s="1"/>
  <c r="R22" i="34" s="1"/>
  <c r="T27" i="52"/>
  <c r="S27" i="52"/>
  <c r="L26" i="50" l="1"/>
  <c r="C25" i="50"/>
  <c r="T28" i="48"/>
  <c r="S28" i="48"/>
  <c r="S28" i="50"/>
  <c r="T28" i="50"/>
  <c r="Q27" i="48"/>
  <c r="R27" i="48" s="1"/>
  <c r="M27" i="48"/>
  <c r="N27" i="48" s="1"/>
  <c r="O27" i="48" s="1"/>
  <c r="M27" i="50"/>
  <c r="N27" i="50" s="1"/>
  <c r="O27" i="50" s="1"/>
  <c r="Q27" i="50"/>
  <c r="R27" i="50" s="1"/>
  <c r="L26" i="48"/>
  <c r="C25" i="48"/>
  <c r="L24" i="52"/>
  <c r="C23" i="52"/>
  <c r="V22" i="34"/>
  <c r="W22" i="34"/>
  <c r="T21" i="34"/>
  <c r="U21" i="34" s="1"/>
  <c r="P21" i="34"/>
  <c r="Q21" i="34" s="1"/>
  <c r="R21" i="34" s="1"/>
  <c r="Q25" i="52"/>
  <c r="R25" i="52" s="1"/>
  <c r="M25" i="52"/>
  <c r="N25" i="52" s="1"/>
  <c r="O25" i="52" s="1"/>
  <c r="M25" i="54"/>
  <c r="N25" i="54" s="1"/>
  <c r="O25" i="54" s="1"/>
  <c r="Q25" i="54"/>
  <c r="R25" i="54" s="1"/>
  <c r="M19" i="34"/>
  <c r="O20" i="34"/>
  <c r="C23" i="54"/>
  <c r="L24" i="54"/>
  <c r="S26" i="52"/>
  <c r="T26" i="52"/>
  <c r="T26" i="54"/>
  <c r="S26" i="54"/>
  <c r="C24" i="48" l="1"/>
  <c r="L25" i="48"/>
  <c r="M26" i="48"/>
  <c r="N26" i="48" s="1"/>
  <c r="O26" i="48" s="1"/>
  <c r="Q26" i="48"/>
  <c r="R26" i="48" s="1"/>
  <c r="T27" i="50"/>
  <c r="S27" i="50"/>
  <c r="C24" i="50"/>
  <c r="L25" i="50"/>
  <c r="S27" i="48"/>
  <c r="T27" i="48"/>
  <c r="M26" i="50"/>
  <c r="N26" i="50" s="1"/>
  <c r="O26" i="50" s="1"/>
  <c r="Q26" i="50"/>
  <c r="R26" i="50" s="1"/>
  <c r="T25" i="54"/>
  <c r="S25" i="54"/>
  <c r="T25" i="52"/>
  <c r="S25" i="52"/>
  <c r="T20" i="34"/>
  <c r="U20" i="34" s="1"/>
  <c r="P20" i="34"/>
  <c r="Q20" i="34" s="1"/>
  <c r="R20" i="34" s="1"/>
  <c r="M18" i="34"/>
  <c r="O19" i="34"/>
  <c r="M24" i="54"/>
  <c r="N24" i="54" s="1"/>
  <c r="O24" i="54" s="1"/>
  <c r="Q24" i="54"/>
  <c r="R24" i="54" s="1"/>
  <c r="C22" i="52"/>
  <c r="L23" i="52"/>
  <c r="C22" i="54"/>
  <c r="L23" i="54"/>
  <c r="Q24" i="52"/>
  <c r="R24" i="52" s="1"/>
  <c r="M24" i="52"/>
  <c r="N24" i="52" s="1"/>
  <c r="O24" i="52" s="1"/>
  <c r="W21" i="34"/>
  <c r="V21" i="34"/>
  <c r="M25" i="50" l="1"/>
  <c r="N25" i="50" s="1"/>
  <c r="O25" i="50" s="1"/>
  <c r="Q25" i="50"/>
  <c r="R25" i="50" s="1"/>
  <c r="T26" i="50"/>
  <c r="S26" i="50"/>
  <c r="M25" i="48"/>
  <c r="N25" i="48" s="1"/>
  <c r="O25" i="48" s="1"/>
  <c r="Q25" i="48"/>
  <c r="R25" i="48" s="1"/>
  <c r="C23" i="50"/>
  <c r="L24" i="50"/>
  <c r="T26" i="48"/>
  <c r="S26" i="48"/>
  <c r="L24" i="48"/>
  <c r="C23" i="48"/>
  <c r="T19" i="34"/>
  <c r="U19" i="34" s="1"/>
  <c r="P19" i="34"/>
  <c r="Q19" i="34" s="1"/>
  <c r="R19" i="34" s="1"/>
  <c r="O18" i="34"/>
  <c r="M17" i="34"/>
  <c r="W20" i="34"/>
  <c r="V20" i="34"/>
  <c r="S24" i="52"/>
  <c r="T24" i="52"/>
  <c r="M23" i="52"/>
  <c r="N23" i="52" s="1"/>
  <c r="O23" i="52" s="1"/>
  <c r="Q23" i="52"/>
  <c r="R23" i="52" s="1"/>
  <c r="Q23" i="54"/>
  <c r="R23" i="54" s="1"/>
  <c r="M23" i="54"/>
  <c r="N23" i="54" s="1"/>
  <c r="O23" i="54" s="1"/>
  <c r="C21" i="54"/>
  <c r="L22" i="54"/>
  <c r="L22" i="52"/>
  <c r="C21" i="52"/>
  <c r="T24" i="54"/>
  <c r="S24" i="54"/>
  <c r="C22" i="48" l="1"/>
  <c r="L23" i="48"/>
  <c r="M24" i="48"/>
  <c r="N24" i="48" s="1"/>
  <c r="O24" i="48" s="1"/>
  <c r="Q24" i="48"/>
  <c r="R24" i="48" s="1"/>
  <c r="Q24" i="50"/>
  <c r="R24" i="50" s="1"/>
  <c r="M24" i="50"/>
  <c r="N24" i="50" s="1"/>
  <c r="O24" i="50" s="1"/>
  <c r="T25" i="50"/>
  <c r="S25" i="50"/>
  <c r="C22" i="50"/>
  <c r="L23" i="50"/>
  <c r="S25" i="48"/>
  <c r="T25" i="48"/>
  <c r="M22" i="54"/>
  <c r="N22" i="54" s="1"/>
  <c r="O22" i="54" s="1"/>
  <c r="Q22" i="54"/>
  <c r="R22" i="54" s="1"/>
  <c r="M16" i="34"/>
  <c r="O17" i="34"/>
  <c r="C20" i="52"/>
  <c r="L21" i="52"/>
  <c r="Q22" i="52"/>
  <c r="R22" i="52" s="1"/>
  <c r="M22" i="52"/>
  <c r="N22" i="52" s="1"/>
  <c r="O22" i="52" s="1"/>
  <c r="L21" i="54"/>
  <c r="C20" i="54"/>
  <c r="P18" i="34"/>
  <c r="Q18" i="34" s="1"/>
  <c r="R18" i="34" s="1"/>
  <c r="T18" i="34"/>
  <c r="U18" i="34" s="1"/>
  <c r="S23" i="52"/>
  <c r="T23" i="52"/>
  <c r="T23" i="54"/>
  <c r="S23" i="54"/>
  <c r="W19" i="34"/>
  <c r="V19" i="34"/>
  <c r="S24" i="50" l="1"/>
  <c r="T24" i="50"/>
  <c r="T24" i="48"/>
  <c r="S24" i="48"/>
  <c r="M23" i="50"/>
  <c r="N23" i="50" s="1"/>
  <c r="O23" i="50" s="1"/>
  <c r="Q23" i="50"/>
  <c r="R23" i="50" s="1"/>
  <c r="C21" i="50"/>
  <c r="L22" i="50"/>
  <c r="Q23" i="48"/>
  <c r="R23" i="48" s="1"/>
  <c r="M23" i="48"/>
  <c r="N23" i="48" s="1"/>
  <c r="O23" i="48" s="1"/>
  <c r="L22" i="48"/>
  <c r="C21" i="48"/>
  <c r="M15" i="34"/>
  <c r="O16" i="34"/>
  <c r="L20" i="52"/>
  <c r="C19" i="52"/>
  <c r="T22" i="52"/>
  <c r="S22" i="52"/>
  <c r="P17" i="34"/>
  <c r="Q17" i="34" s="1"/>
  <c r="R17" i="34" s="1"/>
  <c r="T17" i="34"/>
  <c r="U17" i="34" s="1"/>
  <c r="Q21" i="52"/>
  <c r="R21" i="52" s="1"/>
  <c r="M21" i="52"/>
  <c r="N21" i="52" s="1"/>
  <c r="O21" i="52" s="1"/>
  <c r="T22" i="54"/>
  <c r="S22" i="54"/>
  <c r="V18" i="34"/>
  <c r="W18" i="34"/>
  <c r="C19" i="54"/>
  <c r="L20" i="54"/>
  <c r="Q21" i="54"/>
  <c r="R21" i="54" s="1"/>
  <c r="M21" i="54"/>
  <c r="N21" i="54" s="1"/>
  <c r="O21" i="54" s="1"/>
  <c r="M22" i="48" l="1"/>
  <c r="N22" i="48" s="1"/>
  <c r="O22" i="48" s="1"/>
  <c r="Q22" i="48"/>
  <c r="R22" i="48" s="1"/>
  <c r="T23" i="50"/>
  <c r="S23" i="50"/>
  <c r="C20" i="48"/>
  <c r="L21" i="48"/>
  <c r="T23" i="48"/>
  <c r="S23" i="48"/>
  <c r="Q22" i="50"/>
  <c r="R22" i="50" s="1"/>
  <c r="M22" i="50"/>
  <c r="N22" i="50" s="1"/>
  <c r="O22" i="50" s="1"/>
  <c r="C20" i="50"/>
  <c r="L21" i="50"/>
  <c r="T21" i="52"/>
  <c r="S21" i="52"/>
  <c r="L19" i="54"/>
  <c r="C18" i="54"/>
  <c r="M20" i="52"/>
  <c r="N20" i="52" s="1"/>
  <c r="O20" i="52" s="1"/>
  <c r="Q20" i="52"/>
  <c r="R20" i="52" s="1"/>
  <c r="L19" i="52"/>
  <c r="C18" i="52"/>
  <c r="Q20" i="54"/>
  <c r="R20" i="54" s="1"/>
  <c r="M20" i="54"/>
  <c r="N20" i="54" s="1"/>
  <c r="O20" i="54" s="1"/>
  <c r="T16" i="34"/>
  <c r="U16" i="34" s="1"/>
  <c r="P16" i="34"/>
  <c r="Q16" i="34" s="1"/>
  <c r="R16" i="34" s="1"/>
  <c r="V17" i="34"/>
  <c r="W17" i="34"/>
  <c r="T21" i="54"/>
  <c r="S21" i="54"/>
  <c r="M14" i="34"/>
  <c r="O15" i="34"/>
  <c r="T22" i="50" l="1"/>
  <c r="S22" i="50"/>
  <c r="Q21" i="48"/>
  <c r="R21" i="48" s="1"/>
  <c r="M21" i="48"/>
  <c r="N21" i="48" s="1"/>
  <c r="O21" i="48" s="1"/>
  <c r="L20" i="48"/>
  <c r="C19" i="48"/>
  <c r="M21" i="50"/>
  <c r="N21" i="50" s="1"/>
  <c r="O21" i="50" s="1"/>
  <c r="Q21" i="50"/>
  <c r="R21" i="50" s="1"/>
  <c r="C19" i="50"/>
  <c r="L20" i="50"/>
  <c r="S22" i="48"/>
  <c r="T22" i="48"/>
  <c r="S20" i="54"/>
  <c r="T20" i="54"/>
  <c r="L18" i="54"/>
  <c r="C17" i="54"/>
  <c r="W16" i="34"/>
  <c r="V16" i="34"/>
  <c r="C17" i="52"/>
  <c r="L18" i="52"/>
  <c r="T20" i="52"/>
  <c r="S20" i="52"/>
  <c r="M19" i="54"/>
  <c r="N19" i="54" s="1"/>
  <c r="O19" i="54" s="1"/>
  <c r="Q19" i="54"/>
  <c r="R19" i="54" s="1"/>
  <c r="P15" i="34"/>
  <c r="Q15" i="34" s="1"/>
  <c r="R15" i="34" s="1"/>
  <c r="T15" i="34"/>
  <c r="U15" i="34" s="1"/>
  <c r="M13" i="34"/>
  <c r="O14" i="34"/>
  <c r="Q19" i="52"/>
  <c r="R19" i="52" s="1"/>
  <c r="M19" i="52"/>
  <c r="N19" i="52" s="1"/>
  <c r="O19" i="52" s="1"/>
  <c r="S21" i="50" l="1"/>
  <c r="T21" i="50"/>
  <c r="M20" i="48"/>
  <c r="N20" i="48" s="1"/>
  <c r="O20" i="48" s="1"/>
  <c r="Q20" i="48"/>
  <c r="R20" i="48" s="1"/>
  <c r="M20" i="50"/>
  <c r="N20" i="50" s="1"/>
  <c r="O20" i="50" s="1"/>
  <c r="Q20" i="50"/>
  <c r="R20" i="50" s="1"/>
  <c r="L19" i="50"/>
  <c r="C18" i="50"/>
  <c r="C18" i="48"/>
  <c r="L19" i="48"/>
  <c r="T21" i="48"/>
  <c r="S21" i="48"/>
  <c r="C16" i="54"/>
  <c r="L17" i="54"/>
  <c r="Q18" i="52"/>
  <c r="R18" i="52" s="1"/>
  <c r="M18" i="52"/>
  <c r="N18" i="52" s="1"/>
  <c r="O18" i="52" s="1"/>
  <c r="C16" i="52"/>
  <c r="L17" i="52"/>
  <c r="T19" i="54"/>
  <c r="S19" i="54"/>
  <c r="O13" i="34"/>
  <c r="M12" i="34"/>
  <c r="M18" i="54"/>
  <c r="N18" i="54" s="1"/>
  <c r="O18" i="54" s="1"/>
  <c r="Q18" i="54"/>
  <c r="R18" i="54" s="1"/>
  <c r="W15" i="34"/>
  <c r="V15" i="34"/>
  <c r="T19" i="52"/>
  <c r="S19" i="52"/>
  <c r="P14" i="34"/>
  <c r="Q14" i="34" s="1"/>
  <c r="R14" i="34" s="1"/>
  <c r="T14" i="34"/>
  <c r="U14" i="34" s="1"/>
  <c r="M19" i="50" l="1"/>
  <c r="N19" i="50" s="1"/>
  <c r="O19" i="50" s="1"/>
  <c r="Q19" i="50"/>
  <c r="R19" i="50" s="1"/>
  <c r="Q19" i="48"/>
  <c r="R19" i="48" s="1"/>
  <c r="M19" i="48"/>
  <c r="N19" i="48" s="1"/>
  <c r="O19" i="48" s="1"/>
  <c r="C17" i="48"/>
  <c r="L18" i="48"/>
  <c r="L18" i="50"/>
  <c r="C17" i="50"/>
  <c r="T20" i="50"/>
  <c r="S20" i="50"/>
  <c r="T20" i="48"/>
  <c r="S20" i="48"/>
  <c r="T18" i="54"/>
  <c r="S18" i="54"/>
  <c r="M11" i="34"/>
  <c r="O12" i="34"/>
  <c r="W14" i="34"/>
  <c r="V14" i="34"/>
  <c r="P13" i="34"/>
  <c r="Q13" i="34" s="1"/>
  <c r="R13" i="34" s="1"/>
  <c r="T13" i="34"/>
  <c r="U13" i="34" s="1"/>
  <c r="L16" i="52"/>
  <c r="C15" i="52"/>
  <c r="T18" i="52"/>
  <c r="S18" i="52"/>
  <c r="Q17" i="54"/>
  <c r="R17" i="54" s="1"/>
  <c r="M17" i="54"/>
  <c r="N17" i="54" s="1"/>
  <c r="O17" i="54" s="1"/>
  <c r="Q17" i="52"/>
  <c r="R17" i="52" s="1"/>
  <c r="M17" i="52"/>
  <c r="N17" i="52" s="1"/>
  <c r="O17" i="52" s="1"/>
  <c r="C15" i="54"/>
  <c r="L16" i="54"/>
  <c r="S19" i="48" l="1"/>
  <c r="T19" i="48"/>
  <c r="Q18" i="50"/>
  <c r="R18" i="50" s="1"/>
  <c r="M18" i="50"/>
  <c r="N18" i="50" s="1"/>
  <c r="O18" i="50" s="1"/>
  <c r="C16" i="48"/>
  <c r="L17" i="48"/>
  <c r="T19" i="50"/>
  <c r="S19" i="50"/>
  <c r="L17" i="50"/>
  <c r="C16" i="50"/>
  <c r="M18" i="48"/>
  <c r="N18" i="48" s="1"/>
  <c r="O18" i="48" s="1"/>
  <c r="Q18" i="48"/>
  <c r="R18" i="48" s="1"/>
  <c r="C14" i="52"/>
  <c r="L15" i="52"/>
  <c r="Q16" i="54"/>
  <c r="R16" i="54" s="1"/>
  <c r="M16" i="54"/>
  <c r="N16" i="54" s="1"/>
  <c r="O16" i="54" s="1"/>
  <c r="T12" i="34"/>
  <c r="U12" i="34" s="1"/>
  <c r="P12" i="34"/>
  <c r="Q12" i="34" s="1"/>
  <c r="R12" i="34" s="1"/>
  <c r="O11" i="34"/>
  <c r="M10" i="34"/>
  <c r="S17" i="52"/>
  <c r="T17" i="52"/>
  <c r="M16" i="52"/>
  <c r="N16" i="52" s="1"/>
  <c r="O16" i="52" s="1"/>
  <c r="Q16" i="52"/>
  <c r="R16" i="52" s="1"/>
  <c r="V13" i="34"/>
  <c r="W13" i="34"/>
  <c r="L15" i="54"/>
  <c r="C14" i="54"/>
  <c r="S17" i="54"/>
  <c r="T17" i="54"/>
  <c r="C15" i="50" l="1"/>
  <c r="L16" i="50"/>
  <c r="M17" i="48"/>
  <c r="N17" i="48" s="1"/>
  <c r="O17" i="48" s="1"/>
  <c r="Q17" i="48"/>
  <c r="R17" i="48" s="1"/>
  <c r="C15" i="48"/>
  <c r="L16" i="48"/>
  <c r="T18" i="50"/>
  <c r="S18" i="50"/>
  <c r="S18" i="48"/>
  <c r="T18" i="48"/>
  <c r="Q17" i="50"/>
  <c r="R17" i="50" s="1"/>
  <c r="M17" i="50"/>
  <c r="N17" i="50" s="1"/>
  <c r="O17" i="50" s="1"/>
  <c r="M9" i="34"/>
  <c r="O10" i="34"/>
  <c r="T16" i="52"/>
  <c r="S16" i="52"/>
  <c r="T16" i="54"/>
  <c r="S16" i="54"/>
  <c r="L14" i="54"/>
  <c r="C13" i="54"/>
  <c r="M15" i="54"/>
  <c r="N15" i="54" s="1"/>
  <c r="O15" i="54" s="1"/>
  <c r="Q15" i="54"/>
  <c r="R15" i="54" s="1"/>
  <c r="Q15" i="52"/>
  <c r="R15" i="52" s="1"/>
  <c r="M15" i="52"/>
  <c r="N15" i="52" s="1"/>
  <c r="O15" i="52" s="1"/>
  <c r="P11" i="34"/>
  <c r="Q11" i="34" s="1"/>
  <c r="R11" i="34" s="1"/>
  <c r="T11" i="34"/>
  <c r="U11" i="34" s="1"/>
  <c r="V12" i="34"/>
  <c r="W12" i="34"/>
  <c r="C13" i="52"/>
  <c r="L14" i="52"/>
  <c r="S17" i="48" l="1"/>
  <c r="T17" i="48"/>
  <c r="T17" i="50"/>
  <c r="S17" i="50"/>
  <c r="Q16" i="50"/>
  <c r="R16" i="50" s="1"/>
  <c r="M16" i="50"/>
  <c r="N16" i="50" s="1"/>
  <c r="O16" i="50" s="1"/>
  <c r="Q16" i="48"/>
  <c r="R16" i="48" s="1"/>
  <c r="M16" i="48"/>
  <c r="N16" i="48" s="1"/>
  <c r="O16" i="48" s="1"/>
  <c r="L15" i="48"/>
  <c r="C14" i="48"/>
  <c r="L15" i="50"/>
  <c r="C14" i="50"/>
  <c r="Q14" i="54"/>
  <c r="R14" i="54" s="1"/>
  <c r="M14" i="54"/>
  <c r="N14" i="54" s="1"/>
  <c r="O14" i="54" s="1"/>
  <c r="T15" i="54"/>
  <c r="S15" i="54"/>
  <c r="C12" i="54"/>
  <c r="L13" i="54"/>
  <c r="M14" i="52"/>
  <c r="N14" i="52" s="1"/>
  <c r="O14" i="52" s="1"/>
  <c r="Q14" i="52"/>
  <c r="R14" i="52" s="1"/>
  <c r="O9" i="34"/>
  <c r="M8" i="34"/>
  <c r="T15" i="52"/>
  <c r="S15" i="52"/>
  <c r="L13" i="52"/>
  <c r="C12" i="52"/>
  <c r="T10" i="34"/>
  <c r="U10" i="34" s="1"/>
  <c r="P10" i="34"/>
  <c r="Q10" i="34" s="1"/>
  <c r="R10" i="34" s="1"/>
  <c r="W11" i="34"/>
  <c r="V11" i="34"/>
  <c r="M15" i="50" l="1"/>
  <c r="N15" i="50" s="1"/>
  <c r="O15" i="50" s="1"/>
  <c r="Q15" i="50"/>
  <c r="R15" i="50" s="1"/>
  <c r="M15" i="48"/>
  <c r="N15" i="48" s="1"/>
  <c r="O15" i="48" s="1"/>
  <c r="Q15" i="48"/>
  <c r="R15" i="48" s="1"/>
  <c r="S16" i="48"/>
  <c r="T16" i="48"/>
  <c r="S16" i="50"/>
  <c r="T16" i="50"/>
  <c r="L14" i="50"/>
  <c r="C13" i="50"/>
  <c r="C13" i="48"/>
  <c r="L14" i="48"/>
  <c r="M7" i="34"/>
  <c r="O8" i="34"/>
  <c r="V10" i="34"/>
  <c r="W10" i="34"/>
  <c r="Q13" i="52"/>
  <c r="R13" i="52" s="1"/>
  <c r="M13" i="52"/>
  <c r="N13" i="52" s="1"/>
  <c r="O13" i="52" s="1"/>
  <c r="T9" i="34"/>
  <c r="U9" i="34" s="1"/>
  <c r="P9" i="34"/>
  <c r="Q9" i="34" s="1"/>
  <c r="R9" i="34" s="1"/>
  <c r="T14" i="52"/>
  <c r="S14" i="52"/>
  <c r="Q13" i="54"/>
  <c r="R13" i="54" s="1"/>
  <c r="M13" i="54"/>
  <c r="N13" i="54" s="1"/>
  <c r="O13" i="54" s="1"/>
  <c r="L12" i="54"/>
  <c r="C11" i="54"/>
  <c r="L12" i="52"/>
  <c r="C11" i="52"/>
  <c r="T14" i="54"/>
  <c r="S14" i="54"/>
  <c r="L13" i="48" l="1"/>
  <c r="C12" i="48"/>
  <c r="M14" i="48"/>
  <c r="N14" i="48" s="1"/>
  <c r="O14" i="48" s="1"/>
  <c r="Q14" i="48"/>
  <c r="R14" i="48" s="1"/>
  <c r="Q14" i="50"/>
  <c r="R14" i="50" s="1"/>
  <c r="M14" i="50"/>
  <c r="N14" i="50" s="1"/>
  <c r="O14" i="50" s="1"/>
  <c r="T15" i="48"/>
  <c r="S15" i="48"/>
  <c r="L13" i="50"/>
  <c r="C12" i="50"/>
  <c r="T15" i="50"/>
  <c r="S15" i="50"/>
  <c r="L11" i="54"/>
  <c r="C10" i="54"/>
  <c r="T13" i="54"/>
  <c r="S13" i="54"/>
  <c r="Q12" i="54"/>
  <c r="R12" i="54" s="1"/>
  <c r="M12" i="54"/>
  <c r="N12" i="54" s="1"/>
  <c r="O12" i="54" s="1"/>
  <c r="C10" i="52"/>
  <c r="L11" i="52"/>
  <c r="W9" i="34"/>
  <c r="V9" i="34"/>
  <c r="T13" i="52"/>
  <c r="S13" i="52"/>
  <c r="Q12" i="52"/>
  <c r="R12" i="52" s="1"/>
  <c r="M12" i="52"/>
  <c r="N12" i="52" s="1"/>
  <c r="O12" i="52" s="1"/>
  <c r="T8" i="34"/>
  <c r="U8" i="34" s="1"/>
  <c r="P8" i="34"/>
  <c r="Q8" i="34" s="1"/>
  <c r="R8" i="34" s="1"/>
  <c r="O7" i="34"/>
  <c r="M6" i="34"/>
  <c r="Q13" i="50" l="1"/>
  <c r="R13" i="50" s="1"/>
  <c r="M13" i="50"/>
  <c r="N13" i="50" s="1"/>
  <c r="O13" i="50" s="1"/>
  <c r="T14" i="48"/>
  <c r="S14" i="48"/>
  <c r="L12" i="50"/>
  <c r="C11" i="50"/>
  <c r="S14" i="50"/>
  <c r="T14" i="50"/>
  <c r="L12" i="48"/>
  <c r="C11" i="48"/>
  <c r="Q13" i="48"/>
  <c r="R13" i="48" s="1"/>
  <c r="M13" i="48"/>
  <c r="N13" i="48" s="1"/>
  <c r="O13" i="48" s="1"/>
  <c r="T12" i="54"/>
  <c r="S12" i="54"/>
  <c r="T7" i="34"/>
  <c r="U7" i="34" s="1"/>
  <c r="P7" i="34"/>
  <c r="Q7" i="34" s="1"/>
  <c r="R7" i="34" s="1"/>
  <c r="L10" i="52"/>
  <c r="C9" i="52"/>
  <c r="O6" i="34"/>
  <c r="M5" i="34"/>
  <c r="V8" i="34"/>
  <c r="W8" i="34"/>
  <c r="C9" i="54"/>
  <c r="L10" i="54"/>
  <c r="Q11" i="52"/>
  <c r="R11" i="52" s="1"/>
  <c r="M11" i="52"/>
  <c r="N11" i="52" s="1"/>
  <c r="O11" i="52" s="1"/>
  <c r="T12" i="52"/>
  <c r="S12" i="52"/>
  <c r="Q11" i="54"/>
  <c r="R11" i="54" s="1"/>
  <c r="M11" i="54"/>
  <c r="N11" i="54" s="1"/>
  <c r="O11" i="54" s="1"/>
  <c r="T13" i="48" l="1"/>
  <c r="S13" i="48"/>
  <c r="L11" i="48"/>
  <c r="C10" i="48"/>
  <c r="Q12" i="48"/>
  <c r="R12" i="48" s="1"/>
  <c r="M12" i="48"/>
  <c r="N12" i="48" s="1"/>
  <c r="O12" i="48" s="1"/>
  <c r="L11" i="50"/>
  <c r="C10" i="50"/>
  <c r="Q12" i="50"/>
  <c r="R12" i="50" s="1"/>
  <c r="M12" i="50"/>
  <c r="N12" i="50" s="1"/>
  <c r="O12" i="50" s="1"/>
  <c r="S13" i="50"/>
  <c r="T13" i="50"/>
  <c r="Q10" i="52"/>
  <c r="R10" i="52" s="1"/>
  <c r="M10" i="52"/>
  <c r="N10" i="52" s="1"/>
  <c r="O10" i="52" s="1"/>
  <c r="T11" i="54"/>
  <c r="S11" i="54"/>
  <c r="O5" i="34"/>
  <c r="M4" i="34"/>
  <c r="T11" i="52"/>
  <c r="S11" i="52"/>
  <c r="Q10" i="54"/>
  <c r="R10" i="54" s="1"/>
  <c r="M10" i="54"/>
  <c r="N10" i="54" s="1"/>
  <c r="O10" i="54" s="1"/>
  <c r="L9" i="54"/>
  <c r="C8" i="54"/>
  <c r="T6" i="34"/>
  <c r="U6" i="34" s="1"/>
  <c r="P6" i="34"/>
  <c r="Q6" i="34" s="1"/>
  <c r="R6" i="34" s="1"/>
  <c r="V7" i="34"/>
  <c r="W7" i="34"/>
  <c r="L9" i="52"/>
  <c r="C8" i="52"/>
  <c r="C9" i="50" l="1"/>
  <c r="L10" i="50"/>
  <c r="Q11" i="50"/>
  <c r="R11" i="50" s="1"/>
  <c r="M11" i="50"/>
  <c r="N11" i="50" s="1"/>
  <c r="O11" i="50" s="1"/>
  <c r="L10" i="48"/>
  <c r="C9" i="48"/>
  <c r="T12" i="50"/>
  <c r="S12" i="50"/>
  <c r="S12" i="48"/>
  <c r="T12" i="48"/>
  <c r="Q11" i="48"/>
  <c r="R11" i="48" s="1"/>
  <c r="M11" i="48"/>
  <c r="N11" i="48" s="1"/>
  <c r="O11" i="48" s="1"/>
  <c r="L8" i="54"/>
  <c r="C7" i="54"/>
  <c r="M9" i="54"/>
  <c r="N9" i="54" s="1"/>
  <c r="O9" i="54" s="1"/>
  <c r="Q9" i="54"/>
  <c r="R9" i="54" s="1"/>
  <c r="T5" i="34"/>
  <c r="U5" i="34" s="1"/>
  <c r="P5" i="34"/>
  <c r="Q5" i="34" s="1"/>
  <c r="R5" i="34" s="1"/>
  <c r="L8" i="52"/>
  <c r="C7" i="52"/>
  <c r="T10" i="52"/>
  <c r="S10" i="52"/>
  <c r="T10" i="54"/>
  <c r="S10" i="54"/>
  <c r="M3" i="34"/>
  <c r="O4" i="34"/>
  <c r="Q9" i="52"/>
  <c r="R9" i="52" s="1"/>
  <c r="M9" i="52"/>
  <c r="N9" i="52" s="1"/>
  <c r="O9" i="52" s="1"/>
  <c r="V6" i="34"/>
  <c r="W6" i="34"/>
  <c r="T11" i="48" l="1"/>
  <c r="S11" i="48"/>
  <c r="C8" i="48"/>
  <c r="L9" i="48"/>
  <c r="T11" i="50"/>
  <c r="S11" i="50"/>
  <c r="Q10" i="50"/>
  <c r="R10" i="50" s="1"/>
  <c r="M10" i="50"/>
  <c r="N10" i="50" s="1"/>
  <c r="O10" i="50" s="1"/>
  <c r="M10" i="48"/>
  <c r="N10" i="48" s="1"/>
  <c r="O10" i="48" s="1"/>
  <c r="Q10" i="48"/>
  <c r="R10" i="48" s="1"/>
  <c r="L9" i="50"/>
  <c r="C8" i="50"/>
  <c r="T4" i="34"/>
  <c r="U4" i="34" s="1"/>
  <c r="P4" i="34"/>
  <c r="Q4" i="34" s="1"/>
  <c r="R4" i="34" s="1"/>
  <c r="Q8" i="52"/>
  <c r="R8" i="52" s="1"/>
  <c r="M8" i="52"/>
  <c r="N8" i="52" s="1"/>
  <c r="O8" i="52" s="1"/>
  <c r="L7" i="52"/>
  <c r="C6" i="52"/>
  <c r="S9" i="54"/>
  <c r="T9" i="54"/>
  <c r="Q8" i="54"/>
  <c r="R8" i="54" s="1"/>
  <c r="M8" i="54"/>
  <c r="N8" i="54" s="1"/>
  <c r="O8" i="54" s="1"/>
  <c r="W5" i="34"/>
  <c r="V5" i="34"/>
  <c r="C6" i="54"/>
  <c r="L7" i="54"/>
  <c r="O3" i="34"/>
  <c r="M2" i="34"/>
  <c r="O2" i="34" s="1"/>
  <c r="T9" i="52"/>
  <c r="S9" i="52"/>
  <c r="Q9" i="50" l="1"/>
  <c r="R9" i="50" s="1"/>
  <c r="M9" i="50"/>
  <c r="N9" i="50" s="1"/>
  <c r="O9" i="50" s="1"/>
  <c r="S10" i="48"/>
  <c r="T10" i="48"/>
  <c r="Q9" i="48"/>
  <c r="R9" i="48" s="1"/>
  <c r="M9" i="48"/>
  <c r="N9" i="48" s="1"/>
  <c r="O9" i="48" s="1"/>
  <c r="L8" i="50"/>
  <c r="C7" i="50"/>
  <c r="L8" i="48"/>
  <c r="C7" i="48"/>
  <c r="T10" i="50"/>
  <c r="S10" i="50"/>
  <c r="L6" i="54"/>
  <c r="C5" i="54"/>
  <c r="T8" i="54"/>
  <c r="S8" i="54"/>
  <c r="Q7" i="54"/>
  <c r="R7" i="54" s="1"/>
  <c r="M7" i="54"/>
  <c r="N7" i="54" s="1"/>
  <c r="O7" i="54" s="1"/>
  <c r="Q7" i="52"/>
  <c r="R7" i="52" s="1"/>
  <c r="M7" i="52"/>
  <c r="N7" i="52" s="1"/>
  <c r="O7" i="52" s="1"/>
  <c r="C5" i="52"/>
  <c r="L6" i="52"/>
  <c r="T2" i="34"/>
  <c r="U2" i="34" s="1"/>
  <c r="P2" i="34"/>
  <c r="Q2" i="34" s="1"/>
  <c r="R2" i="34" s="1"/>
  <c r="T3" i="34"/>
  <c r="U3" i="34" s="1"/>
  <c r="P3" i="34"/>
  <c r="Q3" i="34" s="1"/>
  <c r="R3" i="34" s="1"/>
  <c r="S8" i="52"/>
  <c r="T8" i="52"/>
  <c r="V4" i="34"/>
  <c r="W4" i="34"/>
  <c r="M8" i="48" l="1"/>
  <c r="N8" i="48" s="1"/>
  <c r="O8" i="48" s="1"/>
  <c r="Q8" i="48"/>
  <c r="R8" i="48" s="1"/>
  <c r="L7" i="50"/>
  <c r="C6" i="50"/>
  <c r="Q8" i="50"/>
  <c r="R8" i="50" s="1"/>
  <c r="M8" i="50"/>
  <c r="N8" i="50" s="1"/>
  <c r="O8" i="50" s="1"/>
  <c r="S9" i="48"/>
  <c r="T9" i="48"/>
  <c r="C6" i="48"/>
  <c r="L7" i="48"/>
  <c r="T9" i="50"/>
  <c r="S9" i="50"/>
  <c r="Q6" i="52"/>
  <c r="R6" i="52" s="1"/>
  <c r="M6" i="52"/>
  <c r="N6" i="52" s="1"/>
  <c r="O6" i="52" s="1"/>
  <c r="T7" i="52"/>
  <c r="S7" i="52"/>
  <c r="C4" i="52"/>
  <c r="L5" i="52"/>
  <c r="V2" i="34"/>
  <c r="W2" i="34"/>
  <c r="T7" i="54"/>
  <c r="S7" i="54"/>
  <c r="C4" i="54"/>
  <c r="L5" i="54"/>
  <c r="V3" i="34"/>
  <c r="W3" i="34"/>
  <c r="Q6" i="54"/>
  <c r="R6" i="54" s="1"/>
  <c r="M6" i="54"/>
  <c r="N6" i="54" s="1"/>
  <c r="O6" i="54" s="1"/>
  <c r="C5" i="48" l="1"/>
  <c r="L6" i="48"/>
  <c r="S8" i="50"/>
  <c r="T8" i="50"/>
  <c r="C5" i="50"/>
  <c r="L6" i="50"/>
  <c r="M7" i="50"/>
  <c r="N7" i="50" s="1"/>
  <c r="O7" i="50" s="1"/>
  <c r="Q7" i="50"/>
  <c r="R7" i="50" s="1"/>
  <c r="M7" i="48"/>
  <c r="N7" i="48" s="1"/>
  <c r="O7" i="48" s="1"/>
  <c r="Q7" i="48"/>
  <c r="R7" i="48" s="1"/>
  <c r="S8" i="48"/>
  <c r="T8" i="48"/>
  <c r="C3" i="54"/>
  <c r="L4" i="54"/>
  <c r="Q5" i="52"/>
  <c r="R5" i="52" s="1"/>
  <c r="M5" i="52"/>
  <c r="N5" i="52" s="1"/>
  <c r="O5" i="52" s="1"/>
  <c r="T6" i="52"/>
  <c r="S6" i="52"/>
  <c r="M5" i="54"/>
  <c r="N5" i="54" s="1"/>
  <c r="O5" i="54" s="1"/>
  <c r="Q5" i="54"/>
  <c r="R5" i="54" s="1"/>
  <c r="L4" i="52"/>
  <c r="C3" i="52"/>
  <c r="T6" i="54"/>
  <c r="S6" i="54"/>
  <c r="M6" i="50" l="1"/>
  <c r="N6" i="50" s="1"/>
  <c r="O6" i="50" s="1"/>
  <c r="Q6" i="50"/>
  <c r="R6" i="50" s="1"/>
  <c r="T7" i="50"/>
  <c r="S7" i="50"/>
  <c r="C4" i="50"/>
  <c r="L5" i="50"/>
  <c r="Q6" i="48"/>
  <c r="R6" i="48" s="1"/>
  <c r="M6" i="48"/>
  <c r="N6" i="48" s="1"/>
  <c r="O6" i="48" s="1"/>
  <c r="S7" i="48"/>
  <c r="T7" i="48"/>
  <c r="C4" i="48"/>
  <c r="L5" i="48"/>
  <c r="C2" i="52"/>
  <c r="L2" i="52" s="1"/>
  <c r="L3" i="52"/>
  <c r="Q4" i="52"/>
  <c r="R4" i="52" s="1"/>
  <c r="M4" i="52"/>
  <c r="N4" i="52" s="1"/>
  <c r="O4" i="52" s="1"/>
  <c r="S5" i="54"/>
  <c r="T5" i="54"/>
  <c r="S5" i="52"/>
  <c r="T5" i="52"/>
  <c r="M4" i="54"/>
  <c r="N4" i="54" s="1"/>
  <c r="O4" i="54" s="1"/>
  <c r="Q4" i="54"/>
  <c r="R4" i="54" s="1"/>
  <c r="L3" i="54"/>
  <c r="C2" i="54"/>
  <c r="L2" i="54" s="1"/>
  <c r="Q5" i="48" l="1"/>
  <c r="R5" i="48" s="1"/>
  <c r="M5" i="48"/>
  <c r="N5" i="48" s="1"/>
  <c r="O5" i="48" s="1"/>
  <c r="C3" i="48"/>
  <c r="L4" i="48"/>
  <c r="T6" i="48"/>
  <c r="S6" i="48"/>
  <c r="Q5" i="50"/>
  <c r="R5" i="50" s="1"/>
  <c r="M5" i="50"/>
  <c r="N5" i="50" s="1"/>
  <c r="O5" i="50" s="1"/>
  <c r="C3" i="50"/>
  <c r="L4" i="50"/>
  <c r="S6" i="50"/>
  <c r="T6" i="50"/>
  <c r="M2" i="54"/>
  <c r="Q2" i="54"/>
  <c r="R2" i="54" s="1"/>
  <c r="Q3" i="54"/>
  <c r="R3" i="54" s="1"/>
  <c r="M3" i="54"/>
  <c r="N3" i="54" s="1"/>
  <c r="O3" i="54" s="1"/>
  <c r="T4" i="52"/>
  <c r="S4" i="52"/>
  <c r="T4" i="54"/>
  <c r="S4" i="54"/>
  <c r="Q3" i="52"/>
  <c r="R3" i="52" s="1"/>
  <c r="M3" i="52"/>
  <c r="N3" i="52" s="1"/>
  <c r="O3" i="52" s="1"/>
  <c r="Q2" i="52"/>
  <c r="R2" i="52" s="1"/>
  <c r="M2" i="52"/>
  <c r="M4" i="48" l="1"/>
  <c r="N4" i="48" s="1"/>
  <c r="O4" i="48" s="1"/>
  <c r="Q4" i="48"/>
  <c r="R4" i="48" s="1"/>
  <c r="C2" i="48"/>
  <c r="L2" i="48" s="1"/>
  <c r="L3" i="48"/>
  <c r="T5" i="50"/>
  <c r="S5" i="50"/>
  <c r="M4" i="50"/>
  <c r="N4" i="50" s="1"/>
  <c r="O4" i="50" s="1"/>
  <c r="Q4" i="50"/>
  <c r="R4" i="50" s="1"/>
  <c r="C2" i="50"/>
  <c r="L2" i="50" s="1"/>
  <c r="L3" i="50"/>
  <c r="T5" i="48"/>
  <c r="S5" i="48"/>
  <c r="T3" i="52"/>
  <c r="S3" i="52"/>
  <c r="S3" i="54"/>
  <c r="T3" i="54"/>
  <c r="N2" i="52"/>
  <c r="O2" i="52" s="1"/>
  <c r="T2" i="52" s="1"/>
  <c r="S2" i="54"/>
  <c r="N2" i="54"/>
  <c r="O2" i="54" s="1"/>
  <c r="T2" i="54" s="1"/>
  <c r="S2" i="52"/>
  <c r="M2" i="50" l="1"/>
  <c r="Q2" i="50"/>
  <c r="R2" i="50" s="1"/>
  <c r="T4" i="50"/>
  <c r="S4" i="50"/>
  <c r="M3" i="50"/>
  <c r="N3" i="50" s="1"/>
  <c r="O3" i="50" s="1"/>
  <c r="Q3" i="50"/>
  <c r="R3" i="50" s="1"/>
  <c r="M3" i="48"/>
  <c r="N3" i="48" s="1"/>
  <c r="O3" i="48" s="1"/>
  <c r="Q3" i="48"/>
  <c r="R3" i="48" s="1"/>
  <c r="M2" i="48"/>
  <c r="Q2" i="48"/>
  <c r="R2" i="48" s="1"/>
  <c r="T4" i="48"/>
  <c r="S4" i="48"/>
  <c r="N2" i="48" l="1"/>
  <c r="O2" i="48" s="1"/>
  <c r="T2" i="48" s="1"/>
  <c r="S3" i="48"/>
  <c r="T3" i="48"/>
  <c r="S2" i="48"/>
  <c r="S2" i="50"/>
  <c r="T3" i="50"/>
  <c r="S3" i="50"/>
  <c r="N2" i="50"/>
  <c r="O2" i="50" s="1"/>
  <c r="T2" i="50" s="1"/>
</calcChain>
</file>

<file path=xl/sharedStrings.xml><?xml version="1.0" encoding="utf-8"?>
<sst xmlns="http://schemas.openxmlformats.org/spreadsheetml/2006/main" count="843" uniqueCount="545">
  <si>
    <t>International Finance Workbook</t>
  </si>
  <si>
    <t>UH Mānoa · Shidler College of Business · FIN 321 / BUS 629</t>
  </si>
  <si>
    <t>Chapter Navigation</t>
  </si>
  <si>
    <t>Chapter</t>
  </si>
  <si>
    <t>Topic</t>
  </si>
  <si>
    <t>What you will find</t>
  </si>
  <si>
    <t>Chapter 6 International Parity</t>
  </si>
  <si>
    <t>6 — International Parity</t>
  </si>
  <si>
    <t>Covered interest parity worked out step-by-step in USD and GBP.</t>
  </si>
  <si>
    <t>Chapter 7 Options</t>
  </si>
  <si>
    <t>7 — Options &amp; Derivatives</t>
  </si>
  <si>
    <t>Long/short calls and puts, option FX hedge, 11 payoff-diagram charts.</t>
  </si>
  <si>
    <t>Chapter 8 Transaction Hedging</t>
  </si>
  <si>
    <t>8 — Transaction Hedging</t>
  </si>
  <si>
    <t>Hedging a foreign-currency receivable and payable across a spot-scenario grid.</t>
  </si>
  <si>
    <t>Chapter 15  Intl Portffolio Man</t>
  </si>
  <si>
    <t>15 — International Portfolio Management</t>
  </si>
  <si>
    <t>Correlations, beta, portfolio variance (ZM + UAL); 4 charts.</t>
  </si>
  <si>
    <t>Sharpe</t>
  </si>
  <si>
    <t>Sharpe — Asset-class comparisons</t>
  </si>
  <si>
    <t>ETF histories (SPY, IEF, GLD, etc.), equity-only and multi-asset Sharpe, charts.</t>
  </si>
  <si>
    <t>Resources</t>
  </si>
  <si>
    <t>Color Key</t>
  </si>
  <si>
    <t>Color convention &amp; legend</t>
  </si>
  <si>
    <t>Every cell type with an example swatch.</t>
  </si>
  <si>
    <t>Using This Workbook</t>
  </si>
  <si>
    <t>Tour / shortcuts / hidden tabs</t>
  </si>
  <si>
    <t>Open this first if it is your first time.</t>
  </si>
  <si>
    <t>Excel Formulas</t>
  </si>
  <si>
    <t>Function reference by topic</t>
  </si>
  <si>
    <t>Every function used in the workbook with syntax.</t>
  </si>
  <si>
    <t>Named Ranges</t>
  </si>
  <si>
    <t>Concept and workbook-specific list</t>
  </si>
  <si>
    <t>Understand rate_1y_US, call_strike, etc.</t>
  </si>
  <si>
    <t>Data Analytics</t>
  </si>
  <si>
    <t>Stats, correlation, Sharpe ratio</t>
  </si>
  <si>
    <t>Tools used in Chapter 15.</t>
  </si>
  <si>
    <t>Claude for Excel</t>
  </si>
  <si>
    <t>AI assistant walkthrough</t>
  </si>
  <si>
    <t>Prompt ideas + dos and donts.</t>
  </si>
  <si>
    <t>Getting started</t>
  </si>
  <si>
    <t>1.</t>
  </si>
  <si>
    <t>Open the Color Key tab</t>
  </si>
  <si>
    <t>The color legend explains which cells are safe to edit.</t>
  </si>
  <si>
    <t>2.</t>
  </si>
  <si>
    <t>Pick a chapter tab from the list above</t>
  </si>
  <si>
    <t>Each chapter page is a jump table to that chapter's examples.</t>
  </si>
  <si>
    <t>3.</t>
  </si>
  <si>
    <t>Change a yellow input cell</t>
  </si>
  <si>
    <t>Watch how every gray/blue formula cell updates.</t>
  </si>
  <si>
    <t>4.</t>
  </si>
  <si>
    <t>Never edit a gray (formula) cell</t>
  </si>
  <si>
    <t>If you accidentally do, press Ctrl+Z to undo.</t>
  </si>
  <si>
    <t>→ Open the Color Key tab</t>
  </si>
  <si>
    <t>Color Key &amp; Legend — International Finance Workbook</t>
  </si>
  <si>
    <t>This workbook accompanies FIN 321 International Finance &amp; Securities. Tabs are grouped by chapter. Colors follow a consistent convention so you can tell at a glance which cells to edit and which to leave alone.</t>
  </si>
  <si>
    <t>Cell Type</t>
  </si>
  <si>
    <t>Color</t>
  </si>
  <si>
    <t>Meaning / When You Will See It</t>
  </si>
  <si>
    <t>Input</t>
  </si>
  <si>
    <t>1.3415</t>
  </si>
  <si>
    <t>Hard-coded values — yellow fill means you can change these to explore scenarios.</t>
  </si>
  <si>
    <t>Formula</t>
  </si>
  <si>
    <t>=invest*(1+rate_1y_US)</t>
  </si>
  <si>
    <t>Computed values. Blue text on gray fill. Do not edit.</t>
  </si>
  <si>
    <t>Array formula</t>
  </si>
  <si>
    <t>{=FREQUENCY(data,bins)}</t>
  </si>
  <si>
    <t>Dynamic/array formula. Purple text on gray fill.</t>
  </si>
  <si>
    <t>Linked cell</t>
  </si>
  <si>
    <t>='ZM'!D10</t>
  </si>
  <si>
    <t>Formula that pulls a value from another worksheet. Green text on gray fill.</t>
  </si>
  <si>
    <t>Header / label</t>
  </si>
  <si>
    <t>CHAPTER 6</t>
  </si>
  <si>
    <t>Titles and section headings. UH green. Not calculated.</t>
  </si>
  <si>
    <t>Table header</t>
  </si>
  <si>
    <t>Inputs  |  Outputs</t>
  </si>
  <si>
    <t>Column headings on data tables. Dark gray.</t>
  </si>
  <si>
    <t>Tip for students</t>
  </si>
  <si>
    <t>If a cell is yellow, you may change it to test a what-if. Everything else is either a label or a calculation that depends on other cells — editing those will break the model. Use the chapter tabs at the bottom of the workbook to jump to a topic.</t>
  </si>
  <si>
    <t>A short tour of the navigation and conventions.</t>
  </si>
  <si>
    <t>← Back to Welcome</t>
  </si>
  <si>
    <t>1 · Navigation basics</t>
  </si>
  <si>
    <t>Action</t>
  </si>
  <si>
    <t>How</t>
  </si>
  <si>
    <t>Next tab</t>
  </si>
  <si>
    <t>Ctrl + Page Down</t>
  </si>
  <si>
    <t>Previous tab</t>
  </si>
  <si>
    <t>Ctrl + Page Up</t>
  </si>
  <si>
    <t>Jump to a named cell</t>
  </si>
  <si>
    <t>Type the name in the Name Box (top-left of the formula bar)</t>
  </si>
  <si>
    <t>Jump to a tab</t>
  </si>
  <si>
    <t>Right-click the tab-scroll arrows (bottom-left) for the full list</t>
  </si>
  <si>
    <t>Find anywhere</t>
  </si>
  <si>
    <t>Ctrl + F, or Ctrl + Shift + F to search all tabs</t>
  </si>
  <si>
    <t>Recalculate</t>
  </si>
  <si>
    <t>F9 (full) or Shift + F9 (current sheet)</t>
  </si>
  <si>
    <t>Edit a cell</t>
  </si>
  <si>
    <t>F2</t>
  </si>
  <si>
    <t>Cancel an edit</t>
  </si>
  <si>
    <t>Esc · Undo = Ctrl + Z</t>
  </si>
  <si>
    <t>2 · Color coding (recap)</t>
  </si>
  <si>
    <t>Cell type</t>
  </si>
  <si>
    <t>What it means</t>
  </si>
  <si>
    <t>sample</t>
  </si>
  <si>
    <t>Hardcoded value — safe to change to explore scenarios.</t>
  </si>
  <si>
    <t>Calculated. Blue text. Do not edit.</t>
  </si>
  <si>
    <t>Dynamic/array. Purple text. Do not edit.</t>
  </si>
  <si>
    <t>Pulls from another tab. Green text. Do not edit.</t>
  </si>
  <si>
    <t>3 · Hidden tabs</t>
  </si>
  <si>
    <t>Why?</t>
  </si>
  <si>
    <t>Raw ETF price-data tabs (GBTC, GLD, IEF, SPY, EWJ, EZU, EWA, correl, data) are hidden to keep the tab strip clean.</t>
  </si>
  <si>
    <t>Unhide</t>
  </si>
  <si>
    <t>Right-click any tab → Unhide → pick the tab you want to inspect.</t>
  </si>
  <si>
    <t>Why so much price data?</t>
  </si>
  <si>
    <t>Chapter 15 uses these to compute returns, volatility, correlations, and the Sharpe ratio.</t>
  </si>
  <si>
    <t>4 · Before you experiment</t>
  </si>
  <si>
    <t>Save a copy</t>
  </si>
  <si>
    <t>File → Save As before making scenario changes. The master should stay clean.</t>
  </si>
  <si>
    <t>Use named ranges</t>
  </si>
  <si>
    <t>Most formulas use names like rate_1y_US, forward_1y_GBPUSD, call_strike. Changing the yellow cell is enough.</t>
  </si>
  <si>
    <t>Break something?</t>
  </si>
  <si>
    <t>Ctrl + Z. If you saved a broken state, ask your instructor for the master file.</t>
  </si>
  <si>
    <t>Excel Formulas Used in This Workbook</t>
  </si>
  <si>
    <t>Grouped by topic, with syntax and the chapter(s) where each function appears.</t>
  </si>
  <si>
    <t>1 · Time value &amp; FX</t>
  </si>
  <si>
    <t>Function</t>
  </si>
  <si>
    <t>Syntax</t>
  </si>
  <si>
    <t>What it does / used in</t>
  </si>
  <si>
    <t>PV</t>
  </si>
  <si>
    <t>=PV(rate, nper, pmt, [fv])</t>
  </si>
  <si>
    <t>Present value of cash flows — used throughout Chapter 6 parity proofs.</t>
  </si>
  <si>
    <t>FV</t>
  </si>
  <si>
    <t>=FV(rate, nper, pmt, [pv])</t>
  </si>
  <si>
    <t>Future value of a current investment at a given rate.</t>
  </si>
  <si>
    <t>PMT</t>
  </si>
  <si>
    <t>=PMT(rate, nper, pv, [fv])</t>
  </si>
  <si>
    <t>Periodic payment for a loan or annuity.</t>
  </si>
  <si>
    <t>2 · Options &amp; derivatives</t>
  </si>
  <si>
    <t>MAX / MIN</t>
  </si>
  <si>
    <t>=MAX(spot - strike, 0)</t>
  </si>
  <si>
    <t>Call payoff at expiration. Chapter 7 (option fx hedge, PnL charts).</t>
  </si>
  <si>
    <t>IF</t>
  </si>
  <si>
    <t>=IF(spot&amp;gt;strike, spot-strike, 0)</t>
  </si>
  <si>
    <t>Equivalent to MAX(...,0) — explicit branch of the option payoff.</t>
  </si>
  <si>
    <t>Payoff diagram</t>
  </si>
  <si>
    <t>Scatter with smoothed line over an array of spot prices</t>
  </si>
  <si>
    <t>Used for all PnL Chart * tabs.</t>
  </si>
  <si>
    <t>3 · Statistics / risk (Chapter 15)</t>
  </si>
  <si>
    <t>AVERAGE</t>
  </si>
  <si>
    <t>=AVERAGE(range)</t>
  </si>
  <si>
    <t>Mean return.</t>
  </si>
  <si>
    <t>STDEV.P</t>
  </si>
  <si>
    <t>=STDEV.P(range)</t>
  </si>
  <si>
    <t>Population standard deviation — used for volatility.</t>
  </si>
  <si>
    <t>STDEV.S</t>
  </si>
  <si>
    <t>=STDEV.S(range)</t>
  </si>
  <si>
    <t>Sample standard deviation.</t>
  </si>
  <si>
    <t>CORREL</t>
  </si>
  <si>
    <t>=CORREL(x, y)</t>
  </si>
  <si>
    <t>Correlation between two return series. Correl ZM + UAL tab.</t>
  </si>
  <si>
    <t>COVARIANCE.P</t>
  </si>
  <si>
    <t>=COVARIANCE.P(x, y)</t>
  </si>
  <si>
    <t>Covariance — building block of portfolio variance.</t>
  </si>
  <si>
    <t>SQRT</t>
  </si>
  <si>
    <t>=SQRT(variance)</t>
  </si>
  <si>
    <t>Portfolio standard deviation is √(w'Σw); SQRT converts variance to vol.</t>
  </si>
  <si>
    <t>SUMPRODUCT</t>
  </si>
  <si>
    <t>=SUMPRODUCT(weights, returns)</t>
  </si>
  <si>
    <t>Weighted mean. Used for portfolio expected return and Sharpe numerator.</t>
  </si>
  <si>
    <t>4 · Lookup, logic, utility</t>
  </si>
  <si>
    <t>IFERROR</t>
  </si>
  <si>
    <t>=IFERROR(value, fallback)</t>
  </si>
  <si>
    <t>Hides #DIV/0! at the tail of time-series ranges.</t>
  </si>
  <si>
    <t>INDIRECT</t>
  </si>
  <si>
    <t>=INDIRECT(ref_text)</t>
  </si>
  <si>
    <t>Turn a text string into a cell reference.</t>
  </si>
  <si>
    <t>FORMULATEXT</t>
  </si>
  <si>
    <t>=FORMULATEXT(reference)</t>
  </si>
  <si>
    <t>Print a formula as text — used on multiple tabs to show students the equation next to the number.</t>
  </si>
  <si>
    <t>&amp; (concat)</t>
  </si>
  <si>
    <t>= "rate_1y_" &amp;amp; country</t>
  </si>
  <si>
    <t>String concatenation.</t>
  </si>
  <si>
    <t>Named Ranges Guide</t>
  </si>
  <si>
    <t>Why this workbook uses them and how to work with them.</t>
  </si>
  <si>
    <t>1 · What is a named range?</t>
  </si>
  <si>
    <t>A named range is a human-readable alias for a cell or range. Instead of =C2*(1+C1) we write =invest*(1+rate_1y_US). That makes formulas self-documenting, easier to audit, and safer to edit.</t>
  </si>
  <si>
    <t>2 · How to create one</t>
  </si>
  <si>
    <t>Select the cell (or range) you want to name.</t>
  </si>
  <si>
    <t>Type the name in the Name Box at the top-left of the formula bar, then press Enter. (Or Formulas → Define Name.)</t>
  </si>
  <si>
    <t>Use the name anywhere a cell reference is allowed.</t>
  </si>
  <si>
    <t>To see/edit all names: Formulas → Name Manager (Ctrl + F3).</t>
  </si>
  <si>
    <t>3 · Named ranges used in this workbook</t>
  </si>
  <si>
    <t>Name</t>
  </si>
  <si>
    <t>Where</t>
  </si>
  <si>
    <t>What it is</t>
  </si>
  <si>
    <t>rate_1y_US</t>
  </si>
  <si>
    <t>Interest Rate Parity!C2</t>
  </si>
  <si>
    <t>1-year US interest rate.</t>
  </si>
  <si>
    <t>rate_1y_UK</t>
  </si>
  <si>
    <t>Interest Rate Parity!C3</t>
  </si>
  <si>
    <t>1-year UK interest rate.</t>
  </si>
  <si>
    <t>invest</t>
  </si>
  <si>
    <t>Interest Rate Parity!C5</t>
  </si>
  <si>
    <t>Investment notional (USD).</t>
  </si>
  <si>
    <t>forward_1y_GBPUSD</t>
  </si>
  <si>
    <t>Interest Rate Parity!C6</t>
  </si>
  <si>
    <t>1-year GBPUSD forward rate.</t>
  </si>
  <si>
    <t>contract_notional_value_payable</t>
  </si>
  <si>
    <t>Transaction Hedging (Payables)!F6</t>
  </si>
  <si>
    <t>Notional amount of the foreign-currency payable.</t>
  </si>
  <si>
    <t>current_spot_price_payable</t>
  </si>
  <si>
    <t>Transaction Hedging (Payables)!F7</t>
  </si>
  <si>
    <t>Spot FX at the time the hedge is put on.</t>
  </si>
  <si>
    <t>call_strike · call_price</t>
  </si>
  <si>
    <t>Transaction Hedging (Payables)!F14:F15</t>
  </si>
  <si>
    <t>Call-option strike and premium (used for hedging a payable).</t>
  </si>
  <si>
    <t>put_price</t>
  </si>
  <si>
    <t>Transaction Hedging (Receivable!F15</t>
  </si>
  <si>
    <t>Put-option premium (used for hedging a receivable).</t>
  </si>
  <si>
    <t>fv_put_outlay</t>
  </si>
  <si>
    <t>Transaction Hedging (Receivable!F28</t>
  </si>
  <si>
    <t>Future value of the premium paid.</t>
  </si>
  <si>
    <t>gbpusd_1y_scenario</t>
  </si>
  <si>
    <t>Transaction Hedging (Receivable!C33:C45</t>
  </si>
  <si>
    <t>Vector of possible 1-year GBPUSD outcomes for scenario analysis.</t>
  </si>
  <si>
    <t>recievable</t>
  </si>
  <si>
    <t>Transaction Hedging (Receivable!F6</t>
  </si>
  <si>
    <t>Notional amount of the foreign-currency receivable.</t>
  </si>
  <si>
    <t>Data Analytics in Excel</t>
  </si>
  <si>
    <t>Descriptive statistics, histograms, correlation, Sharpe ratio.</t>
  </si>
  <si>
    <t>1 · Descriptive statistics</t>
  </si>
  <si>
    <t>Use</t>
  </si>
  <si>
    <t>Mean</t>
  </si>
  <si>
    <t>Arithmetic average of returns.</t>
  </si>
  <si>
    <t>Median</t>
  </si>
  <si>
    <t>=MEDIAN(range)</t>
  </si>
  <si>
    <t>Middle value — robust to outliers.</t>
  </si>
  <si>
    <t>Std dev</t>
  </si>
  <si>
    <t>=STDEV.P(range) / =STDEV.S(range)</t>
  </si>
  <si>
    <t>Volatility; .P for population, .S for sample.</t>
  </si>
  <si>
    <t>Variance</t>
  </si>
  <si>
    <t>=VAR.P(range)</t>
  </si>
  <si>
    <t>Std dev squared.</t>
  </si>
  <si>
    <t>Min/Max</t>
  </si>
  <si>
    <t>=MIN(range) / =MAX(range)</t>
  </si>
  <si>
    <t>Range bounds.</t>
  </si>
  <si>
    <t>Percentile</t>
  </si>
  <si>
    <t>=PERCENTILE.INC(range, 0.95)</t>
  </si>
  <si>
    <t>95th percentile (common in VaR).</t>
  </si>
  <si>
    <t>2 · Correlation</t>
  </si>
  <si>
    <t>=CORREL(x_returns, y_returns)</t>
  </si>
  <si>
    <t>Pearson correlation — see Correl ZM + UAL.</t>
  </si>
  <si>
    <t>Unscaled co-movement.</t>
  </si>
  <si>
    <t>Rolling CORREL</t>
  </si>
  <si>
    <t>Apply over a sliding window</t>
  </si>
  <si>
    <t>Correl ZM + UAL shows rolling 30-day and multi-period correlations.</t>
  </si>
  <si>
    <t>3 · Sharpe ratio (Chapter 15)</t>
  </si>
  <si>
    <t>The Sharpe ratio measures excess return per unit of risk: Sharpe = (E[R_portfolio] − R_risk_free) / σ_portfolio. A higher Sharpe means more reward for each unit of volatility. To build it in Excel:</t>
  </si>
  <si>
    <t>Compute periodic returns with (price_t / price_{t-1}) − 1, then annualize the mean and std dev.</t>
  </si>
  <si>
    <t>Expected return = SUMPRODUCT(weights, expected_returns) across assets.</t>
  </si>
  <si>
    <t>Portfolio volatility = SQRT(weights ' Σ weights). For two assets: SQRT(w1²σ1² + w2²σ2² + 2·w1·w2·σ1·σ2·ρ).</t>
  </si>
  <si>
    <t>Risk-free rate = 1-year T-bill yield (see IEF tab for a proxy).</t>
  </si>
  <si>
    <t>5.</t>
  </si>
  <si>
    <t>Sharpe = (expected − risk-free) / portfolio volatility.</t>
  </si>
  <si>
    <t>Using Anthropic's AI assistant to work with this workbook.</t>
  </si>
  <si>
    <t>1 · What is it</t>
  </si>
  <si>
    <t>Claude is Anthropic's AI assistant. Claude for Excel lets you ask questions about your spreadsheet, have it read and reason over your data, explain formulas, and generate new analysis. It is available inside Excel as an add-in and on claude.ai where you can upload an .xlsx file and chat about it.</t>
  </si>
  <si>
    <t>2 · Useful prompts for this workbook</t>
  </si>
  <si>
    <t>Try asking Claude</t>
  </si>
  <si>
    <t>Parity intuition</t>
  </si>
  <si>
    <t>"Explain covered interest rate parity using the Interest Rate Parity tab — what happens if the forward moves 1% in either direction?"</t>
  </si>
  <si>
    <t>Option hedging</t>
  </si>
  <si>
    <t>"For Transaction Hedging (Receivables), walk me through when a put option beats a forward hedge — under what spot scenarios?"</t>
  </si>
  <si>
    <t>Sharpe math</t>
  </si>
  <si>
    <t>"Compute the Sharpe ratio for a 60% ZM / 40% UAL portfolio using the data in the Portfolio tab. Show your work."</t>
  </si>
  <si>
    <t>Sensitivity</t>
  </si>
  <si>
    <t>"Build a two-way sensitivity table for the receivable hedge: strike price (1.30–1.40) vs implied volatility (10%–30%)."</t>
  </si>
  <si>
    <t>Translate a number</t>
  </si>
  <si>
    <t>"A correlation of 0.42 between ZM and UAL — what does that mean for portfolio diversification?"</t>
  </si>
  <si>
    <t>Concept check</t>
  </si>
  <si>
    <t>"What is the difference between covered and uncovered interest parity, and why does UIP often fail empirically?"</t>
  </si>
  <si>
    <t>Generate data</t>
  </si>
  <si>
    <t>"Give me 5 years of synthetic monthly returns for a hypothetical EM equity index with 25% annualized vol and 0.3 correlation to SPY."</t>
  </si>
  <si>
    <t>3 · How to get good answers</t>
  </si>
  <si>
    <t>Be specific about the cell or tab</t>
  </si>
  <si>
    <t>Reference exact tab names and cell addresses. "Explain Interest Rate Parity!C9" beats "explain the formula".</t>
  </si>
  <si>
    <t>Give Claude the context</t>
  </si>
  <si>
    <t>Attach the workbook or paste the relevant rows. Claude cannot read what you do not show it.</t>
  </si>
  <si>
    <t>Ask for the reasoning</t>
  </si>
  <si>
    <t>"Show your work" or "walk me through step by step" catches mistakes.</t>
  </si>
  <si>
    <t>Verify numbers</t>
  </si>
  <si>
    <t>Cross-check arithmetic against Excel itself. AI can produce plausible but wrong numbers.</t>
  </si>
  <si>
    <t>Cite your AI use</t>
  </si>
  <si>
    <t>Per the course AI policy, record meaningful prompts in deliverables/prompt-log.md.</t>
  </si>
  <si>
    <t>4 · What NOT to do</t>
  </si>
  <si>
    <t>Do not paste real personal data</t>
  </si>
  <si>
    <t>SSNs, account numbers, or client-identifiable info should never go into an AI chat.</t>
  </si>
  <si>
    <t>Do not outsource your learning</t>
  </si>
  <si>
    <t>Use Claude to explain and check, not to do the assignment for you.</t>
  </si>
  <si>
    <t>Do not trust without verifying</t>
  </si>
  <si>
    <t>Treat AI-written Excel formulas like code from a stranger — test before shipping.</t>
  </si>
  <si>
    <t>Chapter 6 — International Parity</t>
  </si>
  <si>
    <t>Contents — click a tab name to jump to that sheet</t>
  </si>
  <si>
    <t>#</t>
  </si>
  <si>
    <t>Tab Name</t>
  </si>
  <si>
    <t>Type</t>
  </si>
  <si>
    <t>Color key</t>
  </si>
  <si>
    <t>Interest Rate Parity</t>
  </si>
  <si>
    <t>Worksheet</t>
  </si>
  <si>
    <t>See the "Color Key" tab for full legend</t>
  </si>
  <si>
    <t>US 1-Year Interest Rate</t>
  </si>
  <si>
    <t>KEY</t>
  </si>
  <si>
    <t>EDIT</t>
  </si>
  <si>
    <t>UK 1-Year Interest Rate</t>
  </si>
  <si>
    <t>Spot GBP/USD</t>
  </si>
  <si>
    <t>Investment</t>
  </si>
  <si>
    <t>GBPUSD 1-year forward</t>
  </si>
  <si>
    <t>Spot GBP/USD in 1 year</t>
  </si>
  <si>
    <t>US</t>
  </si>
  <si>
    <t>=</t>
  </si>
  <si>
    <t>Foreign</t>
  </si>
  <si>
    <t>Step 1: Invest $100 at the prevailing 1-year US interest rate (4.08%)</t>
  </si>
  <si>
    <t>Step 1: Exchange USD for GBP at current GBPUSD spot exchange rate</t>
  </si>
  <si>
    <t xml:space="preserve">Step 2: Invest £𝟕𝟒.𝟓𝟒𝟑𝟒 at prevailing 1-year UK interest rate (3.78%)
</t>
  </si>
  <si>
    <t>Step 3: Hedge GBPUSD exposure by selling GBP 1-year forward (1.34491)</t>
  </si>
  <si>
    <t>lockin</t>
  </si>
  <si>
    <t>Step 4: In 1-year exchange GBP investment back into USD at the forward rate locked in above</t>
  </si>
  <si>
    <t>xx</t>
  </si>
  <si>
    <t>Chapter 7 — Options &amp; Derivatives</t>
  </si>
  <si>
    <t>data</t>
  </si>
  <si>
    <t>PnL Chart Long Stock</t>
  </si>
  <si>
    <t>Chart</t>
  </si>
  <si>
    <t>PnL Chart Long Call</t>
  </si>
  <si>
    <t>PnL Chart Long Stock v Call</t>
  </si>
  <si>
    <t>PnL Chart Short Call</t>
  </si>
  <si>
    <t>PnL Chart Stock v Short Call</t>
  </si>
  <si>
    <t>PnL Chart Long Put</t>
  </si>
  <si>
    <t>PnL Chart Short Put</t>
  </si>
  <si>
    <t>PnL Chart Stock v Long Put</t>
  </si>
  <si>
    <t>PnL Chart Stock v Short Put</t>
  </si>
  <si>
    <t>option fx hedge</t>
  </si>
  <si>
    <t>PnL Chart Long GBPUSD Put</t>
  </si>
  <si>
    <t>Call</t>
  </si>
  <si>
    <t>Put</t>
  </si>
  <si>
    <t>bot stox-&gt;</t>
  </si>
  <si>
    <t>&lt;-- Strike Price</t>
  </si>
  <si>
    <t>DeltaOne Trading</t>
  </si>
  <si>
    <t>&lt;-- Option Price</t>
  </si>
  <si>
    <t>Stock Price</t>
  </si>
  <si>
    <t>Long Stock PnL</t>
  </si>
  <si>
    <t>Long Call</t>
  </si>
  <si>
    <t>Short Call</t>
  </si>
  <si>
    <t>Long Put</t>
  </si>
  <si>
    <t>Short Put</t>
  </si>
  <si>
    <t>call breakeven-&gt;</t>
  </si>
  <si>
    <t>Long GBP/USD</t>
  </si>
  <si>
    <t>Long GBP/USD Put</t>
  </si>
  <si>
    <t>$8,957,747 = ($8,450,705) ($1.80/£)</t>
  </si>
  <si>
    <t>Chapter 8 — Transaction Hedging (Receivables &amp; Payables)</t>
  </si>
  <si>
    <t>Transaction Hedging (Receivable</t>
  </si>
  <si>
    <t>Transaction Hedging (Payables)</t>
  </si>
  <si>
    <t>Hedging Foreign Currency Receivables</t>
  </si>
  <si>
    <t xml:space="preserve">Suppose Boeing Corporation exported a landing gear of Boeing 737 aircraft to British Airways and billed £10 million receivable in one year.
</t>
  </si>
  <si>
    <t>Given</t>
  </si>
  <si>
    <t xml:space="preserve">Variables </t>
  </si>
  <si>
    <t>Key</t>
  </si>
  <si>
    <t>1-Year Receivable</t>
  </si>
  <si>
    <t>Editable</t>
  </si>
  <si>
    <t>Current GBP/USD Spot Exchange Rate</t>
  </si>
  <si>
    <t>Outcome</t>
  </si>
  <si>
    <t>Money Market</t>
  </si>
  <si>
    <t>Formulas</t>
  </si>
  <si>
    <t>U.S. 1-Year Interest Rate (domestic)</t>
  </si>
  <si>
    <t>U.K. 1-Year Interest Rate (foreign)</t>
  </si>
  <si>
    <t>&lt;--what if 8% TIME PERMITTING</t>
  </si>
  <si>
    <t>Forwards</t>
  </si>
  <si>
    <t>GBP/USD 1-Year Forward Exchange Rate</t>
  </si>
  <si>
    <t>Options</t>
  </si>
  <si>
    <t>GBP/USD Put Strike Price</t>
  </si>
  <si>
    <t>GBP/USD Put Price</t>
  </si>
  <si>
    <t>1. Forward Hedge</t>
  </si>
  <si>
    <t>[a] Sell GBP/USD 1-Year Forward</t>
  </si>
  <si>
    <t xml:space="preserve">&lt;-- LOCKED IN: in one year we will have this amount </t>
  </si>
  <si>
    <t>2. Money Market Hedge</t>
  </si>
  <si>
    <t>[a] Borrow the discounted present value of the foreign receivable</t>
  </si>
  <si>
    <t>[b] Convert [a] into domestic at the current spot exchange</t>
  </si>
  <si>
    <t>[c] Invest [b] at the prevailing domestic interest rate</t>
  </si>
  <si>
    <t>3. Option Hedge</t>
  </si>
  <si>
    <t>[a] Buy puts</t>
  </si>
  <si>
    <t>[b] Determine 1-year future value equivalent of [a]</t>
  </si>
  <si>
    <t>&lt;-- LOWEST: variable amount depends on where GBP/USD spot ends up in 1 year</t>
  </si>
  <si>
    <t>GBP/USD
Spot Exchange Rate
(scenarios in 1 year)</t>
  </si>
  <si>
    <t>In one year, we receive</t>
  </si>
  <si>
    <t>Hedge Profit (Loss) vs. No Hedge</t>
  </si>
  <si>
    <t>Winner</t>
  </si>
  <si>
    <t>0. No Hedge</t>
  </si>
  <si>
    <t>1. Forward Hedge
(F - St) x Notional Value</t>
  </si>
  <si>
    <t>of Hedge / No Hedge</t>
  </si>
  <si>
    <t>of Hedges</t>
  </si>
  <si>
    <t>Future Spot Price</t>
  </si>
  <si>
    <t>&lt;-- Worse (GBP depreciates)</t>
  </si>
  <si>
    <t>&lt;-- baseline</t>
  </si>
  <si>
    <t>&lt;-- Better (GBP appreciates)</t>
  </si>
  <si>
    <t>Hedging Foreign Currency Payables</t>
  </si>
  <si>
    <t xml:space="preserve">Suppose Boeing imported a Rolls-Royce jet engine for £5 million payable in one year
</t>
  </si>
  <si>
    <t>GBP/USD Call Strike Price</t>
  </si>
  <si>
    <t>GBP/USD Call Price</t>
  </si>
  <si>
    <t>[a] Buy GBP/USD 1-Year Forward</t>
  </si>
  <si>
    <t>[a] Determine present value of the foreign payable</t>
  </si>
  <si>
    <t>[b] Calculate [a] into domestic at the current spot exchange &amp; Borrow</t>
  </si>
  <si>
    <t>[c] Convert [b] into foreign currency at the current spot exchange</t>
  </si>
  <si>
    <t>[d] Recieve in 1-year and make payment</t>
  </si>
  <si>
    <t>[e] Future Value of expense at the prevailing domestic interest rate</t>
  </si>
  <si>
    <t>[a] Buy call</t>
  </si>
  <si>
    <t>&lt;-- HIGHEST: variable amount depends on where GBP/USD spot ends up in 1 year</t>
  </si>
  <si>
    <t>In one year, we pay</t>
  </si>
  <si>
    <t>&lt;-- Better (GBP depreciates)</t>
  </si>
  <si>
    <t>&lt;-- Worse (GBP appreciates)</t>
  </si>
  <si>
    <t>Chapter 15 — International Portfolio Management</t>
  </si>
  <si>
    <t>Correl ZM + UAL</t>
  </si>
  <si>
    <t>CHART Correlation 250d</t>
  </si>
  <si>
    <t>CHART Correlation multi Period</t>
  </si>
  <si>
    <t>ZM</t>
  </si>
  <si>
    <t>ZM Investment</t>
  </si>
  <si>
    <t>UAL</t>
  </si>
  <si>
    <t>UAL Investment</t>
  </si>
  <si>
    <t>Portfolio</t>
  </si>
  <si>
    <t>CHART ZM + UAL Investment</t>
  </si>
  <si>
    <t>CHART ZM + UAL Investment Compa</t>
  </si>
  <si>
    <t>check</t>
  </si>
  <si>
    <t>Date</t>
  </si>
  <si>
    <t>Adj Close</t>
  </si>
  <si>
    <t>rtn ZM</t>
  </si>
  <si>
    <t>rtn UAL</t>
  </si>
  <si>
    <t>correl LT</t>
  </si>
  <si>
    <t>correl 250</t>
  </si>
  <si>
    <t>correl 90</t>
  </si>
  <si>
    <t>correl ST</t>
  </si>
  <si>
    <t>stDev90 Daily ZM</t>
  </si>
  <si>
    <t>stDev250 Annualized ZM</t>
  </si>
  <si>
    <t>riskFree Rate</t>
  </si>
  <si>
    <t>rtn Annual rolling</t>
  </si>
  <si>
    <t>excessRtn ZM</t>
  </si>
  <si>
    <t>excessRtn SMA90 ZM</t>
  </si>
  <si>
    <t>sharpe ZM</t>
  </si>
  <si>
    <t>ZM rtnOn $100</t>
  </si>
  <si>
    <t>stDev250 Daily UAL</t>
  </si>
  <si>
    <t>stDev250 Annualized UAL</t>
  </si>
  <si>
    <t>excessRtn UAL</t>
  </si>
  <si>
    <t>excessRtn SMA90 UAL</t>
  </si>
  <si>
    <t>sharpe UAL</t>
  </si>
  <si>
    <t>UAL rtnOn $100</t>
  </si>
  <si>
    <t>$50 in ZM</t>
  </si>
  <si>
    <t>$50 in UAL</t>
  </si>
  <si>
    <t>$100 in PORTFOLIO</t>
  </si>
  <si>
    <t>rtn PORTFOLIO</t>
  </si>
  <si>
    <t>stDev Daily PORTFOLIO</t>
  </si>
  <si>
    <t>stDev Annualized PORTFOLIO</t>
  </si>
  <si>
    <t>excessRtn PORTFOLIO</t>
  </si>
  <si>
    <t>sharpe Portfolio</t>
  </si>
  <si>
    <t>Sharpe Ratios &amp; Asset-Class Comparisons</t>
  </si>
  <si>
    <t>GBTC</t>
  </si>
  <si>
    <t>GLD</t>
  </si>
  <si>
    <t>IEF</t>
  </si>
  <si>
    <t>EWJ</t>
  </si>
  <si>
    <t>EZU</t>
  </si>
  <si>
    <t>EWA</t>
  </si>
  <si>
    <t>SPY</t>
  </si>
  <si>
    <t>correl</t>
  </si>
  <si>
    <t>CHART Chart2</t>
  </si>
  <si>
    <t>Copy of Chart2</t>
  </si>
  <si>
    <t>Equities</t>
  </si>
  <si>
    <t>Equities Chart</t>
  </si>
  <si>
    <t>Equities wBTC</t>
  </si>
  <si>
    <t>Equities wBTC Chart</t>
  </si>
  <si>
    <t>Asset Classes</t>
  </si>
  <si>
    <t>Asset Classes Chart</t>
  </si>
  <si>
    <t>Asset Classes wBTC</t>
  </si>
  <si>
    <t>Asset Classes wBTC Chart</t>
  </si>
  <si>
    <t>Comparison Chart</t>
  </si>
  <si>
    <t>Volume</t>
  </si>
  <si>
    <t>rtn</t>
  </si>
  <si>
    <t>GBTC PnL</t>
  </si>
  <si>
    <t>GLD PnL</t>
  </si>
  <si>
    <t>IEF PnL</t>
  </si>
  <si>
    <t>EWJ PnL</t>
  </si>
  <si>
    <t>EZU PnL</t>
  </si>
  <si>
    <t>EWA PnL</t>
  </si>
  <si>
    <t>SPY PnL</t>
  </si>
  <si>
    <t>stDev(250)</t>
  </si>
  <si>
    <t>stDev (annualized)</t>
  </si>
  <si>
    <t>Correl</t>
  </si>
  <si>
    <t>stDev Annualized</t>
  </si>
  <si>
    <t>Equities Portfolio PnL</t>
  </si>
  <si>
    <t>annual Rtn (rolling)</t>
  </si>
  <si>
    <t>excessRtn SMA90 PORTFOLIO</t>
  </si>
  <si>
    <t>Equities wBTC Portfolio PnL</t>
  </si>
  <si>
    <t>Asset Classes Portfolio PnL</t>
  </si>
  <si>
    <t>Asset Classes wBTC Portfolio PnL</t>
  </si>
  <si>
    <t>TSLA (Adj Close)</t>
  </si>
  <si>
    <t>TSLA (% Rtn)</t>
  </si>
  <si>
    <t>SPX (Adj Close)</t>
  </si>
  <si>
    <t>SPX (% Rtn)</t>
  </si>
  <si>
    <t>check Date</t>
  </si>
  <si>
    <t>[a]</t>
  </si>
  <si>
    <t>Covariance (TSLA,SPX)</t>
  </si>
  <si>
    <t>&lt;-- dependent (y)</t>
  </si>
  <si>
    <t>[b]</t>
  </si>
  <si>
    <t>Variance (SPX)</t>
  </si>
  <si>
    <t>&lt;-- independent or benchmark (x)</t>
  </si>
  <si>
    <t>beta</t>
  </si>
  <si>
    <t>&lt;-- [a] / [b]</t>
  </si>
  <si>
    <t>slope</t>
  </si>
  <si>
    <t>date matchup</t>
  </si>
  <si>
    <t>"State"</t>
  </si>
  <si>
    <t>Probability</t>
  </si>
  <si>
    <t>P*
GBP value of the asset</t>
  </si>
  <si>
    <t>S
GBP/USD</t>
  </si>
  <si>
    <t>P (=S x P*)
USD value of the asset</t>
  </si>
  <si>
    <t>Covariance</t>
  </si>
  <si>
    <t>Forward Exchange Rate</t>
  </si>
  <si>
    <t>Future Quantities</t>
  </si>
  <si>
    <t>State 1</t>
  </si>
  <si>
    <t>State 2</t>
  </si>
  <si>
    <t>State 3</t>
  </si>
  <si>
    <t>A. Case 1</t>
  </si>
  <si>
    <t xml:space="preserve">b1 = </t>
  </si>
  <si>
    <t>Local currency asset price (P)</t>
  </si>
  <si>
    <t>Exchange rate (S)</t>
  </si>
  <si>
    <t>Dollar value (P = SP)</t>
  </si>
  <si>
    <t>Proceeds from forward contract</t>
  </si>
  <si>
    <t>&lt;- full details</t>
  </si>
  <si>
    <t>Dollar value of hedged position (HP)</t>
  </si>
  <si>
    <t>B. Case 3</t>
  </si>
  <si>
    <t xml:space="preserve">b3 = </t>
  </si>
  <si>
    <t>Dollar value of hedged position (H P)</t>
  </si>
  <si>
    <t>Chapter 9 – Management of Economic Exposure</t>
  </si>
  <si>
    <t>Beta TSLA  SPX</t>
  </si>
  <si>
    <t>CHART Beta TSLA SPX</t>
  </si>
  <si>
    <t>Book example</t>
  </si>
  <si>
    <t>Book example continued</t>
  </si>
  <si>
    <t>Chapter 9 Economic Exposure</t>
  </si>
  <si>
    <t>9 — Management of Economic Exposure</t>
  </si>
  <si>
    <t>Minimum-variance hedge of a foreign-currency asset (exposure beta via regression); book example + TSLA/SPX beta.</t>
  </si>
  <si>
    <t>This workbook is a reference library of worked examples for international finance. Chapter 6 covers parity conditions, Chapter 7 options, Chapter 8 transaction hedging, Chapter 9 economic exposure, and Chapter 15 international portfolio management and the Sharpe ratio. Click a chapter below to jump to its contents page. The Color Key tab explains which cells are safe to 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</si>
</sst>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
    <numFmt numFmtId="166" formatCode="_(&quot;$&quot;* #,##0_);_(&quot;$&quot;* \(#,##0\);_(&quot;$&quot;* &quot;-&quot;??_);_(@_)"/>
    <numFmt numFmtId="167" formatCode="&quot;$&quot;#,##0"/>
    <numFmt numFmtId="168" formatCode="[$£-809]#,##0"/>
    <numFmt numFmtId="169" formatCode="[$£]#,##0"/>
    <numFmt numFmtId="170" formatCode="0.0%"/>
    <numFmt numFmtId="171" formatCode="0.0000%"/>
    <numFmt numFmtId="172" formatCode="0.0000000"/>
    <numFmt numFmtId="173" formatCode="m/d"/>
    <numFmt numFmtId="174" formatCode="#,##0.000000"/>
    <numFmt numFmtId="175" formatCode="0.000000"/>
  </numFmts>
  <fonts count="93" x14ac:knownFonts="1">
    <font>
      <sz val="10"/>
      <color rgb="FF000000"/>
      <name val="Arial"/>
      <scheme val="minor"/>
    </font>
    <font>
      <sz val="11"/>
      <color theme="1"/>
      <name val="Arial"/>
      <family val="2"/>
      <scheme val="minor"/>
    </font>
    <font>
      <sz val="18"/>
      <color theme="1"/>
      <name val="Arial"/>
      <family val="2"/>
      <scheme val="minor"/>
    </font>
    <font>
      <sz val="15"/>
      <color theme="1"/>
      <name val="Arial"/>
      <family val="2"/>
      <scheme val="minor"/>
    </font>
    <font>
      <b/>
      <sz val="18"/>
      <color theme="1"/>
      <name val="Arial"/>
      <family val="2"/>
      <scheme val="minor"/>
    </font>
    <font>
      <b/>
      <sz val="10"/>
      <color theme="1"/>
      <name val="Arial"/>
      <family val="2"/>
      <scheme val="minor"/>
    </font>
    <font>
      <b/>
      <sz val="15"/>
      <color theme="1"/>
      <name val="Arial"/>
      <family val="2"/>
      <scheme val="minor"/>
    </font>
    <font>
      <sz val="18"/>
      <color rgb="FF0000FF"/>
      <name val="Arial"/>
      <family val="2"/>
      <scheme val="minor"/>
    </font>
    <font>
      <sz val="10"/>
      <color rgb="FF000000"/>
      <name val="Arial"/>
      <family val="2"/>
      <scheme val="minor"/>
    </font>
    <font>
      <sz val="11"/>
      <color rgb="FFFF0000"/>
      <name val="Arial"/>
      <family val="2"/>
      <scheme val="minor"/>
    </font>
    <font>
      <b/>
      <sz val="11"/>
      <color theme="1"/>
      <name val="Arial"/>
      <family val="2"/>
      <scheme val="minor"/>
    </font>
    <font>
      <sz val="18"/>
      <color theme="1"/>
      <name val="Open Sans"/>
      <family val="2"/>
    </font>
    <font>
      <sz val="36"/>
      <color theme="1"/>
      <name val="Open Sans"/>
      <family val="2"/>
    </font>
    <font>
      <sz val="18"/>
      <color theme="4"/>
      <name val="Open Sans"/>
      <family val="2"/>
    </font>
    <font>
      <b/>
      <sz val="18"/>
      <color theme="1"/>
      <name val="Open Sans"/>
      <family val="2"/>
    </font>
    <font>
      <sz val="11"/>
      <color theme="1"/>
      <name val="Open Sans"/>
      <family val="2"/>
    </font>
    <font>
      <sz val="22"/>
      <color theme="1"/>
      <name val="Arial"/>
      <family val="2"/>
      <scheme val="minor"/>
    </font>
    <font>
      <b/>
      <sz val="18"/>
      <color rgb="FF0000FF"/>
      <name val="Arial"/>
      <family val="2"/>
      <scheme val="minor"/>
    </font>
    <font>
      <b/>
      <sz val="18"/>
      <color rgb="FF000000"/>
      <name val="Open Sans"/>
    </font>
    <font>
      <sz val="14"/>
      <color rgb="FF0000FF"/>
      <name val="Arial"/>
      <family val="2"/>
      <scheme val="minor"/>
    </font>
    <font>
      <sz val="14"/>
      <color theme="1"/>
      <name val="Arial"/>
      <family val="2"/>
      <scheme val="minor"/>
    </font>
    <font>
      <sz val="14"/>
      <color rgb="FFFF0000"/>
      <name val="Arial"/>
      <family val="2"/>
      <scheme val="minor"/>
    </font>
    <font>
      <b/>
      <sz val="14"/>
      <color theme="1"/>
      <name val="Arial"/>
      <family val="2"/>
      <scheme val="minor"/>
    </font>
    <font>
      <b/>
      <sz val="14"/>
      <color rgb="FFFF0000"/>
      <name val="Arial"/>
      <family val="2"/>
      <scheme val="minor"/>
    </font>
    <font>
      <sz val="11"/>
      <color rgb="FF0000FF"/>
      <name val="Arial"/>
      <family val="2"/>
      <scheme val="minor"/>
    </font>
    <font>
      <sz val="11"/>
      <color rgb="FF0000FF"/>
      <name val="Open Sans"/>
    </font>
    <font>
      <b/>
      <sz val="11"/>
      <color rgb="FFFF0000"/>
      <name val="Arial"/>
      <family val="2"/>
      <scheme val="minor"/>
    </font>
    <font>
      <sz val="18"/>
      <color rgb="FF0000FF"/>
      <name val="Open Sans"/>
    </font>
    <font>
      <sz val="18"/>
      <color rgb="FF0000FF"/>
      <name val="Open Sans"/>
      <family val="2"/>
    </font>
    <font>
      <sz val="11"/>
      <color rgb="FF0000FF"/>
      <name val="Open Sans"/>
      <family val="2"/>
    </font>
    <font>
      <b/>
      <sz val="11"/>
      <color theme="1"/>
      <name val="Open Sans"/>
      <family val="2"/>
    </font>
    <font>
      <b/>
      <sz val="18"/>
      <color rgb="FFFFFFFF"/>
      <name val="Open Sans"/>
    </font>
    <font>
      <i/>
      <sz val="11"/>
      <color rgb="FF595959"/>
      <name val="Open Sans"/>
    </font>
    <font>
      <b/>
      <sz val="11"/>
      <color rgb="FFFFFFFF"/>
      <name val="Open Sans"/>
    </font>
    <font>
      <sz val="11"/>
      <color rgb="FF595959"/>
      <name val="Open Sans"/>
    </font>
    <font>
      <u/>
      <sz val="11"/>
      <color rgb="FF024731"/>
      <name val="Open Sans"/>
    </font>
    <font>
      <sz val="18"/>
      <color rgb="FF000000"/>
      <name val="Open Sans"/>
    </font>
    <font>
      <sz val="18"/>
      <name val="Open Sans"/>
    </font>
    <font>
      <sz val="15"/>
      <color rgb="FF0000FF"/>
      <name val="Open Sans"/>
    </font>
    <font>
      <sz val="18"/>
      <color rgb="FF0000FF"/>
      <name val="Open Sans"/>
    </font>
    <font>
      <sz val="18"/>
      <color rgb="FF0000FF"/>
      <name val="Open Sans"/>
    </font>
    <font>
      <sz val="11"/>
      <name val="Open Sans"/>
    </font>
    <font>
      <sz val="11"/>
      <color rgb="FF0000FF"/>
      <name val="Open Sans"/>
    </font>
    <font>
      <u/>
      <sz val="18"/>
      <name val="Open Sans"/>
    </font>
    <font>
      <b/>
      <sz val="20"/>
      <color rgb="FFFFFFFF"/>
      <name val="Open Sans"/>
    </font>
    <font>
      <b/>
      <sz val="11"/>
      <name val="Open Sans"/>
    </font>
    <font>
      <sz val="11"/>
      <color rgb="FF333333"/>
      <name val="Open Sans"/>
    </font>
    <font>
      <sz val="11"/>
      <color rgb="FF9900FF"/>
      <name val="Open Sans"/>
    </font>
    <font>
      <sz val="11"/>
      <color rgb="FF006100"/>
      <name val="Open Sans"/>
    </font>
    <font>
      <sz val="11"/>
      <color rgb="FF000000"/>
      <name val="Open Sans"/>
    </font>
    <font>
      <b/>
      <sz val="12"/>
      <color rgb="FF024731"/>
      <name val="Open Sans"/>
    </font>
    <font>
      <sz val="10"/>
      <color rgb="FF000000"/>
      <name val="Open Sans"/>
    </font>
    <font>
      <sz val="10"/>
      <color rgb="FF0000FF"/>
      <name val="Open Sans"/>
    </font>
    <font>
      <sz val="10"/>
      <color rgb="FF9900FF"/>
      <name val="Open Sans"/>
    </font>
    <font>
      <sz val="10"/>
      <color rgb="FF006100"/>
      <name val="Open Sans"/>
    </font>
    <font>
      <i/>
      <u/>
      <sz val="9"/>
      <color rgb="FF024731"/>
      <name val="Open Sans"/>
    </font>
    <font>
      <i/>
      <u/>
      <sz val="10"/>
      <color rgb="FF024731"/>
      <name val="Open Sans"/>
    </font>
    <font>
      <b/>
      <sz val="14"/>
      <color rgb="FF024731"/>
      <name val="Open Sans"/>
    </font>
    <font>
      <b/>
      <sz val="11"/>
      <color rgb="FF000000"/>
      <name val="Open Sans"/>
    </font>
    <font>
      <sz val="10"/>
      <color rgb="FF595959"/>
      <name val="Open Sans"/>
    </font>
    <font>
      <b/>
      <sz val="11"/>
      <color rgb="FF024731"/>
      <name val="Open Sans"/>
    </font>
    <font>
      <i/>
      <sz val="10"/>
      <color rgb="FF333333"/>
      <name val="Open Sans"/>
    </font>
    <font>
      <b/>
      <sz val="22"/>
      <color rgb="FFFFFFFF"/>
      <name val="Open Sans"/>
    </font>
    <font>
      <b/>
      <sz val="13"/>
      <color rgb="FF024731"/>
      <name val="Open Sans"/>
    </font>
    <font>
      <b/>
      <u/>
      <sz val="11"/>
      <color rgb="FF024731"/>
      <name val="Open Sans"/>
    </font>
    <font>
      <i/>
      <u/>
      <sz val="11"/>
      <color rgb="FF024731"/>
      <name val="Open Sans"/>
    </font>
    <font>
      <u/>
      <sz val="10"/>
      <color theme="10"/>
      <name val="Arial"/>
      <scheme val="minor"/>
    </font>
    <font>
      <b/>
      <sz val="16"/>
      <color theme="1"/>
      <name val="Arial"/>
      <scheme val="minor"/>
    </font>
    <font>
      <b/>
      <sz val="16"/>
      <color rgb="FFFF0000"/>
      <name val="Arial"/>
      <scheme val="minor"/>
    </font>
    <font>
      <sz val="16"/>
      <color theme="1"/>
      <name val="Arial"/>
      <scheme val="minor"/>
    </font>
    <font>
      <sz val="16"/>
      <color rgb="FF0000FF"/>
      <name val="Arial"/>
      <scheme val="minor"/>
    </font>
    <font>
      <sz val="16"/>
      <color rgb="FFFF0000"/>
      <name val="Arial"/>
      <scheme val="minor"/>
    </font>
    <font>
      <sz val="16"/>
      <color rgb="FF000000"/>
      <name val="Inconsolata"/>
    </font>
    <font>
      <sz val="18"/>
      <color theme="1"/>
      <name val="Arial"/>
      <scheme val="minor"/>
    </font>
    <font>
      <b/>
      <sz val="18"/>
      <color theme="1"/>
      <name val="Arial"/>
      <scheme val="minor"/>
    </font>
    <font>
      <sz val="18"/>
      <color rgb="FFFF0000"/>
      <name val="Arial"/>
      <scheme val="minor"/>
    </font>
    <font>
      <sz val="10"/>
      <color theme="1"/>
      <name val="Arial"/>
      <scheme val="minor"/>
    </font>
    <font>
      <sz val="18"/>
      <color rgb="FF0000FF"/>
      <name val="Arial"/>
      <scheme val="minor"/>
    </font>
    <font>
      <sz val="17"/>
      <color theme="1"/>
      <name val="Arial"/>
      <scheme val="minor"/>
    </font>
    <font>
      <sz val="17"/>
      <color rgb="FF0000FF"/>
      <name val="Arial"/>
      <scheme val="minor"/>
    </font>
    <font>
      <sz val="17"/>
      <color rgb="FF000000"/>
      <name val="Arial"/>
      <scheme val="minor"/>
    </font>
    <font>
      <sz val="17"/>
      <color rgb="FF000000"/>
      <name val="Arial"/>
    </font>
    <font>
      <b/>
      <sz val="17"/>
      <color rgb="FF000000"/>
      <name val="Arial"/>
    </font>
    <font>
      <b/>
      <sz val="17"/>
      <color rgb="FFFFFFFF"/>
      <name val="Arial"/>
    </font>
    <font>
      <b/>
      <sz val="17"/>
      <color theme="1"/>
      <name val="Arial"/>
      <scheme val="minor"/>
    </font>
    <font>
      <b/>
      <i/>
      <sz val="17"/>
      <color rgb="FF231F20"/>
      <name val="Arial"/>
    </font>
    <font>
      <b/>
      <sz val="17"/>
      <color theme="1"/>
      <name val="Arial"/>
    </font>
    <font>
      <b/>
      <sz val="17"/>
      <color rgb="FF0000FF"/>
      <name val="Arial"/>
      <scheme val="minor"/>
    </font>
    <font>
      <sz val="17"/>
      <color rgb="FF231F20"/>
      <name val="Arial"/>
    </font>
    <font>
      <sz val="17"/>
      <color rgb="FF0000FF"/>
      <name val="Arial"/>
    </font>
    <font>
      <sz val="17"/>
      <color theme="1"/>
      <name val="Arial"/>
    </font>
    <font>
      <sz val="17"/>
      <color rgb="FFFF0000"/>
      <name val="Arial"/>
      <scheme val="minor"/>
    </font>
    <font>
      <i/>
      <sz val="17"/>
      <color rgb="FF231F20"/>
      <name val="Arial"/>
    </font>
  </fonts>
  <fills count="18">
    <fill>
      <patternFill patternType="none"/>
    </fill>
    <fill>
      <patternFill patternType="gray125"/>
    </fill>
    <fill>
      <patternFill patternType="solid">
        <fgColor rgb="FFFCE5CD"/>
        <bgColor rgb="FFFCE5CD"/>
      </patternFill>
    </fill>
    <fill>
      <patternFill patternType="solid">
        <fgColor theme="0"/>
        <bgColor theme="0"/>
      </patternFill>
    </fill>
    <fill>
      <patternFill patternType="solid">
        <fgColor rgb="FFFFF2CC"/>
        <bgColor rgb="FFFFF2CC"/>
      </patternFill>
    </fill>
    <fill>
      <patternFill patternType="solid">
        <fgColor rgb="FFF3F3F3"/>
        <bgColor rgb="FFF3F3F3"/>
      </patternFill>
    </fill>
    <fill>
      <patternFill patternType="solid">
        <fgColor rgb="FFCFE2F3"/>
        <bgColor rgb="FFCFE2F3"/>
      </patternFill>
    </fill>
    <fill>
      <patternFill patternType="solid">
        <fgColor rgb="FFFFFF00"/>
        <bgColor rgb="FFFFFF00"/>
      </patternFill>
    </fill>
    <fill>
      <patternFill patternType="solid">
        <fgColor rgb="FFFFFFFF"/>
        <bgColor rgb="FFFFFFFF"/>
      </patternFill>
    </fill>
    <fill>
      <patternFill patternType="solid">
        <fgColor rgb="FFEAD1DC"/>
        <bgColor rgb="FFEAD1DC"/>
      </patternFill>
    </fill>
    <fill>
      <patternFill patternType="solid">
        <fgColor rgb="FF024731"/>
      </patternFill>
    </fill>
    <fill>
      <patternFill patternType="solid">
        <fgColor rgb="FFE6EEEA"/>
      </patternFill>
    </fill>
    <fill>
      <patternFill patternType="solid">
        <fgColor rgb="FFFFF2CC"/>
      </patternFill>
    </fill>
    <fill>
      <patternFill patternType="solid">
        <fgColor rgb="FFF3F3F3"/>
      </patternFill>
    </fill>
    <fill>
      <patternFill patternType="solid">
        <fgColor rgb="FFD9D9D9"/>
      </patternFill>
    </fill>
    <fill>
      <patternFill patternType="solid">
        <fgColor rgb="FFEFEFEF"/>
        <bgColor rgb="FFEFEFEF"/>
      </patternFill>
    </fill>
    <fill>
      <patternFill patternType="solid">
        <fgColor rgb="FF999999"/>
        <bgColor rgb="FF999999"/>
      </patternFill>
    </fill>
    <fill>
      <patternFill patternType="solid">
        <fgColor rgb="FFD9D9D9"/>
        <bgColor rgb="FFD9D9D9"/>
      </patternFill>
    </fill>
  </fills>
  <borders count="72">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style="thin">
        <color rgb="FFFFFFFF"/>
      </left>
      <right style="medium">
        <color rgb="FF000000"/>
      </right>
      <top style="thin">
        <color rgb="FFFFFFFF"/>
      </top>
      <bottom style="medium">
        <color rgb="FF000000"/>
      </bottom>
      <diagonal/>
    </border>
    <border>
      <left/>
      <right style="thin">
        <color rgb="FFFFFFFF"/>
      </right>
      <top style="thin">
        <color rgb="FFFFFFFF"/>
      </top>
      <bottom style="medium">
        <color rgb="FF000000"/>
      </bottom>
      <diagonal/>
    </border>
    <border>
      <left/>
      <right style="thin">
        <color rgb="FF000000"/>
      </right>
      <top style="medium">
        <color rgb="FF000000"/>
      </top>
      <bottom/>
      <diagonal/>
    </border>
    <border>
      <left/>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rgb="FF000000"/>
      </left>
      <right/>
      <top style="thin">
        <color rgb="FFFFFFFF"/>
      </top>
      <bottom style="medium">
        <color rgb="FF000000"/>
      </bottom>
      <diagonal/>
    </border>
    <border>
      <left style="thin">
        <color rgb="FFFFFFFF"/>
      </left>
      <right/>
      <top/>
      <bottom style="thin">
        <color rgb="FFFFFFFF"/>
      </bottom>
      <diagonal/>
    </border>
    <border>
      <left style="thin">
        <color rgb="FFFFFFFF"/>
      </left>
      <right style="medium">
        <color rgb="FF000000"/>
      </right>
      <top style="thin">
        <color rgb="FFFFFFFF"/>
      </top>
      <bottom style="thin">
        <color rgb="FFFFFFFF"/>
      </bottom>
      <diagonal/>
    </border>
    <border>
      <left style="thin">
        <color rgb="FF000000"/>
      </left>
      <right/>
      <top/>
      <bottom/>
      <diagonal/>
    </border>
    <border>
      <left/>
      <right style="thin">
        <color rgb="FF000000"/>
      </right>
      <top/>
      <bottom/>
      <diagonal/>
    </border>
    <border>
      <left style="medium">
        <color rgb="FF000000"/>
      </left>
      <right/>
      <top style="thin">
        <color rgb="FFFFFFFF"/>
      </top>
      <bottom style="thin">
        <color rgb="FFFFFFFF"/>
      </bottom>
      <diagonal/>
    </border>
    <border>
      <left style="thin">
        <color rgb="FFFFFFFF"/>
      </left>
      <right/>
      <top/>
      <bottom/>
      <diagonal/>
    </border>
    <border>
      <left style="thin">
        <color rgb="FFFFFFFF"/>
      </left>
      <right style="medium">
        <color rgb="FF000000"/>
      </right>
      <top style="medium">
        <color rgb="FF000000"/>
      </top>
      <bottom style="thin">
        <color rgb="FFFFFFFF"/>
      </bottom>
      <diagonal/>
    </border>
    <border>
      <left/>
      <right style="thin">
        <color rgb="FFFFFFFF"/>
      </right>
      <top style="medium">
        <color rgb="FF000000"/>
      </top>
      <bottom style="thin">
        <color rgb="FFFFFFFF"/>
      </bottom>
      <diagonal/>
    </border>
    <border>
      <left/>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thin">
        <color rgb="FFFFFFFF"/>
      </bottom>
      <diagonal/>
    </border>
    <border>
      <left style="thin">
        <color rgb="FFFFFFFF"/>
      </left>
      <right style="thin">
        <color rgb="FF000000"/>
      </right>
      <top style="thin">
        <color rgb="FFFFFFFF"/>
      </top>
      <bottom/>
      <diagonal/>
    </border>
    <border>
      <left style="thin">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000000"/>
      </left>
      <right style="thin">
        <color rgb="FF000000"/>
      </right>
      <top/>
      <bottom style="thin">
        <color rgb="FF000000"/>
      </bottom>
      <diagonal/>
    </border>
    <border>
      <left style="thin">
        <color rgb="FFFFFFFF"/>
      </left>
      <right/>
      <top style="thin">
        <color rgb="FFFFFFFF"/>
      </top>
      <bottom style="thin">
        <color rgb="FFFFFFFF"/>
      </bottom>
      <diagonal/>
    </border>
    <border>
      <left/>
      <right style="thin">
        <color rgb="FF000000"/>
      </right>
      <top style="thin">
        <color rgb="FF000000"/>
      </top>
      <bottom style="thin">
        <color rgb="FFFFFFFF"/>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style="thin">
        <color rgb="FFFFFFFF"/>
      </left>
      <right style="thin">
        <color rgb="FFFFFFFF"/>
      </right>
      <top/>
      <bottom/>
      <diagonal/>
    </border>
    <border>
      <left/>
      <right style="dotted">
        <color rgb="FF000000"/>
      </right>
      <top style="thin">
        <color rgb="FFFFFFFF"/>
      </top>
      <bottom style="dotted">
        <color rgb="FF000000"/>
      </bottom>
      <diagonal/>
    </border>
    <border>
      <left/>
      <right/>
      <top style="thin">
        <color rgb="FFFFFFFF"/>
      </top>
      <bottom style="dotted">
        <color rgb="FF000000"/>
      </bottom>
      <diagonal/>
    </border>
    <border>
      <left style="thin">
        <color rgb="FFFFFFFF"/>
      </left>
      <right style="thin">
        <color rgb="FFFFFFFF"/>
      </right>
      <top style="thin">
        <color rgb="FFFFFFFF"/>
      </top>
      <bottom style="dotted">
        <color rgb="FF000000"/>
      </bottom>
      <diagonal/>
    </border>
    <border>
      <left style="dotted">
        <color rgb="FF000000"/>
      </left>
      <right style="thin">
        <color rgb="FFFFFFFF"/>
      </right>
      <top style="thin">
        <color rgb="FFFFFFFF"/>
      </top>
      <bottom style="dotted">
        <color rgb="FF000000"/>
      </bottom>
      <diagonal/>
    </border>
    <border>
      <left style="thin">
        <color rgb="FFFFFFFF"/>
      </left>
      <right style="dotted">
        <color rgb="FF000000"/>
      </right>
      <top style="thin">
        <color rgb="FFFFFFFF"/>
      </top>
      <bottom style="thin">
        <color rgb="FFFFFFFF"/>
      </bottom>
      <diagonal/>
    </border>
    <border>
      <left/>
      <right/>
      <top style="thin">
        <color rgb="FFFFFFFF"/>
      </top>
      <bottom style="thin">
        <color rgb="FFFFFFFF"/>
      </bottom>
      <diagonal/>
    </border>
    <border>
      <left/>
      <right style="dotted">
        <color rgb="FF000000"/>
      </right>
      <top style="dotted">
        <color rgb="FF000000"/>
      </top>
      <bottom style="thin">
        <color rgb="FFFFFFFF"/>
      </bottom>
      <diagonal/>
    </border>
    <border>
      <left/>
      <right/>
      <top style="dotted">
        <color rgb="FF000000"/>
      </top>
      <bottom style="thin">
        <color rgb="FFFFFFFF"/>
      </bottom>
      <diagonal/>
    </border>
    <border>
      <left/>
      <right style="dotted">
        <color rgb="FF000000"/>
      </right>
      <top style="thin">
        <color rgb="FFFFFFFF"/>
      </top>
      <bottom style="thin">
        <color rgb="FFFFFFFF"/>
      </bottom>
      <diagonal/>
    </border>
    <border>
      <left/>
      <right style="thin">
        <color rgb="FFFFFFFF"/>
      </right>
      <top style="thin">
        <color rgb="FFFFFFFF"/>
      </top>
      <bottom style="dotted">
        <color rgb="FF000000"/>
      </bottom>
      <diagonal/>
    </border>
    <border>
      <left style="thin">
        <color rgb="FFFFFFFF"/>
      </left>
      <right style="thick">
        <color rgb="FF000000"/>
      </right>
      <top style="thin">
        <color rgb="FFFFFFFF"/>
      </top>
      <bottom style="thick">
        <color rgb="FF000000"/>
      </bottom>
      <diagonal/>
    </border>
    <border>
      <left style="thin">
        <color rgb="FFFFFFFF"/>
      </left>
      <right style="thin">
        <color rgb="FFFFFFFF"/>
      </right>
      <top style="thin">
        <color rgb="FFFFFFFF"/>
      </top>
      <bottom style="thick">
        <color rgb="FF000000"/>
      </bottom>
      <diagonal/>
    </border>
    <border>
      <left style="thick">
        <color rgb="FF000000"/>
      </left>
      <right style="thin">
        <color rgb="FFFFFFFF"/>
      </right>
      <top style="thin">
        <color rgb="FFFFFFFF"/>
      </top>
      <bottom style="thick">
        <color rgb="FF000000"/>
      </bottom>
      <diagonal/>
    </border>
    <border>
      <left style="thin">
        <color rgb="FFFFFFFF"/>
      </left>
      <right style="thick">
        <color rgb="FF000000"/>
      </right>
      <top style="thin">
        <color rgb="FFFFFFFF"/>
      </top>
      <bottom style="thin">
        <color rgb="FFFFFFFF"/>
      </bottom>
      <diagonal/>
    </border>
    <border>
      <left style="thick">
        <color rgb="FF000000"/>
      </left>
      <right style="thin">
        <color rgb="FFFFFFFF"/>
      </right>
      <top style="thin">
        <color rgb="FFFFFFFF"/>
      </top>
      <bottom style="thin">
        <color rgb="FFFFFFFF"/>
      </bottom>
      <diagonal/>
    </border>
    <border>
      <left/>
      <right style="thin">
        <color rgb="FFFFFFFF"/>
      </right>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right style="thick">
        <color rgb="FF000000"/>
      </right>
      <top style="thick">
        <color rgb="FF000000"/>
      </top>
      <bottom style="thin">
        <color rgb="FFFFFFFF"/>
      </bottom>
      <diagonal/>
    </border>
    <border>
      <left/>
      <right/>
      <top style="thick">
        <color rgb="FF000000"/>
      </top>
      <bottom style="thin">
        <color rgb="FFFFFFFF"/>
      </bottom>
      <diagonal/>
    </border>
    <border>
      <left style="thick">
        <color rgb="FF000000"/>
      </left>
      <right/>
      <top style="thick">
        <color rgb="FF000000"/>
      </top>
      <bottom style="thin">
        <color rgb="FFFFFFFF"/>
      </bottom>
      <diagonal/>
    </border>
    <border>
      <left style="thin">
        <color rgb="FF000000"/>
      </left>
      <right style="thin">
        <color rgb="FFFFFFFF"/>
      </right>
      <top style="thin">
        <color rgb="FFFFFFFF"/>
      </top>
      <bottom style="medium">
        <color rgb="FF000000"/>
      </bottom>
      <diagonal/>
    </border>
    <border>
      <left style="thin">
        <color rgb="FFFFFFFF"/>
      </left>
      <right style="thin">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000000"/>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medium">
        <color rgb="FF000000"/>
      </top>
      <bottom style="thin">
        <color rgb="FFFFFFFF"/>
      </bottom>
      <diagonal/>
    </border>
    <border>
      <left style="thin">
        <color rgb="FFFFFFFF"/>
      </left>
      <right style="thin">
        <color rgb="FF000000"/>
      </right>
      <top style="medium">
        <color rgb="FF000000"/>
      </top>
      <bottom style="thin">
        <color rgb="FFFFFFFF"/>
      </bottom>
      <diagonal/>
    </border>
    <border>
      <left style="thin">
        <color rgb="FFFFFFFF"/>
      </left>
      <right style="thin">
        <color rgb="FFFFFFFF"/>
      </right>
      <top style="medium">
        <color rgb="FF000000"/>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FFFFFF"/>
      </bottom>
      <diagonal/>
    </border>
    <border>
      <left style="dotted">
        <color rgb="FF000000"/>
      </left>
      <right style="thin">
        <color rgb="FFFFFFFF"/>
      </right>
      <top style="thin">
        <color rgb="FFFFFFFF"/>
      </top>
      <bottom style="thin">
        <color rgb="FFFFFFFF"/>
      </bottom>
      <diagonal/>
    </border>
    <border>
      <left style="dotted">
        <color rgb="FF000000"/>
      </left>
      <right style="dotted">
        <color rgb="FF000000"/>
      </right>
      <top style="dotted">
        <color rgb="FF000000"/>
      </top>
      <bottom style="thin">
        <color rgb="FFFFFFFF"/>
      </bottom>
      <diagonal/>
    </border>
    <border>
      <left style="thin">
        <color rgb="FFFFFFFF"/>
      </left>
      <right style="dotted">
        <color rgb="FF000000"/>
      </right>
      <top style="thin">
        <color rgb="FFFFFFFF"/>
      </top>
      <bottom style="dotted">
        <color rgb="FF000000"/>
      </bottom>
      <diagonal/>
    </border>
    <border>
      <left style="thin">
        <color rgb="FFBFBFBF"/>
      </left>
      <right style="thin">
        <color rgb="FFBFBFBF"/>
      </right>
      <top style="thin">
        <color rgb="FFBFBFBF"/>
      </top>
      <bottom style="thin">
        <color rgb="FFBFBFBF"/>
      </bottom>
      <diagonal/>
    </border>
    <border>
      <left/>
      <right/>
      <top/>
      <bottom style="medium">
        <color rgb="FF024731"/>
      </bottom>
      <diagonal/>
    </border>
    <border>
      <left style="thin">
        <color rgb="FF000000"/>
      </left>
      <right/>
      <top style="thin">
        <color rgb="FFFFFFFF"/>
      </top>
      <bottom style="thin">
        <color rgb="FFFFFFFF"/>
      </bottom>
      <diagonal/>
    </border>
    <border>
      <left style="thin">
        <color rgb="FF000000"/>
      </left>
      <right style="thin">
        <color rgb="FF000000"/>
      </right>
      <top style="thin">
        <color rgb="FFFFFFFF"/>
      </top>
      <bottom style="thin">
        <color rgb="FFFFFFFF"/>
      </bottom>
      <diagonal/>
    </border>
    <border>
      <left style="thin">
        <color rgb="FF000000"/>
      </left>
      <right/>
      <top style="thin">
        <color rgb="FFFFFFFF"/>
      </top>
      <bottom style="thin">
        <color rgb="FF000000"/>
      </bottom>
      <diagonal/>
    </border>
    <border>
      <left style="thin">
        <color rgb="FF000000"/>
      </left>
      <right style="thin">
        <color rgb="FF000000"/>
      </right>
      <top style="thin">
        <color rgb="FFFFFFFF"/>
      </top>
      <bottom style="thin">
        <color rgb="FF000000"/>
      </bottom>
      <diagonal/>
    </border>
  </borders>
  <cellStyleXfs count="4">
    <xf numFmtId="0" fontId="0" fillId="0" borderId="0"/>
    <xf numFmtId="0" fontId="1" fillId="0" borderId="0"/>
    <xf numFmtId="0" fontId="8" fillId="0" borderId="0"/>
    <xf numFmtId="0" fontId="66" fillId="0" borderId="0" applyNumberFormat="0" applyFill="0" applyBorder="0" applyAlignment="0" applyProtection="0"/>
  </cellStyleXfs>
  <cellXfs count="380">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xf>
    <xf numFmtId="0" fontId="6" fillId="0" borderId="0" xfId="0" applyFont="1" applyAlignment="1">
      <alignment vertical="top" wrapText="1"/>
    </xf>
    <xf numFmtId="0" fontId="4" fillId="0" borderId="0" xfId="0" quotePrefix="1" applyFont="1" applyAlignment="1">
      <alignment vertical="top" wrapText="1"/>
    </xf>
    <xf numFmtId="0" fontId="1" fillId="0" borderId="0" xfId="1"/>
    <xf numFmtId="0" fontId="11" fillId="3" borderId="0" xfId="1" applyFont="1" applyFill="1"/>
    <xf numFmtId="0" fontId="12" fillId="3" borderId="0" xfId="1" applyFont="1" applyFill="1"/>
    <xf numFmtId="164" fontId="13" fillId="3" borderId="0" xfId="1" applyNumberFormat="1" applyFont="1" applyFill="1"/>
    <xf numFmtId="166" fontId="13" fillId="3" borderId="0" xfId="1" applyNumberFormat="1" applyFont="1" applyFill="1"/>
    <xf numFmtId="166" fontId="11" fillId="2" borderId="0" xfId="1" applyNumberFormat="1" applyFont="1" applyFill="1"/>
    <xf numFmtId="0" fontId="14" fillId="3" borderId="0" xfId="1" applyFont="1" applyFill="1"/>
    <xf numFmtId="164" fontId="11" fillId="2" borderId="0" xfId="1" applyNumberFormat="1" applyFont="1" applyFill="1"/>
    <xf numFmtId="164" fontId="11" fillId="3" borderId="0" xfId="1" applyNumberFormat="1" applyFont="1" applyFill="1"/>
    <xf numFmtId="0" fontId="11" fillId="3" borderId="0" xfId="1" applyFont="1" applyFill="1" applyAlignment="1">
      <alignment horizontal="right"/>
    </xf>
    <xf numFmtId="0" fontId="8" fillId="0" borderId="0" xfId="2"/>
    <xf numFmtId="0" fontId="2" fillId="0" borderId="1" xfId="2" applyFont="1" applyBorder="1" applyAlignment="1">
      <alignment vertical="top"/>
    </xf>
    <xf numFmtId="0" fontId="2" fillId="0" borderId="0" xfId="2" applyFont="1" applyAlignment="1">
      <alignment vertical="top"/>
    </xf>
    <xf numFmtId="0" fontId="2" fillId="0" borderId="2" xfId="2" applyFont="1" applyBorder="1" applyAlignment="1">
      <alignment vertical="top"/>
    </xf>
    <xf numFmtId="0" fontId="2" fillId="0" borderId="3" xfId="2" applyFont="1" applyBorder="1" applyAlignment="1">
      <alignment vertical="top"/>
    </xf>
    <xf numFmtId="0" fontId="4" fillId="0" borderId="0" xfId="2" applyFont="1" applyAlignment="1">
      <alignment horizontal="center" vertical="center" textRotation="90"/>
    </xf>
    <xf numFmtId="0" fontId="16" fillId="0" borderId="3" xfId="2" applyFont="1" applyBorder="1" applyAlignment="1">
      <alignment vertical="top"/>
    </xf>
    <xf numFmtId="0" fontId="4" fillId="0" borderId="22" xfId="2" applyFont="1" applyBorder="1" applyAlignment="1">
      <alignment horizontal="center" vertical="top"/>
    </xf>
    <xf numFmtId="0" fontId="4" fillId="0" borderId="23" xfId="2" applyFont="1" applyBorder="1" applyAlignment="1">
      <alignment horizontal="center" vertical="top"/>
    </xf>
    <xf numFmtId="167" fontId="4" fillId="6" borderId="22" xfId="2" applyNumberFormat="1" applyFont="1" applyFill="1" applyBorder="1" applyAlignment="1">
      <alignment horizontal="center" vertical="top"/>
    </xf>
    <xf numFmtId="0" fontId="4" fillId="6" borderId="0" xfId="2" applyFont="1" applyFill="1" applyAlignment="1">
      <alignment horizontal="center" vertical="top"/>
    </xf>
    <xf numFmtId="167" fontId="4" fillId="6" borderId="23" xfId="2" applyNumberFormat="1" applyFont="1" applyFill="1" applyBorder="1" applyAlignment="1">
      <alignment horizontal="center" vertical="top"/>
    </xf>
    <xf numFmtId="167" fontId="4" fillId="0" borderId="22" xfId="2" applyNumberFormat="1" applyFont="1" applyBorder="1" applyAlignment="1">
      <alignment horizontal="center" vertical="top"/>
    </xf>
    <xf numFmtId="0" fontId="4" fillId="0" borderId="0" xfId="2" applyFont="1" applyAlignment="1">
      <alignment horizontal="center" vertical="top"/>
    </xf>
    <xf numFmtId="0" fontId="4" fillId="0" borderId="24" xfId="2" applyFont="1" applyBorder="1" applyAlignment="1">
      <alignment horizontal="center" vertical="top"/>
    </xf>
    <xf numFmtId="0" fontId="2" fillId="0" borderId="26" xfId="2" applyFont="1" applyBorder="1" applyAlignment="1">
      <alignment vertical="top"/>
    </xf>
    <xf numFmtId="167" fontId="2" fillId="0" borderId="30" xfId="2" applyNumberFormat="1" applyFont="1" applyBorder="1" applyAlignment="1">
      <alignment vertical="top"/>
    </xf>
    <xf numFmtId="0" fontId="2" fillId="0" borderId="30" xfId="2" applyFont="1" applyBorder="1" applyAlignment="1">
      <alignment vertical="top"/>
    </xf>
    <xf numFmtId="167" fontId="17" fillId="7" borderId="33" xfId="2" applyNumberFormat="1" applyFont="1" applyFill="1" applyBorder="1" applyAlignment="1">
      <alignment horizontal="right" vertical="top"/>
    </xf>
    <xf numFmtId="0" fontId="2" fillId="0" borderId="33" xfId="2" applyFont="1" applyBorder="1" applyAlignment="1">
      <alignment vertical="top"/>
    </xf>
    <xf numFmtId="0" fontId="2" fillId="0" borderId="34" xfId="2" applyFont="1" applyBorder="1" applyAlignment="1">
      <alignment vertical="top"/>
    </xf>
    <xf numFmtId="0" fontId="2" fillId="0" borderId="35" xfId="2" applyFont="1" applyBorder="1" applyAlignment="1">
      <alignment vertical="top"/>
    </xf>
    <xf numFmtId="0" fontId="2" fillId="0" borderId="1" xfId="2" applyFont="1" applyBorder="1"/>
    <xf numFmtId="167" fontId="17" fillId="7" borderId="33" xfId="2" applyNumberFormat="1" applyFont="1" applyFill="1" applyBorder="1" applyAlignment="1">
      <alignment vertical="top"/>
    </xf>
    <xf numFmtId="0" fontId="4" fillId="8" borderId="33" xfId="2" applyFont="1" applyFill="1" applyBorder="1" applyAlignment="1">
      <alignment vertical="top"/>
    </xf>
    <xf numFmtId="0" fontId="2" fillId="0" borderId="24" xfId="2" applyFont="1" applyBorder="1"/>
    <xf numFmtId="0" fontId="2" fillId="0" borderId="24" xfId="2" applyFont="1" applyBorder="1" applyAlignment="1">
      <alignment vertical="top"/>
    </xf>
    <xf numFmtId="167" fontId="2" fillId="0" borderId="24" xfId="2" applyNumberFormat="1" applyFont="1" applyBorder="1" applyAlignment="1">
      <alignment vertical="top"/>
    </xf>
    <xf numFmtId="164" fontId="2" fillId="0" borderId="42" xfId="2" applyNumberFormat="1" applyFont="1" applyBorder="1" applyAlignment="1">
      <alignment vertical="top"/>
    </xf>
    <xf numFmtId="164" fontId="2" fillId="0" borderId="1" xfId="2" applyNumberFormat="1" applyFont="1" applyBorder="1"/>
    <xf numFmtId="0" fontId="2" fillId="8" borderId="44" xfId="2" applyFont="1" applyFill="1" applyBorder="1" applyAlignment="1">
      <alignment vertical="top"/>
    </xf>
    <xf numFmtId="164" fontId="2" fillId="0" borderId="1" xfId="2" applyNumberFormat="1" applyFont="1" applyBorder="1" applyAlignment="1">
      <alignment vertical="top"/>
    </xf>
    <xf numFmtId="164" fontId="2" fillId="8" borderId="44" xfId="2" applyNumberFormat="1" applyFont="1" applyFill="1" applyBorder="1" applyAlignment="1">
      <alignment vertical="top"/>
    </xf>
    <xf numFmtId="10" fontId="2" fillId="0" borderId="1" xfId="2" applyNumberFormat="1" applyFont="1" applyBorder="1" applyAlignment="1">
      <alignment vertical="top"/>
    </xf>
    <xf numFmtId="169" fontId="17" fillId="0" borderId="47" xfId="2" applyNumberFormat="1" applyFont="1" applyBorder="1" applyAlignment="1">
      <alignment vertical="top"/>
    </xf>
    <xf numFmtId="10" fontId="2" fillId="8" borderId="44" xfId="2" applyNumberFormat="1" applyFont="1" applyFill="1" applyBorder="1" applyAlignment="1">
      <alignment vertical="top"/>
    </xf>
    <xf numFmtId="0" fontId="18" fillId="7" borderId="48" xfId="2" applyFont="1" applyFill="1" applyBorder="1"/>
    <xf numFmtId="167" fontId="2" fillId="0" borderId="36" xfId="2" applyNumberFormat="1" applyFont="1" applyBorder="1" applyAlignment="1">
      <alignment vertical="top"/>
    </xf>
    <xf numFmtId="169" fontId="2" fillId="0" borderId="3" xfId="2" applyNumberFormat="1" applyFont="1" applyBorder="1" applyAlignment="1">
      <alignment vertical="top"/>
    </xf>
    <xf numFmtId="0" fontId="18" fillId="9" borderId="48" xfId="2" applyFont="1" applyFill="1" applyBorder="1"/>
    <xf numFmtId="169" fontId="2" fillId="0" borderId="36" xfId="2" applyNumberFormat="1" applyFont="1" applyBorder="1" applyAlignment="1">
      <alignment vertical="top"/>
    </xf>
    <xf numFmtId="169" fontId="2" fillId="0" borderId="1" xfId="2" applyNumberFormat="1" applyFont="1" applyBorder="1" applyAlignment="1">
      <alignment vertical="top"/>
    </xf>
    <xf numFmtId="0" fontId="4" fillId="0" borderId="49" xfId="2" applyFont="1" applyBorder="1" applyAlignment="1">
      <alignment horizontal="center"/>
    </xf>
    <xf numFmtId="0" fontId="2" fillId="0" borderId="36" xfId="2" applyFont="1" applyBorder="1" applyAlignment="1">
      <alignment vertical="top"/>
    </xf>
    <xf numFmtId="0" fontId="4" fillId="5" borderId="50" xfId="2" applyFont="1" applyFill="1" applyBorder="1" applyAlignment="1">
      <alignment horizontal="center" vertical="top"/>
    </xf>
    <xf numFmtId="0" fontId="4" fillId="0" borderId="1" xfId="2" applyFont="1" applyBorder="1" applyAlignment="1">
      <alignment vertical="top"/>
    </xf>
    <xf numFmtId="167" fontId="2" fillId="0" borderId="2" xfId="2" applyNumberFormat="1" applyFont="1" applyBorder="1" applyAlignment="1">
      <alignment vertical="top"/>
    </xf>
    <xf numFmtId="43" fontId="19" fillId="0" borderId="0" xfId="1" applyNumberFormat="1" applyFont="1"/>
    <xf numFmtId="4" fontId="19" fillId="0" borderId="0" xfId="1" applyNumberFormat="1" applyFont="1"/>
    <xf numFmtId="10" fontId="20" fillId="0" borderId="0" xfId="1" applyNumberFormat="1" applyFont="1"/>
    <xf numFmtId="44" fontId="20" fillId="0" borderId="0" xfId="1" applyNumberFormat="1" applyFont="1"/>
    <xf numFmtId="14" fontId="20" fillId="0" borderId="0" xfId="1" applyNumberFormat="1" applyFont="1"/>
    <xf numFmtId="0" fontId="21" fillId="0" borderId="0" xfId="1" applyFont="1"/>
    <xf numFmtId="10" fontId="19" fillId="0" borderId="0" xfId="1" applyNumberFormat="1" applyFont="1"/>
    <xf numFmtId="0" fontId="22" fillId="0" borderId="0" xfId="1" applyFont="1" applyAlignment="1">
      <alignment horizontal="center"/>
    </xf>
    <xf numFmtId="44" fontId="22" fillId="0" borderId="0" xfId="1" applyNumberFormat="1" applyFont="1" applyAlignment="1">
      <alignment horizontal="center"/>
    </xf>
    <xf numFmtId="0" fontId="23" fillId="0" borderId="0" xfId="1" applyFont="1" applyAlignment="1">
      <alignment horizontal="center"/>
    </xf>
    <xf numFmtId="44" fontId="1" fillId="0" borderId="0" xfId="1" applyNumberFormat="1"/>
    <xf numFmtId="10" fontId="1" fillId="0" borderId="0" xfId="1" applyNumberFormat="1"/>
    <xf numFmtId="170" fontId="24" fillId="0" borderId="0" xfId="1" applyNumberFormat="1" applyFont="1"/>
    <xf numFmtId="0" fontId="24" fillId="0" borderId="0" xfId="1" applyFont="1"/>
    <xf numFmtId="10" fontId="24" fillId="0" borderId="0" xfId="1" applyNumberFormat="1" applyFont="1"/>
    <xf numFmtId="170" fontId="1" fillId="0" borderId="0" xfId="1" applyNumberFormat="1"/>
    <xf numFmtId="14" fontId="1" fillId="0" borderId="0" xfId="1" applyNumberFormat="1"/>
    <xf numFmtId="44" fontId="24" fillId="0" borderId="0" xfId="1" applyNumberFormat="1" applyFont="1"/>
    <xf numFmtId="171" fontId="24" fillId="0" borderId="0" xfId="1" applyNumberFormat="1" applyFont="1"/>
    <xf numFmtId="4" fontId="24" fillId="0" borderId="0" xfId="1" applyNumberFormat="1" applyFont="1"/>
    <xf numFmtId="0" fontId="10" fillId="0" borderId="0" xfId="1" applyFont="1" applyAlignment="1">
      <alignment horizontal="center"/>
    </xf>
    <xf numFmtId="44" fontId="10" fillId="0" borderId="0" xfId="1" applyNumberFormat="1" applyFont="1" applyAlignment="1">
      <alignment horizontal="center"/>
    </xf>
    <xf numFmtId="170" fontId="25" fillId="8" borderId="0" xfId="1" applyNumberFormat="1" applyFont="1" applyFill="1"/>
    <xf numFmtId="43" fontId="24" fillId="0" borderId="0" xfId="1" applyNumberFormat="1" applyFont="1"/>
    <xf numFmtId="0" fontId="9" fillId="0" borderId="0" xfId="1" applyFont="1"/>
    <xf numFmtId="0" fontId="26" fillId="0" borderId="0" xfId="1" applyFont="1" applyAlignment="1">
      <alignment horizontal="center"/>
    </xf>
    <xf numFmtId="164" fontId="24" fillId="0" borderId="0" xfId="1" applyNumberFormat="1" applyFont="1"/>
    <xf numFmtId="0" fontId="2" fillId="0" borderId="0" xfId="1" applyFont="1"/>
    <xf numFmtId="164" fontId="7" fillId="0" borderId="0" xfId="1" applyNumberFormat="1" applyFont="1"/>
    <xf numFmtId="0" fontId="7" fillId="0" borderId="0" xfId="1" applyFont="1"/>
    <xf numFmtId="10" fontId="7" fillId="0" borderId="0" xfId="1" applyNumberFormat="1" applyFont="1"/>
    <xf numFmtId="14" fontId="2" fillId="0" borderId="0" xfId="1" applyNumberFormat="1" applyFont="1"/>
    <xf numFmtId="0" fontId="20" fillId="0" borderId="0" xfId="1" applyFont="1"/>
    <xf numFmtId="164" fontId="19" fillId="0" borderId="0" xfId="1" applyNumberFormat="1" applyFont="1"/>
    <xf numFmtId="0" fontId="19" fillId="0" borderId="0" xfId="1" applyFont="1"/>
    <xf numFmtId="170" fontId="27" fillId="8" borderId="0" xfId="1" applyNumberFormat="1" applyFont="1" applyFill="1"/>
    <xf numFmtId="0" fontId="4" fillId="0" borderId="0" xfId="1" applyFont="1" applyAlignment="1">
      <alignment horizontal="center"/>
    </xf>
    <xf numFmtId="4" fontId="7" fillId="0" borderId="0" xfId="1" applyNumberFormat="1" applyFont="1"/>
    <xf numFmtId="0" fontId="4" fillId="0" borderId="0" xfId="1" applyFont="1"/>
    <xf numFmtId="0" fontId="17" fillId="0" borderId="0" xfId="1" applyFont="1"/>
    <xf numFmtId="10" fontId="2" fillId="0" borderId="0" xfId="1" applyNumberFormat="1" applyFont="1"/>
    <xf numFmtId="170" fontId="11" fillId="0" borderId="0" xfId="1" applyNumberFormat="1" applyFont="1"/>
    <xf numFmtId="4" fontId="11" fillId="0" borderId="0" xfId="1" applyNumberFormat="1" applyFont="1"/>
    <xf numFmtId="10" fontId="11" fillId="0" borderId="0" xfId="1" applyNumberFormat="1" applyFont="1"/>
    <xf numFmtId="171" fontId="28" fillId="0" borderId="0" xfId="1" applyNumberFormat="1" applyFont="1" applyAlignment="1">
      <alignment horizontal="right"/>
    </xf>
    <xf numFmtId="4" fontId="28" fillId="0" borderId="0" xfId="1" applyNumberFormat="1" applyFont="1"/>
    <xf numFmtId="10" fontId="28" fillId="0" borderId="0" xfId="1" applyNumberFormat="1" applyFont="1"/>
    <xf numFmtId="10" fontId="28" fillId="0" borderId="0" xfId="1" applyNumberFormat="1" applyFont="1" applyAlignment="1">
      <alignment horizontal="right"/>
    </xf>
    <xf numFmtId="0" fontId="14" fillId="0" borderId="0" xfId="1" applyFont="1" applyAlignment="1">
      <alignment horizontal="center"/>
    </xf>
    <xf numFmtId="164" fontId="4" fillId="0" borderId="0" xfId="1" applyNumberFormat="1" applyFont="1" applyAlignment="1">
      <alignment horizontal="center"/>
    </xf>
    <xf numFmtId="164" fontId="17" fillId="0" borderId="0" xfId="1" applyNumberFormat="1" applyFont="1" applyAlignment="1">
      <alignment horizontal="center"/>
    </xf>
    <xf numFmtId="0" fontId="17" fillId="0" borderId="0" xfId="1" applyFont="1" applyAlignment="1">
      <alignment horizontal="center"/>
    </xf>
    <xf numFmtId="164" fontId="1" fillId="0" borderId="0" xfId="1" applyNumberFormat="1"/>
    <xf numFmtId="170" fontId="15" fillId="0" borderId="0" xfId="1" applyNumberFormat="1" applyFont="1"/>
    <xf numFmtId="4" fontId="15" fillId="0" borderId="0" xfId="1" applyNumberFormat="1" applyFont="1"/>
    <xf numFmtId="10" fontId="15" fillId="0" borderId="0" xfId="1" applyNumberFormat="1" applyFont="1"/>
    <xf numFmtId="171" fontId="29" fillId="0" borderId="0" xfId="1" applyNumberFormat="1" applyFont="1" applyAlignment="1">
      <alignment horizontal="right"/>
    </xf>
    <xf numFmtId="4" fontId="29" fillId="0" borderId="0" xfId="1" applyNumberFormat="1" applyFont="1"/>
    <xf numFmtId="10" fontId="29" fillId="0" borderId="0" xfId="1" applyNumberFormat="1" applyFont="1"/>
    <xf numFmtId="10" fontId="29" fillId="0" borderId="0" xfId="1" applyNumberFormat="1" applyFont="1" applyAlignment="1">
      <alignment horizontal="right"/>
    </xf>
    <xf numFmtId="0" fontId="30" fillId="0" borderId="0" xfId="1" applyFont="1" applyAlignment="1">
      <alignment horizontal="center"/>
    </xf>
    <xf numFmtId="164" fontId="10" fillId="0" borderId="0" xfId="1" applyNumberFormat="1" applyFont="1" applyAlignment="1">
      <alignment horizontal="center"/>
    </xf>
    <xf numFmtId="164" fontId="2" fillId="0" borderId="0" xfId="1" applyNumberFormat="1" applyFont="1"/>
    <xf numFmtId="0" fontId="33" fillId="10" borderId="66" xfId="0" applyFont="1" applyFill="1" applyBorder="1" applyAlignment="1">
      <alignment horizontal="left" vertical="center" indent="1"/>
    </xf>
    <xf numFmtId="0" fontId="64" fillId="11" borderId="66" xfId="0" applyFont="1" applyFill="1" applyBorder="1" applyAlignment="1">
      <alignment horizontal="left" vertical="center" indent="1"/>
    </xf>
    <xf numFmtId="0" fontId="41" fillId="11" borderId="66" xfId="0" applyFont="1" applyFill="1" applyBorder="1" applyAlignment="1">
      <alignment horizontal="left" vertical="center" wrapText="1" indent="1"/>
    </xf>
    <xf numFmtId="0" fontId="59" fillId="11" borderId="66" xfId="0" applyFont="1" applyFill="1" applyBorder="1" applyAlignment="1">
      <alignment horizontal="left" vertical="center" wrapText="1" indent="1"/>
    </xf>
    <xf numFmtId="0" fontId="64" fillId="0" borderId="66" xfId="0" applyFont="1" applyBorder="1" applyAlignment="1">
      <alignment horizontal="left" vertical="center" indent="1"/>
    </xf>
    <xf numFmtId="0" fontId="41" fillId="0" borderId="66" xfId="0" applyFont="1" applyBorder="1" applyAlignment="1">
      <alignment horizontal="left" vertical="center" wrapText="1" indent="1"/>
    </xf>
    <xf numFmtId="0" fontId="59" fillId="0" borderId="66" xfId="0" applyFont="1" applyBorder="1" applyAlignment="1">
      <alignment horizontal="left" vertical="center" wrapText="1" indent="1"/>
    </xf>
    <xf numFmtId="0" fontId="60" fillId="0" borderId="0" xfId="0" applyFont="1" applyAlignment="1">
      <alignment horizontal="center" vertical="center"/>
    </xf>
    <xf numFmtId="0" fontId="45" fillId="0" borderId="0" xfId="0" applyFont="1" applyAlignment="1">
      <alignment horizontal="left" vertical="center" indent="1"/>
    </xf>
    <xf numFmtId="0" fontId="59" fillId="0" borderId="0" xfId="0" applyFont="1" applyAlignment="1">
      <alignment horizontal="left" vertical="center" wrapText="1" indent="1"/>
    </xf>
    <xf numFmtId="0" fontId="45" fillId="0" borderId="66" xfId="0" applyFont="1" applyBorder="1" applyAlignment="1">
      <alignment horizontal="left" vertical="center" indent="1"/>
    </xf>
    <xf numFmtId="0" fontId="41" fillId="12" borderId="66" xfId="0" applyFont="1" applyFill="1" applyBorder="1" applyAlignment="1">
      <alignment horizontal="center" vertical="center"/>
    </xf>
    <xf numFmtId="0" fontId="46" fillId="0" borderId="66" xfId="0" applyFont="1" applyBorder="1" applyAlignment="1">
      <alignment horizontal="left" vertical="center" wrapText="1" indent="1"/>
    </xf>
    <xf numFmtId="0" fontId="42" fillId="13" borderId="66" xfId="0" applyFont="1" applyFill="1" applyBorder="1" applyAlignment="1">
      <alignment horizontal="center" vertical="center"/>
    </xf>
    <xf numFmtId="0" fontId="47" fillId="13" borderId="66" xfId="0" applyFont="1" applyFill="1" applyBorder="1" applyAlignment="1">
      <alignment horizontal="center" vertical="center"/>
    </xf>
    <xf numFmtId="0" fontId="48" fillId="13" borderId="66" xfId="0" applyFont="1" applyFill="1" applyBorder="1" applyAlignment="1">
      <alignment horizontal="center" vertical="center"/>
    </xf>
    <xf numFmtId="0" fontId="33" fillId="10" borderId="66" xfId="0" applyFont="1" applyFill="1" applyBorder="1" applyAlignment="1">
      <alignment horizontal="center" vertical="center"/>
    </xf>
    <xf numFmtId="0" fontId="49" fillId="14" borderId="66" xfId="0" applyFont="1" applyFill="1" applyBorder="1" applyAlignment="1">
      <alignment horizontal="center" vertical="center"/>
    </xf>
    <xf numFmtId="0" fontId="56" fillId="0" borderId="0" xfId="0" applyFont="1" applyAlignment="1">
      <alignment horizontal="right" vertical="center"/>
    </xf>
    <xf numFmtId="0" fontId="58" fillId="0" borderId="66" xfId="0" applyFont="1" applyBorder="1" applyAlignment="1">
      <alignment horizontal="left" vertical="center" wrapText="1" indent="1"/>
    </xf>
    <xf numFmtId="0" fontId="49" fillId="0" borderId="66" xfId="0" applyFont="1" applyBorder="1" applyAlignment="1">
      <alignment horizontal="left" vertical="center" wrapText="1" indent="1"/>
    </xf>
    <xf numFmtId="0" fontId="58" fillId="11" borderId="66" xfId="0" applyFont="1" applyFill="1" applyBorder="1" applyAlignment="1">
      <alignment horizontal="left" vertical="center" wrapText="1" indent="1"/>
    </xf>
    <xf numFmtId="0" fontId="49" fillId="11" borderId="66" xfId="0" applyFont="1" applyFill="1" applyBorder="1" applyAlignment="1">
      <alignment horizontal="left" vertical="center" wrapText="1" indent="1"/>
    </xf>
    <xf numFmtId="0" fontId="49" fillId="12" borderId="66" xfId="0" applyFont="1" applyFill="1" applyBorder="1" applyAlignment="1">
      <alignment horizontal="center" vertical="center"/>
    </xf>
    <xf numFmtId="0" fontId="45" fillId="11" borderId="66" xfId="0" applyFont="1" applyFill="1" applyBorder="1" applyAlignment="1">
      <alignment horizontal="left" vertical="center" indent="1"/>
    </xf>
    <xf numFmtId="0" fontId="41" fillId="0" borderId="0" xfId="0" applyFont="1" applyAlignment="1">
      <alignment horizontal="left" vertical="center" wrapText="1" indent="1"/>
    </xf>
    <xf numFmtId="0" fontId="60" fillId="11" borderId="0" xfId="0" applyFont="1" applyFill="1" applyAlignment="1">
      <alignment horizontal="center" vertical="center"/>
    </xf>
    <xf numFmtId="0" fontId="41" fillId="11" borderId="0" xfId="0" applyFont="1" applyFill="1" applyAlignment="1">
      <alignment horizontal="left" vertical="center" wrapText="1" indent="1"/>
    </xf>
    <xf numFmtId="0" fontId="45" fillId="0" borderId="66" xfId="0" applyFont="1" applyBorder="1" applyAlignment="1">
      <alignment horizontal="left" vertical="top" wrapText="1" indent="1"/>
    </xf>
    <xf numFmtId="0" fontId="45" fillId="11" borderId="66" xfId="0" applyFont="1" applyFill="1" applyBorder="1" applyAlignment="1">
      <alignment horizontal="left" vertical="top" wrapText="1" indent="1"/>
    </xf>
    <xf numFmtId="0" fontId="34" fillId="0" borderId="66" xfId="0" applyFont="1" applyBorder="1" applyAlignment="1">
      <alignment horizontal="center" vertical="center"/>
    </xf>
    <xf numFmtId="0" fontId="35" fillId="0" borderId="66" xfId="0" applyFont="1" applyBorder="1" applyAlignment="1">
      <alignment horizontal="left" vertical="center" indent="1"/>
    </xf>
    <xf numFmtId="0" fontId="34" fillId="0" borderId="66" xfId="0" applyFont="1" applyBorder="1" applyAlignment="1">
      <alignment horizontal="left" vertical="center" indent="1"/>
    </xf>
    <xf numFmtId="0" fontId="0" fillId="12" borderId="66" xfId="0" applyFill="1" applyBorder="1"/>
    <xf numFmtId="0" fontId="51" fillId="0" borderId="66" xfId="0" applyFont="1" applyBorder="1" applyAlignment="1">
      <alignment horizontal="left" vertical="center" indent="1"/>
    </xf>
    <xf numFmtId="0" fontId="0" fillId="13" borderId="66" xfId="0" applyFill="1" applyBorder="1"/>
    <xf numFmtId="0" fontId="52" fillId="0" borderId="66" xfId="0" applyFont="1" applyBorder="1" applyAlignment="1">
      <alignment horizontal="left" vertical="center" indent="1"/>
    </xf>
    <xf numFmtId="0" fontId="53" fillId="0" borderId="66" xfId="0" applyFont="1" applyBorder="1" applyAlignment="1">
      <alignment horizontal="left" vertical="center" indent="1"/>
    </xf>
    <xf numFmtId="0" fontId="54" fillId="0" borderId="66" xfId="0" applyFont="1" applyBorder="1" applyAlignment="1">
      <alignment horizontal="left" vertical="center" indent="1"/>
    </xf>
    <xf numFmtId="0" fontId="36" fillId="0" borderId="0" xfId="0" applyFont="1" applyAlignment="1">
      <alignment horizontal="left" vertical="top" wrapText="1"/>
    </xf>
    <xf numFmtId="10" fontId="37" fillId="12" borderId="0" xfId="0" applyNumberFormat="1" applyFont="1" applyFill="1" applyAlignment="1">
      <alignment vertical="top" wrapText="1"/>
    </xf>
    <xf numFmtId="0" fontId="37" fillId="0" borderId="0" xfId="0" applyFont="1" applyAlignment="1">
      <alignment vertical="top" wrapText="1"/>
    </xf>
    <xf numFmtId="0" fontId="37" fillId="2" borderId="0" xfId="0" applyFont="1" applyFill="1" applyAlignment="1">
      <alignment vertical="top" wrapText="1"/>
    </xf>
    <xf numFmtId="0" fontId="37" fillId="12" borderId="0" xfId="0" applyFont="1" applyFill="1" applyAlignment="1">
      <alignment vertical="top" wrapText="1"/>
    </xf>
    <xf numFmtId="164" fontId="37" fillId="12" borderId="0" xfId="0" applyNumberFormat="1" applyFont="1" applyFill="1" applyAlignment="1">
      <alignment vertical="top" wrapText="1"/>
    </xf>
    <xf numFmtId="10" fontId="38" fillId="13" borderId="0" xfId="0" applyNumberFormat="1" applyFont="1" applyFill="1" applyAlignment="1">
      <alignment vertical="top" wrapText="1"/>
    </xf>
    <xf numFmtId="164" fontId="39" fillId="13" borderId="0" xfId="0" applyNumberFormat="1" applyFont="1" applyFill="1" applyAlignment="1">
      <alignment vertical="top" wrapText="1"/>
    </xf>
    <xf numFmtId="0" fontId="38" fillId="0" borderId="0" xfId="0" applyFont="1" applyAlignment="1">
      <alignment vertical="top" wrapText="1"/>
    </xf>
    <xf numFmtId="165" fontId="39" fillId="13" borderId="0" xfId="0" applyNumberFormat="1" applyFont="1" applyFill="1" applyAlignment="1">
      <alignment vertical="top" wrapText="1"/>
    </xf>
    <xf numFmtId="0" fontId="40" fillId="0" borderId="0" xfId="0" applyFont="1" applyAlignment="1">
      <alignment vertical="top" wrapText="1"/>
    </xf>
    <xf numFmtId="0" fontId="34" fillId="11" borderId="66" xfId="0" applyFont="1" applyFill="1" applyBorder="1" applyAlignment="1">
      <alignment horizontal="center" vertical="center"/>
    </xf>
    <xf numFmtId="0" fontId="35" fillId="11" borderId="66" xfId="0" applyFont="1" applyFill="1" applyBorder="1" applyAlignment="1">
      <alignment horizontal="left" vertical="center" indent="1"/>
    </xf>
    <xf numFmtId="0" fontId="34" fillId="11" borderId="66" xfId="0" applyFont="1" applyFill="1" applyBorder="1" applyAlignment="1">
      <alignment horizontal="left" vertical="center" indent="1"/>
    </xf>
    <xf numFmtId="168" fontId="41" fillId="12" borderId="0" xfId="1" applyNumberFormat="1" applyFont="1" applyFill="1"/>
    <xf numFmtId="0" fontId="41" fillId="12" borderId="0" xfId="1" applyFont="1" applyFill="1"/>
    <xf numFmtId="0" fontId="41" fillId="0" borderId="0" xfId="1" applyFont="1"/>
    <xf numFmtId="44" fontId="42" fillId="13" borderId="0" xfId="1" applyNumberFormat="1" applyFont="1" applyFill="1"/>
    <xf numFmtId="167" fontId="42" fillId="13" borderId="0" xfId="1" applyNumberFormat="1" applyFont="1" applyFill="1"/>
    <xf numFmtId="44" fontId="41" fillId="12" borderId="0" xfId="1" applyNumberFormat="1" applyFont="1" applyFill="1"/>
    <xf numFmtId="0" fontId="42" fillId="13" borderId="0" xfId="1" applyFont="1" applyFill="1"/>
    <xf numFmtId="6" fontId="41" fillId="12" borderId="0" xfId="1" applyNumberFormat="1" applyFont="1" applyFill="1"/>
    <xf numFmtId="166" fontId="42" fillId="13" borderId="0" xfId="1" applyNumberFormat="1" applyFont="1" applyFill="1"/>
    <xf numFmtId="166" fontId="41" fillId="12" borderId="0" xfId="1" applyNumberFormat="1" applyFont="1" applyFill="1"/>
    <xf numFmtId="8" fontId="41" fillId="12" borderId="0" xfId="1" applyNumberFormat="1" applyFont="1" applyFill="1"/>
    <xf numFmtId="0" fontId="37" fillId="0" borderId="45" xfId="2" applyFont="1" applyBorder="1" applyAlignment="1">
      <alignment vertical="top"/>
    </xf>
    <xf numFmtId="169" fontId="37" fillId="12" borderId="44" xfId="2" applyNumberFormat="1" applyFont="1" applyFill="1" applyBorder="1" applyAlignment="1">
      <alignment vertical="top"/>
    </xf>
    <xf numFmtId="164" fontId="37" fillId="12" borderId="44" xfId="2" applyNumberFormat="1" applyFont="1" applyFill="1" applyBorder="1" applyAlignment="1">
      <alignment vertical="top"/>
    </xf>
    <xf numFmtId="0" fontId="43" fillId="0" borderId="45" xfId="2" applyFont="1" applyBorder="1" applyAlignment="1">
      <alignment vertical="top"/>
    </xf>
    <xf numFmtId="10" fontId="37" fillId="12" borderId="44" xfId="2" applyNumberFormat="1" applyFont="1" applyFill="1" applyBorder="1" applyAlignment="1">
      <alignment vertical="top"/>
    </xf>
    <xf numFmtId="0" fontId="37" fillId="0" borderId="46" xfId="2" applyFont="1" applyBorder="1" applyAlignment="1">
      <alignment vertical="top"/>
    </xf>
    <xf numFmtId="0" fontId="37" fillId="0" borderId="45" xfId="2" applyFont="1" applyBorder="1"/>
    <xf numFmtId="164" fontId="37" fillId="12" borderId="44" xfId="2" applyNumberFormat="1" applyFont="1" applyFill="1" applyBorder="1"/>
    <xf numFmtId="0" fontId="37" fillId="0" borderId="43" xfId="2" applyFont="1" applyBorder="1" applyAlignment="1">
      <alignment vertical="top"/>
    </xf>
    <xf numFmtId="164" fontId="37" fillId="12" borderId="41" xfId="2" applyNumberFormat="1" applyFont="1" applyFill="1" applyBorder="1" applyAlignment="1">
      <alignment vertical="top"/>
    </xf>
    <xf numFmtId="169" fontId="39" fillId="13" borderId="1" xfId="2" applyNumberFormat="1" applyFont="1" applyFill="1" applyBorder="1" applyAlignment="1">
      <alignment vertical="top"/>
    </xf>
    <xf numFmtId="167" fontId="39" fillId="13" borderId="1" xfId="2" applyNumberFormat="1" applyFont="1" applyFill="1" applyBorder="1" applyAlignment="1">
      <alignment vertical="top"/>
    </xf>
    <xf numFmtId="0" fontId="39" fillId="0" borderId="1" xfId="2" applyFont="1" applyBorder="1"/>
    <xf numFmtId="164" fontId="39" fillId="13" borderId="21" xfId="2" applyNumberFormat="1" applyFont="1" applyFill="1" applyBorder="1" applyAlignment="1">
      <alignment vertical="top"/>
    </xf>
    <xf numFmtId="167" fontId="39" fillId="13" borderId="20" xfId="2" applyNumberFormat="1" applyFont="1" applyFill="1" applyBorder="1" applyAlignment="1">
      <alignment vertical="top"/>
    </xf>
    <xf numFmtId="167" fontId="39" fillId="13" borderId="19" xfId="2" applyNumberFormat="1" applyFont="1" applyFill="1" applyBorder="1" applyAlignment="1">
      <alignment vertical="top"/>
    </xf>
    <xf numFmtId="167" fontId="39" fillId="13" borderId="19" xfId="2" applyNumberFormat="1" applyFont="1" applyFill="1" applyBorder="1"/>
    <xf numFmtId="167" fontId="39" fillId="13" borderId="6" xfId="2" applyNumberFormat="1" applyFont="1" applyFill="1" applyBorder="1"/>
    <xf numFmtId="167" fontId="39" fillId="13" borderId="6" xfId="2" applyNumberFormat="1" applyFont="1" applyFill="1" applyBorder="1" applyAlignment="1">
      <alignment vertical="top"/>
    </xf>
    <xf numFmtId="0" fontId="39" fillId="13" borderId="18" xfId="2" applyFont="1" applyFill="1" applyBorder="1" applyAlignment="1">
      <alignment horizontal="center" vertical="top"/>
    </xf>
    <xf numFmtId="0" fontId="39" fillId="13" borderId="17" xfId="2" applyFont="1" applyFill="1" applyBorder="1" applyAlignment="1">
      <alignment horizontal="center" vertical="top"/>
    </xf>
    <xf numFmtId="0" fontId="37" fillId="0" borderId="3" xfId="2" applyFont="1" applyBorder="1" applyAlignment="1">
      <alignment vertical="top"/>
    </xf>
    <xf numFmtId="164" fontId="39" fillId="13" borderId="15" xfId="2" applyNumberFormat="1" applyFont="1" applyFill="1" applyBorder="1" applyAlignment="1">
      <alignment vertical="top"/>
    </xf>
    <xf numFmtId="167" fontId="39" fillId="13" borderId="13" xfId="2" applyNumberFormat="1" applyFont="1" applyFill="1" applyBorder="1" applyAlignment="1">
      <alignment vertical="top"/>
    </xf>
    <xf numFmtId="167" fontId="39" fillId="13" borderId="0" xfId="2" applyNumberFormat="1" applyFont="1" applyFill="1" applyAlignment="1">
      <alignment vertical="top"/>
    </xf>
    <xf numFmtId="167" fontId="39" fillId="13" borderId="0" xfId="2" applyNumberFormat="1" applyFont="1" applyFill="1"/>
    <xf numFmtId="167" fontId="39" fillId="13" borderId="14" xfId="2" applyNumberFormat="1" applyFont="1" applyFill="1" applyBorder="1"/>
    <xf numFmtId="0" fontId="39" fillId="13" borderId="3" xfId="2" applyFont="1" applyFill="1" applyBorder="1" applyAlignment="1">
      <alignment horizontal="center" vertical="top"/>
    </xf>
    <xf numFmtId="0" fontId="39" fillId="13" borderId="12" xfId="2" applyFont="1" applyFill="1" applyBorder="1" applyAlignment="1">
      <alignment horizontal="center" vertical="top"/>
    </xf>
    <xf numFmtId="164" fontId="37" fillId="12" borderId="15" xfId="2" applyNumberFormat="1" applyFont="1" applyFill="1" applyBorder="1" applyAlignment="1">
      <alignment vertical="top"/>
    </xf>
    <xf numFmtId="167" fontId="39" fillId="13" borderId="12" xfId="2" applyNumberFormat="1" applyFont="1" applyFill="1" applyBorder="1" applyAlignment="1">
      <alignment horizontal="center" vertical="top"/>
    </xf>
    <xf numFmtId="164" fontId="39" fillId="13" borderId="10" xfId="2" applyNumberFormat="1" applyFont="1" applyFill="1" applyBorder="1" applyAlignment="1">
      <alignment vertical="top"/>
    </xf>
    <xf numFmtId="167" fontId="39" fillId="13" borderId="8" xfId="2" applyNumberFormat="1" applyFont="1" applyFill="1" applyBorder="1" applyAlignment="1">
      <alignment vertical="top"/>
    </xf>
    <xf numFmtId="167" fontId="39" fillId="13" borderId="7" xfId="2" applyNumberFormat="1" applyFont="1" applyFill="1" applyBorder="1" applyAlignment="1">
      <alignment vertical="top"/>
    </xf>
    <xf numFmtId="167" fontId="39" fillId="13" borderId="7" xfId="2" applyNumberFormat="1" applyFont="1" applyFill="1" applyBorder="1"/>
    <xf numFmtId="167" fontId="39" fillId="13" borderId="9" xfId="2" applyNumberFormat="1" applyFont="1" applyFill="1" applyBorder="1"/>
    <xf numFmtId="0" fontId="39" fillId="13" borderId="5" xfId="2" applyFont="1" applyFill="1" applyBorder="1" applyAlignment="1">
      <alignment horizontal="center" vertical="top"/>
    </xf>
    <xf numFmtId="167" fontId="39" fillId="13" borderId="4" xfId="2" applyNumberFormat="1" applyFont="1" applyFill="1" applyBorder="1" applyAlignment="1">
      <alignment horizontal="center" vertical="top"/>
    </xf>
    <xf numFmtId="164" fontId="39" fillId="13" borderId="44" xfId="2" applyNumberFormat="1" applyFont="1" applyFill="1" applyBorder="1"/>
    <xf numFmtId="167" fontId="39" fillId="13" borderId="58" xfId="2" applyNumberFormat="1" applyFont="1" applyFill="1" applyBorder="1" applyAlignment="1">
      <alignment vertical="top"/>
    </xf>
    <xf numFmtId="167" fontId="39" fillId="13" borderId="60" xfId="2" applyNumberFormat="1" applyFont="1" applyFill="1" applyBorder="1" applyAlignment="1">
      <alignment vertical="top"/>
    </xf>
    <xf numFmtId="167" fontId="39" fillId="13" borderId="60" xfId="2" applyNumberFormat="1" applyFont="1" applyFill="1" applyBorder="1"/>
    <xf numFmtId="167" fontId="39" fillId="13" borderId="59" xfId="2" applyNumberFormat="1" applyFont="1" applyFill="1" applyBorder="1"/>
    <xf numFmtId="167" fontId="39" fillId="13" borderId="59" xfId="2" applyNumberFormat="1" applyFont="1" applyFill="1" applyBorder="1" applyAlignment="1">
      <alignment vertical="top"/>
    </xf>
    <xf numFmtId="0" fontId="39" fillId="13" borderId="58" xfId="2" applyFont="1" applyFill="1" applyBorder="1" applyAlignment="1">
      <alignment horizontal="center" vertical="top"/>
    </xf>
    <xf numFmtId="167" fontId="39" fillId="13" borderId="17" xfId="2" applyNumberFormat="1" applyFont="1" applyFill="1" applyBorder="1" applyAlignment="1">
      <alignment horizontal="center" vertical="top"/>
    </xf>
    <xf numFmtId="167" fontId="39" fillId="13" borderId="56" xfId="2" applyNumberFormat="1" applyFont="1" applyFill="1" applyBorder="1" applyAlignment="1">
      <alignment vertical="top"/>
    </xf>
    <xf numFmtId="167" fontId="39" fillId="13" borderId="1" xfId="2" applyNumberFormat="1" applyFont="1" applyFill="1" applyBorder="1"/>
    <xf numFmtId="167" fontId="39" fillId="13" borderId="57" xfId="2" applyNumberFormat="1" applyFont="1" applyFill="1" applyBorder="1"/>
    <xf numFmtId="167" fontId="39" fillId="13" borderId="57" xfId="2" applyNumberFormat="1" applyFont="1" applyFill="1" applyBorder="1" applyAlignment="1">
      <alignment vertical="top"/>
    </xf>
    <xf numFmtId="0" fontId="39" fillId="13" borderId="56" xfId="2" applyFont="1" applyFill="1" applyBorder="1" applyAlignment="1">
      <alignment horizontal="center" vertical="top"/>
    </xf>
    <xf numFmtId="167" fontId="39" fillId="13" borderId="53" xfId="2" applyNumberFormat="1" applyFont="1" applyFill="1" applyBorder="1" applyAlignment="1">
      <alignment vertical="top"/>
    </xf>
    <xf numFmtId="167" fontId="39" fillId="13" borderId="55" xfId="2" applyNumberFormat="1" applyFont="1" applyFill="1" applyBorder="1" applyAlignment="1">
      <alignment vertical="top"/>
    </xf>
    <xf numFmtId="167" fontId="39" fillId="13" borderId="55" xfId="2" applyNumberFormat="1" applyFont="1" applyFill="1" applyBorder="1"/>
    <xf numFmtId="167" fontId="39" fillId="13" borderId="54" xfId="2" applyNumberFormat="1" applyFont="1" applyFill="1" applyBorder="1"/>
    <xf numFmtId="167" fontId="39" fillId="13" borderId="54" xfId="2" applyNumberFormat="1" applyFont="1" applyFill="1" applyBorder="1" applyAlignment="1">
      <alignment vertical="top"/>
    </xf>
    <xf numFmtId="0" fontId="39" fillId="13" borderId="53" xfId="2" applyFont="1" applyFill="1" applyBorder="1" applyAlignment="1">
      <alignment horizontal="center" vertical="top"/>
    </xf>
    <xf numFmtId="0" fontId="67" fillId="5" borderId="1" xfId="0" applyFont="1" applyFill="1" applyBorder="1" applyAlignment="1">
      <alignment horizontal="center"/>
    </xf>
    <xf numFmtId="4" fontId="67" fillId="5" borderId="1" xfId="0" applyNumberFormat="1" applyFont="1" applyFill="1" applyBorder="1" applyAlignment="1">
      <alignment horizontal="center"/>
    </xf>
    <xf numFmtId="0" fontId="68" fillId="5" borderId="1" xfId="0" applyFont="1" applyFill="1" applyBorder="1" applyAlignment="1">
      <alignment horizontal="center"/>
    </xf>
    <xf numFmtId="0" fontId="69" fillId="0" borderId="1" xfId="0" applyFont="1" applyBorder="1"/>
    <xf numFmtId="0" fontId="69" fillId="0" borderId="24" xfId="0" applyFont="1" applyBorder="1"/>
    <xf numFmtId="14" fontId="69" fillId="5" borderId="1" xfId="0" applyNumberFormat="1" applyFont="1" applyFill="1" applyBorder="1"/>
    <xf numFmtId="4" fontId="69" fillId="0" borderId="1" xfId="0" applyNumberFormat="1" applyFont="1" applyBorder="1"/>
    <xf numFmtId="10" fontId="70" fillId="0" borderId="1" xfId="0" applyNumberFormat="1" applyFont="1" applyBorder="1"/>
    <xf numFmtId="0" fontId="71" fillId="0" borderId="1" xfId="0" applyFont="1" applyBorder="1"/>
    <xf numFmtId="0" fontId="69" fillId="0" borderId="26" xfId="0" applyFont="1" applyBorder="1"/>
    <xf numFmtId="0" fontId="67" fillId="5" borderId="28" xfId="0" applyFont="1" applyFill="1" applyBorder="1"/>
    <xf numFmtId="172" fontId="70" fillId="0" borderId="62" xfId="0" applyNumberFormat="1" applyFont="1" applyBorder="1"/>
    <xf numFmtId="0" fontId="69" fillId="0" borderId="3" xfId="0" applyFont="1" applyBorder="1"/>
    <xf numFmtId="0" fontId="67" fillId="5" borderId="68" xfId="0" applyFont="1" applyFill="1" applyBorder="1"/>
    <xf numFmtId="172" fontId="70" fillId="0" borderId="69" xfId="0" applyNumberFormat="1" applyFont="1" applyBorder="1"/>
    <xf numFmtId="0" fontId="67" fillId="0" borderId="26" xfId="0" applyFont="1" applyBorder="1"/>
    <xf numFmtId="2" fontId="70" fillId="7" borderId="69" xfId="0" applyNumberFormat="1" applyFont="1" applyFill="1" applyBorder="1"/>
    <xf numFmtId="0" fontId="67" fillId="5" borderId="70" xfId="0" applyFont="1" applyFill="1" applyBorder="1"/>
    <xf numFmtId="2" fontId="71" fillId="0" borderId="71" xfId="0" applyNumberFormat="1" applyFont="1" applyBorder="1"/>
    <xf numFmtId="0" fontId="68" fillId="0" borderId="2" xfId="0" applyFont="1" applyBorder="1"/>
    <xf numFmtId="172" fontId="72" fillId="8" borderId="0" xfId="0" applyNumberFormat="1" applyFont="1" applyFill="1"/>
    <xf numFmtId="0" fontId="69" fillId="5" borderId="1" xfId="0" applyFont="1" applyFill="1" applyBorder="1"/>
    <xf numFmtId="0" fontId="73" fillId="0" borderId="1" xfId="0" applyFont="1" applyBorder="1" applyAlignment="1">
      <alignment vertical="center"/>
    </xf>
    <xf numFmtId="0" fontId="74" fillId="5" borderId="1" xfId="0" applyFont="1" applyFill="1" applyBorder="1" applyAlignment="1">
      <alignment horizontal="center" vertical="center"/>
    </xf>
    <xf numFmtId="0" fontId="75" fillId="0" borderId="1" xfId="0" applyFont="1" applyBorder="1" applyAlignment="1">
      <alignment vertical="center"/>
    </xf>
    <xf numFmtId="0" fontId="76" fillId="0" borderId="0" xfId="0" applyFont="1" applyAlignment="1">
      <alignment vertical="center"/>
    </xf>
    <xf numFmtId="0" fontId="74" fillId="15" borderId="1" xfId="0" applyFont="1" applyFill="1" applyBorder="1" applyAlignment="1">
      <alignment vertical="center"/>
    </xf>
    <xf numFmtId="173" fontId="73" fillId="2" borderId="1" xfId="0" applyNumberFormat="1" applyFont="1" applyFill="1" applyBorder="1" applyAlignment="1">
      <alignment vertical="center"/>
    </xf>
    <xf numFmtId="169" fontId="73" fillId="2" borderId="1" xfId="0" applyNumberFormat="1" applyFont="1" applyFill="1" applyBorder="1" applyAlignment="1">
      <alignment vertical="center"/>
    </xf>
    <xf numFmtId="164" fontId="73" fillId="2" borderId="1" xfId="0" applyNumberFormat="1" applyFont="1" applyFill="1" applyBorder="1" applyAlignment="1">
      <alignment vertical="center"/>
    </xf>
    <xf numFmtId="167" fontId="77" fillId="2" borderId="1" xfId="0" applyNumberFormat="1" applyFont="1" applyFill="1" applyBorder="1" applyAlignment="1">
      <alignment vertical="center"/>
    </xf>
    <xf numFmtId="0" fontId="77" fillId="0" borderId="1" xfId="0" applyFont="1" applyBorder="1" applyAlignment="1">
      <alignment vertical="center"/>
    </xf>
    <xf numFmtId="164" fontId="77" fillId="0" borderId="1" xfId="0" applyNumberFormat="1" applyFont="1" applyBorder="1" applyAlignment="1">
      <alignment vertical="center"/>
    </xf>
    <xf numFmtId="167" fontId="77" fillId="0" borderId="1" xfId="0" applyNumberFormat="1" applyFont="1" applyBorder="1" applyAlignment="1">
      <alignment vertical="center"/>
    </xf>
    <xf numFmtId="0" fontId="73" fillId="0" borderId="24" xfId="0" applyFont="1" applyBorder="1" applyAlignment="1">
      <alignment vertical="center"/>
    </xf>
    <xf numFmtId="0" fontId="73" fillId="0" borderId="26" xfId="0" applyFont="1" applyBorder="1" applyAlignment="1">
      <alignment vertical="center"/>
    </xf>
    <xf numFmtId="0" fontId="74" fillId="5" borderId="28" xfId="0" applyFont="1" applyFill="1" applyBorder="1" applyAlignment="1">
      <alignment vertical="center"/>
    </xf>
    <xf numFmtId="174" fontId="77" fillId="0" borderId="62" xfId="0" applyNumberFormat="1" applyFont="1" applyBorder="1" applyAlignment="1">
      <alignment vertical="center"/>
    </xf>
    <xf numFmtId="0" fontId="73" fillId="0" borderId="3" xfId="0" applyFont="1" applyBorder="1" applyAlignment="1">
      <alignment vertical="center"/>
    </xf>
    <xf numFmtId="0" fontId="74" fillId="5" borderId="68" xfId="0" applyFont="1" applyFill="1" applyBorder="1" applyAlignment="1">
      <alignment vertical="center"/>
    </xf>
    <xf numFmtId="174" fontId="77" fillId="0" borderId="69" xfId="0" applyNumberFormat="1" applyFont="1" applyBorder="1" applyAlignment="1">
      <alignment vertical="center"/>
    </xf>
    <xf numFmtId="0" fontId="74" fillId="0" borderId="26" xfId="0" applyFont="1" applyBorder="1" applyAlignment="1">
      <alignment vertical="center"/>
    </xf>
    <xf numFmtId="0" fontId="74" fillId="5" borderId="70" xfId="0" applyFont="1" applyFill="1" applyBorder="1" applyAlignment="1">
      <alignment vertical="center"/>
    </xf>
    <xf numFmtId="169" fontId="77" fillId="7" borderId="71" xfId="0" applyNumberFormat="1" applyFont="1" applyFill="1" applyBorder="1" applyAlignment="1">
      <alignment vertical="center"/>
    </xf>
    <xf numFmtId="0" fontId="74" fillId="0" borderId="1" xfId="0" applyFont="1" applyBorder="1" applyAlignment="1">
      <alignment vertical="center"/>
    </xf>
    <xf numFmtId="0" fontId="73" fillId="0" borderId="2" xfId="0" applyFont="1" applyBorder="1" applyAlignment="1">
      <alignment vertical="center"/>
    </xf>
    <xf numFmtId="0" fontId="78" fillId="8" borderId="0" xfId="0" applyFont="1" applyFill="1"/>
    <xf numFmtId="0" fontId="79" fillId="8" borderId="0" xfId="0" applyFont="1" applyFill="1"/>
    <xf numFmtId="0" fontId="80" fillId="8" borderId="0" xfId="0" applyFont="1" applyFill="1"/>
    <xf numFmtId="0" fontId="81" fillId="8" borderId="0" xfId="0" applyFont="1" applyFill="1" applyAlignment="1">
      <alignment horizontal="left"/>
    </xf>
    <xf numFmtId="164" fontId="81" fillId="2" borderId="0" xfId="0" applyNumberFormat="1" applyFont="1" applyFill="1" applyAlignment="1">
      <alignment horizontal="right"/>
    </xf>
    <xf numFmtId="0" fontId="82" fillId="8" borderId="0" xfId="0" applyFont="1" applyFill="1" applyAlignment="1">
      <alignment horizontal="right"/>
    </xf>
    <xf numFmtId="0" fontId="82" fillId="8" borderId="0" xfId="0" applyFont="1" applyFill="1" applyAlignment="1">
      <alignment horizontal="center"/>
    </xf>
    <xf numFmtId="0" fontId="82" fillId="8" borderId="0" xfId="0" applyFont="1" applyFill="1" applyAlignment="1">
      <alignment horizontal="left"/>
    </xf>
    <xf numFmtId="0" fontId="83" fillId="16" borderId="1" xfId="0" applyFont="1" applyFill="1" applyBorder="1" applyAlignment="1">
      <alignment horizontal="left"/>
    </xf>
    <xf numFmtId="0" fontId="83" fillId="16" borderId="1" xfId="0" applyFont="1" applyFill="1" applyBorder="1" applyAlignment="1">
      <alignment horizontal="right"/>
    </xf>
    <xf numFmtId="0" fontId="83" fillId="16" borderId="1" xfId="0" applyFont="1" applyFill="1" applyBorder="1" applyAlignment="1">
      <alignment horizontal="center"/>
    </xf>
    <xf numFmtId="0" fontId="84" fillId="8" borderId="0" xfId="0" applyFont="1" applyFill="1"/>
    <xf numFmtId="0" fontId="85" fillId="17" borderId="1" xfId="0" applyFont="1" applyFill="1" applyBorder="1" applyAlignment="1">
      <alignment horizontal="left"/>
    </xf>
    <xf numFmtId="0" fontId="86" fillId="17" borderId="1" xfId="0" applyFont="1" applyFill="1" applyBorder="1" applyAlignment="1">
      <alignment vertical="top"/>
    </xf>
    <xf numFmtId="0" fontId="87" fillId="8" borderId="0" xfId="0" applyFont="1" applyFill="1"/>
    <xf numFmtId="0" fontId="88" fillId="8" borderId="1" xfId="0" applyFont="1" applyFill="1" applyBorder="1" applyAlignment="1">
      <alignment horizontal="left"/>
    </xf>
    <xf numFmtId="169" fontId="89" fillId="8" borderId="1" xfId="0" applyNumberFormat="1" applyFont="1" applyFill="1" applyBorder="1" applyAlignment="1">
      <alignment horizontal="right"/>
    </xf>
    <xf numFmtId="3" fontId="88" fillId="8" borderId="1" xfId="0" applyNumberFormat="1" applyFont="1" applyFill="1" applyBorder="1" applyAlignment="1">
      <alignment horizontal="right"/>
    </xf>
    <xf numFmtId="3" fontId="88" fillId="8" borderId="1" xfId="0" applyNumberFormat="1" applyFont="1" applyFill="1" applyBorder="1" applyAlignment="1">
      <alignment horizontal="center"/>
    </xf>
    <xf numFmtId="0" fontId="90" fillId="8" borderId="1" xfId="0" applyFont="1" applyFill="1" applyBorder="1"/>
    <xf numFmtId="175" fontId="78" fillId="8" borderId="0" xfId="0" applyNumberFormat="1" applyFont="1" applyFill="1"/>
    <xf numFmtId="169" fontId="88" fillId="2" borderId="1" xfId="0" applyNumberFormat="1" applyFont="1" applyFill="1" applyBorder="1" applyAlignment="1">
      <alignment horizontal="right"/>
    </xf>
    <xf numFmtId="169" fontId="88" fillId="2" borderId="1" xfId="0" applyNumberFormat="1" applyFont="1" applyFill="1" applyBorder="1" applyAlignment="1">
      <alignment horizontal="center"/>
    </xf>
    <xf numFmtId="0" fontId="88" fillId="2" borderId="1" xfId="0" applyFont="1" applyFill="1" applyBorder="1" applyAlignment="1">
      <alignment horizontal="right"/>
    </xf>
    <xf numFmtId="0" fontId="90" fillId="2" borderId="1" xfId="0" applyFont="1" applyFill="1" applyBorder="1" applyAlignment="1">
      <alignment horizontal="center"/>
    </xf>
    <xf numFmtId="167" fontId="79" fillId="8" borderId="0" xfId="0" applyNumberFormat="1" applyFont="1" applyFill="1"/>
    <xf numFmtId="1" fontId="79" fillId="8" borderId="0" xfId="0" applyNumberFormat="1" applyFont="1" applyFill="1" applyAlignment="1">
      <alignment horizontal="center"/>
    </xf>
    <xf numFmtId="0" fontId="79" fillId="0" borderId="0" xfId="0" applyFont="1"/>
    <xf numFmtId="0" fontId="78" fillId="0" borderId="0" xfId="0" applyFont="1"/>
    <xf numFmtId="1" fontId="90" fillId="8" borderId="1" xfId="0" applyNumberFormat="1" applyFont="1" applyFill="1" applyBorder="1" applyAlignment="1">
      <alignment horizontal="center"/>
    </xf>
    <xf numFmtId="164" fontId="91" fillId="0" borderId="0" xfId="0" applyNumberFormat="1" applyFont="1"/>
    <xf numFmtId="0" fontId="92" fillId="8" borderId="1" xfId="0" applyFont="1" applyFill="1" applyBorder="1" applyAlignment="1">
      <alignment horizontal="left"/>
    </xf>
    <xf numFmtId="0" fontId="90" fillId="8" borderId="1" xfId="0" applyFont="1" applyFill="1" applyBorder="1" applyAlignment="1">
      <alignment horizontal="right"/>
    </xf>
    <xf numFmtId="0" fontId="90" fillId="8" borderId="1" xfId="0" applyFont="1" applyFill="1" applyBorder="1" applyAlignment="1">
      <alignment horizontal="center"/>
    </xf>
    <xf numFmtId="0" fontId="86" fillId="17" borderId="1" xfId="0" applyFont="1" applyFill="1" applyBorder="1"/>
    <xf numFmtId="0" fontId="86" fillId="17" borderId="1" xfId="0" applyFont="1" applyFill="1" applyBorder="1" applyAlignment="1">
      <alignment horizontal="right"/>
    </xf>
    <xf numFmtId="0" fontId="86" fillId="17" borderId="1" xfId="0" applyFont="1" applyFill="1" applyBorder="1" applyAlignment="1">
      <alignment horizontal="center"/>
    </xf>
    <xf numFmtId="1" fontId="86" fillId="17" borderId="1" xfId="0" applyNumberFormat="1" applyFont="1" applyFill="1" applyBorder="1" applyAlignment="1">
      <alignment horizontal="center"/>
    </xf>
    <xf numFmtId="0" fontId="66" fillId="0" borderId="0" xfId="3"/>
    <xf numFmtId="0" fontId="66" fillId="11" borderId="66" xfId="3" applyFill="1" applyBorder="1" applyAlignment="1">
      <alignment horizontal="left" vertical="center" indent="1"/>
    </xf>
    <xf numFmtId="0" fontId="31" fillId="10" borderId="0" xfId="0" applyFont="1" applyFill="1" applyAlignment="1">
      <alignment horizontal="left" vertical="center" indent="1"/>
    </xf>
    <xf numFmtId="0" fontId="0" fillId="0" borderId="0" xfId="0"/>
    <xf numFmtId="0" fontId="32" fillId="0" borderId="0" xfId="0" applyFont="1" applyAlignment="1">
      <alignment horizontal="left" vertical="center" indent="1"/>
    </xf>
    <xf numFmtId="0" fontId="33" fillId="10" borderId="66" xfId="0" applyFont="1" applyFill="1" applyBorder="1" applyAlignment="1">
      <alignment horizontal="left" vertical="center" indent="1"/>
    </xf>
    <xf numFmtId="0" fontId="55" fillId="0" borderId="0" xfId="0" applyFont="1" applyAlignment="1">
      <alignment horizontal="left" vertical="center" indent="1"/>
    </xf>
    <xf numFmtId="0" fontId="62" fillId="10" borderId="0" xfId="0" applyFont="1" applyFill="1" applyAlignment="1">
      <alignment horizontal="left" vertical="center" indent="1"/>
    </xf>
    <xf numFmtId="0" fontId="46" fillId="0" borderId="0" xfId="0" applyFont="1" applyAlignment="1">
      <alignment horizontal="left" vertical="top" wrapText="1" indent="1"/>
    </xf>
    <xf numFmtId="0" fontId="65" fillId="0" borderId="0" xfId="0" applyFont="1" applyAlignment="1">
      <alignment horizontal="left" vertical="center" indent="1"/>
    </xf>
    <xf numFmtId="0" fontId="63" fillId="0" borderId="67" xfId="0" applyFont="1" applyBorder="1" applyAlignment="1">
      <alignment horizontal="left" vertical="center" indent="1"/>
    </xf>
    <xf numFmtId="0" fontId="50" fillId="0" borderId="67" xfId="0" applyFont="1" applyBorder="1" applyAlignment="1">
      <alignment horizontal="left" vertical="center" indent="1"/>
    </xf>
    <xf numFmtId="0" fontId="32" fillId="0" borderId="0" xfId="0" applyFont="1" applyAlignment="1">
      <alignment horizontal="left" vertical="top" wrapText="1" indent="1"/>
    </xf>
    <xf numFmtId="0" fontId="44" fillId="10" borderId="0" xfId="0" applyFont="1" applyFill="1" applyAlignment="1">
      <alignment horizontal="left" vertical="center" indent="1"/>
    </xf>
    <xf numFmtId="0" fontId="57" fillId="0" borderId="67" xfId="0" applyFont="1" applyBorder="1" applyAlignment="1">
      <alignment horizontal="left" indent="1"/>
    </xf>
    <xf numFmtId="0" fontId="41" fillId="11" borderId="0" xfId="0" applyFont="1" applyFill="1" applyAlignment="1">
      <alignment horizontal="left" vertical="center" wrapText="1" indent="1"/>
    </xf>
    <xf numFmtId="0" fontId="41" fillId="0" borderId="0" xfId="0" applyFont="1" applyAlignment="1">
      <alignment horizontal="left" vertical="center" wrapText="1" indent="1"/>
    </xf>
    <xf numFmtId="0" fontId="61" fillId="0" borderId="66" xfId="0" applyFont="1" applyBorder="1" applyAlignment="1">
      <alignment horizontal="left" vertical="top" wrapText="1" indent="1"/>
    </xf>
    <xf numFmtId="0" fontId="61" fillId="11" borderId="66" xfId="0" applyFont="1" applyFill="1" applyBorder="1" applyAlignment="1">
      <alignment horizontal="left" vertical="top" wrapText="1" indent="1"/>
    </xf>
    <xf numFmtId="0" fontId="14" fillId="5" borderId="0" xfId="1" applyFont="1" applyFill="1" applyAlignment="1">
      <alignment horizontal="center"/>
    </xf>
    <xf numFmtId="0" fontId="1" fillId="0" borderId="0" xfId="1"/>
    <xf numFmtId="0" fontId="14" fillId="4" borderId="0" xfId="1" applyFont="1" applyFill="1" applyAlignment="1">
      <alignment horizontal="center"/>
    </xf>
    <xf numFmtId="0" fontId="4" fillId="0" borderId="62" xfId="2" applyFont="1" applyBorder="1" applyAlignment="1">
      <alignment horizontal="center" vertical="top"/>
    </xf>
    <xf numFmtId="0" fontId="0" fillId="0" borderId="27" xfId="0" applyBorder="1"/>
    <xf numFmtId="0" fontId="0" fillId="0" borderId="29" xfId="0" applyBorder="1"/>
    <xf numFmtId="0" fontId="37" fillId="0" borderId="63" xfId="2" applyFont="1" applyBorder="1" applyAlignment="1">
      <alignment vertical="top"/>
    </xf>
    <xf numFmtId="0" fontId="0" fillId="0" borderId="36" xfId="0" applyBorder="1"/>
    <xf numFmtId="0" fontId="0" fillId="0" borderId="3" xfId="0" applyBorder="1"/>
    <xf numFmtId="0" fontId="2" fillId="0" borderId="35" xfId="2" applyFont="1" applyBorder="1" applyAlignment="1">
      <alignment vertical="top"/>
    </xf>
    <xf numFmtId="0" fontId="0" fillId="0" borderId="39" xfId="0" applyBorder="1"/>
    <xf numFmtId="0" fontId="37" fillId="0" borderId="1" xfId="2" applyFont="1" applyBorder="1" applyAlignment="1">
      <alignment vertical="top"/>
    </xf>
    <xf numFmtId="0" fontId="4" fillId="0" borderId="65" xfId="2" applyFont="1" applyBorder="1" applyAlignment="1">
      <alignment vertical="top"/>
    </xf>
    <xf numFmtId="0" fontId="0" fillId="0" borderId="32" xfId="0" applyBorder="1"/>
    <xf numFmtId="0" fontId="0" fillId="0" borderId="31" xfId="0" applyBorder="1"/>
    <xf numFmtId="0" fontId="4" fillId="5" borderId="64" xfId="2" applyFont="1" applyFill="1" applyBorder="1" applyAlignment="1">
      <alignment vertical="top"/>
    </xf>
    <xf numFmtId="0" fontId="0" fillId="0" borderId="38" xfId="0" applyBorder="1"/>
    <xf numFmtId="0" fontId="0" fillId="0" borderId="37" xfId="0" applyBorder="1"/>
    <xf numFmtId="0" fontId="37" fillId="0" borderId="34" xfId="2" applyFont="1" applyBorder="1" applyAlignment="1">
      <alignment vertical="top"/>
    </xf>
    <xf numFmtId="0" fontId="0" fillId="0" borderId="40" xfId="0" applyBorder="1"/>
    <xf numFmtId="0" fontId="4" fillId="0" borderId="26" xfId="2" applyFont="1" applyBorder="1" applyAlignment="1">
      <alignment horizontal="center" vertical="center" textRotation="90"/>
    </xf>
    <xf numFmtId="0" fontId="0" fillId="0" borderId="16" xfId="0" applyBorder="1"/>
    <xf numFmtId="0" fontId="0" fillId="0" borderId="11" xfId="0" applyBorder="1"/>
    <xf numFmtId="0" fontId="4" fillId="5" borderId="64" xfId="2" applyFont="1" applyFill="1" applyBorder="1"/>
    <xf numFmtId="0" fontId="4" fillId="5" borderId="52" xfId="2" applyFont="1" applyFill="1" applyBorder="1" applyAlignment="1">
      <alignment horizontal="center" vertical="top"/>
    </xf>
    <xf numFmtId="0" fontId="0" fillId="0" borderId="51" xfId="0" applyBorder="1"/>
    <xf numFmtId="0" fontId="4" fillId="6" borderId="62" xfId="2" applyFont="1" applyFill="1" applyBorder="1" applyAlignment="1">
      <alignment horizontal="center" vertical="top"/>
    </xf>
    <xf numFmtId="0" fontId="4" fillId="5" borderId="61" xfId="2" applyFont="1" applyFill="1" applyBorder="1" applyAlignment="1">
      <alignment horizontal="center" vertical="top"/>
    </xf>
    <xf numFmtId="0" fontId="0" fillId="0" borderId="25" xfId="0" applyBorder="1"/>
  </cellXfs>
  <cellStyles count="4">
    <cellStyle name="Hyperlink" xfId="3" builtinId="8"/>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16.xml"/><Relationship Id="rId21" Type="http://schemas.openxmlformats.org/officeDocument/2006/relationships/worksheet" Target="worksheets/sheet12.xml"/><Relationship Id="rId34" Type="http://schemas.openxmlformats.org/officeDocument/2006/relationships/chartsheet" Target="chartsheets/sheet13.xml"/><Relationship Id="rId42" Type="http://schemas.openxmlformats.org/officeDocument/2006/relationships/worksheet" Target="worksheets/sheet25.xml"/><Relationship Id="rId47" Type="http://schemas.openxmlformats.org/officeDocument/2006/relationships/worksheet" Target="worksheets/sheet30.xml"/><Relationship Id="rId50" Type="http://schemas.openxmlformats.org/officeDocument/2006/relationships/worksheet" Target="worksheets/sheet33.xml"/><Relationship Id="rId55" Type="http://schemas.openxmlformats.org/officeDocument/2006/relationships/worksheet" Target="worksheets/sheet3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hartsheet" Target="chartsheets/sheet5.xml"/><Relationship Id="rId29" Type="http://schemas.openxmlformats.org/officeDocument/2006/relationships/worksheet" Target="worksheets/sheet18.xml"/><Relationship Id="rId11" Type="http://schemas.openxmlformats.org/officeDocument/2006/relationships/worksheet" Target="worksheets/sheet11.xml"/><Relationship Id="rId24" Type="http://schemas.openxmlformats.org/officeDocument/2006/relationships/worksheet" Target="worksheets/sheet14.xml"/><Relationship Id="rId32" Type="http://schemas.openxmlformats.org/officeDocument/2006/relationships/worksheet" Target="worksheets/sheet21.xml"/><Relationship Id="rId37" Type="http://schemas.openxmlformats.org/officeDocument/2006/relationships/worksheet" Target="worksheets/sheet23.xml"/><Relationship Id="rId40" Type="http://schemas.openxmlformats.org/officeDocument/2006/relationships/chartsheet" Target="chartsheets/sheet16.xml"/><Relationship Id="rId45" Type="http://schemas.openxmlformats.org/officeDocument/2006/relationships/worksheet" Target="worksheets/sheet28.xml"/><Relationship Id="rId53" Type="http://schemas.openxmlformats.org/officeDocument/2006/relationships/worksheet" Target="worksheets/sheet34.xml"/><Relationship Id="rId58" Type="http://schemas.openxmlformats.org/officeDocument/2006/relationships/chartsheet" Target="chartsheets/sheet22.xml"/><Relationship Id="rId5" Type="http://schemas.openxmlformats.org/officeDocument/2006/relationships/worksheet" Target="worksheets/sheet5.xml"/><Relationship Id="rId61" Type="http://schemas.openxmlformats.org/officeDocument/2006/relationships/chartsheet" Target="chartsheets/sheet24.xml"/><Relationship Id="rId19" Type="http://schemas.openxmlformats.org/officeDocument/2006/relationships/chartsheet" Target="chartsheets/sheet8.xml"/><Relationship Id="rId14" Type="http://schemas.openxmlformats.org/officeDocument/2006/relationships/chartsheet" Target="chartsheets/sheet3.xml"/><Relationship Id="rId22" Type="http://schemas.openxmlformats.org/officeDocument/2006/relationships/chartsheet" Target="chartsheets/sheet10.xml"/><Relationship Id="rId27" Type="http://schemas.openxmlformats.org/officeDocument/2006/relationships/worksheet" Target="worksheets/sheet17.xml"/><Relationship Id="rId30" Type="http://schemas.openxmlformats.org/officeDocument/2006/relationships/worksheet" Target="worksheets/sheet19.xml"/><Relationship Id="rId35" Type="http://schemas.openxmlformats.org/officeDocument/2006/relationships/worksheet" Target="worksheets/sheet22.xml"/><Relationship Id="rId43" Type="http://schemas.openxmlformats.org/officeDocument/2006/relationships/worksheet" Target="worksheets/sheet26.xml"/><Relationship Id="rId48" Type="http://schemas.openxmlformats.org/officeDocument/2006/relationships/worksheet" Target="worksheets/sheet31.xml"/><Relationship Id="rId56" Type="http://schemas.openxmlformats.org/officeDocument/2006/relationships/chartsheet" Target="chartsheets/sheet21.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hartsheet" Target="chartsheets/sheet18.xml"/><Relationship Id="rId3" Type="http://schemas.openxmlformats.org/officeDocument/2006/relationships/worksheet" Target="worksheets/sheet3.xml"/><Relationship Id="rId12" Type="http://schemas.openxmlformats.org/officeDocument/2006/relationships/chartsheet" Target="chartsheets/sheet1.xml"/><Relationship Id="rId17" Type="http://schemas.openxmlformats.org/officeDocument/2006/relationships/chartsheet" Target="chartsheets/sheet6.xml"/><Relationship Id="rId25" Type="http://schemas.openxmlformats.org/officeDocument/2006/relationships/worksheet" Target="worksheets/sheet15.xml"/><Relationship Id="rId33" Type="http://schemas.openxmlformats.org/officeDocument/2006/relationships/chartsheet" Target="chartsheets/sheet12.xml"/><Relationship Id="rId38" Type="http://schemas.openxmlformats.org/officeDocument/2006/relationships/chartsheet" Target="chartsheets/sheet15.xml"/><Relationship Id="rId46" Type="http://schemas.openxmlformats.org/officeDocument/2006/relationships/worksheet" Target="worksheets/sheet29.xml"/><Relationship Id="rId59" Type="http://schemas.openxmlformats.org/officeDocument/2006/relationships/worksheet" Target="worksheets/sheet37.xml"/><Relationship Id="rId20" Type="http://schemas.openxmlformats.org/officeDocument/2006/relationships/chartsheet" Target="chartsheets/sheet9.xml"/><Relationship Id="rId41" Type="http://schemas.openxmlformats.org/officeDocument/2006/relationships/chartsheet" Target="chartsheets/sheet17.xml"/><Relationship Id="rId54" Type="http://schemas.openxmlformats.org/officeDocument/2006/relationships/chartsheet" Target="chartsheets/sheet20.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chartsheet" Target="chartsheets/sheet4.xml"/><Relationship Id="rId23" Type="http://schemas.openxmlformats.org/officeDocument/2006/relationships/worksheet" Target="worksheets/sheet13.xml"/><Relationship Id="rId28" Type="http://schemas.openxmlformats.org/officeDocument/2006/relationships/chartsheet" Target="chartsheets/sheet11.xml"/><Relationship Id="rId36" Type="http://schemas.openxmlformats.org/officeDocument/2006/relationships/chartsheet" Target="chartsheets/sheet14.xml"/><Relationship Id="rId49" Type="http://schemas.openxmlformats.org/officeDocument/2006/relationships/worksheet" Target="worksheets/sheet32.xml"/><Relationship Id="rId57" Type="http://schemas.openxmlformats.org/officeDocument/2006/relationships/worksheet" Target="worksheets/sheet36.xml"/><Relationship Id="rId10" Type="http://schemas.openxmlformats.org/officeDocument/2006/relationships/worksheet" Target="worksheets/sheet10.xml"/><Relationship Id="rId31" Type="http://schemas.openxmlformats.org/officeDocument/2006/relationships/worksheet" Target="worksheets/sheet20.xml"/><Relationship Id="rId44" Type="http://schemas.openxmlformats.org/officeDocument/2006/relationships/worksheet" Target="worksheets/sheet27.xml"/><Relationship Id="rId52" Type="http://schemas.openxmlformats.org/officeDocument/2006/relationships/chartsheet" Target="chartsheets/sheet19.xml"/><Relationship Id="rId60" Type="http://schemas.openxmlformats.org/officeDocument/2006/relationships/chartsheet" Target="chartsheets/sheet23.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chartsheet" Target="chartsheets/sheet2.xml"/><Relationship Id="rId18" Type="http://schemas.openxmlformats.org/officeDocument/2006/relationships/chartsheet" Target="chartsheets/sheet7.xml"/><Relationship Id="rId39" Type="http://schemas.openxmlformats.org/officeDocument/2006/relationships/worksheet" Target="worksheets/sheet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Long Stock
Stock bought for $39</a:t>
            </a:r>
          </a:p>
        </c:rich>
      </c:tx>
      <c:overlay val="0"/>
    </c:title>
    <c:autoTitleDeleted val="0"/>
    <c:plotArea>
      <c:layout/>
      <c:lineChart>
        <c:grouping val="standard"/>
        <c:varyColors val="0"/>
        <c:ser>
          <c:idx val="0"/>
          <c:order val="0"/>
          <c:tx>
            <c:v>Long Stock</c:v>
          </c:tx>
          <c:spPr>
            <a:ln w="28575" cmpd="sng">
              <a:solidFill>
                <a:srgbClr val="4472C4"/>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data!$F$6:$F$18</c:f>
              <c:numCache>
                <c:formatCode>"$"#,##0.00</c:formatCode>
                <c:ptCount val="13"/>
                <c:pt idx="0">
                  <c:v>-4</c:v>
                </c:pt>
                <c:pt idx="1">
                  <c:v>-3</c:v>
                </c:pt>
                <c:pt idx="2">
                  <c:v>-2</c:v>
                </c:pt>
                <c:pt idx="3">
                  <c:v>-1</c:v>
                </c:pt>
                <c:pt idx="4">
                  <c:v>0</c:v>
                </c:pt>
                <c:pt idx="5">
                  <c:v>1</c:v>
                </c:pt>
                <c:pt idx="6">
                  <c:v>2</c:v>
                </c:pt>
                <c:pt idx="7">
                  <c:v>3</c:v>
                </c:pt>
                <c:pt idx="8">
                  <c:v>4</c:v>
                </c:pt>
                <c:pt idx="9">
                  <c:v>5</c:v>
                </c:pt>
                <c:pt idx="10">
                  <c:v>6</c:v>
                </c:pt>
                <c:pt idx="11">
                  <c:v>7</c:v>
                </c:pt>
                <c:pt idx="12">
                  <c:v>8</c:v>
                </c:pt>
              </c:numCache>
            </c:numRef>
          </c:val>
          <c:smooth val="0"/>
          <c:extLst>
            <c:ext xmlns:c16="http://schemas.microsoft.com/office/drawing/2014/chart" uri="{C3380CC4-5D6E-409C-BE32-E72D297353CC}">
              <c16:uniqueId val="{00000000-D528-41FF-B219-FF3FB6C04DCC}"/>
            </c:ext>
          </c:extLst>
        </c:ser>
        <c:dLbls>
          <c:showLegendKey val="0"/>
          <c:showVal val="0"/>
          <c:showCatName val="0"/>
          <c:showSerName val="0"/>
          <c:showPercent val="0"/>
          <c:showBubbleSize val="0"/>
        </c:dLbls>
        <c:smooth val="0"/>
        <c:axId val="183580768"/>
        <c:axId val="1321413312"/>
      </c:lineChart>
      <c:catAx>
        <c:axId val="183580768"/>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1321413312"/>
        <c:crosses val="autoZero"/>
        <c:auto val="1"/>
        <c:lblAlgn val="ctr"/>
        <c:lblOffset val="100"/>
        <c:noMultiLvlLbl val="1"/>
      </c:catAx>
      <c:valAx>
        <c:axId val="1321413312"/>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183580768"/>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Long Call
Call bought for $1.50</a:t>
            </a:r>
          </a:p>
        </c:rich>
      </c:tx>
      <c:overlay val="0"/>
    </c:title>
    <c:autoTitleDeleted val="0"/>
    <c:plotArea>
      <c:layout/>
      <c:lineChart>
        <c:grouping val="standard"/>
        <c:varyColors val="0"/>
        <c:ser>
          <c:idx val="0"/>
          <c:order val="0"/>
          <c:tx>
            <c:v>Long Call</c:v>
          </c:tx>
          <c:spPr>
            <a:ln w="28575" cmpd="sng">
              <a:solidFill>
                <a:schemeClr val="accent2"/>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data!$G$6:$G$18</c:f>
              <c:numCache>
                <c:formatCode>"$"#,##0.00</c:formatCode>
                <c:ptCount val="13"/>
                <c:pt idx="0">
                  <c:v>-1.5</c:v>
                </c:pt>
                <c:pt idx="1">
                  <c:v>-1.5</c:v>
                </c:pt>
                <c:pt idx="2">
                  <c:v>-1.5</c:v>
                </c:pt>
                <c:pt idx="3">
                  <c:v>-1.5</c:v>
                </c:pt>
                <c:pt idx="4">
                  <c:v>-1.5</c:v>
                </c:pt>
                <c:pt idx="5">
                  <c:v>-1.5</c:v>
                </c:pt>
                <c:pt idx="6">
                  <c:v>-0.5</c:v>
                </c:pt>
                <c:pt idx="7">
                  <c:v>0.5</c:v>
                </c:pt>
                <c:pt idx="8">
                  <c:v>1.5</c:v>
                </c:pt>
                <c:pt idx="9">
                  <c:v>2.5</c:v>
                </c:pt>
                <c:pt idx="10">
                  <c:v>3.5</c:v>
                </c:pt>
                <c:pt idx="11">
                  <c:v>4.5</c:v>
                </c:pt>
                <c:pt idx="12">
                  <c:v>5.5</c:v>
                </c:pt>
              </c:numCache>
            </c:numRef>
          </c:val>
          <c:smooth val="0"/>
          <c:extLst>
            <c:ext xmlns:c16="http://schemas.microsoft.com/office/drawing/2014/chart" uri="{C3380CC4-5D6E-409C-BE32-E72D297353CC}">
              <c16:uniqueId val="{00000000-7D0B-4F22-8EDA-0B4EEC9C771B}"/>
            </c:ext>
          </c:extLst>
        </c:ser>
        <c:dLbls>
          <c:showLegendKey val="0"/>
          <c:showVal val="0"/>
          <c:showCatName val="0"/>
          <c:showSerName val="0"/>
          <c:showPercent val="0"/>
          <c:showBubbleSize val="0"/>
        </c:dLbls>
        <c:smooth val="0"/>
        <c:axId val="861567056"/>
        <c:axId val="2081708893"/>
      </c:lineChart>
      <c:catAx>
        <c:axId val="861567056"/>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2081708893"/>
        <c:crosses val="autoZero"/>
        <c:auto val="1"/>
        <c:lblAlgn val="ctr"/>
        <c:lblOffset val="100"/>
        <c:noMultiLvlLbl val="1"/>
      </c:catAx>
      <c:valAx>
        <c:axId val="2081708893"/>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861567056"/>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Stock Price versus Long Call
Call bought for $1.50</a:t>
            </a:r>
          </a:p>
        </c:rich>
      </c:tx>
      <c:overlay val="0"/>
    </c:title>
    <c:autoTitleDeleted val="0"/>
    <c:plotArea>
      <c:layout/>
      <c:lineChart>
        <c:grouping val="standard"/>
        <c:varyColors val="1"/>
        <c:ser>
          <c:idx val="0"/>
          <c:order val="0"/>
          <c:tx>
            <c:v>Long Stock</c:v>
          </c:tx>
          <c:spPr>
            <a:ln w="28575" cmpd="sng">
              <a:solidFill>
                <a:srgbClr val="4472C4"/>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data!$F$6:$F$18</c:f>
              <c:numCache>
                <c:formatCode>"$"#,##0.00</c:formatCode>
                <c:ptCount val="13"/>
                <c:pt idx="0">
                  <c:v>-4</c:v>
                </c:pt>
                <c:pt idx="1">
                  <c:v>-3</c:v>
                </c:pt>
                <c:pt idx="2">
                  <c:v>-2</c:v>
                </c:pt>
                <c:pt idx="3">
                  <c:v>-1</c:v>
                </c:pt>
                <c:pt idx="4">
                  <c:v>0</c:v>
                </c:pt>
                <c:pt idx="5">
                  <c:v>1</c:v>
                </c:pt>
                <c:pt idx="6">
                  <c:v>2</c:v>
                </c:pt>
                <c:pt idx="7">
                  <c:v>3</c:v>
                </c:pt>
                <c:pt idx="8">
                  <c:v>4</c:v>
                </c:pt>
                <c:pt idx="9">
                  <c:v>5</c:v>
                </c:pt>
                <c:pt idx="10">
                  <c:v>6</c:v>
                </c:pt>
                <c:pt idx="11">
                  <c:v>7</c:v>
                </c:pt>
                <c:pt idx="12">
                  <c:v>8</c:v>
                </c:pt>
              </c:numCache>
            </c:numRef>
          </c:val>
          <c:smooth val="0"/>
          <c:extLst>
            <c:ext xmlns:c16="http://schemas.microsoft.com/office/drawing/2014/chart" uri="{C3380CC4-5D6E-409C-BE32-E72D297353CC}">
              <c16:uniqueId val="{00000000-3B50-4859-95C5-4E5291B884E1}"/>
            </c:ext>
          </c:extLst>
        </c:ser>
        <c:ser>
          <c:idx val="1"/>
          <c:order val="1"/>
          <c:tx>
            <c:v>Long Call</c:v>
          </c:tx>
          <c:spPr>
            <a:ln w="28575" cmpd="sng">
              <a:solidFill>
                <a:schemeClr val="accent2"/>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data!$G$6:$G$18</c:f>
              <c:numCache>
                <c:formatCode>"$"#,##0.00</c:formatCode>
                <c:ptCount val="13"/>
                <c:pt idx="0">
                  <c:v>-1.5</c:v>
                </c:pt>
                <c:pt idx="1">
                  <c:v>-1.5</c:v>
                </c:pt>
                <c:pt idx="2">
                  <c:v>-1.5</c:v>
                </c:pt>
                <c:pt idx="3">
                  <c:v>-1.5</c:v>
                </c:pt>
                <c:pt idx="4">
                  <c:v>-1.5</c:v>
                </c:pt>
                <c:pt idx="5">
                  <c:v>-1.5</c:v>
                </c:pt>
                <c:pt idx="6">
                  <c:v>-0.5</c:v>
                </c:pt>
                <c:pt idx="7">
                  <c:v>0.5</c:v>
                </c:pt>
                <c:pt idx="8">
                  <c:v>1.5</c:v>
                </c:pt>
                <c:pt idx="9">
                  <c:v>2.5</c:v>
                </c:pt>
                <c:pt idx="10">
                  <c:v>3.5</c:v>
                </c:pt>
                <c:pt idx="11">
                  <c:v>4.5</c:v>
                </c:pt>
                <c:pt idx="12">
                  <c:v>5.5</c:v>
                </c:pt>
              </c:numCache>
            </c:numRef>
          </c:val>
          <c:smooth val="0"/>
          <c:extLst>
            <c:ext xmlns:c16="http://schemas.microsoft.com/office/drawing/2014/chart" uri="{C3380CC4-5D6E-409C-BE32-E72D297353CC}">
              <c16:uniqueId val="{00000001-3B50-4859-95C5-4E5291B884E1}"/>
            </c:ext>
          </c:extLst>
        </c:ser>
        <c:dLbls>
          <c:showLegendKey val="0"/>
          <c:showVal val="0"/>
          <c:showCatName val="0"/>
          <c:showSerName val="0"/>
          <c:showPercent val="0"/>
          <c:showBubbleSize val="0"/>
        </c:dLbls>
        <c:smooth val="0"/>
        <c:axId val="583899553"/>
        <c:axId val="1251337898"/>
      </c:lineChart>
      <c:catAx>
        <c:axId val="583899553"/>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1251337898"/>
        <c:crosses val="autoZero"/>
        <c:auto val="1"/>
        <c:lblAlgn val="ctr"/>
        <c:lblOffset val="100"/>
        <c:noMultiLvlLbl val="1"/>
      </c:catAx>
      <c:valAx>
        <c:axId val="1251337898"/>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583899553"/>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Short Call
Call sold for $1.50</a:t>
            </a:r>
          </a:p>
        </c:rich>
      </c:tx>
      <c:overlay val="0"/>
    </c:title>
    <c:autoTitleDeleted val="0"/>
    <c:plotArea>
      <c:layout/>
      <c:lineChart>
        <c:grouping val="standard"/>
        <c:varyColors val="0"/>
        <c:ser>
          <c:idx val="0"/>
          <c:order val="0"/>
          <c:tx>
            <c:v>Short Call</c:v>
          </c:tx>
          <c:spPr>
            <a:ln w="28575" cmpd="sng">
              <a:solidFill>
                <a:schemeClr val="accent2"/>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data!$H$6:$H$18</c:f>
              <c:numCache>
                <c:formatCode>"$"#,##0.00</c:formatCode>
                <c:ptCount val="13"/>
                <c:pt idx="0">
                  <c:v>1.5</c:v>
                </c:pt>
                <c:pt idx="1">
                  <c:v>1.5</c:v>
                </c:pt>
                <c:pt idx="2">
                  <c:v>1.5</c:v>
                </c:pt>
                <c:pt idx="3">
                  <c:v>1.5</c:v>
                </c:pt>
                <c:pt idx="4">
                  <c:v>1.5</c:v>
                </c:pt>
                <c:pt idx="5">
                  <c:v>1.5</c:v>
                </c:pt>
                <c:pt idx="6">
                  <c:v>0.5</c:v>
                </c:pt>
                <c:pt idx="7">
                  <c:v>-0.5</c:v>
                </c:pt>
                <c:pt idx="8">
                  <c:v>-1.5</c:v>
                </c:pt>
                <c:pt idx="9">
                  <c:v>-2.5</c:v>
                </c:pt>
                <c:pt idx="10">
                  <c:v>-3.5</c:v>
                </c:pt>
                <c:pt idx="11">
                  <c:v>-4.5</c:v>
                </c:pt>
                <c:pt idx="12">
                  <c:v>-5.5</c:v>
                </c:pt>
              </c:numCache>
            </c:numRef>
          </c:val>
          <c:smooth val="0"/>
          <c:extLst>
            <c:ext xmlns:c16="http://schemas.microsoft.com/office/drawing/2014/chart" uri="{C3380CC4-5D6E-409C-BE32-E72D297353CC}">
              <c16:uniqueId val="{00000000-009C-48D5-8260-898F64C1C31C}"/>
            </c:ext>
          </c:extLst>
        </c:ser>
        <c:dLbls>
          <c:showLegendKey val="0"/>
          <c:showVal val="0"/>
          <c:showCatName val="0"/>
          <c:showSerName val="0"/>
          <c:showPercent val="0"/>
          <c:showBubbleSize val="0"/>
        </c:dLbls>
        <c:smooth val="0"/>
        <c:axId val="953614733"/>
        <c:axId val="165713814"/>
      </c:lineChart>
      <c:catAx>
        <c:axId val="953614733"/>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165713814"/>
        <c:crosses val="autoZero"/>
        <c:auto val="1"/>
        <c:lblAlgn val="ctr"/>
        <c:lblOffset val="100"/>
        <c:noMultiLvlLbl val="1"/>
      </c:catAx>
      <c:valAx>
        <c:axId val="16571381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953614733"/>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Stock Price versus Short Call
Call sold for $1.50</a:t>
            </a:r>
          </a:p>
        </c:rich>
      </c:tx>
      <c:overlay val="0"/>
    </c:title>
    <c:autoTitleDeleted val="0"/>
    <c:plotArea>
      <c:layout/>
      <c:lineChart>
        <c:grouping val="standard"/>
        <c:varyColors val="1"/>
        <c:ser>
          <c:idx val="0"/>
          <c:order val="0"/>
          <c:tx>
            <c:v>Long Stock</c:v>
          </c:tx>
          <c:spPr>
            <a:ln w="28575" cmpd="sng">
              <a:solidFill>
                <a:srgbClr val="4472C4"/>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data!$F$6:$F$18</c:f>
              <c:numCache>
                <c:formatCode>"$"#,##0.00</c:formatCode>
                <c:ptCount val="13"/>
                <c:pt idx="0">
                  <c:v>-4</c:v>
                </c:pt>
                <c:pt idx="1">
                  <c:v>-3</c:v>
                </c:pt>
                <c:pt idx="2">
                  <c:v>-2</c:v>
                </c:pt>
                <c:pt idx="3">
                  <c:v>-1</c:v>
                </c:pt>
                <c:pt idx="4">
                  <c:v>0</c:v>
                </c:pt>
                <c:pt idx="5">
                  <c:v>1</c:v>
                </c:pt>
                <c:pt idx="6">
                  <c:v>2</c:v>
                </c:pt>
                <c:pt idx="7">
                  <c:v>3</c:v>
                </c:pt>
                <c:pt idx="8">
                  <c:v>4</c:v>
                </c:pt>
                <c:pt idx="9">
                  <c:v>5</c:v>
                </c:pt>
                <c:pt idx="10">
                  <c:v>6</c:v>
                </c:pt>
                <c:pt idx="11">
                  <c:v>7</c:v>
                </c:pt>
                <c:pt idx="12">
                  <c:v>8</c:v>
                </c:pt>
              </c:numCache>
            </c:numRef>
          </c:val>
          <c:smooth val="0"/>
          <c:extLst>
            <c:ext xmlns:c16="http://schemas.microsoft.com/office/drawing/2014/chart" uri="{C3380CC4-5D6E-409C-BE32-E72D297353CC}">
              <c16:uniqueId val="{00000000-89A9-41EA-A8CD-4126DA13CAF6}"/>
            </c:ext>
          </c:extLst>
        </c:ser>
        <c:ser>
          <c:idx val="1"/>
          <c:order val="1"/>
          <c:tx>
            <c:v>Short Call</c:v>
          </c:tx>
          <c:spPr>
            <a:ln w="28575" cmpd="sng">
              <a:solidFill>
                <a:schemeClr val="accent2"/>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data!$H$6:$H$18</c:f>
              <c:numCache>
                <c:formatCode>"$"#,##0.00</c:formatCode>
                <c:ptCount val="13"/>
                <c:pt idx="0">
                  <c:v>1.5</c:v>
                </c:pt>
                <c:pt idx="1">
                  <c:v>1.5</c:v>
                </c:pt>
                <c:pt idx="2">
                  <c:v>1.5</c:v>
                </c:pt>
                <c:pt idx="3">
                  <c:v>1.5</c:v>
                </c:pt>
                <c:pt idx="4">
                  <c:v>1.5</c:v>
                </c:pt>
                <c:pt idx="5">
                  <c:v>1.5</c:v>
                </c:pt>
                <c:pt idx="6">
                  <c:v>0.5</c:v>
                </c:pt>
                <c:pt idx="7">
                  <c:v>-0.5</c:v>
                </c:pt>
                <c:pt idx="8">
                  <c:v>-1.5</c:v>
                </c:pt>
                <c:pt idx="9">
                  <c:v>-2.5</c:v>
                </c:pt>
                <c:pt idx="10">
                  <c:v>-3.5</c:v>
                </c:pt>
                <c:pt idx="11">
                  <c:v>-4.5</c:v>
                </c:pt>
                <c:pt idx="12">
                  <c:v>-5.5</c:v>
                </c:pt>
              </c:numCache>
            </c:numRef>
          </c:val>
          <c:smooth val="0"/>
          <c:extLst>
            <c:ext xmlns:c16="http://schemas.microsoft.com/office/drawing/2014/chart" uri="{C3380CC4-5D6E-409C-BE32-E72D297353CC}">
              <c16:uniqueId val="{00000001-89A9-41EA-A8CD-4126DA13CAF6}"/>
            </c:ext>
          </c:extLst>
        </c:ser>
        <c:dLbls>
          <c:showLegendKey val="0"/>
          <c:showVal val="0"/>
          <c:showCatName val="0"/>
          <c:showSerName val="0"/>
          <c:showPercent val="0"/>
          <c:showBubbleSize val="0"/>
        </c:dLbls>
        <c:smooth val="0"/>
        <c:axId val="915602554"/>
        <c:axId val="1105203178"/>
      </c:lineChart>
      <c:catAx>
        <c:axId val="915602554"/>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1105203178"/>
        <c:crosses val="autoZero"/>
        <c:auto val="1"/>
        <c:lblAlgn val="ctr"/>
        <c:lblOffset val="100"/>
        <c:noMultiLvlLbl val="1"/>
      </c:catAx>
      <c:valAx>
        <c:axId val="1105203178"/>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915602554"/>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Long Put
Put bought for $1.50</a:t>
            </a:r>
          </a:p>
        </c:rich>
      </c:tx>
      <c:overlay val="0"/>
    </c:title>
    <c:autoTitleDeleted val="0"/>
    <c:plotArea>
      <c:layout/>
      <c:lineChart>
        <c:grouping val="standard"/>
        <c:varyColors val="0"/>
        <c:ser>
          <c:idx val="0"/>
          <c:order val="0"/>
          <c:tx>
            <c:v>Long Put</c:v>
          </c:tx>
          <c:spPr>
            <a:ln w="28575" cmpd="sng">
              <a:solidFill>
                <a:schemeClr val="accent2"/>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data!$I$6:$I$18</c:f>
              <c:numCache>
                <c:formatCode>"$"#,##0.00</c:formatCode>
                <c:ptCount val="13"/>
                <c:pt idx="0">
                  <c:v>3</c:v>
                </c:pt>
                <c:pt idx="1">
                  <c:v>2</c:v>
                </c:pt>
                <c:pt idx="2">
                  <c:v>1</c:v>
                </c:pt>
                <c:pt idx="3">
                  <c:v>0</c:v>
                </c:pt>
                <c:pt idx="4">
                  <c:v>-1</c:v>
                </c:pt>
                <c:pt idx="5">
                  <c:v>-2</c:v>
                </c:pt>
                <c:pt idx="6">
                  <c:v>-2</c:v>
                </c:pt>
                <c:pt idx="7">
                  <c:v>-2</c:v>
                </c:pt>
                <c:pt idx="8">
                  <c:v>-2</c:v>
                </c:pt>
                <c:pt idx="9">
                  <c:v>-2</c:v>
                </c:pt>
                <c:pt idx="10">
                  <c:v>-2</c:v>
                </c:pt>
                <c:pt idx="11">
                  <c:v>-2</c:v>
                </c:pt>
                <c:pt idx="12">
                  <c:v>-2</c:v>
                </c:pt>
              </c:numCache>
            </c:numRef>
          </c:val>
          <c:smooth val="0"/>
          <c:extLst>
            <c:ext xmlns:c16="http://schemas.microsoft.com/office/drawing/2014/chart" uri="{C3380CC4-5D6E-409C-BE32-E72D297353CC}">
              <c16:uniqueId val="{00000000-FC19-4A46-8680-3C7CC66EC585}"/>
            </c:ext>
          </c:extLst>
        </c:ser>
        <c:dLbls>
          <c:showLegendKey val="0"/>
          <c:showVal val="0"/>
          <c:showCatName val="0"/>
          <c:showSerName val="0"/>
          <c:showPercent val="0"/>
          <c:showBubbleSize val="0"/>
        </c:dLbls>
        <c:smooth val="0"/>
        <c:axId val="1824334797"/>
        <c:axId val="1770248111"/>
      </c:lineChart>
      <c:catAx>
        <c:axId val="1824334797"/>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1770248111"/>
        <c:crosses val="autoZero"/>
        <c:auto val="1"/>
        <c:lblAlgn val="ctr"/>
        <c:lblOffset val="100"/>
        <c:noMultiLvlLbl val="1"/>
      </c:catAx>
      <c:valAx>
        <c:axId val="1770248111"/>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1824334797"/>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Short Put
Put sold for $1.50</a:t>
            </a:r>
          </a:p>
        </c:rich>
      </c:tx>
      <c:overlay val="0"/>
    </c:title>
    <c:autoTitleDeleted val="0"/>
    <c:plotArea>
      <c:layout/>
      <c:lineChart>
        <c:grouping val="standard"/>
        <c:varyColors val="0"/>
        <c:ser>
          <c:idx val="0"/>
          <c:order val="0"/>
          <c:tx>
            <c:v>Short Put</c:v>
          </c:tx>
          <c:spPr>
            <a:ln w="28575" cmpd="sng">
              <a:solidFill>
                <a:schemeClr val="accent2"/>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data!$J$6:$J$18</c:f>
              <c:numCache>
                <c:formatCode>"$"#,##0.00</c:formatCode>
                <c:ptCount val="13"/>
                <c:pt idx="0">
                  <c:v>-3</c:v>
                </c:pt>
                <c:pt idx="1">
                  <c:v>-2</c:v>
                </c:pt>
                <c:pt idx="2">
                  <c:v>-1</c:v>
                </c:pt>
                <c:pt idx="3">
                  <c:v>0</c:v>
                </c:pt>
                <c:pt idx="4">
                  <c:v>1</c:v>
                </c:pt>
                <c:pt idx="5">
                  <c:v>2</c:v>
                </c:pt>
                <c:pt idx="6">
                  <c:v>2</c:v>
                </c:pt>
                <c:pt idx="7">
                  <c:v>2</c:v>
                </c:pt>
                <c:pt idx="8">
                  <c:v>2</c:v>
                </c:pt>
                <c:pt idx="9">
                  <c:v>2</c:v>
                </c:pt>
                <c:pt idx="10">
                  <c:v>2</c:v>
                </c:pt>
                <c:pt idx="11">
                  <c:v>2</c:v>
                </c:pt>
                <c:pt idx="12">
                  <c:v>2</c:v>
                </c:pt>
              </c:numCache>
            </c:numRef>
          </c:val>
          <c:smooth val="0"/>
          <c:extLst>
            <c:ext xmlns:c16="http://schemas.microsoft.com/office/drawing/2014/chart" uri="{C3380CC4-5D6E-409C-BE32-E72D297353CC}">
              <c16:uniqueId val="{00000000-9673-46B7-A880-9C68A28707C7}"/>
            </c:ext>
          </c:extLst>
        </c:ser>
        <c:dLbls>
          <c:showLegendKey val="0"/>
          <c:showVal val="0"/>
          <c:showCatName val="0"/>
          <c:showSerName val="0"/>
          <c:showPercent val="0"/>
          <c:showBubbleSize val="0"/>
        </c:dLbls>
        <c:smooth val="0"/>
        <c:axId val="614078248"/>
        <c:axId val="772664955"/>
      </c:lineChart>
      <c:catAx>
        <c:axId val="614078248"/>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772664955"/>
        <c:crosses val="autoZero"/>
        <c:auto val="1"/>
        <c:lblAlgn val="ctr"/>
        <c:lblOffset val="100"/>
        <c:noMultiLvlLbl val="1"/>
      </c:catAx>
      <c:valAx>
        <c:axId val="772664955"/>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614078248"/>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Stock Price versus Long Put
Put bought for $2.00</a:t>
            </a:r>
          </a:p>
        </c:rich>
      </c:tx>
      <c:overlay val="0"/>
    </c:title>
    <c:autoTitleDeleted val="0"/>
    <c:plotArea>
      <c:layout/>
      <c:lineChart>
        <c:grouping val="standard"/>
        <c:varyColors val="1"/>
        <c:ser>
          <c:idx val="0"/>
          <c:order val="0"/>
          <c:tx>
            <c:v>Long Stock</c:v>
          </c:tx>
          <c:spPr>
            <a:ln w="28575" cmpd="sng">
              <a:solidFill>
                <a:srgbClr val="4472C4"/>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data!$F$6:$F$18</c:f>
              <c:numCache>
                <c:formatCode>"$"#,##0.00</c:formatCode>
                <c:ptCount val="13"/>
                <c:pt idx="0">
                  <c:v>-4</c:v>
                </c:pt>
                <c:pt idx="1">
                  <c:v>-3</c:v>
                </c:pt>
                <c:pt idx="2">
                  <c:v>-2</c:v>
                </c:pt>
                <c:pt idx="3">
                  <c:v>-1</c:v>
                </c:pt>
                <c:pt idx="4">
                  <c:v>0</c:v>
                </c:pt>
                <c:pt idx="5">
                  <c:v>1</c:v>
                </c:pt>
                <c:pt idx="6">
                  <c:v>2</c:v>
                </c:pt>
                <c:pt idx="7">
                  <c:v>3</c:v>
                </c:pt>
                <c:pt idx="8">
                  <c:v>4</c:v>
                </c:pt>
                <c:pt idx="9">
                  <c:v>5</c:v>
                </c:pt>
                <c:pt idx="10">
                  <c:v>6</c:v>
                </c:pt>
                <c:pt idx="11">
                  <c:v>7</c:v>
                </c:pt>
                <c:pt idx="12">
                  <c:v>8</c:v>
                </c:pt>
              </c:numCache>
            </c:numRef>
          </c:val>
          <c:smooth val="0"/>
          <c:extLst>
            <c:ext xmlns:c16="http://schemas.microsoft.com/office/drawing/2014/chart" uri="{C3380CC4-5D6E-409C-BE32-E72D297353CC}">
              <c16:uniqueId val="{00000000-F079-4A59-8984-46C84960A6E6}"/>
            </c:ext>
          </c:extLst>
        </c:ser>
        <c:ser>
          <c:idx val="1"/>
          <c:order val="1"/>
          <c:tx>
            <c:v>Long Put</c:v>
          </c:tx>
          <c:spPr>
            <a:ln w="28575" cmpd="sng">
              <a:solidFill>
                <a:schemeClr val="accent2"/>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data!$I$6:$I$18</c:f>
              <c:numCache>
                <c:formatCode>"$"#,##0.00</c:formatCode>
                <c:ptCount val="13"/>
                <c:pt idx="0">
                  <c:v>3</c:v>
                </c:pt>
                <c:pt idx="1">
                  <c:v>2</c:v>
                </c:pt>
                <c:pt idx="2">
                  <c:v>1</c:v>
                </c:pt>
                <c:pt idx="3">
                  <c:v>0</c:v>
                </c:pt>
                <c:pt idx="4">
                  <c:v>-1</c:v>
                </c:pt>
                <c:pt idx="5">
                  <c:v>-2</c:v>
                </c:pt>
                <c:pt idx="6">
                  <c:v>-2</c:v>
                </c:pt>
                <c:pt idx="7">
                  <c:v>-2</c:v>
                </c:pt>
                <c:pt idx="8">
                  <c:v>-2</c:v>
                </c:pt>
                <c:pt idx="9">
                  <c:v>-2</c:v>
                </c:pt>
                <c:pt idx="10">
                  <c:v>-2</c:v>
                </c:pt>
                <c:pt idx="11">
                  <c:v>-2</c:v>
                </c:pt>
                <c:pt idx="12">
                  <c:v>-2</c:v>
                </c:pt>
              </c:numCache>
            </c:numRef>
          </c:val>
          <c:smooth val="0"/>
          <c:extLst>
            <c:ext xmlns:c16="http://schemas.microsoft.com/office/drawing/2014/chart" uri="{C3380CC4-5D6E-409C-BE32-E72D297353CC}">
              <c16:uniqueId val="{00000001-F079-4A59-8984-46C84960A6E6}"/>
            </c:ext>
          </c:extLst>
        </c:ser>
        <c:dLbls>
          <c:showLegendKey val="0"/>
          <c:showVal val="0"/>
          <c:showCatName val="0"/>
          <c:showSerName val="0"/>
          <c:showPercent val="0"/>
          <c:showBubbleSize val="0"/>
        </c:dLbls>
        <c:smooth val="0"/>
        <c:axId val="391400618"/>
        <c:axId val="857869681"/>
      </c:lineChart>
      <c:catAx>
        <c:axId val="391400618"/>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857869681"/>
        <c:crosses val="autoZero"/>
        <c:auto val="1"/>
        <c:lblAlgn val="ctr"/>
        <c:lblOffset val="100"/>
        <c:noMultiLvlLbl val="1"/>
      </c:catAx>
      <c:valAx>
        <c:axId val="857869681"/>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391400618"/>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Stock Price versus Short Put
Put sold for $2.00</a:t>
            </a:r>
          </a:p>
        </c:rich>
      </c:tx>
      <c:overlay val="0"/>
    </c:title>
    <c:autoTitleDeleted val="0"/>
    <c:plotArea>
      <c:layout/>
      <c:lineChart>
        <c:grouping val="standard"/>
        <c:varyColors val="1"/>
        <c:ser>
          <c:idx val="0"/>
          <c:order val="0"/>
          <c:tx>
            <c:v>Long Stock</c:v>
          </c:tx>
          <c:spPr>
            <a:ln w="28575" cmpd="sng">
              <a:solidFill>
                <a:srgbClr val="4472C4"/>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data!$F$6:$F$18</c:f>
              <c:numCache>
                <c:formatCode>"$"#,##0.00</c:formatCode>
                <c:ptCount val="13"/>
                <c:pt idx="0">
                  <c:v>-4</c:v>
                </c:pt>
                <c:pt idx="1">
                  <c:v>-3</c:v>
                </c:pt>
                <c:pt idx="2">
                  <c:v>-2</c:v>
                </c:pt>
                <c:pt idx="3">
                  <c:v>-1</c:v>
                </c:pt>
                <c:pt idx="4">
                  <c:v>0</c:v>
                </c:pt>
                <c:pt idx="5">
                  <c:v>1</c:v>
                </c:pt>
                <c:pt idx="6">
                  <c:v>2</c:v>
                </c:pt>
                <c:pt idx="7">
                  <c:v>3</c:v>
                </c:pt>
                <c:pt idx="8">
                  <c:v>4</c:v>
                </c:pt>
                <c:pt idx="9">
                  <c:v>5</c:v>
                </c:pt>
                <c:pt idx="10">
                  <c:v>6</c:v>
                </c:pt>
                <c:pt idx="11">
                  <c:v>7</c:v>
                </c:pt>
                <c:pt idx="12">
                  <c:v>8</c:v>
                </c:pt>
              </c:numCache>
            </c:numRef>
          </c:val>
          <c:smooth val="0"/>
          <c:extLst>
            <c:ext xmlns:c16="http://schemas.microsoft.com/office/drawing/2014/chart" uri="{C3380CC4-5D6E-409C-BE32-E72D297353CC}">
              <c16:uniqueId val="{00000000-7E4F-46D6-A9E5-F6D1A1BB57E6}"/>
            </c:ext>
          </c:extLst>
        </c:ser>
        <c:ser>
          <c:idx val="1"/>
          <c:order val="1"/>
          <c:tx>
            <c:v>Short Put</c:v>
          </c:tx>
          <c:spPr>
            <a:ln w="28575" cmpd="sng">
              <a:solidFill>
                <a:schemeClr val="accent2"/>
              </a:solidFill>
              <a:prstDash val="solid"/>
            </a:ln>
          </c:spPr>
          <c:marker>
            <c:symbol val="none"/>
          </c:marker>
          <c:cat>
            <c:numRef>
              <c:f>data!$E$6:$E$18</c:f>
              <c:numCache>
                <c:formatCode>_("$"* #,##0_);_("$"* \(#,##0\);_("$"* "-"??_);_(@_)</c:formatCode>
                <c:ptCount val="13"/>
                <c:pt idx="0">
                  <c:v>35</c:v>
                </c:pt>
                <c:pt idx="1">
                  <c:v>36</c:v>
                </c:pt>
                <c:pt idx="2">
                  <c:v>37</c:v>
                </c:pt>
                <c:pt idx="3">
                  <c:v>38</c:v>
                </c:pt>
                <c:pt idx="4">
                  <c:v>39</c:v>
                </c:pt>
                <c:pt idx="5">
                  <c:v>40</c:v>
                </c:pt>
                <c:pt idx="6">
                  <c:v>41</c:v>
                </c:pt>
                <c:pt idx="7">
                  <c:v>42</c:v>
                </c:pt>
                <c:pt idx="8">
                  <c:v>43</c:v>
                </c:pt>
                <c:pt idx="9">
                  <c:v>44</c:v>
                </c:pt>
                <c:pt idx="10">
                  <c:v>45</c:v>
                </c:pt>
                <c:pt idx="11">
                  <c:v>46</c:v>
                </c:pt>
                <c:pt idx="12">
                  <c:v>47</c:v>
                </c:pt>
              </c:numCache>
            </c:numRef>
          </c:cat>
          <c:val>
            <c:numRef>
              <c:f>data!$J$6:$J$18</c:f>
              <c:numCache>
                <c:formatCode>"$"#,##0.00</c:formatCode>
                <c:ptCount val="13"/>
                <c:pt idx="0">
                  <c:v>-3</c:v>
                </c:pt>
                <c:pt idx="1">
                  <c:v>-2</c:v>
                </c:pt>
                <c:pt idx="2">
                  <c:v>-1</c:v>
                </c:pt>
                <c:pt idx="3">
                  <c:v>0</c:v>
                </c:pt>
                <c:pt idx="4">
                  <c:v>1</c:v>
                </c:pt>
                <c:pt idx="5">
                  <c:v>2</c:v>
                </c:pt>
                <c:pt idx="6">
                  <c:v>2</c:v>
                </c:pt>
                <c:pt idx="7">
                  <c:v>2</c:v>
                </c:pt>
                <c:pt idx="8">
                  <c:v>2</c:v>
                </c:pt>
                <c:pt idx="9">
                  <c:v>2</c:v>
                </c:pt>
                <c:pt idx="10">
                  <c:v>2</c:v>
                </c:pt>
                <c:pt idx="11">
                  <c:v>2</c:v>
                </c:pt>
                <c:pt idx="12">
                  <c:v>2</c:v>
                </c:pt>
              </c:numCache>
            </c:numRef>
          </c:val>
          <c:smooth val="0"/>
          <c:extLst>
            <c:ext xmlns:c16="http://schemas.microsoft.com/office/drawing/2014/chart" uri="{C3380CC4-5D6E-409C-BE32-E72D297353CC}">
              <c16:uniqueId val="{00000001-7E4F-46D6-A9E5-F6D1A1BB57E6}"/>
            </c:ext>
          </c:extLst>
        </c:ser>
        <c:dLbls>
          <c:showLegendKey val="0"/>
          <c:showVal val="0"/>
          <c:showCatName val="0"/>
          <c:showSerName val="0"/>
          <c:showPercent val="0"/>
          <c:showBubbleSize val="0"/>
        </c:dLbls>
        <c:smooth val="0"/>
        <c:axId val="533143817"/>
        <c:axId val="1590656749"/>
      </c:lineChart>
      <c:catAx>
        <c:axId val="533143817"/>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txPr>
          <a:bodyPr/>
          <a:lstStyle/>
          <a:p>
            <a:pPr lvl="0">
              <a:defRPr sz="1800" b="0" i="0">
                <a:solidFill>
                  <a:srgbClr val="000000"/>
                </a:solidFill>
                <a:latin typeface="+mn-lt"/>
              </a:defRPr>
            </a:pPr>
            <a:endParaRPr lang="en-US"/>
          </a:p>
        </c:txPr>
        <c:crossAx val="1590656749"/>
        <c:crosses val="autoZero"/>
        <c:auto val="1"/>
        <c:lblAlgn val="ctr"/>
        <c:lblOffset val="100"/>
        <c:noMultiLvlLbl val="1"/>
      </c:catAx>
      <c:valAx>
        <c:axId val="1590656749"/>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533143817"/>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100" b="0" i="0">
                <a:solidFill>
                  <a:srgbClr val="757575"/>
                </a:solidFill>
                <a:latin typeface="+mn-lt"/>
              </a:defRPr>
            </a:pPr>
            <a:r>
              <a:rPr lang="en-US" sz="2100" b="0" i="0">
                <a:solidFill>
                  <a:srgbClr val="757575"/>
                </a:solidFill>
                <a:latin typeface="+mn-lt"/>
              </a:rPr>
              <a:t>Long GBP/USD Put</a:t>
            </a:r>
          </a:p>
        </c:rich>
      </c:tx>
      <c:overlay val="0"/>
    </c:title>
    <c:autoTitleDeleted val="0"/>
    <c:plotArea>
      <c:layout/>
      <c:lineChart>
        <c:grouping val="standard"/>
        <c:varyColors val="1"/>
        <c:ser>
          <c:idx val="0"/>
          <c:order val="0"/>
          <c:tx>
            <c:v>Long GBP/USD</c:v>
          </c:tx>
          <c:spPr>
            <a:ln w="28575" cmpd="sng">
              <a:solidFill>
                <a:srgbClr val="4472C4"/>
              </a:solidFill>
              <a:prstDash val="solid"/>
            </a:ln>
          </c:spPr>
          <c:marker>
            <c:symbol val="none"/>
          </c:marker>
          <c:cat>
            <c:numRef>
              <c:f>'option fx hedge'!$E$6:$E$14</c:f>
              <c:numCache>
                <c:formatCode>_("$"* #,##0.00_);_("$"* \(#,##0.00\);_("$"* "-"??_);_(@_)</c:formatCode>
                <c:ptCount val="9"/>
                <c:pt idx="0">
                  <c:v>1.38</c:v>
                </c:pt>
                <c:pt idx="1">
                  <c:v>1.4</c:v>
                </c:pt>
                <c:pt idx="2">
                  <c:v>1.42</c:v>
                </c:pt>
                <c:pt idx="3">
                  <c:v>1.44</c:v>
                </c:pt>
                <c:pt idx="4">
                  <c:v>1.46</c:v>
                </c:pt>
                <c:pt idx="5">
                  <c:v>1.48</c:v>
                </c:pt>
                <c:pt idx="6">
                  <c:v>1.5</c:v>
                </c:pt>
                <c:pt idx="7">
                  <c:v>1.52</c:v>
                </c:pt>
                <c:pt idx="8">
                  <c:v>1.54</c:v>
                </c:pt>
              </c:numCache>
            </c:numRef>
          </c:cat>
          <c:val>
            <c:numRef>
              <c:f>'option fx hedge'!$F$6:$F$14</c:f>
              <c:numCache>
                <c:formatCode>"$"#,##0</c:formatCode>
                <c:ptCount val="9"/>
                <c:pt idx="0">
                  <c:v>-800000.0000000007</c:v>
                </c:pt>
                <c:pt idx="1">
                  <c:v>-600000.00000000058</c:v>
                </c:pt>
                <c:pt idx="2">
                  <c:v>-400000.00000000035</c:v>
                </c:pt>
                <c:pt idx="3">
                  <c:v>-200000.00000000017</c:v>
                </c:pt>
                <c:pt idx="4">
                  <c:v>0</c:v>
                </c:pt>
                <c:pt idx="5">
                  <c:v>200000.00000000017</c:v>
                </c:pt>
                <c:pt idx="6">
                  <c:v>400000.00000000035</c:v>
                </c:pt>
                <c:pt idx="7">
                  <c:v>600000.00000000058</c:v>
                </c:pt>
                <c:pt idx="8">
                  <c:v>800000.0000000007</c:v>
                </c:pt>
              </c:numCache>
            </c:numRef>
          </c:val>
          <c:smooth val="0"/>
          <c:extLst>
            <c:ext xmlns:c16="http://schemas.microsoft.com/office/drawing/2014/chart" uri="{C3380CC4-5D6E-409C-BE32-E72D297353CC}">
              <c16:uniqueId val="{00000000-0574-427E-A30C-0E8CCDB7A6C8}"/>
            </c:ext>
          </c:extLst>
        </c:ser>
        <c:ser>
          <c:idx val="1"/>
          <c:order val="1"/>
          <c:tx>
            <c:v>Long GBP/USD Put</c:v>
          </c:tx>
          <c:spPr>
            <a:ln w="28575" cmpd="sng">
              <a:solidFill>
                <a:schemeClr val="accent2"/>
              </a:solidFill>
              <a:prstDash val="solid"/>
            </a:ln>
          </c:spPr>
          <c:marker>
            <c:symbol val="none"/>
          </c:marker>
          <c:cat>
            <c:numRef>
              <c:f>'option fx hedge'!$E$6:$E$14</c:f>
              <c:numCache>
                <c:formatCode>_("$"* #,##0.00_);_("$"* \(#,##0.00\);_("$"* "-"??_);_(@_)</c:formatCode>
                <c:ptCount val="9"/>
                <c:pt idx="0">
                  <c:v>1.38</c:v>
                </c:pt>
                <c:pt idx="1">
                  <c:v>1.4</c:v>
                </c:pt>
                <c:pt idx="2">
                  <c:v>1.42</c:v>
                </c:pt>
                <c:pt idx="3">
                  <c:v>1.44</c:v>
                </c:pt>
                <c:pt idx="4">
                  <c:v>1.46</c:v>
                </c:pt>
                <c:pt idx="5">
                  <c:v>1.48</c:v>
                </c:pt>
                <c:pt idx="6">
                  <c:v>1.5</c:v>
                </c:pt>
                <c:pt idx="7">
                  <c:v>1.52</c:v>
                </c:pt>
                <c:pt idx="8">
                  <c:v>1.54</c:v>
                </c:pt>
              </c:numCache>
            </c:numRef>
          </c:cat>
          <c:val>
            <c:numRef>
              <c:f>'option fx hedge'!$G$6:$G$14</c:f>
              <c:numCache>
                <c:formatCode>"$"#,##0</c:formatCode>
                <c:ptCount val="9"/>
                <c:pt idx="0">
                  <c:v>600000.0000000007</c:v>
                </c:pt>
                <c:pt idx="1">
                  <c:v>400000.00000000047</c:v>
                </c:pt>
                <c:pt idx="2">
                  <c:v>200000.00000000035</c:v>
                </c:pt>
                <c:pt idx="3">
                  <c:v>1.7347234759768071E-10</c:v>
                </c:pt>
                <c:pt idx="4">
                  <c:v>-200000</c:v>
                </c:pt>
                <c:pt idx="5">
                  <c:v>-200000</c:v>
                </c:pt>
                <c:pt idx="6">
                  <c:v>-200000</c:v>
                </c:pt>
                <c:pt idx="7">
                  <c:v>-200000</c:v>
                </c:pt>
                <c:pt idx="8">
                  <c:v>-200000</c:v>
                </c:pt>
              </c:numCache>
            </c:numRef>
          </c:val>
          <c:smooth val="0"/>
          <c:extLst>
            <c:ext xmlns:c16="http://schemas.microsoft.com/office/drawing/2014/chart" uri="{C3380CC4-5D6E-409C-BE32-E72D297353CC}">
              <c16:uniqueId val="{00000001-0574-427E-A30C-0E8CCDB7A6C8}"/>
            </c:ext>
          </c:extLst>
        </c:ser>
        <c:dLbls>
          <c:showLegendKey val="0"/>
          <c:showVal val="0"/>
          <c:showCatName val="0"/>
          <c:showSerName val="0"/>
          <c:showPercent val="0"/>
          <c:showBubbleSize val="0"/>
        </c:dLbls>
        <c:smooth val="0"/>
        <c:axId val="169765619"/>
        <c:axId val="1660754559"/>
      </c:lineChart>
      <c:catAx>
        <c:axId val="169765619"/>
        <c:scaling>
          <c:orientation val="minMax"/>
        </c:scaling>
        <c:delete val="0"/>
        <c:axPos val="b"/>
        <c:title>
          <c:tx>
            <c:rich>
              <a:bodyPr/>
              <a:lstStyle/>
              <a:p>
                <a:pPr lvl="0">
                  <a:defRPr b="0">
                    <a:solidFill>
                      <a:srgbClr val="000000"/>
                    </a:solidFill>
                    <a:latin typeface="+mn-lt"/>
                  </a:defRPr>
                </a:pPr>
                <a:endParaRPr lang="en-US"/>
              </a:p>
            </c:rich>
          </c:tx>
          <c:overlay val="0"/>
        </c:title>
        <c:numFmt formatCode="_(&quot;$&quot;* #,##0.00_);_(&quot;$&quot;* \(#,##0.00\);_(&quot;$&quot;* &quot;-&quot;??_);_(@_)" sourceLinked="1"/>
        <c:majorTickMark val="none"/>
        <c:minorTickMark val="none"/>
        <c:tickLblPos val="nextTo"/>
        <c:txPr>
          <a:bodyPr/>
          <a:lstStyle/>
          <a:p>
            <a:pPr lvl="0">
              <a:defRPr sz="1800" b="0" i="0">
                <a:solidFill>
                  <a:srgbClr val="000000"/>
                </a:solidFill>
                <a:latin typeface="+mn-lt"/>
              </a:defRPr>
            </a:pPr>
            <a:endParaRPr lang="en-US"/>
          </a:p>
        </c:txPr>
        <c:crossAx val="1660754559"/>
        <c:crosses val="autoZero"/>
        <c:auto val="1"/>
        <c:lblAlgn val="ctr"/>
        <c:lblOffset val="100"/>
        <c:noMultiLvlLbl val="1"/>
      </c:catAx>
      <c:valAx>
        <c:axId val="1660754559"/>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endParaRPr lang="en-US"/>
              </a:p>
            </c:rich>
          </c:tx>
          <c:overlay val="0"/>
        </c:title>
        <c:numFmt formatCode="&quot;$&quot;#,##0" sourceLinked="1"/>
        <c:majorTickMark val="none"/>
        <c:minorTickMark val="none"/>
        <c:tickLblPos val="nextTo"/>
        <c:spPr>
          <a:ln>
            <a:prstDash val="solid"/>
          </a:ln>
        </c:spPr>
        <c:txPr>
          <a:bodyPr/>
          <a:lstStyle/>
          <a:p>
            <a:pPr lvl="0">
              <a:defRPr sz="1800" b="0" i="0">
                <a:solidFill>
                  <a:srgbClr val="000000"/>
                </a:solidFill>
                <a:latin typeface="+mn-lt"/>
              </a:defRPr>
            </a:pPr>
            <a:endParaRPr lang="en-US"/>
          </a:p>
        </c:txPr>
        <c:crossAx val="169765619"/>
        <c:crosses val="autoZero"/>
        <c:crossBetween val="between"/>
      </c:valAx>
    </c:plotArea>
    <c:legend>
      <c:legendPos val="b"/>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SPX (% Rtn) vs. TSLA (% Rtn)</a:t>
            </a:r>
          </a:p>
        </c:rich>
      </c:tx>
      <c:overlay val="0"/>
    </c:title>
    <c:autoTitleDeleted val="0"/>
    <c:plotArea>
      <c:layout/>
      <c:scatterChart>
        <c:scatterStyle val="lineMarker"/>
        <c:varyColors val="0"/>
        <c:ser>
          <c:idx val="0"/>
          <c:order val="0"/>
          <c:tx>
            <c:strRef>
              <c:f>'Beta TSLA  SPX'!$F$1</c:f>
              <c:strCache>
                <c:ptCount val="1"/>
                <c:pt idx="0">
                  <c:v>SPX (% Rtn)</c:v>
                </c:pt>
              </c:strCache>
            </c:strRef>
          </c:tx>
          <c:spPr>
            <a:ln>
              <a:noFill/>
            </a:ln>
          </c:spPr>
          <c:marker>
            <c:symbol val="circle"/>
            <c:size val="7"/>
            <c:spPr>
              <a:solidFill>
                <a:schemeClr val="accent1"/>
              </a:solidFill>
              <a:ln cmpd="sng">
                <a:solidFill>
                  <a:schemeClr val="accent1"/>
                </a:solidFill>
              </a:ln>
            </c:spPr>
          </c:marker>
          <c:trendline>
            <c:spPr>
              <a:ln w="19050">
                <a:solidFill>
                  <a:srgbClr val="000000"/>
                </a:solidFill>
              </a:ln>
            </c:spPr>
            <c:trendlineType val="linear"/>
            <c:dispRSqr val="0"/>
            <c:dispEq val="0"/>
          </c:trendline>
          <c:xVal>
            <c:numRef>
              <c:f>'Beta TSLA  SPX'!$C$2:$C$254</c:f>
              <c:numCache>
                <c:formatCode>0.00%</c:formatCode>
                <c:ptCount val="253"/>
                <c:pt idx="0">
                  <c:v>-3.567216932169881E-3</c:v>
                </c:pt>
                <c:pt idx="1">
                  <c:v>1.0149431803343933E-2</c:v>
                </c:pt>
                <c:pt idx="2">
                  <c:v>4.5754416180138868E-2</c:v>
                </c:pt>
                <c:pt idx="3">
                  <c:v>-5.3344738674517056E-2</c:v>
                </c:pt>
                <c:pt idx="4">
                  <c:v>-3.010102304467932E-2</c:v>
                </c:pt>
                <c:pt idx="5">
                  <c:v>-2.1111721653561677E-3</c:v>
                </c:pt>
                <c:pt idx="6">
                  <c:v>-8.9244752543193862E-3</c:v>
                </c:pt>
                <c:pt idx="7">
                  <c:v>1.8929741581495518E-2</c:v>
                </c:pt>
                <c:pt idx="8">
                  <c:v>2.3880009512708744E-2</c:v>
                </c:pt>
                <c:pt idx="9">
                  <c:v>-2.8856935463171807E-3</c:v>
                </c:pt>
                <c:pt idx="10">
                  <c:v>4.4002198009897242E-2</c:v>
                </c:pt>
                <c:pt idx="11">
                  <c:v>-1.0054916166889583E-2</c:v>
                </c:pt>
                <c:pt idx="12">
                  <c:v>4.138715452646613E-2</c:v>
                </c:pt>
                <c:pt idx="13">
                  <c:v>-2.4936357874057902E-2</c:v>
                </c:pt>
                <c:pt idx="14">
                  <c:v>1.8029193511959196E-3</c:v>
                </c:pt>
                <c:pt idx="15">
                  <c:v>-2.1890957403109201E-2</c:v>
                </c:pt>
                <c:pt idx="16">
                  <c:v>3.1573034226335839E-2</c:v>
                </c:pt>
                <c:pt idx="17">
                  <c:v>-3.0853231173950113E-2</c:v>
                </c:pt>
                <c:pt idx="18">
                  <c:v>-4.4248212036651857E-2</c:v>
                </c:pt>
                <c:pt idx="19">
                  <c:v>-1.882227905076006E-2</c:v>
                </c:pt>
                <c:pt idx="20">
                  <c:v>-6.4443710043902258E-2</c:v>
                </c:pt>
                <c:pt idx="21">
                  <c:v>1.3307437822533075E-2</c:v>
                </c:pt>
                <c:pt idx="22">
                  <c:v>-1.1029337910903103E-2</c:v>
                </c:pt>
                <c:pt idx="23">
                  <c:v>-3.9488926585115047E-3</c:v>
                </c:pt>
                <c:pt idx="24">
                  <c:v>-1.6498828447989777E-2</c:v>
                </c:pt>
                <c:pt idx="25">
                  <c:v>-3.4590631950297102E-2</c:v>
                </c:pt>
                <c:pt idx="26">
                  <c:v>4.7917285081240824E-2</c:v>
                </c:pt>
                <c:pt idx="27">
                  <c:v>-2.5057637382800646E-2</c:v>
                </c:pt>
                <c:pt idx="28">
                  <c:v>-1.467202960910452E-2</c:v>
                </c:pt>
                <c:pt idx="29">
                  <c:v>-4.5326498856789521E-2</c:v>
                </c:pt>
                <c:pt idx="30">
                  <c:v>1.206469387228859E-2</c:v>
                </c:pt>
                <c:pt idx="31">
                  <c:v>1.3491950663502505E-2</c:v>
                </c:pt>
                <c:pt idx="32">
                  <c:v>-3.2830717040468693E-2</c:v>
                </c:pt>
                <c:pt idx="33">
                  <c:v>3.4951814836810202E-2</c:v>
                </c:pt>
                <c:pt idx="34">
                  <c:v>6.1010382568529309E-3</c:v>
                </c:pt>
                <c:pt idx="35">
                  <c:v>-3.3996624691256749E-2</c:v>
                </c:pt>
                <c:pt idx="36">
                  <c:v>1.2587846385745394E-3</c:v>
                </c:pt>
                <c:pt idx="37">
                  <c:v>9.0408699190382968E-3</c:v>
                </c:pt>
                <c:pt idx="38">
                  <c:v>-3.9471648026679795E-2</c:v>
                </c:pt>
                <c:pt idx="39">
                  <c:v>8.5956905779563719E-2</c:v>
                </c:pt>
                <c:pt idx="40">
                  <c:v>3.6867388352858299E-2</c:v>
                </c:pt>
                <c:pt idx="41">
                  <c:v>-9.9151332538484072E-3</c:v>
                </c:pt>
                <c:pt idx="42">
                  <c:v>1.9121596426854071E-2</c:v>
                </c:pt>
                <c:pt idx="43">
                  <c:v>-2.9857471081355946E-2</c:v>
                </c:pt>
                <c:pt idx="44">
                  <c:v>8.2484192156595526E-4</c:v>
                </c:pt>
                <c:pt idx="45">
                  <c:v>4.4276521344918773E-2</c:v>
                </c:pt>
                <c:pt idx="46">
                  <c:v>-9.2524561926656812E-3</c:v>
                </c:pt>
                <c:pt idx="47">
                  <c:v>5.0832255520847802E-2</c:v>
                </c:pt>
                <c:pt idx="48">
                  <c:v>3.9801105654639013E-2</c:v>
                </c:pt>
                <c:pt idx="49">
                  <c:v>-1.1992765166490171E-2</c:v>
                </c:pt>
                <c:pt idx="50">
                  <c:v>-3.3854358269467921E-2</c:v>
                </c:pt>
                <c:pt idx="51">
                  <c:v>1.6056602216300675E-2</c:v>
                </c:pt>
                <c:pt idx="52">
                  <c:v>-4.816049640620601E-2</c:v>
                </c:pt>
                <c:pt idx="53">
                  <c:v>-1.1701532835820871E-2</c:v>
                </c:pt>
                <c:pt idx="54">
                  <c:v>2.3103829944140175E-2</c:v>
                </c:pt>
                <c:pt idx="55">
                  <c:v>2.6180753118500988E-3</c:v>
                </c:pt>
                <c:pt idx="56">
                  <c:v>-6.9320792149786259E-2</c:v>
                </c:pt>
                <c:pt idx="57">
                  <c:v>3.6830742252461635E-2</c:v>
                </c:pt>
                <c:pt idx="58">
                  <c:v>-4.3873770252072952E-2</c:v>
                </c:pt>
                <c:pt idx="59">
                  <c:v>2.0483505700589877E-2</c:v>
                </c:pt>
                <c:pt idx="60">
                  <c:v>-8.390503432493035E-3</c:v>
                </c:pt>
                <c:pt idx="61">
                  <c:v>4.7211295533967856E-2</c:v>
                </c:pt>
                <c:pt idx="62">
                  <c:v>-8.1950456674548811E-3</c:v>
                </c:pt>
                <c:pt idx="63">
                  <c:v>0.19641210834813494</c:v>
                </c:pt>
                <c:pt idx="64">
                  <c:v>-5.8449722048002917E-2</c:v>
                </c:pt>
                <c:pt idx="65">
                  <c:v>-3.7799288627062055E-2</c:v>
                </c:pt>
                <c:pt idx="66">
                  <c:v>-4.8622182205348752E-2</c:v>
                </c:pt>
                <c:pt idx="67">
                  <c:v>-4.8423736820628949E-2</c:v>
                </c:pt>
                <c:pt idx="68">
                  <c:v>-4.4527638477921849E-2</c:v>
                </c:pt>
                <c:pt idx="69">
                  <c:v>6.3552913397483257E-2</c:v>
                </c:pt>
                <c:pt idx="70">
                  <c:v>-9.8501528622063628E-3</c:v>
                </c:pt>
                <c:pt idx="71">
                  <c:v>-8.059088351821031E-2</c:v>
                </c:pt>
                <c:pt idx="72">
                  <c:v>6.1788093600425809E-2</c:v>
                </c:pt>
                <c:pt idx="73">
                  <c:v>-2.1917386983904885E-2</c:v>
                </c:pt>
                <c:pt idx="74">
                  <c:v>-8.5498514048358065E-2</c:v>
                </c:pt>
                <c:pt idx="75">
                  <c:v>-7.7218331191938328E-3</c:v>
                </c:pt>
                <c:pt idx="76">
                  <c:v>-1.3493727590240701E-2</c:v>
                </c:pt>
                <c:pt idx="77">
                  <c:v>2.4240198315750305E-3</c:v>
                </c:pt>
                <c:pt idx="78">
                  <c:v>-2.4383698625102368E-2</c:v>
                </c:pt>
                <c:pt idx="79">
                  <c:v>5.4949389502541024E-3</c:v>
                </c:pt>
                <c:pt idx="80">
                  <c:v>8.4987524421717975E-3</c:v>
                </c:pt>
                <c:pt idx="81">
                  <c:v>-5.2551048717864202E-2</c:v>
                </c:pt>
                <c:pt idx="82">
                  <c:v>-1.6168216250329714E-2</c:v>
                </c:pt>
                <c:pt idx="83">
                  <c:v>1.3130262091929801E-2</c:v>
                </c:pt>
                <c:pt idx="84">
                  <c:v>2.635313387631788E-3</c:v>
                </c:pt>
                <c:pt idx="85">
                  <c:v>-5.4990838654972451E-3</c:v>
                </c:pt>
                <c:pt idx="86">
                  <c:v>-2.0738065807625494E-2</c:v>
                </c:pt>
                <c:pt idx="87">
                  <c:v>3.9270763718628698E-2</c:v>
                </c:pt>
                <c:pt idx="88">
                  <c:v>5.8321635361829438E-2</c:v>
                </c:pt>
                <c:pt idx="89">
                  <c:v>-5.0153770335128467E-2</c:v>
                </c:pt>
                <c:pt idx="90">
                  <c:v>-3.3246136013754146E-2</c:v>
                </c:pt>
                <c:pt idx="91">
                  <c:v>-2.1436154209903635E-2</c:v>
                </c:pt>
                <c:pt idx="92">
                  <c:v>2.5999534868295093E-3</c:v>
                </c:pt>
                <c:pt idx="93">
                  <c:v>4.0347694881867957E-2</c:v>
                </c:pt>
                <c:pt idx="94">
                  <c:v>1.9527154398597535E-3</c:v>
                </c:pt>
                <c:pt idx="95">
                  <c:v>-6.4201562972051596E-3</c:v>
                </c:pt>
                <c:pt idx="96">
                  <c:v>6.9859973759185401E-3</c:v>
                </c:pt>
                <c:pt idx="97">
                  <c:v>2.2259629612920051E-2</c:v>
                </c:pt>
                <c:pt idx="98">
                  <c:v>-2.2295889940828317E-2</c:v>
                </c:pt>
                <c:pt idx="99">
                  <c:v>-1.1013416623590899E-2</c:v>
                </c:pt>
                <c:pt idx="100">
                  <c:v>5.8508793891247635E-3</c:v>
                </c:pt>
                <c:pt idx="101">
                  <c:v>4.7152948021664587E-2</c:v>
                </c:pt>
                <c:pt idx="102">
                  <c:v>-7.8214150173538055E-2</c:v>
                </c:pt>
                <c:pt idx="103">
                  <c:v>7.8403073041600546E-2</c:v>
                </c:pt>
                <c:pt idx="104">
                  <c:v>7.9446545661169488E-2</c:v>
                </c:pt>
                <c:pt idx="105">
                  <c:v>2.839030271096088E-2</c:v>
                </c:pt>
                <c:pt idx="106">
                  <c:v>7.3173258062861901E-3</c:v>
                </c:pt>
                <c:pt idx="107">
                  <c:v>3.4151993964011362E-2</c:v>
                </c:pt>
                <c:pt idx="108">
                  <c:v>1.5673959448250008E-2</c:v>
                </c:pt>
                <c:pt idx="109">
                  <c:v>4.3228936519000838E-2</c:v>
                </c:pt>
                <c:pt idx="110">
                  <c:v>3.4654552472828115E-3</c:v>
                </c:pt>
                <c:pt idx="111">
                  <c:v>2.9012828353873754E-3</c:v>
                </c:pt>
                <c:pt idx="112">
                  <c:v>2.4443543900540154E-2</c:v>
                </c:pt>
                <c:pt idx="113">
                  <c:v>8.8077470752894182E-3</c:v>
                </c:pt>
                <c:pt idx="114">
                  <c:v>-1.4649244790783778E-2</c:v>
                </c:pt>
                <c:pt idx="115">
                  <c:v>-6.494966187050355E-2</c:v>
                </c:pt>
                <c:pt idx="116">
                  <c:v>5.9612707073174231E-2</c:v>
                </c:pt>
                <c:pt idx="117">
                  <c:v>5.3197814499805318E-2</c:v>
                </c:pt>
                <c:pt idx="118">
                  <c:v>-1.6549514409790689E-2</c:v>
                </c:pt>
                <c:pt idx="119">
                  <c:v>-1.028400797895046E-2</c:v>
                </c:pt>
                <c:pt idx="120">
                  <c:v>4.8918879799978221E-2</c:v>
                </c:pt>
                <c:pt idx="121">
                  <c:v>-2.7237815250825692E-2</c:v>
                </c:pt>
                <c:pt idx="122">
                  <c:v>3.7371009375695152E-2</c:v>
                </c:pt>
                <c:pt idx="123">
                  <c:v>-6.985908883286851E-2</c:v>
                </c:pt>
                <c:pt idx="124">
                  <c:v>1.2652697072851327E-2</c:v>
                </c:pt>
                <c:pt idx="125">
                  <c:v>7.1314158601948785E-2</c:v>
                </c:pt>
                <c:pt idx="126">
                  <c:v>9.538530035234416E-3</c:v>
                </c:pt>
                <c:pt idx="127">
                  <c:v>4.3177099429978272E-2</c:v>
                </c:pt>
                <c:pt idx="128">
                  <c:v>-2.7259051110557153E-2</c:v>
                </c:pt>
                <c:pt idx="129">
                  <c:v>3.023261931920862E-2</c:v>
                </c:pt>
                <c:pt idx="130">
                  <c:v>-3.1002515859694824E-2</c:v>
                </c:pt>
                <c:pt idx="131">
                  <c:v>2.0487822299651404E-2</c:v>
                </c:pt>
                <c:pt idx="132">
                  <c:v>3.3526585099152184E-2</c:v>
                </c:pt>
                <c:pt idx="133">
                  <c:v>6.4252238271636841E-2</c:v>
                </c:pt>
                <c:pt idx="134">
                  <c:v>6.584831189666196E-2</c:v>
                </c:pt>
                <c:pt idx="135">
                  <c:v>-1.9348256880707515E-2</c:v>
                </c:pt>
                <c:pt idx="136">
                  <c:v>2.5953422675280891E-2</c:v>
                </c:pt>
                <c:pt idx="137">
                  <c:v>0.10196787103896665</c:v>
                </c:pt>
                <c:pt idx="138">
                  <c:v>8.2138717754796531E-2</c:v>
                </c:pt>
                <c:pt idx="139">
                  <c:v>-1.0036817625459493E-3</c:v>
                </c:pt>
                <c:pt idx="140">
                  <c:v>-7.9172574335230061E-3</c:v>
                </c:pt>
                <c:pt idx="141">
                  <c:v>-1.2873672321893848E-2</c:v>
                </c:pt>
                <c:pt idx="142">
                  <c:v>1.6497758669135276E-2</c:v>
                </c:pt>
                <c:pt idx="143">
                  <c:v>-2.5874815413881813E-2</c:v>
                </c:pt>
                <c:pt idx="144">
                  <c:v>-2.0211656605326422E-2</c:v>
                </c:pt>
                <c:pt idx="145">
                  <c:v>-1.8580620590112673E-2</c:v>
                </c:pt>
                <c:pt idx="146">
                  <c:v>4.0643224269382161E-2</c:v>
                </c:pt>
                <c:pt idx="147">
                  <c:v>-6.8883770732018901E-3</c:v>
                </c:pt>
                <c:pt idx="148">
                  <c:v>5.8400497905158444E-2</c:v>
                </c:pt>
                <c:pt idx="149">
                  <c:v>3.2135864113950197E-2</c:v>
                </c:pt>
                <c:pt idx="150">
                  <c:v>-5.5473014923810848E-2</c:v>
                </c:pt>
                <c:pt idx="151">
                  <c:v>1.1846702453853775E-2</c:v>
                </c:pt>
                <c:pt idx="152">
                  <c:v>-4.3938975952653392E-2</c:v>
                </c:pt>
                <c:pt idx="153">
                  <c:v>1.0469196750902299E-2</c:v>
                </c:pt>
                <c:pt idx="154">
                  <c:v>-8.3209945995177392E-4</c:v>
                </c:pt>
                <c:pt idx="155">
                  <c:v>-1.2118659176899582E-2</c:v>
                </c:pt>
                <c:pt idx="156">
                  <c:v>7.4531371573984817E-3</c:v>
                </c:pt>
                <c:pt idx="157">
                  <c:v>1.6590344520119871E-3</c:v>
                </c:pt>
                <c:pt idx="158">
                  <c:v>-2.0634554855161524E-2</c:v>
                </c:pt>
                <c:pt idx="159">
                  <c:v>-2.0106047123118143E-2</c:v>
                </c:pt>
                <c:pt idx="160">
                  <c:v>-2.0517714973737777E-2</c:v>
                </c:pt>
                <c:pt idx="161">
                  <c:v>-2.692387453519729E-2</c:v>
                </c:pt>
                <c:pt idx="162">
                  <c:v>3.2799718340531303E-2</c:v>
                </c:pt>
                <c:pt idx="163">
                  <c:v>9.8349674836528678E-3</c:v>
                </c:pt>
                <c:pt idx="164">
                  <c:v>1.9124396313364045E-2</c:v>
                </c:pt>
                <c:pt idx="165">
                  <c:v>1.8970667621575288E-2</c:v>
                </c:pt>
                <c:pt idx="166">
                  <c:v>1.4578533211715428E-3</c:v>
                </c:pt>
                <c:pt idx="167">
                  <c:v>2.734425986572564E-2</c:v>
                </c:pt>
                <c:pt idx="168">
                  <c:v>-2.7485393235288869E-2</c:v>
                </c:pt>
                <c:pt idx="169">
                  <c:v>2.5512532467778515E-2</c:v>
                </c:pt>
                <c:pt idx="170">
                  <c:v>-7.3790627688409272E-2</c:v>
                </c:pt>
                <c:pt idx="171">
                  <c:v>4.4637639107768079E-2</c:v>
                </c:pt>
                <c:pt idx="172">
                  <c:v>2.3719194487712425E-2</c:v>
                </c:pt>
                <c:pt idx="173">
                  <c:v>-5.0569917837515188E-3</c:v>
                </c:pt>
                <c:pt idx="174">
                  <c:v>3.402566930844686E-2</c:v>
                </c:pt>
                <c:pt idx="175">
                  <c:v>5.0413849109763875E-2</c:v>
                </c:pt>
                <c:pt idx="176">
                  <c:v>1.95341894337282E-2</c:v>
                </c:pt>
                <c:pt idx="177">
                  <c:v>-0.10341094421063957</c:v>
                </c:pt>
                <c:pt idx="178">
                  <c:v>-5.5987011638431783E-2</c:v>
                </c:pt>
                <c:pt idx="179">
                  <c:v>1.6374581246743292E-2</c:v>
                </c:pt>
                <c:pt idx="180">
                  <c:v>4.4210380250508052E-2</c:v>
                </c:pt>
                <c:pt idx="181">
                  <c:v>-4.1493155978514218E-2</c:v>
                </c:pt>
                <c:pt idx="182">
                  <c:v>-1.7787263923264351E-2</c:v>
                </c:pt>
                <c:pt idx="183">
                  <c:v>7.1826927599100809E-2</c:v>
                </c:pt>
                <c:pt idx="184">
                  <c:v>0.1258317071103463</c:v>
                </c:pt>
                <c:pt idx="185">
                  <c:v>3.7162843078180074E-3</c:v>
                </c:pt>
                <c:pt idx="186">
                  <c:v>1.381455993724634E-2</c:v>
                </c:pt>
                <c:pt idx="187">
                  <c:v>0.10923354526847118</c:v>
                </c:pt>
                <c:pt idx="188">
                  <c:v>-0.21062826191815387</c:v>
                </c:pt>
                <c:pt idx="189">
                  <c:v>2.7813285012284972E-2</c:v>
                </c:pt>
                <c:pt idx="190">
                  <c:v>-9.023849487268365E-2</c:v>
                </c:pt>
                <c:pt idx="191">
                  <c:v>-5.8267537520704016E-2</c:v>
                </c:pt>
                <c:pt idx="192">
                  <c:v>-4.6696939061489418E-2</c:v>
                </c:pt>
                <c:pt idx="193">
                  <c:v>0.12568901888457362</c:v>
                </c:pt>
                <c:pt idx="194">
                  <c:v>-1.1323298715801178E-2</c:v>
                </c:pt>
                <c:pt idx="195">
                  <c:v>3.974604160554418E-2</c:v>
                </c:pt>
                <c:pt idx="196">
                  <c:v>6.4166190714774141E-2</c:v>
                </c:pt>
                <c:pt idx="197">
                  <c:v>4.537789241761514E-3</c:v>
                </c:pt>
                <c:pt idx="198">
                  <c:v>-1.7453843366989741E-2</c:v>
                </c:pt>
                <c:pt idx="199">
                  <c:v>2.4053004181571414E-2</c:v>
                </c:pt>
                <c:pt idx="200">
                  <c:v>6.5636437517150759E-2</c:v>
                </c:pt>
                <c:pt idx="201">
                  <c:v>-4.536097919378812E-3</c:v>
                </c:pt>
                <c:pt idx="202">
                  <c:v>2.8028394053996264E-2</c:v>
                </c:pt>
                <c:pt idx="203">
                  <c:v>0.11203056025607494</c:v>
                </c:pt>
                <c:pt idx="204">
                  <c:v>1.8328148612159811E-2</c:v>
                </c:pt>
                <c:pt idx="205">
                  <c:v>4.260469837923142E-2</c:v>
                </c:pt>
                <c:pt idx="206">
                  <c:v>0.13123642554561599</c:v>
                </c:pt>
                <c:pt idx="207">
                  <c:v>-3.1144033578125785E-2</c:v>
                </c:pt>
                <c:pt idx="208">
                  <c:v>-2.3500916177376374E-2</c:v>
                </c:pt>
                <c:pt idx="209">
                  <c:v>-2.4751921250549813E-2</c:v>
                </c:pt>
                <c:pt idx="210">
                  <c:v>3.0706219651628341E-3</c:v>
                </c:pt>
                <c:pt idx="211">
                  <c:v>-1.3315265904140228E-3</c:v>
                </c:pt>
                <c:pt idx="212">
                  <c:v>1.3467811447811506E-3</c:v>
                </c:pt>
                <c:pt idx="213">
                  <c:v>3.7909892982473714E-2</c:v>
                </c:pt>
                <c:pt idx="214">
                  <c:v>-3.8137999361111619E-2</c:v>
                </c:pt>
                <c:pt idx="215">
                  <c:v>-7.7512826602502694E-3</c:v>
                </c:pt>
                <c:pt idx="216">
                  <c:v>1.5320073074384988E-2</c:v>
                </c:pt>
                <c:pt idx="217">
                  <c:v>-4.0991194034536438E-2</c:v>
                </c:pt>
                <c:pt idx="218">
                  <c:v>8.6520887505735056E-2</c:v>
                </c:pt>
                <c:pt idx="219">
                  <c:v>-6.3493490423744858E-2</c:v>
                </c:pt>
                <c:pt idx="220">
                  <c:v>-4.9776079238197379E-2</c:v>
                </c:pt>
                <c:pt idx="221">
                  <c:v>1.5283500107917014E-2</c:v>
                </c:pt>
                <c:pt idx="222">
                  <c:v>-4.5429119681756891E-2</c:v>
                </c:pt>
                <c:pt idx="223">
                  <c:v>9.4720313606781348E-2</c:v>
                </c:pt>
                <c:pt idx="224">
                  <c:v>1.3330312799775257E-4</c:v>
                </c:pt>
                <c:pt idx="225">
                  <c:v>-2.9346527892400776E-2</c:v>
                </c:pt>
                <c:pt idx="226">
                  <c:v>1.9257684892092897E-2</c:v>
                </c:pt>
                <c:pt idx="227">
                  <c:v>1.3185838147488749E-2</c:v>
                </c:pt>
                <c:pt idx="228">
                  <c:v>-3.0809588630651419E-2</c:v>
                </c:pt>
                <c:pt idx="229">
                  <c:v>0.10784780063607591</c:v>
                </c:pt>
                <c:pt idx="230">
                  <c:v>2.0792430901551251E-2</c:v>
                </c:pt>
                <c:pt idx="231">
                  <c:v>-1.7253501283591599E-2</c:v>
                </c:pt>
                <c:pt idx="232">
                  <c:v>1.3327603445383973E-2</c:v>
                </c:pt>
                <c:pt idx="233">
                  <c:v>0.13479396883312855</c:v>
                </c:pt>
                <c:pt idx="234">
                  <c:v>7.9517342325530427E-2</c:v>
                </c:pt>
                <c:pt idx="235">
                  <c:v>3.6876806006330476E-2</c:v>
                </c:pt>
                <c:pt idx="236">
                  <c:v>6.9807357948366899E-2</c:v>
                </c:pt>
                <c:pt idx="237">
                  <c:v>5.1691067911007638E-2</c:v>
                </c:pt>
                <c:pt idx="238">
                  <c:v>-2.6613121090757974E-2</c:v>
                </c:pt>
                <c:pt idx="239">
                  <c:v>2.6153931687088905E-2</c:v>
                </c:pt>
                <c:pt idx="240">
                  <c:v>-4.0857298395995612E-2</c:v>
                </c:pt>
                <c:pt idx="241">
                  <c:v>7.5026400706275087E-3</c:v>
                </c:pt>
                <c:pt idx="242">
                  <c:v>-6.5740585773723659E-3</c:v>
                </c:pt>
                <c:pt idx="243">
                  <c:v>-3.0479998140564568E-3</c:v>
                </c:pt>
                <c:pt idx="244">
                  <c:v>1.2270767881600309E-2</c:v>
                </c:pt>
                <c:pt idx="245">
                  <c:v>9.8358010099426352E-3</c:v>
                </c:pt>
                <c:pt idx="246">
                  <c:v>-8.8505301339878439E-3</c:v>
                </c:pt>
                <c:pt idx="247">
                  <c:v>5.9468784748952119E-2</c:v>
                </c:pt>
                <c:pt idx="248">
                  <c:v>-3.8608575255232203E-2</c:v>
                </c:pt>
                <c:pt idx="249">
                  <c:v>-5.0934111773428437E-2</c:v>
                </c:pt>
                <c:pt idx="250">
                  <c:v>8.9701976946719109E-2</c:v>
                </c:pt>
                <c:pt idx="251">
                  <c:v>-9.7376150540344764E-3</c:v>
                </c:pt>
              </c:numCache>
            </c:numRef>
          </c:xVal>
          <c:yVal>
            <c:numRef>
              <c:f>'Beta TSLA  SPX'!$F$2:$F$254</c:f>
              <c:numCache>
                <c:formatCode>0.00%</c:formatCode>
                <c:ptCount val="253"/>
                <c:pt idx="0">
                  <c:v>3.9039209562474753E-4</c:v>
                </c:pt>
                <c:pt idx="1">
                  <c:v>-7.9671102558220852E-4</c:v>
                </c:pt>
                <c:pt idx="2">
                  <c:v>8.8340865998068896E-3</c:v>
                </c:pt>
                <c:pt idx="3">
                  <c:v>-3.6286988013648491E-3</c:v>
                </c:pt>
                <c:pt idx="4">
                  <c:v>1.4469162597214869E-3</c:v>
                </c:pt>
                <c:pt idx="5">
                  <c:v>-4.923753184382651E-4</c:v>
                </c:pt>
                <c:pt idx="6">
                  <c:v>7.688865190149663E-4</c:v>
                </c:pt>
                <c:pt idx="7">
                  <c:v>1.1653983922745859E-3</c:v>
                </c:pt>
                <c:pt idx="8">
                  <c:v>1.876732575158746E-3</c:v>
                </c:pt>
                <c:pt idx="9">
                  <c:v>-2.1253022956601031E-3</c:v>
                </c:pt>
                <c:pt idx="10">
                  <c:v>9.9113059631461553E-3</c:v>
                </c:pt>
                <c:pt idx="11">
                  <c:v>-7.8381965415763588E-4</c:v>
                </c:pt>
                <c:pt idx="12">
                  <c:v>1.0554756443649449E-2</c:v>
                </c:pt>
                <c:pt idx="13">
                  <c:v>-2.9434351705374118E-3</c:v>
                </c:pt>
                <c:pt idx="14">
                  <c:v>-8.5173024218827553E-3</c:v>
                </c:pt>
                <c:pt idx="15">
                  <c:v>-2.5300382141189015E-3</c:v>
                </c:pt>
                <c:pt idx="16">
                  <c:v>1.4917933130699224E-2</c:v>
                </c:pt>
                <c:pt idx="17">
                  <c:v>1.2173151138064053E-2</c:v>
                </c:pt>
                <c:pt idx="18">
                  <c:v>-2.1449387057151936E-2</c:v>
                </c:pt>
                <c:pt idx="19">
                  <c:v>-8.6738945141735524E-3</c:v>
                </c:pt>
                <c:pt idx="20">
                  <c:v>-1.0435666020885526E-2</c:v>
                </c:pt>
                <c:pt idx="21">
                  <c:v>7.3733464711231989E-3</c:v>
                </c:pt>
                <c:pt idx="22">
                  <c:v>8.1653905494540879E-3</c:v>
                </c:pt>
                <c:pt idx="23">
                  <c:v>7.0353882429774472E-4</c:v>
                </c:pt>
                <c:pt idx="24">
                  <c:v>-6.6783378571121377E-3</c:v>
                </c:pt>
                <c:pt idx="25">
                  <c:v>2.7480346410215795E-3</c:v>
                </c:pt>
                <c:pt idx="26">
                  <c:v>-7.1946375018698827E-3</c:v>
                </c:pt>
                <c:pt idx="27">
                  <c:v>6.7627976802335787E-3</c:v>
                </c:pt>
                <c:pt idx="28">
                  <c:v>-8.4553063018300012E-4</c:v>
                </c:pt>
                <c:pt idx="29">
                  <c:v>-2.1491921425531579E-4</c:v>
                </c:pt>
                <c:pt idx="30">
                  <c:v>1.782224167916624E-3</c:v>
                </c:pt>
                <c:pt idx="31">
                  <c:v>1.0928710658818286E-2</c:v>
                </c:pt>
                <c:pt idx="32">
                  <c:v>-9.2106713438859789E-3</c:v>
                </c:pt>
                <c:pt idx="33">
                  <c:v>9.3060600637495661E-3</c:v>
                </c:pt>
                <c:pt idx="34">
                  <c:v>-6.8023616108532359E-3</c:v>
                </c:pt>
                <c:pt idx="35">
                  <c:v>-5.3064530387267883E-3</c:v>
                </c:pt>
                <c:pt idx="36">
                  <c:v>3.6087492386858155E-3</c:v>
                </c:pt>
                <c:pt idx="37">
                  <c:v>1.1094247768300924E-2</c:v>
                </c:pt>
                <c:pt idx="38">
                  <c:v>-4.0878020277237415E-3</c:v>
                </c:pt>
                <c:pt idx="39">
                  <c:v>3.2945816244711601E-3</c:v>
                </c:pt>
                <c:pt idx="40">
                  <c:v>-1.9618291028877799E-4</c:v>
                </c:pt>
                <c:pt idx="41">
                  <c:v>7.7199628035937717E-3</c:v>
                </c:pt>
                <c:pt idx="42">
                  <c:v>4.220639958823158E-3</c:v>
                </c:pt>
                <c:pt idx="43">
                  <c:v>1.4752303666720756E-3</c:v>
                </c:pt>
                <c:pt idx="44">
                  <c:v>-9.7353791525556233E-4</c:v>
                </c:pt>
                <c:pt idx="45">
                  <c:v>1.4438277854756487E-2</c:v>
                </c:pt>
                <c:pt idx="46">
                  <c:v>1.1825144919693331E-2</c:v>
                </c:pt>
                <c:pt idx="47">
                  <c:v>3.6225385557842049E-3</c:v>
                </c:pt>
                <c:pt idx="48">
                  <c:v>-3.1578231669390222E-3</c:v>
                </c:pt>
                <c:pt idx="49">
                  <c:v>-8.6802497899118869E-4</c:v>
                </c:pt>
                <c:pt idx="50">
                  <c:v>1.6631197691788335E-2</c:v>
                </c:pt>
                <c:pt idx="51">
                  <c:v>5.2402330592367097E-3</c:v>
                </c:pt>
                <c:pt idx="52">
                  <c:v>-5.4673035811094728E-3</c:v>
                </c:pt>
                <c:pt idx="53">
                  <c:v>-7.6308370066411335E-3</c:v>
                </c:pt>
                <c:pt idx="54">
                  <c:v>7.0251207482558975E-3</c:v>
                </c:pt>
                <c:pt idx="55">
                  <c:v>-6.0273888636330764E-4</c:v>
                </c:pt>
                <c:pt idx="56">
                  <c:v>-1.4760500437832724E-2</c:v>
                </c:pt>
                <c:pt idx="57">
                  <c:v>2.8793426720601367E-3</c:v>
                </c:pt>
                <c:pt idx="58">
                  <c:v>-1.5696886322292825E-3</c:v>
                </c:pt>
                <c:pt idx="59">
                  <c:v>6.4919585934766211E-3</c:v>
                </c:pt>
                <c:pt idx="60">
                  <c:v>1.0153985185334946E-3</c:v>
                </c:pt>
                <c:pt idx="61">
                  <c:v>1.0395479646353678E-2</c:v>
                </c:pt>
                <c:pt idx="62">
                  <c:v>6.0302830130256613E-3</c:v>
                </c:pt>
                <c:pt idx="63">
                  <c:v>1.4154683554241432E-2</c:v>
                </c:pt>
                <c:pt idx="64">
                  <c:v>-5.3592716179846622E-3</c:v>
                </c:pt>
                <c:pt idx="65">
                  <c:v>1.9495975820425837E-2</c:v>
                </c:pt>
                <c:pt idx="66">
                  <c:v>-1.3417213827191521E-2</c:v>
                </c:pt>
                <c:pt idx="67">
                  <c:v>-1.306620434127681E-2</c:v>
                </c:pt>
                <c:pt idx="68">
                  <c:v>-8.0808443239309691E-3</c:v>
                </c:pt>
                <c:pt idx="69">
                  <c:v>2.3790719336683086E-2</c:v>
                </c:pt>
                <c:pt idx="70">
                  <c:v>-4.7501658249202716E-3</c:v>
                </c:pt>
                <c:pt idx="71">
                  <c:v>-2.4478846903396523E-2</c:v>
                </c:pt>
                <c:pt idx="72">
                  <c:v>1.135166191319037E-2</c:v>
                </c:pt>
                <c:pt idx="73">
                  <c:v>1.2562878885591378E-3</c:v>
                </c:pt>
                <c:pt idx="74">
                  <c:v>-7.7328493796570141E-3</c:v>
                </c:pt>
                <c:pt idx="75">
                  <c:v>-1.8548941356217874E-3</c:v>
                </c:pt>
                <c:pt idx="76">
                  <c:v>-4.4158083905446732E-3</c:v>
                </c:pt>
                <c:pt idx="77">
                  <c:v>-3.2039953313212077E-4</c:v>
                </c:pt>
                <c:pt idx="78">
                  <c:v>-5.6927491149549869E-4</c:v>
                </c:pt>
                <c:pt idx="79">
                  <c:v>4.7109831017417836E-3</c:v>
                </c:pt>
                <c:pt idx="80">
                  <c:v>1.6624551137118804E-3</c:v>
                </c:pt>
                <c:pt idx="81">
                  <c:v>-3.4515996246697878E-4</c:v>
                </c:pt>
                <c:pt idx="82">
                  <c:v>-1.1134975827398197E-3</c:v>
                </c:pt>
                <c:pt idx="83">
                  <c:v>7.3993459966090747E-3</c:v>
                </c:pt>
                <c:pt idx="84">
                  <c:v>3.897472454245321E-3</c:v>
                </c:pt>
                <c:pt idx="85">
                  <c:v>1.0853304161434041E-2</c:v>
                </c:pt>
                <c:pt idx="86">
                  <c:v>1.0088048276277739E-3</c:v>
                </c:pt>
                <c:pt idx="87">
                  <c:v>1.3898236818535858E-2</c:v>
                </c:pt>
                <c:pt idx="88">
                  <c:v>1.6051736021366558E-2</c:v>
                </c:pt>
                <c:pt idx="89">
                  <c:v>-1.9311502938707092E-2</c:v>
                </c:pt>
                <c:pt idx="90">
                  <c:v>9.7606624773047823E-3</c:v>
                </c:pt>
                <c:pt idx="91">
                  <c:v>-2.5677859113367063E-2</c:v>
                </c:pt>
                <c:pt idx="92">
                  <c:v>-1.4888363213811928E-3</c:v>
                </c:pt>
                <c:pt idx="93">
                  <c:v>3.6158033252895461E-3</c:v>
                </c:pt>
                <c:pt idx="94">
                  <c:v>-3.0105863636010755E-3</c:v>
                </c:pt>
                <c:pt idx="95">
                  <c:v>3.167309215053038E-4</c:v>
                </c:pt>
                <c:pt idx="96">
                  <c:v>1.3935576257400273E-2</c:v>
                </c:pt>
                <c:pt idx="97">
                  <c:v>8.136402839514334E-3</c:v>
                </c:pt>
                <c:pt idx="98">
                  <c:v>-7.1900177576840196E-3</c:v>
                </c:pt>
                <c:pt idx="99">
                  <c:v>-3.753438464607517E-3</c:v>
                </c:pt>
                <c:pt idx="100">
                  <c:v>2.2756031663768717E-3</c:v>
                </c:pt>
                <c:pt idx="101">
                  <c:v>4.1583215119445072E-4</c:v>
                </c:pt>
                <c:pt idx="102">
                  <c:v>-6.5547967411652142E-3</c:v>
                </c:pt>
                <c:pt idx="103">
                  <c:v>5.4918909824148709E-3</c:v>
                </c:pt>
                <c:pt idx="104">
                  <c:v>1.484736429268918E-2</c:v>
                </c:pt>
                <c:pt idx="105">
                  <c:v>5.7099005597205377E-3</c:v>
                </c:pt>
                <c:pt idx="106">
                  <c:v>7.0825395538620661E-3</c:v>
                </c:pt>
                <c:pt idx="107">
                  <c:v>-1.475478359029514E-2</c:v>
                </c:pt>
                <c:pt idx="108">
                  <c:v>6.4388377402171404E-3</c:v>
                </c:pt>
                <c:pt idx="109">
                  <c:v>1.3415471795312772E-3</c:v>
                </c:pt>
                <c:pt idx="110">
                  <c:v>-2.2273622890431888E-3</c:v>
                </c:pt>
                <c:pt idx="111">
                  <c:v>8.7225159732762236E-3</c:v>
                </c:pt>
                <c:pt idx="112">
                  <c:v>3.5365757816374632E-3</c:v>
                </c:pt>
                <c:pt idx="113">
                  <c:v>7.4581125280026583E-4</c:v>
                </c:pt>
                <c:pt idx="114">
                  <c:v>-2.0731166033364223E-3</c:v>
                </c:pt>
                <c:pt idx="115">
                  <c:v>-3.9062815919512772E-3</c:v>
                </c:pt>
                <c:pt idx="116">
                  <c:v>-3.5111001267972286E-3</c:v>
                </c:pt>
                <c:pt idx="117">
                  <c:v>5.7576388007034573E-3</c:v>
                </c:pt>
                <c:pt idx="118">
                  <c:v>1.7728480872187813E-3</c:v>
                </c:pt>
                <c:pt idx="119">
                  <c:v>1.2921214314501217E-2</c:v>
                </c:pt>
                <c:pt idx="120">
                  <c:v>-4.359266922526861E-3</c:v>
                </c:pt>
                <c:pt idx="121">
                  <c:v>-1.264960061067022E-3</c:v>
                </c:pt>
                <c:pt idx="122">
                  <c:v>-1.2851160688518437E-3</c:v>
                </c:pt>
                <c:pt idx="123">
                  <c:v>-7.9492200688769943E-3</c:v>
                </c:pt>
                <c:pt idx="124">
                  <c:v>2.7871374554437889E-3</c:v>
                </c:pt>
                <c:pt idx="125">
                  <c:v>-1.9355954929820562E-3</c:v>
                </c:pt>
                <c:pt idx="126">
                  <c:v>8.8362351093074221E-3</c:v>
                </c:pt>
                <c:pt idx="127">
                  <c:v>-6.241465681479097E-4</c:v>
                </c:pt>
                <c:pt idx="128">
                  <c:v>1.7911507324332998E-3</c:v>
                </c:pt>
                <c:pt idx="129">
                  <c:v>1.1271167954760575E-2</c:v>
                </c:pt>
                <c:pt idx="130">
                  <c:v>-4.5954897137437944E-3</c:v>
                </c:pt>
                <c:pt idx="131">
                  <c:v>2.3969253233782073E-3</c:v>
                </c:pt>
                <c:pt idx="132">
                  <c:v>-1.5844155129681736E-3</c:v>
                </c:pt>
                <c:pt idx="133">
                  <c:v>1.6161717804443754E-2</c:v>
                </c:pt>
                <c:pt idx="134">
                  <c:v>5.6359169538502396E-3</c:v>
                </c:pt>
                <c:pt idx="135">
                  <c:v>-6.7925413261787915E-3</c:v>
                </c:pt>
                <c:pt idx="136">
                  <c:v>3.9464206133208446E-3</c:v>
                </c:pt>
                <c:pt idx="137">
                  <c:v>-1.156383241031389E-2</c:v>
                </c:pt>
                <c:pt idx="138">
                  <c:v>-4.7919578925310624E-3</c:v>
                </c:pt>
                <c:pt idx="139">
                  <c:v>1.1648048198820149E-2</c:v>
                </c:pt>
                <c:pt idx="140">
                  <c:v>1.3610365817456005E-2</c:v>
                </c:pt>
                <c:pt idx="141">
                  <c:v>-9.9785593927212979E-3</c:v>
                </c:pt>
                <c:pt idx="142">
                  <c:v>7.6518884341691962E-3</c:v>
                </c:pt>
                <c:pt idx="143">
                  <c:v>-1.3998028446696731E-3</c:v>
                </c:pt>
                <c:pt idx="144">
                  <c:v>1.1699872344305584E-2</c:v>
                </c:pt>
                <c:pt idx="145">
                  <c:v>-2.8771240154390476E-4</c:v>
                </c:pt>
                <c:pt idx="146">
                  <c:v>1.9460190971818836E-2</c:v>
                </c:pt>
                <c:pt idx="147">
                  <c:v>2.2047038430944355E-2</c:v>
                </c:pt>
                <c:pt idx="148">
                  <c:v>1.7799313644932147E-2</c:v>
                </c:pt>
                <c:pt idx="149">
                  <c:v>1.231819349472163E-2</c:v>
                </c:pt>
                <c:pt idx="150">
                  <c:v>-1.2129506270184387E-2</c:v>
                </c:pt>
                <c:pt idx="151">
                  <c:v>1.1947307117329942E-2</c:v>
                </c:pt>
                <c:pt idx="152">
                  <c:v>-3.5287906850543171E-2</c:v>
                </c:pt>
                <c:pt idx="153">
                  <c:v>-3.0256074002417144E-3</c:v>
                </c:pt>
                <c:pt idx="154">
                  <c:v>-1.8589538262648642E-2</c:v>
                </c:pt>
                <c:pt idx="155">
                  <c:v>3.4457896215134287E-3</c:v>
                </c:pt>
                <c:pt idx="156">
                  <c:v>5.2189453829942778E-3</c:v>
                </c:pt>
                <c:pt idx="157">
                  <c:v>-2.1956829851994542E-3</c:v>
                </c:pt>
                <c:pt idx="158">
                  <c:v>4.7272769717412455E-3</c:v>
                </c:pt>
                <c:pt idx="159">
                  <c:v>-1.6329822808936134E-2</c:v>
                </c:pt>
                <c:pt idx="160">
                  <c:v>1.3492797142955482E-4</c:v>
                </c:pt>
                <c:pt idx="161">
                  <c:v>-1.5278028589691406E-3</c:v>
                </c:pt>
                <c:pt idx="162">
                  <c:v>-6.623138843883547E-3</c:v>
                </c:pt>
                <c:pt idx="163">
                  <c:v>-6.3069078891523356E-3</c:v>
                </c:pt>
                <c:pt idx="164">
                  <c:v>1.6415789988323715E-2</c:v>
                </c:pt>
                <c:pt idx="165">
                  <c:v>8.7935871510924635E-3</c:v>
                </c:pt>
                <c:pt idx="166">
                  <c:v>8.0100835224481415E-3</c:v>
                </c:pt>
                <c:pt idx="167">
                  <c:v>1.7396763434365692E-2</c:v>
                </c:pt>
                <c:pt idx="168">
                  <c:v>-1.3973478847620791E-2</c:v>
                </c:pt>
                <c:pt idx="169">
                  <c:v>1.7972655760030154E-2</c:v>
                </c:pt>
                <c:pt idx="170">
                  <c:v>-9.5776147657359312E-3</c:v>
                </c:pt>
                <c:pt idx="171">
                  <c:v>5.2928932500744263E-3</c:v>
                </c:pt>
                <c:pt idx="172">
                  <c:v>8.2537093722925281E-3</c:v>
                </c:pt>
                <c:pt idx="173">
                  <c:v>-4.8126268051080778E-3</c:v>
                </c:pt>
                <c:pt idx="174">
                  <c:v>1.6110548559024496E-2</c:v>
                </c:pt>
                <c:pt idx="175">
                  <c:v>1.5976763311659203E-2</c:v>
                </c:pt>
                <c:pt idx="176">
                  <c:v>2.9874077827070078E-3</c:v>
                </c:pt>
                <c:pt idx="177">
                  <c:v>-2.3721411401357861E-2</c:v>
                </c:pt>
                <c:pt idx="178">
                  <c:v>1.0517942372282096E-2</c:v>
                </c:pt>
                <c:pt idx="179">
                  <c:v>-1.1571124305988612E-2</c:v>
                </c:pt>
                <c:pt idx="180">
                  <c:v>-1.1182570203842279E-2</c:v>
                </c:pt>
                <c:pt idx="181">
                  <c:v>-8.4123716212423094E-3</c:v>
                </c:pt>
                <c:pt idx="182">
                  <c:v>-4.6189580148182641E-3</c:v>
                </c:pt>
                <c:pt idx="183">
                  <c:v>5.2193856138835759E-3</c:v>
                </c:pt>
                <c:pt idx="184">
                  <c:v>1.274180851668838E-2</c:v>
                </c:pt>
                <c:pt idx="185">
                  <c:v>5.3306340759284865E-4</c:v>
                </c:pt>
                <c:pt idx="186">
                  <c:v>-1.7584790641843373E-2</c:v>
                </c:pt>
                <c:pt idx="187">
                  <c:v>2.0145024971186976E-2</c:v>
                </c:pt>
                <c:pt idx="188">
                  <c:v>-2.7756378831384043E-2</c:v>
                </c:pt>
                <c:pt idx="189">
                  <c:v>-8.1329991374968769E-3</c:v>
                </c:pt>
                <c:pt idx="190">
                  <c:v>-3.5125836395929477E-2</c:v>
                </c:pt>
                <c:pt idx="191">
                  <c:v>1.5365857116526938E-2</c:v>
                </c:pt>
                <c:pt idx="192">
                  <c:v>7.5250477814823302E-3</c:v>
                </c:pt>
                <c:pt idx="193">
                  <c:v>-2.1949766391772263E-3</c:v>
                </c:pt>
                <c:pt idx="194">
                  <c:v>6.732576659826961E-3</c:v>
                </c:pt>
                <c:pt idx="195">
                  <c:v>1.6730243508407128E-3</c:v>
                </c:pt>
                <c:pt idx="196">
                  <c:v>1.0195666188487662E-2</c:v>
                </c:pt>
                <c:pt idx="197">
                  <c:v>3.5963255694666518E-3</c:v>
                </c:pt>
                <c:pt idx="198">
                  <c:v>1.004368354743379E-2</c:v>
                </c:pt>
                <c:pt idx="199">
                  <c:v>3.4411358997610275E-3</c:v>
                </c:pt>
                <c:pt idx="200">
                  <c:v>3.1586589033587575E-3</c:v>
                </c:pt>
                <c:pt idx="201">
                  <c:v>-4.4044156257928568E-3</c:v>
                </c:pt>
                <c:pt idx="202">
                  <c:v>2.3033775972136628E-3</c:v>
                </c:pt>
                <c:pt idx="203">
                  <c:v>2.7098744385312123E-3</c:v>
                </c:pt>
                <c:pt idx="204">
                  <c:v>-1.7193183199293305E-4</c:v>
                </c:pt>
                <c:pt idx="205">
                  <c:v>-2.0471252976762555E-3</c:v>
                </c:pt>
                <c:pt idx="206">
                  <c:v>1.3996502374245878E-2</c:v>
                </c:pt>
                <c:pt idx="207">
                  <c:v>-7.9691233666718819E-3</c:v>
                </c:pt>
                <c:pt idx="208">
                  <c:v>2.7422358024395965E-3</c:v>
                </c:pt>
                <c:pt idx="209">
                  <c:v>6.329945419150107E-4</c:v>
                </c:pt>
                <c:pt idx="210">
                  <c:v>6.4277278778279712E-3</c:v>
                </c:pt>
                <c:pt idx="211">
                  <c:v>6.4297401187354275E-3</c:v>
                </c:pt>
                <c:pt idx="212">
                  <c:v>3.6119601409574376E-3</c:v>
                </c:pt>
                <c:pt idx="213">
                  <c:v>7.1810266819927193E-3</c:v>
                </c:pt>
                <c:pt idx="214">
                  <c:v>7.6704597963170862E-3</c:v>
                </c:pt>
                <c:pt idx="215">
                  <c:v>-3.7502608610255894E-3</c:v>
                </c:pt>
                <c:pt idx="216">
                  <c:v>1.2428381451883519E-2</c:v>
                </c:pt>
                <c:pt idx="217">
                  <c:v>-6.4734010205561576E-3</c:v>
                </c:pt>
                <c:pt idx="218">
                  <c:v>7.3951294147647229E-3</c:v>
                </c:pt>
                <c:pt idx="219">
                  <c:v>-6.1903908321639944E-3</c:v>
                </c:pt>
                <c:pt idx="220">
                  <c:v>-1.2319827107282633E-2</c:v>
                </c:pt>
                <c:pt idx="221">
                  <c:v>5.7470911491110943E-3</c:v>
                </c:pt>
                <c:pt idx="222">
                  <c:v>1.6790493997245193E-3</c:v>
                </c:pt>
                <c:pt idx="223">
                  <c:v>8.4069053843267572E-3</c:v>
                </c:pt>
                <c:pt idx="224">
                  <c:v>2.8486395880045201E-3</c:v>
                </c:pt>
                <c:pt idx="225">
                  <c:v>-3.4061043340275488E-3</c:v>
                </c:pt>
                <c:pt idx="226">
                  <c:v>9.0820385798993097E-3</c:v>
                </c:pt>
                <c:pt idx="227">
                  <c:v>1.3406355182839835E-2</c:v>
                </c:pt>
                <c:pt idx="228">
                  <c:v>-9.3625197799713789E-3</c:v>
                </c:pt>
                <c:pt idx="229">
                  <c:v>1.046620453355751E-2</c:v>
                </c:pt>
                <c:pt idx="230">
                  <c:v>-5.6436399427117756E-3</c:v>
                </c:pt>
                <c:pt idx="231">
                  <c:v>7.8275024480816136E-3</c:v>
                </c:pt>
                <c:pt idx="232">
                  <c:v>-1.0818562640735552E-2</c:v>
                </c:pt>
                <c:pt idx="233">
                  <c:v>1.5881738397001799E-2</c:v>
                </c:pt>
                <c:pt idx="234">
                  <c:v>4.5412823425956539E-3</c:v>
                </c:pt>
                <c:pt idx="235">
                  <c:v>5.022110834792981E-3</c:v>
                </c:pt>
                <c:pt idx="236">
                  <c:v>1.5409859690034278E-2</c:v>
                </c:pt>
                <c:pt idx="237">
                  <c:v>1.468569814393228E-2</c:v>
                </c:pt>
                <c:pt idx="238">
                  <c:v>-2.4226917788673585E-2</c:v>
                </c:pt>
                <c:pt idx="239">
                  <c:v>1.0959469958988111E-2</c:v>
                </c:pt>
                <c:pt idx="240">
                  <c:v>-2.5855158736495243E-2</c:v>
                </c:pt>
                <c:pt idx="241">
                  <c:v>4.3074416426651663E-3</c:v>
                </c:pt>
                <c:pt idx="242">
                  <c:v>6.4950576872171428E-3</c:v>
                </c:pt>
                <c:pt idx="243">
                  <c:v>-5.6494636219482919E-3</c:v>
                </c:pt>
                <c:pt idx="244">
                  <c:v>5.9418851513903803E-4</c:v>
                </c:pt>
                <c:pt idx="245">
                  <c:v>-3.6002995449221364E-3</c:v>
                </c:pt>
                <c:pt idx="246">
                  <c:v>1.8962430582503575E-2</c:v>
                </c:pt>
                <c:pt idx="247">
                  <c:v>8.3122075684491925E-3</c:v>
                </c:pt>
                <c:pt idx="248">
                  <c:v>1.3060857399820103E-2</c:v>
                </c:pt>
                <c:pt idx="249">
                  <c:v>-5.8944121574601716E-2</c:v>
                </c:pt>
                <c:pt idx="250">
                  <c:v>-5.3130787794885004E-3</c:v>
                </c:pt>
                <c:pt idx="251">
                  <c:v>-7.7991826481333959E-3</c:v>
                </c:pt>
              </c:numCache>
            </c:numRef>
          </c:yVal>
          <c:smooth val="1"/>
          <c:extLst>
            <c:ext xmlns:c16="http://schemas.microsoft.com/office/drawing/2014/chart" uri="{C3380CC4-5D6E-409C-BE32-E72D297353CC}">
              <c16:uniqueId val="{00000001-4D3C-434A-BAF8-1865A8124B54}"/>
            </c:ext>
          </c:extLst>
        </c:ser>
        <c:dLbls>
          <c:showLegendKey val="0"/>
          <c:showVal val="0"/>
          <c:showCatName val="0"/>
          <c:showSerName val="0"/>
          <c:showPercent val="0"/>
          <c:showBubbleSize val="0"/>
        </c:dLbls>
        <c:axId val="1774233995"/>
        <c:axId val="1040364689"/>
      </c:scatterChart>
      <c:valAx>
        <c:axId val="17742339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TSLA (% Rtn)</a:t>
                </a:r>
              </a:p>
            </c:rich>
          </c:tx>
          <c:overlay val="0"/>
        </c:title>
        <c:numFmt formatCode="0.00%" sourceLinked="1"/>
        <c:majorTickMark val="none"/>
        <c:minorTickMark val="none"/>
        <c:tickLblPos val="nextTo"/>
        <c:spPr>
          <a:ln>
            <a:noFill/>
          </a:ln>
        </c:spPr>
        <c:txPr>
          <a:bodyPr/>
          <a:lstStyle/>
          <a:p>
            <a:pPr lvl="0">
              <a:defRPr b="0">
                <a:solidFill>
                  <a:srgbClr val="000000"/>
                </a:solidFill>
                <a:latin typeface="+mn-lt"/>
              </a:defRPr>
            </a:pPr>
            <a:endParaRPr lang="en-US"/>
          </a:p>
        </c:txPr>
        <c:crossAx val="1040364689"/>
        <c:crosses val="autoZero"/>
        <c:crossBetween val="midCat"/>
      </c:valAx>
      <c:valAx>
        <c:axId val="10403646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SPX (% Rtn)</a:t>
                </a:r>
              </a:p>
            </c:rich>
          </c:tx>
          <c:overlay val="0"/>
        </c:title>
        <c:numFmt formatCode="0.00%" sourceLinked="1"/>
        <c:majorTickMark val="none"/>
        <c:minorTickMark val="none"/>
        <c:tickLblPos val="nextTo"/>
        <c:spPr>
          <a:ln>
            <a:noFill/>
          </a:ln>
        </c:spPr>
        <c:txPr>
          <a:bodyPr/>
          <a:lstStyle/>
          <a:p>
            <a:pPr lvl="0">
              <a:defRPr b="0">
                <a:solidFill>
                  <a:srgbClr val="000000"/>
                </a:solidFill>
                <a:latin typeface="+mn-lt"/>
              </a:defRPr>
            </a:pPr>
            <a:endParaRPr lang="en-US"/>
          </a:p>
        </c:txPr>
        <c:crossAx val="1774233995"/>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tx>
            <c:strRef>
              <c:f>'Correl ZM + UAL'!$J$1</c:f>
              <c:strCache>
                <c:ptCount val="1"/>
                <c:pt idx="0">
                  <c:v>correl 250</c:v>
                </c:pt>
              </c:strCache>
            </c:strRef>
          </c:tx>
          <c:spPr>
            <a:ln cmpd="sng">
              <a:solidFill>
                <a:srgbClr val="4472C4"/>
              </a:solidFill>
              <a:prstDash val="solid"/>
            </a:ln>
          </c:spPr>
          <c:marker>
            <c:symbol val="none"/>
          </c:marker>
          <c:cat>
            <c:numRef>
              <c:f>'Correl ZM + UAL'!$B$2:$B$300</c:f>
              <c:numCache>
                <c:formatCode>m/d/yyyy</c:formatCode>
                <c:ptCount val="299"/>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numCache>
            </c:numRef>
          </c:cat>
          <c:val>
            <c:numRef>
              <c:f>'Correl ZM + UAL'!$J$2:$J$300</c:f>
              <c:numCache>
                <c:formatCode>_(* #,##0.00_);_(* \(#,##0.00\);_(* "-"??_);_(@_)</c:formatCode>
                <c:ptCount val="299"/>
                <c:pt idx="0">
                  <c:v>-0.17899906132273469</c:v>
                </c:pt>
                <c:pt idx="1">
                  <c:v>-0.17869883608968651</c:v>
                </c:pt>
                <c:pt idx="2">
                  <c:v>-0.17929553358089526</c:v>
                </c:pt>
                <c:pt idx="3">
                  <c:v>-0.17748705127473599</c:v>
                </c:pt>
                <c:pt idx="4">
                  <c:v>-0.17747728188373282</c:v>
                </c:pt>
                <c:pt idx="5">
                  <c:v>-0.17617969330582769</c:v>
                </c:pt>
                <c:pt idx="6">
                  <c:v>-0.1753310028033313</c:v>
                </c:pt>
                <c:pt idx="7">
                  <c:v>-0.17862488150827222</c:v>
                </c:pt>
                <c:pt idx="8">
                  <c:v>-0.17446413140869585</c:v>
                </c:pt>
                <c:pt idx="9">
                  <c:v>-0.16984061883644244</c:v>
                </c:pt>
                <c:pt idx="10">
                  <c:v>-0.18353344679244882</c:v>
                </c:pt>
                <c:pt idx="11">
                  <c:v>-0.17781275734216581</c:v>
                </c:pt>
                <c:pt idx="12">
                  <c:v>-0.16984819692552633</c:v>
                </c:pt>
                <c:pt idx="13">
                  <c:v>-0.17414983166948458</c:v>
                </c:pt>
                <c:pt idx="14">
                  <c:v>-0.188385150160961</c:v>
                </c:pt>
                <c:pt idx="15">
                  <c:v>-0.16701796352162587</c:v>
                </c:pt>
                <c:pt idx="16">
                  <c:v>-0.16625236136125326</c:v>
                </c:pt>
                <c:pt idx="17">
                  <c:v>-0.15136964773300524</c:v>
                </c:pt>
                <c:pt idx="18">
                  <c:v>-0.15625194887161989</c:v>
                </c:pt>
                <c:pt idx="19">
                  <c:v>-0.15623217003664153</c:v>
                </c:pt>
                <c:pt idx="20">
                  <c:v>-0.15738537776174863</c:v>
                </c:pt>
                <c:pt idx="21">
                  <c:v>-0.16629916005480919</c:v>
                </c:pt>
                <c:pt idx="22">
                  <c:v>-0.16487570559421699</c:v>
                </c:pt>
                <c:pt idx="23">
                  <c:v>-0.16636587030249222</c:v>
                </c:pt>
                <c:pt idx="24">
                  <c:v>-0.16528587495843416</c:v>
                </c:pt>
                <c:pt idx="25">
                  <c:v>-0.16702015330882872</c:v>
                </c:pt>
                <c:pt idx="26">
                  <c:v>-0.18789100532616818</c:v>
                </c:pt>
                <c:pt idx="27">
                  <c:v>-0.1891513230574926</c:v>
                </c:pt>
                <c:pt idx="28">
                  <c:v>-0.19204407249022665</c:v>
                </c:pt>
                <c:pt idx="29">
                  <c:v>-0.19443701605776154</c:v>
                </c:pt>
                <c:pt idx="30">
                  <c:v>-0.19122561278335337</c:v>
                </c:pt>
                <c:pt idx="31">
                  <c:v>-0.19729258531255617</c:v>
                </c:pt>
                <c:pt idx="32">
                  <c:v>-0.19901135513608592</c:v>
                </c:pt>
                <c:pt idx="33">
                  <c:v>-0.19947359919060265</c:v>
                </c:pt>
                <c:pt idx="34">
                  <c:v>-0.20382379157304478</c:v>
                </c:pt>
                <c:pt idx="35">
                  <c:v>-0.20403905126588365</c:v>
                </c:pt>
                <c:pt idx="36">
                  <c:v>-0.20609480368940616</c:v>
                </c:pt>
                <c:pt idx="37">
                  <c:v>-0.20798070022698328</c:v>
                </c:pt>
                <c:pt idx="38">
                  <c:v>-0.19882390100312158</c:v>
                </c:pt>
                <c:pt idx="39">
                  <c:v>-0.20937986040530779</c:v>
                </c:pt>
                <c:pt idx="40">
                  <c:v>-0.21603137153961616</c:v>
                </c:pt>
                <c:pt idx="41">
                  <c:v>-0.21870747577510338</c:v>
                </c:pt>
                <c:pt idx="42">
                  <c:v>-0.21655616862386565</c:v>
                </c:pt>
                <c:pt idx="43">
                  <c:v>-0.21604334763290831</c:v>
                </c:pt>
                <c:pt idx="44">
                  <c:v>-0.22318481353827979</c:v>
                </c:pt>
                <c:pt idx="45">
                  <c:v>-0.22363632132455219</c:v>
                </c:pt>
                <c:pt idx="46">
                  <c:v>-0.22250539449908743</c:v>
                </c:pt>
                <c:pt idx="47">
                  <c:v>-0.22252605556131055</c:v>
                </c:pt>
                <c:pt idx="48">
                  <c:v>-0.21791214708155204</c:v>
                </c:pt>
                <c:pt idx="49">
                  <c:v>-0.21551332460660647</c:v>
                </c:pt>
                <c:pt idx="50">
                  <c:v>-0.21140505193232323</c:v>
                </c:pt>
                <c:pt idx="51">
                  <c:v>-0.22174211783196246</c:v>
                </c:pt>
                <c:pt idx="52">
                  <c:v>-0.20677755970570227</c:v>
                </c:pt>
                <c:pt idx="53">
                  <c:v>-0.19926727902455332</c:v>
                </c:pt>
                <c:pt idx="54">
                  <c:v>-0.19995565640669161</c:v>
                </c:pt>
                <c:pt idx="55">
                  <c:v>-0.20211443616088323</c:v>
                </c:pt>
                <c:pt idx="56">
                  <c:v>-0.20359380289481277</c:v>
                </c:pt>
                <c:pt idx="57">
                  <c:v>-0.18449487435735784</c:v>
                </c:pt>
                <c:pt idx="58">
                  <c:v>-0.16163047514641432</c:v>
                </c:pt>
                <c:pt idx="59">
                  <c:v>-0.16451805665604016</c:v>
                </c:pt>
                <c:pt idx="60">
                  <c:v>-0.16272336405131085</c:v>
                </c:pt>
                <c:pt idx="61">
                  <c:v>-0.16923466745616125</c:v>
                </c:pt>
                <c:pt idx="62">
                  <c:v>-0.1720457325746248</c:v>
                </c:pt>
                <c:pt idx="63">
                  <c:v>-0.1659593020445814</c:v>
                </c:pt>
                <c:pt idx="64">
                  <c:v>-0.20939336487210669</c:v>
                </c:pt>
                <c:pt idx="65">
                  <c:v>-0.18342866167878827</c:v>
                </c:pt>
                <c:pt idx="66">
                  <c:v>-0.17488517548498186</c:v>
                </c:pt>
                <c:pt idx="67">
                  <c:v>-0.17532065305414482</c:v>
                </c:pt>
                <c:pt idx="68">
                  <c:v>-0.19061494848582813</c:v>
                </c:pt>
                <c:pt idx="69">
                  <c:v>-0.19359458680385483</c:v>
                </c:pt>
                <c:pt idx="70">
                  <c:v>-0.18971054196709311</c:v>
                </c:pt>
                <c:pt idx="71">
                  <c:v>-0.19195243629116357</c:v>
                </c:pt>
                <c:pt idx="72">
                  <c:v>-0.18207372853107798</c:v>
                </c:pt>
                <c:pt idx="73">
                  <c:v>-0.18211074195870577</c:v>
                </c:pt>
                <c:pt idx="74">
                  <c:v>-0.18245642388031452</c:v>
                </c:pt>
                <c:pt idx="75">
                  <c:v>-0.1811809897902717</c:v>
                </c:pt>
                <c:pt idx="76">
                  <c:v>-0.18119962101581708</c:v>
                </c:pt>
                <c:pt idx="77">
                  <c:v>-0.18758081864701065</c:v>
                </c:pt>
                <c:pt idx="78">
                  <c:v>-0.1893786219465437</c:v>
                </c:pt>
                <c:pt idx="79">
                  <c:v>-0.19299169166929911</c:v>
                </c:pt>
                <c:pt idx="80">
                  <c:v>-0.19325626691649256</c:v>
                </c:pt>
                <c:pt idx="81">
                  <c:v>-0.19200000580862267</c:v>
                </c:pt>
                <c:pt idx="82">
                  <c:v>-0.1924500249026222</c:v>
                </c:pt>
                <c:pt idx="83">
                  <c:v>-0.19123881495342773</c:v>
                </c:pt>
                <c:pt idx="84">
                  <c:v>-0.19001755116872535</c:v>
                </c:pt>
                <c:pt idx="85">
                  <c:v>-0.19052581004333682</c:v>
                </c:pt>
                <c:pt idx="86">
                  <c:v>-0.19030170908893831</c:v>
                </c:pt>
                <c:pt idx="87">
                  <c:v>-0.19010205236785188</c:v>
                </c:pt>
                <c:pt idx="88">
                  <c:v>-0.19130191151020376</c:v>
                </c:pt>
                <c:pt idx="89">
                  <c:v>-0.19033960285970139</c:v>
                </c:pt>
                <c:pt idx="90">
                  <c:v>-0.19043485421396492</c:v>
                </c:pt>
                <c:pt idx="91">
                  <c:v>-0.19051533904086498</c:v>
                </c:pt>
                <c:pt idx="92">
                  <c:v>-0.18997908928277224</c:v>
                </c:pt>
                <c:pt idx="93">
                  <c:v>-0.18885728195623894</c:v>
                </c:pt>
                <c:pt idx="94">
                  <c:v>-0.1890012873042321</c:v>
                </c:pt>
                <c:pt idx="95">
                  <c:v>-0.18932975833688293</c:v>
                </c:pt>
                <c:pt idx="96">
                  <c:v>-0.18823604011433454</c:v>
                </c:pt>
                <c:pt idx="97">
                  <c:v>-0.18839031660681974</c:v>
                </c:pt>
                <c:pt idx="98">
                  <c:v>-0.18980047417254298</c:v>
                </c:pt>
                <c:pt idx="99">
                  <c:v>-0.1890109384678739</c:v>
                </c:pt>
                <c:pt idx="100">
                  <c:v>-0.19028839841706002</c:v>
                </c:pt>
                <c:pt idx="101">
                  <c:v>-0.19018790335973806</c:v>
                </c:pt>
                <c:pt idx="102">
                  <c:v>-0.18974236589235935</c:v>
                </c:pt>
                <c:pt idx="103">
                  <c:v>-0.18932291298130041</c:v>
                </c:pt>
                <c:pt idx="104">
                  <c:v>-0.18643220448505074</c:v>
                </c:pt>
                <c:pt idx="105">
                  <c:v>-0.18594971727238058</c:v>
                </c:pt>
                <c:pt idx="106">
                  <c:v>-0.18609491754670554</c:v>
                </c:pt>
                <c:pt idx="107">
                  <c:v>-0.18565094671603524</c:v>
                </c:pt>
                <c:pt idx="108">
                  <c:v>-0.18634135630527912</c:v>
                </c:pt>
                <c:pt idx="109">
                  <c:v>-0.18880368062432401</c:v>
                </c:pt>
                <c:pt idx="110">
                  <c:v>-0.18921673729538663</c:v>
                </c:pt>
                <c:pt idx="111">
                  <c:v>-0.19090388271251751</c:v>
                </c:pt>
                <c:pt idx="112">
                  <c:v>-0.19194463590091251</c:v>
                </c:pt>
                <c:pt idx="113">
                  <c:v>-0.19188824812550151</c:v>
                </c:pt>
                <c:pt idx="114">
                  <c:v>-0.19186210990499133</c:v>
                </c:pt>
                <c:pt idx="115">
                  <c:v>-0.19205188986496072</c:v>
                </c:pt>
                <c:pt idx="116">
                  <c:v>-0.19194220502802936</c:v>
                </c:pt>
                <c:pt idx="117">
                  <c:v>-0.19018409048656523</c:v>
                </c:pt>
                <c:pt idx="118">
                  <c:v>-0.19238824236026877</c:v>
                </c:pt>
                <c:pt idx="119">
                  <c:v>-0.19142368382003466</c:v>
                </c:pt>
                <c:pt idx="120">
                  <c:v>-0.19135116864368906</c:v>
                </c:pt>
                <c:pt idx="121">
                  <c:v>-0.19071419298208611</c:v>
                </c:pt>
                <c:pt idx="122">
                  <c:v>-0.19149578439690737</c:v>
                </c:pt>
                <c:pt idx="123">
                  <c:v>-0.18975852395193557</c:v>
                </c:pt>
                <c:pt idx="124">
                  <c:v>-0.19003500071865265</c:v>
                </c:pt>
                <c:pt idx="125">
                  <c:v>-0.19006240197144864</c:v>
                </c:pt>
                <c:pt idx="126">
                  <c:v>-0.19005102398304471</c:v>
                </c:pt>
                <c:pt idx="127">
                  <c:v>-0.19005418147464839</c:v>
                </c:pt>
                <c:pt idx="128">
                  <c:v>-0.19003349215507212</c:v>
                </c:pt>
                <c:pt idx="129">
                  <c:v>-0.19011576786424367</c:v>
                </c:pt>
                <c:pt idx="130">
                  <c:v>-0.19074646056035188</c:v>
                </c:pt>
                <c:pt idx="131">
                  <c:v>-0.19046801166419836</c:v>
                </c:pt>
                <c:pt idx="132">
                  <c:v>-0.1916517019185304</c:v>
                </c:pt>
                <c:pt idx="133">
                  <c:v>-0.19451783034300371</c:v>
                </c:pt>
                <c:pt idx="134">
                  <c:v>-0.19459856981198664</c:v>
                </c:pt>
                <c:pt idx="135">
                  <c:v>-0.19408386955095486</c:v>
                </c:pt>
                <c:pt idx="136">
                  <c:v>-0.19467475476266996</c:v>
                </c:pt>
                <c:pt idx="137">
                  <c:v>-0.19402513828497772</c:v>
                </c:pt>
                <c:pt idx="138">
                  <c:v>-0.19433218335066732</c:v>
                </c:pt>
                <c:pt idx="139">
                  <c:v>-0.19649604549055968</c:v>
                </c:pt>
                <c:pt idx="140">
                  <c:v>-0.19661585266583706</c:v>
                </c:pt>
                <c:pt idx="141">
                  <c:v>-0.19447208016867165</c:v>
                </c:pt>
                <c:pt idx="142">
                  <c:v>-0.19514415097692042</c:v>
                </c:pt>
                <c:pt idx="143">
                  <c:v>-0.19443044189944847</c:v>
                </c:pt>
                <c:pt idx="144">
                  <c:v>-0.19368907803928267</c:v>
                </c:pt>
                <c:pt idx="145">
                  <c:v>-0.19250037229109584</c:v>
                </c:pt>
                <c:pt idx="146">
                  <c:v>-0.19188744679453792</c:v>
                </c:pt>
                <c:pt idx="147">
                  <c:v>-0.19207386661743714</c:v>
                </c:pt>
                <c:pt idx="148">
                  <c:v>-0.19226697438449125</c:v>
                </c:pt>
                <c:pt idx="149">
                  <c:v>-0.19146896992373691</c:v>
                </c:pt>
                <c:pt idx="150">
                  <c:v>-0.18776954656833297</c:v>
                </c:pt>
                <c:pt idx="151">
                  <c:v>-0.18652541174682738</c:v>
                </c:pt>
                <c:pt idx="152">
                  <c:v>-0.1837923687287121</c:v>
                </c:pt>
                <c:pt idx="153">
                  <c:v>-0.18859320001470953</c:v>
                </c:pt>
                <c:pt idx="154">
                  <c:v>-0.15307233429877423</c:v>
                </c:pt>
                <c:pt idx="155">
                  <c:v>-0.15314477586848052</c:v>
                </c:pt>
                <c:pt idx="156">
                  <c:v>-0.15478366575150213</c:v>
                </c:pt>
                <c:pt idx="157">
                  <c:v>-0.15394792652760808</c:v>
                </c:pt>
                <c:pt idx="158">
                  <c:v>-0.15387414876513766</c:v>
                </c:pt>
                <c:pt idx="159">
                  <c:v>-0.15427772458682912</c:v>
                </c:pt>
                <c:pt idx="160">
                  <c:v>-0.15406715769977525</c:v>
                </c:pt>
                <c:pt idx="161">
                  <c:v>-0.15220398819674863</c:v>
                </c:pt>
                <c:pt idx="162">
                  <c:v>-0.15542231502809983</c:v>
                </c:pt>
                <c:pt idx="163">
                  <c:v>-0.15329243712678142</c:v>
                </c:pt>
                <c:pt idx="164">
                  <c:v>-0.15298030793677747</c:v>
                </c:pt>
                <c:pt idx="165">
                  <c:v>-0.15179082179712339</c:v>
                </c:pt>
                <c:pt idx="166">
                  <c:v>-0.15288104689523391</c:v>
                </c:pt>
                <c:pt idx="167">
                  <c:v>-0.1539751806405682</c:v>
                </c:pt>
                <c:pt idx="168">
                  <c:v>-0.15310780194097934</c:v>
                </c:pt>
                <c:pt idx="169">
                  <c:v>-0.15220170627498544</c:v>
                </c:pt>
                <c:pt idx="170">
                  <c:v>-0.15243742460394985</c:v>
                </c:pt>
                <c:pt idx="171">
                  <c:v>-0.15094703670328227</c:v>
                </c:pt>
                <c:pt idx="172">
                  <c:v>-0.15057441881194455</c:v>
                </c:pt>
                <c:pt idx="173">
                  <c:v>-0.15038088301076893</c:v>
                </c:pt>
                <c:pt idx="174">
                  <c:v>-0.15072650804785032</c:v>
                </c:pt>
                <c:pt idx="175">
                  <c:v>-0.15084720745060742</c:v>
                </c:pt>
                <c:pt idx="176">
                  <c:v>-0.15058131116918338</c:v>
                </c:pt>
                <c:pt idx="177">
                  <c:v>-0.15087683214643069</c:v>
                </c:pt>
                <c:pt idx="178">
                  <c:v>-0.15251788443604927</c:v>
                </c:pt>
                <c:pt idx="179">
                  <c:v>-0.15214297793858425</c:v>
                </c:pt>
                <c:pt idx="180">
                  <c:v>-0.15190364461658767</c:v>
                </c:pt>
                <c:pt idx="181">
                  <c:v>-0.1524729143188315</c:v>
                </c:pt>
                <c:pt idx="182">
                  <c:v>-0.15251261696411991</c:v>
                </c:pt>
                <c:pt idx="183">
                  <c:v>-0.15328789989663558</c:v>
                </c:pt>
                <c:pt idx="184">
                  <c:v>-0.15172199528413841</c:v>
                </c:pt>
                <c:pt idx="185">
                  <c:v>-0.15582579051332046</c:v>
                </c:pt>
                <c:pt idx="186">
                  <c:v>-0.15696598317932045</c:v>
                </c:pt>
                <c:pt idx="187">
                  <c:v>-0.15671114796014882</c:v>
                </c:pt>
                <c:pt idx="188">
                  <c:v>-0.15767480937937908</c:v>
                </c:pt>
                <c:pt idx="189">
                  <c:v>-0.1522010072408598</c:v>
                </c:pt>
                <c:pt idx="190">
                  <c:v>-0.15015015278031199</c:v>
                </c:pt>
                <c:pt idx="191">
                  <c:v>-0.14996352070027971</c:v>
                </c:pt>
                <c:pt idx="192">
                  <c:v>-0.14928014391553016</c:v>
                </c:pt>
                <c:pt idx="193">
                  <c:v>-0.14937898943597375</c:v>
                </c:pt>
                <c:pt idx="194">
                  <c:v>-0.14980903308372243</c:v>
                </c:pt>
                <c:pt idx="195">
                  <c:v>-0.15040698876079314</c:v>
                </c:pt>
                <c:pt idx="196">
                  <c:v>-0.15110723017940642</c:v>
                </c:pt>
                <c:pt idx="197">
                  <c:v>-0.1481493699451179</c:v>
                </c:pt>
                <c:pt idx="198">
                  <c:v>-0.15036837754614471</c:v>
                </c:pt>
                <c:pt idx="199">
                  <c:v>-0.14936075293932019</c:v>
                </c:pt>
                <c:pt idx="200">
                  <c:v>-0.14922726185250387</c:v>
                </c:pt>
                <c:pt idx="201">
                  <c:v>-0.14718864974256338</c:v>
                </c:pt>
                <c:pt idx="202">
                  <c:v>-0.17288304359767864</c:v>
                </c:pt>
                <c:pt idx="203">
                  <c:v>-0.16988103181269598</c:v>
                </c:pt>
                <c:pt idx="204">
                  <c:v>-0.17052764995906972</c:v>
                </c:pt>
                <c:pt idx="205">
                  <c:v>-0.17017607444366648</c:v>
                </c:pt>
                <c:pt idx="206">
                  <c:v>-0.16964502304063325</c:v>
                </c:pt>
                <c:pt idx="207">
                  <c:v>-0.16894746239540481</c:v>
                </c:pt>
                <c:pt idx="208">
                  <c:v>-0.16502661027274085</c:v>
                </c:pt>
                <c:pt idx="209">
                  <c:v>-0.16556604393935298</c:v>
                </c:pt>
                <c:pt idx="210">
                  <c:v>-0.16354423968128015</c:v>
                </c:pt>
                <c:pt idx="211">
                  <c:v>-0.16317817608484755</c:v>
                </c:pt>
                <c:pt idx="212">
                  <c:v>-0.16247512625483232</c:v>
                </c:pt>
                <c:pt idx="213">
                  <c:v>-0.15784629363666575</c:v>
                </c:pt>
                <c:pt idx="214">
                  <c:v>-0.15757505275510925</c:v>
                </c:pt>
                <c:pt idx="215">
                  <c:v>-0.15644394816616164</c:v>
                </c:pt>
                <c:pt idx="216">
                  <c:v>-0.15596316015169109</c:v>
                </c:pt>
                <c:pt idx="217">
                  <c:v>-0.15752923971171429</c:v>
                </c:pt>
                <c:pt idx="218">
                  <c:v>-0.15260634213176036</c:v>
                </c:pt>
                <c:pt idx="219">
                  <c:v>-0.15171485379876265</c:v>
                </c:pt>
                <c:pt idx="220">
                  <c:v>-0.15080852149690754</c:v>
                </c:pt>
                <c:pt idx="221">
                  <c:v>-0.15125464857194315</c:v>
                </c:pt>
                <c:pt idx="222">
                  <c:v>-0.15065242597702722</c:v>
                </c:pt>
                <c:pt idx="223">
                  <c:v>-0.15253595246829629</c:v>
                </c:pt>
                <c:pt idx="224">
                  <c:v>-0.14882519425776847</c:v>
                </c:pt>
                <c:pt idx="225">
                  <c:v>-0.14905230939886133</c:v>
                </c:pt>
                <c:pt idx="226">
                  <c:v>-0.14903561767764958</c:v>
                </c:pt>
                <c:pt idx="227">
                  <c:v>-0.14867402591499793</c:v>
                </c:pt>
                <c:pt idx="228">
                  <c:v>-0.14853426838854994</c:v>
                </c:pt>
                <c:pt idx="229">
                  <c:v>-0.14861947589521035</c:v>
                </c:pt>
                <c:pt idx="230">
                  <c:v>-0.14562233730729676</c:v>
                </c:pt>
                <c:pt idx="231">
                  <c:v>-0.14597341689384333</c:v>
                </c:pt>
                <c:pt idx="232">
                  <c:v>-0.14489296448624445</c:v>
                </c:pt>
                <c:pt idx="233">
                  <c:v>-0.14016713311323539</c:v>
                </c:pt>
                <c:pt idx="234">
                  <c:v>-0.14024210649069571</c:v>
                </c:pt>
                <c:pt idx="235">
                  <c:v>-0.14277950076504872</c:v>
                </c:pt>
                <c:pt idx="236">
                  <c:v>-0.1401312804866939</c:v>
                </c:pt>
                <c:pt idx="237">
                  <c:v>-0.139606257864057</c:v>
                </c:pt>
                <c:pt idx="238">
                  <c:v>-0.14415073892123126</c:v>
                </c:pt>
                <c:pt idx="239">
                  <c:v>-0.14628705468549308</c:v>
                </c:pt>
                <c:pt idx="240">
                  <c:v>-0.14527490034688451</c:v>
                </c:pt>
                <c:pt idx="241">
                  <c:v>-0.1453201706265288</c:v>
                </c:pt>
                <c:pt idx="242">
                  <c:v>-0.14576216545323734</c:v>
                </c:pt>
                <c:pt idx="243">
                  <c:v>-0.14536445878409951</c:v>
                </c:pt>
                <c:pt idx="244">
                  <c:v>-0.14534805806899745</c:v>
                </c:pt>
                <c:pt idx="245">
                  <c:v>-0.14528610584312812</c:v>
                </c:pt>
                <c:pt idx="246">
                  <c:v>-0.14227752653702627</c:v>
                </c:pt>
                <c:pt idx="247">
                  <c:v>-0.13861729296123104</c:v>
                </c:pt>
                <c:pt idx="248">
                  <c:v>-0.14053052890038167</c:v>
                </c:pt>
                <c:pt idx="249">
                  <c:v>-0.14193113791590828</c:v>
                </c:pt>
                <c:pt idx="250">
                  <c:v>-0.14027024060633489</c:v>
                </c:pt>
                <c:pt idx="251">
                  <c:v>-0.14016531708480023</c:v>
                </c:pt>
                <c:pt idx="252">
                  <c:v>-0.1381395442917672</c:v>
                </c:pt>
              </c:numCache>
            </c:numRef>
          </c:val>
          <c:smooth val="0"/>
          <c:extLst>
            <c:ext xmlns:c16="http://schemas.microsoft.com/office/drawing/2014/chart" uri="{C3380CC4-5D6E-409C-BE32-E72D297353CC}">
              <c16:uniqueId val="{00000000-3AC3-43B3-B937-E875BAAF8DE1}"/>
            </c:ext>
          </c:extLst>
        </c:ser>
        <c:dLbls>
          <c:showLegendKey val="0"/>
          <c:showVal val="0"/>
          <c:showCatName val="0"/>
          <c:showSerName val="0"/>
          <c:showPercent val="0"/>
          <c:showBubbleSize val="0"/>
        </c:dLbls>
        <c:smooth val="0"/>
        <c:axId val="725501136"/>
        <c:axId val="1571840942"/>
      </c:lineChart>
      <c:dateAx>
        <c:axId val="725501136"/>
        <c:scaling>
          <c:orientation val="minMax"/>
        </c:scaling>
        <c:delete val="0"/>
        <c:axPos val="b"/>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1571840942"/>
        <c:crosses val="autoZero"/>
        <c:auto val="1"/>
        <c:lblOffset val="100"/>
        <c:baseTimeUnit val="days"/>
      </c:dateAx>
      <c:valAx>
        <c:axId val="1571840942"/>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en-US"/>
              </a:p>
            </c:rich>
          </c:tx>
          <c:overlay val="0"/>
        </c:title>
        <c:numFmt formatCode="_(* #,##0.00_);_(* \(#,##0.00\);_(* &quot;-&quot;??_);_(@_)"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72550113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'Correl ZM + UAL'!$J$1</c:f>
              <c:strCache>
                <c:ptCount val="1"/>
                <c:pt idx="0">
                  <c:v>correl 250</c:v>
                </c:pt>
              </c:strCache>
            </c:strRef>
          </c:tx>
          <c:spPr>
            <a:ln cmpd="sng">
              <a:solidFill>
                <a:srgbClr val="4472C4"/>
              </a:solidFill>
              <a:prstDash val="solid"/>
            </a:ln>
          </c:spPr>
          <c:marker>
            <c:symbol val="none"/>
          </c:marker>
          <c:cat>
            <c:numRef>
              <c:f>'Correl ZM + UAL'!$B$2:$B$300</c:f>
              <c:numCache>
                <c:formatCode>m/d/yyyy</c:formatCode>
                <c:ptCount val="299"/>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numCache>
            </c:numRef>
          </c:cat>
          <c:val>
            <c:numRef>
              <c:f>'Correl ZM + UAL'!$J$2:$J$300</c:f>
              <c:numCache>
                <c:formatCode>_(* #,##0.00_);_(* \(#,##0.00\);_(* "-"??_);_(@_)</c:formatCode>
                <c:ptCount val="299"/>
                <c:pt idx="0">
                  <c:v>-0.17899906132273469</c:v>
                </c:pt>
                <c:pt idx="1">
                  <c:v>-0.17869883608968651</c:v>
                </c:pt>
                <c:pt idx="2">
                  <c:v>-0.17929553358089526</c:v>
                </c:pt>
                <c:pt idx="3">
                  <c:v>-0.17748705127473599</c:v>
                </c:pt>
                <c:pt idx="4">
                  <c:v>-0.17747728188373282</c:v>
                </c:pt>
                <c:pt idx="5">
                  <c:v>-0.17617969330582769</c:v>
                </c:pt>
                <c:pt idx="6">
                  <c:v>-0.1753310028033313</c:v>
                </c:pt>
                <c:pt idx="7">
                  <c:v>-0.17862488150827222</c:v>
                </c:pt>
                <c:pt idx="8">
                  <c:v>-0.17446413140869585</c:v>
                </c:pt>
                <c:pt idx="9">
                  <c:v>-0.16984061883644244</c:v>
                </c:pt>
                <c:pt idx="10">
                  <c:v>-0.18353344679244882</c:v>
                </c:pt>
                <c:pt idx="11">
                  <c:v>-0.17781275734216581</c:v>
                </c:pt>
                <c:pt idx="12">
                  <c:v>-0.16984819692552633</c:v>
                </c:pt>
                <c:pt idx="13">
                  <c:v>-0.17414983166948458</c:v>
                </c:pt>
                <c:pt idx="14">
                  <c:v>-0.188385150160961</c:v>
                </c:pt>
                <c:pt idx="15">
                  <c:v>-0.16701796352162587</c:v>
                </c:pt>
                <c:pt idx="16">
                  <c:v>-0.16625236136125326</c:v>
                </c:pt>
                <c:pt idx="17">
                  <c:v>-0.15136964773300524</c:v>
                </c:pt>
                <c:pt idx="18">
                  <c:v>-0.15625194887161989</c:v>
                </c:pt>
                <c:pt idx="19">
                  <c:v>-0.15623217003664153</c:v>
                </c:pt>
                <c:pt idx="20">
                  <c:v>-0.15738537776174863</c:v>
                </c:pt>
                <c:pt idx="21">
                  <c:v>-0.16629916005480919</c:v>
                </c:pt>
                <c:pt idx="22">
                  <c:v>-0.16487570559421699</c:v>
                </c:pt>
                <c:pt idx="23">
                  <c:v>-0.16636587030249222</c:v>
                </c:pt>
                <c:pt idx="24">
                  <c:v>-0.16528587495843416</c:v>
                </c:pt>
                <c:pt idx="25">
                  <c:v>-0.16702015330882872</c:v>
                </c:pt>
                <c:pt idx="26">
                  <c:v>-0.18789100532616818</c:v>
                </c:pt>
                <c:pt idx="27">
                  <c:v>-0.1891513230574926</c:v>
                </c:pt>
                <c:pt idx="28">
                  <c:v>-0.19204407249022665</c:v>
                </c:pt>
                <c:pt idx="29">
                  <c:v>-0.19443701605776154</c:v>
                </c:pt>
                <c:pt idx="30">
                  <c:v>-0.19122561278335337</c:v>
                </c:pt>
                <c:pt idx="31">
                  <c:v>-0.19729258531255617</c:v>
                </c:pt>
                <c:pt idx="32">
                  <c:v>-0.19901135513608592</c:v>
                </c:pt>
                <c:pt idx="33">
                  <c:v>-0.19947359919060265</c:v>
                </c:pt>
                <c:pt idx="34">
                  <c:v>-0.20382379157304478</c:v>
                </c:pt>
                <c:pt idx="35">
                  <c:v>-0.20403905126588365</c:v>
                </c:pt>
                <c:pt idx="36">
                  <c:v>-0.20609480368940616</c:v>
                </c:pt>
                <c:pt idx="37">
                  <c:v>-0.20798070022698328</c:v>
                </c:pt>
                <c:pt idx="38">
                  <c:v>-0.19882390100312158</c:v>
                </c:pt>
                <c:pt idx="39">
                  <c:v>-0.20937986040530779</c:v>
                </c:pt>
                <c:pt idx="40">
                  <c:v>-0.21603137153961616</c:v>
                </c:pt>
                <c:pt idx="41">
                  <c:v>-0.21870747577510338</c:v>
                </c:pt>
                <c:pt idx="42">
                  <c:v>-0.21655616862386565</c:v>
                </c:pt>
                <c:pt idx="43">
                  <c:v>-0.21604334763290831</c:v>
                </c:pt>
                <c:pt idx="44">
                  <c:v>-0.22318481353827979</c:v>
                </c:pt>
                <c:pt idx="45">
                  <c:v>-0.22363632132455219</c:v>
                </c:pt>
                <c:pt idx="46">
                  <c:v>-0.22250539449908743</c:v>
                </c:pt>
                <c:pt idx="47">
                  <c:v>-0.22252605556131055</c:v>
                </c:pt>
                <c:pt idx="48">
                  <c:v>-0.21791214708155204</c:v>
                </c:pt>
                <c:pt idx="49">
                  <c:v>-0.21551332460660647</c:v>
                </c:pt>
                <c:pt idx="50">
                  <c:v>-0.21140505193232323</c:v>
                </c:pt>
                <c:pt idx="51">
                  <c:v>-0.22174211783196246</c:v>
                </c:pt>
                <c:pt idx="52">
                  <c:v>-0.20677755970570227</c:v>
                </c:pt>
                <c:pt idx="53">
                  <c:v>-0.19926727902455332</c:v>
                </c:pt>
                <c:pt idx="54">
                  <c:v>-0.19995565640669161</c:v>
                </c:pt>
                <c:pt idx="55">
                  <c:v>-0.20211443616088323</c:v>
                </c:pt>
                <c:pt idx="56">
                  <c:v>-0.20359380289481277</c:v>
                </c:pt>
                <c:pt idx="57">
                  <c:v>-0.18449487435735784</c:v>
                </c:pt>
                <c:pt idx="58">
                  <c:v>-0.16163047514641432</c:v>
                </c:pt>
                <c:pt idx="59">
                  <c:v>-0.16451805665604016</c:v>
                </c:pt>
                <c:pt idx="60">
                  <c:v>-0.16272336405131085</c:v>
                </c:pt>
                <c:pt idx="61">
                  <c:v>-0.16923466745616125</c:v>
                </c:pt>
                <c:pt idx="62">
                  <c:v>-0.1720457325746248</c:v>
                </c:pt>
                <c:pt idx="63">
                  <c:v>-0.1659593020445814</c:v>
                </c:pt>
                <c:pt idx="64">
                  <c:v>-0.20939336487210669</c:v>
                </c:pt>
                <c:pt idx="65">
                  <c:v>-0.18342866167878827</c:v>
                </c:pt>
                <c:pt idx="66">
                  <c:v>-0.17488517548498186</c:v>
                </c:pt>
                <c:pt idx="67">
                  <c:v>-0.17532065305414482</c:v>
                </c:pt>
                <c:pt idx="68">
                  <c:v>-0.19061494848582813</c:v>
                </c:pt>
                <c:pt idx="69">
                  <c:v>-0.19359458680385483</c:v>
                </c:pt>
                <c:pt idx="70">
                  <c:v>-0.18971054196709311</c:v>
                </c:pt>
                <c:pt idx="71">
                  <c:v>-0.19195243629116357</c:v>
                </c:pt>
                <c:pt idx="72">
                  <c:v>-0.18207372853107798</c:v>
                </c:pt>
                <c:pt idx="73">
                  <c:v>-0.18211074195870577</c:v>
                </c:pt>
                <c:pt idx="74">
                  <c:v>-0.18245642388031452</c:v>
                </c:pt>
                <c:pt idx="75">
                  <c:v>-0.1811809897902717</c:v>
                </c:pt>
                <c:pt idx="76">
                  <c:v>-0.18119962101581708</c:v>
                </c:pt>
                <c:pt idx="77">
                  <c:v>-0.18758081864701065</c:v>
                </c:pt>
                <c:pt idx="78">
                  <c:v>-0.1893786219465437</c:v>
                </c:pt>
                <c:pt idx="79">
                  <c:v>-0.19299169166929911</c:v>
                </c:pt>
                <c:pt idx="80">
                  <c:v>-0.19325626691649256</c:v>
                </c:pt>
                <c:pt idx="81">
                  <c:v>-0.19200000580862267</c:v>
                </c:pt>
                <c:pt idx="82">
                  <c:v>-0.1924500249026222</c:v>
                </c:pt>
                <c:pt idx="83">
                  <c:v>-0.19123881495342773</c:v>
                </c:pt>
                <c:pt idx="84">
                  <c:v>-0.19001755116872535</c:v>
                </c:pt>
                <c:pt idx="85">
                  <c:v>-0.19052581004333682</c:v>
                </c:pt>
                <c:pt idx="86">
                  <c:v>-0.19030170908893831</c:v>
                </c:pt>
                <c:pt idx="87">
                  <c:v>-0.19010205236785188</c:v>
                </c:pt>
                <c:pt idx="88">
                  <c:v>-0.19130191151020376</c:v>
                </c:pt>
                <c:pt idx="89">
                  <c:v>-0.19033960285970139</c:v>
                </c:pt>
                <c:pt idx="90">
                  <c:v>-0.19043485421396492</c:v>
                </c:pt>
                <c:pt idx="91">
                  <c:v>-0.19051533904086498</c:v>
                </c:pt>
                <c:pt idx="92">
                  <c:v>-0.18997908928277224</c:v>
                </c:pt>
                <c:pt idx="93">
                  <c:v>-0.18885728195623894</c:v>
                </c:pt>
                <c:pt idx="94">
                  <c:v>-0.1890012873042321</c:v>
                </c:pt>
                <c:pt idx="95">
                  <c:v>-0.18932975833688293</c:v>
                </c:pt>
                <c:pt idx="96">
                  <c:v>-0.18823604011433454</c:v>
                </c:pt>
                <c:pt idx="97">
                  <c:v>-0.18839031660681974</c:v>
                </c:pt>
                <c:pt idx="98">
                  <c:v>-0.18980047417254298</c:v>
                </c:pt>
                <c:pt idx="99">
                  <c:v>-0.1890109384678739</c:v>
                </c:pt>
                <c:pt idx="100">
                  <c:v>-0.19028839841706002</c:v>
                </c:pt>
                <c:pt idx="101">
                  <c:v>-0.19018790335973806</c:v>
                </c:pt>
                <c:pt idx="102">
                  <c:v>-0.18974236589235935</c:v>
                </c:pt>
                <c:pt idx="103">
                  <c:v>-0.18932291298130041</c:v>
                </c:pt>
                <c:pt idx="104">
                  <c:v>-0.18643220448505074</c:v>
                </c:pt>
                <c:pt idx="105">
                  <c:v>-0.18594971727238058</c:v>
                </c:pt>
                <c:pt idx="106">
                  <c:v>-0.18609491754670554</c:v>
                </c:pt>
                <c:pt idx="107">
                  <c:v>-0.18565094671603524</c:v>
                </c:pt>
                <c:pt idx="108">
                  <c:v>-0.18634135630527912</c:v>
                </c:pt>
                <c:pt idx="109">
                  <c:v>-0.18880368062432401</c:v>
                </c:pt>
                <c:pt idx="110">
                  <c:v>-0.18921673729538663</c:v>
                </c:pt>
                <c:pt idx="111">
                  <c:v>-0.19090388271251751</c:v>
                </c:pt>
                <c:pt idx="112">
                  <c:v>-0.19194463590091251</c:v>
                </c:pt>
                <c:pt idx="113">
                  <c:v>-0.19188824812550151</c:v>
                </c:pt>
                <c:pt idx="114">
                  <c:v>-0.19186210990499133</c:v>
                </c:pt>
                <c:pt idx="115">
                  <c:v>-0.19205188986496072</c:v>
                </c:pt>
                <c:pt idx="116">
                  <c:v>-0.19194220502802936</c:v>
                </c:pt>
                <c:pt idx="117">
                  <c:v>-0.19018409048656523</c:v>
                </c:pt>
                <c:pt idx="118">
                  <c:v>-0.19238824236026877</c:v>
                </c:pt>
                <c:pt idx="119">
                  <c:v>-0.19142368382003466</c:v>
                </c:pt>
                <c:pt idx="120">
                  <c:v>-0.19135116864368906</c:v>
                </c:pt>
                <c:pt idx="121">
                  <c:v>-0.19071419298208611</c:v>
                </c:pt>
                <c:pt idx="122">
                  <c:v>-0.19149578439690737</c:v>
                </c:pt>
                <c:pt idx="123">
                  <c:v>-0.18975852395193557</c:v>
                </c:pt>
                <c:pt idx="124">
                  <c:v>-0.19003500071865265</c:v>
                </c:pt>
                <c:pt idx="125">
                  <c:v>-0.19006240197144864</c:v>
                </c:pt>
                <c:pt idx="126">
                  <c:v>-0.19005102398304471</c:v>
                </c:pt>
                <c:pt idx="127">
                  <c:v>-0.19005418147464839</c:v>
                </c:pt>
                <c:pt idx="128">
                  <c:v>-0.19003349215507212</c:v>
                </c:pt>
                <c:pt idx="129">
                  <c:v>-0.19011576786424367</c:v>
                </c:pt>
                <c:pt idx="130">
                  <c:v>-0.19074646056035188</c:v>
                </c:pt>
                <c:pt idx="131">
                  <c:v>-0.19046801166419836</c:v>
                </c:pt>
                <c:pt idx="132">
                  <c:v>-0.1916517019185304</c:v>
                </c:pt>
                <c:pt idx="133">
                  <c:v>-0.19451783034300371</c:v>
                </c:pt>
                <c:pt idx="134">
                  <c:v>-0.19459856981198664</c:v>
                </c:pt>
                <c:pt idx="135">
                  <c:v>-0.19408386955095486</c:v>
                </c:pt>
                <c:pt idx="136">
                  <c:v>-0.19467475476266996</c:v>
                </c:pt>
                <c:pt idx="137">
                  <c:v>-0.19402513828497772</c:v>
                </c:pt>
                <c:pt idx="138">
                  <c:v>-0.19433218335066732</c:v>
                </c:pt>
                <c:pt idx="139">
                  <c:v>-0.19649604549055968</c:v>
                </c:pt>
                <c:pt idx="140">
                  <c:v>-0.19661585266583706</c:v>
                </c:pt>
                <c:pt idx="141">
                  <c:v>-0.19447208016867165</c:v>
                </c:pt>
                <c:pt idx="142">
                  <c:v>-0.19514415097692042</c:v>
                </c:pt>
                <c:pt idx="143">
                  <c:v>-0.19443044189944847</c:v>
                </c:pt>
                <c:pt idx="144">
                  <c:v>-0.19368907803928267</c:v>
                </c:pt>
                <c:pt idx="145">
                  <c:v>-0.19250037229109584</c:v>
                </c:pt>
                <c:pt idx="146">
                  <c:v>-0.19188744679453792</c:v>
                </c:pt>
                <c:pt idx="147">
                  <c:v>-0.19207386661743714</c:v>
                </c:pt>
                <c:pt idx="148">
                  <c:v>-0.19226697438449125</c:v>
                </c:pt>
                <c:pt idx="149">
                  <c:v>-0.19146896992373691</c:v>
                </c:pt>
                <c:pt idx="150">
                  <c:v>-0.18776954656833297</c:v>
                </c:pt>
                <c:pt idx="151">
                  <c:v>-0.18652541174682738</c:v>
                </c:pt>
                <c:pt idx="152">
                  <c:v>-0.1837923687287121</c:v>
                </c:pt>
                <c:pt idx="153">
                  <c:v>-0.18859320001470953</c:v>
                </c:pt>
                <c:pt idx="154">
                  <c:v>-0.15307233429877423</c:v>
                </c:pt>
                <c:pt idx="155">
                  <c:v>-0.15314477586848052</c:v>
                </c:pt>
                <c:pt idx="156">
                  <c:v>-0.15478366575150213</c:v>
                </c:pt>
                <c:pt idx="157">
                  <c:v>-0.15394792652760808</c:v>
                </c:pt>
                <c:pt idx="158">
                  <c:v>-0.15387414876513766</c:v>
                </c:pt>
                <c:pt idx="159">
                  <c:v>-0.15427772458682912</c:v>
                </c:pt>
                <c:pt idx="160">
                  <c:v>-0.15406715769977525</c:v>
                </c:pt>
                <c:pt idx="161">
                  <c:v>-0.15220398819674863</c:v>
                </c:pt>
                <c:pt idx="162">
                  <c:v>-0.15542231502809983</c:v>
                </c:pt>
                <c:pt idx="163">
                  <c:v>-0.15329243712678142</c:v>
                </c:pt>
                <c:pt idx="164">
                  <c:v>-0.15298030793677747</c:v>
                </c:pt>
                <c:pt idx="165">
                  <c:v>-0.15179082179712339</c:v>
                </c:pt>
                <c:pt idx="166">
                  <c:v>-0.15288104689523391</c:v>
                </c:pt>
                <c:pt idx="167">
                  <c:v>-0.1539751806405682</c:v>
                </c:pt>
                <c:pt idx="168">
                  <c:v>-0.15310780194097934</c:v>
                </c:pt>
                <c:pt idx="169">
                  <c:v>-0.15220170627498544</c:v>
                </c:pt>
                <c:pt idx="170">
                  <c:v>-0.15243742460394985</c:v>
                </c:pt>
                <c:pt idx="171">
                  <c:v>-0.15094703670328227</c:v>
                </c:pt>
                <c:pt idx="172">
                  <c:v>-0.15057441881194455</c:v>
                </c:pt>
                <c:pt idx="173">
                  <c:v>-0.15038088301076893</c:v>
                </c:pt>
                <c:pt idx="174">
                  <c:v>-0.15072650804785032</c:v>
                </c:pt>
                <c:pt idx="175">
                  <c:v>-0.15084720745060742</c:v>
                </c:pt>
                <c:pt idx="176">
                  <c:v>-0.15058131116918338</c:v>
                </c:pt>
                <c:pt idx="177">
                  <c:v>-0.15087683214643069</c:v>
                </c:pt>
                <c:pt idx="178">
                  <c:v>-0.15251788443604927</c:v>
                </c:pt>
                <c:pt idx="179">
                  <c:v>-0.15214297793858425</c:v>
                </c:pt>
                <c:pt idx="180">
                  <c:v>-0.15190364461658767</c:v>
                </c:pt>
                <c:pt idx="181">
                  <c:v>-0.1524729143188315</c:v>
                </c:pt>
                <c:pt idx="182">
                  <c:v>-0.15251261696411991</c:v>
                </c:pt>
                <c:pt idx="183">
                  <c:v>-0.15328789989663558</c:v>
                </c:pt>
                <c:pt idx="184">
                  <c:v>-0.15172199528413841</c:v>
                </c:pt>
                <c:pt idx="185">
                  <c:v>-0.15582579051332046</c:v>
                </c:pt>
                <c:pt idx="186">
                  <c:v>-0.15696598317932045</c:v>
                </c:pt>
                <c:pt idx="187">
                  <c:v>-0.15671114796014882</c:v>
                </c:pt>
                <c:pt idx="188">
                  <c:v>-0.15767480937937908</c:v>
                </c:pt>
                <c:pt idx="189">
                  <c:v>-0.1522010072408598</c:v>
                </c:pt>
                <c:pt idx="190">
                  <c:v>-0.15015015278031199</c:v>
                </c:pt>
                <c:pt idx="191">
                  <c:v>-0.14996352070027971</c:v>
                </c:pt>
                <c:pt idx="192">
                  <c:v>-0.14928014391553016</c:v>
                </c:pt>
                <c:pt idx="193">
                  <c:v>-0.14937898943597375</c:v>
                </c:pt>
                <c:pt idx="194">
                  <c:v>-0.14980903308372243</c:v>
                </c:pt>
                <c:pt idx="195">
                  <c:v>-0.15040698876079314</c:v>
                </c:pt>
                <c:pt idx="196">
                  <c:v>-0.15110723017940642</c:v>
                </c:pt>
                <c:pt idx="197">
                  <c:v>-0.1481493699451179</c:v>
                </c:pt>
                <c:pt idx="198">
                  <c:v>-0.15036837754614471</c:v>
                </c:pt>
                <c:pt idx="199">
                  <c:v>-0.14936075293932019</c:v>
                </c:pt>
                <c:pt idx="200">
                  <c:v>-0.14922726185250387</c:v>
                </c:pt>
                <c:pt idx="201">
                  <c:v>-0.14718864974256338</c:v>
                </c:pt>
                <c:pt idx="202">
                  <c:v>-0.17288304359767864</c:v>
                </c:pt>
                <c:pt idx="203">
                  <c:v>-0.16988103181269598</c:v>
                </c:pt>
                <c:pt idx="204">
                  <c:v>-0.17052764995906972</c:v>
                </c:pt>
                <c:pt idx="205">
                  <c:v>-0.17017607444366648</c:v>
                </c:pt>
                <c:pt idx="206">
                  <c:v>-0.16964502304063325</c:v>
                </c:pt>
                <c:pt idx="207">
                  <c:v>-0.16894746239540481</c:v>
                </c:pt>
                <c:pt idx="208">
                  <c:v>-0.16502661027274085</c:v>
                </c:pt>
                <c:pt idx="209">
                  <c:v>-0.16556604393935298</c:v>
                </c:pt>
                <c:pt idx="210">
                  <c:v>-0.16354423968128015</c:v>
                </c:pt>
                <c:pt idx="211">
                  <c:v>-0.16317817608484755</c:v>
                </c:pt>
                <c:pt idx="212">
                  <c:v>-0.16247512625483232</c:v>
                </c:pt>
                <c:pt idx="213">
                  <c:v>-0.15784629363666575</c:v>
                </c:pt>
                <c:pt idx="214">
                  <c:v>-0.15757505275510925</c:v>
                </c:pt>
                <c:pt idx="215">
                  <c:v>-0.15644394816616164</c:v>
                </c:pt>
                <c:pt idx="216">
                  <c:v>-0.15596316015169109</c:v>
                </c:pt>
                <c:pt idx="217">
                  <c:v>-0.15752923971171429</c:v>
                </c:pt>
                <c:pt idx="218">
                  <c:v>-0.15260634213176036</c:v>
                </c:pt>
                <c:pt idx="219">
                  <c:v>-0.15171485379876265</c:v>
                </c:pt>
                <c:pt idx="220">
                  <c:v>-0.15080852149690754</c:v>
                </c:pt>
                <c:pt idx="221">
                  <c:v>-0.15125464857194315</c:v>
                </c:pt>
                <c:pt idx="222">
                  <c:v>-0.15065242597702722</c:v>
                </c:pt>
                <c:pt idx="223">
                  <c:v>-0.15253595246829629</c:v>
                </c:pt>
                <c:pt idx="224">
                  <c:v>-0.14882519425776847</c:v>
                </c:pt>
                <c:pt idx="225">
                  <c:v>-0.14905230939886133</c:v>
                </c:pt>
                <c:pt idx="226">
                  <c:v>-0.14903561767764958</c:v>
                </c:pt>
                <c:pt idx="227">
                  <c:v>-0.14867402591499793</c:v>
                </c:pt>
                <c:pt idx="228">
                  <c:v>-0.14853426838854994</c:v>
                </c:pt>
                <c:pt idx="229">
                  <c:v>-0.14861947589521035</c:v>
                </c:pt>
                <c:pt idx="230">
                  <c:v>-0.14562233730729676</c:v>
                </c:pt>
                <c:pt idx="231">
                  <c:v>-0.14597341689384333</c:v>
                </c:pt>
                <c:pt idx="232">
                  <c:v>-0.14489296448624445</c:v>
                </c:pt>
                <c:pt idx="233">
                  <c:v>-0.14016713311323539</c:v>
                </c:pt>
                <c:pt idx="234">
                  <c:v>-0.14024210649069571</c:v>
                </c:pt>
                <c:pt idx="235">
                  <c:v>-0.14277950076504872</c:v>
                </c:pt>
                <c:pt idx="236">
                  <c:v>-0.1401312804866939</c:v>
                </c:pt>
                <c:pt idx="237">
                  <c:v>-0.139606257864057</c:v>
                </c:pt>
                <c:pt idx="238">
                  <c:v>-0.14415073892123126</c:v>
                </c:pt>
                <c:pt idx="239">
                  <c:v>-0.14628705468549308</c:v>
                </c:pt>
                <c:pt idx="240">
                  <c:v>-0.14527490034688451</c:v>
                </c:pt>
                <c:pt idx="241">
                  <c:v>-0.1453201706265288</c:v>
                </c:pt>
                <c:pt idx="242">
                  <c:v>-0.14576216545323734</c:v>
                </c:pt>
                <c:pt idx="243">
                  <c:v>-0.14536445878409951</c:v>
                </c:pt>
                <c:pt idx="244">
                  <c:v>-0.14534805806899745</c:v>
                </c:pt>
                <c:pt idx="245">
                  <c:v>-0.14528610584312812</c:v>
                </c:pt>
                <c:pt idx="246">
                  <c:v>-0.14227752653702627</c:v>
                </c:pt>
                <c:pt idx="247">
                  <c:v>-0.13861729296123104</c:v>
                </c:pt>
                <c:pt idx="248">
                  <c:v>-0.14053052890038167</c:v>
                </c:pt>
                <c:pt idx="249">
                  <c:v>-0.14193113791590828</c:v>
                </c:pt>
                <c:pt idx="250">
                  <c:v>-0.14027024060633489</c:v>
                </c:pt>
                <c:pt idx="251">
                  <c:v>-0.14016531708480023</c:v>
                </c:pt>
                <c:pt idx="252">
                  <c:v>-0.1381395442917672</c:v>
                </c:pt>
              </c:numCache>
            </c:numRef>
          </c:val>
          <c:smooth val="0"/>
          <c:extLst>
            <c:ext xmlns:c16="http://schemas.microsoft.com/office/drawing/2014/chart" uri="{C3380CC4-5D6E-409C-BE32-E72D297353CC}">
              <c16:uniqueId val="{00000000-00FC-4B1D-AECB-8808F962A76E}"/>
            </c:ext>
          </c:extLst>
        </c:ser>
        <c:ser>
          <c:idx val="1"/>
          <c:order val="1"/>
          <c:tx>
            <c:strRef>
              <c:f>'Correl ZM + UAL'!$K$1</c:f>
              <c:strCache>
                <c:ptCount val="1"/>
                <c:pt idx="0">
                  <c:v>correl 90</c:v>
                </c:pt>
              </c:strCache>
            </c:strRef>
          </c:tx>
          <c:spPr>
            <a:ln cmpd="sng">
              <a:solidFill>
                <a:srgbClr val="ED7D31"/>
              </a:solidFill>
              <a:prstDash val="solid"/>
            </a:ln>
          </c:spPr>
          <c:marker>
            <c:symbol val="none"/>
          </c:marker>
          <c:cat>
            <c:numRef>
              <c:f>'Correl ZM + UAL'!$B$2:$B$300</c:f>
              <c:numCache>
                <c:formatCode>m/d/yyyy</c:formatCode>
                <c:ptCount val="299"/>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numCache>
            </c:numRef>
          </c:cat>
          <c:val>
            <c:numRef>
              <c:f>'Correl ZM + UAL'!$K$2:$K$300</c:f>
              <c:numCache>
                <c:formatCode>_(* #,##0.00_);_(* \(#,##0.00\);_(* "-"??_);_(@_)</c:formatCode>
                <c:ptCount val="299"/>
                <c:pt idx="0">
                  <c:v>2.9189340108164357E-2</c:v>
                </c:pt>
                <c:pt idx="1">
                  <c:v>3.1001940948682406E-2</c:v>
                </c:pt>
                <c:pt idx="2">
                  <c:v>1.6450482732711425E-2</c:v>
                </c:pt>
                <c:pt idx="3">
                  <c:v>1.4933581296135182E-2</c:v>
                </c:pt>
                <c:pt idx="4">
                  <c:v>6.3313858425281871E-3</c:v>
                </c:pt>
                <c:pt idx="5">
                  <c:v>5.4313830583117024E-3</c:v>
                </c:pt>
                <c:pt idx="6">
                  <c:v>-2.7860828337866405E-3</c:v>
                </c:pt>
                <c:pt idx="7">
                  <c:v>1.9780789934038152E-3</c:v>
                </c:pt>
                <c:pt idx="8">
                  <c:v>9.3123829331273941E-3</c:v>
                </c:pt>
                <c:pt idx="9">
                  <c:v>1.7401442870123397E-2</c:v>
                </c:pt>
                <c:pt idx="10">
                  <c:v>2.5449033638892934E-2</c:v>
                </c:pt>
                <c:pt idx="11">
                  <c:v>2.6166233470930268E-2</c:v>
                </c:pt>
                <c:pt idx="12">
                  <c:v>2.8756098929366803E-2</c:v>
                </c:pt>
                <c:pt idx="13">
                  <c:v>6.0086617508274057E-3</c:v>
                </c:pt>
                <c:pt idx="14">
                  <c:v>5.6296419090483864E-3</c:v>
                </c:pt>
                <c:pt idx="15">
                  <c:v>6.8577929933181341E-3</c:v>
                </c:pt>
                <c:pt idx="16">
                  <c:v>8.0370292049212807E-3</c:v>
                </c:pt>
                <c:pt idx="17">
                  <c:v>1.1797862863654906E-2</c:v>
                </c:pt>
                <c:pt idx="18">
                  <c:v>6.6348550153034194E-3</c:v>
                </c:pt>
                <c:pt idx="19">
                  <c:v>2.646976901039472E-2</c:v>
                </c:pt>
                <c:pt idx="20">
                  <c:v>2.5511470850341091E-2</c:v>
                </c:pt>
                <c:pt idx="21">
                  <c:v>4.1314886326355688E-2</c:v>
                </c:pt>
                <c:pt idx="22">
                  <c:v>5.4217129585661904E-2</c:v>
                </c:pt>
                <c:pt idx="23">
                  <c:v>5.0920946973011944E-2</c:v>
                </c:pt>
                <c:pt idx="24">
                  <c:v>5.1911249028403807E-2</c:v>
                </c:pt>
                <c:pt idx="25">
                  <c:v>5.0798628106840847E-2</c:v>
                </c:pt>
                <c:pt idx="26">
                  <c:v>2.1745455496842599E-2</c:v>
                </c:pt>
                <c:pt idx="27">
                  <c:v>-6.1103228231809215E-3</c:v>
                </c:pt>
                <c:pt idx="28">
                  <c:v>-2.9653618691593102E-3</c:v>
                </c:pt>
                <c:pt idx="29">
                  <c:v>8.2197241425670687E-3</c:v>
                </c:pt>
                <c:pt idx="30">
                  <c:v>4.4128611178049677E-3</c:v>
                </c:pt>
                <c:pt idx="31">
                  <c:v>-5.5338948535370259E-3</c:v>
                </c:pt>
                <c:pt idx="32">
                  <c:v>-2.0434910622040654E-3</c:v>
                </c:pt>
                <c:pt idx="33">
                  <c:v>-1.4039062160474677E-2</c:v>
                </c:pt>
                <c:pt idx="34">
                  <c:v>-2.3123312858474465E-2</c:v>
                </c:pt>
                <c:pt idx="35">
                  <c:v>-2.4946405192409239E-2</c:v>
                </c:pt>
                <c:pt idx="36">
                  <c:v>-2.7859998925299414E-2</c:v>
                </c:pt>
                <c:pt idx="37">
                  <c:v>-2.7652617939033515E-2</c:v>
                </c:pt>
                <c:pt idx="38">
                  <c:v>-3.1483348586034139E-2</c:v>
                </c:pt>
                <c:pt idx="39">
                  <c:v>-3.0691439782908687E-2</c:v>
                </c:pt>
                <c:pt idx="40">
                  <c:v>-3.0004286401696289E-2</c:v>
                </c:pt>
                <c:pt idx="41">
                  <c:v>-4.0152486669548515E-2</c:v>
                </c:pt>
                <c:pt idx="42">
                  <c:v>-2.6492050335667146E-2</c:v>
                </c:pt>
                <c:pt idx="43">
                  <c:v>-1.4723554270971611E-2</c:v>
                </c:pt>
                <c:pt idx="44">
                  <c:v>-2.077595259627146E-2</c:v>
                </c:pt>
                <c:pt idx="45">
                  <c:v>-2.3318457255488978E-2</c:v>
                </c:pt>
                <c:pt idx="46">
                  <c:v>-2.2629641392829691E-2</c:v>
                </c:pt>
                <c:pt idx="47">
                  <c:v>-1.8260937678742605E-2</c:v>
                </c:pt>
                <c:pt idx="48">
                  <c:v>-1.2955720713473546E-2</c:v>
                </c:pt>
                <c:pt idx="49">
                  <c:v>-1.9653548282253901E-2</c:v>
                </c:pt>
                <c:pt idx="50">
                  <c:v>-2.119466307099431E-2</c:v>
                </c:pt>
                <c:pt idx="51">
                  <c:v>-3.1302490266462583E-2</c:v>
                </c:pt>
                <c:pt idx="52">
                  <c:v>-2.5694728913015823E-2</c:v>
                </c:pt>
                <c:pt idx="53">
                  <c:v>-2.8196092117828957E-2</c:v>
                </c:pt>
                <c:pt idx="54">
                  <c:v>-3.1161592320827092E-2</c:v>
                </c:pt>
                <c:pt idx="55">
                  <c:v>-4.5467629610806734E-2</c:v>
                </c:pt>
                <c:pt idx="56">
                  <c:v>-4.558089303384398E-2</c:v>
                </c:pt>
                <c:pt idx="57">
                  <c:v>-3.9989172968007275E-2</c:v>
                </c:pt>
                <c:pt idx="58">
                  <c:v>-4.5676763736721734E-2</c:v>
                </c:pt>
                <c:pt idx="59">
                  <c:v>-5.3248707562427638E-2</c:v>
                </c:pt>
                <c:pt idx="60">
                  <c:v>-7.7284987842194883E-2</c:v>
                </c:pt>
                <c:pt idx="61">
                  <c:v>-9.2065393913506197E-2</c:v>
                </c:pt>
                <c:pt idx="62">
                  <c:v>-0.13077593678980753</c:v>
                </c:pt>
                <c:pt idx="63">
                  <c:v>-8.6829016223937724E-2</c:v>
                </c:pt>
                <c:pt idx="64">
                  <c:v>-0.26420188680710344</c:v>
                </c:pt>
                <c:pt idx="65">
                  <c:v>-0.26439037819960071</c:v>
                </c:pt>
                <c:pt idx="66">
                  <c:v>-0.26614032524101727</c:v>
                </c:pt>
                <c:pt idx="67">
                  <c:v>-0.27705075974190491</c:v>
                </c:pt>
                <c:pt idx="68">
                  <c:v>-0.28536013664465476</c:v>
                </c:pt>
                <c:pt idx="69">
                  <c:v>-0.29647140966557334</c:v>
                </c:pt>
                <c:pt idx="70">
                  <c:v>-0.29175324168646916</c:v>
                </c:pt>
                <c:pt idx="71">
                  <c:v>-0.29789961452565988</c:v>
                </c:pt>
                <c:pt idx="72">
                  <c:v>-0.28103167076474672</c:v>
                </c:pt>
                <c:pt idx="73">
                  <c:v>-0.28597136723615074</c:v>
                </c:pt>
                <c:pt idx="74">
                  <c:v>-0.26531698752260552</c:v>
                </c:pt>
                <c:pt idx="75">
                  <c:v>-0.27038793666410871</c:v>
                </c:pt>
                <c:pt idx="76">
                  <c:v>-0.26345698815846413</c:v>
                </c:pt>
                <c:pt idx="77">
                  <c:v>-0.25108903300966184</c:v>
                </c:pt>
                <c:pt idx="78">
                  <c:v>-0.26224112174060449</c:v>
                </c:pt>
                <c:pt idx="79">
                  <c:v>-0.26854772015368877</c:v>
                </c:pt>
                <c:pt idx="80">
                  <c:v>-0.27227219286147247</c:v>
                </c:pt>
                <c:pt idx="81">
                  <c:v>-0.31218887753050367</c:v>
                </c:pt>
                <c:pt idx="82">
                  <c:v>-0.31753316054220171</c:v>
                </c:pt>
                <c:pt idx="83">
                  <c:v>-0.32582132543375109</c:v>
                </c:pt>
                <c:pt idx="84">
                  <c:v>-0.31754435810811754</c:v>
                </c:pt>
                <c:pt idx="85">
                  <c:v>-0.32179003552932073</c:v>
                </c:pt>
                <c:pt idx="86">
                  <c:v>-0.32866212029984349</c:v>
                </c:pt>
                <c:pt idx="87">
                  <c:v>-0.32519656351979287</c:v>
                </c:pt>
                <c:pt idx="88">
                  <c:v>-0.32821856221943208</c:v>
                </c:pt>
                <c:pt idx="89">
                  <c:v>-0.32821366402730306</c:v>
                </c:pt>
                <c:pt idx="90">
                  <c:v>-0.32766936551624087</c:v>
                </c:pt>
                <c:pt idx="91">
                  <c:v>-0.32521496780053899</c:v>
                </c:pt>
                <c:pt idx="92">
                  <c:v>-0.31913825748945845</c:v>
                </c:pt>
                <c:pt idx="93">
                  <c:v>-0.29774170610494838</c:v>
                </c:pt>
                <c:pt idx="94">
                  <c:v>-0.30093794835840387</c:v>
                </c:pt>
                <c:pt idx="95">
                  <c:v>-0.27613848681906161</c:v>
                </c:pt>
                <c:pt idx="96">
                  <c:v>-0.261795194271357</c:v>
                </c:pt>
                <c:pt idx="97">
                  <c:v>-0.26917556768653056</c:v>
                </c:pt>
                <c:pt idx="98">
                  <c:v>-0.26468251402241794</c:v>
                </c:pt>
                <c:pt idx="99">
                  <c:v>-0.30466200252796638</c:v>
                </c:pt>
                <c:pt idx="100">
                  <c:v>-0.32279305320339752</c:v>
                </c:pt>
                <c:pt idx="101">
                  <c:v>-0.323495185005298</c:v>
                </c:pt>
                <c:pt idx="102">
                  <c:v>-0.31979248820721212</c:v>
                </c:pt>
                <c:pt idx="103">
                  <c:v>-0.31605025756273719</c:v>
                </c:pt>
                <c:pt idx="104">
                  <c:v>-0.3077093748838608</c:v>
                </c:pt>
                <c:pt idx="105">
                  <c:v>-0.31184861600676128</c:v>
                </c:pt>
                <c:pt idx="106">
                  <c:v>-0.31192366610626016</c:v>
                </c:pt>
                <c:pt idx="107">
                  <c:v>-0.32925813319103575</c:v>
                </c:pt>
                <c:pt idx="108">
                  <c:v>-0.31987220506508141</c:v>
                </c:pt>
                <c:pt idx="109">
                  <c:v>-0.33939332430444025</c:v>
                </c:pt>
                <c:pt idx="110">
                  <c:v>-0.33900593888930519</c:v>
                </c:pt>
                <c:pt idx="111">
                  <c:v>-0.35906561354198813</c:v>
                </c:pt>
                <c:pt idx="112">
                  <c:v>-0.27352589886215312</c:v>
                </c:pt>
                <c:pt idx="113">
                  <c:v>-0.28364908483097251</c:v>
                </c:pt>
                <c:pt idx="114">
                  <c:v>-0.28115118545514112</c:v>
                </c:pt>
                <c:pt idx="115">
                  <c:v>-0.2801872497066909</c:v>
                </c:pt>
                <c:pt idx="116">
                  <c:v>-0.28224267720833063</c:v>
                </c:pt>
                <c:pt idx="117">
                  <c:v>-0.27617545063013293</c:v>
                </c:pt>
                <c:pt idx="118">
                  <c:v>-0.2889385833503838</c:v>
                </c:pt>
                <c:pt idx="119">
                  <c:v>-0.28651342432979782</c:v>
                </c:pt>
                <c:pt idx="120">
                  <c:v>-0.28880697210084383</c:v>
                </c:pt>
                <c:pt idx="121">
                  <c:v>-0.28770497416762703</c:v>
                </c:pt>
                <c:pt idx="122">
                  <c:v>-0.29316787637362685</c:v>
                </c:pt>
                <c:pt idx="123">
                  <c:v>-0.30163712255042241</c:v>
                </c:pt>
                <c:pt idx="124">
                  <c:v>-0.30380958472984049</c:v>
                </c:pt>
                <c:pt idx="125">
                  <c:v>-0.30639960193221699</c:v>
                </c:pt>
                <c:pt idx="126">
                  <c:v>-0.30764997795112192</c:v>
                </c:pt>
                <c:pt idx="127">
                  <c:v>-0.29656911599143498</c:v>
                </c:pt>
                <c:pt idx="128">
                  <c:v>-0.3038346205862944</c:v>
                </c:pt>
                <c:pt idx="129">
                  <c:v>-0.3021948643287321</c:v>
                </c:pt>
                <c:pt idx="130">
                  <c:v>-0.30631805564733489</c:v>
                </c:pt>
                <c:pt idx="131">
                  <c:v>-0.30430446538418798</c:v>
                </c:pt>
                <c:pt idx="132">
                  <c:v>-0.30887792922076318</c:v>
                </c:pt>
                <c:pt idx="133">
                  <c:v>-0.31664753416743813</c:v>
                </c:pt>
                <c:pt idx="134">
                  <c:v>-0.31688912050863977</c:v>
                </c:pt>
                <c:pt idx="135">
                  <c:v>-0.31390070861858393</c:v>
                </c:pt>
                <c:pt idx="136">
                  <c:v>-0.31363921515686838</c:v>
                </c:pt>
                <c:pt idx="137">
                  <c:v>-0.31659836174482836</c:v>
                </c:pt>
                <c:pt idx="138">
                  <c:v>-0.31922746318782519</c:v>
                </c:pt>
                <c:pt idx="139">
                  <c:v>-0.32676550668792659</c:v>
                </c:pt>
                <c:pt idx="140">
                  <c:v>-0.33251853220621336</c:v>
                </c:pt>
                <c:pt idx="141">
                  <c:v>-0.32750875409251951</c:v>
                </c:pt>
                <c:pt idx="142">
                  <c:v>-0.3315752323651226</c:v>
                </c:pt>
                <c:pt idx="143">
                  <c:v>-0.34889914627041396</c:v>
                </c:pt>
                <c:pt idx="144">
                  <c:v>-0.34494270258352183</c:v>
                </c:pt>
                <c:pt idx="145">
                  <c:v>-0.32722751766194885</c:v>
                </c:pt>
                <c:pt idx="146">
                  <c:v>-0.31863461361974527</c:v>
                </c:pt>
                <c:pt idx="147">
                  <c:v>-0.31964536835956958</c:v>
                </c:pt>
                <c:pt idx="148">
                  <c:v>-0.30890869303103807</c:v>
                </c:pt>
                <c:pt idx="149">
                  <c:v>-0.29607555403341562</c:v>
                </c:pt>
                <c:pt idx="150">
                  <c:v>-0.28234784586086237</c:v>
                </c:pt>
                <c:pt idx="151">
                  <c:v>-0.27889600643956131</c:v>
                </c:pt>
                <c:pt idx="152">
                  <c:v>-0.26222469227489675</c:v>
                </c:pt>
                <c:pt idx="153">
                  <c:v>-0.28061984753984326</c:v>
                </c:pt>
                <c:pt idx="154">
                  <c:v>-0.16189865110419135</c:v>
                </c:pt>
                <c:pt idx="155">
                  <c:v>-0.16264262696286158</c:v>
                </c:pt>
                <c:pt idx="156">
                  <c:v>-0.17117569399214652</c:v>
                </c:pt>
                <c:pt idx="157">
                  <c:v>-0.17676904037261404</c:v>
                </c:pt>
                <c:pt idx="158">
                  <c:v>-0.169889955840309</c:v>
                </c:pt>
                <c:pt idx="159">
                  <c:v>-0.16754838606836947</c:v>
                </c:pt>
                <c:pt idx="160">
                  <c:v>-0.16365358209440817</c:v>
                </c:pt>
                <c:pt idx="161">
                  <c:v>-0.15616679190547184</c:v>
                </c:pt>
                <c:pt idx="162">
                  <c:v>-0.17046944190707811</c:v>
                </c:pt>
                <c:pt idx="163">
                  <c:v>-0.16343730280671828</c:v>
                </c:pt>
                <c:pt idx="164">
                  <c:v>-0.16531713238143392</c:v>
                </c:pt>
                <c:pt idx="165">
                  <c:v>-0.15833379938660549</c:v>
                </c:pt>
                <c:pt idx="166">
                  <c:v>-0.15936875173874146</c:v>
                </c:pt>
                <c:pt idx="167">
                  <c:v>-0.16862689463647001</c:v>
                </c:pt>
                <c:pt idx="168">
                  <c:v>-0.16658732801611742</c:v>
                </c:pt>
                <c:pt idx="169">
                  <c:v>-0.15206073065392936</c:v>
                </c:pt>
                <c:pt idx="170">
                  <c:v>-0.1747100803907371</c:v>
                </c:pt>
                <c:pt idx="171">
                  <c:v>-0.15629521884869563</c:v>
                </c:pt>
                <c:pt idx="172">
                  <c:v>-0.14825356472036802</c:v>
                </c:pt>
                <c:pt idx="173">
                  <c:v>-0.14935871053885127</c:v>
                </c:pt>
                <c:pt idx="174">
                  <c:v>-0.18223456786164144</c:v>
                </c:pt>
                <c:pt idx="175">
                  <c:v>-0.14905824172393042</c:v>
                </c:pt>
                <c:pt idx="176">
                  <c:v>-0.14810325480244765</c:v>
                </c:pt>
                <c:pt idx="177">
                  <c:v>-0.12374427699675401</c:v>
                </c:pt>
                <c:pt idx="178">
                  <c:v>-0.1356402195864925</c:v>
                </c:pt>
                <c:pt idx="179">
                  <c:v>-0.13388238905638197</c:v>
                </c:pt>
                <c:pt idx="180">
                  <c:v>-0.13561418408386086</c:v>
                </c:pt>
                <c:pt idx="181">
                  <c:v>-0.15696232190082696</c:v>
                </c:pt>
                <c:pt idx="182">
                  <c:v>-0.15547278740155668</c:v>
                </c:pt>
                <c:pt idx="183">
                  <c:v>-0.16781017456995195</c:v>
                </c:pt>
                <c:pt idx="184">
                  <c:v>-0.1640537762017196</c:v>
                </c:pt>
                <c:pt idx="185">
                  <c:v>-0.1744961851384137</c:v>
                </c:pt>
                <c:pt idx="186">
                  <c:v>-0.21206693009090785</c:v>
                </c:pt>
                <c:pt idx="187">
                  <c:v>-0.21388977808310483</c:v>
                </c:pt>
                <c:pt idx="188">
                  <c:v>-0.2135092987550733</c:v>
                </c:pt>
                <c:pt idx="189">
                  <c:v>-0.20606279009854503</c:v>
                </c:pt>
                <c:pt idx="190">
                  <c:v>-0.1916699100294128</c:v>
                </c:pt>
                <c:pt idx="191">
                  <c:v>-0.20069041629070156</c:v>
                </c:pt>
                <c:pt idx="192">
                  <c:v>-0.20452716481677891</c:v>
                </c:pt>
                <c:pt idx="193">
                  <c:v>-0.20557026967975828</c:v>
                </c:pt>
                <c:pt idx="194">
                  <c:v>-0.20986547125138413</c:v>
                </c:pt>
                <c:pt idx="195">
                  <c:v>-0.20965693094317348</c:v>
                </c:pt>
                <c:pt idx="196">
                  <c:v>-0.21204405336804477</c:v>
                </c:pt>
                <c:pt idx="197">
                  <c:v>-0.20553293333601311</c:v>
                </c:pt>
                <c:pt idx="198">
                  <c:v>-0.19440703509508714</c:v>
                </c:pt>
                <c:pt idx="199">
                  <c:v>-0.2129096980426344</c:v>
                </c:pt>
                <c:pt idx="200">
                  <c:v>-0.22841952902978541</c:v>
                </c:pt>
                <c:pt idx="201">
                  <c:v>-0.22840100856489037</c:v>
                </c:pt>
                <c:pt idx="202">
                  <c:v>-0.31289942875871563</c:v>
                </c:pt>
                <c:pt idx="203">
                  <c:v>-0.29852777270398961</c:v>
                </c:pt>
                <c:pt idx="204">
                  <c:v>-0.30784092742625185</c:v>
                </c:pt>
                <c:pt idx="205">
                  <c:v>-0.30432842677196059</c:v>
                </c:pt>
                <c:pt idx="206">
                  <c:v>-0.29973849566125826</c:v>
                </c:pt>
                <c:pt idx="207">
                  <c:v>-0.29838722792215949</c:v>
                </c:pt>
                <c:pt idx="208">
                  <c:v>-0.27759949919286081</c:v>
                </c:pt>
                <c:pt idx="209">
                  <c:v>-0.26985615331419877</c:v>
                </c:pt>
                <c:pt idx="210">
                  <c:v>-0.25818930848880756</c:v>
                </c:pt>
                <c:pt idx="211">
                  <c:v>-0.27657377373012593</c:v>
                </c:pt>
                <c:pt idx="212">
                  <c:v>-0.24386273708973466</c:v>
                </c:pt>
                <c:pt idx="213">
                  <c:v>-0.21840743336101237</c:v>
                </c:pt>
                <c:pt idx="214">
                  <c:v>-0.21742864463201581</c:v>
                </c:pt>
                <c:pt idx="215">
                  <c:v>-0.22074318087181505</c:v>
                </c:pt>
                <c:pt idx="216">
                  <c:v>-0.22307569122823648</c:v>
                </c:pt>
                <c:pt idx="217">
                  <c:v>-0.18637578418139811</c:v>
                </c:pt>
                <c:pt idx="218">
                  <c:v>-0.12310401335519844</c:v>
                </c:pt>
                <c:pt idx="219">
                  <c:v>-0.12924310832753128</c:v>
                </c:pt>
                <c:pt idx="220">
                  <c:v>-0.12362824878960277</c:v>
                </c:pt>
                <c:pt idx="221">
                  <c:v>-0.14036218501649433</c:v>
                </c:pt>
                <c:pt idx="222">
                  <c:v>-0.14116291028394903</c:v>
                </c:pt>
                <c:pt idx="223">
                  <c:v>-0.13790698641672894</c:v>
                </c:pt>
                <c:pt idx="224">
                  <c:v>-0.23644444841675508</c:v>
                </c:pt>
                <c:pt idx="225">
                  <c:v>-0.17885108010706502</c:v>
                </c:pt>
                <c:pt idx="226">
                  <c:v>-0.15950617213913701</c:v>
                </c:pt>
                <c:pt idx="227">
                  <c:v>-0.15970629993683949</c:v>
                </c:pt>
                <c:pt idx="228">
                  <c:v>-0.18898396638342718</c:v>
                </c:pt>
                <c:pt idx="229">
                  <c:v>-0.19389691994545843</c:v>
                </c:pt>
                <c:pt idx="230">
                  <c:v>-0.18441866033537432</c:v>
                </c:pt>
                <c:pt idx="231">
                  <c:v>-0.19143981283949721</c:v>
                </c:pt>
                <c:pt idx="232">
                  <c:v>-0.17257188278120056</c:v>
                </c:pt>
                <c:pt idx="233">
                  <c:v>-0.16723300133782029</c:v>
                </c:pt>
                <c:pt idx="234">
                  <c:v>-0.18050265331074178</c:v>
                </c:pt>
                <c:pt idx="235">
                  <c:v>-0.18134808741106251</c:v>
                </c:pt>
                <c:pt idx="236">
                  <c:v>-0.17495198199784978</c:v>
                </c:pt>
                <c:pt idx="237">
                  <c:v>-0.18864885322831365</c:v>
                </c:pt>
                <c:pt idx="238">
                  <c:v>-0.19467305255705289</c:v>
                </c:pt>
                <c:pt idx="239">
                  <c:v>-0.20001517104911731</c:v>
                </c:pt>
                <c:pt idx="240">
                  <c:v>-0.19924709750733988</c:v>
                </c:pt>
                <c:pt idx="241">
                  <c:v>-0.18738406540920466</c:v>
                </c:pt>
                <c:pt idx="242">
                  <c:v>-0.19037401885102087</c:v>
                </c:pt>
                <c:pt idx="243">
                  <c:v>-0.18765083912383271</c:v>
                </c:pt>
                <c:pt idx="244">
                  <c:v>-0.18826943138520774</c:v>
                </c:pt>
                <c:pt idx="245">
                  <c:v>-0.18926181155683833</c:v>
                </c:pt>
                <c:pt idx="246">
                  <c:v>-0.18650941745558042</c:v>
                </c:pt>
                <c:pt idx="247">
                  <c:v>-0.18079509556397252</c:v>
                </c:pt>
                <c:pt idx="248">
                  <c:v>-0.18271667412223105</c:v>
                </c:pt>
                <c:pt idx="249">
                  <c:v>-0.18113289079537059</c:v>
                </c:pt>
                <c:pt idx="250">
                  <c:v>-0.18190981176586682</c:v>
                </c:pt>
                <c:pt idx="251">
                  <c:v>-0.18213742785256737</c:v>
                </c:pt>
                <c:pt idx="252">
                  <c:v>-0.18283401639066696</c:v>
                </c:pt>
                <c:pt idx="253">
                  <c:v>-0.1844563092971635</c:v>
                </c:pt>
                <c:pt idx="254">
                  <c:v>-0.18457102865202538</c:v>
                </c:pt>
                <c:pt idx="255">
                  <c:v>-0.18669135060545197</c:v>
                </c:pt>
                <c:pt idx="256">
                  <c:v>-0.18664225622820671</c:v>
                </c:pt>
                <c:pt idx="257">
                  <c:v>-0.18615803801121028</c:v>
                </c:pt>
                <c:pt idx="258">
                  <c:v>-0.18429283179097936</c:v>
                </c:pt>
                <c:pt idx="259">
                  <c:v>-0.1824702477686892</c:v>
                </c:pt>
                <c:pt idx="260">
                  <c:v>-0.17126603250919123</c:v>
                </c:pt>
                <c:pt idx="261">
                  <c:v>-0.17823879010387836</c:v>
                </c:pt>
                <c:pt idx="262">
                  <c:v>-0.18072177111065413</c:v>
                </c:pt>
                <c:pt idx="263">
                  <c:v>-0.17678361768804712</c:v>
                </c:pt>
                <c:pt idx="264">
                  <c:v>-0.1479470322011868</c:v>
                </c:pt>
                <c:pt idx="265">
                  <c:v>-0.16708651960036552</c:v>
                </c:pt>
                <c:pt idx="266">
                  <c:v>-0.16880825091937637</c:v>
                </c:pt>
                <c:pt idx="267">
                  <c:v>-0.18987037389011166</c:v>
                </c:pt>
                <c:pt idx="268">
                  <c:v>-0.18857781654563952</c:v>
                </c:pt>
                <c:pt idx="269">
                  <c:v>-0.18924875012778281</c:v>
                </c:pt>
                <c:pt idx="270">
                  <c:v>-0.18811542617246019</c:v>
                </c:pt>
                <c:pt idx="271">
                  <c:v>-0.16955475832569084</c:v>
                </c:pt>
                <c:pt idx="272">
                  <c:v>-0.17087145506733317</c:v>
                </c:pt>
                <c:pt idx="273">
                  <c:v>-0.16789401489166877</c:v>
                </c:pt>
                <c:pt idx="274">
                  <c:v>-0.16831213268418224</c:v>
                </c:pt>
                <c:pt idx="275">
                  <c:v>-0.16845152828438464</c:v>
                </c:pt>
                <c:pt idx="276">
                  <c:v>-0.137242024976309</c:v>
                </c:pt>
                <c:pt idx="277">
                  <c:v>-0.1369289450816101</c:v>
                </c:pt>
                <c:pt idx="278">
                  <c:v>-0.13583946902929062</c:v>
                </c:pt>
                <c:pt idx="279">
                  <c:v>-0.13034275826311814</c:v>
                </c:pt>
                <c:pt idx="280">
                  <c:v>-0.13547715532495738</c:v>
                </c:pt>
                <c:pt idx="281">
                  <c:v>-0.12906904471733815</c:v>
                </c:pt>
                <c:pt idx="282">
                  <c:v>-0.12227376431695354</c:v>
                </c:pt>
                <c:pt idx="283">
                  <c:v>-0.12330521505753632</c:v>
                </c:pt>
                <c:pt idx="284">
                  <c:v>-0.12103564324202556</c:v>
                </c:pt>
                <c:pt idx="285">
                  <c:v>-0.12129454721576652</c:v>
                </c:pt>
                <c:pt idx="286">
                  <c:v>-0.11940750021538804</c:v>
                </c:pt>
                <c:pt idx="287">
                  <c:v>-0.11702090985928733</c:v>
                </c:pt>
                <c:pt idx="288">
                  <c:v>-0.12950288169468294</c:v>
                </c:pt>
                <c:pt idx="289">
                  <c:v>-0.10500236857140764</c:v>
                </c:pt>
                <c:pt idx="290">
                  <c:v>-8.6780492653282318E-2</c:v>
                </c:pt>
                <c:pt idx="291">
                  <c:v>-8.3689135548944152E-2</c:v>
                </c:pt>
                <c:pt idx="292">
                  <c:v>-8.3725319318927474E-2</c:v>
                </c:pt>
                <c:pt idx="293">
                  <c:v>-8.9780577054174734E-2</c:v>
                </c:pt>
                <c:pt idx="294">
                  <c:v>-8.4354883246416962E-2</c:v>
                </c:pt>
                <c:pt idx="295">
                  <c:v>-8.2475318727174424E-2</c:v>
                </c:pt>
                <c:pt idx="296">
                  <c:v>-8.4368427022626355E-2</c:v>
                </c:pt>
                <c:pt idx="297">
                  <c:v>-8.6527108366328265E-2</c:v>
                </c:pt>
                <c:pt idx="298">
                  <c:v>-9.3553398062311832E-2</c:v>
                </c:pt>
              </c:numCache>
            </c:numRef>
          </c:val>
          <c:smooth val="0"/>
          <c:extLst>
            <c:ext xmlns:c16="http://schemas.microsoft.com/office/drawing/2014/chart" uri="{C3380CC4-5D6E-409C-BE32-E72D297353CC}">
              <c16:uniqueId val="{00000001-00FC-4B1D-AECB-8808F962A76E}"/>
            </c:ext>
          </c:extLst>
        </c:ser>
        <c:dLbls>
          <c:showLegendKey val="0"/>
          <c:showVal val="0"/>
          <c:showCatName val="0"/>
          <c:showSerName val="0"/>
          <c:showPercent val="0"/>
          <c:showBubbleSize val="0"/>
        </c:dLbls>
        <c:smooth val="0"/>
        <c:axId val="1269413918"/>
        <c:axId val="1273573342"/>
      </c:lineChart>
      <c:dateAx>
        <c:axId val="1269413918"/>
        <c:scaling>
          <c:orientation val="minMax"/>
        </c:scaling>
        <c:delete val="0"/>
        <c:axPos val="b"/>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1273573342"/>
        <c:crosses val="autoZero"/>
        <c:auto val="1"/>
        <c:lblOffset val="100"/>
        <c:baseTimeUnit val="days"/>
      </c:dateAx>
      <c:valAx>
        <c:axId val="1273573342"/>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en-US"/>
              </a:p>
            </c:rich>
          </c:tx>
          <c:overlay val="0"/>
        </c:title>
        <c:numFmt formatCode="_(* #,##0.00_);_(* \(#,##0.00\);_(* &quot;-&quot;??_);_(@_)"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269413918"/>
        <c:crosses val="autoZero"/>
        <c:crossBetween val="between"/>
      </c:valAx>
    </c:plotArea>
    <c:legend>
      <c:legendPos val="r"/>
      <c:overlay val="0"/>
      <c:txPr>
        <a:bodyPr/>
        <a:lstStyle/>
        <a:p>
          <a:pPr lvl="0">
            <a:defRPr sz="1800" b="0">
              <a:solidFill>
                <a:srgbClr val="1A1A1A"/>
              </a:solidFill>
              <a:latin typeface="+mn-lt"/>
            </a:defRPr>
          </a:pPr>
          <a:endParaRPr lang="en-US"/>
        </a:p>
      </c:txPr>
    </c:legend>
    <c:plotVisOnly val="1"/>
    <c:dispBlanksAs val="zero"/>
    <c:showDLblsOverMax val="1"/>
  </c:char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$100 investment ZM</a:t>
            </a:r>
          </a:p>
        </c:rich>
      </c:tx>
      <c:overlay val="0"/>
    </c:title>
    <c:autoTitleDeleted val="0"/>
    <c:plotArea>
      <c:layout/>
      <c:lineChart>
        <c:grouping val="standard"/>
        <c:varyColors val="0"/>
        <c:ser>
          <c:idx val="0"/>
          <c:order val="0"/>
          <c:tx>
            <c:strRef>
              <c:f>ZM!$L$1</c:f>
              <c:strCache>
                <c:ptCount val="1"/>
                <c:pt idx="0">
                  <c:v>ZM rtnOn $100</c:v>
                </c:pt>
              </c:strCache>
            </c:strRef>
          </c:tx>
          <c:spPr>
            <a:ln cmpd="sng">
              <a:solidFill>
                <a:srgbClr val="4472C4"/>
              </a:solidFill>
              <a:prstDash val="solid"/>
            </a:ln>
          </c:spPr>
          <c:marker>
            <c:symbol val="none"/>
          </c:marker>
          <c:cat>
            <c:numRef>
              <c:f>ZM!$A$2:$A$504</c:f>
              <c:numCache>
                <c:formatCode>m/d/yyyy</c:formatCode>
                <c:ptCount val="503"/>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pt idx="299">
                  <c:v>43935</c:v>
                </c:pt>
                <c:pt idx="300">
                  <c:v>43934</c:v>
                </c:pt>
                <c:pt idx="301">
                  <c:v>43930</c:v>
                </c:pt>
                <c:pt idx="302">
                  <c:v>43929</c:v>
                </c:pt>
                <c:pt idx="303">
                  <c:v>43928</c:v>
                </c:pt>
                <c:pt idx="304">
                  <c:v>43927</c:v>
                </c:pt>
                <c:pt idx="305">
                  <c:v>43924</c:v>
                </c:pt>
                <c:pt idx="306">
                  <c:v>43923</c:v>
                </c:pt>
                <c:pt idx="307">
                  <c:v>43922</c:v>
                </c:pt>
                <c:pt idx="308">
                  <c:v>43921</c:v>
                </c:pt>
                <c:pt idx="309">
                  <c:v>43920</c:v>
                </c:pt>
                <c:pt idx="310">
                  <c:v>43917</c:v>
                </c:pt>
                <c:pt idx="311">
                  <c:v>43916</c:v>
                </c:pt>
                <c:pt idx="312">
                  <c:v>43915</c:v>
                </c:pt>
                <c:pt idx="313">
                  <c:v>43914</c:v>
                </c:pt>
                <c:pt idx="314">
                  <c:v>43913</c:v>
                </c:pt>
                <c:pt idx="315">
                  <c:v>43910</c:v>
                </c:pt>
                <c:pt idx="316">
                  <c:v>43909</c:v>
                </c:pt>
                <c:pt idx="317">
                  <c:v>43908</c:v>
                </c:pt>
                <c:pt idx="318">
                  <c:v>43907</c:v>
                </c:pt>
                <c:pt idx="319">
                  <c:v>43906</c:v>
                </c:pt>
                <c:pt idx="320">
                  <c:v>43903</c:v>
                </c:pt>
                <c:pt idx="321">
                  <c:v>43902</c:v>
                </c:pt>
                <c:pt idx="322">
                  <c:v>43901</c:v>
                </c:pt>
                <c:pt idx="323">
                  <c:v>43900</c:v>
                </c:pt>
                <c:pt idx="324">
                  <c:v>43899</c:v>
                </c:pt>
                <c:pt idx="325">
                  <c:v>43896</c:v>
                </c:pt>
                <c:pt idx="326">
                  <c:v>43895</c:v>
                </c:pt>
                <c:pt idx="327">
                  <c:v>43894</c:v>
                </c:pt>
                <c:pt idx="328">
                  <c:v>43893</c:v>
                </c:pt>
                <c:pt idx="329">
                  <c:v>43892</c:v>
                </c:pt>
                <c:pt idx="330">
                  <c:v>43889</c:v>
                </c:pt>
                <c:pt idx="331">
                  <c:v>43888</c:v>
                </c:pt>
                <c:pt idx="332">
                  <c:v>43887</c:v>
                </c:pt>
                <c:pt idx="333">
                  <c:v>43886</c:v>
                </c:pt>
                <c:pt idx="334">
                  <c:v>43885</c:v>
                </c:pt>
                <c:pt idx="335">
                  <c:v>43882</c:v>
                </c:pt>
                <c:pt idx="336">
                  <c:v>43881</c:v>
                </c:pt>
                <c:pt idx="337">
                  <c:v>43880</c:v>
                </c:pt>
                <c:pt idx="338">
                  <c:v>43879</c:v>
                </c:pt>
                <c:pt idx="339">
                  <c:v>43875</c:v>
                </c:pt>
                <c:pt idx="340">
                  <c:v>43874</c:v>
                </c:pt>
                <c:pt idx="341">
                  <c:v>43873</c:v>
                </c:pt>
                <c:pt idx="342">
                  <c:v>43872</c:v>
                </c:pt>
                <c:pt idx="343">
                  <c:v>43871</c:v>
                </c:pt>
                <c:pt idx="344">
                  <c:v>43868</c:v>
                </c:pt>
                <c:pt idx="345">
                  <c:v>43867</c:v>
                </c:pt>
                <c:pt idx="346">
                  <c:v>43866</c:v>
                </c:pt>
                <c:pt idx="347">
                  <c:v>43865</c:v>
                </c:pt>
                <c:pt idx="348">
                  <c:v>43864</c:v>
                </c:pt>
                <c:pt idx="349">
                  <c:v>43861</c:v>
                </c:pt>
                <c:pt idx="350">
                  <c:v>43860</c:v>
                </c:pt>
                <c:pt idx="351">
                  <c:v>43859</c:v>
                </c:pt>
                <c:pt idx="352">
                  <c:v>43858</c:v>
                </c:pt>
                <c:pt idx="353">
                  <c:v>43857</c:v>
                </c:pt>
                <c:pt idx="354">
                  <c:v>43854</c:v>
                </c:pt>
                <c:pt idx="355">
                  <c:v>43853</c:v>
                </c:pt>
                <c:pt idx="356">
                  <c:v>43852</c:v>
                </c:pt>
                <c:pt idx="357">
                  <c:v>43851</c:v>
                </c:pt>
                <c:pt idx="358">
                  <c:v>43847</c:v>
                </c:pt>
                <c:pt idx="359">
                  <c:v>43846</c:v>
                </c:pt>
                <c:pt idx="360">
                  <c:v>43845</c:v>
                </c:pt>
                <c:pt idx="361">
                  <c:v>43844</c:v>
                </c:pt>
                <c:pt idx="362">
                  <c:v>43843</c:v>
                </c:pt>
                <c:pt idx="363">
                  <c:v>43840</c:v>
                </c:pt>
                <c:pt idx="364">
                  <c:v>43839</c:v>
                </c:pt>
                <c:pt idx="365">
                  <c:v>43838</c:v>
                </c:pt>
                <c:pt idx="366">
                  <c:v>43837</c:v>
                </c:pt>
                <c:pt idx="367">
                  <c:v>43836</c:v>
                </c:pt>
                <c:pt idx="368">
                  <c:v>43833</c:v>
                </c:pt>
                <c:pt idx="369">
                  <c:v>43832</c:v>
                </c:pt>
                <c:pt idx="370">
                  <c:v>43830</c:v>
                </c:pt>
                <c:pt idx="371">
                  <c:v>43829</c:v>
                </c:pt>
                <c:pt idx="372">
                  <c:v>43826</c:v>
                </c:pt>
                <c:pt idx="373">
                  <c:v>43825</c:v>
                </c:pt>
                <c:pt idx="374">
                  <c:v>43823</c:v>
                </c:pt>
                <c:pt idx="375">
                  <c:v>43822</c:v>
                </c:pt>
                <c:pt idx="376">
                  <c:v>43819</c:v>
                </c:pt>
                <c:pt idx="377">
                  <c:v>43818</c:v>
                </c:pt>
                <c:pt idx="378">
                  <c:v>43817</c:v>
                </c:pt>
                <c:pt idx="379">
                  <c:v>43816</c:v>
                </c:pt>
                <c:pt idx="380">
                  <c:v>43815</c:v>
                </c:pt>
                <c:pt idx="381">
                  <c:v>43812</c:v>
                </c:pt>
                <c:pt idx="382">
                  <c:v>43811</c:v>
                </c:pt>
                <c:pt idx="383">
                  <c:v>43810</c:v>
                </c:pt>
                <c:pt idx="384">
                  <c:v>43809</c:v>
                </c:pt>
                <c:pt idx="385">
                  <c:v>43808</c:v>
                </c:pt>
                <c:pt idx="386">
                  <c:v>43805</c:v>
                </c:pt>
                <c:pt idx="387">
                  <c:v>43804</c:v>
                </c:pt>
                <c:pt idx="388">
                  <c:v>43803</c:v>
                </c:pt>
                <c:pt idx="389">
                  <c:v>43802</c:v>
                </c:pt>
                <c:pt idx="390">
                  <c:v>43801</c:v>
                </c:pt>
                <c:pt idx="391">
                  <c:v>43798</c:v>
                </c:pt>
                <c:pt idx="392">
                  <c:v>43796</c:v>
                </c:pt>
                <c:pt idx="393">
                  <c:v>43795</c:v>
                </c:pt>
                <c:pt idx="394">
                  <c:v>43794</c:v>
                </c:pt>
                <c:pt idx="395">
                  <c:v>43791</c:v>
                </c:pt>
                <c:pt idx="396">
                  <c:v>43790</c:v>
                </c:pt>
                <c:pt idx="397">
                  <c:v>43789</c:v>
                </c:pt>
                <c:pt idx="398">
                  <c:v>43788</c:v>
                </c:pt>
                <c:pt idx="399">
                  <c:v>43787</c:v>
                </c:pt>
                <c:pt idx="400">
                  <c:v>43784</c:v>
                </c:pt>
                <c:pt idx="401">
                  <c:v>43783</c:v>
                </c:pt>
                <c:pt idx="402">
                  <c:v>43782</c:v>
                </c:pt>
                <c:pt idx="403">
                  <c:v>43781</c:v>
                </c:pt>
                <c:pt idx="404">
                  <c:v>43780</c:v>
                </c:pt>
                <c:pt idx="405">
                  <c:v>43777</c:v>
                </c:pt>
                <c:pt idx="406">
                  <c:v>43776</c:v>
                </c:pt>
                <c:pt idx="407">
                  <c:v>43775</c:v>
                </c:pt>
                <c:pt idx="408">
                  <c:v>43774</c:v>
                </c:pt>
                <c:pt idx="409">
                  <c:v>43773</c:v>
                </c:pt>
                <c:pt idx="410">
                  <c:v>43770</c:v>
                </c:pt>
                <c:pt idx="411">
                  <c:v>43769</c:v>
                </c:pt>
                <c:pt idx="412">
                  <c:v>43768</c:v>
                </c:pt>
                <c:pt idx="413">
                  <c:v>43767</c:v>
                </c:pt>
                <c:pt idx="414">
                  <c:v>43766</c:v>
                </c:pt>
                <c:pt idx="415">
                  <c:v>43763</c:v>
                </c:pt>
                <c:pt idx="416">
                  <c:v>43762</c:v>
                </c:pt>
                <c:pt idx="417">
                  <c:v>43761</c:v>
                </c:pt>
                <c:pt idx="418">
                  <c:v>43760</c:v>
                </c:pt>
                <c:pt idx="419">
                  <c:v>43759</c:v>
                </c:pt>
                <c:pt idx="420">
                  <c:v>43756</c:v>
                </c:pt>
                <c:pt idx="421">
                  <c:v>43755</c:v>
                </c:pt>
                <c:pt idx="422">
                  <c:v>43754</c:v>
                </c:pt>
                <c:pt idx="423">
                  <c:v>43753</c:v>
                </c:pt>
                <c:pt idx="424">
                  <c:v>43752</c:v>
                </c:pt>
                <c:pt idx="425">
                  <c:v>43749</c:v>
                </c:pt>
                <c:pt idx="426">
                  <c:v>43748</c:v>
                </c:pt>
                <c:pt idx="427">
                  <c:v>43747</c:v>
                </c:pt>
                <c:pt idx="428">
                  <c:v>43746</c:v>
                </c:pt>
                <c:pt idx="429">
                  <c:v>43745</c:v>
                </c:pt>
                <c:pt idx="430">
                  <c:v>43742</c:v>
                </c:pt>
                <c:pt idx="431">
                  <c:v>43741</c:v>
                </c:pt>
                <c:pt idx="432">
                  <c:v>43740</c:v>
                </c:pt>
                <c:pt idx="433">
                  <c:v>43739</c:v>
                </c:pt>
                <c:pt idx="434">
                  <c:v>43738</c:v>
                </c:pt>
                <c:pt idx="435">
                  <c:v>43735</c:v>
                </c:pt>
                <c:pt idx="436">
                  <c:v>43734</c:v>
                </c:pt>
                <c:pt idx="437">
                  <c:v>43733</c:v>
                </c:pt>
                <c:pt idx="438">
                  <c:v>43732</c:v>
                </c:pt>
                <c:pt idx="439">
                  <c:v>43731</c:v>
                </c:pt>
                <c:pt idx="440">
                  <c:v>43728</c:v>
                </c:pt>
                <c:pt idx="441">
                  <c:v>43727</c:v>
                </c:pt>
                <c:pt idx="442">
                  <c:v>43726</c:v>
                </c:pt>
                <c:pt idx="443">
                  <c:v>43725</c:v>
                </c:pt>
                <c:pt idx="444">
                  <c:v>43724</c:v>
                </c:pt>
                <c:pt idx="445">
                  <c:v>43721</c:v>
                </c:pt>
                <c:pt idx="446">
                  <c:v>43720</c:v>
                </c:pt>
                <c:pt idx="447">
                  <c:v>43719</c:v>
                </c:pt>
                <c:pt idx="448">
                  <c:v>43718</c:v>
                </c:pt>
                <c:pt idx="449">
                  <c:v>43717</c:v>
                </c:pt>
                <c:pt idx="450">
                  <c:v>43714</c:v>
                </c:pt>
                <c:pt idx="451">
                  <c:v>43713</c:v>
                </c:pt>
                <c:pt idx="452">
                  <c:v>43712</c:v>
                </c:pt>
                <c:pt idx="453">
                  <c:v>43711</c:v>
                </c:pt>
                <c:pt idx="454">
                  <c:v>43707</c:v>
                </c:pt>
                <c:pt idx="455">
                  <c:v>43706</c:v>
                </c:pt>
                <c:pt idx="456">
                  <c:v>43705</c:v>
                </c:pt>
                <c:pt idx="457">
                  <c:v>43704</c:v>
                </c:pt>
                <c:pt idx="458">
                  <c:v>43703</c:v>
                </c:pt>
                <c:pt idx="459">
                  <c:v>43700</c:v>
                </c:pt>
                <c:pt idx="460">
                  <c:v>43699</c:v>
                </c:pt>
                <c:pt idx="461">
                  <c:v>43698</c:v>
                </c:pt>
                <c:pt idx="462">
                  <c:v>43697</c:v>
                </c:pt>
                <c:pt idx="463">
                  <c:v>43696</c:v>
                </c:pt>
                <c:pt idx="464">
                  <c:v>43693</c:v>
                </c:pt>
                <c:pt idx="465">
                  <c:v>43692</c:v>
                </c:pt>
                <c:pt idx="466">
                  <c:v>43691</c:v>
                </c:pt>
                <c:pt idx="467">
                  <c:v>43690</c:v>
                </c:pt>
                <c:pt idx="468">
                  <c:v>43689</c:v>
                </c:pt>
                <c:pt idx="469">
                  <c:v>43686</c:v>
                </c:pt>
                <c:pt idx="470">
                  <c:v>43685</c:v>
                </c:pt>
                <c:pt idx="471">
                  <c:v>43684</c:v>
                </c:pt>
                <c:pt idx="472">
                  <c:v>43683</c:v>
                </c:pt>
                <c:pt idx="473">
                  <c:v>43682</c:v>
                </c:pt>
                <c:pt idx="474">
                  <c:v>43679</c:v>
                </c:pt>
                <c:pt idx="475">
                  <c:v>43678</c:v>
                </c:pt>
                <c:pt idx="476">
                  <c:v>43677</c:v>
                </c:pt>
                <c:pt idx="477">
                  <c:v>43676</c:v>
                </c:pt>
                <c:pt idx="478">
                  <c:v>43675</c:v>
                </c:pt>
                <c:pt idx="479">
                  <c:v>43672</c:v>
                </c:pt>
                <c:pt idx="480">
                  <c:v>43671</c:v>
                </c:pt>
                <c:pt idx="481">
                  <c:v>43670</c:v>
                </c:pt>
                <c:pt idx="482">
                  <c:v>43669</c:v>
                </c:pt>
                <c:pt idx="483">
                  <c:v>43668</c:v>
                </c:pt>
                <c:pt idx="484">
                  <c:v>43665</c:v>
                </c:pt>
                <c:pt idx="485">
                  <c:v>43664</c:v>
                </c:pt>
                <c:pt idx="486">
                  <c:v>43663</c:v>
                </c:pt>
                <c:pt idx="487">
                  <c:v>43662</c:v>
                </c:pt>
                <c:pt idx="488">
                  <c:v>43661</c:v>
                </c:pt>
                <c:pt idx="489">
                  <c:v>43658</c:v>
                </c:pt>
                <c:pt idx="490">
                  <c:v>43657</c:v>
                </c:pt>
                <c:pt idx="491">
                  <c:v>43656</c:v>
                </c:pt>
                <c:pt idx="492">
                  <c:v>43655</c:v>
                </c:pt>
                <c:pt idx="493">
                  <c:v>43654</c:v>
                </c:pt>
                <c:pt idx="494">
                  <c:v>43651</c:v>
                </c:pt>
                <c:pt idx="495">
                  <c:v>43649</c:v>
                </c:pt>
                <c:pt idx="496">
                  <c:v>43648</c:v>
                </c:pt>
                <c:pt idx="497">
                  <c:v>43647</c:v>
                </c:pt>
                <c:pt idx="498">
                  <c:v>43644</c:v>
                </c:pt>
                <c:pt idx="499">
                  <c:v>43643</c:v>
                </c:pt>
                <c:pt idx="500">
                  <c:v>43642</c:v>
                </c:pt>
                <c:pt idx="501">
                  <c:v>43641</c:v>
                </c:pt>
                <c:pt idx="502">
                  <c:v>43640</c:v>
                </c:pt>
              </c:numCache>
            </c:numRef>
          </c:cat>
          <c:val>
            <c:numRef>
              <c:f>ZM!$L$2:$L$504</c:f>
              <c:numCache>
                <c:formatCode>_("$"* #,##0.00_);_("$"* \(#,##0.00\);_("$"* "-"??_);_(@_)</c:formatCode>
                <c:ptCount val="503"/>
                <c:pt idx="0">
                  <c:v>537.32537052786108</c:v>
                </c:pt>
                <c:pt idx="1">
                  <c:v>544.58670627784159</c:v>
                </c:pt>
                <c:pt idx="2">
                  <c:v>542.70955554846375</c:v>
                </c:pt>
                <c:pt idx="3">
                  <c:v>526.52791288521644</c:v>
                </c:pt>
                <c:pt idx="4">
                  <c:v>522.40977121056778</c:v>
                </c:pt>
                <c:pt idx="5">
                  <c:v>532.46507374177702</c:v>
                </c:pt>
                <c:pt idx="6">
                  <c:v>533.17809759636043</c:v>
                </c:pt>
                <c:pt idx="7">
                  <c:v>504.22001594557582</c:v>
                </c:pt>
                <c:pt idx="8">
                  <c:v>485.4918512006422</c:v>
                </c:pt>
                <c:pt idx="9">
                  <c:v>496.59488509029541</c:v>
                </c:pt>
                <c:pt idx="10">
                  <c:v>498.63212894889193</c:v>
                </c:pt>
                <c:pt idx="11">
                  <c:v>488.94062152298255</c:v>
                </c:pt>
                <c:pt idx="12">
                  <c:v>464.21712071860981</c:v>
                </c:pt>
                <c:pt idx="13">
                  <c:v>476.00404575081399</c:v>
                </c:pt>
                <c:pt idx="14">
                  <c:v>476.8917290906324</c:v>
                </c:pt>
                <c:pt idx="15">
                  <c:v>482.43596358504101</c:v>
                </c:pt>
                <c:pt idx="16">
                  <c:v>475.01453470584181</c:v>
                </c:pt>
                <c:pt idx="17">
                  <c:v>474.4615588698839</c:v>
                </c:pt>
                <c:pt idx="18">
                  <c:v>467.5203642677476</c:v>
                </c:pt>
                <c:pt idx="19">
                  <c:v>467.92781333050306</c:v>
                </c:pt>
                <c:pt idx="20">
                  <c:v>460.41907653639271</c:v>
                </c:pt>
                <c:pt idx="21">
                  <c:v>472.51162147101809</c:v>
                </c:pt>
                <c:pt idx="22">
                  <c:v>451.7753004689273</c:v>
                </c:pt>
                <c:pt idx="23">
                  <c:v>455.2677247487232</c:v>
                </c:pt>
                <c:pt idx="24">
                  <c:v>449.54887733485322</c:v>
                </c:pt>
                <c:pt idx="25">
                  <c:v>448.03552171077513</c:v>
                </c:pt>
                <c:pt idx="26">
                  <c:v>422.23515683592592</c:v>
                </c:pt>
                <c:pt idx="27">
                  <c:v>421.56578548361756</c:v>
                </c:pt>
                <c:pt idx="28">
                  <c:v>436.91792146510568</c:v>
                </c:pt>
                <c:pt idx="29">
                  <c:v>419.80498515999705</c:v>
                </c:pt>
                <c:pt idx="30">
                  <c:v>429.62745300309268</c:v>
                </c:pt>
                <c:pt idx="31">
                  <c:v>426.44060497030523</c:v>
                </c:pt>
                <c:pt idx="32">
                  <c:v>433.04713572399368</c:v>
                </c:pt>
                <c:pt idx="33">
                  <c:v>443.61176013370522</c:v>
                </c:pt>
                <c:pt idx="34">
                  <c:v>456.8102567402463</c:v>
                </c:pt>
                <c:pt idx="35">
                  <c:v>465.03201738894012</c:v>
                </c:pt>
                <c:pt idx="36">
                  <c:v>467.25844197819475</c:v>
                </c:pt>
                <c:pt idx="37">
                  <c:v>482.02851452228566</c:v>
                </c:pt>
                <c:pt idx="38">
                  <c:v>485.28810411396796</c:v>
                </c:pt>
                <c:pt idx="39">
                  <c:v>489.55181621723176</c:v>
                </c:pt>
                <c:pt idx="40">
                  <c:v>490.22118756954012</c:v>
                </c:pt>
                <c:pt idx="41">
                  <c:v>477.76484607443444</c:v>
                </c:pt>
                <c:pt idx="42">
                  <c:v>469.67404729810733</c:v>
                </c:pt>
                <c:pt idx="43">
                  <c:v>468.24795447834725</c:v>
                </c:pt>
                <c:pt idx="44">
                  <c:v>471.95864709024062</c:v>
                </c:pt>
                <c:pt idx="45">
                  <c:v>480.13679743689147</c:v>
                </c:pt>
                <c:pt idx="46">
                  <c:v>483.67287567414292</c:v>
                </c:pt>
                <c:pt idx="47">
                  <c:v>479.04541212099195</c:v>
                </c:pt>
                <c:pt idx="48">
                  <c:v>498.76308936607813</c:v>
                </c:pt>
                <c:pt idx="49">
                  <c:v>467.8550717716081</c:v>
                </c:pt>
                <c:pt idx="50">
                  <c:v>469.51395416888857</c:v>
                </c:pt>
                <c:pt idx="51">
                  <c:v>482.07216847974109</c:v>
                </c:pt>
                <c:pt idx="52">
                  <c:v>470.13967156374139</c:v>
                </c:pt>
                <c:pt idx="53">
                  <c:v>479.90396420395831</c:v>
                </c:pt>
                <c:pt idx="54">
                  <c:v>471.42023615511852</c:v>
                </c:pt>
                <c:pt idx="55">
                  <c:v>474.7235248148495</c:v>
                </c:pt>
                <c:pt idx="56">
                  <c:v>467.5349306237639</c:v>
                </c:pt>
                <c:pt idx="57">
                  <c:v>455.74795902578626</c:v>
                </c:pt>
                <c:pt idx="58">
                  <c:v>448.76311192137484</c:v>
                </c:pt>
                <c:pt idx="59">
                  <c:v>465.58499322489808</c:v>
                </c:pt>
                <c:pt idx="60">
                  <c:v>458.16356434569889</c:v>
                </c:pt>
                <c:pt idx="61">
                  <c:v>458.3236123643245</c:v>
                </c:pt>
                <c:pt idx="62">
                  <c:v>494.41211445849649</c:v>
                </c:pt>
                <c:pt idx="63">
                  <c:v>478.02676836398757</c:v>
                </c:pt>
                <c:pt idx="64">
                  <c:v>474.76717877230527</c:v>
                </c:pt>
                <c:pt idx="65">
                  <c:v>460.30268102004237</c:v>
                </c:pt>
                <c:pt idx="66">
                  <c:v>489.88648006567979</c:v>
                </c:pt>
                <c:pt idx="67">
                  <c:v>487.60183661813392</c:v>
                </c:pt>
                <c:pt idx="68">
                  <c:v>509.31314741977371</c:v>
                </c:pt>
                <c:pt idx="69">
                  <c:v>504.05996792695038</c:v>
                </c:pt>
                <c:pt idx="70">
                  <c:v>516.83644911471981</c:v>
                </c:pt>
                <c:pt idx="71">
                  <c:v>488.98427548043833</c:v>
                </c:pt>
                <c:pt idx="72">
                  <c:v>497.83175206880452</c:v>
                </c:pt>
                <c:pt idx="73">
                  <c:v>452.45923817725213</c:v>
                </c:pt>
                <c:pt idx="74">
                  <c:v>491.02151933903497</c:v>
                </c:pt>
                <c:pt idx="75">
                  <c:v>499.25784488856453</c:v>
                </c:pt>
                <c:pt idx="76">
                  <c:v>497.0459866553262</c:v>
                </c:pt>
                <c:pt idx="77">
                  <c:v>542.47672231553088</c:v>
                </c:pt>
                <c:pt idx="78">
                  <c:v>596.12921716924893</c:v>
                </c:pt>
                <c:pt idx="79">
                  <c:v>543.66993533658422</c:v>
                </c:pt>
                <c:pt idx="80">
                  <c:v>530.74797103102492</c:v>
                </c:pt>
                <c:pt idx="81">
                  <c:v>560.57916966561163</c:v>
                </c:pt>
                <c:pt idx="82">
                  <c:v>564.84283811346279</c:v>
                </c:pt>
                <c:pt idx="83">
                  <c:v>573.83584147503143</c:v>
                </c:pt>
                <c:pt idx="84">
                  <c:v>607.18859710144659</c:v>
                </c:pt>
                <c:pt idx="85">
                  <c:v>608.1344556441436</c:v>
                </c:pt>
                <c:pt idx="86">
                  <c:v>624.88359538877194</c:v>
                </c:pt>
                <c:pt idx="87">
                  <c:v>646.84226357912894</c:v>
                </c:pt>
                <c:pt idx="88">
                  <c:v>630.25317039794572</c:v>
                </c:pt>
                <c:pt idx="89">
                  <c:v>629.75841487545972</c:v>
                </c:pt>
                <c:pt idx="90">
                  <c:v>627.18276153692148</c:v>
                </c:pt>
                <c:pt idx="91">
                  <c:v>625.77123507317754</c:v>
                </c:pt>
                <c:pt idx="92">
                  <c:v>597.80266592254554</c:v>
                </c:pt>
                <c:pt idx="93">
                  <c:v>610.57914711031503</c:v>
                </c:pt>
                <c:pt idx="94">
                  <c:v>567.49127666630852</c:v>
                </c:pt>
                <c:pt idx="95">
                  <c:v>553.65249630889855</c:v>
                </c:pt>
                <c:pt idx="96">
                  <c:v>570.19789042203308</c:v>
                </c:pt>
                <c:pt idx="97">
                  <c:v>555.77704808240628</c:v>
                </c:pt>
                <c:pt idx="98">
                  <c:v>541.42898950190647</c:v>
                </c:pt>
                <c:pt idx="99">
                  <c:v>550.91674984114161</c:v>
                </c:pt>
                <c:pt idx="100">
                  <c:v>539.49357480364415</c:v>
                </c:pt>
                <c:pt idx="101">
                  <c:v>544.80501972053241</c:v>
                </c:pt>
                <c:pt idx="102">
                  <c:v>570.18332552119739</c:v>
                </c:pt>
                <c:pt idx="103">
                  <c:v>557.91616475674971</c:v>
                </c:pt>
                <c:pt idx="104">
                  <c:v>557.05761412896391</c:v>
                </c:pt>
                <c:pt idx="105">
                  <c:v>557.04304777294772</c:v>
                </c:pt>
                <c:pt idx="106">
                  <c:v>573.15190522188755</c:v>
                </c:pt>
                <c:pt idx="107">
                  <c:v>559.56052590860725</c:v>
                </c:pt>
                <c:pt idx="108">
                  <c:v>557.68333006863634</c:v>
                </c:pt>
                <c:pt idx="109">
                  <c:v>530.60244425782275</c:v>
                </c:pt>
                <c:pt idx="110">
                  <c:v>519.2229231777809</c:v>
                </c:pt>
                <c:pt idx="111">
                  <c:v>491.42896694661022</c:v>
                </c:pt>
                <c:pt idx="112">
                  <c:v>508.74560522779996</c:v>
                </c:pt>
                <c:pt idx="113">
                  <c:v>498.39929426077885</c:v>
                </c:pt>
                <c:pt idx="114">
                  <c:v>501.17869468599133</c:v>
                </c:pt>
                <c:pt idx="115">
                  <c:v>525.07273246401758</c:v>
                </c:pt>
                <c:pt idx="116">
                  <c:v>523.83586403032814</c:v>
                </c:pt>
                <c:pt idx="117">
                  <c:v>490.86146986522914</c:v>
                </c:pt>
                <c:pt idx="118">
                  <c:v>514.26075212076933</c:v>
                </c:pt>
                <c:pt idx="119">
                  <c:v>514.77007399927163</c:v>
                </c:pt>
                <c:pt idx="120">
                  <c:v>511.33587003294741</c:v>
                </c:pt>
                <c:pt idx="121">
                  <c:v>545.94005753870715</c:v>
                </c:pt>
                <c:pt idx="122">
                  <c:v>558.61466736591012</c:v>
                </c:pt>
                <c:pt idx="123">
                  <c:v>595.16879227053585</c:v>
                </c:pt>
                <c:pt idx="124">
                  <c:v>595.12513831308036</c:v>
                </c:pt>
                <c:pt idx="125">
                  <c:v>590.81781736295409</c:v>
                </c:pt>
                <c:pt idx="126">
                  <c:v>584.42955348618261</c:v>
                </c:pt>
                <c:pt idx="127">
                  <c:v>587.89289016453915</c:v>
                </c:pt>
                <c:pt idx="128">
                  <c:v>581.24270545339527</c:v>
                </c:pt>
                <c:pt idx="129">
                  <c:v>576.23688043892821</c:v>
                </c:pt>
                <c:pt idx="130">
                  <c:v>577.72119357216002</c:v>
                </c:pt>
                <c:pt idx="131">
                  <c:v>579.10358732387135</c:v>
                </c:pt>
                <c:pt idx="132">
                  <c:v>560.768305285677</c:v>
                </c:pt>
                <c:pt idx="133">
                  <c:v>599.53433353413413</c:v>
                </c:pt>
                <c:pt idx="134">
                  <c:v>593.49534351723935</c:v>
                </c:pt>
                <c:pt idx="135">
                  <c:v>596.63853904775169</c:v>
                </c:pt>
                <c:pt idx="136">
                  <c:v>601.77532447940496</c:v>
                </c:pt>
                <c:pt idx="137">
                  <c:v>600.78576686865927</c:v>
                </c:pt>
                <c:pt idx="138">
                  <c:v>591.25435402714902</c:v>
                </c:pt>
                <c:pt idx="139">
                  <c:v>696.10008445721701</c:v>
                </c:pt>
                <c:pt idx="140">
                  <c:v>686.27761661412126</c:v>
                </c:pt>
                <c:pt idx="141">
                  <c:v>645.69265794975797</c:v>
                </c:pt>
                <c:pt idx="142">
                  <c:v>622.16237162161895</c:v>
                </c:pt>
                <c:pt idx="143">
                  <c:v>626.13503017847779</c:v>
                </c:pt>
                <c:pt idx="144">
                  <c:v>639.69732189031879</c:v>
                </c:pt>
                <c:pt idx="145">
                  <c:v>602.86670979530436</c:v>
                </c:pt>
                <c:pt idx="146">
                  <c:v>603.95809511120387</c:v>
                </c:pt>
                <c:pt idx="147">
                  <c:v>584.4441198421988</c:v>
                </c:pt>
                <c:pt idx="148">
                  <c:v>580.83525639063976</c:v>
                </c:pt>
                <c:pt idx="149">
                  <c:v>587.28169547029006</c:v>
                </c:pt>
                <c:pt idx="150">
                  <c:v>623.74855757059765</c:v>
                </c:pt>
                <c:pt idx="151">
                  <c:v>601.48426947781945</c:v>
                </c:pt>
                <c:pt idx="152">
                  <c:v>547.16240472697348</c:v>
                </c:pt>
                <c:pt idx="153">
                  <c:v>601.33874270461695</c:v>
                </c:pt>
                <c:pt idx="154">
                  <c:v>727.75025861830272</c:v>
                </c:pt>
                <c:pt idx="155">
                  <c:v>722.83178662933983</c:v>
                </c:pt>
                <c:pt idx="156">
                  <c:v>703.87078719629278</c:v>
                </c:pt>
                <c:pt idx="157">
                  <c:v>657.02852652752472</c:v>
                </c:pt>
                <c:pt idx="158">
                  <c:v>659.19673080330745</c:v>
                </c:pt>
                <c:pt idx="159">
                  <c:v>670.707213755716</c:v>
                </c:pt>
                <c:pt idx="160">
                  <c:v>712.57273846663679</c:v>
                </c:pt>
                <c:pt idx="161">
                  <c:v>750.8876636948828</c:v>
                </c:pt>
                <c:pt idx="162">
                  <c:v>784.32768067043571</c:v>
                </c:pt>
                <c:pt idx="163">
                  <c:v>753.47783827884439</c:v>
                </c:pt>
                <c:pt idx="164">
                  <c:v>744.35387304490905</c:v>
                </c:pt>
                <c:pt idx="165">
                  <c:v>757.47958443714253</c:v>
                </c:pt>
                <c:pt idx="166">
                  <c:v>746.78404326565737</c:v>
                </c:pt>
                <c:pt idx="167">
                  <c:v>781.46101889608553</c:v>
                </c:pt>
                <c:pt idx="168">
                  <c:v>827.03727987431205</c:v>
                </c:pt>
                <c:pt idx="169">
                  <c:v>813.44585545043878</c:v>
                </c:pt>
                <c:pt idx="170">
                  <c:v>780.55881285566352</c:v>
                </c:pt>
                <c:pt idx="171">
                  <c:v>741.05062949577086</c:v>
                </c:pt>
                <c:pt idx="172">
                  <c:v>754.93301870004348</c:v>
                </c:pt>
                <c:pt idx="173">
                  <c:v>715.27939733295409</c:v>
                </c:pt>
                <c:pt idx="174">
                  <c:v>716.54539702349541</c:v>
                </c:pt>
                <c:pt idx="175">
                  <c:v>696.37657310278553</c:v>
                </c:pt>
                <c:pt idx="176">
                  <c:v>699.37424040491499</c:v>
                </c:pt>
                <c:pt idx="177">
                  <c:v>695.94003643859082</c:v>
                </c:pt>
                <c:pt idx="178">
                  <c:v>706.30091376162818</c:v>
                </c:pt>
                <c:pt idx="179">
                  <c:v>701.7316705219489</c:v>
                </c:pt>
                <c:pt idx="180">
                  <c:v>702.83757708327153</c:v>
                </c:pt>
                <c:pt idx="181">
                  <c:v>684.09484598232177</c:v>
                </c:pt>
                <c:pt idx="182">
                  <c:v>677.38648606829906</c:v>
                </c:pt>
                <c:pt idx="183">
                  <c:v>709.63329002279841</c:v>
                </c:pt>
                <c:pt idx="184">
                  <c:v>722.49707912547899</c:v>
                </c:pt>
                <c:pt idx="185">
                  <c:v>676.62980825625993</c:v>
                </c:pt>
                <c:pt idx="186">
                  <c:v>728.36145476773186</c:v>
                </c:pt>
                <c:pt idx="187">
                  <c:v>716.82188421388389</c:v>
                </c:pt>
                <c:pt idx="188">
                  <c:v>681.70837337444141</c:v>
                </c:pt>
                <c:pt idx="189">
                  <c:v>638.4313221997769</c:v>
                </c:pt>
                <c:pt idx="190">
                  <c:v>601.17141150798284</c:v>
                </c:pt>
                <c:pt idx="191">
                  <c:v>593.96101143828548</c:v>
                </c:pt>
                <c:pt idx="192">
                  <c:v>597.99184519802304</c:v>
                </c:pt>
                <c:pt idx="193">
                  <c:v>587.17986630995529</c:v>
                </c:pt>
                <c:pt idx="194">
                  <c:v>557.33410131935227</c:v>
                </c:pt>
                <c:pt idx="195">
                  <c:v>559.487784349712</c:v>
                </c:pt>
                <c:pt idx="196">
                  <c:v>567.01104238924552</c:v>
                </c:pt>
                <c:pt idx="197">
                  <c:v>510.59371346633122</c:v>
                </c:pt>
                <c:pt idx="198">
                  <c:v>538.25670782513521</c:v>
                </c:pt>
                <c:pt idx="199">
                  <c:v>554.88940839800034</c:v>
                </c:pt>
                <c:pt idx="200">
                  <c:v>616.3562162928373</c:v>
                </c:pt>
                <c:pt idx="201">
                  <c:v>666.0215298890929</c:v>
                </c:pt>
                <c:pt idx="202">
                  <c:v>473.07916366299236</c:v>
                </c:pt>
                <c:pt idx="203">
                  <c:v>435.49182864534589</c:v>
                </c:pt>
                <c:pt idx="204">
                  <c:v>428.8125563327626</c:v>
                </c:pt>
                <c:pt idx="205">
                  <c:v>429.67110696054851</c:v>
                </c:pt>
                <c:pt idx="206">
                  <c:v>422.64260444350111</c:v>
                </c:pt>
                <c:pt idx="207">
                  <c:v>410.76832784097309</c:v>
                </c:pt>
                <c:pt idx="208">
                  <c:v>421.53665422676585</c:v>
                </c:pt>
                <c:pt idx="209">
                  <c:v>423.00639954880091</c:v>
                </c:pt>
                <c:pt idx="210">
                  <c:v>398.00641155403946</c:v>
                </c:pt>
                <c:pt idx="211">
                  <c:v>402.79392312581604</c:v>
                </c:pt>
                <c:pt idx="212">
                  <c:v>387.29626037112547</c:v>
                </c:pt>
                <c:pt idx="213">
                  <c:v>356.38824277665537</c:v>
                </c:pt>
                <c:pt idx="214">
                  <c:v>359.79335914154018</c:v>
                </c:pt>
                <c:pt idx="215">
                  <c:v>344.47031076149136</c:v>
                </c:pt>
                <c:pt idx="216">
                  <c:v>336.20487432763571</c:v>
                </c:pt>
                <c:pt idx="217">
                  <c:v>363.79510529983838</c:v>
                </c:pt>
                <c:pt idx="218">
                  <c:v>376.49884638389335</c:v>
                </c:pt>
                <c:pt idx="219">
                  <c:v>390.35214798672661</c:v>
                </c:pt>
                <c:pt idx="220">
                  <c:v>397.11872821422105</c:v>
                </c:pt>
                <c:pt idx="221">
                  <c:v>389.02792798271344</c:v>
                </c:pt>
                <c:pt idx="222">
                  <c:v>389.98835288142669</c:v>
                </c:pt>
                <c:pt idx="223">
                  <c:v>369.48486656744944</c:v>
                </c:pt>
                <c:pt idx="224">
                  <c:v>363.79510529983833</c:v>
                </c:pt>
                <c:pt idx="225">
                  <c:v>367.27298505132433</c:v>
                </c:pt>
                <c:pt idx="226">
                  <c:v>366.96738843178997</c:v>
                </c:pt>
                <c:pt idx="227">
                  <c:v>367.18567859159367</c:v>
                </c:pt>
                <c:pt idx="228">
                  <c:v>358.7892817405517</c:v>
                </c:pt>
                <c:pt idx="229">
                  <c:v>365.9778759316373</c:v>
                </c:pt>
                <c:pt idx="230">
                  <c:v>380.06401222258415</c:v>
                </c:pt>
                <c:pt idx="231">
                  <c:v>378.98719180752039</c:v>
                </c:pt>
                <c:pt idx="232">
                  <c:v>390.83233860837686</c:v>
                </c:pt>
                <c:pt idx="233">
                  <c:v>358.76017085622561</c:v>
                </c:pt>
                <c:pt idx="234">
                  <c:v>361.6705316986243</c:v>
                </c:pt>
                <c:pt idx="235">
                  <c:v>372.8463289748787</c:v>
                </c:pt>
                <c:pt idx="236">
                  <c:v>378.36147586784801</c:v>
                </c:pt>
                <c:pt idx="237">
                  <c:v>378.78344617602653</c:v>
                </c:pt>
                <c:pt idx="238">
                  <c:v>401.44061552036345</c:v>
                </c:pt>
                <c:pt idx="239">
                  <c:v>392.20021111466502</c:v>
                </c:pt>
                <c:pt idx="240">
                  <c:v>387.54365996007459</c:v>
                </c:pt>
                <c:pt idx="241">
                  <c:v>381.4027971274329</c:v>
                </c:pt>
                <c:pt idx="242">
                  <c:v>379.80208993303108</c:v>
                </c:pt>
                <c:pt idx="243">
                  <c:v>380.87890889291435</c:v>
                </c:pt>
                <c:pt idx="244">
                  <c:v>377.08090982129039</c:v>
                </c:pt>
                <c:pt idx="245">
                  <c:v>368.94643380462099</c:v>
                </c:pt>
                <c:pt idx="246">
                  <c:v>361.69964258295033</c:v>
                </c:pt>
                <c:pt idx="247">
                  <c:v>373.69031470182875</c:v>
                </c:pt>
                <c:pt idx="248">
                  <c:v>377.63388565724836</c:v>
                </c:pt>
                <c:pt idx="249">
                  <c:v>372.38066105383189</c:v>
                </c:pt>
                <c:pt idx="250">
                  <c:v>367.88415937304757</c:v>
                </c:pt>
                <c:pt idx="251">
                  <c:v>365.64319025548303</c:v>
                </c:pt>
                <c:pt idx="252">
                  <c:v>354.30732313289667</c:v>
                </c:pt>
                <c:pt idx="253">
                  <c:v>351.52794453539059</c:v>
                </c:pt>
                <c:pt idx="254">
                  <c:v>344.52850924725664</c:v>
                </c:pt>
                <c:pt idx="255">
                  <c:v>352.96856005575415</c:v>
                </c:pt>
                <c:pt idx="256">
                  <c:v>347.81723009579093</c:v>
                </c:pt>
                <c:pt idx="257">
                  <c:v>319.44121188240354</c:v>
                </c:pt>
                <c:pt idx="258">
                  <c:v>323.15192632200313</c:v>
                </c:pt>
                <c:pt idx="259">
                  <c:v>321.62398251420257</c:v>
                </c:pt>
                <c:pt idx="260">
                  <c:v>298.93770374072</c:v>
                </c:pt>
                <c:pt idx="261">
                  <c:v>305.34051069062099</c:v>
                </c:pt>
                <c:pt idx="262">
                  <c:v>302.09546417206815</c:v>
                </c:pt>
                <c:pt idx="263">
                  <c:v>306.09721033036641</c:v>
                </c:pt>
                <c:pt idx="264">
                  <c:v>325.77123361799704</c:v>
                </c:pt>
                <c:pt idx="265">
                  <c:v>302.79394495352221</c:v>
                </c:pt>
                <c:pt idx="266">
                  <c:v>297.07507425676539</c:v>
                </c:pt>
                <c:pt idx="267">
                  <c:v>261.17577617613819</c:v>
                </c:pt>
                <c:pt idx="268">
                  <c:v>237.99476225269544</c:v>
                </c:pt>
                <c:pt idx="269">
                  <c:v>235.69557427683964</c:v>
                </c:pt>
                <c:pt idx="270">
                  <c:v>238.6495890766939</c:v>
                </c:pt>
                <c:pt idx="271">
                  <c:v>248.92315994000052</c:v>
                </c:pt>
                <c:pt idx="272">
                  <c:v>250.33468640374431</c:v>
                </c:pt>
                <c:pt idx="273">
                  <c:v>255.35505449134081</c:v>
                </c:pt>
                <c:pt idx="274">
                  <c:v>252.7357253676407</c:v>
                </c:pt>
                <c:pt idx="275">
                  <c:v>239.65366647768229</c:v>
                </c:pt>
                <c:pt idx="276">
                  <c:v>254.40919594864374</c:v>
                </c:pt>
                <c:pt idx="277">
                  <c:v>244.33935034430502</c:v>
                </c:pt>
                <c:pt idx="278">
                  <c:v>243.21885414407942</c:v>
                </c:pt>
                <c:pt idx="279">
                  <c:v>234.34224484368087</c:v>
                </c:pt>
                <c:pt idx="280">
                  <c:v>242.2584307005466</c:v>
                </c:pt>
                <c:pt idx="281">
                  <c:v>226.1350287232969</c:v>
                </c:pt>
                <c:pt idx="282">
                  <c:v>229.62747483079914</c:v>
                </c:pt>
                <c:pt idx="283">
                  <c:v>217.68043338648951</c:v>
                </c:pt>
                <c:pt idx="284">
                  <c:v>210.73923878435323</c:v>
                </c:pt>
                <c:pt idx="285">
                  <c:v>208.73108252719601</c:v>
                </c:pt>
                <c:pt idx="286">
                  <c:v>201.6297962510215</c:v>
                </c:pt>
                <c:pt idx="287">
                  <c:v>196.69673462315566</c:v>
                </c:pt>
                <c:pt idx="288">
                  <c:v>213.15482227655951</c:v>
                </c:pt>
                <c:pt idx="289">
                  <c:v>228.05587706554297</c:v>
                </c:pt>
                <c:pt idx="290">
                  <c:v>239.52270606049601</c:v>
                </c:pt>
                <c:pt idx="291">
                  <c:v>231.08265525199846</c:v>
                </c:pt>
                <c:pt idx="292">
                  <c:v>246.05645159987688</c:v>
                </c:pt>
                <c:pt idx="293">
                  <c:v>218.64085828520274</c:v>
                </c:pt>
                <c:pt idx="294">
                  <c:v>208.48370476595292</c:v>
                </c:pt>
                <c:pt idx="295">
                  <c:v>216.80733823039364</c:v>
                </c:pt>
                <c:pt idx="296">
                  <c:v>218.36437109481403</c:v>
                </c:pt>
                <c:pt idx="297">
                  <c:v>218.65540281351264</c:v>
                </c:pt>
                <c:pt idx="298">
                  <c:v>220.54714172661306</c:v>
                </c:pt>
                <c:pt idx="299">
                  <c:v>206.4755485087957</c:v>
                </c:pt>
                <c:pt idx="300">
                  <c:v>197.78811993905515</c:v>
                </c:pt>
                <c:pt idx="301">
                  <c:v>181.18451715389222</c:v>
                </c:pt>
                <c:pt idx="302">
                  <c:v>171.43480251113485</c:v>
                </c:pt>
                <c:pt idx="303">
                  <c:v>165.52677291142635</c:v>
                </c:pt>
                <c:pt idx="304">
                  <c:v>178.89988389260927</c:v>
                </c:pt>
                <c:pt idx="305">
                  <c:v>186.55412563221574</c:v>
                </c:pt>
                <c:pt idx="306">
                  <c:v>177.4301487568371</c:v>
                </c:pt>
                <c:pt idx="307">
                  <c:v>199.35971770431135</c:v>
                </c:pt>
                <c:pt idx="308">
                  <c:v>212.63095586974731</c:v>
                </c:pt>
                <c:pt idx="309">
                  <c:v>219.55762922646048</c:v>
                </c:pt>
                <c:pt idx="310">
                  <c:v>220.75086553040055</c:v>
                </c:pt>
                <c:pt idx="311">
                  <c:v>205.39870772120608</c:v>
                </c:pt>
                <c:pt idx="312">
                  <c:v>200.97496942702301</c:v>
                </c:pt>
                <c:pt idx="313">
                  <c:v>196.71127915146553</c:v>
                </c:pt>
                <c:pt idx="314">
                  <c:v>232.18858509620787</c:v>
                </c:pt>
                <c:pt idx="315">
                  <c:v>189.97380835311674</c:v>
                </c:pt>
                <c:pt idx="316">
                  <c:v>180.1076763663026</c:v>
                </c:pt>
                <c:pt idx="317">
                  <c:v>172.7444663453947</c:v>
                </c:pt>
                <c:pt idx="318">
                  <c:v>161.67054188488723</c:v>
                </c:pt>
                <c:pt idx="319">
                  <c:v>156.95576168574257</c:v>
                </c:pt>
                <c:pt idx="320">
                  <c:v>156.38824132147482</c:v>
                </c:pt>
                <c:pt idx="321">
                  <c:v>159.29860216387354</c:v>
                </c:pt>
                <c:pt idx="322">
                  <c:v>160.50640482382985</c:v>
                </c:pt>
                <c:pt idx="323">
                  <c:v>157.87252098555692</c:v>
                </c:pt>
                <c:pt idx="324">
                  <c:v>165.52677291142638</c:v>
                </c:pt>
                <c:pt idx="325">
                  <c:v>166.35622575150998</c:v>
                </c:pt>
                <c:pt idx="326">
                  <c:v>181.89755264991908</c:v>
                </c:pt>
                <c:pt idx="327">
                  <c:v>169.96507756162566</c:v>
                </c:pt>
                <c:pt idx="328">
                  <c:v>170.94004553346838</c:v>
                </c:pt>
                <c:pt idx="329">
                  <c:v>164.59545889703921</c:v>
                </c:pt>
                <c:pt idx="330">
                  <c:v>152.79394422593205</c:v>
                </c:pt>
                <c:pt idx="331">
                  <c:v>165.2357411927278</c:v>
                </c:pt>
                <c:pt idx="332">
                  <c:v>155.5296790522456</c:v>
                </c:pt>
                <c:pt idx="333">
                  <c:v>155.82072241238757</c:v>
                </c:pt>
                <c:pt idx="334">
                  <c:v>152.8084989405049</c:v>
                </c:pt>
                <c:pt idx="335">
                  <c:v>148.07916257160701</c:v>
                </c:pt>
                <c:pt idx="336">
                  <c:v>153.21594800326031</c:v>
                </c:pt>
                <c:pt idx="337">
                  <c:v>151.23690117524876</c:v>
                </c:pt>
                <c:pt idx="338">
                  <c:v>140.26483934422524</c:v>
                </c:pt>
                <c:pt idx="339">
                  <c:v>132.34865494253989</c:v>
                </c:pt>
                <c:pt idx="340">
                  <c:v>130.76251410415429</c:v>
                </c:pt>
                <c:pt idx="341">
                  <c:v>128.46332612829849</c:v>
                </c:pt>
                <c:pt idx="342">
                  <c:v>129.04539975195866</c:v>
                </c:pt>
                <c:pt idx="343">
                  <c:v>130.48602545858517</c:v>
                </c:pt>
                <c:pt idx="344">
                  <c:v>128.98719107993026</c:v>
                </c:pt>
                <c:pt idx="345">
                  <c:v>126.97904646421641</c:v>
                </c:pt>
                <c:pt idx="346">
                  <c:v>126.5861419297709</c:v>
                </c:pt>
                <c:pt idx="347">
                  <c:v>124.83992978987295</c:v>
                </c:pt>
                <c:pt idx="348">
                  <c:v>127.561121543057</c:v>
                </c:pt>
                <c:pt idx="349">
                  <c:v>111.03027050305192</c:v>
                </c:pt>
                <c:pt idx="350">
                  <c:v>108.46915005138023</c:v>
                </c:pt>
                <c:pt idx="351">
                  <c:v>107.07217830220925</c:v>
                </c:pt>
                <c:pt idx="352">
                  <c:v>104.0599548303266</c:v>
                </c:pt>
                <c:pt idx="353">
                  <c:v>102.50291177964331</c:v>
                </c:pt>
                <c:pt idx="354">
                  <c:v>106.22817074755281</c:v>
                </c:pt>
                <c:pt idx="355">
                  <c:v>108.36728742189626</c:v>
                </c:pt>
                <c:pt idx="356">
                  <c:v>109.92433047257958</c:v>
                </c:pt>
                <c:pt idx="357">
                  <c:v>111.65599808416765</c:v>
                </c:pt>
                <c:pt idx="358">
                  <c:v>109.95342971546229</c:v>
                </c:pt>
                <c:pt idx="359">
                  <c:v>110.7537833126632</c:v>
                </c:pt>
                <c:pt idx="360">
                  <c:v>111.96158451743911</c:v>
                </c:pt>
                <c:pt idx="361">
                  <c:v>106.46100543566639</c:v>
                </c:pt>
                <c:pt idx="362">
                  <c:v>107.72700512620773</c:v>
                </c:pt>
                <c:pt idx="363">
                  <c:v>106.35913116473907</c:v>
                </c:pt>
                <c:pt idx="364">
                  <c:v>105.67520655303832</c:v>
                </c:pt>
                <c:pt idx="365">
                  <c:v>105.57334392355439</c:v>
                </c:pt>
                <c:pt idx="366">
                  <c:v>104.6274751945944</c:v>
                </c:pt>
                <c:pt idx="367">
                  <c:v>102.32828721873855</c:v>
                </c:pt>
                <c:pt idx="368">
                  <c:v>97.904537283112106</c:v>
                </c:pt>
                <c:pt idx="369">
                  <c:v>100</c:v>
                </c:pt>
              </c:numCache>
            </c:numRef>
          </c:val>
          <c:smooth val="0"/>
          <c:extLst>
            <c:ext xmlns:c16="http://schemas.microsoft.com/office/drawing/2014/chart" uri="{C3380CC4-5D6E-409C-BE32-E72D297353CC}">
              <c16:uniqueId val="{00000000-C03B-4394-B974-52845B1B5360}"/>
            </c:ext>
          </c:extLst>
        </c:ser>
        <c:dLbls>
          <c:showLegendKey val="0"/>
          <c:showVal val="0"/>
          <c:showCatName val="0"/>
          <c:showSerName val="0"/>
          <c:showPercent val="0"/>
          <c:showBubbleSize val="0"/>
        </c:dLbls>
        <c:smooth val="0"/>
        <c:axId val="922640133"/>
        <c:axId val="1039707186"/>
      </c:lineChart>
      <c:dateAx>
        <c:axId val="922640133"/>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a:t>
                </a:r>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1039707186"/>
        <c:crosses val="autoZero"/>
        <c:auto val="1"/>
        <c:lblOffset val="100"/>
        <c:baseTimeUnit val="days"/>
      </c:dateAx>
      <c:valAx>
        <c:axId val="1039707186"/>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US" b="0">
                    <a:solidFill>
                      <a:srgbClr val="000000"/>
                    </a:solidFill>
                    <a:latin typeface="+mn-lt"/>
                  </a:rPr>
                  <a:t>sharpe ZM</a:t>
                </a:r>
              </a:p>
            </c:rich>
          </c:tx>
          <c:overlay val="0"/>
        </c:title>
        <c:numFmt formatCode="_(&quot;$&quot;* #,##0.00_);_(&quot;$&quot;* \(#,##0.00\);_(&quot;$&quot;* &quot;-&quot;??_);_(@_)"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92264013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$100 investment UAL</a:t>
            </a:r>
          </a:p>
        </c:rich>
      </c:tx>
      <c:overlay val="0"/>
    </c:title>
    <c:autoTitleDeleted val="0"/>
    <c:plotArea>
      <c:layout/>
      <c:lineChart>
        <c:grouping val="standard"/>
        <c:varyColors val="0"/>
        <c:ser>
          <c:idx val="0"/>
          <c:order val="0"/>
          <c:tx>
            <c:strRef>
              <c:f>UAL!$L$1</c:f>
              <c:strCache>
                <c:ptCount val="1"/>
                <c:pt idx="0">
                  <c:v>UAL rtnOn $100</c:v>
                </c:pt>
              </c:strCache>
            </c:strRef>
          </c:tx>
          <c:spPr>
            <a:ln cmpd="sng">
              <a:solidFill>
                <a:srgbClr val="4472C4"/>
              </a:solidFill>
              <a:prstDash val="solid"/>
            </a:ln>
          </c:spPr>
          <c:marker>
            <c:symbol val="none"/>
          </c:marker>
          <c:cat>
            <c:numRef>
              <c:f>UAL!$A$2:$A$504</c:f>
              <c:numCache>
                <c:formatCode>m/d/yyyy</c:formatCode>
                <c:ptCount val="503"/>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pt idx="299">
                  <c:v>43935</c:v>
                </c:pt>
                <c:pt idx="300">
                  <c:v>43934</c:v>
                </c:pt>
                <c:pt idx="301">
                  <c:v>43930</c:v>
                </c:pt>
                <c:pt idx="302">
                  <c:v>43929</c:v>
                </c:pt>
                <c:pt idx="303">
                  <c:v>43928</c:v>
                </c:pt>
                <c:pt idx="304">
                  <c:v>43927</c:v>
                </c:pt>
                <c:pt idx="305">
                  <c:v>43924</c:v>
                </c:pt>
                <c:pt idx="306">
                  <c:v>43923</c:v>
                </c:pt>
                <c:pt idx="307">
                  <c:v>43922</c:v>
                </c:pt>
                <c:pt idx="308">
                  <c:v>43921</c:v>
                </c:pt>
                <c:pt idx="309">
                  <c:v>43920</c:v>
                </c:pt>
                <c:pt idx="310">
                  <c:v>43917</c:v>
                </c:pt>
                <c:pt idx="311">
                  <c:v>43916</c:v>
                </c:pt>
                <c:pt idx="312">
                  <c:v>43915</c:v>
                </c:pt>
                <c:pt idx="313">
                  <c:v>43914</c:v>
                </c:pt>
                <c:pt idx="314">
                  <c:v>43913</c:v>
                </c:pt>
                <c:pt idx="315">
                  <c:v>43910</c:v>
                </c:pt>
                <c:pt idx="316">
                  <c:v>43909</c:v>
                </c:pt>
                <c:pt idx="317">
                  <c:v>43908</c:v>
                </c:pt>
                <c:pt idx="318">
                  <c:v>43907</c:v>
                </c:pt>
                <c:pt idx="319">
                  <c:v>43906</c:v>
                </c:pt>
                <c:pt idx="320">
                  <c:v>43903</c:v>
                </c:pt>
                <c:pt idx="321">
                  <c:v>43902</c:v>
                </c:pt>
                <c:pt idx="322">
                  <c:v>43901</c:v>
                </c:pt>
                <c:pt idx="323">
                  <c:v>43900</c:v>
                </c:pt>
                <c:pt idx="324">
                  <c:v>43899</c:v>
                </c:pt>
                <c:pt idx="325">
                  <c:v>43896</c:v>
                </c:pt>
                <c:pt idx="326">
                  <c:v>43895</c:v>
                </c:pt>
                <c:pt idx="327">
                  <c:v>43894</c:v>
                </c:pt>
                <c:pt idx="328">
                  <c:v>43893</c:v>
                </c:pt>
                <c:pt idx="329">
                  <c:v>43892</c:v>
                </c:pt>
                <c:pt idx="330">
                  <c:v>43889</c:v>
                </c:pt>
                <c:pt idx="331">
                  <c:v>43888</c:v>
                </c:pt>
                <c:pt idx="332">
                  <c:v>43887</c:v>
                </c:pt>
                <c:pt idx="333">
                  <c:v>43886</c:v>
                </c:pt>
                <c:pt idx="334">
                  <c:v>43885</c:v>
                </c:pt>
                <c:pt idx="335">
                  <c:v>43882</c:v>
                </c:pt>
                <c:pt idx="336">
                  <c:v>43881</c:v>
                </c:pt>
                <c:pt idx="337">
                  <c:v>43880</c:v>
                </c:pt>
                <c:pt idx="338">
                  <c:v>43879</c:v>
                </c:pt>
                <c:pt idx="339">
                  <c:v>43875</c:v>
                </c:pt>
                <c:pt idx="340">
                  <c:v>43874</c:v>
                </c:pt>
                <c:pt idx="341">
                  <c:v>43873</c:v>
                </c:pt>
                <c:pt idx="342">
                  <c:v>43872</c:v>
                </c:pt>
                <c:pt idx="343">
                  <c:v>43871</c:v>
                </c:pt>
                <c:pt idx="344">
                  <c:v>43868</c:v>
                </c:pt>
                <c:pt idx="345">
                  <c:v>43867</c:v>
                </c:pt>
                <c:pt idx="346">
                  <c:v>43866</c:v>
                </c:pt>
                <c:pt idx="347">
                  <c:v>43865</c:v>
                </c:pt>
                <c:pt idx="348">
                  <c:v>43864</c:v>
                </c:pt>
                <c:pt idx="349">
                  <c:v>43861</c:v>
                </c:pt>
                <c:pt idx="350">
                  <c:v>43860</c:v>
                </c:pt>
                <c:pt idx="351">
                  <c:v>43859</c:v>
                </c:pt>
                <c:pt idx="352">
                  <c:v>43858</c:v>
                </c:pt>
                <c:pt idx="353">
                  <c:v>43857</c:v>
                </c:pt>
                <c:pt idx="354">
                  <c:v>43854</c:v>
                </c:pt>
                <c:pt idx="355">
                  <c:v>43853</c:v>
                </c:pt>
                <c:pt idx="356">
                  <c:v>43852</c:v>
                </c:pt>
                <c:pt idx="357">
                  <c:v>43851</c:v>
                </c:pt>
                <c:pt idx="358">
                  <c:v>43847</c:v>
                </c:pt>
                <c:pt idx="359">
                  <c:v>43846</c:v>
                </c:pt>
                <c:pt idx="360">
                  <c:v>43845</c:v>
                </c:pt>
                <c:pt idx="361">
                  <c:v>43844</c:v>
                </c:pt>
                <c:pt idx="362">
                  <c:v>43843</c:v>
                </c:pt>
                <c:pt idx="363">
                  <c:v>43840</c:v>
                </c:pt>
                <c:pt idx="364">
                  <c:v>43839</c:v>
                </c:pt>
                <c:pt idx="365">
                  <c:v>43838</c:v>
                </c:pt>
                <c:pt idx="366">
                  <c:v>43837</c:v>
                </c:pt>
                <c:pt idx="367">
                  <c:v>43836</c:v>
                </c:pt>
                <c:pt idx="368">
                  <c:v>43833</c:v>
                </c:pt>
                <c:pt idx="369">
                  <c:v>43832</c:v>
                </c:pt>
                <c:pt idx="370">
                  <c:v>43830</c:v>
                </c:pt>
                <c:pt idx="371">
                  <c:v>43829</c:v>
                </c:pt>
                <c:pt idx="372">
                  <c:v>43826</c:v>
                </c:pt>
                <c:pt idx="373">
                  <c:v>43825</c:v>
                </c:pt>
                <c:pt idx="374">
                  <c:v>43823</c:v>
                </c:pt>
                <c:pt idx="375">
                  <c:v>43822</c:v>
                </c:pt>
                <c:pt idx="376">
                  <c:v>43819</c:v>
                </c:pt>
                <c:pt idx="377">
                  <c:v>43818</c:v>
                </c:pt>
                <c:pt idx="378">
                  <c:v>43817</c:v>
                </c:pt>
                <c:pt idx="379">
                  <c:v>43816</c:v>
                </c:pt>
                <c:pt idx="380">
                  <c:v>43815</c:v>
                </c:pt>
                <c:pt idx="381">
                  <c:v>43812</c:v>
                </c:pt>
                <c:pt idx="382">
                  <c:v>43811</c:v>
                </c:pt>
                <c:pt idx="383">
                  <c:v>43810</c:v>
                </c:pt>
                <c:pt idx="384">
                  <c:v>43809</c:v>
                </c:pt>
                <c:pt idx="385">
                  <c:v>43808</c:v>
                </c:pt>
                <c:pt idx="386">
                  <c:v>43805</c:v>
                </c:pt>
                <c:pt idx="387">
                  <c:v>43804</c:v>
                </c:pt>
                <c:pt idx="388">
                  <c:v>43803</c:v>
                </c:pt>
                <c:pt idx="389">
                  <c:v>43802</c:v>
                </c:pt>
                <c:pt idx="390">
                  <c:v>43801</c:v>
                </c:pt>
                <c:pt idx="391">
                  <c:v>43798</c:v>
                </c:pt>
                <c:pt idx="392">
                  <c:v>43796</c:v>
                </c:pt>
                <c:pt idx="393">
                  <c:v>43795</c:v>
                </c:pt>
                <c:pt idx="394">
                  <c:v>43794</c:v>
                </c:pt>
                <c:pt idx="395">
                  <c:v>43791</c:v>
                </c:pt>
                <c:pt idx="396">
                  <c:v>43790</c:v>
                </c:pt>
                <c:pt idx="397">
                  <c:v>43789</c:v>
                </c:pt>
                <c:pt idx="398">
                  <c:v>43788</c:v>
                </c:pt>
                <c:pt idx="399">
                  <c:v>43787</c:v>
                </c:pt>
                <c:pt idx="400">
                  <c:v>43784</c:v>
                </c:pt>
                <c:pt idx="401">
                  <c:v>43783</c:v>
                </c:pt>
                <c:pt idx="402">
                  <c:v>43782</c:v>
                </c:pt>
                <c:pt idx="403">
                  <c:v>43781</c:v>
                </c:pt>
                <c:pt idx="404">
                  <c:v>43780</c:v>
                </c:pt>
                <c:pt idx="405">
                  <c:v>43777</c:v>
                </c:pt>
                <c:pt idx="406">
                  <c:v>43776</c:v>
                </c:pt>
                <c:pt idx="407">
                  <c:v>43775</c:v>
                </c:pt>
                <c:pt idx="408">
                  <c:v>43774</c:v>
                </c:pt>
                <c:pt idx="409">
                  <c:v>43773</c:v>
                </c:pt>
                <c:pt idx="410">
                  <c:v>43770</c:v>
                </c:pt>
                <c:pt idx="411">
                  <c:v>43769</c:v>
                </c:pt>
                <c:pt idx="412">
                  <c:v>43768</c:v>
                </c:pt>
                <c:pt idx="413">
                  <c:v>43767</c:v>
                </c:pt>
                <c:pt idx="414">
                  <c:v>43766</c:v>
                </c:pt>
                <c:pt idx="415">
                  <c:v>43763</c:v>
                </c:pt>
                <c:pt idx="416">
                  <c:v>43762</c:v>
                </c:pt>
                <c:pt idx="417">
                  <c:v>43761</c:v>
                </c:pt>
                <c:pt idx="418">
                  <c:v>43760</c:v>
                </c:pt>
                <c:pt idx="419">
                  <c:v>43759</c:v>
                </c:pt>
                <c:pt idx="420">
                  <c:v>43756</c:v>
                </c:pt>
                <c:pt idx="421">
                  <c:v>43755</c:v>
                </c:pt>
                <c:pt idx="422">
                  <c:v>43754</c:v>
                </c:pt>
                <c:pt idx="423">
                  <c:v>43753</c:v>
                </c:pt>
                <c:pt idx="424">
                  <c:v>43752</c:v>
                </c:pt>
                <c:pt idx="425">
                  <c:v>43749</c:v>
                </c:pt>
                <c:pt idx="426">
                  <c:v>43748</c:v>
                </c:pt>
                <c:pt idx="427">
                  <c:v>43747</c:v>
                </c:pt>
                <c:pt idx="428">
                  <c:v>43746</c:v>
                </c:pt>
                <c:pt idx="429">
                  <c:v>43745</c:v>
                </c:pt>
                <c:pt idx="430">
                  <c:v>43742</c:v>
                </c:pt>
                <c:pt idx="431">
                  <c:v>43741</c:v>
                </c:pt>
                <c:pt idx="432">
                  <c:v>43740</c:v>
                </c:pt>
                <c:pt idx="433">
                  <c:v>43739</c:v>
                </c:pt>
                <c:pt idx="434">
                  <c:v>43738</c:v>
                </c:pt>
                <c:pt idx="435">
                  <c:v>43735</c:v>
                </c:pt>
                <c:pt idx="436">
                  <c:v>43734</c:v>
                </c:pt>
                <c:pt idx="437">
                  <c:v>43733</c:v>
                </c:pt>
                <c:pt idx="438">
                  <c:v>43732</c:v>
                </c:pt>
                <c:pt idx="439">
                  <c:v>43731</c:v>
                </c:pt>
                <c:pt idx="440">
                  <c:v>43728</c:v>
                </c:pt>
                <c:pt idx="441">
                  <c:v>43727</c:v>
                </c:pt>
                <c:pt idx="442">
                  <c:v>43726</c:v>
                </c:pt>
                <c:pt idx="443">
                  <c:v>43725</c:v>
                </c:pt>
                <c:pt idx="444">
                  <c:v>43724</c:v>
                </c:pt>
                <c:pt idx="445">
                  <c:v>43721</c:v>
                </c:pt>
                <c:pt idx="446">
                  <c:v>43720</c:v>
                </c:pt>
                <c:pt idx="447">
                  <c:v>43719</c:v>
                </c:pt>
                <c:pt idx="448">
                  <c:v>43718</c:v>
                </c:pt>
                <c:pt idx="449">
                  <c:v>43717</c:v>
                </c:pt>
                <c:pt idx="450">
                  <c:v>43714</c:v>
                </c:pt>
                <c:pt idx="451">
                  <c:v>43713</c:v>
                </c:pt>
                <c:pt idx="452">
                  <c:v>43712</c:v>
                </c:pt>
                <c:pt idx="453">
                  <c:v>43711</c:v>
                </c:pt>
                <c:pt idx="454">
                  <c:v>43707</c:v>
                </c:pt>
                <c:pt idx="455">
                  <c:v>43706</c:v>
                </c:pt>
                <c:pt idx="456">
                  <c:v>43705</c:v>
                </c:pt>
                <c:pt idx="457">
                  <c:v>43704</c:v>
                </c:pt>
                <c:pt idx="458">
                  <c:v>43703</c:v>
                </c:pt>
                <c:pt idx="459">
                  <c:v>43700</c:v>
                </c:pt>
                <c:pt idx="460">
                  <c:v>43699</c:v>
                </c:pt>
                <c:pt idx="461">
                  <c:v>43698</c:v>
                </c:pt>
                <c:pt idx="462">
                  <c:v>43697</c:v>
                </c:pt>
                <c:pt idx="463">
                  <c:v>43696</c:v>
                </c:pt>
                <c:pt idx="464">
                  <c:v>43693</c:v>
                </c:pt>
                <c:pt idx="465">
                  <c:v>43692</c:v>
                </c:pt>
                <c:pt idx="466">
                  <c:v>43691</c:v>
                </c:pt>
                <c:pt idx="467">
                  <c:v>43690</c:v>
                </c:pt>
                <c:pt idx="468">
                  <c:v>43689</c:v>
                </c:pt>
                <c:pt idx="469">
                  <c:v>43686</c:v>
                </c:pt>
                <c:pt idx="470">
                  <c:v>43685</c:v>
                </c:pt>
                <c:pt idx="471">
                  <c:v>43684</c:v>
                </c:pt>
                <c:pt idx="472">
                  <c:v>43683</c:v>
                </c:pt>
                <c:pt idx="473">
                  <c:v>43682</c:v>
                </c:pt>
                <c:pt idx="474">
                  <c:v>43679</c:v>
                </c:pt>
                <c:pt idx="475">
                  <c:v>43678</c:v>
                </c:pt>
                <c:pt idx="476">
                  <c:v>43677</c:v>
                </c:pt>
                <c:pt idx="477">
                  <c:v>43676</c:v>
                </c:pt>
                <c:pt idx="478">
                  <c:v>43675</c:v>
                </c:pt>
                <c:pt idx="479">
                  <c:v>43672</c:v>
                </c:pt>
                <c:pt idx="480">
                  <c:v>43671</c:v>
                </c:pt>
                <c:pt idx="481">
                  <c:v>43670</c:v>
                </c:pt>
                <c:pt idx="482">
                  <c:v>43669</c:v>
                </c:pt>
                <c:pt idx="483">
                  <c:v>43668</c:v>
                </c:pt>
                <c:pt idx="484">
                  <c:v>43665</c:v>
                </c:pt>
                <c:pt idx="485">
                  <c:v>43664</c:v>
                </c:pt>
                <c:pt idx="486">
                  <c:v>43663</c:v>
                </c:pt>
                <c:pt idx="487">
                  <c:v>43662</c:v>
                </c:pt>
                <c:pt idx="488">
                  <c:v>43661</c:v>
                </c:pt>
                <c:pt idx="489">
                  <c:v>43658</c:v>
                </c:pt>
                <c:pt idx="490">
                  <c:v>43657</c:v>
                </c:pt>
                <c:pt idx="491">
                  <c:v>43656</c:v>
                </c:pt>
                <c:pt idx="492">
                  <c:v>43655</c:v>
                </c:pt>
                <c:pt idx="493">
                  <c:v>43654</c:v>
                </c:pt>
                <c:pt idx="494">
                  <c:v>43651</c:v>
                </c:pt>
                <c:pt idx="495">
                  <c:v>43649</c:v>
                </c:pt>
                <c:pt idx="496">
                  <c:v>43648</c:v>
                </c:pt>
                <c:pt idx="497">
                  <c:v>43647</c:v>
                </c:pt>
                <c:pt idx="498">
                  <c:v>43644</c:v>
                </c:pt>
                <c:pt idx="499">
                  <c:v>43643</c:v>
                </c:pt>
                <c:pt idx="500">
                  <c:v>43642</c:v>
                </c:pt>
                <c:pt idx="501">
                  <c:v>43641</c:v>
                </c:pt>
                <c:pt idx="502">
                  <c:v>43640</c:v>
                </c:pt>
              </c:numCache>
            </c:numRef>
          </c:cat>
          <c:val>
            <c:numRef>
              <c:f>UAL!$L$2:$L$504</c:f>
              <c:numCache>
                <c:formatCode>_("$"* #,##0.00_);_("$"* \(#,##0.00\);_("$"* "-"??_);_(@_)</c:formatCode>
                <c:ptCount val="503"/>
                <c:pt idx="0">
                  <c:v>62.057053979430698</c:v>
                </c:pt>
                <c:pt idx="1">
                  <c:v>61.19901852460486</c:v>
                </c:pt>
                <c:pt idx="2">
                  <c:v>60.441278369540441</c:v>
                </c:pt>
                <c:pt idx="3">
                  <c:v>61.956763136990517</c:v>
                </c:pt>
                <c:pt idx="4">
                  <c:v>61.611324083158578</c:v>
                </c:pt>
                <c:pt idx="5">
                  <c:v>62.11277383803823</c:v>
                </c:pt>
                <c:pt idx="6">
                  <c:v>62.981949252996458</c:v>
                </c:pt>
                <c:pt idx="7">
                  <c:v>62.692221143129551</c:v>
                </c:pt>
                <c:pt idx="8">
                  <c:v>63.773123774752065</c:v>
                </c:pt>
                <c:pt idx="9">
                  <c:v>64.330288930917987</c:v>
                </c:pt>
                <c:pt idx="10">
                  <c:v>63.851125782284981</c:v>
                </c:pt>
                <c:pt idx="11">
                  <c:v>63.438824681052509</c:v>
                </c:pt>
                <c:pt idx="12">
                  <c:v>64.330288930917987</c:v>
                </c:pt>
                <c:pt idx="13">
                  <c:v>67.182975644817844</c:v>
                </c:pt>
                <c:pt idx="14">
                  <c:v>66.492087508181157</c:v>
                </c:pt>
                <c:pt idx="15">
                  <c:v>65.021171495903104</c:v>
                </c:pt>
                <c:pt idx="16">
                  <c:v>65.890352482512895</c:v>
                </c:pt>
                <c:pt idx="17">
                  <c:v>64.642299189710272</c:v>
                </c:pt>
                <c:pt idx="18">
                  <c:v>63.494541196669083</c:v>
                </c:pt>
                <c:pt idx="19">
                  <c:v>62.558502619980018</c:v>
                </c:pt>
                <c:pt idx="20">
                  <c:v>61.622465157621264</c:v>
                </c:pt>
                <c:pt idx="21">
                  <c:v>61.388456906361888</c:v>
                </c:pt>
                <c:pt idx="22">
                  <c:v>62.168489239324487</c:v>
                </c:pt>
                <c:pt idx="23">
                  <c:v>62.82594412360028</c:v>
                </c:pt>
                <c:pt idx="24">
                  <c:v>63.037665768613017</c:v>
                </c:pt>
                <c:pt idx="25">
                  <c:v>61.600178551374611</c:v>
                </c:pt>
                <c:pt idx="26">
                  <c:v>58.424338275559137</c:v>
                </c:pt>
                <c:pt idx="27">
                  <c:v>56.841987003387281</c:v>
                </c:pt>
                <c:pt idx="28">
                  <c:v>58.725208574219053</c:v>
                </c:pt>
                <c:pt idx="29">
                  <c:v>60.207265660959784</c:v>
                </c:pt>
                <c:pt idx="30">
                  <c:v>60.987297993922397</c:v>
                </c:pt>
                <c:pt idx="31">
                  <c:v>59.115221954874571</c:v>
                </c:pt>
                <c:pt idx="32">
                  <c:v>59.360375737917899</c:v>
                </c:pt>
                <c:pt idx="33">
                  <c:v>58.836639376791602</c:v>
                </c:pt>
                <c:pt idx="34">
                  <c:v>60.686427695262488</c:v>
                </c:pt>
                <c:pt idx="35">
                  <c:v>60.619571219513517</c:v>
                </c:pt>
                <c:pt idx="36">
                  <c:v>59.828393354766959</c:v>
                </c:pt>
                <c:pt idx="37">
                  <c:v>59.672387111040493</c:v>
                </c:pt>
                <c:pt idx="38">
                  <c:v>59.59438510350757</c:v>
                </c:pt>
                <c:pt idx="39">
                  <c:v>59.928683082876809</c:v>
                </c:pt>
                <c:pt idx="40">
                  <c:v>59.182084002275097</c:v>
                </c:pt>
                <c:pt idx="41">
                  <c:v>56.864274723964222</c:v>
                </c:pt>
                <c:pt idx="42">
                  <c:v>57.789171111860284</c:v>
                </c:pt>
                <c:pt idx="43">
                  <c:v>56.050813595961969</c:v>
                </c:pt>
                <c:pt idx="44">
                  <c:v>61.277026103789296</c:v>
                </c:pt>
                <c:pt idx="45">
                  <c:v>62.257633435650391</c:v>
                </c:pt>
                <c:pt idx="46">
                  <c:v>62.536216013733352</c:v>
                </c:pt>
                <c:pt idx="47">
                  <c:v>63.427679149268528</c:v>
                </c:pt>
                <c:pt idx="48">
                  <c:v>63.137955496722874</c:v>
                </c:pt>
                <c:pt idx="49">
                  <c:v>62.580790340556952</c:v>
                </c:pt>
                <c:pt idx="50">
                  <c:v>65.110320149550262</c:v>
                </c:pt>
                <c:pt idx="51">
                  <c:v>66.224650461882121</c:v>
                </c:pt>
                <c:pt idx="52">
                  <c:v>66.380656705608587</c:v>
                </c:pt>
                <c:pt idx="53">
                  <c:v>66.280366977498716</c:v>
                </c:pt>
                <c:pt idx="54">
                  <c:v>66.068645332485985</c:v>
                </c:pt>
                <c:pt idx="55">
                  <c:v>64.430578659027844</c:v>
                </c:pt>
                <c:pt idx="56">
                  <c:v>64.118567285905229</c:v>
                </c:pt>
                <c:pt idx="57">
                  <c:v>64.865166366506955</c:v>
                </c:pt>
                <c:pt idx="58">
                  <c:v>62.625364667380545</c:v>
                </c:pt>
                <c:pt idx="59">
                  <c:v>63.327393878479931</c:v>
                </c:pt>
                <c:pt idx="60">
                  <c:v>62.458212891870147</c:v>
                </c:pt>
                <c:pt idx="61">
                  <c:v>59.984402941484362</c:v>
                </c:pt>
                <c:pt idx="62">
                  <c:v>60.574996892689924</c:v>
                </c:pt>
                <c:pt idx="63">
                  <c:v>64.998889346977705</c:v>
                </c:pt>
                <c:pt idx="64">
                  <c:v>67.717853080406812</c:v>
                </c:pt>
                <c:pt idx="65">
                  <c:v>67.773569596023407</c:v>
                </c:pt>
                <c:pt idx="66">
                  <c:v>69.589929119454652</c:v>
                </c:pt>
                <c:pt idx="67">
                  <c:v>66.64809709489856</c:v>
                </c:pt>
                <c:pt idx="68">
                  <c:v>67.907288119172932</c:v>
                </c:pt>
                <c:pt idx="69">
                  <c:v>62.72565439549043</c:v>
                </c:pt>
                <c:pt idx="70">
                  <c:v>60.240697798990396</c:v>
                </c:pt>
                <c:pt idx="71">
                  <c:v>60.084688212273008</c:v>
                </c:pt>
                <c:pt idx="72">
                  <c:v>59.538668587891024</c:v>
                </c:pt>
                <c:pt idx="73">
                  <c:v>60.240697798990411</c:v>
                </c:pt>
                <c:pt idx="74">
                  <c:v>56.295967379005333</c:v>
                </c:pt>
                <c:pt idx="75">
                  <c:v>58.000891642542754</c:v>
                </c:pt>
                <c:pt idx="76">
                  <c:v>60.809005143949342</c:v>
                </c:pt>
                <c:pt idx="77">
                  <c:v>59.29351480484771</c:v>
                </c:pt>
                <c:pt idx="78">
                  <c:v>59.40495006474152</c:v>
                </c:pt>
                <c:pt idx="79">
                  <c:v>58.702920853642141</c:v>
                </c:pt>
                <c:pt idx="80">
                  <c:v>57.700022458213155</c:v>
                </c:pt>
                <c:pt idx="81">
                  <c:v>61.24359285142846</c:v>
                </c:pt>
                <c:pt idx="82">
                  <c:v>56.396258221445507</c:v>
                </c:pt>
                <c:pt idx="83">
                  <c:v>55.382217637223526</c:v>
                </c:pt>
                <c:pt idx="84">
                  <c:v>53.521283786968695</c:v>
                </c:pt>
                <c:pt idx="85">
                  <c:v>50.100289728109907</c:v>
                </c:pt>
                <c:pt idx="86">
                  <c:v>51.348343020912516</c:v>
                </c:pt>
                <c:pt idx="87">
                  <c:v>50.93603746235879</c:v>
                </c:pt>
                <c:pt idx="88">
                  <c:v>48.96367280953141</c:v>
                </c:pt>
                <c:pt idx="89">
                  <c:v>48.406507653365487</c:v>
                </c:pt>
                <c:pt idx="90">
                  <c:v>48.785379959558313</c:v>
                </c:pt>
                <c:pt idx="91">
                  <c:v>48.272789130215976</c:v>
                </c:pt>
                <c:pt idx="92">
                  <c:v>49.420547123257165</c:v>
                </c:pt>
                <c:pt idx="93">
                  <c:v>46.957878247334087</c:v>
                </c:pt>
                <c:pt idx="94">
                  <c:v>47.258748545993988</c:v>
                </c:pt>
                <c:pt idx="95">
                  <c:v>46.846447444761516</c:v>
                </c:pt>
                <c:pt idx="96">
                  <c:v>45.498108881170289</c:v>
                </c:pt>
                <c:pt idx="97">
                  <c:v>44.506351560204003</c:v>
                </c:pt>
                <c:pt idx="98">
                  <c:v>44.562071418811527</c:v>
                </c:pt>
                <c:pt idx="99">
                  <c:v>47.414753675390145</c:v>
                </c:pt>
                <c:pt idx="100">
                  <c:v>45.587253077496207</c:v>
                </c:pt>
                <c:pt idx="101">
                  <c:v>45.96612538368904</c:v>
                </c:pt>
                <c:pt idx="102">
                  <c:v>44.996659126290631</c:v>
                </c:pt>
                <c:pt idx="103">
                  <c:v>46.957878247334072</c:v>
                </c:pt>
                <c:pt idx="104">
                  <c:v>47.459328002213724</c:v>
                </c:pt>
                <c:pt idx="105">
                  <c:v>50.345443511153221</c:v>
                </c:pt>
                <c:pt idx="106">
                  <c:v>49.866281476850524</c:v>
                </c:pt>
                <c:pt idx="107">
                  <c:v>48.907956293914822</c:v>
                </c:pt>
                <c:pt idx="108">
                  <c:v>51.582351272171891</c:v>
                </c:pt>
                <c:pt idx="109">
                  <c:v>49.50969577690433</c:v>
                </c:pt>
                <c:pt idx="110">
                  <c:v>49.119682396248805</c:v>
                </c:pt>
                <c:pt idx="111">
                  <c:v>47.581905450900528</c:v>
                </c:pt>
                <c:pt idx="112">
                  <c:v>48.239360335176315</c:v>
                </c:pt>
                <c:pt idx="113">
                  <c:v>48.607087109585208</c:v>
                </c:pt>
                <c:pt idx="114">
                  <c:v>48.517942913259283</c:v>
                </c:pt>
                <c:pt idx="115">
                  <c:v>48.361937783863141</c:v>
                </c:pt>
                <c:pt idx="116">
                  <c:v>46.389572016705444</c:v>
                </c:pt>
                <c:pt idx="117">
                  <c:v>48.194786008352736</c:v>
                </c:pt>
                <c:pt idx="118">
                  <c:v>49.754850674277961</c:v>
                </c:pt>
                <c:pt idx="119">
                  <c:v>48.740810090055966</c:v>
                </c:pt>
                <c:pt idx="120">
                  <c:v>48.941385088954455</c:v>
                </c:pt>
                <c:pt idx="121">
                  <c:v>48.205927082815435</c:v>
                </c:pt>
                <c:pt idx="122">
                  <c:v>49.153111191288446</c:v>
                </c:pt>
                <c:pt idx="123">
                  <c:v>47.882774635230135</c:v>
                </c:pt>
                <c:pt idx="124">
                  <c:v>49.09739467567185</c:v>
                </c:pt>
                <c:pt idx="125">
                  <c:v>49.855140402387818</c:v>
                </c:pt>
                <c:pt idx="126">
                  <c:v>51.125475844115819</c:v>
                </c:pt>
                <c:pt idx="127">
                  <c:v>51.259194367265323</c:v>
                </c:pt>
                <c:pt idx="128">
                  <c:v>52.886115508939518</c:v>
                </c:pt>
                <c:pt idx="129">
                  <c:v>52.061513306474573</c:v>
                </c:pt>
                <c:pt idx="130">
                  <c:v>53.889015018698807</c:v>
                </c:pt>
                <c:pt idx="131">
                  <c:v>55.315355589822964</c:v>
                </c:pt>
                <c:pt idx="132">
                  <c:v>53.510141598175672</c:v>
                </c:pt>
                <c:pt idx="133">
                  <c:v>54.646759631084471</c:v>
                </c:pt>
                <c:pt idx="134">
                  <c:v>54.825052481057568</c:v>
                </c:pt>
                <c:pt idx="135">
                  <c:v>54.869626807881147</c:v>
                </c:pt>
                <c:pt idx="136">
                  <c:v>55.616225888482866</c:v>
                </c:pt>
                <c:pt idx="137">
                  <c:v>52.072655495267568</c:v>
                </c:pt>
                <c:pt idx="138">
                  <c:v>50.501449754879658</c:v>
                </c:pt>
                <c:pt idx="139">
                  <c:v>50.200579456219742</c:v>
                </c:pt>
                <c:pt idx="140">
                  <c:v>50.479162034302703</c:v>
                </c:pt>
                <c:pt idx="141">
                  <c:v>50.858034340495536</c:v>
                </c:pt>
                <c:pt idx="142">
                  <c:v>50.100289728109871</c:v>
                </c:pt>
                <c:pt idx="143">
                  <c:v>45.609539683742803</c:v>
                </c:pt>
                <c:pt idx="144">
                  <c:v>44.461781690701613</c:v>
                </c:pt>
                <c:pt idx="145">
                  <c:v>45.620681872535805</c:v>
                </c:pt>
                <c:pt idx="146">
                  <c:v>45.743258206892307</c:v>
                </c:pt>
                <c:pt idx="147">
                  <c:v>45.241808452012656</c:v>
                </c:pt>
                <c:pt idx="148">
                  <c:v>45.687542805606022</c:v>
                </c:pt>
                <c:pt idx="149">
                  <c:v>43.447741106479619</c:v>
                </c:pt>
                <c:pt idx="150">
                  <c:v>41.063069780768203</c:v>
                </c:pt>
                <c:pt idx="151">
                  <c:v>42.912858099239088</c:v>
                </c:pt>
                <c:pt idx="152">
                  <c:v>44.628927894560455</c:v>
                </c:pt>
                <c:pt idx="153">
                  <c:v>46.044128505552223</c:v>
                </c:pt>
                <c:pt idx="154">
                  <c:v>38.64497523166871</c:v>
                </c:pt>
                <c:pt idx="155">
                  <c:v>39.391574312270421</c:v>
                </c:pt>
                <c:pt idx="156">
                  <c:v>37.151772613144026</c:v>
                </c:pt>
                <c:pt idx="157">
                  <c:v>37.90951722552969</c:v>
                </c:pt>
                <c:pt idx="158">
                  <c:v>37.642076836239731</c:v>
                </c:pt>
                <c:pt idx="159">
                  <c:v>37.731225489886903</c:v>
                </c:pt>
                <c:pt idx="160">
                  <c:v>37.408068584980356</c:v>
                </c:pt>
                <c:pt idx="161">
                  <c:v>36.327165953357827</c:v>
                </c:pt>
                <c:pt idx="162">
                  <c:v>38.076664543718842</c:v>
                </c:pt>
                <c:pt idx="163">
                  <c:v>39.380433237807743</c:v>
                </c:pt>
                <c:pt idx="164">
                  <c:v>42.355692943073166</c:v>
                </c:pt>
                <c:pt idx="165">
                  <c:v>41.497663059898883</c:v>
                </c:pt>
                <c:pt idx="166">
                  <c:v>39.603300414604419</c:v>
                </c:pt>
                <c:pt idx="167">
                  <c:v>40.182752177016987</c:v>
                </c:pt>
                <c:pt idx="168">
                  <c:v>39.55872608778084</c:v>
                </c:pt>
                <c:pt idx="169">
                  <c:v>38.065523469256149</c:v>
                </c:pt>
                <c:pt idx="170">
                  <c:v>38.16581319736602</c:v>
                </c:pt>
                <c:pt idx="171">
                  <c:v>39.681303536467652</c:v>
                </c:pt>
                <c:pt idx="172">
                  <c:v>39.291284584160572</c:v>
                </c:pt>
                <c:pt idx="173">
                  <c:v>40.539337876963181</c:v>
                </c:pt>
                <c:pt idx="174">
                  <c:v>41.363940079428126</c:v>
                </c:pt>
                <c:pt idx="175">
                  <c:v>41.230221556278622</c:v>
                </c:pt>
                <c:pt idx="176">
                  <c:v>40.539337876963188</c:v>
                </c:pt>
                <c:pt idx="177">
                  <c:v>38.867842408465407</c:v>
                </c:pt>
                <c:pt idx="178">
                  <c:v>40.338758420743453</c:v>
                </c:pt>
                <c:pt idx="179">
                  <c:v>40.127032318409469</c:v>
                </c:pt>
                <c:pt idx="180">
                  <c:v>39.202140387834653</c:v>
                </c:pt>
                <c:pt idx="181">
                  <c:v>38.722978353531957</c:v>
                </c:pt>
                <c:pt idx="182">
                  <c:v>38.455536849911695</c:v>
                </c:pt>
                <c:pt idx="183">
                  <c:v>40.049030310876553</c:v>
                </c:pt>
                <c:pt idx="184">
                  <c:v>38.110097796079756</c:v>
                </c:pt>
                <c:pt idx="185">
                  <c:v>36.483176654405561</c:v>
                </c:pt>
                <c:pt idx="186">
                  <c:v>36.862048960598401</c:v>
                </c:pt>
                <c:pt idx="187">
                  <c:v>37.965233741146314</c:v>
                </c:pt>
                <c:pt idx="188">
                  <c:v>37.653222368023698</c:v>
                </c:pt>
                <c:pt idx="189">
                  <c:v>41.196792761239003</c:v>
                </c:pt>
                <c:pt idx="190">
                  <c:v>42.734565249266019</c:v>
                </c:pt>
                <c:pt idx="191">
                  <c:v>42.678849847979741</c:v>
                </c:pt>
                <c:pt idx="192">
                  <c:v>41.00735437948196</c:v>
                </c:pt>
                <c:pt idx="193">
                  <c:v>40.940497903732982</c:v>
                </c:pt>
                <c:pt idx="194">
                  <c:v>40.193894365810017</c:v>
                </c:pt>
                <c:pt idx="195">
                  <c:v>40.617340998826435</c:v>
                </c:pt>
                <c:pt idx="196">
                  <c:v>40.149320038986431</c:v>
                </c:pt>
                <c:pt idx="197">
                  <c:v>41.542232929401251</c:v>
                </c:pt>
                <c:pt idx="198">
                  <c:v>42.578560119869884</c:v>
                </c:pt>
                <c:pt idx="199">
                  <c:v>41.675955909872009</c:v>
                </c:pt>
                <c:pt idx="200">
                  <c:v>41.107644107591824</c:v>
                </c:pt>
                <c:pt idx="201">
                  <c:v>40.127032318409476</c:v>
                </c:pt>
                <c:pt idx="202">
                  <c:v>40.115891243946777</c:v>
                </c:pt>
                <c:pt idx="203">
                  <c:v>41.609093862471461</c:v>
                </c:pt>
                <c:pt idx="204">
                  <c:v>40.361045026990098</c:v>
                </c:pt>
                <c:pt idx="205">
                  <c:v>38.165813197366028</c:v>
                </c:pt>
                <c:pt idx="206">
                  <c:v>39.246714714658246</c:v>
                </c:pt>
                <c:pt idx="207">
                  <c:v>40.472476943892971</c:v>
                </c:pt>
                <c:pt idx="208">
                  <c:v>36.817474633774793</c:v>
                </c:pt>
                <c:pt idx="209">
                  <c:v>37.942946020569345</c:v>
                </c:pt>
                <c:pt idx="210">
                  <c:v>38.377534842378765</c:v>
                </c:pt>
                <c:pt idx="211">
                  <c:v>37.864944013036421</c:v>
                </c:pt>
                <c:pt idx="212">
                  <c:v>38.332964972876432</c:v>
                </c:pt>
                <c:pt idx="213">
                  <c:v>40.316470700166505</c:v>
                </c:pt>
                <c:pt idx="214">
                  <c:v>39.904169598934033</c:v>
                </c:pt>
                <c:pt idx="215">
                  <c:v>40.561625597540143</c:v>
                </c:pt>
                <c:pt idx="216">
                  <c:v>41.040787631842839</c:v>
                </c:pt>
                <c:pt idx="217">
                  <c:v>41.831961039268137</c:v>
                </c:pt>
                <c:pt idx="218">
                  <c:v>38.254961851013199</c:v>
                </c:pt>
                <c:pt idx="219">
                  <c:v>38.332964972876432</c:v>
                </c:pt>
                <c:pt idx="220">
                  <c:v>37.58636143495346</c:v>
                </c:pt>
                <c:pt idx="221">
                  <c:v>35.981726899525903</c:v>
                </c:pt>
                <c:pt idx="222">
                  <c:v>35.513708168346525</c:v>
                </c:pt>
                <c:pt idx="223">
                  <c:v>34.967684086643295</c:v>
                </c:pt>
                <c:pt idx="224">
                  <c:v>35.368844113413068</c:v>
                </c:pt>
                <c:pt idx="225">
                  <c:v>36.293738272648511</c:v>
                </c:pt>
                <c:pt idx="226">
                  <c:v>37.285491136293551</c:v>
                </c:pt>
                <c:pt idx="227">
                  <c:v>36.126586497138106</c:v>
                </c:pt>
                <c:pt idx="228">
                  <c:v>36.639181783801696</c:v>
                </c:pt>
                <c:pt idx="229">
                  <c:v>37.029196278787531</c:v>
                </c:pt>
                <c:pt idx="230">
                  <c:v>35.290840991549842</c:v>
                </c:pt>
                <c:pt idx="231">
                  <c:v>36.850903428814433</c:v>
                </c:pt>
                <c:pt idx="232">
                  <c:v>36.026301226349489</c:v>
                </c:pt>
                <c:pt idx="233">
                  <c:v>37.798081965635888</c:v>
                </c:pt>
                <c:pt idx="234">
                  <c:v>38.433254700986289</c:v>
                </c:pt>
                <c:pt idx="235">
                  <c:v>40.528192345179242</c:v>
                </c:pt>
                <c:pt idx="236">
                  <c:v>35.368844113413068</c:v>
                </c:pt>
                <c:pt idx="237">
                  <c:v>35.391130719659706</c:v>
                </c:pt>
                <c:pt idx="238">
                  <c:v>36.405169075221067</c:v>
                </c:pt>
                <c:pt idx="239">
                  <c:v>33.619345523052054</c:v>
                </c:pt>
                <c:pt idx="240">
                  <c:v>36.249163945824911</c:v>
                </c:pt>
                <c:pt idx="241">
                  <c:v>36.271450552071556</c:v>
                </c:pt>
                <c:pt idx="242">
                  <c:v>39.235569182874293</c:v>
                </c:pt>
                <c:pt idx="243">
                  <c:v>38.043235748679209</c:v>
                </c:pt>
                <c:pt idx="244">
                  <c:v>38.388680374162703</c:v>
                </c:pt>
                <c:pt idx="245">
                  <c:v>38.566973224135793</c:v>
                </c:pt>
                <c:pt idx="246">
                  <c:v>39.30243011594451</c:v>
                </c:pt>
                <c:pt idx="247">
                  <c:v>36.650322858264389</c:v>
                </c:pt>
                <c:pt idx="248">
                  <c:v>38.656117420461726</c:v>
                </c:pt>
                <c:pt idx="249">
                  <c:v>36.850903428814433</c:v>
                </c:pt>
                <c:pt idx="250">
                  <c:v>40.205039897593942</c:v>
                </c:pt>
                <c:pt idx="251">
                  <c:v>40.717630726936278</c:v>
                </c:pt>
                <c:pt idx="252">
                  <c:v>41.051928706305532</c:v>
                </c:pt>
                <c:pt idx="253">
                  <c:v>43.837754487135165</c:v>
                </c:pt>
                <c:pt idx="254">
                  <c:v>43.737464759025293</c:v>
                </c:pt>
                <c:pt idx="255">
                  <c:v>44.807220744533566</c:v>
                </c:pt>
                <c:pt idx="256">
                  <c:v>43.458882180942325</c:v>
                </c:pt>
                <c:pt idx="257">
                  <c:v>44.194340187081345</c:v>
                </c:pt>
                <c:pt idx="258">
                  <c:v>37.129486006897395</c:v>
                </c:pt>
                <c:pt idx="259">
                  <c:v>44.261201120151583</c:v>
                </c:pt>
                <c:pt idx="260">
                  <c:v>49.743704028163684</c:v>
                </c:pt>
                <c:pt idx="261">
                  <c:v>54.256741793107693</c:v>
                </c:pt>
                <c:pt idx="262">
                  <c:v>47.258748545993953</c:v>
                </c:pt>
                <c:pt idx="263">
                  <c:v>43.570312983514896</c:v>
                </c:pt>
                <c:pt idx="264">
                  <c:v>37.497217238627535</c:v>
                </c:pt>
                <c:pt idx="265">
                  <c:v>33.329619641845774</c:v>
                </c:pt>
                <c:pt idx="266">
                  <c:v>32.828169886966123</c:v>
                </c:pt>
                <c:pt idx="267">
                  <c:v>31.24582307211551</c:v>
                </c:pt>
                <c:pt idx="268">
                  <c:v>32.19300160893696</c:v>
                </c:pt>
                <c:pt idx="269">
                  <c:v>34.198798399794917</c:v>
                </c:pt>
                <c:pt idx="270">
                  <c:v>32.917318540613287</c:v>
                </c:pt>
                <c:pt idx="271">
                  <c:v>28.303989933229101</c:v>
                </c:pt>
                <c:pt idx="272">
                  <c:v>28.79429527065512</c:v>
                </c:pt>
                <c:pt idx="273">
                  <c:v>27.757968080186497</c:v>
                </c:pt>
                <c:pt idx="274">
                  <c:v>26.387341796018315</c:v>
                </c:pt>
                <c:pt idx="275">
                  <c:v>26.88878932223734</c:v>
                </c:pt>
                <c:pt idx="276">
                  <c:v>22.197459821650547</c:v>
                </c:pt>
                <c:pt idx="277">
                  <c:v>22.620904226006335</c:v>
                </c:pt>
                <c:pt idx="278">
                  <c:v>23.077779654062397</c:v>
                </c:pt>
                <c:pt idx="279">
                  <c:v>25.362157908673012</c:v>
                </c:pt>
                <c:pt idx="280">
                  <c:v>26.710496472264243</c:v>
                </c:pt>
                <c:pt idx="281">
                  <c:v>28.326276539475742</c:v>
                </c:pt>
                <c:pt idx="282">
                  <c:v>25.351014605549686</c:v>
                </c:pt>
                <c:pt idx="283">
                  <c:v>25.529307455522783</c:v>
                </c:pt>
                <c:pt idx="284">
                  <c:v>26.877648247774641</c:v>
                </c:pt>
                <c:pt idx="285">
                  <c:v>28.147983689502645</c:v>
                </c:pt>
                <c:pt idx="286">
                  <c:v>29.663474028604277</c:v>
                </c:pt>
                <c:pt idx="287">
                  <c:v>32.961890638776254</c:v>
                </c:pt>
                <c:pt idx="288">
                  <c:v>34.778247933546865</c:v>
                </c:pt>
                <c:pt idx="289">
                  <c:v>31.022955895318823</c:v>
                </c:pt>
                <c:pt idx="290">
                  <c:v>27.858257808296358</c:v>
                </c:pt>
                <c:pt idx="291">
                  <c:v>28.482281668871885</c:v>
                </c:pt>
                <c:pt idx="292">
                  <c:v>28.660574518844982</c:v>
                </c:pt>
                <c:pt idx="293">
                  <c:v>28.838867368818079</c:v>
                </c:pt>
                <c:pt idx="294">
                  <c:v>31.067527993481786</c:v>
                </c:pt>
                <c:pt idx="295">
                  <c:v>30.967240494032545</c:v>
                </c:pt>
                <c:pt idx="296">
                  <c:v>32.404725482610324</c:v>
                </c:pt>
                <c:pt idx="297">
                  <c:v>31.435256996551303</c:v>
                </c:pt>
                <c:pt idx="298">
                  <c:v>35.502564865223199</c:v>
                </c:pt>
                <c:pt idx="299">
                  <c:v>34.4328066510543</c:v>
                </c:pt>
                <c:pt idx="300">
                  <c:v>32.215289329513915</c:v>
                </c:pt>
                <c:pt idx="301">
                  <c:v>35.101404838453419</c:v>
                </c:pt>
                <c:pt idx="302">
                  <c:v>30.655226892249321</c:v>
                </c:pt>
                <c:pt idx="303">
                  <c:v>27.278806045883801</c:v>
                </c:pt>
                <c:pt idx="304">
                  <c:v>26.766214102211148</c:v>
                </c:pt>
                <c:pt idx="305">
                  <c:v>25.507019734945843</c:v>
                </c:pt>
                <c:pt idx="306">
                  <c:v>26.097615914812039</c:v>
                </c:pt>
                <c:pt idx="307">
                  <c:v>28.582572511312069</c:v>
                </c:pt>
                <c:pt idx="308">
                  <c:v>35.157120239739697</c:v>
                </c:pt>
                <c:pt idx="309">
                  <c:v>33.608202219928728</c:v>
                </c:pt>
                <c:pt idx="310">
                  <c:v>36.594607456978103</c:v>
                </c:pt>
                <c:pt idx="311">
                  <c:v>39.614441489067111</c:v>
                </c:pt>
                <c:pt idx="312">
                  <c:v>40.784487202685249</c:v>
                </c:pt>
                <c:pt idx="313">
                  <c:v>36.772900306951193</c:v>
                </c:pt>
                <c:pt idx="314">
                  <c:v>29.251170698711178</c:v>
                </c:pt>
                <c:pt idx="315">
                  <c:v>27.301092652130432</c:v>
                </c:pt>
                <c:pt idx="316">
                  <c:v>23.712950160752172</c:v>
                </c:pt>
                <c:pt idx="317">
                  <c:v>23.824380963324735</c:v>
                </c:pt>
                <c:pt idx="318">
                  <c:v>34.176510679217976</c:v>
                </c:pt>
                <c:pt idx="319">
                  <c:v>39.525297292741193</c:v>
                </c:pt>
                <c:pt idx="320">
                  <c:v>46.400713091168114</c:v>
                </c:pt>
                <c:pt idx="321">
                  <c:v>41.319370209925793</c:v>
                </c:pt>
                <c:pt idx="322">
                  <c:v>54.981057610453711</c:v>
                </c:pt>
                <c:pt idx="323">
                  <c:v>58.569202330492587</c:v>
                </c:pt>
                <c:pt idx="324">
                  <c:v>52.128370896553839</c:v>
                </c:pt>
                <c:pt idx="325">
                  <c:v>58.056607043828997</c:v>
                </c:pt>
                <c:pt idx="326">
                  <c:v>57.488300813200389</c:v>
                </c:pt>
                <c:pt idx="327">
                  <c:v>66.269224788705714</c:v>
                </c:pt>
                <c:pt idx="328">
                  <c:v>64.954315020154112</c:v>
                </c:pt>
                <c:pt idx="329">
                  <c:v>68.263872704788795</c:v>
                </c:pt>
                <c:pt idx="330">
                  <c:v>68.631603936518928</c:v>
                </c:pt>
                <c:pt idx="331">
                  <c:v>72.364612711491262</c:v>
                </c:pt>
                <c:pt idx="332">
                  <c:v>74.136394565107963</c:v>
                </c:pt>
                <c:pt idx="333">
                  <c:v>78.638290141258963</c:v>
                </c:pt>
                <c:pt idx="334">
                  <c:v>84.09850978601537</c:v>
                </c:pt>
                <c:pt idx="335">
                  <c:v>86.928909893668589</c:v>
                </c:pt>
                <c:pt idx="336">
                  <c:v>89.046139715759736</c:v>
                </c:pt>
                <c:pt idx="337">
                  <c:v>88.50011117673526</c:v>
                </c:pt>
                <c:pt idx="338">
                  <c:v>89.413862032847376</c:v>
                </c:pt>
                <c:pt idx="339">
                  <c:v>88.644979688989963</c:v>
                </c:pt>
                <c:pt idx="340">
                  <c:v>90.24960976709626</c:v>
                </c:pt>
                <c:pt idx="341">
                  <c:v>91.597948330687487</c:v>
                </c:pt>
                <c:pt idx="342">
                  <c:v>89.73701893775393</c:v>
                </c:pt>
                <c:pt idx="343">
                  <c:v>88.555831035342791</c:v>
                </c:pt>
                <c:pt idx="344">
                  <c:v>88.566976567126744</c:v>
                </c:pt>
                <c:pt idx="345">
                  <c:v>89.703590142714305</c:v>
                </c:pt>
                <c:pt idx="346">
                  <c:v>91.207933835701681</c:v>
                </c:pt>
                <c:pt idx="347">
                  <c:v>87.909517225529697</c:v>
                </c:pt>
                <c:pt idx="348">
                  <c:v>83.474488154100484</c:v>
                </c:pt>
                <c:pt idx="349">
                  <c:v>83.351910705413658</c:v>
                </c:pt>
                <c:pt idx="350">
                  <c:v>86.639181783801689</c:v>
                </c:pt>
                <c:pt idx="351">
                  <c:v>83.808781676148456</c:v>
                </c:pt>
                <c:pt idx="352">
                  <c:v>85.859153908160337</c:v>
                </c:pt>
                <c:pt idx="353">
                  <c:v>86.505458803330939</c:v>
                </c:pt>
                <c:pt idx="354">
                  <c:v>91.263654808639515</c:v>
                </c:pt>
                <c:pt idx="355">
                  <c:v>94.584353567736883</c:v>
                </c:pt>
                <c:pt idx="356">
                  <c:v>92.868283772415509</c:v>
                </c:pt>
                <c:pt idx="357">
                  <c:v>95.598398609280125</c:v>
                </c:pt>
                <c:pt idx="358">
                  <c:v>99.955425673176421</c:v>
                </c:pt>
                <c:pt idx="359">
                  <c:v>99.77713728052457</c:v>
                </c:pt>
                <c:pt idx="360">
                  <c:v>98.38422439010975</c:v>
                </c:pt>
                <c:pt idx="361">
                  <c:v>97.893915709692806</c:v>
                </c:pt>
                <c:pt idx="362">
                  <c:v>96.82415972418454</c:v>
                </c:pt>
                <c:pt idx="363">
                  <c:v>97.292177341033593</c:v>
                </c:pt>
                <c:pt idx="364">
                  <c:v>98.005347626595679</c:v>
                </c:pt>
                <c:pt idx="365">
                  <c:v>97.281039609561859</c:v>
                </c:pt>
                <c:pt idx="366">
                  <c:v>96.690437858044092</c:v>
                </c:pt>
                <c:pt idx="367">
                  <c:v>97.726765048512704</c:v>
                </c:pt>
                <c:pt idx="368">
                  <c:v>97.94963668263064</c:v>
                </c:pt>
                <c:pt idx="369">
                  <c:v>100</c:v>
                </c:pt>
              </c:numCache>
            </c:numRef>
          </c:val>
          <c:smooth val="0"/>
          <c:extLst>
            <c:ext xmlns:c16="http://schemas.microsoft.com/office/drawing/2014/chart" uri="{C3380CC4-5D6E-409C-BE32-E72D297353CC}">
              <c16:uniqueId val="{00000000-8968-4DBB-9D8B-ED480B0142F1}"/>
            </c:ext>
          </c:extLst>
        </c:ser>
        <c:dLbls>
          <c:showLegendKey val="0"/>
          <c:showVal val="0"/>
          <c:showCatName val="0"/>
          <c:showSerName val="0"/>
          <c:showPercent val="0"/>
          <c:showBubbleSize val="0"/>
        </c:dLbls>
        <c:smooth val="0"/>
        <c:axId val="1450408662"/>
        <c:axId val="325773963"/>
      </c:lineChart>
      <c:dateAx>
        <c:axId val="145040866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a:t>
                </a:r>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325773963"/>
        <c:crosses val="autoZero"/>
        <c:auto val="1"/>
        <c:lblOffset val="100"/>
        <c:baseTimeUnit val="days"/>
      </c:dateAx>
      <c:valAx>
        <c:axId val="325773963"/>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US" b="0">
                    <a:solidFill>
                      <a:srgbClr val="000000"/>
                    </a:solidFill>
                    <a:latin typeface="+mn-lt"/>
                  </a:rPr>
                  <a:t>sharpe ZM</a:t>
                </a:r>
              </a:p>
            </c:rich>
          </c:tx>
          <c:overlay val="0"/>
        </c:title>
        <c:numFmt formatCode="_(&quot;$&quot;* #,##0.00_);_(&quot;$&quot;* \(#,##0.00\);_(&quot;$&quot;* &quot;-&quot;??_);_(@_)"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45040866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$100 investment ZM + UAL</a:t>
            </a:r>
          </a:p>
        </c:rich>
      </c:tx>
      <c:overlay val="0"/>
    </c:title>
    <c:autoTitleDeleted val="0"/>
    <c:plotArea>
      <c:layout/>
      <c:lineChart>
        <c:grouping val="standard"/>
        <c:varyColors val="0"/>
        <c:ser>
          <c:idx val="0"/>
          <c:order val="0"/>
          <c:tx>
            <c:strRef>
              <c:f>Portfolio!$O$1</c:f>
              <c:strCache>
                <c:ptCount val="1"/>
                <c:pt idx="0">
                  <c:v>$100 in PORTFOLIO</c:v>
                </c:pt>
              </c:strCache>
            </c:strRef>
          </c:tx>
          <c:spPr>
            <a:ln cmpd="sng">
              <a:solidFill>
                <a:srgbClr val="4472C4"/>
              </a:solidFill>
              <a:prstDash val="solid"/>
            </a:ln>
          </c:spPr>
          <c:marker>
            <c:symbol val="none"/>
          </c:marker>
          <c:cat>
            <c:numRef>
              <c:f>Portfolio!$B$2:$B$504</c:f>
              <c:numCache>
                <c:formatCode>m/d/yyyy</c:formatCode>
                <c:ptCount val="503"/>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pt idx="299">
                  <c:v>43935</c:v>
                </c:pt>
                <c:pt idx="300">
                  <c:v>43934</c:v>
                </c:pt>
                <c:pt idx="301">
                  <c:v>43930</c:v>
                </c:pt>
                <c:pt idx="302">
                  <c:v>43929</c:v>
                </c:pt>
                <c:pt idx="303">
                  <c:v>43928</c:v>
                </c:pt>
                <c:pt idx="304">
                  <c:v>43927</c:v>
                </c:pt>
                <c:pt idx="305">
                  <c:v>43924</c:v>
                </c:pt>
                <c:pt idx="306">
                  <c:v>43923</c:v>
                </c:pt>
                <c:pt idx="307">
                  <c:v>43922</c:v>
                </c:pt>
                <c:pt idx="308">
                  <c:v>43921</c:v>
                </c:pt>
                <c:pt idx="309">
                  <c:v>43920</c:v>
                </c:pt>
                <c:pt idx="310">
                  <c:v>43917</c:v>
                </c:pt>
                <c:pt idx="311">
                  <c:v>43916</c:v>
                </c:pt>
                <c:pt idx="312">
                  <c:v>43915</c:v>
                </c:pt>
                <c:pt idx="313">
                  <c:v>43914</c:v>
                </c:pt>
                <c:pt idx="314">
                  <c:v>43913</c:v>
                </c:pt>
                <c:pt idx="315">
                  <c:v>43910</c:v>
                </c:pt>
                <c:pt idx="316">
                  <c:v>43909</c:v>
                </c:pt>
                <c:pt idx="317">
                  <c:v>43908</c:v>
                </c:pt>
                <c:pt idx="318">
                  <c:v>43907</c:v>
                </c:pt>
                <c:pt idx="319">
                  <c:v>43906</c:v>
                </c:pt>
                <c:pt idx="320">
                  <c:v>43903</c:v>
                </c:pt>
                <c:pt idx="321">
                  <c:v>43902</c:v>
                </c:pt>
                <c:pt idx="322">
                  <c:v>43901</c:v>
                </c:pt>
                <c:pt idx="323">
                  <c:v>43900</c:v>
                </c:pt>
                <c:pt idx="324">
                  <c:v>43899</c:v>
                </c:pt>
                <c:pt idx="325">
                  <c:v>43896</c:v>
                </c:pt>
                <c:pt idx="326">
                  <c:v>43895</c:v>
                </c:pt>
                <c:pt idx="327">
                  <c:v>43894</c:v>
                </c:pt>
                <c:pt idx="328">
                  <c:v>43893</c:v>
                </c:pt>
                <c:pt idx="329">
                  <c:v>43892</c:v>
                </c:pt>
                <c:pt idx="330">
                  <c:v>43889</c:v>
                </c:pt>
                <c:pt idx="331">
                  <c:v>43888</c:v>
                </c:pt>
                <c:pt idx="332">
                  <c:v>43887</c:v>
                </c:pt>
                <c:pt idx="333">
                  <c:v>43886</c:v>
                </c:pt>
                <c:pt idx="334">
                  <c:v>43885</c:v>
                </c:pt>
                <c:pt idx="335">
                  <c:v>43882</c:v>
                </c:pt>
                <c:pt idx="336">
                  <c:v>43881</c:v>
                </c:pt>
                <c:pt idx="337">
                  <c:v>43880</c:v>
                </c:pt>
                <c:pt idx="338">
                  <c:v>43879</c:v>
                </c:pt>
                <c:pt idx="339">
                  <c:v>43875</c:v>
                </c:pt>
                <c:pt idx="340">
                  <c:v>43874</c:v>
                </c:pt>
                <c:pt idx="341">
                  <c:v>43873</c:v>
                </c:pt>
                <c:pt idx="342">
                  <c:v>43872</c:v>
                </c:pt>
                <c:pt idx="343">
                  <c:v>43871</c:v>
                </c:pt>
                <c:pt idx="344">
                  <c:v>43868</c:v>
                </c:pt>
                <c:pt idx="345">
                  <c:v>43867</c:v>
                </c:pt>
                <c:pt idx="346">
                  <c:v>43866</c:v>
                </c:pt>
                <c:pt idx="347">
                  <c:v>43865</c:v>
                </c:pt>
                <c:pt idx="348">
                  <c:v>43864</c:v>
                </c:pt>
                <c:pt idx="349">
                  <c:v>43861</c:v>
                </c:pt>
                <c:pt idx="350">
                  <c:v>43860</c:v>
                </c:pt>
                <c:pt idx="351">
                  <c:v>43859</c:v>
                </c:pt>
                <c:pt idx="352">
                  <c:v>43858</c:v>
                </c:pt>
                <c:pt idx="353">
                  <c:v>43857</c:v>
                </c:pt>
                <c:pt idx="354">
                  <c:v>43854</c:v>
                </c:pt>
                <c:pt idx="355">
                  <c:v>43853</c:v>
                </c:pt>
                <c:pt idx="356">
                  <c:v>43852</c:v>
                </c:pt>
                <c:pt idx="357">
                  <c:v>43851</c:v>
                </c:pt>
                <c:pt idx="358">
                  <c:v>43847</c:v>
                </c:pt>
                <c:pt idx="359">
                  <c:v>43846</c:v>
                </c:pt>
                <c:pt idx="360">
                  <c:v>43845</c:v>
                </c:pt>
                <c:pt idx="361">
                  <c:v>43844</c:v>
                </c:pt>
                <c:pt idx="362">
                  <c:v>43843</c:v>
                </c:pt>
                <c:pt idx="363">
                  <c:v>43840</c:v>
                </c:pt>
                <c:pt idx="364">
                  <c:v>43839</c:v>
                </c:pt>
                <c:pt idx="365">
                  <c:v>43838</c:v>
                </c:pt>
                <c:pt idx="366">
                  <c:v>43837</c:v>
                </c:pt>
                <c:pt idx="367">
                  <c:v>43836</c:v>
                </c:pt>
                <c:pt idx="368">
                  <c:v>43833</c:v>
                </c:pt>
                <c:pt idx="369">
                  <c:v>43832</c:v>
                </c:pt>
                <c:pt idx="370">
                  <c:v>43830</c:v>
                </c:pt>
                <c:pt idx="371">
                  <c:v>43829</c:v>
                </c:pt>
                <c:pt idx="372">
                  <c:v>43826</c:v>
                </c:pt>
                <c:pt idx="373">
                  <c:v>43825</c:v>
                </c:pt>
                <c:pt idx="374">
                  <c:v>43823</c:v>
                </c:pt>
                <c:pt idx="375">
                  <c:v>43822</c:v>
                </c:pt>
                <c:pt idx="376">
                  <c:v>43819</c:v>
                </c:pt>
                <c:pt idx="377">
                  <c:v>43818</c:v>
                </c:pt>
                <c:pt idx="378">
                  <c:v>43817</c:v>
                </c:pt>
                <c:pt idx="379">
                  <c:v>43816</c:v>
                </c:pt>
                <c:pt idx="380">
                  <c:v>43815</c:v>
                </c:pt>
                <c:pt idx="381">
                  <c:v>43812</c:v>
                </c:pt>
                <c:pt idx="382">
                  <c:v>43811</c:v>
                </c:pt>
                <c:pt idx="383">
                  <c:v>43810</c:v>
                </c:pt>
                <c:pt idx="384">
                  <c:v>43809</c:v>
                </c:pt>
                <c:pt idx="385">
                  <c:v>43808</c:v>
                </c:pt>
                <c:pt idx="386">
                  <c:v>43805</c:v>
                </c:pt>
                <c:pt idx="387">
                  <c:v>43804</c:v>
                </c:pt>
                <c:pt idx="388">
                  <c:v>43803</c:v>
                </c:pt>
                <c:pt idx="389">
                  <c:v>43802</c:v>
                </c:pt>
                <c:pt idx="390">
                  <c:v>43801</c:v>
                </c:pt>
                <c:pt idx="391">
                  <c:v>43798</c:v>
                </c:pt>
                <c:pt idx="392">
                  <c:v>43796</c:v>
                </c:pt>
                <c:pt idx="393">
                  <c:v>43795</c:v>
                </c:pt>
                <c:pt idx="394">
                  <c:v>43794</c:v>
                </c:pt>
                <c:pt idx="395">
                  <c:v>43791</c:v>
                </c:pt>
                <c:pt idx="396">
                  <c:v>43790</c:v>
                </c:pt>
                <c:pt idx="397">
                  <c:v>43789</c:v>
                </c:pt>
                <c:pt idx="398">
                  <c:v>43788</c:v>
                </c:pt>
                <c:pt idx="399">
                  <c:v>43787</c:v>
                </c:pt>
                <c:pt idx="400">
                  <c:v>43784</c:v>
                </c:pt>
                <c:pt idx="401">
                  <c:v>43783</c:v>
                </c:pt>
                <c:pt idx="402">
                  <c:v>43782</c:v>
                </c:pt>
                <c:pt idx="403">
                  <c:v>43781</c:v>
                </c:pt>
                <c:pt idx="404">
                  <c:v>43780</c:v>
                </c:pt>
                <c:pt idx="405">
                  <c:v>43777</c:v>
                </c:pt>
                <c:pt idx="406">
                  <c:v>43776</c:v>
                </c:pt>
                <c:pt idx="407">
                  <c:v>43775</c:v>
                </c:pt>
                <c:pt idx="408">
                  <c:v>43774</c:v>
                </c:pt>
                <c:pt idx="409">
                  <c:v>43773</c:v>
                </c:pt>
                <c:pt idx="410">
                  <c:v>43770</c:v>
                </c:pt>
                <c:pt idx="411">
                  <c:v>43769</c:v>
                </c:pt>
                <c:pt idx="412">
                  <c:v>43768</c:v>
                </c:pt>
                <c:pt idx="413">
                  <c:v>43767</c:v>
                </c:pt>
                <c:pt idx="414">
                  <c:v>43766</c:v>
                </c:pt>
                <c:pt idx="415">
                  <c:v>43763</c:v>
                </c:pt>
                <c:pt idx="416">
                  <c:v>43762</c:v>
                </c:pt>
                <c:pt idx="417">
                  <c:v>43761</c:v>
                </c:pt>
                <c:pt idx="418">
                  <c:v>43760</c:v>
                </c:pt>
                <c:pt idx="419">
                  <c:v>43759</c:v>
                </c:pt>
                <c:pt idx="420">
                  <c:v>43756</c:v>
                </c:pt>
                <c:pt idx="421">
                  <c:v>43755</c:v>
                </c:pt>
                <c:pt idx="422">
                  <c:v>43754</c:v>
                </c:pt>
                <c:pt idx="423">
                  <c:v>43753</c:v>
                </c:pt>
                <c:pt idx="424">
                  <c:v>43752</c:v>
                </c:pt>
                <c:pt idx="425">
                  <c:v>43749</c:v>
                </c:pt>
                <c:pt idx="426">
                  <c:v>43748</c:v>
                </c:pt>
                <c:pt idx="427">
                  <c:v>43747</c:v>
                </c:pt>
                <c:pt idx="428">
                  <c:v>43746</c:v>
                </c:pt>
                <c:pt idx="429">
                  <c:v>43745</c:v>
                </c:pt>
                <c:pt idx="430">
                  <c:v>43742</c:v>
                </c:pt>
                <c:pt idx="431">
                  <c:v>43741</c:v>
                </c:pt>
                <c:pt idx="432">
                  <c:v>43740</c:v>
                </c:pt>
                <c:pt idx="433">
                  <c:v>43739</c:v>
                </c:pt>
                <c:pt idx="434">
                  <c:v>43738</c:v>
                </c:pt>
                <c:pt idx="435">
                  <c:v>43735</c:v>
                </c:pt>
                <c:pt idx="436">
                  <c:v>43734</c:v>
                </c:pt>
                <c:pt idx="437">
                  <c:v>43733</c:v>
                </c:pt>
                <c:pt idx="438">
                  <c:v>43732</c:v>
                </c:pt>
                <c:pt idx="439">
                  <c:v>43731</c:v>
                </c:pt>
                <c:pt idx="440">
                  <c:v>43728</c:v>
                </c:pt>
                <c:pt idx="441">
                  <c:v>43727</c:v>
                </c:pt>
                <c:pt idx="442">
                  <c:v>43726</c:v>
                </c:pt>
                <c:pt idx="443">
                  <c:v>43725</c:v>
                </c:pt>
                <c:pt idx="444">
                  <c:v>43724</c:v>
                </c:pt>
                <c:pt idx="445">
                  <c:v>43721</c:v>
                </c:pt>
                <c:pt idx="446">
                  <c:v>43720</c:v>
                </c:pt>
                <c:pt idx="447">
                  <c:v>43719</c:v>
                </c:pt>
                <c:pt idx="448">
                  <c:v>43718</c:v>
                </c:pt>
                <c:pt idx="449">
                  <c:v>43717</c:v>
                </c:pt>
                <c:pt idx="450">
                  <c:v>43714</c:v>
                </c:pt>
                <c:pt idx="451">
                  <c:v>43713</c:v>
                </c:pt>
                <c:pt idx="452">
                  <c:v>43712</c:v>
                </c:pt>
                <c:pt idx="453">
                  <c:v>43711</c:v>
                </c:pt>
                <c:pt idx="454">
                  <c:v>43707</c:v>
                </c:pt>
                <c:pt idx="455">
                  <c:v>43706</c:v>
                </c:pt>
                <c:pt idx="456">
                  <c:v>43705</c:v>
                </c:pt>
                <c:pt idx="457">
                  <c:v>43704</c:v>
                </c:pt>
                <c:pt idx="458">
                  <c:v>43703</c:v>
                </c:pt>
                <c:pt idx="459">
                  <c:v>43700</c:v>
                </c:pt>
                <c:pt idx="460">
                  <c:v>43699</c:v>
                </c:pt>
                <c:pt idx="461">
                  <c:v>43698</c:v>
                </c:pt>
                <c:pt idx="462">
                  <c:v>43697</c:v>
                </c:pt>
                <c:pt idx="463">
                  <c:v>43696</c:v>
                </c:pt>
                <c:pt idx="464">
                  <c:v>43693</c:v>
                </c:pt>
                <c:pt idx="465">
                  <c:v>43692</c:v>
                </c:pt>
                <c:pt idx="466">
                  <c:v>43691</c:v>
                </c:pt>
                <c:pt idx="467">
                  <c:v>43690</c:v>
                </c:pt>
                <c:pt idx="468">
                  <c:v>43689</c:v>
                </c:pt>
                <c:pt idx="469">
                  <c:v>43686</c:v>
                </c:pt>
                <c:pt idx="470">
                  <c:v>43685</c:v>
                </c:pt>
                <c:pt idx="471">
                  <c:v>43684</c:v>
                </c:pt>
                <c:pt idx="472">
                  <c:v>43683</c:v>
                </c:pt>
                <c:pt idx="473">
                  <c:v>43682</c:v>
                </c:pt>
                <c:pt idx="474">
                  <c:v>43679</c:v>
                </c:pt>
                <c:pt idx="475">
                  <c:v>43678</c:v>
                </c:pt>
                <c:pt idx="476">
                  <c:v>43677</c:v>
                </c:pt>
                <c:pt idx="477">
                  <c:v>43676</c:v>
                </c:pt>
                <c:pt idx="478">
                  <c:v>43675</c:v>
                </c:pt>
                <c:pt idx="479">
                  <c:v>43672</c:v>
                </c:pt>
                <c:pt idx="480">
                  <c:v>43671</c:v>
                </c:pt>
                <c:pt idx="481">
                  <c:v>43670</c:v>
                </c:pt>
                <c:pt idx="482">
                  <c:v>43669</c:v>
                </c:pt>
                <c:pt idx="483">
                  <c:v>43668</c:v>
                </c:pt>
                <c:pt idx="484">
                  <c:v>43665</c:v>
                </c:pt>
                <c:pt idx="485">
                  <c:v>43664</c:v>
                </c:pt>
                <c:pt idx="486">
                  <c:v>43663</c:v>
                </c:pt>
                <c:pt idx="487">
                  <c:v>43662</c:v>
                </c:pt>
                <c:pt idx="488">
                  <c:v>43661</c:v>
                </c:pt>
                <c:pt idx="489">
                  <c:v>43658</c:v>
                </c:pt>
                <c:pt idx="490">
                  <c:v>43657</c:v>
                </c:pt>
                <c:pt idx="491">
                  <c:v>43656</c:v>
                </c:pt>
                <c:pt idx="492">
                  <c:v>43655</c:v>
                </c:pt>
                <c:pt idx="493">
                  <c:v>43654</c:v>
                </c:pt>
                <c:pt idx="494">
                  <c:v>43651</c:v>
                </c:pt>
                <c:pt idx="495">
                  <c:v>43649</c:v>
                </c:pt>
                <c:pt idx="496">
                  <c:v>43648</c:v>
                </c:pt>
                <c:pt idx="497">
                  <c:v>43647</c:v>
                </c:pt>
                <c:pt idx="498">
                  <c:v>43644</c:v>
                </c:pt>
                <c:pt idx="499">
                  <c:v>43643</c:v>
                </c:pt>
                <c:pt idx="500">
                  <c:v>43642</c:v>
                </c:pt>
                <c:pt idx="501">
                  <c:v>43641</c:v>
                </c:pt>
                <c:pt idx="502">
                  <c:v>43640</c:v>
                </c:pt>
              </c:numCache>
            </c:numRef>
          </c:cat>
          <c:val>
            <c:numRef>
              <c:f>Portfolio!$O$2:$O$504</c:f>
              <c:numCache>
                <c:formatCode>_("$"* #,##0.00_);_("$"* \(#,##0.00\);_("$"* "-"??_);_(@_)</c:formatCode>
                <c:ptCount val="503"/>
                <c:pt idx="0">
                  <c:v>299.69121225364592</c:v>
                </c:pt>
                <c:pt idx="1">
                  <c:v>302.89286240122323</c:v>
                </c:pt>
                <c:pt idx="2">
                  <c:v>301.5754169590021</c:v>
                </c:pt>
                <c:pt idx="3">
                  <c:v>294.24233801110347</c:v>
                </c:pt>
                <c:pt idx="4">
                  <c:v>292.01054764686319</c:v>
                </c:pt>
                <c:pt idx="5">
                  <c:v>297.28892378990764</c:v>
                </c:pt>
                <c:pt idx="6">
                  <c:v>298.08002342467842</c:v>
                </c:pt>
                <c:pt idx="7">
                  <c:v>283.45611854435271</c:v>
                </c:pt>
                <c:pt idx="8">
                  <c:v>274.63248748769712</c:v>
                </c:pt>
                <c:pt idx="9">
                  <c:v>280.46258701060668</c:v>
                </c:pt>
                <c:pt idx="10">
                  <c:v>281.24162736558844</c:v>
                </c:pt>
                <c:pt idx="11">
                  <c:v>276.18972310201752</c:v>
                </c:pt>
                <c:pt idx="12">
                  <c:v>264.27370482476391</c:v>
                </c:pt>
                <c:pt idx="13">
                  <c:v>271.59351069781593</c:v>
                </c:pt>
                <c:pt idx="14">
                  <c:v>271.6919082994068</c:v>
                </c:pt>
                <c:pt idx="15">
                  <c:v>273.72856754047206</c:v>
                </c:pt>
                <c:pt idx="16">
                  <c:v>270.45244359417734</c:v>
                </c:pt>
                <c:pt idx="17">
                  <c:v>269.55192902979707</c:v>
                </c:pt>
                <c:pt idx="18">
                  <c:v>265.50745273220832</c:v>
                </c:pt>
                <c:pt idx="19">
                  <c:v>265.24315797524156</c:v>
                </c:pt>
                <c:pt idx="20">
                  <c:v>261.02077084700699</c:v>
                </c:pt>
                <c:pt idx="21">
                  <c:v>266.95003918868997</c:v>
                </c:pt>
                <c:pt idx="22">
                  <c:v>256.97189485412588</c:v>
                </c:pt>
                <c:pt idx="23">
                  <c:v>259.04683443616176</c:v>
                </c:pt>
                <c:pt idx="24">
                  <c:v>256.29327155173314</c:v>
                </c:pt>
                <c:pt idx="25">
                  <c:v>254.81785013107486</c:v>
                </c:pt>
                <c:pt idx="26">
                  <c:v>240.32974755574253</c:v>
                </c:pt>
                <c:pt idx="27">
                  <c:v>239.20388624350241</c:v>
                </c:pt>
                <c:pt idx="28">
                  <c:v>247.82156501966236</c:v>
                </c:pt>
                <c:pt idx="29">
                  <c:v>240.0061254104784</c:v>
                </c:pt>
                <c:pt idx="30">
                  <c:v>245.30737549850755</c:v>
                </c:pt>
                <c:pt idx="31">
                  <c:v>242.77791346258991</c:v>
                </c:pt>
                <c:pt idx="32">
                  <c:v>246.20375573095578</c:v>
                </c:pt>
                <c:pt idx="33">
                  <c:v>251.22419975524841</c:v>
                </c:pt>
                <c:pt idx="34">
                  <c:v>258.74834221775438</c:v>
                </c:pt>
                <c:pt idx="35">
                  <c:v>262.8257943042268</c:v>
                </c:pt>
                <c:pt idx="36">
                  <c:v>263.54341766648088</c:v>
                </c:pt>
                <c:pt idx="37">
                  <c:v>270.85045081666306</c:v>
                </c:pt>
                <c:pt idx="38">
                  <c:v>272.44124460873775</c:v>
                </c:pt>
                <c:pt idx="39">
                  <c:v>274.7402496500543</c:v>
                </c:pt>
                <c:pt idx="40">
                  <c:v>274.70163578590763</c:v>
                </c:pt>
                <c:pt idx="41">
                  <c:v>267.31456039919931</c:v>
                </c:pt>
                <c:pt idx="42">
                  <c:v>263.73160920498378</c:v>
                </c:pt>
                <c:pt idx="43">
                  <c:v>262.14938403715462</c:v>
                </c:pt>
                <c:pt idx="44">
                  <c:v>266.61783659701496</c:v>
                </c:pt>
                <c:pt idx="45">
                  <c:v>271.19721543627094</c:v>
                </c:pt>
                <c:pt idx="46">
                  <c:v>273.10454584393813</c:v>
                </c:pt>
                <c:pt idx="47">
                  <c:v>271.23654563513026</c:v>
                </c:pt>
                <c:pt idx="48">
                  <c:v>280.95052243140049</c:v>
                </c:pt>
                <c:pt idx="49">
                  <c:v>265.21793105608253</c:v>
                </c:pt>
                <c:pt idx="50">
                  <c:v>267.31213715921945</c:v>
                </c:pt>
                <c:pt idx="51">
                  <c:v>274.1484094708116</c:v>
                </c:pt>
                <c:pt idx="52">
                  <c:v>268.26016413467499</c:v>
                </c:pt>
                <c:pt idx="53">
                  <c:v>273.09216559072854</c:v>
                </c:pt>
                <c:pt idx="54">
                  <c:v>268.74444074380227</c:v>
                </c:pt>
                <c:pt idx="55">
                  <c:v>269.57705173693864</c:v>
                </c:pt>
                <c:pt idx="56">
                  <c:v>265.82674895483456</c:v>
                </c:pt>
                <c:pt idx="57">
                  <c:v>260.30656269614661</c:v>
                </c:pt>
                <c:pt idx="58">
                  <c:v>255.6942382943777</c:v>
                </c:pt>
                <c:pt idx="59">
                  <c:v>264.45619355168901</c:v>
                </c:pt>
                <c:pt idx="60">
                  <c:v>260.31088861878453</c:v>
                </c:pt>
                <c:pt idx="61">
                  <c:v>259.15400765290445</c:v>
                </c:pt>
                <c:pt idx="62">
                  <c:v>277.4935556755932</c:v>
                </c:pt>
                <c:pt idx="63">
                  <c:v>271.51282885548267</c:v>
                </c:pt>
                <c:pt idx="64">
                  <c:v>271.24251592635602</c:v>
                </c:pt>
                <c:pt idx="65">
                  <c:v>264.03812530803287</c:v>
                </c:pt>
                <c:pt idx="66">
                  <c:v>279.73820459256723</c:v>
                </c:pt>
                <c:pt idx="67">
                  <c:v>277.12496685651627</c:v>
                </c:pt>
                <c:pt idx="68">
                  <c:v>288.61021776947331</c:v>
                </c:pt>
                <c:pt idx="69">
                  <c:v>283.39281116122038</c:v>
                </c:pt>
                <c:pt idx="70">
                  <c:v>288.53857345685509</c:v>
                </c:pt>
                <c:pt idx="71">
                  <c:v>274.53448184635567</c:v>
                </c:pt>
                <c:pt idx="72">
                  <c:v>278.68521032834775</c:v>
                </c:pt>
                <c:pt idx="73">
                  <c:v>256.34996798812125</c:v>
                </c:pt>
                <c:pt idx="74">
                  <c:v>273.65874335902015</c:v>
                </c:pt>
                <c:pt idx="75">
                  <c:v>278.62936826555364</c:v>
                </c:pt>
                <c:pt idx="76">
                  <c:v>278.92749589963779</c:v>
                </c:pt>
                <c:pt idx="77">
                  <c:v>300.88511856018931</c:v>
                </c:pt>
                <c:pt idx="78">
                  <c:v>327.76708361699525</c:v>
                </c:pt>
                <c:pt idx="79">
                  <c:v>301.18642809511317</c:v>
                </c:pt>
                <c:pt idx="80">
                  <c:v>294.22399674461906</c:v>
                </c:pt>
                <c:pt idx="81">
                  <c:v>310.91138125852007</c:v>
                </c:pt>
                <c:pt idx="82">
                  <c:v>310.61954816745413</c:v>
                </c:pt>
                <c:pt idx="83">
                  <c:v>314.6090295561275</c:v>
                </c:pt>
                <c:pt idx="84">
                  <c:v>330.35494044420761</c:v>
                </c:pt>
                <c:pt idx="85">
                  <c:v>329.11737268612677</c:v>
                </c:pt>
                <c:pt idx="86">
                  <c:v>338.1159692048422</c:v>
                </c:pt>
                <c:pt idx="87">
                  <c:v>348.88915052074384</c:v>
                </c:pt>
                <c:pt idx="88">
                  <c:v>339.60842160373858</c:v>
                </c:pt>
                <c:pt idx="89">
                  <c:v>339.08246126441259</c:v>
                </c:pt>
                <c:pt idx="90">
                  <c:v>337.9840707482399</c:v>
                </c:pt>
                <c:pt idx="91">
                  <c:v>337.02201210169676</c:v>
                </c:pt>
                <c:pt idx="92">
                  <c:v>323.61160652290135</c:v>
                </c:pt>
                <c:pt idx="93">
                  <c:v>328.76851267882455</c:v>
                </c:pt>
                <c:pt idx="94">
                  <c:v>307.37501260615124</c:v>
                </c:pt>
                <c:pt idx="95">
                  <c:v>300.24947187683006</c:v>
                </c:pt>
                <c:pt idx="96">
                  <c:v>307.8479996516017</c:v>
                </c:pt>
                <c:pt idx="97">
                  <c:v>300.14169982130517</c:v>
                </c:pt>
                <c:pt idx="98">
                  <c:v>292.99553046035902</c:v>
                </c:pt>
                <c:pt idx="99">
                  <c:v>299.16575175826586</c:v>
                </c:pt>
                <c:pt idx="100">
                  <c:v>292.5404139405702</c:v>
                </c:pt>
                <c:pt idx="101">
                  <c:v>295.38557255211072</c:v>
                </c:pt>
                <c:pt idx="102">
                  <c:v>307.58999232374401</c:v>
                </c:pt>
                <c:pt idx="103">
                  <c:v>302.43702150204189</c:v>
                </c:pt>
                <c:pt idx="104">
                  <c:v>302.25847106558882</c:v>
                </c:pt>
                <c:pt idx="105">
                  <c:v>303.69424564205048</c:v>
                </c:pt>
                <c:pt idx="106">
                  <c:v>311.50909334936904</c:v>
                </c:pt>
                <c:pt idx="107">
                  <c:v>304.23424110126103</c:v>
                </c:pt>
                <c:pt idx="108">
                  <c:v>304.63284067040411</c:v>
                </c:pt>
                <c:pt idx="109">
                  <c:v>290.05607001736354</c:v>
                </c:pt>
                <c:pt idx="110">
                  <c:v>284.17130278701484</c:v>
                </c:pt>
                <c:pt idx="111">
                  <c:v>269.50543619875538</c:v>
                </c:pt>
                <c:pt idx="112">
                  <c:v>278.49248278148815</c:v>
                </c:pt>
                <c:pt idx="113">
                  <c:v>273.50319068518201</c:v>
                </c:pt>
                <c:pt idx="114">
                  <c:v>274.8483187996253</c:v>
                </c:pt>
                <c:pt idx="115">
                  <c:v>286.71733512394036</c:v>
                </c:pt>
                <c:pt idx="116">
                  <c:v>285.11271802351678</c:v>
                </c:pt>
                <c:pt idx="117">
                  <c:v>269.52812793679095</c:v>
                </c:pt>
                <c:pt idx="118">
                  <c:v>282.00780139752362</c:v>
                </c:pt>
                <c:pt idx="119">
                  <c:v>281.75544204466382</c:v>
                </c:pt>
                <c:pt idx="120">
                  <c:v>280.13862756095091</c:v>
                </c:pt>
                <c:pt idx="121">
                  <c:v>297.07299231076126</c:v>
                </c:pt>
                <c:pt idx="122">
                  <c:v>303.88388927859927</c:v>
                </c:pt>
                <c:pt idx="123">
                  <c:v>321.52578345288299</c:v>
                </c:pt>
                <c:pt idx="124">
                  <c:v>322.11126649437608</c:v>
                </c:pt>
                <c:pt idx="125">
                  <c:v>320.33647888267097</c:v>
                </c:pt>
                <c:pt idx="126">
                  <c:v>317.77751466514923</c:v>
                </c:pt>
                <c:pt idx="127">
                  <c:v>319.57604226590223</c:v>
                </c:pt>
                <c:pt idx="128">
                  <c:v>317.06441048116739</c:v>
                </c:pt>
                <c:pt idx="129">
                  <c:v>314.1491968727014</c:v>
                </c:pt>
                <c:pt idx="130">
                  <c:v>315.80510429542943</c:v>
                </c:pt>
                <c:pt idx="131">
                  <c:v>317.20947145684715</c:v>
                </c:pt>
                <c:pt idx="132">
                  <c:v>307.13922344192633</c:v>
                </c:pt>
                <c:pt idx="133">
                  <c:v>327.09054658260931</c:v>
                </c:pt>
                <c:pt idx="134">
                  <c:v>324.16019799914847</c:v>
                </c:pt>
                <c:pt idx="135">
                  <c:v>325.7540829278164</c:v>
                </c:pt>
                <c:pt idx="136">
                  <c:v>328.69577518394391</c:v>
                </c:pt>
                <c:pt idx="137">
                  <c:v>326.42921118196341</c:v>
                </c:pt>
                <c:pt idx="138">
                  <c:v>320.87790189101435</c:v>
                </c:pt>
                <c:pt idx="139">
                  <c:v>373.15033195671839</c:v>
                </c:pt>
                <c:pt idx="140">
                  <c:v>368.37838932421198</c:v>
                </c:pt>
                <c:pt idx="141">
                  <c:v>348.27534614512678</c:v>
                </c:pt>
                <c:pt idx="142">
                  <c:v>336.13133067486439</c:v>
                </c:pt>
                <c:pt idx="143">
                  <c:v>335.8722849311103</c:v>
                </c:pt>
                <c:pt idx="144">
                  <c:v>342.07955179051021</c:v>
                </c:pt>
                <c:pt idx="145">
                  <c:v>324.24369583392007</c:v>
                </c:pt>
                <c:pt idx="146">
                  <c:v>324.85067665904808</c:v>
                </c:pt>
                <c:pt idx="147">
                  <c:v>314.8429641471057</c:v>
                </c:pt>
                <c:pt idx="148">
                  <c:v>313.26139959812286</c:v>
                </c:pt>
                <c:pt idx="149">
                  <c:v>315.36471828838484</c:v>
                </c:pt>
                <c:pt idx="150">
                  <c:v>332.40581367568291</c:v>
                </c:pt>
                <c:pt idx="151">
                  <c:v>322.19856378852927</c:v>
                </c:pt>
                <c:pt idx="152">
                  <c:v>295.89566631076696</c:v>
                </c:pt>
                <c:pt idx="153">
                  <c:v>323.69143560508456</c:v>
                </c:pt>
                <c:pt idx="154">
                  <c:v>383.19761692498571</c:v>
                </c:pt>
                <c:pt idx="155">
                  <c:v>381.11168047080514</c:v>
                </c:pt>
                <c:pt idx="156">
                  <c:v>370.51127990471838</c:v>
                </c:pt>
                <c:pt idx="157">
                  <c:v>347.46902187652722</c:v>
                </c:pt>
                <c:pt idx="158">
                  <c:v>348.41940381977361</c:v>
                </c:pt>
                <c:pt idx="159">
                  <c:v>354.21921962280146</c:v>
                </c:pt>
                <c:pt idx="160">
                  <c:v>374.99040352580857</c:v>
                </c:pt>
                <c:pt idx="161">
                  <c:v>393.60741482412033</c:v>
                </c:pt>
                <c:pt idx="162">
                  <c:v>411.20217260707727</c:v>
                </c:pt>
                <c:pt idx="163">
                  <c:v>396.42913575832608</c:v>
                </c:pt>
                <c:pt idx="164">
                  <c:v>393.35478299399108</c:v>
                </c:pt>
                <c:pt idx="165">
                  <c:v>399.48862374852069</c:v>
                </c:pt>
                <c:pt idx="166">
                  <c:v>393.19367184013089</c:v>
                </c:pt>
                <c:pt idx="167">
                  <c:v>410.82188553655124</c:v>
                </c:pt>
                <c:pt idx="168">
                  <c:v>433.29800298104647</c:v>
                </c:pt>
                <c:pt idx="169">
                  <c:v>425.75568945984747</c:v>
                </c:pt>
                <c:pt idx="170">
                  <c:v>409.36231302651476</c:v>
                </c:pt>
                <c:pt idx="171">
                  <c:v>390.36596651611927</c:v>
                </c:pt>
                <c:pt idx="172">
                  <c:v>397.11215164210205</c:v>
                </c:pt>
                <c:pt idx="173">
                  <c:v>377.90936760495862</c:v>
                </c:pt>
                <c:pt idx="174">
                  <c:v>378.95466855146179</c:v>
                </c:pt>
                <c:pt idx="175">
                  <c:v>368.80339732953206</c:v>
                </c:pt>
                <c:pt idx="176">
                  <c:v>369.95678914093907</c:v>
                </c:pt>
                <c:pt idx="177">
                  <c:v>367.40393942352813</c:v>
                </c:pt>
                <c:pt idx="178">
                  <c:v>373.31983609118583</c:v>
                </c:pt>
                <c:pt idx="179">
                  <c:v>370.92935142017916</c:v>
                </c:pt>
                <c:pt idx="180">
                  <c:v>371.0198587355531</c:v>
                </c:pt>
                <c:pt idx="181">
                  <c:v>361.40891216792687</c:v>
                </c:pt>
                <c:pt idx="182">
                  <c:v>357.92101145910539</c:v>
                </c:pt>
                <c:pt idx="183">
                  <c:v>374.84116016683748</c:v>
                </c:pt>
                <c:pt idx="184">
                  <c:v>380.30358846077939</c:v>
                </c:pt>
                <c:pt idx="185">
                  <c:v>356.55649245533277</c:v>
                </c:pt>
                <c:pt idx="186">
                  <c:v>382.61175186416511</c:v>
                </c:pt>
                <c:pt idx="187">
                  <c:v>377.39355897751511</c:v>
                </c:pt>
                <c:pt idx="188">
                  <c:v>359.68079787123253</c:v>
                </c:pt>
                <c:pt idx="189">
                  <c:v>339.81405748050793</c:v>
                </c:pt>
                <c:pt idx="190">
                  <c:v>321.95298837862441</c:v>
                </c:pt>
                <c:pt idx="191">
                  <c:v>318.31993064313264</c:v>
                </c:pt>
                <c:pt idx="192">
                  <c:v>319.4995997887525</c:v>
                </c:pt>
                <c:pt idx="193">
                  <c:v>314.06018210684414</c:v>
                </c:pt>
                <c:pt idx="194">
                  <c:v>298.76399784258115</c:v>
                </c:pt>
                <c:pt idx="195">
                  <c:v>300.05256267426921</c:v>
                </c:pt>
                <c:pt idx="196">
                  <c:v>303.58018121411595</c:v>
                </c:pt>
                <c:pt idx="197">
                  <c:v>276.06797319786625</c:v>
                </c:pt>
                <c:pt idx="198">
                  <c:v>290.41763397250253</c:v>
                </c:pt>
                <c:pt idx="199">
                  <c:v>298.28268215393615</c:v>
                </c:pt>
                <c:pt idx="200">
                  <c:v>328.73193020021455</c:v>
                </c:pt>
                <c:pt idx="201">
                  <c:v>353.07428110375122</c:v>
                </c:pt>
                <c:pt idx="202">
                  <c:v>256.59752745346958</c:v>
                </c:pt>
                <c:pt idx="203">
                  <c:v>238.55046125390868</c:v>
                </c:pt>
                <c:pt idx="204">
                  <c:v>234.58680067987635</c:v>
                </c:pt>
                <c:pt idx="205">
                  <c:v>233.91846007895728</c:v>
                </c:pt>
                <c:pt idx="206">
                  <c:v>230.94465957907968</c:v>
                </c:pt>
                <c:pt idx="207">
                  <c:v>225.62040239243302</c:v>
                </c:pt>
                <c:pt idx="208">
                  <c:v>229.17706443027032</c:v>
                </c:pt>
                <c:pt idx="209">
                  <c:v>230.47467278468514</c:v>
                </c:pt>
                <c:pt idx="210">
                  <c:v>218.1919731982091</c:v>
                </c:pt>
                <c:pt idx="211">
                  <c:v>220.32943356942621</c:v>
                </c:pt>
                <c:pt idx="212">
                  <c:v>212.81461267200095</c:v>
                </c:pt>
                <c:pt idx="213">
                  <c:v>198.35235673841095</c:v>
                </c:pt>
                <c:pt idx="214">
                  <c:v>199.84876437023712</c:v>
                </c:pt>
                <c:pt idx="215">
                  <c:v>192.51596817951577</c:v>
                </c:pt>
                <c:pt idx="216">
                  <c:v>188.62283097973926</c:v>
                </c:pt>
                <c:pt idx="217">
                  <c:v>202.81353316955327</c:v>
                </c:pt>
                <c:pt idx="218">
                  <c:v>207.37690411745328</c:v>
                </c:pt>
                <c:pt idx="219">
                  <c:v>214.34255647980152</c:v>
                </c:pt>
                <c:pt idx="220">
                  <c:v>217.35254482458726</c:v>
                </c:pt>
                <c:pt idx="221">
                  <c:v>212.50482744111966</c:v>
                </c:pt>
                <c:pt idx="222">
                  <c:v>212.7510305248866</c:v>
                </c:pt>
                <c:pt idx="223">
                  <c:v>202.22627532704638</c:v>
                </c:pt>
                <c:pt idx="224">
                  <c:v>199.58197470662569</c:v>
                </c:pt>
                <c:pt idx="225">
                  <c:v>201.78336166198642</c:v>
                </c:pt>
                <c:pt idx="226">
                  <c:v>202.12643978404176</c:v>
                </c:pt>
                <c:pt idx="227">
                  <c:v>201.6561325443659</c:v>
                </c:pt>
                <c:pt idx="228">
                  <c:v>197.71423176217669</c:v>
                </c:pt>
                <c:pt idx="229">
                  <c:v>201.50353610521242</c:v>
                </c:pt>
                <c:pt idx="230">
                  <c:v>207.67742660706699</c:v>
                </c:pt>
                <c:pt idx="231">
                  <c:v>207.91904761816741</c:v>
                </c:pt>
                <c:pt idx="232">
                  <c:v>213.42931991736316</c:v>
                </c:pt>
                <c:pt idx="233">
                  <c:v>198.27912641093076</c:v>
                </c:pt>
                <c:pt idx="234">
                  <c:v>200.05189319980531</c:v>
                </c:pt>
                <c:pt idx="235">
                  <c:v>206.68726066002898</c:v>
                </c:pt>
                <c:pt idx="236">
                  <c:v>206.86515999063053</c:v>
                </c:pt>
                <c:pt idx="237">
                  <c:v>207.08728844784312</c:v>
                </c:pt>
                <c:pt idx="238">
                  <c:v>218.92289229779226</c:v>
                </c:pt>
                <c:pt idx="239">
                  <c:v>212.90977831885854</c:v>
                </c:pt>
                <c:pt idx="240">
                  <c:v>211.89641195294976</c:v>
                </c:pt>
                <c:pt idx="241">
                  <c:v>208.83712383975222</c:v>
                </c:pt>
                <c:pt idx="242">
                  <c:v>209.5188295579527</c:v>
                </c:pt>
                <c:pt idx="243">
                  <c:v>209.46107232079677</c:v>
                </c:pt>
                <c:pt idx="244">
                  <c:v>207.73479509772653</c:v>
                </c:pt>
                <c:pt idx="245">
                  <c:v>203.75670351437839</c:v>
                </c:pt>
                <c:pt idx="246">
                  <c:v>200.50103634944742</c:v>
                </c:pt>
                <c:pt idx="247">
                  <c:v>205.17031878004656</c:v>
                </c:pt>
                <c:pt idx="248">
                  <c:v>208.14500153885504</c:v>
                </c:pt>
                <c:pt idx="249">
                  <c:v>204.61578224132316</c:v>
                </c:pt>
                <c:pt idx="250">
                  <c:v>204.04459963532076</c:v>
                </c:pt>
                <c:pt idx="251">
                  <c:v>203.18041049120967</c:v>
                </c:pt>
                <c:pt idx="252">
                  <c:v>197.67962591960111</c:v>
                </c:pt>
                <c:pt idx="253">
                  <c:v>197.68284951126287</c:v>
                </c:pt>
                <c:pt idx="254">
                  <c:v>194.13298700314095</c:v>
                </c:pt>
                <c:pt idx="255">
                  <c:v>198.88789040014387</c:v>
                </c:pt>
                <c:pt idx="256">
                  <c:v>195.63805613836664</c:v>
                </c:pt>
                <c:pt idx="257">
                  <c:v>181.81777603474245</c:v>
                </c:pt>
                <c:pt idx="258">
                  <c:v>180.14070616445025</c:v>
                </c:pt>
                <c:pt idx="259">
                  <c:v>182.94259181717706</c:v>
                </c:pt>
                <c:pt idx="260">
                  <c:v>174.34070388444184</c:v>
                </c:pt>
                <c:pt idx="261">
                  <c:v>179.79862624186433</c:v>
                </c:pt>
                <c:pt idx="262">
                  <c:v>174.67710635903106</c:v>
                </c:pt>
                <c:pt idx="263">
                  <c:v>174.83376165694065</c:v>
                </c:pt>
                <c:pt idx="264">
                  <c:v>181.63422542831228</c:v>
                </c:pt>
                <c:pt idx="265">
                  <c:v>168.061782297684</c:v>
                </c:pt>
                <c:pt idx="266">
                  <c:v>164.95162207186576</c:v>
                </c:pt>
                <c:pt idx="267">
                  <c:v>146.21079962412685</c:v>
                </c:pt>
                <c:pt idx="268">
                  <c:v>135.0938819308162</c:v>
                </c:pt>
                <c:pt idx="269">
                  <c:v>134.94718633831727</c:v>
                </c:pt>
                <c:pt idx="270">
                  <c:v>135.7834538086536</c:v>
                </c:pt>
                <c:pt idx="271">
                  <c:v>138.61357493661481</c:v>
                </c:pt>
                <c:pt idx="272">
                  <c:v>139.56449083719971</c:v>
                </c:pt>
                <c:pt idx="273">
                  <c:v>141.55651128576366</c:v>
                </c:pt>
                <c:pt idx="274">
                  <c:v>139.56153358182951</c:v>
                </c:pt>
                <c:pt idx="275">
                  <c:v>133.27122789995983</c:v>
                </c:pt>
                <c:pt idx="276">
                  <c:v>138.30332788514716</c:v>
                </c:pt>
                <c:pt idx="277">
                  <c:v>133.48012728515567</c:v>
                </c:pt>
                <c:pt idx="278">
                  <c:v>133.14831689907089</c:v>
                </c:pt>
                <c:pt idx="279">
                  <c:v>129.85220137617694</c:v>
                </c:pt>
                <c:pt idx="280">
                  <c:v>134.48446358640541</c:v>
                </c:pt>
                <c:pt idx="281">
                  <c:v>127.23065263138632</c:v>
                </c:pt>
                <c:pt idx="282">
                  <c:v>127.48924471817442</c:v>
                </c:pt>
                <c:pt idx="283">
                  <c:v>121.60487042100615</c:v>
                </c:pt>
                <c:pt idx="284">
                  <c:v>118.80844351606393</c:v>
                </c:pt>
                <c:pt idx="285">
                  <c:v>118.43953310834932</c:v>
                </c:pt>
                <c:pt idx="286">
                  <c:v>115.64663513981289</c:v>
                </c:pt>
                <c:pt idx="287">
                  <c:v>114.82931263096596</c:v>
                </c:pt>
                <c:pt idx="288">
                  <c:v>123.9665351050532</c:v>
                </c:pt>
                <c:pt idx="289">
                  <c:v>129.5394164804309</c:v>
                </c:pt>
                <c:pt idx="290">
                  <c:v>133.69048193439619</c:v>
                </c:pt>
                <c:pt idx="291">
                  <c:v>129.78246846043518</c:v>
                </c:pt>
                <c:pt idx="292">
                  <c:v>137.35851305936092</c:v>
                </c:pt>
                <c:pt idx="293">
                  <c:v>123.73986282701041</c:v>
                </c:pt>
                <c:pt idx="294">
                  <c:v>119.77561637971735</c:v>
                </c:pt>
                <c:pt idx="295">
                  <c:v>123.8872893622131</c:v>
                </c:pt>
                <c:pt idx="296">
                  <c:v>125.38454828871218</c:v>
                </c:pt>
                <c:pt idx="297">
                  <c:v>125.04532990503196</c:v>
                </c:pt>
                <c:pt idx="298">
                  <c:v>128.02485329591812</c:v>
                </c:pt>
                <c:pt idx="299">
                  <c:v>120.454177579925</c:v>
                </c:pt>
                <c:pt idx="300">
                  <c:v>115.00170463428454</c:v>
                </c:pt>
                <c:pt idx="301">
                  <c:v>108.14296099617282</c:v>
                </c:pt>
                <c:pt idx="302">
                  <c:v>101.04501470169208</c:v>
                </c:pt>
                <c:pt idx="303">
                  <c:v>96.40278947865508</c:v>
                </c:pt>
                <c:pt idx="304">
                  <c:v>102.8330489974102</c:v>
                </c:pt>
                <c:pt idx="305">
                  <c:v>106.0305726835808</c:v>
                </c:pt>
                <c:pt idx="306">
                  <c:v>101.76388233582458</c:v>
                </c:pt>
                <c:pt idx="307">
                  <c:v>113.97114510781171</c:v>
                </c:pt>
                <c:pt idx="308">
                  <c:v>123.8940380547435</c:v>
                </c:pt>
                <c:pt idx="309">
                  <c:v>126.5829157231946</c:v>
                </c:pt>
                <c:pt idx="310">
                  <c:v>128.67273649368931</c:v>
                </c:pt>
                <c:pt idx="311">
                  <c:v>122.50657460513659</c:v>
                </c:pt>
                <c:pt idx="312">
                  <c:v>120.87972831485413</c:v>
                </c:pt>
                <c:pt idx="313">
                  <c:v>116.74208972920836</c:v>
                </c:pt>
                <c:pt idx="314">
                  <c:v>130.71987789745953</c:v>
                </c:pt>
                <c:pt idx="315">
                  <c:v>108.63745050262358</c:v>
                </c:pt>
                <c:pt idx="316">
                  <c:v>101.91031326352739</c:v>
                </c:pt>
                <c:pt idx="317">
                  <c:v>98.284423654359713</c:v>
                </c:pt>
                <c:pt idx="318">
                  <c:v>97.923526282052606</c:v>
                </c:pt>
                <c:pt idx="319">
                  <c:v>98.240529489241879</c:v>
                </c:pt>
                <c:pt idx="320">
                  <c:v>101.39447720632147</c:v>
                </c:pt>
                <c:pt idx="321">
                  <c:v>100.30898618689966</c:v>
                </c:pt>
                <c:pt idx="322">
                  <c:v>107.74373121714179</c:v>
                </c:pt>
                <c:pt idx="323">
                  <c:v>108.22086165802475</c:v>
                </c:pt>
                <c:pt idx="324">
                  <c:v>108.8275719039901</c:v>
                </c:pt>
                <c:pt idx="325">
                  <c:v>112.20641639766949</c:v>
                </c:pt>
                <c:pt idx="326">
                  <c:v>119.69292673155974</c:v>
                </c:pt>
                <c:pt idx="327">
                  <c:v>118.11715117516569</c:v>
                </c:pt>
                <c:pt idx="328">
                  <c:v>117.94718027681125</c:v>
                </c:pt>
                <c:pt idx="329">
                  <c:v>116.42966580091399</c:v>
                </c:pt>
                <c:pt idx="330">
                  <c:v>110.71277408122549</c:v>
                </c:pt>
                <c:pt idx="331">
                  <c:v>118.80017695210952</c:v>
                </c:pt>
                <c:pt idx="332">
                  <c:v>114.83303680867678</c:v>
                </c:pt>
                <c:pt idx="333">
                  <c:v>117.22950627682326</c:v>
                </c:pt>
                <c:pt idx="334">
                  <c:v>118.45350436326014</c:v>
                </c:pt>
                <c:pt idx="335">
                  <c:v>117.5040362326378</c:v>
                </c:pt>
                <c:pt idx="336">
                  <c:v>121.13104385951002</c:v>
                </c:pt>
                <c:pt idx="337">
                  <c:v>119.86850617599201</c:v>
                </c:pt>
                <c:pt idx="338">
                  <c:v>114.83935068853631</c:v>
                </c:pt>
                <c:pt idx="339">
                  <c:v>110.49681731576493</c:v>
                </c:pt>
                <c:pt idx="340">
                  <c:v>110.50606193562527</c:v>
                </c:pt>
                <c:pt idx="341">
                  <c:v>110.03063722949298</c:v>
                </c:pt>
                <c:pt idx="342">
                  <c:v>109.39120934485629</c:v>
                </c:pt>
                <c:pt idx="343">
                  <c:v>109.52092824696399</c:v>
                </c:pt>
                <c:pt idx="344">
                  <c:v>108.7770838235285</c:v>
                </c:pt>
                <c:pt idx="345">
                  <c:v>108.34131830346536</c:v>
                </c:pt>
                <c:pt idx="346">
                  <c:v>108.8970378827363</c:v>
                </c:pt>
                <c:pt idx="347">
                  <c:v>106.37472350770133</c:v>
                </c:pt>
                <c:pt idx="348">
                  <c:v>105.51780484857875</c:v>
                </c:pt>
                <c:pt idx="349">
                  <c:v>97.191090604232784</c:v>
                </c:pt>
                <c:pt idx="350">
                  <c:v>97.55416591759095</c:v>
                </c:pt>
                <c:pt idx="351">
                  <c:v>95.440479989178854</c:v>
                </c:pt>
                <c:pt idx="352">
                  <c:v>94.959554369243477</c:v>
                </c:pt>
                <c:pt idx="353">
                  <c:v>94.504185291487119</c:v>
                </c:pt>
                <c:pt idx="354">
                  <c:v>98.745912778096169</c:v>
                </c:pt>
                <c:pt idx="355">
                  <c:v>101.47582049481657</c:v>
                </c:pt>
                <c:pt idx="356">
                  <c:v>101.39630712249755</c:v>
                </c:pt>
                <c:pt idx="357">
                  <c:v>103.62719834672389</c:v>
                </c:pt>
                <c:pt idx="358">
                  <c:v>104.95442769431935</c:v>
                </c:pt>
                <c:pt idx="359">
                  <c:v>105.26546029659389</c:v>
                </c:pt>
                <c:pt idx="360">
                  <c:v>105.17290445377444</c:v>
                </c:pt>
                <c:pt idx="361">
                  <c:v>102.17746057267959</c:v>
                </c:pt>
                <c:pt idx="362">
                  <c:v>102.27558242519613</c:v>
                </c:pt>
                <c:pt idx="363">
                  <c:v>101.82565425288632</c:v>
                </c:pt>
                <c:pt idx="364">
                  <c:v>101.84027708981699</c:v>
                </c:pt>
                <c:pt idx="365">
                  <c:v>101.42719176655812</c:v>
                </c:pt>
                <c:pt idx="366">
                  <c:v>100.65895652631924</c:v>
                </c:pt>
                <c:pt idx="367">
                  <c:v>100.02752613362563</c:v>
                </c:pt>
                <c:pt idx="368">
                  <c:v>97.927086982871373</c:v>
                </c:pt>
                <c:pt idx="369">
                  <c:v>100</c:v>
                </c:pt>
              </c:numCache>
            </c:numRef>
          </c:val>
          <c:smooth val="0"/>
          <c:extLst>
            <c:ext xmlns:c16="http://schemas.microsoft.com/office/drawing/2014/chart" uri="{C3380CC4-5D6E-409C-BE32-E72D297353CC}">
              <c16:uniqueId val="{00000000-6380-42C4-91A6-1203C9987E4B}"/>
            </c:ext>
          </c:extLst>
        </c:ser>
        <c:dLbls>
          <c:showLegendKey val="0"/>
          <c:showVal val="0"/>
          <c:showCatName val="0"/>
          <c:showSerName val="0"/>
          <c:showPercent val="0"/>
          <c:showBubbleSize val="0"/>
        </c:dLbls>
        <c:smooth val="0"/>
        <c:axId val="1131659159"/>
        <c:axId val="1421454736"/>
      </c:lineChart>
      <c:dateAx>
        <c:axId val="113165915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a:t>
                </a:r>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1421454736"/>
        <c:crosses val="autoZero"/>
        <c:auto val="1"/>
        <c:lblOffset val="100"/>
        <c:baseTimeUnit val="days"/>
      </c:dateAx>
      <c:valAx>
        <c:axId val="1421454736"/>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US" b="0">
                    <a:solidFill>
                      <a:srgbClr val="000000"/>
                    </a:solidFill>
                    <a:latin typeface="+mn-lt"/>
                  </a:rPr>
                  <a:t>sharpe ZM</a:t>
                </a:r>
              </a:p>
            </c:rich>
          </c:tx>
          <c:overlay val="0"/>
        </c:title>
        <c:numFmt formatCode="_(&quot;$&quot;* #,##0.00_);_(&quot;$&quot;* \(#,##0.00\);_(&quot;$&quot;* &quot;-&quot;??_);_(@_)"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13165915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a:defRPr>
            </a:pPr>
            <a:r>
              <a:rPr lang="en-US" b="0">
                <a:solidFill>
                  <a:srgbClr val="757575"/>
                </a:solidFill>
                <a:latin typeface="Arial"/>
              </a:rPr>
              <a:t>$100 investment ZM + UAL</a:t>
            </a:r>
          </a:p>
        </c:rich>
      </c:tx>
      <c:overlay val="0"/>
    </c:title>
    <c:autoTitleDeleted val="0"/>
    <c:plotArea>
      <c:layout/>
      <c:lineChart>
        <c:grouping val="standard"/>
        <c:varyColors val="1"/>
        <c:ser>
          <c:idx val="0"/>
          <c:order val="0"/>
          <c:tx>
            <c:strRef>
              <c:f>Portfolio!$O$1</c:f>
              <c:strCache>
                <c:ptCount val="1"/>
                <c:pt idx="0">
                  <c:v>$100 in PORTFOLIO</c:v>
                </c:pt>
              </c:strCache>
            </c:strRef>
          </c:tx>
          <c:spPr>
            <a:ln w="38100" cmpd="sng">
              <a:solidFill>
                <a:srgbClr val="4472C4"/>
              </a:solidFill>
              <a:prstDash val="solid"/>
            </a:ln>
          </c:spPr>
          <c:marker>
            <c:symbol val="none"/>
          </c:marker>
          <c:cat>
            <c:numRef>
              <c:f>Portfolio!$B$2:$B$504</c:f>
              <c:numCache>
                <c:formatCode>m/d/yyyy</c:formatCode>
                <c:ptCount val="503"/>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pt idx="299">
                  <c:v>43935</c:v>
                </c:pt>
                <c:pt idx="300">
                  <c:v>43934</c:v>
                </c:pt>
                <c:pt idx="301">
                  <c:v>43930</c:v>
                </c:pt>
                <c:pt idx="302">
                  <c:v>43929</c:v>
                </c:pt>
                <c:pt idx="303">
                  <c:v>43928</c:v>
                </c:pt>
                <c:pt idx="304">
                  <c:v>43927</c:v>
                </c:pt>
                <c:pt idx="305">
                  <c:v>43924</c:v>
                </c:pt>
                <c:pt idx="306">
                  <c:v>43923</c:v>
                </c:pt>
                <c:pt idx="307">
                  <c:v>43922</c:v>
                </c:pt>
                <c:pt idx="308">
                  <c:v>43921</c:v>
                </c:pt>
                <c:pt idx="309">
                  <c:v>43920</c:v>
                </c:pt>
                <c:pt idx="310">
                  <c:v>43917</c:v>
                </c:pt>
                <c:pt idx="311">
                  <c:v>43916</c:v>
                </c:pt>
                <c:pt idx="312">
                  <c:v>43915</c:v>
                </c:pt>
                <c:pt idx="313">
                  <c:v>43914</c:v>
                </c:pt>
                <c:pt idx="314">
                  <c:v>43913</c:v>
                </c:pt>
                <c:pt idx="315">
                  <c:v>43910</c:v>
                </c:pt>
                <c:pt idx="316">
                  <c:v>43909</c:v>
                </c:pt>
                <c:pt idx="317">
                  <c:v>43908</c:v>
                </c:pt>
                <c:pt idx="318">
                  <c:v>43907</c:v>
                </c:pt>
                <c:pt idx="319">
                  <c:v>43906</c:v>
                </c:pt>
                <c:pt idx="320">
                  <c:v>43903</c:v>
                </c:pt>
                <c:pt idx="321">
                  <c:v>43902</c:v>
                </c:pt>
                <c:pt idx="322">
                  <c:v>43901</c:v>
                </c:pt>
                <c:pt idx="323">
                  <c:v>43900</c:v>
                </c:pt>
                <c:pt idx="324">
                  <c:v>43899</c:v>
                </c:pt>
                <c:pt idx="325">
                  <c:v>43896</c:v>
                </c:pt>
                <c:pt idx="326">
                  <c:v>43895</c:v>
                </c:pt>
                <c:pt idx="327">
                  <c:v>43894</c:v>
                </c:pt>
                <c:pt idx="328">
                  <c:v>43893</c:v>
                </c:pt>
                <c:pt idx="329">
                  <c:v>43892</c:v>
                </c:pt>
                <c:pt idx="330">
                  <c:v>43889</c:v>
                </c:pt>
                <c:pt idx="331">
                  <c:v>43888</c:v>
                </c:pt>
                <c:pt idx="332">
                  <c:v>43887</c:v>
                </c:pt>
                <c:pt idx="333">
                  <c:v>43886</c:v>
                </c:pt>
                <c:pt idx="334">
                  <c:v>43885</c:v>
                </c:pt>
                <c:pt idx="335">
                  <c:v>43882</c:v>
                </c:pt>
                <c:pt idx="336">
                  <c:v>43881</c:v>
                </c:pt>
                <c:pt idx="337">
                  <c:v>43880</c:v>
                </c:pt>
                <c:pt idx="338">
                  <c:v>43879</c:v>
                </c:pt>
                <c:pt idx="339">
                  <c:v>43875</c:v>
                </c:pt>
                <c:pt idx="340">
                  <c:v>43874</c:v>
                </c:pt>
                <c:pt idx="341">
                  <c:v>43873</c:v>
                </c:pt>
                <c:pt idx="342">
                  <c:v>43872</c:v>
                </c:pt>
                <c:pt idx="343">
                  <c:v>43871</c:v>
                </c:pt>
                <c:pt idx="344">
                  <c:v>43868</c:v>
                </c:pt>
                <c:pt idx="345">
                  <c:v>43867</c:v>
                </c:pt>
                <c:pt idx="346">
                  <c:v>43866</c:v>
                </c:pt>
                <c:pt idx="347">
                  <c:v>43865</c:v>
                </c:pt>
                <c:pt idx="348">
                  <c:v>43864</c:v>
                </c:pt>
                <c:pt idx="349">
                  <c:v>43861</c:v>
                </c:pt>
                <c:pt idx="350">
                  <c:v>43860</c:v>
                </c:pt>
                <c:pt idx="351">
                  <c:v>43859</c:v>
                </c:pt>
                <c:pt idx="352">
                  <c:v>43858</c:v>
                </c:pt>
                <c:pt idx="353">
                  <c:v>43857</c:v>
                </c:pt>
                <c:pt idx="354">
                  <c:v>43854</c:v>
                </c:pt>
                <c:pt idx="355">
                  <c:v>43853</c:v>
                </c:pt>
                <c:pt idx="356">
                  <c:v>43852</c:v>
                </c:pt>
                <c:pt idx="357">
                  <c:v>43851</c:v>
                </c:pt>
                <c:pt idx="358">
                  <c:v>43847</c:v>
                </c:pt>
                <c:pt idx="359">
                  <c:v>43846</c:v>
                </c:pt>
                <c:pt idx="360">
                  <c:v>43845</c:v>
                </c:pt>
                <c:pt idx="361">
                  <c:v>43844</c:v>
                </c:pt>
                <c:pt idx="362">
                  <c:v>43843</c:v>
                </c:pt>
                <c:pt idx="363">
                  <c:v>43840</c:v>
                </c:pt>
                <c:pt idx="364">
                  <c:v>43839</c:v>
                </c:pt>
                <c:pt idx="365">
                  <c:v>43838</c:v>
                </c:pt>
                <c:pt idx="366">
                  <c:v>43837</c:v>
                </c:pt>
                <c:pt idx="367">
                  <c:v>43836</c:v>
                </c:pt>
                <c:pt idx="368">
                  <c:v>43833</c:v>
                </c:pt>
                <c:pt idx="369">
                  <c:v>43832</c:v>
                </c:pt>
                <c:pt idx="370">
                  <c:v>43830</c:v>
                </c:pt>
                <c:pt idx="371">
                  <c:v>43829</c:v>
                </c:pt>
                <c:pt idx="372">
                  <c:v>43826</c:v>
                </c:pt>
                <c:pt idx="373">
                  <c:v>43825</c:v>
                </c:pt>
                <c:pt idx="374">
                  <c:v>43823</c:v>
                </c:pt>
                <c:pt idx="375">
                  <c:v>43822</c:v>
                </c:pt>
                <c:pt idx="376">
                  <c:v>43819</c:v>
                </c:pt>
                <c:pt idx="377">
                  <c:v>43818</c:v>
                </c:pt>
                <c:pt idx="378">
                  <c:v>43817</c:v>
                </c:pt>
                <c:pt idx="379">
                  <c:v>43816</c:v>
                </c:pt>
                <c:pt idx="380">
                  <c:v>43815</c:v>
                </c:pt>
                <c:pt idx="381">
                  <c:v>43812</c:v>
                </c:pt>
                <c:pt idx="382">
                  <c:v>43811</c:v>
                </c:pt>
                <c:pt idx="383">
                  <c:v>43810</c:v>
                </c:pt>
                <c:pt idx="384">
                  <c:v>43809</c:v>
                </c:pt>
                <c:pt idx="385">
                  <c:v>43808</c:v>
                </c:pt>
                <c:pt idx="386">
                  <c:v>43805</c:v>
                </c:pt>
                <c:pt idx="387">
                  <c:v>43804</c:v>
                </c:pt>
                <c:pt idx="388">
                  <c:v>43803</c:v>
                </c:pt>
                <c:pt idx="389">
                  <c:v>43802</c:v>
                </c:pt>
                <c:pt idx="390">
                  <c:v>43801</c:v>
                </c:pt>
                <c:pt idx="391">
                  <c:v>43798</c:v>
                </c:pt>
                <c:pt idx="392">
                  <c:v>43796</c:v>
                </c:pt>
                <c:pt idx="393">
                  <c:v>43795</c:v>
                </c:pt>
                <c:pt idx="394">
                  <c:v>43794</c:v>
                </c:pt>
                <c:pt idx="395">
                  <c:v>43791</c:v>
                </c:pt>
                <c:pt idx="396">
                  <c:v>43790</c:v>
                </c:pt>
                <c:pt idx="397">
                  <c:v>43789</c:v>
                </c:pt>
                <c:pt idx="398">
                  <c:v>43788</c:v>
                </c:pt>
                <c:pt idx="399">
                  <c:v>43787</c:v>
                </c:pt>
                <c:pt idx="400">
                  <c:v>43784</c:v>
                </c:pt>
                <c:pt idx="401">
                  <c:v>43783</c:v>
                </c:pt>
                <c:pt idx="402">
                  <c:v>43782</c:v>
                </c:pt>
                <c:pt idx="403">
                  <c:v>43781</c:v>
                </c:pt>
                <c:pt idx="404">
                  <c:v>43780</c:v>
                </c:pt>
                <c:pt idx="405">
                  <c:v>43777</c:v>
                </c:pt>
                <c:pt idx="406">
                  <c:v>43776</c:v>
                </c:pt>
                <c:pt idx="407">
                  <c:v>43775</c:v>
                </c:pt>
                <c:pt idx="408">
                  <c:v>43774</c:v>
                </c:pt>
                <c:pt idx="409">
                  <c:v>43773</c:v>
                </c:pt>
                <c:pt idx="410">
                  <c:v>43770</c:v>
                </c:pt>
                <c:pt idx="411">
                  <c:v>43769</c:v>
                </c:pt>
                <c:pt idx="412">
                  <c:v>43768</c:v>
                </c:pt>
                <c:pt idx="413">
                  <c:v>43767</c:v>
                </c:pt>
                <c:pt idx="414">
                  <c:v>43766</c:v>
                </c:pt>
                <c:pt idx="415">
                  <c:v>43763</c:v>
                </c:pt>
                <c:pt idx="416">
                  <c:v>43762</c:v>
                </c:pt>
                <c:pt idx="417">
                  <c:v>43761</c:v>
                </c:pt>
                <c:pt idx="418">
                  <c:v>43760</c:v>
                </c:pt>
                <c:pt idx="419">
                  <c:v>43759</c:v>
                </c:pt>
                <c:pt idx="420">
                  <c:v>43756</c:v>
                </c:pt>
                <c:pt idx="421">
                  <c:v>43755</c:v>
                </c:pt>
                <c:pt idx="422">
                  <c:v>43754</c:v>
                </c:pt>
                <c:pt idx="423">
                  <c:v>43753</c:v>
                </c:pt>
                <c:pt idx="424">
                  <c:v>43752</c:v>
                </c:pt>
                <c:pt idx="425">
                  <c:v>43749</c:v>
                </c:pt>
                <c:pt idx="426">
                  <c:v>43748</c:v>
                </c:pt>
                <c:pt idx="427">
                  <c:v>43747</c:v>
                </c:pt>
                <c:pt idx="428">
                  <c:v>43746</c:v>
                </c:pt>
                <c:pt idx="429">
                  <c:v>43745</c:v>
                </c:pt>
                <c:pt idx="430">
                  <c:v>43742</c:v>
                </c:pt>
                <c:pt idx="431">
                  <c:v>43741</c:v>
                </c:pt>
                <c:pt idx="432">
                  <c:v>43740</c:v>
                </c:pt>
                <c:pt idx="433">
                  <c:v>43739</c:v>
                </c:pt>
                <c:pt idx="434">
                  <c:v>43738</c:v>
                </c:pt>
                <c:pt idx="435">
                  <c:v>43735</c:v>
                </c:pt>
                <c:pt idx="436">
                  <c:v>43734</c:v>
                </c:pt>
                <c:pt idx="437">
                  <c:v>43733</c:v>
                </c:pt>
                <c:pt idx="438">
                  <c:v>43732</c:v>
                </c:pt>
                <c:pt idx="439">
                  <c:v>43731</c:v>
                </c:pt>
                <c:pt idx="440">
                  <c:v>43728</c:v>
                </c:pt>
                <c:pt idx="441">
                  <c:v>43727</c:v>
                </c:pt>
                <c:pt idx="442">
                  <c:v>43726</c:v>
                </c:pt>
                <c:pt idx="443">
                  <c:v>43725</c:v>
                </c:pt>
                <c:pt idx="444">
                  <c:v>43724</c:v>
                </c:pt>
                <c:pt idx="445">
                  <c:v>43721</c:v>
                </c:pt>
                <c:pt idx="446">
                  <c:v>43720</c:v>
                </c:pt>
                <c:pt idx="447">
                  <c:v>43719</c:v>
                </c:pt>
                <c:pt idx="448">
                  <c:v>43718</c:v>
                </c:pt>
                <c:pt idx="449">
                  <c:v>43717</c:v>
                </c:pt>
                <c:pt idx="450">
                  <c:v>43714</c:v>
                </c:pt>
                <c:pt idx="451">
                  <c:v>43713</c:v>
                </c:pt>
                <c:pt idx="452">
                  <c:v>43712</c:v>
                </c:pt>
                <c:pt idx="453">
                  <c:v>43711</c:v>
                </c:pt>
                <c:pt idx="454">
                  <c:v>43707</c:v>
                </c:pt>
                <c:pt idx="455">
                  <c:v>43706</c:v>
                </c:pt>
                <c:pt idx="456">
                  <c:v>43705</c:v>
                </c:pt>
                <c:pt idx="457">
                  <c:v>43704</c:v>
                </c:pt>
                <c:pt idx="458">
                  <c:v>43703</c:v>
                </c:pt>
                <c:pt idx="459">
                  <c:v>43700</c:v>
                </c:pt>
                <c:pt idx="460">
                  <c:v>43699</c:v>
                </c:pt>
                <c:pt idx="461">
                  <c:v>43698</c:v>
                </c:pt>
                <c:pt idx="462">
                  <c:v>43697</c:v>
                </c:pt>
                <c:pt idx="463">
                  <c:v>43696</c:v>
                </c:pt>
                <c:pt idx="464">
                  <c:v>43693</c:v>
                </c:pt>
                <c:pt idx="465">
                  <c:v>43692</c:v>
                </c:pt>
                <c:pt idx="466">
                  <c:v>43691</c:v>
                </c:pt>
                <c:pt idx="467">
                  <c:v>43690</c:v>
                </c:pt>
                <c:pt idx="468">
                  <c:v>43689</c:v>
                </c:pt>
                <c:pt idx="469">
                  <c:v>43686</c:v>
                </c:pt>
                <c:pt idx="470">
                  <c:v>43685</c:v>
                </c:pt>
                <c:pt idx="471">
                  <c:v>43684</c:v>
                </c:pt>
                <c:pt idx="472">
                  <c:v>43683</c:v>
                </c:pt>
                <c:pt idx="473">
                  <c:v>43682</c:v>
                </c:pt>
                <c:pt idx="474">
                  <c:v>43679</c:v>
                </c:pt>
                <c:pt idx="475">
                  <c:v>43678</c:v>
                </c:pt>
                <c:pt idx="476">
                  <c:v>43677</c:v>
                </c:pt>
                <c:pt idx="477">
                  <c:v>43676</c:v>
                </c:pt>
                <c:pt idx="478">
                  <c:v>43675</c:v>
                </c:pt>
                <c:pt idx="479">
                  <c:v>43672</c:v>
                </c:pt>
                <c:pt idx="480">
                  <c:v>43671</c:v>
                </c:pt>
                <c:pt idx="481">
                  <c:v>43670</c:v>
                </c:pt>
                <c:pt idx="482">
                  <c:v>43669</c:v>
                </c:pt>
                <c:pt idx="483">
                  <c:v>43668</c:v>
                </c:pt>
                <c:pt idx="484">
                  <c:v>43665</c:v>
                </c:pt>
                <c:pt idx="485">
                  <c:v>43664</c:v>
                </c:pt>
                <c:pt idx="486">
                  <c:v>43663</c:v>
                </c:pt>
                <c:pt idx="487">
                  <c:v>43662</c:v>
                </c:pt>
                <c:pt idx="488">
                  <c:v>43661</c:v>
                </c:pt>
                <c:pt idx="489">
                  <c:v>43658</c:v>
                </c:pt>
                <c:pt idx="490">
                  <c:v>43657</c:v>
                </c:pt>
                <c:pt idx="491">
                  <c:v>43656</c:v>
                </c:pt>
                <c:pt idx="492">
                  <c:v>43655</c:v>
                </c:pt>
                <c:pt idx="493">
                  <c:v>43654</c:v>
                </c:pt>
                <c:pt idx="494">
                  <c:v>43651</c:v>
                </c:pt>
                <c:pt idx="495">
                  <c:v>43649</c:v>
                </c:pt>
                <c:pt idx="496">
                  <c:v>43648</c:v>
                </c:pt>
                <c:pt idx="497">
                  <c:v>43647</c:v>
                </c:pt>
                <c:pt idx="498">
                  <c:v>43644</c:v>
                </c:pt>
                <c:pt idx="499">
                  <c:v>43643</c:v>
                </c:pt>
                <c:pt idx="500">
                  <c:v>43642</c:v>
                </c:pt>
                <c:pt idx="501">
                  <c:v>43641</c:v>
                </c:pt>
                <c:pt idx="502">
                  <c:v>43640</c:v>
                </c:pt>
              </c:numCache>
            </c:numRef>
          </c:cat>
          <c:val>
            <c:numRef>
              <c:f>Portfolio!$O$2:$O$504</c:f>
              <c:numCache>
                <c:formatCode>_("$"* #,##0.00_);_("$"* \(#,##0.00\);_("$"* "-"??_);_(@_)</c:formatCode>
                <c:ptCount val="503"/>
                <c:pt idx="0">
                  <c:v>299.69121225364592</c:v>
                </c:pt>
                <c:pt idx="1">
                  <c:v>302.89286240122323</c:v>
                </c:pt>
                <c:pt idx="2">
                  <c:v>301.5754169590021</c:v>
                </c:pt>
                <c:pt idx="3">
                  <c:v>294.24233801110347</c:v>
                </c:pt>
                <c:pt idx="4">
                  <c:v>292.01054764686319</c:v>
                </c:pt>
                <c:pt idx="5">
                  <c:v>297.28892378990764</c:v>
                </c:pt>
                <c:pt idx="6">
                  <c:v>298.08002342467842</c:v>
                </c:pt>
                <c:pt idx="7">
                  <c:v>283.45611854435271</c:v>
                </c:pt>
                <c:pt idx="8">
                  <c:v>274.63248748769712</c:v>
                </c:pt>
                <c:pt idx="9">
                  <c:v>280.46258701060668</c:v>
                </c:pt>
                <c:pt idx="10">
                  <c:v>281.24162736558844</c:v>
                </c:pt>
                <c:pt idx="11">
                  <c:v>276.18972310201752</c:v>
                </c:pt>
                <c:pt idx="12">
                  <c:v>264.27370482476391</c:v>
                </c:pt>
                <c:pt idx="13">
                  <c:v>271.59351069781593</c:v>
                </c:pt>
                <c:pt idx="14">
                  <c:v>271.6919082994068</c:v>
                </c:pt>
                <c:pt idx="15">
                  <c:v>273.72856754047206</c:v>
                </c:pt>
                <c:pt idx="16">
                  <c:v>270.45244359417734</c:v>
                </c:pt>
                <c:pt idx="17">
                  <c:v>269.55192902979707</c:v>
                </c:pt>
                <c:pt idx="18">
                  <c:v>265.50745273220832</c:v>
                </c:pt>
                <c:pt idx="19">
                  <c:v>265.24315797524156</c:v>
                </c:pt>
                <c:pt idx="20">
                  <c:v>261.02077084700699</c:v>
                </c:pt>
                <c:pt idx="21">
                  <c:v>266.95003918868997</c:v>
                </c:pt>
                <c:pt idx="22">
                  <c:v>256.97189485412588</c:v>
                </c:pt>
                <c:pt idx="23">
                  <c:v>259.04683443616176</c:v>
                </c:pt>
                <c:pt idx="24">
                  <c:v>256.29327155173314</c:v>
                </c:pt>
                <c:pt idx="25">
                  <c:v>254.81785013107486</c:v>
                </c:pt>
                <c:pt idx="26">
                  <c:v>240.32974755574253</c:v>
                </c:pt>
                <c:pt idx="27">
                  <c:v>239.20388624350241</c:v>
                </c:pt>
                <c:pt idx="28">
                  <c:v>247.82156501966236</c:v>
                </c:pt>
                <c:pt idx="29">
                  <c:v>240.0061254104784</c:v>
                </c:pt>
                <c:pt idx="30">
                  <c:v>245.30737549850755</c:v>
                </c:pt>
                <c:pt idx="31">
                  <c:v>242.77791346258991</c:v>
                </c:pt>
                <c:pt idx="32">
                  <c:v>246.20375573095578</c:v>
                </c:pt>
                <c:pt idx="33">
                  <c:v>251.22419975524841</c:v>
                </c:pt>
                <c:pt idx="34">
                  <c:v>258.74834221775438</c:v>
                </c:pt>
                <c:pt idx="35">
                  <c:v>262.8257943042268</c:v>
                </c:pt>
                <c:pt idx="36">
                  <c:v>263.54341766648088</c:v>
                </c:pt>
                <c:pt idx="37">
                  <c:v>270.85045081666306</c:v>
                </c:pt>
                <c:pt idx="38">
                  <c:v>272.44124460873775</c:v>
                </c:pt>
                <c:pt idx="39">
                  <c:v>274.7402496500543</c:v>
                </c:pt>
                <c:pt idx="40">
                  <c:v>274.70163578590763</c:v>
                </c:pt>
                <c:pt idx="41">
                  <c:v>267.31456039919931</c:v>
                </c:pt>
                <c:pt idx="42">
                  <c:v>263.73160920498378</c:v>
                </c:pt>
                <c:pt idx="43">
                  <c:v>262.14938403715462</c:v>
                </c:pt>
                <c:pt idx="44">
                  <c:v>266.61783659701496</c:v>
                </c:pt>
                <c:pt idx="45">
                  <c:v>271.19721543627094</c:v>
                </c:pt>
                <c:pt idx="46">
                  <c:v>273.10454584393813</c:v>
                </c:pt>
                <c:pt idx="47">
                  <c:v>271.23654563513026</c:v>
                </c:pt>
                <c:pt idx="48">
                  <c:v>280.95052243140049</c:v>
                </c:pt>
                <c:pt idx="49">
                  <c:v>265.21793105608253</c:v>
                </c:pt>
                <c:pt idx="50">
                  <c:v>267.31213715921945</c:v>
                </c:pt>
                <c:pt idx="51">
                  <c:v>274.1484094708116</c:v>
                </c:pt>
                <c:pt idx="52">
                  <c:v>268.26016413467499</c:v>
                </c:pt>
                <c:pt idx="53">
                  <c:v>273.09216559072854</c:v>
                </c:pt>
                <c:pt idx="54">
                  <c:v>268.74444074380227</c:v>
                </c:pt>
                <c:pt idx="55">
                  <c:v>269.57705173693864</c:v>
                </c:pt>
                <c:pt idx="56">
                  <c:v>265.82674895483456</c:v>
                </c:pt>
                <c:pt idx="57">
                  <c:v>260.30656269614661</c:v>
                </c:pt>
                <c:pt idx="58">
                  <c:v>255.6942382943777</c:v>
                </c:pt>
                <c:pt idx="59">
                  <c:v>264.45619355168901</c:v>
                </c:pt>
                <c:pt idx="60">
                  <c:v>260.31088861878453</c:v>
                </c:pt>
                <c:pt idx="61">
                  <c:v>259.15400765290445</c:v>
                </c:pt>
                <c:pt idx="62">
                  <c:v>277.4935556755932</c:v>
                </c:pt>
                <c:pt idx="63">
                  <c:v>271.51282885548267</c:v>
                </c:pt>
                <c:pt idx="64">
                  <c:v>271.24251592635602</c:v>
                </c:pt>
                <c:pt idx="65">
                  <c:v>264.03812530803287</c:v>
                </c:pt>
                <c:pt idx="66">
                  <c:v>279.73820459256723</c:v>
                </c:pt>
                <c:pt idx="67">
                  <c:v>277.12496685651627</c:v>
                </c:pt>
                <c:pt idx="68">
                  <c:v>288.61021776947331</c:v>
                </c:pt>
                <c:pt idx="69">
                  <c:v>283.39281116122038</c:v>
                </c:pt>
                <c:pt idx="70">
                  <c:v>288.53857345685509</c:v>
                </c:pt>
                <c:pt idx="71">
                  <c:v>274.53448184635567</c:v>
                </c:pt>
                <c:pt idx="72">
                  <c:v>278.68521032834775</c:v>
                </c:pt>
                <c:pt idx="73">
                  <c:v>256.34996798812125</c:v>
                </c:pt>
                <c:pt idx="74">
                  <c:v>273.65874335902015</c:v>
                </c:pt>
                <c:pt idx="75">
                  <c:v>278.62936826555364</c:v>
                </c:pt>
                <c:pt idx="76">
                  <c:v>278.92749589963779</c:v>
                </c:pt>
                <c:pt idx="77">
                  <c:v>300.88511856018931</c:v>
                </c:pt>
                <c:pt idx="78">
                  <c:v>327.76708361699525</c:v>
                </c:pt>
                <c:pt idx="79">
                  <c:v>301.18642809511317</c:v>
                </c:pt>
                <c:pt idx="80">
                  <c:v>294.22399674461906</c:v>
                </c:pt>
                <c:pt idx="81">
                  <c:v>310.91138125852007</c:v>
                </c:pt>
                <c:pt idx="82">
                  <c:v>310.61954816745413</c:v>
                </c:pt>
                <c:pt idx="83">
                  <c:v>314.6090295561275</c:v>
                </c:pt>
                <c:pt idx="84">
                  <c:v>330.35494044420761</c:v>
                </c:pt>
                <c:pt idx="85">
                  <c:v>329.11737268612677</c:v>
                </c:pt>
                <c:pt idx="86">
                  <c:v>338.1159692048422</c:v>
                </c:pt>
                <c:pt idx="87">
                  <c:v>348.88915052074384</c:v>
                </c:pt>
                <c:pt idx="88">
                  <c:v>339.60842160373858</c:v>
                </c:pt>
                <c:pt idx="89">
                  <c:v>339.08246126441259</c:v>
                </c:pt>
                <c:pt idx="90">
                  <c:v>337.9840707482399</c:v>
                </c:pt>
                <c:pt idx="91">
                  <c:v>337.02201210169676</c:v>
                </c:pt>
                <c:pt idx="92">
                  <c:v>323.61160652290135</c:v>
                </c:pt>
                <c:pt idx="93">
                  <c:v>328.76851267882455</c:v>
                </c:pt>
                <c:pt idx="94">
                  <c:v>307.37501260615124</c:v>
                </c:pt>
                <c:pt idx="95">
                  <c:v>300.24947187683006</c:v>
                </c:pt>
                <c:pt idx="96">
                  <c:v>307.8479996516017</c:v>
                </c:pt>
                <c:pt idx="97">
                  <c:v>300.14169982130517</c:v>
                </c:pt>
                <c:pt idx="98">
                  <c:v>292.99553046035902</c:v>
                </c:pt>
                <c:pt idx="99">
                  <c:v>299.16575175826586</c:v>
                </c:pt>
                <c:pt idx="100">
                  <c:v>292.5404139405702</c:v>
                </c:pt>
                <c:pt idx="101">
                  <c:v>295.38557255211072</c:v>
                </c:pt>
                <c:pt idx="102">
                  <c:v>307.58999232374401</c:v>
                </c:pt>
                <c:pt idx="103">
                  <c:v>302.43702150204189</c:v>
                </c:pt>
                <c:pt idx="104">
                  <c:v>302.25847106558882</c:v>
                </c:pt>
                <c:pt idx="105">
                  <c:v>303.69424564205048</c:v>
                </c:pt>
                <c:pt idx="106">
                  <c:v>311.50909334936904</c:v>
                </c:pt>
                <c:pt idx="107">
                  <c:v>304.23424110126103</c:v>
                </c:pt>
                <c:pt idx="108">
                  <c:v>304.63284067040411</c:v>
                </c:pt>
                <c:pt idx="109">
                  <c:v>290.05607001736354</c:v>
                </c:pt>
                <c:pt idx="110">
                  <c:v>284.17130278701484</c:v>
                </c:pt>
                <c:pt idx="111">
                  <c:v>269.50543619875538</c:v>
                </c:pt>
                <c:pt idx="112">
                  <c:v>278.49248278148815</c:v>
                </c:pt>
                <c:pt idx="113">
                  <c:v>273.50319068518201</c:v>
                </c:pt>
                <c:pt idx="114">
                  <c:v>274.8483187996253</c:v>
                </c:pt>
                <c:pt idx="115">
                  <c:v>286.71733512394036</c:v>
                </c:pt>
                <c:pt idx="116">
                  <c:v>285.11271802351678</c:v>
                </c:pt>
                <c:pt idx="117">
                  <c:v>269.52812793679095</c:v>
                </c:pt>
                <c:pt idx="118">
                  <c:v>282.00780139752362</c:v>
                </c:pt>
                <c:pt idx="119">
                  <c:v>281.75544204466382</c:v>
                </c:pt>
                <c:pt idx="120">
                  <c:v>280.13862756095091</c:v>
                </c:pt>
                <c:pt idx="121">
                  <c:v>297.07299231076126</c:v>
                </c:pt>
                <c:pt idx="122">
                  <c:v>303.88388927859927</c:v>
                </c:pt>
                <c:pt idx="123">
                  <c:v>321.52578345288299</c:v>
                </c:pt>
                <c:pt idx="124">
                  <c:v>322.11126649437608</c:v>
                </c:pt>
                <c:pt idx="125">
                  <c:v>320.33647888267097</c:v>
                </c:pt>
                <c:pt idx="126">
                  <c:v>317.77751466514923</c:v>
                </c:pt>
                <c:pt idx="127">
                  <c:v>319.57604226590223</c:v>
                </c:pt>
                <c:pt idx="128">
                  <c:v>317.06441048116739</c:v>
                </c:pt>
                <c:pt idx="129">
                  <c:v>314.1491968727014</c:v>
                </c:pt>
                <c:pt idx="130">
                  <c:v>315.80510429542943</c:v>
                </c:pt>
                <c:pt idx="131">
                  <c:v>317.20947145684715</c:v>
                </c:pt>
                <c:pt idx="132">
                  <c:v>307.13922344192633</c:v>
                </c:pt>
                <c:pt idx="133">
                  <c:v>327.09054658260931</c:v>
                </c:pt>
                <c:pt idx="134">
                  <c:v>324.16019799914847</c:v>
                </c:pt>
                <c:pt idx="135">
                  <c:v>325.7540829278164</c:v>
                </c:pt>
                <c:pt idx="136">
                  <c:v>328.69577518394391</c:v>
                </c:pt>
                <c:pt idx="137">
                  <c:v>326.42921118196341</c:v>
                </c:pt>
                <c:pt idx="138">
                  <c:v>320.87790189101435</c:v>
                </c:pt>
                <c:pt idx="139">
                  <c:v>373.15033195671839</c:v>
                </c:pt>
                <c:pt idx="140">
                  <c:v>368.37838932421198</c:v>
                </c:pt>
                <c:pt idx="141">
                  <c:v>348.27534614512678</c:v>
                </c:pt>
                <c:pt idx="142">
                  <c:v>336.13133067486439</c:v>
                </c:pt>
                <c:pt idx="143">
                  <c:v>335.8722849311103</c:v>
                </c:pt>
                <c:pt idx="144">
                  <c:v>342.07955179051021</c:v>
                </c:pt>
                <c:pt idx="145">
                  <c:v>324.24369583392007</c:v>
                </c:pt>
                <c:pt idx="146">
                  <c:v>324.85067665904808</c:v>
                </c:pt>
                <c:pt idx="147">
                  <c:v>314.8429641471057</c:v>
                </c:pt>
                <c:pt idx="148">
                  <c:v>313.26139959812286</c:v>
                </c:pt>
                <c:pt idx="149">
                  <c:v>315.36471828838484</c:v>
                </c:pt>
                <c:pt idx="150">
                  <c:v>332.40581367568291</c:v>
                </c:pt>
                <c:pt idx="151">
                  <c:v>322.19856378852927</c:v>
                </c:pt>
                <c:pt idx="152">
                  <c:v>295.89566631076696</c:v>
                </c:pt>
                <c:pt idx="153">
                  <c:v>323.69143560508456</c:v>
                </c:pt>
                <c:pt idx="154">
                  <c:v>383.19761692498571</c:v>
                </c:pt>
                <c:pt idx="155">
                  <c:v>381.11168047080514</c:v>
                </c:pt>
                <c:pt idx="156">
                  <c:v>370.51127990471838</c:v>
                </c:pt>
                <c:pt idx="157">
                  <c:v>347.46902187652722</c:v>
                </c:pt>
                <c:pt idx="158">
                  <c:v>348.41940381977361</c:v>
                </c:pt>
                <c:pt idx="159">
                  <c:v>354.21921962280146</c:v>
                </c:pt>
                <c:pt idx="160">
                  <c:v>374.99040352580857</c:v>
                </c:pt>
                <c:pt idx="161">
                  <c:v>393.60741482412033</c:v>
                </c:pt>
                <c:pt idx="162">
                  <c:v>411.20217260707727</c:v>
                </c:pt>
                <c:pt idx="163">
                  <c:v>396.42913575832608</c:v>
                </c:pt>
                <c:pt idx="164">
                  <c:v>393.35478299399108</c:v>
                </c:pt>
                <c:pt idx="165">
                  <c:v>399.48862374852069</c:v>
                </c:pt>
                <c:pt idx="166">
                  <c:v>393.19367184013089</c:v>
                </c:pt>
                <c:pt idx="167">
                  <c:v>410.82188553655124</c:v>
                </c:pt>
                <c:pt idx="168">
                  <c:v>433.29800298104647</c:v>
                </c:pt>
                <c:pt idx="169">
                  <c:v>425.75568945984747</c:v>
                </c:pt>
                <c:pt idx="170">
                  <c:v>409.36231302651476</c:v>
                </c:pt>
                <c:pt idx="171">
                  <c:v>390.36596651611927</c:v>
                </c:pt>
                <c:pt idx="172">
                  <c:v>397.11215164210205</c:v>
                </c:pt>
                <c:pt idx="173">
                  <c:v>377.90936760495862</c:v>
                </c:pt>
                <c:pt idx="174">
                  <c:v>378.95466855146179</c:v>
                </c:pt>
                <c:pt idx="175">
                  <c:v>368.80339732953206</c:v>
                </c:pt>
                <c:pt idx="176">
                  <c:v>369.95678914093907</c:v>
                </c:pt>
                <c:pt idx="177">
                  <c:v>367.40393942352813</c:v>
                </c:pt>
                <c:pt idx="178">
                  <c:v>373.31983609118583</c:v>
                </c:pt>
                <c:pt idx="179">
                  <c:v>370.92935142017916</c:v>
                </c:pt>
                <c:pt idx="180">
                  <c:v>371.0198587355531</c:v>
                </c:pt>
                <c:pt idx="181">
                  <c:v>361.40891216792687</c:v>
                </c:pt>
                <c:pt idx="182">
                  <c:v>357.92101145910539</c:v>
                </c:pt>
                <c:pt idx="183">
                  <c:v>374.84116016683748</c:v>
                </c:pt>
                <c:pt idx="184">
                  <c:v>380.30358846077939</c:v>
                </c:pt>
                <c:pt idx="185">
                  <c:v>356.55649245533277</c:v>
                </c:pt>
                <c:pt idx="186">
                  <c:v>382.61175186416511</c:v>
                </c:pt>
                <c:pt idx="187">
                  <c:v>377.39355897751511</c:v>
                </c:pt>
                <c:pt idx="188">
                  <c:v>359.68079787123253</c:v>
                </c:pt>
                <c:pt idx="189">
                  <c:v>339.81405748050793</c:v>
                </c:pt>
                <c:pt idx="190">
                  <c:v>321.95298837862441</c:v>
                </c:pt>
                <c:pt idx="191">
                  <c:v>318.31993064313264</c:v>
                </c:pt>
                <c:pt idx="192">
                  <c:v>319.4995997887525</c:v>
                </c:pt>
                <c:pt idx="193">
                  <c:v>314.06018210684414</c:v>
                </c:pt>
                <c:pt idx="194">
                  <c:v>298.76399784258115</c:v>
                </c:pt>
                <c:pt idx="195">
                  <c:v>300.05256267426921</c:v>
                </c:pt>
                <c:pt idx="196">
                  <c:v>303.58018121411595</c:v>
                </c:pt>
                <c:pt idx="197">
                  <c:v>276.06797319786625</c:v>
                </c:pt>
                <c:pt idx="198">
                  <c:v>290.41763397250253</c:v>
                </c:pt>
                <c:pt idx="199">
                  <c:v>298.28268215393615</c:v>
                </c:pt>
                <c:pt idx="200">
                  <c:v>328.73193020021455</c:v>
                </c:pt>
                <c:pt idx="201">
                  <c:v>353.07428110375122</c:v>
                </c:pt>
                <c:pt idx="202">
                  <c:v>256.59752745346958</c:v>
                </c:pt>
                <c:pt idx="203">
                  <c:v>238.55046125390868</c:v>
                </c:pt>
                <c:pt idx="204">
                  <c:v>234.58680067987635</c:v>
                </c:pt>
                <c:pt idx="205">
                  <c:v>233.91846007895728</c:v>
                </c:pt>
                <c:pt idx="206">
                  <c:v>230.94465957907968</c:v>
                </c:pt>
                <c:pt idx="207">
                  <c:v>225.62040239243302</c:v>
                </c:pt>
                <c:pt idx="208">
                  <c:v>229.17706443027032</c:v>
                </c:pt>
                <c:pt idx="209">
                  <c:v>230.47467278468514</c:v>
                </c:pt>
                <c:pt idx="210">
                  <c:v>218.1919731982091</c:v>
                </c:pt>
                <c:pt idx="211">
                  <c:v>220.32943356942621</c:v>
                </c:pt>
                <c:pt idx="212">
                  <c:v>212.81461267200095</c:v>
                </c:pt>
                <c:pt idx="213">
                  <c:v>198.35235673841095</c:v>
                </c:pt>
                <c:pt idx="214">
                  <c:v>199.84876437023712</c:v>
                </c:pt>
                <c:pt idx="215">
                  <c:v>192.51596817951577</c:v>
                </c:pt>
                <c:pt idx="216">
                  <c:v>188.62283097973926</c:v>
                </c:pt>
                <c:pt idx="217">
                  <c:v>202.81353316955327</c:v>
                </c:pt>
                <c:pt idx="218">
                  <c:v>207.37690411745328</c:v>
                </c:pt>
                <c:pt idx="219">
                  <c:v>214.34255647980152</c:v>
                </c:pt>
                <c:pt idx="220">
                  <c:v>217.35254482458726</c:v>
                </c:pt>
                <c:pt idx="221">
                  <c:v>212.50482744111966</c:v>
                </c:pt>
                <c:pt idx="222">
                  <c:v>212.7510305248866</c:v>
                </c:pt>
                <c:pt idx="223">
                  <c:v>202.22627532704638</c:v>
                </c:pt>
                <c:pt idx="224">
                  <c:v>199.58197470662569</c:v>
                </c:pt>
                <c:pt idx="225">
                  <c:v>201.78336166198642</c:v>
                </c:pt>
                <c:pt idx="226">
                  <c:v>202.12643978404176</c:v>
                </c:pt>
                <c:pt idx="227">
                  <c:v>201.6561325443659</c:v>
                </c:pt>
                <c:pt idx="228">
                  <c:v>197.71423176217669</c:v>
                </c:pt>
                <c:pt idx="229">
                  <c:v>201.50353610521242</c:v>
                </c:pt>
                <c:pt idx="230">
                  <c:v>207.67742660706699</c:v>
                </c:pt>
                <c:pt idx="231">
                  <c:v>207.91904761816741</c:v>
                </c:pt>
                <c:pt idx="232">
                  <c:v>213.42931991736316</c:v>
                </c:pt>
                <c:pt idx="233">
                  <c:v>198.27912641093076</c:v>
                </c:pt>
                <c:pt idx="234">
                  <c:v>200.05189319980531</c:v>
                </c:pt>
                <c:pt idx="235">
                  <c:v>206.68726066002898</c:v>
                </c:pt>
                <c:pt idx="236">
                  <c:v>206.86515999063053</c:v>
                </c:pt>
                <c:pt idx="237">
                  <c:v>207.08728844784312</c:v>
                </c:pt>
                <c:pt idx="238">
                  <c:v>218.92289229779226</c:v>
                </c:pt>
                <c:pt idx="239">
                  <c:v>212.90977831885854</c:v>
                </c:pt>
                <c:pt idx="240">
                  <c:v>211.89641195294976</c:v>
                </c:pt>
                <c:pt idx="241">
                  <c:v>208.83712383975222</c:v>
                </c:pt>
                <c:pt idx="242">
                  <c:v>209.5188295579527</c:v>
                </c:pt>
                <c:pt idx="243">
                  <c:v>209.46107232079677</c:v>
                </c:pt>
                <c:pt idx="244">
                  <c:v>207.73479509772653</c:v>
                </c:pt>
                <c:pt idx="245">
                  <c:v>203.75670351437839</c:v>
                </c:pt>
                <c:pt idx="246">
                  <c:v>200.50103634944742</c:v>
                </c:pt>
                <c:pt idx="247">
                  <c:v>205.17031878004656</c:v>
                </c:pt>
                <c:pt idx="248">
                  <c:v>208.14500153885504</c:v>
                </c:pt>
                <c:pt idx="249">
                  <c:v>204.61578224132316</c:v>
                </c:pt>
                <c:pt idx="250">
                  <c:v>204.04459963532076</c:v>
                </c:pt>
                <c:pt idx="251">
                  <c:v>203.18041049120967</c:v>
                </c:pt>
                <c:pt idx="252">
                  <c:v>197.67962591960111</c:v>
                </c:pt>
                <c:pt idx="253">
                  <c:v>197.68284951126287</c:v>
                </c:pt>
                <c:pt idx="254">
                  <c:v>194.13298700314095</c:v>
                </c:pt>
                <c:pt idx="255">
                  <c:v>198.88789040014387</c:v>
                </c:pt>
                <c:pt idx="256">
                  <c:v>195.63805613836664</c:v>
                </c:pt>
                <c:pt idx="257">
                  <c:v>181.81777603474245</c:v>
                </c:pt>
                <c:pt idx="258">
                  <c:v>180.14070616445025</c:v>
                </c:pt>
                <c:pt idx="259">
                  <c:v>182.94259181717706</c:v>
                </c:pt>
                <c:pt idx="260">
                  <c:v>174.34070388444184</c:v>
                </c:pt>
                <c:pt idx="261">
                  <c:v>179.79862624186433</c:v>
                </c:pt>
                <c:pt idx="262">
                  <c:v>174.67710635903106</c:v>
                </c:pt>
                <c:pt idx="263">
                  <c:v>174.83376165694065</c:v>
                </c:pt>
                <c:pt idx="264">
                  <c:v>181.63422542831228</c:v>
                </c:pt>
                <c:pt idx="265">
                  <c:v>168.061782297684</c:v>
                </c:pt>
                <c:pt idx="266">
                  <c:v>164.95162207186576</c:v>
                </c:pt>
                <c:pt idx="267">
                  <c:v>146.21079962412685</c:v>
                </c:pt>
                <c:pt idx="268">
                  <c:v>135.0938819308162</c:v>
                </c:pt>
                <c:pt idx="269">
                  <c:v>134.94718633831727</c:v>
                </c:pt>
                <c:pt idx="270">
                  <c:v>135.7834538086536</c:v>
                </c:pt>
                <c:pt idx="271">
                  <c:v>138.61357493661481</c:v>
                </c:pt>
                <c:pt idx="272">
                  <c:v>139.56449083719971</c:v>
                </c:pt>
                <c:pt idx="273">
                  <c:v>141.55651128576366</c:v>
                </c:pt>
                <c:pt idx="274">
                  <c:v>139.56153358182951</c:v>
                </c:pt>
                <c:pt idx="275">
                  <c:v>133.27122789995983</c:v>
                </c:pt>
                <c:pt idx="276">
                  <c:v>138.30332788514716</c:v>
                </c:pt>
                <c:pt idx="277">
                  <c:v>133.48012728515567</c:v>
                </c:pt>
                <c:pt idx="278">
                  <c:v>133.14831689907089</c:v>
                </c:pt>
                <c:pt idx="279">
                  <c:v>129.85220137617694</c:v>
                </c:pt>
                <c:pt idx="280">
                  <c:v>134.48446358640541</c:v>
                </c:pt>
                <c:pt idx="281">
                  <c:v>127.23065263138632</c:v>
                </c:pt>
                <c:pt idx="282">
                  <c:v>127.48924471817442</c:v>
                </c:pt>
                <c:pt idx="283">
                  <c:v>121.60487042100615</c:v>
                </c:pt>
                <c:pt idx="284">
                  <c:v>118.80844351606393</c:v>
                </c:pt>
                <c:pt idx="285">
                  <c:v>118.43953310834932</c:v>
                </c:pt>
                <c:pt idx="286">
                  <c:v>115.64663513981289</c:v>
                </c:pt>
                <c:pt idx="287">
                  <c:v>114.82931263096596</c:v>
                </c:pt>
                <c:pt idx="288">
                  <c:v>123.9665351050532</c:v>
                </c:pt>
                <c:pt idx="289">
                  <c:v>129.5394164804309</c:v>
                </c:pt>
                <c:pt idx="290">
                  <c:v>133.69048193439619</c:v>
                </c:pt>
                <c:pt idx="291">
                  <c:v>129.78246846043518</c:v>
                </c:pt>
                <c:pt idx="292">
                  <c:v>137.35851305936092</c:v>
                </c:pt>
                <c:pt idx="293">
                  <c:v>123.73986282701041</c:v>
                </c:pt>
                <c:pt idx="294">
                  <c:v>119.77561637971735</c:v>
                </c:pt>
                <c:pt idx="295">
                  <c:v>123.8872893622131</c:v>
                </c:pt>
                <c:pt idx="296">
                  <c:v>125.38454828871218</c:v>
                </c:pt>
                <c:pt idx="297">
                  <c:v>125.04532990503196</c:v>
                </c:pt>
                <c:pt idx="298">
                  <c:v>128.02485329591812</c:v>
                </c:pt>
                <c:pt idx="299">
                  <c:v>120.454177579925</c:v>
                </c:pt>
                <c:pt idx="300">
                  <c:v>115.00170463428454</c:v>
                </c:pt>
                <c:pt idx="301">
                  <c:v>108.14296099617282</c:v>
                </c:pt>
                <c:pt idx="302">
                  <c:v>101.04501470169208</c:v>
                </c:pt>
                <c:pt idx="303">
                  <c:v>96.40278947865508</c:v>
                </c:pt>
                <c:pt idx="304">
                  <c:v>102.8330489974102</c:v>
                </c:pt>
                <c:pt idx="305">
                  <c:v>106.0305726835808</c:v>
                </c:pt>
                <c:pt idx="306">
                  <c:v>101.76388233582458</c:v>
                </c:pt>
                <c:pt idx="307">
                  <c:v>113.97114510781171</c:v>
                </c:pt>
                <c:pt idx="308">
                  <c:v>123.8940380547435</c:v>
                </c:pt>
                <c:pt idx="309">
                  <c:v>126.5829157231946</c:v>
                </c:pt>
                <c:pt idx="310">
                  <c:v>128.67273649368931</c:v>
                </c:pt>
                <c:pt idx="311">
                  <c:v>122.50657460513659</c:v>
                </c:pt>
                <c:pt idx="312">
                  <c:v>120.87972831485413</c:v>
                </c:pt>
                <c:pt idx="313">
                  <c:v>116.74208972920836</c:v>
                </c:pt>
                <c:pt idx="314">
                  <c:v>130.71987789745953</c:v>
                </c:pt>
                <c:pt idx="315">
                  <c:v>108.63745050262358</c:v>
                </c:pt>
                <c:pt idx="316">
                  <c:v>101.91031326352739</c:v>
                </c:pt>
                <c:pt idx="317">
                  <c:v>98.284423654359713</c:v>
                </c:pt>
                <c:pt idx="318">
                  <c:v>97.923526282052606</c:v>
                </c:pt>
                <c:pt idx="319">
                  <c:v>98.240529489241879</c:v>
                </c:pt>
                <c:pt idx="320">
                  <c:v>101.39447720632147</c:v>
                </c:pt>
                <c:pt idx="321">
                  <c:v>100.30898618689966</c:v>
                </c:pt>
                <c:pt idx="322">
                  <c:v>107.74373121714179</c:v>
                </c:pt>
                <c:pt idx="323">
                  <c:v>108.22086165802475</c:v>
                </c:pt>
                <c:pt idx="324">
                  <c:v>108.8275719039901</c:v>
                </c:pt>
                <c:pt idx="325">
                  <c:v>112.20641639766949</c:v>
                </c:pt>
                <c:pt idx="326">
                  <c:v>119.69292673155974</c:v>
                </c:pt>
                <c:pt idx="327">
                  <c:v>118.11715117516569</c:v>
                </c:pt>
                <c:pt idx="328">
                  <c:v>117.94718027681125</c:v>
                </c:pt>
                <c:pt idx="329">
                  <c:v>116.42966580091399</c:v>
                </c:pt>
                <c:pt idx="330">
                  <c:v>110.71277408122549</c:v>
                </c:pt>
                <c:pt idx="331">
                  <c:v>118.80017695210952</c:v>
                </c:pt>
                <c:pt idx="332">
                  <c:v>114.83303680867678</c:v>
                </c:pt>
                <c:pt idx="333">
                  <c:v>117.22950627682326</c:v>
                </c:pt>
                <c:pt idx="334">
                  <c:v>118.45350436326014</c:v>
                </c:pt>
                <c:pt idx="335">
                  <c:v>117.5040362326378</c:v>
                </c:pt>
                <c:pt idx="336">
                  <c:v>121.13104385951002</c:v>
                </c:pt>
                <c:pt idx="337">
                  <c:v>119.86850617599201</c:v>
                </c:pt>
                <c:pt idx="338">
                  <c:v>114.83935068853631</c:v>
                </c:pt>
                <c:pt idx="339">
                  <c:v>110.49681731576493</c:v>
                </c:pt>
                <c:pt idx="340">
                  <c:v>110.50606193562527</c:v>
                </c:pt>
                <c:pt idx="341">
                  <c:v>110.03063722949298</c:v>
                </c:pt>
                <c:pt idx="342">
                  <c:v>109.39120934485629</c:v>
                </c:pt>
                <c:pt idx="343">
                  <c:v>109.52092824696399</c:v>
                </c:pt>
                <c:pt idx="344">
                  <c:v>108.7770838235285</c:v>
                </c:pt>
                <c:pt idx="345">
                  <c:v>108.34131830346536</c:v>
                </c:pt>
                <c:pt idx="346">
                  <c:v>108.8970378827363</c:v>
                </c:pt>
                <c:pt idx="347">
                  <c:v>106.37472350770133</c:v>
                </c:pt>
                <c:pt idx="348">
                  <c:v>105.51780484857875</c:v>
                </c:pt>
                <c:pt idx="349">
                  <c:v>97.191090604232784</c:v>
                </c:pt>
                <c:pt idx="350">
                  <c:v>97.55416591759095</c:v>
                </c:pt>
                <c:pt idx="351">
                  <c:v>95.440479989178854</c:v>
                </c:pt>
                <c:pt idx="352">
                  <c:v>94.959554369243477</c:v>
                </c:pt>
                <c:pt idx="353">
                  <c:v>94.504185291487119</c:v>
                </c:pt>
                <c:pt idx="354">
                  <c:v>98.745912778096169</c:v>
                </c:pt>
                <c:pt idx="355">
                  <c:v>101.47582049481657</c:v>
                </c:pt>
                <c:pt idx="356">
                  <c:v>101.39630712249755</c:v>
                </c:pt>
                <c:pt idx="357">
                  <c:v>103.62719834672389</c:v>
                </c:pt>
                <c:pt idx="358">
                  <c:v>104.95442769431935</c:v>
                </c:pt>
                <c:pt idx="359">
                  <c:v>105.26546029659389</c:v>
                </c:pt>
                <c:pt idx="360">
                  <c:v>105.17290445377444</c:v>
                </c:pt>
                <c:pt idx="361">
                  <c:v>102.17746057267959</c:v>
                </c:pt>
                <c:pt idx="362">
                  <c:v>102.27558242519613</c:v>
                </c:pt>
                <c:pt idx="363">
                  <c:v>101.82565425288632</c:v>
                </c:pt>
                <c:pt idx="364">
                  <c:v>101.84027708981699</c:v>
                </c:pt>
                <c:pt idx="365">
                  <c:v>101.42719176655812</c:v>
                </c:pt>
                <c:pt idx="366">
                  <c:v>100.65895652631924</c:v>
                </c:pt>
                <c:pt idx="367">
                  <c:v>100.02752613362563</c:v>
                </c:pt>
                <c:pt idx="368">
                  <c:v>97.927086982871373</c:v>
                </c:pt>
                <c:pt idx="369">
                  <c:v>100</c:v>
                </c:pt>
              </c:numCache>
            </c:numRef>
          </c:val>
          <c:smooth val="0"/>
          <c:extLst>
            <c:ext xmlns:c16="http://schemas.microsoft.com/office/drawing/2014/chart" uri="{C3380CC4-5D6E-409C-BE32-E72D297353CC}">
              <c16:uniqueId val="{00000000-A7F7-4CAE-80F7-C0E6EC4C1DED}"/>
            </c:ext>
          </c:extLst>
        </c:ser>
        <c:ser>
          <c:idx val="1"/>
          <c:order val="1"/>
          <c:tx>
            <c:strRef>
              <c:f>ZM!$L$1</c:f>
              <c:strCache>
                <c:ptCount val="1"/>
                <c:pt idx="0">
                  <c:v>ZM rtnOn $100</c:v>
                </c:pt>
              </c:strCache>
            </c:strRef>
          </c:tx>
          <c:spPr>
            <a:ln cmpd="sng">
              <a:solidFill>
                <a:srgbClr val="ED7D31"/>
              </a:solidFill>
              <a:prstDash val="sysDot"/>
            </a:ln>
          </c:spPr>
          <c:marker>
            <c:symbol val="none"/>
          </c:marker>
          <c:cat>
            <c:numRef>
              <c:f>Portfolio!$B$2:$B$504</c:f>
              <c:numCache>
                <c:formatCode>m/d/yyyy</c:formatCode>
                <c:ptCount val="503"/>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pt idx="299">
                  <c:v>43935</c:v>
                </c:pt>
                <c:pt idx="300">
                  <c:v>43934</c:v>
                </c:pt>
                <c:pt idx="301">
                  <c:v>43930</c:v>
                </c:pt>
                <c:pt idx="302">
                  <c:v>43929</c:v>
                </c:pt>
                <c:pt idx="303">
                  <c:v>43928</c:v>
                </c:pt>
                <c:pt idx="304">
                  <c:v>43927</c:v>
                </c:pt>
                <c:pt idx="305">
                  <c:v>43924</c:v>
                </c:pt>
                <c:pt idx="306">
                  <c:v>43923</c:v>
                </c:pt>
                <c:pt idx="307">
                  <c:v>43922</c:v>
                </c:pt>
                <c:pt idx="308">
                  <c:v>43921</c:v>
                </c:pt>
                <c:pt idx="309">
                  <c:v>43920</c:v>
                </c:pt>
                <c:pt idx="310">
                  <c:v>43917</c:v>
                </c:pt>
                <c:pt idx="311">
                  <c:v>43916</c:v>
                </c:pt>
                <c:pt idx="312">
                  <c:v>43915</c:v>
                </c:pt>
                <c:pt idx="313">
                  <c:v>43914</c:v>
                </c:pt>
                <c:pt idx="314">
                  <c:v>43913</c:v>
                </c:pt>
                <c:pt idx="315">
                  <c:v>43910</c:v>
                </c:pt>
                <c:pt idx="316">
                  <c:v>43909</c:v>
                </c:pt>
                <c:pt idx="317">
                  <c:v>43908</c:v>
                </c:pt>
                <c:pt idx="318">
                  <c:v>43907</c:v>
                </c:pt>
                <c:pt idx="319">
                  <c:v>43906</c:v>
                </c:pt>
                <c:pt idx="320">
                  <c:v>43903</c:v>
                </c:pt>
                <c:pt idx="321">
                  <c:v>43902</c:v>
                </c:pt>
                <c:pt idx="322">
                  <c:v>43901</c:v>
                </c:pt>
                <c:pt idx="323">
                  <c:v>43900</c:v>
                </c:pt>
                <c:pt idx="324">
                  <c:v>43899</c:v>
                </c:pt>
                <c:pt idx="325">
                  <c:v>43896</c:v>
                </c:pt>
                <c:pt idx="326">
                  <c:v>43895</c:v>
                </c:pt>
                <c:pt idx="327">
                  <c:v>43894</c:v>
                </c:pt>
                <c:pt idx="328">
                  <c:v>43893</c:v>
                </c:pt>
                <c:pt idx="329">
                  <c:v>43892</c:v>
                </c:pt>
                <c:pt idx="330">
                  <c:v>43889</c:v>
                </c:pt>
                <c:pt idx="331">
                  <c:v>43888</c:v>
                </c:pt>
                <c:pt idx="332">
                  <c:v>43887</c:v>
                </c:pt>
                <c:pt idx="333">
                  <c:v>43886</c:v>
                </c:pt>
                <c:pt idx="334">
                  <c:v>43885</c:v>
                </c:pt>
                <c:pt idx="335">
                  <c:v>43882</c:v>
                </c:pt>
                <c:pt idx="336">
                  <c:v>43881</c:v>
                </c:pt>
                <c:pt idx="337">
                  <c:v>43880</c:v>
                </c:pt>
                <c:pt idx="338">
                  <c:v>43879</c:v>
                </c:pt>
                <c:pt idx="339">
                  <c:v>43875</c:v>
                </c:pt>
                <c:pt idx="340">
                  <c:v>43874</c:v>
                </c:pt>
                <c:pt idx="341">
                  <c:v>43873</c:v>
                </c:pt>
                <c:pt idx="342">
                  <c:v>43872</c:v>
                </c:pt>
                <c:pt idx="343">
                  <c:v>43871</c:v>
                </c:pt>
                <c:pt idx="344">
                  <c:v>43868</c:v>
                </c:pt>
                <c:pt idx="345">
                  <c:v>43867</c:v>
                </c:pt>
                <c:pt idx="346">
                  <c:v>43866</c:v>
                </c:pt>
                <c:pt idx="347">
                  <c:v>43865</c:v>
                </c:pt>
                <c:pt idx="348">
                  <c:v>43864</c:v>
                </c:pt>
                <c:pt idx="349">
                  <c:v>43861</c:v>
                </c:pt>
                <c:pt idx="350">
                  <c:v>43860</c:v>
                </c:pt>
                <c:pt idx="351">
                  <c:v>43859</c:v>
                </c:pt>
                <c:pt idx="352">
                  <c:v>43858</c:v>
                </c:pt>
                <c:pt idx="353">
                  <c:v>43857</c:v>
                </c:pt>
                <c:pt idx="354">
                  <c:v>43854</c:v>
                </c:pt>
                <c:pt idx="355">
                  <c:v>43853</c:v>
                </c:pt>
                <c:pt idx="356">
                  <c:v>43852</c:v>
                </c:pt>
                <c:pt idx="357">
                  <c:v>43851</c:v>
                </c:pt>
                <c:pt idx="358">
                  <c:v>43847</c:v>
                </c:pt>
                <c:pt idx="359">
                  <c:v>43846</c:v>
                </c:pt>
                <c:pt idx="360">
                  <c:v>43845</c:v>
                </c:pt>
                <c:pt idx="361">
                  <c:v>43844</c:v>
                </c:pt>
                <c:pt idx="362">
                  <c:v>43843</c:v>
                </c:pt>
                <c:pt idx="363">
                  <c:v>43840</c:v>
                </c:pt>
                <c:pt idx="364">
                  <c:v>43839</c:v>
                </c:pt>
                <c:pt idx="365">
                  <c:v>43838</c:v>
                </c:pt>
                <c:pt idx="366">
                  <c:v>43837</c:v>
                </c:pt>
                <c:pt idx="367">
                  <c:v>43836</c:v>
                </c:pt>
                <c:pt idx="368">
                  <c:v>43833</c:v>
                </c:pt>
                <c:pt idx="369">
                  <c:v>43832</c:v>
                </c:pt>
                <c:pt idx="370">
                  <c:v>43830</c:v>
                </c:pt>
                <c:pt idx="371">
                  <c:v>43829</c:v>
                </c:pt>
                <c:pt idx="372">
                  <c:v>43826</c:v>
                </c:pt>
                <c:pt idx="373">
                  <c:v>43825</c:v>
                </c:pt>
                <c:pt idx="374">
                  <c:v>43823</c:v>
                </c:pt>
                <c:pt idx="375">
                  <c:v>43822</c:v>
                </c:pt>
                <c:pt idx="376">
                  <c:v>43819</c:v>
                </c:pt>
                <c:pt idx="377">
                  <c:v>43818</c:v>
                </c:pt>
                <c:pt idx="378">
                  <c:v>43817</c:v>
                </c:pt>
                <c:pt idx="379">
                  <c:v>43816</c:v>
                </c:pt>
                <c:pt idx="380">
                  <c:v>43815</c:v>
                </c:pt>
                <c:pt idx="381">
                  <c:v>43812</c:v>
                </c:pt>
                <c:pt idx="382">
                  <c:v>43811</c:v>
                </c:pt>
                <c:pt idx="383">
                  <c:v>43810</c:v>
                </c:pt>
                <c:pt idx="384">
                  <c:v>43809</c:v>
                </c:pt>
                <c:pt idx="385">
                  <c:v>43808</c:v>
                </c:pt>
                <c:pt idx="386">
                  <c:v>43805</c:v>
                </c:pt>
                <c:pt idx="387">
                  <c:v>43804</c:v>
                </c:pt>
                <c:pt idx="388">
                  <c:v>43803</c:v>
                </c:pt>
                <c:pt idx="389">
                  <c:v>43802</c:v>
                </c:pt>
                <c:pt idx="390">
                  <c:v>43801</c:v>
                </c:pt>
                <c:pt idx="391">
                  <c:v>43798</c:v>
                </c:pt>
                <c:pt idx="392">
                  <c:v>43796</c:v>
                </c:pt>
                <c:pt idx="393">
                  <c:v>43795</c:v>
                </c:pt>
                <c:pt idx="394">
                  <c:v>43794</c:v>
                </c:pt>
                <c:pt idx="395">
                  <c:v>43791</c:v>
                </c:pt>
                <c:pt idx="396">
                  <c:v>43790</c:v>
                </c:pt>
                <c:pt idx="397">
                  <c:v>43789</c:v>
                </c:pt>
                <c:pt idx="398">
                  <c:v>43788</c:v>
                </c:pt>
                <c:pt idx="399">
                  <c:v>43787</c:v>
                </c:pt>
                <c:pt idx="400">
                  <c:v>43784</c:v>
                </c:pt>
                <c:pt idx="401">
                  <c:v>43783</c:v>
                </c:pt>
                <c:pt idx="402">
                  <c:v>43782</c:v>
                </c:pt>
                <c:pt idx="403">
                  <c:v>43781</c:v>
                </c:pt>
                <c:pt idx="404">
                  <c:v>43780</c:v>
                </c:pt>
                <c:pt idx="405">
                  <c:v>43777</c:v>
                </c:pt>
                <c:pt idx="406">
                  <c:v>43776</c:v>
                </c:pt>
                <c:pt idx="407">
                  <c:v>43775</c:v>
                </c:pt>
                <c:pt idx="408">
                  <c:v>43774</c:v>
                </c:pt>
                <c:pt idx="409">
                  <c:v>43773</c:v>
                </c:pt>
                <c:pt idx="410">
                  <c:v>43770</c:v>
                </c:pt>
                <c:pt idx="411">
                  <c:v>43769</c:v>
                </c:pt>
                <c:pt idx="412">
                  <c:v>43768</c:v>
                </c:pt>
                <c:pt idx="413">
                  <c:v>43767</c:v>
                </c:pt>
                <c:pt idx="414">
                  <c:v>43766</c:v>
                </c:pt>
                <c:pt idx="415">
                  <c:v>43763</c:v>
                </c:pt>
                <c:pt idx="416">
                  <c:v>43762</c:v>
                </c:pt>
                <c:pt idx="417">
                  <c:v>43761</c:v>
                </c:pt>
                <c:pt idx="418">
                  <c:v>43760</c:v>
                </c:pt>
                <c:pt idx="419">
                  <c:v>43759</c:v>
                </c:pt>
                <c:pt idx="420">
                  <c:v>43756</c:v>
                </c:pt>
                <c:pt idx="421">
                  <c:v>43755</c:v>
                </c:pt>
                <c:pt idx="422">
                  <c:v>43754</c:v>
                </c:pt>
                <c:pt idx="423">
                  <c:v>43753</c:v>
                </c:pt>
                <c:pt idx="424">
                  <c:v>43752</c:v>
                </c:pt>
                <c:pt idx="425">
                  <c:v>43749</c:v>
                </c:pt>
                <c:pt idx="426">
                  <c:v>43748</c:v>
                </c:pt>
                <c:pt idx="427">
                  <c:v>43747</c:v>
                </c:pt>
                <c:pt idx="428">
                  <c:v>43746</c:v>
                </c:pt>
                <c:pt idx="429">
                  <c:v>43745</c:v>
                </c:pt>
                <c:pt idx="430">
                  <c:v>43742</c:v>
                </c:pt>
                <c:pt idx="431">
                  <c:v>43741</c:v>
                </c:pt>
                <c:pt idx="432">
                  <c:v>43740</c:v>
                </c:pt>
                <c:pt idx="433">
                  <c:v>43739</c:v>
                </c:pt>
                <c:pt idx="434">
                  <c:v>43738</c:v>
                </c:pt>
                <c:pt idx="435">
                  <c:v>43735</c:v>
                </c:pt>
                <c:pt idx="436">
                  <c:v>43734</c:v>
                </c:pt>
                <c:pt idx="437">
                  <c:v>43733</c:v>
                </c:pt>
                <c:pt idx="438">
                  <c:v>43732</c:v>
                </c:pt>
                <c:pt idx="439">
                  <c:v>43731</c:v>
                </c:pt>
                <c:pt idx="440">
                  <c:v>43728</c:v>
                </c:pt>
                <c:pt idx="441">
                  <c:v>43727</c:v>
                </c:pt>
                <c:pt idx="442">
                  <c:v>43726</c:v>
                </c:pt>
                <c:pt idx="443">
                  <c:v>43725</c:v>
                </c:pt>
                <c:pt idx="444">
                  <c:v>43724</c:v>
                </c:pt>
                <c:pt idx="445">
                  <c:v>43721</c:v>
                </c:pt>
                <c:pt idx="446">
                  <c:v>43720</c:v>
                </c:pt>
                <c:pt idx="447">
                  <c:v>43719</c:v>
                </c:pt>
                <c:pt idx="448">
                  <c:v>43718</c:v>
                </c:pt>
                <c:pt idx="449">
                  <c:v>43717</c:v>
                </c:pt>
                <c:pt idx="450">
                  <c:v>43714</c:v>
                </c:pt>
                <c:pt idx="451">
                  <c:v>43713</c:v>
                </c:pt>
                <c:pt idx="452">
                  <c:v>43712</c:v>
                </c:pt>
                <c:pt idx="453">
                  <c:v>43711</c:v>
                </c:pt>
                <c:pt idx="454">
                  <c:v>43707</c:v>
                </c:pt>
                <c:pt idx="455">
                  <c:v>43706</c:v>
                </c:pt>
                <c:pt idx="456">
                  <c:v>43705</c:v>
                </c:pt>
                <c:pt idx="457">
                  <c:v>43704</c:v>
                </c:pt>
                <c:pt idx="458">
                  <c:v>43703</c:v>
                </c:pt>
                <c:pt idx="459">
                  <c:v>43700</c:v>
                </c:pt>
                <c:pt idx="460">
                  <c:v>43699</c:v>
                </c:pt>
                <c:pt idx="461">
                  <c:v>43698</c:v>
                </c:pt>
                <c:pt idx="462">
                  <c:v>43697</c:v>
                </c:pt>
                <c:pt idx="463">
                  <c:v>43696</c:v>
                </c:pt>
                <c:pt idx="464">
                  <c:v>43693</c:v>
                </c:pt>
                <c:pt idx="465">
                  <c:v>43692</c:v>
                </c:pt>
                <c:pt idx="466">
                  <c:v>43691</c:v>
                </c:pt>
                <c:pt idx="467">
                  <c:v>43690</c:v>
                </c:pt>
                <c:pt idx="468">
                  <c:v>43689</c:v>
                </c:pt>
                <c:pt idx="469">
                  <c:v>43686</c:v>
                </c:pt>
                <c:pt idx="470">
                  <c:v>43685</c:v>
                </c:pt>
                <c:pt idx="471">
                  <c:v>43684</c:v>
                </c:pt>
                <c:pt idx="472">
                  <c:v>43683</c:v>
                </c:pt>
                <c:pt idx="473">
                  <c:v>43682</c:v>
                </c:pt>
                <c:pt idx="474">
                  <c:v>43679</c:v>
                </c:pt>
                <c:pt idx="475">
                  <c:v>43678</c:v>
                </c:pt>
                <c:pt idx="476">
                  <c:v>43677</c:v>
                </c:pt>
                <c:pt idx="477">
                  <c:v>43676</c:v>
                </c:pt>
                <c:pt idx="478">
                  <c:v>43675</c:v>
                </c:pt>
                <c:pt idx="479">
                  <c:v>43672</c:v>
                </c:pt>
                <c:pt idx="480">
                  <c:v>43671</c:v>
                </c:pt>
                <c:pt idx="481">
                  <c:v>43670</c:v>
                </c:pt>
                <c:pt idx="482">
                  <c:v>43669</c:v>
                </c:pt>
                <c:pt idx="483">
                  <c:v>43668</c:v>
                </c:pt>
                <c:pt idx="484">
                  <c:v>43665</c:v>
                </c:pt>
                <c:pt idx="485">
                  <c:v>43664</c:v>
                </c:pt>
                <c:pt idx="486">
                  <c:v>43663</c:v>
                </c:pt>
                <c:pt idx="487">
                  <c:v>43662</c:v>
                </c:pt>
                <c:pt idx="488">
                  <c:v>43661</c:v>
                </c:pt>
                <c:pt idx="489">
                  <c:v>43658</c:v>
                </c:pt>
                <c:pt idx="490">
                  <c:v>43657</c:v>
                </c:pt>
                <c:pt idx="491">
                  <c:v>43656</c:v>
                </c:pt>
                <c:pt idx="492">
                  <c:v>43655</c:v>
                </c:pt>
                <c:pt idx="493">
                  <c:v>43654</c:v>
                </c:pt>
                <c:pt idx="494">
                  <c:v>43651</c:v>
                </c:pt>
                <c:pt idx="495">
                  <c:v>43649</c:v>
                </c:pt>
                <c:pt idx="496">
                  <c:v>43648</c:v>
                </c:pt>
                <c:pt idx="497">
                  <c:v>43647</c:v>
                </c:pt>
                <c:pt idx="498">
                  <c:v>43644</c:v>
                </c:pt>
                <c:pt idx="499">
                  <c:v>43643</c:v>
                </c:pt>
                <c:pt idx="500">
                  <c:v>43642</c:v>
                </c:pt>
                <c:pt idx="501">
                  <c:v>43641</c:v>
                </c:pt>
                <c:pt idx="502">
                  <c:v>43640</c:v>
                </c:pt>
              </c:numCache>
            </c:numRef>
          </c:cat>
          <c:val>
            <c:numRef>
              <c:f>ZM!$L$2:$L$504</c:f>
              <c:numCache>
                <c:formatCode>_("$"* #,##0.00_);_("$"* \(#,##0.00\);_("$"* "-"??_);_(@_)</c:formatCode>
                <c:ptCount val="503"/>
                <c:pt idx="0">
                  <c:v>537.32537052786108</c:v>
                </c:pt>
                <c:pt idx="1">
                  <c:v>544.58670627784159</c:v>
                </c:pt>
                <c:pt idx="2">
                  <c:v>542.70955554846375</c:v>
                </c:pt>
                <c:pt idx="3">
                  <c:v>526.52791288521644</c:v>
                </c:pt>
                <c:pt idx="4">
                  <c:v>522.40977121056778</c:v>
                </c:pt>
                <c:pt idx="5">
                  <c:v>532.46507374177702</c:v>
                </c:pt>
                <c:pt idx="6">
                  <c:v>533.17809759636043</c:v>
                </c:pt>
                <c:pt idx="7">
                  <c:v>504.22001594557582</c:v>
                </c:pt>
                <c:pt idx="8">
                  <c:v>485.4918512006422</c:v>
                </c:pt>
                <c:pt idx="9">
                  <c:v>496.59488509029541</c:v>
                </c:pt>
                <c:pt idx="10">
                  <c:v>498.63212894889193</c:v>
                </c:pt>
                <c:pt idx="11">
                  <c:v>488.94062152298255</c:v>
                </c:pt>
                <c:pt idx="12">
                  <c:v>464.21712071860981</c:v>
                </c:pt>
                <c:pt idx="13">
                  <c:v>476.00404575081399</c:v>
                </c:pt>
                <c:pt idx="14">
                  <c:v>476.8917290906324</c:v>
                </c:pt>
                <c:pt idx="15">
                  <c:v>482.43596358504101</c:v>
                </c:pt>
                <c:pt idx="16">
                  <c:v>475.01453470584181</c:v>
                </c:pt>
                <c:pt idx="17">
                  <c:v>474.4615588698839</c:v>
                </c:pt>
                <c:pt idx="18">
                  <c:v>467.5203642677476</c:v>
                </c:pt>
                <c:pt idx="19">
                  <c:v>467.92781333050306</c:v>
                </c:pt>
                <c:pt idx="20">
                  <c:v>460.41907653639271</c:v>
                </c:pt>
                <c:pt idx="21">
                  <c:v>472.51162147101809</c:v>
                </c:pt>
                <c:pt idx="22">
                  <c:v>451.7753004689273</c:v>
                </c:pt>
                <c:pt idx="23">
                  <c:v>455.2677247487232</c:v>
                </c:pt>
                <c:pt idx="24">
                  <c:v>449.54887733485322</c:v>
                </c:pt>
                <c:pt idx="25">
                  <c:v>448.03552171077513</c:v>
                </c:pt>
                <c:pt idx="26">
                  <c:v>422.23515683592592</c:v>
                </c:pt>
                <c:pt idx="27">
                  <c:v>421.56578548361756</c:v>
                </c:pt>
                <c:pt idx="28">
                  <c:v>436.91792146510568</c:v>
                </c:pt>
                <c:pt idx="29">
                  <c:v>419.80498515999705</c:v>
                </c:pt>
                <c:pt idx="30">
                  <c:v>429.62745300309268</c:v>
                </c:pt>
                <c:pt idx="31">
                  <c:v>426.44060497030523</c:v>
                </c:pt>
                <c:pt idx="32">
                  <c:v>433.04713572399368</c:v>
                </c:pt>
                <c:pt idx="33">
                  <c:v>443.61176013370522</c:v>
                </c:pt>
                <c:pt idx="34">
                  <c:v>456.8102567402463</c:v>
                </c:pt>
                <c:pt idx="35">
                  <c:v>465.03201738894012</c:v>
                </c:pt>
                <c:pt idx="36">
                  <c:v>467.25844197819475</c:v>
                </c:pt>
                <c:pt idx="37">
                  <c:v>482.02851452228566</c:v>
                </c:pt>
                <c:pt idx="38">
                  <c:v>485.28810411396796</c:v>
                </c:pt>
                <c:pt idx="39">
                  <c:v>489.55181621723176</c:v>
                </c:pt>
                <c:pt idx="40">
                  <c:v>490.22118756954012</c:v>
                </c:pt>
                <c:pt idx="41">
                  <c:v>477.76484607443444</c:v>
                </c:pt>
                <c:pt idx="42">
                  <c:v>469.67404729810733</c:v>
                </c:pt>
                <c:pt idx="43">
                  <c:v>468.24795447834725</c:v>
                </c:pt>
                <c:pt idx="44">
                  <c:v>471.95864709024062</c:v>
                </c:pt>
                <c:pt idx="45">
                  <c:v>480.13679743689147</c:v>
                </c:pt>
                <c:pt idx="46">
                  <c:v>483.67287567414292</c:v>
                </c:pt>
                <c:pt idx="47">
                  <c:v>479.04541212099195</c:v>
                </c:pt>
                <c:pt idx="48">
                  <c:v>498.76308936607813</c:v>
                </c:pt>
                <c:pt idx="49">
                  <c:v>467.8550717716081</c:v>
                </c:pt>
                <c:pt idx="50">
                  <c:v>469.51395416888857</c:v>
                </c:pt>
                <c:pt idx="51">
                  <c:v>482.07216847974109</c:v>
                </c:pt>
                <c:pt idx="52">
                  <c:v>470.13967156374139</c:v>
                </c:pt>
                <c:pt idx="53">
                  <c:v>479.90396420395831</c:v>
                </c:pt>
                <c:pt idx="54">
                  <c:v>471.42023615511852</c:v>
                </c:pt>
                <c:pt idx="55">
                  <c:v>474.7235248148495</c:v>
                </c:pt>
                <c:pt idx="56">
                  <c:v>467.5349306237639</c:v>
                </c:pt>
                <c:pt idx="57">
                  <c:v>455.74795902578626</c:v>
                </c:pt>
                <c:pt idx="58">
                  <c:v>448.76311192137484</c:v>
                </c:pt>
                <c:pt idx="59">
                  <c:v>465.58499322489808</c:v>
                </c:pt>
                <c:pt idx="60">
                  <c:v>458.16356434569889</c:v>
                </c:pt>
                <c:pt idx="61">
                  <c:v>458.3236123643245</c:v>
                </c:pt>
                <c:pt idx="62">
                  <c:v>494.41211445849649</c:v>
                </c:pt>
                <c:pt idx="63">
                  <c:v>478.02676836398757</c:v>
                </c:pt>
                <c:pt idx="64">
                  <c:v>474.76717877230527</c:v>
                </c:pt>
                <c:pt idx="65">
                  <c:v>460.30268102004237</c:v>
                </c:pt>
                <c:pt idx="66">
                  <c:v>489.88648006567979</c:v>
                </c:pt>
                <c:pt idx="67">
                  <c:v>487.60183661813392</c:v>
                </c:pt>
                <c:pt idx="68">
                  <c:v>509.31314741977371</c:v>
                </c:pt>
                <c:pt idx="69">
                  <c:v>504.05996792695038</c:v>
                </c:pt>
                <c:pt idx="70">
                  <c:v>516.83644911471981</c:v>
                </c:pt>
                <c:pt idx="71">
                  <c:v>488.98427548043833</c:v>
                </c:pt>
                <c:pt idx="72">
                  <c:v>497.83175206880452</c:v>
                </c:pt>
                <c:pt idx="73">
                  <c:v>452.45923817725213</c:v>
                </c:pt>
                <c:pt idx="74">
                  <c:v>491.02151933903497</c:v>
                </c:pt>
                <c:pt idx="75">
                  <c:v>499.25784488856453</c:v>
                </c:pt>
                <c:pt idx="76">
                  <c:v>497.0459866553262</c:v>
                </c:pt>
                <c:pt idx="77">
                  <c:v>542.47672231553088</c:v>
                </c:pt>
                <c:pt idx="78">
                  <c:v>596.12921716924893</c:v>
                </c:pt>
                <c:pt idx="79">
                  <c:v>543.66993533658422</c:v>
                </c:pt>
                <c:pt idx="80">
                  <c:v>530.74797103102492</c:v>
                </c:pt>
                <c:pt idx="81">
                  <c:v>560.57916966561163</c:v>
                </c:pt>
                <c:pt idx="82">
                  <c:v>564.84283811346279</c:v>
                </c:pt>
                <c:pt idx="83">
                  <c:v>573.83584147503143</c:v>
                </c:pt>
                <c:pt idx="84">
                  <c:v>607.18859710144659</c:v>
                </c:pt>
                <c:pt idx="85">
                  <c:v>608.1344556441436</c:v>
                </c:pt>
                <c:pt idx="86">
                  <c:v>624.88359538877194</c:v>
                </c:pt>
                <c:pt idx="87">
                  <c:v>646.84226357912894</c:v>
                </c:pt>
                <c:pt idx="88">
                  <c:v>630.25317039794572</c:v>
                </c:pt>
                <c:pt idx="89">
                  <c:v>629.75841487545972</c:v>
                </c:pt>
                <c:pt idx="90">
                  <c:v>627.18276153692148</c:v>
                </c:pt>
                <c:pt idx="91">
                  <c:v>625.77123507317754</c:v>
                </c:pt>
                <c:pt idx="92">
                  <c:v>597.80266592254554</c:v>
                </c:pt>
                <c:pt idx="93">
                  <c:v>610.57914711031503</c:v>
                </c:pt>
                <c:pt idx="94">
                  <c:v>567.49127666630852</c:v>
                </c:pt>
                <c:pt idx="95">
                  <c:v>553.65249630889855</c:v>
                </c:pt>
                <c:pt idx="96">
                  <c:v>570.19789042203308</c:v>
                </c:pt>
                <c:pt idx="97">
                  <c:v>555.77704808240628</c:v>
                </c:pt>
                <c:pt idx="98">
                  <c:v>541.42898950190647</c:v>
                </c:pt>
                <c:pt idx="99">
                  <c:v>550.91674984114161</c:v>
                </c:pt>
                <c:pt idx="100">
                  <c:v>539.49357480364415</c:v>
                </c:pt>
                <c:pt idx="101">
                  <c:v>544.80501972053241</c:v>
                </c:pt>
                <c:pt idx="102">
                  <c:v>570.18332552119739</c:v>
                </c:pt>
                <c:pt idx="103">
                  <c:v>557.91616475674971</c:v>
                </c:pt>
                <c:pt idx="104">
                  <c:v>557.05761412896391</c:v>
                </c:pt>
                <c:pt idx="105">
                  <c:v>557.04304777294772</c:v>
                </c:pt>
                <c:pt idx="106">
                  <c:v>573.15190522188755</c:v>
                </c:pt>
                <c:pt idx="107">
                  <c:v>559.56052590860725</c:v>
                </c:pt>
                <c:pt idx="108">
                  <c:v>557.68333006863634</c:v>
                </c:pt>
                <c:pt idx="109">
                  <c:v>530.60244425782275</c:v>
                </c:pt>
                <c:pt idx="110">
                  <c:v>519.2229231777809</c:v>
                </c:pt>
                <c:pt idx="111">
                  <c:v>491.42896694661022</c:v>
                </c:pt>
                <c:pt idx="112">
                  <c:v>508.74560522779996</c:v>
                </c:pt>
                <c:pt idx="113">
                  <c:v>498.39929426077885</c:v>
                </c:pt>
                <c:pt idx="114">
                  <c:v>501.17869468599133</c:v>
                </c:pt>
                <c:pt idx="115">
                  <c:v>525.07273246401758</c:v>
                </c:pt>
                <c:pt idx="116">
                  <c:v>523.83586403032814</c:v>
                </c:pt>
                <c:pt idx="117">
                  <c:v>490.86146986522914</c:v>
                </c:pt>
                <c:pt idx="118">
                  <c:v>514.26075212076933</c:v>
                </c:pt>
                <c:pt idx="119">
                  <c:v>514.77007399927163</c:v>
                </c:pt>
                <c:pt idx="120">
                  <c:v>511.33587003294741</c:v>
                </c:pt>
                <c:pt idx="121">
                  <c:v>545.94005753870715</c:v>
                </c:pt>
                <c:pt idx="122">
                  <c:v>558.61466736591012</c:v>
                </c:pt>
                <c:pt idx="123">
                  <c:v>595.16879227053585</c:v>
                </c:pt>
                <c:pt idx="124">
                  <c:v>595.12513831308036</c:v>
                </c:pt>
                <c:pt idx="125">
                  <c:v>590.81781736295409</c:v>
                </c:pt>
                <c:pt idx="126">
                  <c:v>584.42955348618261</c:v>
                </c:pt>
                <c:pt idx="127">
                  <c:v>587.89289016453915</c:v>
                </c:pt>
                <c:pt idx="128">
                  <c:v>581.24270545339527</c:v>
                </c:pt>
                <c:pt idx="129">
                  <c:v>576.23688043892821</c:v>
                </c:pt>
                <c:pt idx="130">
                  <c:v>577.72119357216002</c:v>
                </c:pt>
                <c:pt idx="131">
                  <c:v>579.10358732387135</c:v>
                </c:pt>
                <c:pt idx="132">
                  <c:v>560.768305285677</c:v>
                </c:pt>
                <c:pt idx="133">
                  <c:v>599.53433353413413</c:v>
                </c:pt>
                <c:pt idx="134">
                  <c:v>593.49534351723935</c:v>
                </c:pt>
                <c:pt idx="135">
                  <c:v>596.63853904775169</c:v>
                </c:pt>
                <c:pt idx="136">
                  <c:v>601.77532447940496</c:v>
                </c:pt>
                <c:pt idx="137">
                  <c:v>600.78576686865927</c:v>
                </c:pt>
                <c:pt idx="138">
                  <c:v>591.25435402714902</c:v>
                </c:pt>
                <c:pt idx="139">
                  <c:v>696.10008445721701</c:v>
                </c:pt>
                <c:pt idx="140">
                  <c:v>686.27761661412126</c:v>
                </c:pt>
                <c:pt idx="141">
                  <c:v>645.69265794975797</c:v>
                </c:pt>
                <c:pt idx="142">
                  <c:v>622.16237162161895</c:v>
                </c:pt>
                <c:pt idx="143">
                  <c:v>626.13503017847779</c:v>
                </c:pt>
                <c:pt idx="144">
                  <c:v>639.69732189031879</c:v>
                </c:pt>
                <c:pt idx="145">
                  <c:v>602.86670979530436</c:v>
                </c:pt>
                <c:pt idx="146">
                  <c:v>603.95809511120387</c:v>
                </c:pt>
                <c:pt idx="147">
                  <c:v>584.4441198421988</c:v>
                </c:pt>
                <c:pt idx="148">
                  <c:v>580.83525639063976</c:v>
                </c:pt>
                <c:pt idx="149">
                  <c:v>587.28169547029006</c:v>
                </c:pt>
                <c:pt idx="150">
                  <c:v>623.74855757059765</c:v>
                </c:pt>
                <c:pt idx="151">
                  <c:v>601.48426947781945</c:v>
                </c:pt>
                <c:pt idx="152">
                  <c:v>547.16240472697348</c:v>
                </c:pt>
                <c:pt idx="153">
                  <c:v>601.33874270461695</c:v>
                </c:pt>
                <c:pt idx="154">
                  <c:v>727.75025861830272</c:v>
                </c:pt>
                <c:pt idx="155">
                  <c:v>722.83178662933983</c:v>
                </c:pt>
                <c:pt idx="156">
                  <c:v>703.87078719629278</c:v>
                </c:pt>
                <c:pt idx="157">
                  <c:v>657.02852652752472</c:v>
                </c:pt>
                <c:pt idx="158">
                  <c:v>659.19673080330745</c:v>
                </c:pt>
                <c:pt idx="159">
                  <c:v>670.707213755716</c:v>
                </c:pt>
                <c:pt idx="160">
                  <c:v>712.57273846663679</c:v>
                </c:pt>
                <c:pt idx="161">
                  <c:v>750.8876636948828</c:v>
                </c:pt>
                <c:pt idx="162">
                  <c:v>784.32768067043571</c:v>
                </c:pt>
                <c:pt idx="163">
                  <c:v>753.47783827884439</c:v>
                </c:pt>
                <c:pt idx="164">
                  <c:v>744.35387304490905</c:v>
                </c:pt>
                <c:pt idx="165">
                  <c:v>757.47958443714253</c:v>
                </c:pt>
                <c:pt idx="166">
                  <c:v>746.78404326565737</c:v>
                </c:pt>
                <c:pt idx="167">
                  <c:v>781.46101889608553</c:v>
                </c:pt>
                <c:pt idx="168">
                  <c:v>827.03727987431205</c:v>
                </c:pt>
                <c:pt idx="169">
                  <c:v>813.44585545043878</c:v>
                </c:pt>
                <c:pt idx="170">
                  <c:v>780.55881285566352</c:v>
                </c:pt>
                <c:pt idx="171">
                  <c:v>741.05062949577086</c:v>
                </c:pt>
                <c:pt idx="172">
                  <c:v>754.93301870004348</c:v>
                </c:pt>
                <c:pt idx="173">
                  <c:v>715.27939733295409</c:v>
                </c:pt>
                <c:pt idx="174">
                  <c:v>716.54539702349541</c:v>
                </c:pt>
                <c:pt idx="175">
                  <c:v>696.37657310278553</c:v>
                </c:pt>
                <c:pt idx="176">
                  <c:v>699.37424040491499</c:v>
                </c:pt>
                <c:pt idx="177">
                  <c:v>695.94003643859082</c:v>
                </c:pt>
                <c:pt idx="178">
                  <c:v>706.30091376162818</c:v>
                </c:pt>
                <c:pt idx="179">
                  <c:v>701.7316705219489</c:v>
                </c:pt>
                <c:pt idx="180">
                  <c:v>702.83757708327153</c:v>
                </c:pt>
                <c:pt idx="181">
                  <c:v>684.09484598232177</c:v>
                </c:pt>
                <c:pt idx="182">
                  <c:v>677.38648606829906</c:v>
                </c:pt>
                <c:pt idx="183">
                  <c:v>709.63329002279841</c:v>
                </c:pt>
                <c:pt idx="184">
                  <c:v>722.49707912547899</c:v>
                </c:pt>
                <c:pt idx="185">
                  <c:v>676.62980825625993</c:v>
                </c:pt>
                <c:pt idx="186">
                  <c:v>728.36145476773186</c:v>
                </c:pt>
                <c:pt idx="187">
                  <c:v>716.82188421388389</c:v>
                </c:pt>
                <c:pt idx="188">
                  <c:v>681.70837337444141</c:v>
                </c:pt>
                <c:pt idx="189">
                  <c:v>638.4313221997769</c:v>
                </c:pt>
                <c:pt idx="190">
                  <c:v>601.17141150798284</c:v>
                </c:pt>
                <c:pt idx="191">
                  <c:v>593.96101143828548</c:v>
                </c:pt>
                <c:pt idx="192">
                  <c:v>597.99184519802304</c:v>
                </c:pt>
                <c:pt idx="193">
                  <c:v>587.17986630995529</c:v>
                </c:pt>
                <c:pt idx="194">
                  <c:v>557.33410131935227</c:v>
                </c:pt>
                <c:pt idx="195">
                  <c:v>559.487784349712</c:v>
                </c:pt>
                <c:pt idx="196">
                  <c:v>567.01104238924552</c:v>
                </c:pt>
                <c:pt idx="197">
                  <c:v>510.59371346633122</c:v>
                </c:pt>
                <c:pt idx="198">
                  <c:v>538.25670782513521</c:v>
                </c:pt>
                <c:pt idx="199">
                  <c:v>554.88940839800034</c:v>
                </c:pt>
                <c:pt idx="200">
                  <c:v>616.3562162928373</c:v>
                </c:pt>
                <c:pt idx="201">
                  <c:v>666.0215298890929</c:v>
                </c:pt>
                <c:pt idx="202">
                  <c:v>473.07916366299236</c:v>
                </c:pt>
                <c:pt idx="203">
                  <c:v>435.49182864534589</c:v>
                </c:pt>
                <c:pt idx="204">
                  <c:v>428.8125563327626</c:v>
                </c:pt>
                <c:pt idx="205">
                  <c:v>429.67110696054851</c:v>
                </c:pt>
                <c:pt idx="206">
                  <c:v>422.64260444350111</c:v>
                </c:pt>
                <c:pt idx="207">
                  <c:v>410.76832784097309</c:v>
                </c:pt>
                <c:pt idx="208">
                  <c:v>421.53665422676585</c:v>
                </c:pt>
                <c:pt idx="209">
                  <c:v>423.00639954880091</c:v>
                </c:pt>
                <c:pt idx="210">
                  <c:v>398.00641155403946</c:v>
                </c:pt>
                <c:pt idx="211">
                  <c:v>402.79392312581604</c:v>
                </c:pt>
                <c:pt idx="212">
                  <c:v>387.29626037112547</c:v>
                </c:pt>
                <c:pt idx="213">
                  <c:v>356.38824277665537</c:v>
                </c:pt>
                <c:pt idx="214">
                  <c:v>359.79335914154018</c:v>
                </c:pt>
                <c:pt idx="215">
                  <c:v>344.47031076149136</c:v>
                </c:pt>
                <c:pt idx="216">
                  <c:v>336.20487432763571</c:v>
                </c:pt>
                <c:pt idx="217">
                  <c:v>363.79510529983838</c:v>
                </c:pt>
                <c:pt idx="218">
                  <c:v>376.49884638389335</c:v>
                </c:pt>
                <c:pt idx="219">
                  <c:v>390.35214798672661</c:v>
                </c:pt>
                <c:pt idx="220">
                  <c:v>397.11872821422105</c:v>
                </c:pt>
                <c:pt idx="221">
                  <c:v>389.02792798271344</c:v>
                </c:pt>
                <c:pt idx="222">
                  <c:v>389.98835288142669</c:v>
                </c:pt>
                <c:pt idx="223">
                  <c:v>369.48486656744944</c:v>
                </c:pt>
                <c:pt idx="224">
                  <c:v>363.79510529983833</c:v>
                </c:pt>
                <c:pt idx="225">
                  <c:v>367.27298505132433</c:v>
                </c:pt>
                <c:pt idx="226">
                  <c:v>366.96738843178997</c:v>
                </c:pt>
                <c:pt idx="227">
                  <c:v>367.18567859159367</c:v>
                </c:pt>
                <c:pt idx="228">
                  <c:v>358.7892817405517</c:v>
                </c:pt>
                <c:pt idx="229">
                  <c:v>365.9778759316373</c:v>
                </c:pt>
                <c:pt idx="230">
                  <c:v>380.06401222258415</c:v>
                </c:pt>
                <c:pt idx="231">
                  <c:v>378.98719180752039</c:v>
                </c:pt>
                <c:pt idx="232">
                  <c:v>390.83233860837686</c:v>
                </c:pt>
                <c:pt idx="233">
                  <c:v>358.76017085622561</c:v>
                </c:pt>
                <c:pt idx="234">
                  <c:v>361.6705316986243</c:v>
                </c:pt>
                <c:pt idx="235">
                  <c:v>372.8463289748787</c:v>
                </c:pt>
                <c:pt idx="236">
                  <c:v>378.36147586784801</c:v>
                </c:pt>
                <c:pt idx="237">
                  <c:v>378.78344617602653</c:v>
                </c:pt>
                <c:pt idx="238">
                  <c:v>401.44061552036345</c:v>
                </c:pt>
                <c:pt idx="239">
                  <c:v>392.20021111466502</c:v>
                </c:pt>
                <c:pt idx="240">
                  <c:v>387.54365996007459</c:v>
                </c:pt>
                <c:pt idx="241">
                  <c:v>381.4027971274329</c:v>
                </c:pt>
                <c:pt idx="242">
                  <c:v>379.80208993303108</c:v>
                </c:pt>
                <c:pt idx="243">
                  <c:v>380.87890889291435</c:v>
                </c:pt>
                <c:pt idx="244">
                  <c:v>377.08090982129039</c:v>
                </c:pt>
                <c:pt idx="245">
                  <c:v>368.94643380462099</c:v>
                </c:pt>
                <c:pt idx="246">
                  <c:v>361.69964258295033</c:v>
                </c:pt>
                <c:pt idx="247">
                  <c:v>373.69031470182875</c:v>
                </c:pt>
                <c:pt idx="248">
                  <c:v>377.63388565724836</c:v>
                </c:pt>
                <c:pt idx="249">
                  <c:v>372.38066105383189</c:v>
                </c:pt>
                <c:pt idx="250">
                  <c:v>367.88415937304757</c:v>
                </c:pt>
                <c:pt idx="251">
                  <c:v>365.64319025548303</c:v>
                </c:pt>
                <c:pt idx="252">
                  <c:v>354.30732313289667</c:v>
                </c:pt>
                <c:pt idx="253">
                  <c:v>351.52794453539059</c:v>
                </c:pt>
                <c:pt idx="254">
                  <c:v>344.52850924725664</c:v>
                </c:pt>
                <c:pt idx="255">
                  <c:v>352.96856005575415</c:v>
                </c:pt>
                <c:pt idx="256">
                  <c:v>347.81723009579093</c:v>
                </c:pt>
                <c:pt idx="257">
                  <c:v>319.44121188240354</c:v>
                </c:pt>
                <c:pt idx="258">
                  <c:v>323.15192632200313</c:v>
                </c:pt>
                <c:pt idx="259">
                  <c:v>321.62398251420257</c:v>
                </c:pt>
                <c:pt idx="260">
                  <c:v>298.93770374072</c:v>
                </c:pt>
                <c:pt idx="261">
                  <c:v>305.34051069062099</c:v>
                </c:pt>
                <c:pt idx="262">
                  <c:v>302.09546417206815</c:v>
                </c:pt>
                <c:pt idx="263">
                  <c:v>306.09721033036641</c:v>
                </c:pt>
                <c:pt idx="264">
                  <c:v>325.77123361799704</c:v>
                </c:pt>
                <c:pt idx="265">
                  <c:v>302.79394495352221</c:v>
                </c:pt>
                <c:pt idx="266">
                  <c:v>297.07507425676539</c:v>
                </c:pt>
                <c:pt idx="267">
                  <c:v>261.17577617613819</c:v>
                </c:pt>
                <c:pt idx="268">
                  <c:v>237.99476225269544</c:v>
                </c:pt>
                <c:pt idx="269">
                  <c:v>235.69557427683964</c:v>
                </c:pt>
                <c:pt idx="270">
                  <c:v>238.6495890766939</c:v>
                </c:pt>
                <c:pt idx="271">
                  <c:v>248.92315994000052</c:v>
                </c:pt>
                <c:pt idx="272">
                  <c:v>250.33468640374431</c:v>
                </c:pt>
                <c:pt idx="273">
                  <c:v>255.35505449134081</c:v>
                </c:pt>
                <c:pt idx="274">
                  <c:v>252.7357253676407</c:v>
                </c:pt>
                <c:pt idx="275">
                  <c:v>239.65366647768229</c:v>
                </c:pt>
                <c:pt idx="276">
                  <c:v>254.40919594864374</c:v>
                </c:pt>
                <c:pt idx="277">
                  <c:v>244.33935034430502</c:v>
                </c:pt>
                <c:pt idx="278">
                  <c:v>243.21885414407942</c:v>
                </c:pt>
                <c:pt idx="279">
                  <c:v>234.34224484368087</c:v>
                </c:pt>
                <c:pt idx="280">
                  <c:v>242.2584307005466</c:v>
                </c:pt>
                <c:pt idx="281">
                  <c:v>226.1350287232969</c:v>
                </c:pt>
                <c:pt idx="282">
                  <c:v>229.62747483079914</c:v>
                </c:pt>
                <c:pt idx="283">
                  <c:v>217.68043338648951</c:v>
                </c:pt>
                <c:pt idx="284">
                  <c:v>210.73923878435323</c:v>
                </c:pt>
                <c:pt idx="285">
                  <c:v>208.73108252719601</c:v>
                </c:pt>
                <c:pt idx="286">
                  <c:v>201.6297962510215</c:v>
                </c:pt>
                <c:pt idx="287">
                  <c:v>196.69673462315566</c:v>
                </c:pt>
                <c:pt idx="288">
                  <c:v>213.15482227655951</c:v>
                </c:pt>
                <c:pt idx="289">
                  <c:v>228.05587706554297</c:v>
                </c:pt>
                <c:pt idx="290">
                  <c:v>239.52270606049601</c:v>
                </c:pt>
                <c:pt idx="291">
                  <c:v>231.08265525199846</c:v>
                </c:pt>
                <c:pt idx="292">
                  <c:v>246.05645159987688</c:v>
                </c:pt>
                <c:pt idx="293">
                  <c:v>218.64085828520274</c:v>
                </c:pt>
                <c:pt idx="294">
                  <c:v>208.48370476595292</c:v>
                </c:pt>
                <c:pt idx="295">
                  <c:v>216.80733823039364</c:v>
                </c:pt>
                <c:pt idx="296">
                  <c:v>218.36437109481403</c:v>
                </c:pt>
                <c:pt idx="297">
                  <c:v>218.65540281351264</c:v>
                </c:pt>
                <c:pt idx="298">
                  <c:v>220.54714172661306</c:v>
                </c:pt>
                <c:pt idx="299">
                  <c:v>206.4755485087957</c:v>
                </c:pt>
                <c:pt idx="300">
                  <c:v>197.78811993905515</c:v>
                </c:pt>
                <c:pt idx="301">
                  <c:v>181.18451715389222</c:v>
                </c:pt>
                <c:pt idx="302">
                  <c:v>171.43480251113485</c:v>
                </c:pt>
                <c:pt idx="303">
                  <c:v>165.52677291142635</c:v>
                </c:pt>
                <c:pt idx="304">
                  <c:v>178.89988389260927</c:v>
                </c:pt>
                <c:pt idx="305">
                  <c:v>186.55412563221574</c:v>
                </c:pt>
                <c:pt idx="306">
                  <c:v>177.4301487568371</c:v>
                </c:pt>
                <c:pt idx="307">
                  <c:v>199.35971770431135</c:v>
                </c:pt>
                <c:pt idx="308">
                  <c:v>212.63095586974731</c:v>
                </c:pt>
                <c:pt idx="309">
                  <c:v>219.55762922646048</c:v>
                </c:pt>
                <c:pt idx="310">
                  <c:v>220.75086553040055</c:v>
                </c:pt>
                <c:pt idx="311">
                  <c:v>205.39870772120608</c:v>
                </c:pt>
                <c:pt idx="312">
                  <c:v>200.97496942702301</c:v>
                </c:pt>
                <c:pt idx="313">
                  <c:v>196.71127915146553</c:v>
                </c:pt>
                <c:pt idx="314">
                  <c:v>232.18858509620787</c:v>
                </c:pt>
                <c:pt idx="315">
                  <c:v>189.97380835311674</c:v>
                </c:pt>
                <c:pt idx="316">
                  <c:v>180.1076763663026</c:v>
                </c:pt>
                <c:pt idx="317">
                  <c:v>172.7444663453947</c:v>
                </c:pt>
                <c:pt idx="318">
                  <c:v>161.67054188488723</c:v>
                </c:pt>
                <c:pt idx="319">
                  <c:v>156.95576168574257</c:v>
                </c:pt>
                <c:pt idx="320">
                  <c:v>156.38824132147482</c:v>
                </c:pt>
                <c:pt idx="321">
                  <c:v>159.29860216387354</c:v>
                </c:pt>
                <c:pt idx="322">
                  <c:v>160.50640482382985</c:v>
                </c:pt>
                <c:pt idx="323">
                  <c:v>157.87252098555692</c:v>
                </c:pt>
                <c:pt idx="324">
                  <c:v>165.52677291142638</c:v>
                </c:pt>
                <c:pt idx="325">
                  <c:v>166.35622575150998</c:v>
                </c:pt>
                <c:pt idx="326">
                  <c:v>181.89755264991908</c:v>
                </c:pt>
                <c:pt idx="327">
                  <c:v>169.96507756162566</c:v>
                </c:pt>
                <c:pt idx="328">
                  <c:v>170.94004553346838</c:v>
                </c:pt>
                <c:pt idx="329">
                  <c:v>164.59545889703921</c:v>
                </c:pt>
                <c:pt idx="330">
                  <c:v>152.79394422593205</c:v>
                </c:pt>
                <c:pt idx="331">
                  <c:v>165.2357411927278</c:v>
                </c:pt>
                <c:pt idx="332">
                  <c:v>155.5296790522456</c:v>
                </c:pt>
                <c:pt idx="333">
                  <c:v>155.82072241238757</c:v>
                </c:pt>
                <c:pt idx="334">
                  <c:v>152.8084989405049</c:v>
                </c:pt>
                <c:pt idx="335">
                  <c:v>148.07916257160701</c:v>
                </c:pt>
                <c:pt idx="336">
                  <c:v>153.21594800326031</c:v>
                </c:pt>
                <c:pt idx="337">
                  <c:v>151.23690117524876</c:v>
                </c:pt>
                <c:pt idx="338">
                  <c:v>140.26483934422524</c:v>
                </c:pt>
                <c:pt idx="339">
                  <c:v>132.34865494253989</c:v>
                </c:pt>
                <c:pt idx="340">
                  <c:v>130.76251410415429</c:v>
                </c:pt>
                <c:pt idx="341">
                  <c:v>128.46332612829849</c:v>
                </c:pt>
                <c:pt idx="342">
                  <c:v>129.04539975195866</c:v>
                </c:pt>
                <c:pt idx="343">
                  <c:v>130.48602545858517</c:v>
                </c:pt>
                <c:pt idx="344">
                  <c:v>128.98719107993026</c:v>
                </c:pt>
                <c:pt idx="345">
                  <c:v>126.97904646421641</c:v>
                </c:pt>
                <c:pt idx="346">
                  <c:v>126.5861419297709</c:v>
                </c:pt>
                <c:pt idx="347">
                  <c:v>124.83992978987295</c:v>
                </c:pt>
                <c:pt idx="348">
                  <c:v>127.561121543057</c:v>
                </c:pt>
                <c:pt idx="349">
                  <c:v>111.03027050305192</c:v>
                </c:pt>
                <c:pt idx="350">
                  <c:v>108.46915005138023</c:v>
                </c:pt>
                <c:pt idx="351">
                  <c:v>107.07217830220925</c:v>
                </c:pt>
                <c:pt idx="352">
                  <c:v>104.0599548303266</c:v>
                </c:pt>
                <c:pt idx="353">
                  <c:v>102.50291177964331</c:v>
                </c:pt>
                <c:pt idx="354">
                  <c:v>106.22817074755281</c:v>
                </c:pt>
                <c:pt idx="355">
                  <c:v>108.36728742189626</c:v>
                </c:pt>
                <c:pt idx="356">
                  <c:v>109.92433047257958</c:v>
                </c:pt>
                <c:pt idx="357">
                  <c:v>111.65599808416765</c:v>
                </c:pt>
                <c:pt idx="358">
                  <c:v>109.95342971546229</c:v>
                </c:pt>
                <c:pt idx="359">
                  <c:v>110.7537833126632</c:v>
                </c:pt>
                <c:pt idx="360">
                  <c:v>111.96158451743911</c:v>
                </c:pt>
                <c:pt idx="361">
                  <c:v>106.46100543566639</c:v>
                </c:pt>
                <c:pt idx="362">
                  <c:v>107.72700512620773</c:v>
                </c:pt>
                <c:pt idx="363">
                  <c:v>106.35913116473907</c:v>
                </c:pt>
                <c:pt idx="364">
                  <c:v>105.67520655303832</c:v>
                </c:pt>
                <c:pt idx="365">
                  <c:v>105.57334392355439</c:v>
                </c:pt>
                <c:pt idx="366">
                  <c:v>104.6274751945944</c:v>
                </c:pt>
                <c:pt idx="367">
                  <c:v>102.32828721873855</c:v>
                </c:pt>
                <c:pt idx="368">
                  <c:v>97.904537283112106</c:v>
                </c:pt>
                <c:pt idx="369">
                  <c:v>100</c:v>
                </c:pt>
              </c:numCache>
            </c:numRef>
          </c:val>
          <c:smooth val="0"/>
          <c:extLst>
            <c:ext xmlns:c16="http://schemas.microsoft.com/office/drawing/2014/chart" uri="{C3380CC4-5D6E-409C-BE32-E72D297353CC}">
              <c16:uniqueId val="{00000001-A7F7-4CAE-80F7-C0E6EC4C1DED}"/>
            </c:ext>
          </c:extLst>
        </c:ser>
        <c:ser>
          <c:idx val="2"/>
          <c:order val="2"/>
          <c:tx>
            <c:strRef>
              <c:f>UAL!$L$1</c:f>
              <c:strCache>
                <c:ptCount val="1"/>
                <c:pt idx="0">
                  <c:v>UAL rtnOn $100</c:v>
                </c:pt>
              </c:strCache>
            </c:strRef>
          </c:tx>
          <c:spPr>
            <a:ln cmpd="sng">
              <a:solidFill>
                <a:srgbClr val="A5A5A5"/>
              </a:solidFill>
              <a:prstDash val="sysDot"/>
            </a:ln>
          </c:spPr>
          <c:marker>
            <c:symbol val="none"/>
          </c:marker>
          <c:cat>
            <c:numRef>
              <c:f>Portfolio!$B$2:$B$504</c:f>
              <c:numCache>
                <c:formatCode>m/d/yyyy</c:formatCode>
                <c:ptCount val="503"/>
                <c:pt idx="0">
                  <c:v>44368</c:v>
                </c:pt>
                <c:pt idx="1">
                  <c:v>44365</c:v>
                </c:pt>
                <c:pt idx="2">
                  <c:v>44364</c:v>
                </c:pt>
                <c:pt idx="3">
                  <c:v>44363</c:v>
                </c:pt>
                <c:pt idx="4">
                  <c:v>44362</c:v>
                </c:pt>
                <c:pt idx="5">
                  <c:v>44361</c:v>
                </c:pt>
                <c:pt idx="6">
                  <c:v>44358</c:v>
                </c:pt>
                <c:pt idx="7">
                  <c:v>44357</c:v>
                </c:pt>
                <c:pt idx="8">
                  <c:v>44356</c:v>
                </c:pt>
                <c:pt idx="9">
                  <c:v>44355</c:v>
                </c:pt>
                <c:pt idx="10">
                  <c:v>44354</c:v>
                </c:pt>
                <c:pt idx="11">
                  <c:v>44351</c:v>
                </c:pt>
                <c:pt idx="12">
                  <c:v>44350</c:v>
                </c:pt>
                <c:pt idx="13">
                  <c:v>44349</c:v>
                </c:pt>
                <c:pt idx="14">
                  <c:v>44348</c:v>
                </c:pt>
                <c:pt idx="15">
                  <c:v>44344</c:v>
                </c:pt>
                <c:pt idx="16">
                  <c:v>44343</c:v>
                </c:pt>
                <c:pt idx="17">
                  <c:v>44342</c:v>
                </c:pt>
                <c:pt idx="18">
                  <c:v>44341</c:v>
                </c:pt>
                <c:pt idx="19">
                  <c:v>44340</c:v>
                </c:pt>
                <c:pt idx="20">
                  <c:v>44337</c:v>
                </c:pt>
                <c:pt idx="21">
                  <c:v>44336</c:v>
                </c:pt>
                <c:pt idx="22">
                  <c:v>44335</c:v>
                </c:pt>
                <c:pt idx="23">
                  <c:v>44334</c:v>
                </c:pt>
                <c:pt idx="24">
                  <c:v>44333</c:v>
                </c:pt>
                <c:pt idx="25">
                  <c:v>44330</c:v>
                </c:pt>
                <c:pt idx="26">
                  <c:v>44329</c:v>
                </c:pt>
                <c:pt idx="27">
                  <c:v>44328</c:v>
                </c:pt>
                <c:pt idx="28">
                  <c:v>44327</c:v>
                </c:pt>
                <c:pt idx="29">
                  <c:v>44326</c:v>
                </c:pt>
                <c:pt idx="30">
                  <c:v>44323</c:v>
                </c:pt>
                <c:pt idx="31">
                  <c:v>44322</c:v>
                </c:pt>
                <c:pt idx="32">
                  <c:v>44321</c:v>
                </c:pt>
                <c:pt idx="33">
                  <c:v>44320</c:v>
                </c:pt>
                <c:pt idx="34">
                  <c:v>44319</c:v>
                </c:pt>
                <c:pt idx="35">
                  <c:v>44316</c:v>
                </c:pt>
                <c:pt idx="36">
                  <c:v>44315</c:v>
                </c:pt>
                <c:pt idx="37">
                  <c:v>44314</c:v>
                </c:pt>
                <c:pt idx="38">
                  <c:v>44313</c:v>
                </c:pt>
                <c:pt idx="39">
                  <c:v>44312</c:v>
                </c:pt>
                <c:pt idx="40">
                  <c:v>44309</c:v>
                </c:pt>
                <c:pt idx="41">
                  <c:v>44308</c:v>
                </c:pt>
                <c:pt idx="42">
                  <c:v>44307</c:v>
                </c:pt>
                <c:pt idx="43">
                  <c:v>44306</c:v>
                </c:pt>
                <c:pt idx="44">
                  <c:v>44305</c:v>
                </c:pt>
                <c:pt idx="45">
                  <c:v>44302</c:v>
                </c:pt>
                <c:pt idx="46">
                  <c:v>44301</c:v>
                </c:pt>
                <c:pt idx="47">
                  <c:v>44300</c:v>
                </c:pt>
                <c:pt idx="48">
                  <c:v>44299</c:v>
                </c:pt>
                <c:pt idx="49">
                  <c:v>44298</c:v>
                </c:pt>
                <c:pt idx="50">
                  <c:v>44295</c:v>
                </c:pt>
                <c:pt idx="51">
                  <c:v>44294</c:v>
                </c:pt>
                <c:pt idx="52">
                  <c:v>44293</c:v>
                </c:pt>
                <c:pt idx="53">
                  <c:v>44292</c:v>
                </c:pt>
                <c:pt idx="54">
                  <c:v>44291</c:v>
                </c:pt>
                <c:pt idx="55">
                  <c:v>44287</c:v>
                </c:pt>
                <c:pt idx="56">
                  <c:v>44286</c:v>
                </c:pt>
                <c:pt idx="57">
                  <c:v>44285</c:v>
                </c:pt>
                <c:pt idx="58">
                  <c:v>44284</c:v>
                </c:pt>
                <c:pt idx="59">
                  <c:v>44281</c:v>
                </c:pt>
                <c:pt idx="60">
                  <c:v>44280</c:v>
                </c:pt>
                <c:pt idx="61">
                  <c:v>44279</c:v>
                </c:pt>
                <c:pt idx="62">
                  <c:v>44278</c:v>
                </c:pt>
                <c:pt idx="63">
                  <c:v>44277</c:v>
                </c:pt>
                <c:pt idx="64">
                  <c:v>44274</c:v>
                </c:pt>
                <c:pt idx="65">
                  <c:v>44273</c:v>
                </c:pt>
                <c:pt idx="66">
                  <c:v>44272</c:v>
                </c:pt>
                <c:pt idx="67">
                  <c:v>44271</c:v>
                </c:pt>
                <c:pt idx="68">
                  <c:v>44270</c:v>
                </c:pt>
                <c:pt idx="69">
                  <c:v>44267</c:v>
                </c:pt>
                <c:pt idx="70">
                  <c:v>44266</c:v>
                </c:pt>
                <c:pt idx="71">
                  <c:v>44265</c:v>
                </c:pt>
                <c:pt idx="72">
                  <c:v>44264</c:v>
                </c:pt>
                <c:pt idx="73">
                  <c:v>44263</c:v>
                </c:pt>
                <c:pt idx="74">
                  <c:v>44260</c:v>
                </c:pt>
                <c:pt idx="75">
                  <c:v>44259</c:v>
                </c:pt>
                <c:pt idx="76">
                  <c:v>44258</c:v>
                </c:pt>
                <c:pt idx="77">
                  <c:v>44257</c:v>
                </c:pt>
                <c:pt idx="78">
                  <c:v>44256</c:v>
                </c:pt>
                <c:pt idx="79">
                  <c:v>44253</c:v>
                </c:pt>
                <c:pt idx="80">
                  <c:v>44252</c:v>
                </c:pt>
                <c:pt idx="81">
                  <c:v>44251</c:v>
                </c:pt>
                <c:pt idx="82">
                  <c:v>44250</c:v>
                </c:pt>
                <c:pt idx="83">
                  <c:v>44249</c:v>
                </c:pt>
                <c:pt idx="84">
                  <c:v>44246</c:v>
                </c:pt>
                <c:pt idx="85">
                  <c:v>44245</c:v>
                </c:pt>
                <c:pt idx="86">
                  <c:v>44244</c:v>
                </c:pt>
                <c:pt idx="87">
                  <c:v>44243</c:v>
                </c:pt>
                <c:pt idx="88">
                  <c:v>44239</c:v>
                </c:pt>
                <c:pt idx="89">
                  <c:v>44238</c:v>
                </c:pt>
                <c:pt idx="90">
                  <c:v>44237</c:v>
                </c:pt>
                <c:pt idx="91">
                  <c:v>44236</c:v>
                </c:pt>
                <c:pt idx="92">
                  <c:v>44235</c:v>
                </c:pt>
                <c:pt idx="93">
                  <c:v>44232</c:v>
                </c:pt>
                <c:pt idx="94">
                  <c:v>44231</c:v>
                </c:pt>
                <c:pt idx="95">
                  <c:v>44230</c:v>
                </c:pt>
                <c:pt idx="96">
                  <c:v>44229</c:v>
                </c:pt>
                <c:pt idx="97">
                  <c:v>44228</c:v>
                </c:pt>
                <c:pt idx="98">
                  <c:v>44225</c:v>
                </c:pt>
                <c:pt idx="99">
                  <c:v>44224</c:v>
                </c:pt>
                <c:pt idx="100">
                  <c:v>44223</c:v>
                </c:pt>
                <c:pt idx="101">
                  <c:v>44222</c:v>
                </c:pt>
                <c:pt idx="102">
                  <c:v>44221</c:v>
                </c:pt>
                <c:pt idx="103">
                  <c:v>44218</c:v>
                </c:pt>
                <c:pt idx="104">
                  <c:v>44217</c:v>
                </c:pt>
                <c:pt idx="105">
                  <c:v>44216</c:v>
                </c:pt>
                <c:pt idx="106">
                  <c:v>44215</c:v>
                </c:pt>
                <c:pt idx="107">
                  <c:v>44211</c:v>
                </c:pt>
                <c:pt idx="108">
                  <c:v>44210</c:v>
                </c:pt>
                <c:pt idx="109">
                  <c:v>44209</c:v>
                </c:pt>
                <c:pt idx="110">
                  <c:v>44208</c:v>
                </c:pt>
                <c:pt idx="111">
                  <c:v>44207</c:v>
                </c:pt>
                <c:pt idx="112">
                  <c:v>44204</c:v>
                </c:pt>
                <c:pt idx="113">
                  <c:v>44203</c:v>
                </c:pt>
                <c:pt idx="114">
                  <c:v>44202</c:v>
                </c:pt>
                <c:pt idx="115">
                  <c:v>44201</c:v>
                </c:pt>
                <c:pt idx="116">
                  <c:v>44200</c:v>
                </c:pt>
                <c:pt idx="117">
                  <c:v>44196</c:v>
                </c:pt>
                <c:pt idx="118">
                  <c:v>44195</c:v>
                </c:pt>
                <c:pt idx="119">
                  <c:v>44194</c:v>
                </c:pt>
                <c:pt idx="120">
                  <c:v>44193</c:v>
                </c:pt>
                <c:pt idx="121">
                  <c:v>44189</c:v>
                </c:pt>
                <c:pt idx="122">
                  <c:v>44188</c:v>
                </c:pt>
                <c:pt idx="123">
                  <c:v>44187</c:v>
                </c:pt>
                <c:pt idx="124">
                  <c:v>44186</c:v>
                </c:pt>
                <c:pt idx="125">
                  <c:v>44183</c:v>
                </c:pt>
                <c:pt idx="126">
                  <c:v>44182</c:v>
                </c:pt>
                <c:pt idx="127">
                  <c:v>44181</c:v>
                </c:pt>
                <c:pt idx="128">
                  <c:v>44180</c:v>
                </c:pt>
                <c:pt idx="129">
                  <c:v>44179</c:v>
                </c:pt>
                <c:pt idx="130">
                  <c:v>44176</c:v>
                </c:pt>
                <c:pt idx="131">
                  <c:v>44175</c:v>
                </c:pt>
                <c:pt idx="132">
                  <c:v>44174</c:v>
                </c:pt>
                <c:pt idx="133">
                  <c:v>44173</c:v>
                </c:pt>
                <c:pt idx="134">
                  <c:v>44172</c:v>
                </c:pt>
                <c:pt idx="135">
                  <c:v>44169</c:v>
                </c:pt>
                <c:pt idx="136">
                  <c:v>44168</c:v>
                </c:pt>
                <c:pt idx="137">
                  <c:v>44167</c:v>
                </c:pt>
                <c:pt idx="138">
                  <c:v>44166</c:v>
                </c:pt>
                <c:pt idx="139">
                  <c:v>44165</c:v>
                </c:pt>
                <c:pt idx="140">
                  <c:v>44162</c:v>
                </c:pt>
                <c:pt idx="141">
                  <c:v>44160</c:v>
                </c:pt>
                <c:pt idx="142">
                  <c:v>44159</c:v>
                </c:pt>
                <c:pt idx="143">
                  <c:v>44158</c:v>
                </c:pt>
                <c:pt idx="144">
                  <c:v>44155</c:v>
                </c:pt>
                <c:pt idx="145">
                  <c:v>44154</c:v>
                </c:pt>
                <c:pt idx="146">
                  <c:v>44153</c:v>
                </c:pt>
                <c:pt idx="147">
                  <c:v>44152</c:v>
                </c:pt>
                <c:pt idx="148">
                  <c:v>44151</c:v>
                </c:pt>
                <c:pt idx="149">
                  <c:v>44148</c:v>
                </c:pt>
                <c:pt idx="150">
                  <c:v>44147</c:v>
                </c:pt>
                <c:pt idx="151">
                  <c:v>44146</c:v>
                </c:pt>
                <c:pt idx="152">
                  <c:v>44145</c:v>
                </c:pt>
                <c:pt idx="153">
                  <c:v>44144</c:v>
                </c:pt>
                <c:pt idx="154">
                  <c:v>44141</c:v>
                </c:pt>
                <c:pt idx="155">
                  <c:v>44140</c:v>
                </c:pt>
                <c:pt idx="156">
                  <c:v>44139</c:v>
                </c:pt>
                <c:pt idx="157">
                  <c:v>44138</c:v>
                </c:pt>
                <c:pt idx="158">
                  <c:v>44137</c:v>
                </c:pt>
                <c:pt idx="159">
                  <c:v>44134</c:v>
                </c:pt>
                <c:pt idx="160">
                  <c:v>44133</c:v>
                </c:pt>
                <c:pt idx="161">
                  <c:v>44132</c:v>
                </c:pt>
                <c:pt idx="162">
                  <c:v>44131</c:v>
                </c:pt>
                <c:pt idx="163">
                  <c:v>44130</c:v>
                </c:pt>
                <c:pt idx="164">
                  <c:v>44127</c:v>
                </c:pt>
                <c:pt idx="165">
                  <c:v>44126</c:v>
                </c:pt>
                <c:pt idx="166">
                  <c:v>44125</c:v>
                </c:pt>
                <c:pt idx="167">
                  <c:v>44124</c:v>
                </c:pt>
                <c:pt idx="168">
                  <c:v>44123</c:v>
                </c:pt>
                <c:pt idx="169">
                  <c:v>44120</c:v>
                </c:pt>
                <c:pt idx="170">
                  <c:v>44119</c:v>
                </c:pt>
                <c:pt idx="171">
                  <c:v>44118</c:v>
                </c:pt>
                <c:pt idx="172">
                  <c:v>44117</c:v>
                </c:pt>
                <c:pt idx="173">
                  <c:v>44116</c:v>
                </c:pt>
                <c:pt idx="174">
                  <c:v>44113</c:v>
                </c:pt>
                <c:pt idx="175">
                  <c:v>44112</c:v>
                </c:pt>
                <c:pt idx="176">
                  <c:v>44111</c:v>
                </c:pt>
                <c:pt idx="177">
                  <c:v>44110</c:v>
                </c:pt>
                <c:pt idx="178">
                  <c:v>44109</c:v>
                </c:pt>
                <c:pt idx="179">
                  <c:v>44106</c:v>
                </c:pt>
                <c:pt idx="180">
                  <c:v>44105</c:v>
                </c:pt>
                <c:pt idx="181">
                  <c:v>44104</c:v>
                </c:pt>
                <c:pt idx="182">
                  <c:v>44103</c:v>
                </c:pt>
                <c:pt idx="183">
                  <c:v>44102</c:v>
                </c:pt>
                <c:pt idx="184">
                  <c:v>44099</c:v>
                </c:pt>
                <c:pt idx="185">
                  <c:v>44098</c:v>
                </c:pt>
                <c:pt idx="186">
                  <c:v>44097</c:v>
                </c:pt>
                <c:pt idx="187">
                  <c:v>44096</c:v>
                </c:pt>
                <c:pt idx="188">
                  <c:v>44095</c:v>
                </c:pt>
                <c:pt idx="189">
                  <c:v>44092</c:v>
                </c:pt>
                <c:pt idx="190">
                  <c:v>44091</c:v>
                </c:pt>
                <c:pt idx="191">
                  <c:v>44090</c:v>
                </c:pt>
                <c:pt idx="192">
                  <c:v>44089</c:v>
                </c:pt>
                <c:pt idx="193">
                  <c:v>44088</c:v>
                </c:pt>
                <c:pt idx="194">
                  <c:v>44085</c:v>
                </c:pt>
                <c:pt idx="195">
                  <c:v>44084</c:v>
                </c:pt>
                <c:pt idx="196">
                  <c:v>44083</c:v>
                </c:pt>
                <c:pt idx="197">
                  <c:v>44082</c:v>
                </c:pt>
                <c:pt idx="198">
                  <c:v>44078</c:v>
                </c:pt>
                <c:pt idx="199">
                  <c:v>44077</c:v>
                </c:pt>
                <c:pt idx="200">
                  <c:v>44076</c:v>
                </c:pt>
                <c:pt idx="201">
                  <c:v>44075</c:v>
                </c:pt>
                <c:pt idx="202">
                  <c:v>44074</c:v>
                </c:pt>
                <c:pt idx="203">
                  <c:v>44071</c:v>
                </c:pt>
                <c:pt idx="204">
                  <c:v>44070</c:v>
                </c:pt>
                <c:pt idx="205">
                  <c:v>44069</c:v>
                </c:pt>
                <c:pt idx="206">
                  <c:v>44068</c:v>
                </c:pt>
                <c:pt idx="207">
                  <c:v>44067</c:v>
                </c:pt>
                <c:pt idx="208">
                  <c:v>44064</c:v>
                </c:pt>
                <c:pt idx="209">
                  <c:v>44063</c:v>
                </c:pt>
                <c:pt idx="210">
                  <c:v>44062</c:v>
                </c:pt>
                <c:pt idx="211">
                  <c:v>44061</c:v>
                </c:pt>
                <c:pt idx="212">
                  <c:v>44060</c:v>
                </c:pt>
                <c:pt idx="213">
                  <c:v>44057</c:v>
                </c:pt>
                <c:pt idx="214">
                  <c:v>44056</c:v>
                </c:pt>
                <c:pt idx="215">
                  <c:v>44055</c:v>
                </c:pt>
                <c:pt idx="216">
                  <c:v>44054</c:v>
                </c:pt>
                <c:pt idx="217">
                  <c:v>44053</c:v>
                </c:pt>
                <c:pt idx="218">
                  <c:v>44050</c:v>
                </c:pt>
                <c:pt idx="219">
                  <c:v>44049</c:v>
                </c:pt>
                <c:pt idx="220">
                  <c:v>44048</c:v>
                </c:pt>
                <c:pt idx="221">
                  <c:v>44047</c:v>
                </c:pt>
                <c:pt idx="222">
                  <c:v>44046</c:v>
                </c:pt>
                <c:pt idx="223">
                  <c:v>44043</c:v>
                </c:pt>
                <c:pt idx="224">
                  <c:v>44042</c:v>
                </c:pt>
                <c:pt idx="225">
                  <c:v>44041</c:v>
                </c:pt>
                <c:pt idx="226">
                  <c:v>44040</c:v>
                </c:pt>
                <c:pt idx="227">
                  <c:v>44039</c:v>
                </c:pt>
                <c:pt idx="228">
                  <c:v>44036</c:v>
                </c:pt>
                <c:pt idx="229">
                  <c:v>44035</c:v>
                </c:pt>
                <c:pt idx="230">
                  <c:v>44034</c:v>
                </c:pt>
                <c:pt idx="231">
                  <c:v>44033</c:v>
                </c:pt>
                <c:pt idx="232">
                  <c:v>44032</c:v>
                </c:pt>
                <c:pt idx="233">
                  <c:v>44029</c:v>
                </c:pt>
                <c:pt idx="234">
                  <c:v>44028</c:v>
                </c:pt>
                <c:pt idx="235">
                  <c:v>44027</c:v>
                </c:pt>
                <c:pt idx="236">
                  <c:v>44026</c:v>
                </c:pt>
                <c:pt idx="237">
                  <c:v>44025</c:v>
                </c:pt>
                <c:pt idx="238">
                  <c:v>44022</c:v>
                </c:pt>
                <c:pt idx="239">
                  <c:v>44021</c:v>
                </c:pt>
                <c:pt idx="240">
                  <c:v>44020</c:v>
                </c:pt>
                <c:pt idx="241">
                  <c:v>44019</c:v>
                </c:pt>
                <c:pt idx="242">
                  <c:v>44018</c:v>
                </c:pt>
                <c:pt idx="243">
                  <c:v>44014</c:v>
                </c:pt>
                <c:pt idx="244">
                  <c:v>44013</c:v>
                </c:pt>
                <c:pt idx="245">
                  <c:v>44012</c:v>
                </c:pt>
                <c:pt idx="246">
                  <c:v>44011</c:v>
                </c:pt>
                <c:pt idx="247">
                  <c:v>44008</c:v>
                </c:pt>
                <c:pt idx="248">
                  <c:v>44007</c:v>
                </c:pt>
                <c:pt idx="249">
                  <c:v>44006</c:v>
                </c:pt>
                <c:pt idx="250">
                  <c:v>44005</c:v>
                </c:pt>
                <c:pt idx="251">
                  <c:v>44004</c:v>
                </c:pt>
                <c:pt idx="252">
                  <c:v>44001</c:v>
                </c:pt>
                <c:pt idx="253">
                  <c:v>44000</c:v>
                </c:pt>
                <c:pt idx="254">
                  <c:v>43999</c:v>
                </c:pt>
                <c:pt idx="255">
                  <c:v>43998</c:v>
                </c:pt>
                <c:pt idx="256">
                  <c:v>43997</c:v>
                </c:pt>
                <c:pt idx="257">
                  <c:v>43994</c:v>
                </c:pt>
                <c:pt idx="258">
                  <c:v>43993</c:v>
                </c:pt>
                <c:pt idx="259">
                  <c:v>43992</c:v>
                </c:pt>
                <c:pt idx="260">
                  <c:v>43991</c:v>
                </c:pt>
                <c:pt idx="261">
                  <c:v>43990</c:v>
                </c:pt>
                <c:pt idx="262">
                  <c:v>43987</c:v>
                </c:pt>
                <c:pt idx="263">
                  <c:v>43986</c:v>
                </c:pt>
                <c:pt idx="264">
                  <c:v>43985</c:v>
                </c:pt>
                <c:pt idx="265">
                  <c:v>43984</c:v>
                </c:pt>
                <c:pt idx="266">
                  <c:v>43983</c:v>
                </c:pt>
                <c:pt idx="267">
                  <c:v>43980</c:v>
                </c:pt>
                <c:pt idx="268">
                  <c:v>43979</c:v>
                </c:pt>
                <c:pt idx="269">
                  <c:v>43978</c:v>
                </c:pt>
                <c:pt idx="270">
                  <c:v>43977</c:v>
                </c:pt>
                <c:pt idx="271">
                  <c:v>43973</c:v>
                </c:pt>
                <c:pt idx="272">
                  <c:v>43972</c:v>
                </c:pt>
                <c:pt idx="273">
                  <c:v>43971</c:v>
                </c:pt>
                <c:pt idx="274">
                  <c:v>43970</c:v>
                </c:pt>
                <c:pt idx="275">
                  <c:v>43969</c:v>
                </c:pt>
                <c:pt idx="276">
                  <c:v>43966</c:v>
                </c:pt>
                <c:pt idx="277">
                  <c:v>43965</c:v>
                </c:pt>
                <c:pt idx="278">
                  <c:v>43964</c:v>
                </c:pt>
                <c:pt idx="279">
                  <c:v>43963</c:v>
                </c:pt>
                <c:pt idx="280">
                  <c:v>43962</c:v>
                </c:pt>
                <c:pt idx="281">
                  <c:v>43959</c:v>
                </c:pt>
                <c:pt idx="282">
                  <c:v>43958</c:v>
                </c:pt>
                <c:pt idx="283">
                  <c:v>43957</c:v>
                </c:pt>
                <c:pt idx="284">
                  <c:v>43956</c:v>
                </c:pt>
                <c:pt idx="285">
                  <c:v>43955</c:v>
                </c:pt>
                <c:pt idx="286">
                  <c:v>43952</c:v>
                </c:pt>
                <c:pt idx="287">
                  <c:v>43951</c:v>
                </c:pt>
                <c:pt idx="288">
                  <c:v>43950</c:v>
                </c:pt>
                <c:pt idx="289">
                  <c:v>43949</c:v>
                </c:pt>
                <c:pt idx="290">
                  <c:v>43948</c:v>
                </c:pt>
                <c:pt idx="291">
                  <c:v>43945</c:v>
                </c:pt>
                <c:pt idx="292">
                  <c:v>43944</c:v>
                </c:pt>
                <c:pt idx="293">
                  <c:v>43943</c:v>
                </c:pt>
                <c:pt idx="294">
                  <c:v>43942</c:v>
                </c:pt>
                <c:pt idx="295">
                  <c:v>43941</c:v>
                </c:pt>
                <c:pt idx="296">
                  <c:v>43938</c:v>
                </c:pt>
                <c:pt idx="297">
                  <c:v>43937</c:v>
                </c:pt>
                <c:pt idx="298">
                  <c:v>43936</c:v>
                </c:pt>
                <c:pt idx="299">
                  <c:v>43935</c:v>
                </c:pt>
                <c:pt idx="300">
                  <c:v>43934</c:v>
                </c:pt>
                <c:pt idx="301">
                  <c:v>43930</c:v>
                </c:pt>
                <c:pt idx="302">
                  <c:v>43929</c:v>
                </c:pt>
                <c:pt idx="303">
                  <c:v>43928</c:v>
                </c:pt>
                <c:pt idx="304">
                  <c:v>43927</c:v>
                </c:pt>
                <c:pt idx="305">
                  <c:v>43924</c:v>
                </c:pt>
                <c:pt idx="306">
                  <c:v>43923</c:v>
                </c:pt>
                <c:pt idx="307">
                  <c:v>43922</c:v>
                </c:pt>
                <c:pt idx="308">
                  <c:v>43921</c:v>
                </c:pt>
                <c:pt idx="309">
                  <c:v>43920</c:v>
                </c:pt>
                <c:pt idx="310">
                  <c:v>43917</c:v>
                </c:pt>
                <c:pt idx="311">
                  <c:v>43916</c:v>
                </c:pt>
                <c:pt idx="312">
                  <c:v>43915</c:v>
                </c:pt>
                <c:pt idx="313">
                  <c:v>43914</c:v>
                </c:pt>
                <c:pt idx="314">
                  <c:v>43913</c:v>
                </c:pt>
                <c:pt idx="315">
                  <c:v>43910</c:v>
                </c:pt>
                <c:pt idx="316">
                  <c:v>43909</c:v>
                </c:pt>
                <c:pt idx="317">
                  <c:v>43908</c:v>
                </c:pt>
                <c:pt idx="318">
                  <c:v>43907</c:v>
                </c:pt>
                <c:pt idx="319">
                  <c:v>43906</c:v>
                </c:pt>
                <c:pt idx="320">
                  <c:v>43903</c:v>
                </c:pt>
                <c:pt idx="321">
                  <c:v>43902</c:v>
                </c:pt>
                <c:pt idx="322">
                  <c:v>43901</c:v>
                </c:pt>
                <c:pt idx="323">
                  <c:v>43900</c:v>
                </c:pt>
                <c:pt idx="324">
                  <c:v>43899</c:v>
                </c:pt>
                <c:pt idx="325">
                  <c:v>43896</c:v>
                </c:pt>
                <c:pt idx="326">
                  <c:v>43895</c:v>
                </c:pt>
                <c:pt idx="327">
                  <c:v>43894</c:v>
                </c:pt>
                <c:pt idx="328">
                  <c:v>43893</c:v>
                </c:pt>
                <c:pt idx="329">
                  <c:v>43892</c:v>
                </c:pt>
                <c:pt idx="330">
                  <c:v>43889</c:v>
                </c:pt>
                <c:pt idx="331">
                  <c:v>43888</c:v>
                </c:pt>
                <c:pt idx="332">
                  <c:v>43887</c:v>
                </c:pt>
                <c:pt idx="333">
                  <c:v>43886</c:v>
                </c:pt>
                <c:pt idx="334">
                  <c:v>43885</c:v>
                </c:pt>
                <c:pt idx="335">
                  <c:v>43882</c:v>
                </c:pt>
                <c:pt idx="336">
                  <c:v>43881</c:v>
                </c:pt>
                <c:pt idx="337">
                  <c:v>43880</c:v>
                </c:pt>
                <c:pt idx="338">
                  <c:v>43879</c:v>
                </c:pt>
                <c:pt idx="339">
                  <c:v>43875</c:v>
                </c:pt>
                <c:pt idx="340">
                  <c:v>43874</c:v>
                </c:pt>
                <c:pt idx="341">
                  <c:v>43873</c:v>
                </c:pt>
                <c:pt idx="342">
                  <c:v>43872</c:v>
                </c:pt>
                <c:pt idx="343">
                  <c:v>43871</c:v>
                </c:pt>
                <c:pt idx="344">
                  <c:v>43868</c:v>
                </c:pt>
                <c:pt idx="345">
                  <c:v>43867</c:v>
                </c:pt>
                <c:pt idx="346">
                  <c:v>43866</c:v>
                </c:pt>
                <c:pt idx="347">
                  <c:v>43865</c:v>
                </c:pt>
                <c:pt idx="348">
                  <c:v>43864</c:v>
                </c:pt>
                <c:pt idx="349">
                  <c:v>43861</c:v>
                </c:pt>
                <c:pt idx="350">
                  <c:v>43860</c:v>
                </c:pt>
                <c:pt idx="351">
                  <c:v>43859</c:v>
                </c:pt>
                <c:pt idx="352">
                  <c:v>43858</c:v>
                </c:pt>
                <c:pt idx="353">
                  <c:v>43857</c:v>
                </c:pt>
                <c:pt idx="354">
                  <c:v>43854</c:v>
                </c:pt>
                <c:pt idx="355">
                  <c:v>43853</c:v>
                </c:pt>
                <c:pt idx="356">
                  <c:v>43852</c:v>
                </c:pt>
                <c:pt idx="357">
                  <c:v>43851</c:v>
                </c:pt>
                <c:pt idx="358">
                  <c:v>43847</c:v>
                </c:pt>
                <c:pt idx="359">
                  <c:v>43846</c:v>
                </c:pt>
                <c:pt idx="360">
                  <c:v>43845</c:v>
                </c:pt>
                <c:pt idx="361">
                  <c:v>43844</c:v>
                </c:pt>
                <c:pt idx="362">
                  <c:v>43843</c:v>
                </c:pt>
                <c:pt idx="363">
                  <c:v>43840</c:v>
                </c:pt>
                <c:pt idx="364">
                  <c:v>43839</c:v>
                </c:pt>
                <c:pt idx="365">
                  <c:v>43838</c:v>
                </c:pt>
                <c:pt idx="366">
                  <c:v>43837</c:v>
                </c:pt>
                <c:pt idx="367">
                  <c:v>43836</c:v>
                </c:pt>
                <c:pt idx="368">
                  <c:v>43833</c:v>
                </c:pt>
                <c:pt idx="369">
                  <c:v>43832</c:v>
                </c:pt>
                <c:pt idx="370">
                  <c:v>43830</c:v>
                </c:pt>
                <c:pt idx="371">
                  <c:v>43829</c:v>
                </c:pt>
                <c:pt idx="372">
                  <c:v>43826</c:v>
                </c:pt>
                <c:pt idx="373">
                  <c:v>43825</c:v>
                </c:pt>
                <c:pt idx="374">
                  <c:v>43823</c:v>
                </c:pt>
                <c:pt idx="375">
                  <c:v>43822</c:v>
                </c:pt>
                <c:pt idx="376">
                  <c:v>43819</c:v>
                </c:pt>
                <c:pt idx="377">
                  <c:v>43818</c:v>
                </c:pt>
                <c:pt idx="378">
                  <c:v>43817</c:v>
                </c:pt>
                <c:pt idx="379">
                  <c:v>43816</c:v>
                </c:pt>
                <c:pt idx="380">
                  <c:v>43815</c:v>
                </c:pt>
                <c:pt idx="381">
                  <c:v>43812</c:v>
                </c:pt>
                <c:pt idx="382">
                  <c:v>43811</c:v>
                </c:pt>
                <c:pt idx="383">
                  <c:v>43810</c:v>
                </c:pt>
                <c:pt idx="384">
                  <c:v>43809</c:v>
                </c:pt>
                <c:pt idx="385">
                  <c:v>43808</c:v>
                </c:pt>
                <c:pt idx="386">
                  <c:v>43805</c:v>
                </c:pt>
                <c:pt idx="387">
                  <c:v>43804</c:v>
                </c:pt>
                <c:pt idx="388">
                  <c:v>43803</c:v>
                </c:pt>
                <c:pt idx="389">
                  <c:v>43802</c:v>
                </c:pt>
                <c:pt idx="390">
                  <c:v>43801</c:v>
                </c:pt>
                <c:pt idx="391">
                  <c:v>43798</c:v>
                </c:pt>
                <c:pt idx="392">
                  <c:v>43796</c:v>
                </c:pt>
                <c:pt idx="393">
                  <c:v>43795</c:v>
                </c:pt>
                <c:pt idx="394">
                  <c:v>43794</c:v>
                </c:pt>
                <c:pt idx="395">
                  <c:v>43791</c:v>
                </c:pt>
                <c:pt idx="396">
                  <c:v>43790</c:v>
                </c:pt>
                <c:pt idx="397">
                  <c:v>43789</c:v>
                </c:pt>
                <c:pt idx="398">
                  <c:v>43788</c:v>
                </c:pt>
                <c:pt idx="399">
                  <c:v>43787</c:v>
                </c:pt>
                <c:pt idx="400">
                  <c:v>43784</c:v>
                </c:pt>
                <c:pt idx="401">
                  <c:v>43783</c:v>
                </c:pt>
                <c:pt idx="402">
                  <c:v>43782</c:v>
                </c:pt>
                <c:pt idx="403">
                  <c:v>43781</c:v>
                </c:pt>
                <c:pt idx="404">
                  <c:v>43780</c:v>
                </c:pt>
                <c:pt idx="405">
                  <c:v>43777</c:v>
                </c:pt>
                <c:pt idx="406">
                  <c:v>43776</c:v>
                </c:pt>
                <c:pt idx="407">
                  <c:v>43775</c:v>
                </c:pt>
                <c:pt idx="408">
                  <c:v>43774</c:v>
                </c:pt>
                <c:pt idx="409">
                  <c:v>43773</c:v>
                </c:pt>
                <c:pt idx="410">
                  <c:v>43770</c:v>
                </c:pt>
                <c:pt idx="411">
                  <c:v>43769</c:v>
                </c:pt>
                <c:pt idx="412">
                  <c:v>43768</c:v>
                </c:pt>
                <c:pt idx="413">
                  <c:v>43767</c:v>
                </c:pt>
                <c:pt idx="414">
                  <c:v>43766</c:v>
                </c:pt>
                <c:pt idx="415">
                  <c:v>43763</c:v>
                </c:pt>
                <c:pt idx="416">
                  <c:v>43762</c:v>
                </c:pt>
                <c:pt idx="417">
                  <c:v>43761</c:v>
                </c:pt>
                <c:pt idx="418">
                  <c:v>43760</c:v>
                </c:pt>
                <c:pt idx="419">
                  <c:v>43759</c:v>
                </c:pt>
                <c:pt idx="420">
                  <c:v>43756</c:v>
                </c:pt>
                <c:pt idx="421">
                  <c:v>43755</c:v>
                </c:pt>
                <c:pt idx="422">
                  <c:v>43754</c:v>
                </c:pt>
                <c:pt idx="423">
                  <c:v>43753</c:v>
                </c:pt>
                <c:pt idx="424">
                  <c:v>43752</c:v>
                </c:pt>
                <c:pt idx="425">
                  <c:v>43749</c:v>
                </c:pt>
                <c:pt idx="426">
                  <c:v>43748</c:v>
                </c:pt>
                <c:pt idx="427">
                  <c:v>43747</c:v>
                </c:pt>
                <c:pt idx="428">
                  <c:v>43746</c:v>
                </c:pt>
                <c:pt idx="429">
                  <c:v>43745</c:v>
                </c:pt>
                <c:pt idx="430">
                  <c:v>43742</c:v>
                </c:pt>
                <c:pt idx="431">
                  <c:v>43741</c:v>
                </c:pt>
                <c:pt idx="432">
                  <c:v>43740</c:v>
                </c:pt>
                <c:pt idx="433">
                  <c:v>43739</c:v>
                </c:pt>
                <c:pt idx="434">
                  <c:v>43738</c:v>
                </c:pt>
                <c:pt idx="435">
                  <c:v>43735</c:v>
                </c:pt>
                <c:pt idx="436">
                  <c:v>43734</c:v>
                </c:pt>
                <c:pt idx="437">
                  <c:v>43733</c:v>
                </c:pt>
                <c:pt idx="438">
                  <c:v>43732</c:v>
                </c:pt>
                <c:pt idx="439">
                  <c:v>43731</c:v>
                </c:pt>
                <c:pt idx="440">
                  <c:v>43728</c:v>
                </c:pt>
                <c:pt idx="441">
                  <c:v>43727</c:v>
                </c:pt>
                <c:pt idx="442">
                  <c:v>43726</c:v>
                </c:pt>
                <c:pt idx="443">
                  <c:v>43725</c:v>
                </c:pt>
                <c:pt idx="444">
                  <c:v>43724</c:v>
                </c:pt>
                <c:pt idx="445">
                  <c:v>43721</c:v>
                </c:pt>
                <c:pt idx="446">
                  <c:v>43720</c:v>
                </c:pt>
                <c:pt idx="447">
                  <c:v>43719</c:v>
                </c:pt>
                <c:pt idx="448">
                  <c:v>43718</c:v>
                </c:pt>
                <c:pt idx="449">
                  <c:v>43717</c:v>
                </c:pt>
                <c:pt idx="450">
                  <c:v>43714</c:v>
                </c:pt>
                <c:pt idx="451">
                  <c:v>43713</c:v>
                </c:pt>
                <c:pt idx="452">
                  <c:v>43712</c:v>
                </c:pt>
                <c:pt idx="453">
                  <c:v>43711</c:v>
                </c:pt>
                <c:pt idx="454">
                  <c:v>43707</c:v>
                </c:pt>
                <c:pt idx="455">
                  <c:v>43706</c:v>
                </c:pt>
                <c:pt idx="456">
                  <c:v>43705</c:v>
                </c:pt>
                <c:pt idx="457">
                  <c:v>43704</c:v>
                </c:pt>
                <c:pt idx="458">
                  <c:v>43703</c:v>
                </c:pt>
                <c:pt idx="459">
                  <c:v>43700</c:v>
                </c:pt>
                <c:pt idx="460">
                  <c:v>43699</c:v>
                </c:pt>
                <c:pt idx="461">
                  <c:v>43698</c:v>
                </c:pt>
                <c:pt idx="462">
                  <c:v>43697</c:v>
                </c:pt>
                <c:pt idx="463">
                  <c:v>43696</c:v>
                </c:pt>
                <c:pt idx="464">
                  <c:v>43693</c:v>
                </c:pt>
                <c:pt idx="465">
                  <c:v>43692</c:v>
                </c:pt>
                <c:pt idx="466">
                  <c:v>43691</c:v>
                </c:pt>
                <c:pt idx="467">
                  <c:v>43690</c:v>
                </c:pt>
                <c:pt idx="468">
                  <c:v>43689</c:v>
                </c:pt>
                <c:pt idx="469">
                  <c:v>43686</c:v>
                </c:pt>
                <c:pt idx="470">
                  <c:v>43685</c:v>
                </c:pt>
                <c:pt idx="471">
                  <c:v>43684</c:v>
                </c:pt>
                <c:pt idx="472">
                  <c:v>43683</c:v>
                </c:pt>
                <c:pt idx="473">
                  <c:v>43682</c:v>
                </c:pt>
                <c:pt idx="474">
                  <c:v>43679</c:v>
                </c:pt>
                <c:pt idx="475">
                  <c:v>43678</c:v>
                </c:pt>
                <c:pt idx="476">
                  <c:v>43677</c:v>
                </c:pt>
                <c:pt idx="477">
                  <c:v>43676</c:v>
                </c:pt>
                <c:pt idx="478">
                  <c:v>43675</c:v>
                </c:pt>
                <c:pt idx="479">
                  <c:v>43672</c:v>
                </c:pt>
                <c:pt idx="480">
                  <c:v>43671</c:v>
                </c:pt>
                <c:pt idx="481">
                  <c:v>43670</c:v>
                </c:pt>
                <c:pt idx="482">
                  <c:v>43669</c:v>
                </c:pt>
                <c:pt idx="483">
                  <c:v>43668</c:v>
                </c:pt>
                <c:pt idx="484">
                  <c:v>43665</c:v>
                </c:pt>
                <c:pt idx="485">
                  <c:v>43664</c:v>
                </c:pt>
                <c:pt idx="486">
                  <c:v>43663</c:v>
                </c:pt>
                <c:pt idx="487">
                  <c:v>43662</c:v>
                </c:pt>
                <c:pt idx="488">
                  <c:v>43661</c:v>
                </c:pt>
                <c:pt idx="489">
                  <c:v>43658</c:v>
                </c:pt>
                <c:pt idx="490">
                  <c:v>43657</c:v>
                </c:pt>
                <c:pt idx="491">
                  <c:v>43656</c:v>
                </c:pt>
                <c:pt idx="492">
                  <c:v>43655</c:v>
                </c:pt>
                <c:pt idx="493">
                  <c:v>43654</c:v>
                </c:pt>
                <c:pt idx="494">
                  <c:v>43651</c:v>
                </c:pt>
                <c:pt idx="495">
                  <c:v>43649</c:v>
                </c:pt>
                <c:pt idx="496">
                  <c:v>43648</c:v>
                </c:pt>
                <c:pt idx="497">
                  <c:v>43647</c:v>
                </c:pt>
                <c:pt idx="498">
                  <c:v>43644</c:v>
                </c:pt>
                <c:pt idx="499">
                  <c:v>43643</c:v>
                </c:pt>
                <c:pt idx="500">
                  <c:v>43642</c:v>
                </c:pt>
                <c:pt idx="501">
                  <c:v>43641</c:v>
                </c:pt>
                <c:pt idx="502">
                  <c:v>43640</c:v>
                </c:pt>
              </c:numCache>
            </c:numRef>
          </c:cat>
          <c:val>
            <c:numRef>
              <c:f>UAL!$L$2:$L$504</c:f>
              <c:numCache>
                <c:formatCode>_("$"* #,##0.00_);_("$"* \(#,##0.00\);_("$"* "-"??_);_(@_)</c:formatCode>
                <c:ptCount val="503"/>
                <c:pt idx="0">
                  <c:v>62.057053979430698</c:v>
                </c:pt>
                <c:pt idx="1">
                  <c:v>61.19901852460486</c:v>
                </c:pt>
                <c:pt idx="2">
                  <c:v>60.441278369540441</c:v>
                </c:pt>
                <c:pt idx="3">
                  <c:v>61.956763136990517</c:v>
                </c:pt>
                <c:pt idx="4">
                  <c:v>61.611324083158578</c:v>
                </c:pt>
                <c:pt idx="5">
                  <c:v>62.11277383803823</c:v>
                </c:pt>
                <c:pt idx="6">
                  <c:v>62.981949252996458</c:v>
                </c:pt>
                <c:pt idx="7">
                  <c:v>62.692221143129551</c:v>
                </c:pt>
                <c:pt idx="8">
                  <c:v>63.773123774752065</c:v>
                </c:pt>
                <c:pt idx="9">
                  <c:v>64.330288930917987</c:v>
                </c:pt>
                <c:pt idx="10">
                  <c:v>63.851125782284981</c:v>
                </c:pt>
                <c:pt idx="11">
                  <c:v>63.438824681052509</c:v>
                </c:pt>
                <c:pt idx="12">
                  <c:v>64.330288930917987</c:v>
                </c:pt>
                <c:pt idx="13">
                  <c:v>67.182975644817844</c:v>
                </c:pt>
                <c:pt idx="14">
                  <c:v>66.492087508181157</c:v>
                </c:pt>
                <c:pt idx="15">
                  <c:v>65.021171495903104</c:v>
                </c:pt>
                <c:pt idx="16">
                  <c:v>65.890352482512895</c:v>
                </c:pt>
                <c:pt idx="17">
                  <c:v>64.642299189710272</c:v>
                </c:pt>
                <c:pt idx="18">
                  <c:v>63.494541196669083</c:v>
                </c:pt>
                <c:pt idx="19">
                  <c:v>62.558502619980018</c:v>
                </c:pt>
                <c:pt idx="20">
                  <c:v>61.622465157621264</c:v>
                </c:pt>
                <c:pt idx="21">
                  <c:v>61.388456906361888</c:v>
                </c:pt>
                <c:pt idx="22">
                  <c:v>62.168489239324487</c:v>
                </c:pt>
                <c:pt idx="23">
                  <c:v>62.82594412360028</c:v>
                </c:pt>
                <c:pt idx="24">
                  <c:v>63.037665768613017</c:v>
                </c:pt>
                <c:pt idx="25">
                  <c:v>61.600178551374611</c:v>
                </c:pt>
                <c:pt idx="26">
                  <c:v>58.424338275559137</c:v>
                </c:pt>
                <c:pt idx="27">
                  <c:v>56.841987003387281</c:v>
                </c:pt>
                <c:pt idx="28">
                  <c:v>58.725208574219053</c:v>
                </c:pt>
                <c:pt idx="29">
                  <c:v>60.207265660959784</c:v>
                </c:pt>
                <c:pt idx="30">
                  <c:v>60.987297993922397</c:v>
                </c:pt>
                <c:pt idx="31">
                  <c:v>59.115221954874571</c:v>
                </c:pt>
                <c:pt idx="32">
                  <c:v>59.360375737917899</c:v>
                </c:pt>
                <c:pt idx="33">
                  <c:v>58.836639376791602</c:v>
                </c:pt>
                <c:pt idx="34">
                  <c:v>60.686427695262488</c:v>
                </c:pt>
                <c:pt idx="35">
                  <c:v>60.619571219513517</c:v>
                </c:pt>
                <c:pt idx="36">
                  <c:v>59.828393354766959</c:v>
                </c:pt>
                <c:pt idx="37">
                  <c:v>59.672387111040493</c:v>
                </c:pt>
                <c:pt idx="38">
                  <c:v>59.59438510350757</c:v>
                </c:pt>
                <c:pt idx="39">
                  <c:v>59.928683082876809</c:v>
                </c:pt>
                <c:pt idx="40">
                  <c:v>59.182084002275097</c:v>
                </c:pt>
                <c:pt idx="41">
                  <c:v>56.864274723964222</c:v>
                </c:pt>
                <c:pt idx="42">
                  <c:v>57.789171111860284</c:v>
                </c:pt>
                <c:pt idx="43">
                  <c:v>56.050813595961969</c:v>
                </c:pt>
                <c:pt idx="44">
                  <c:v>61.277026103789296</c:v>
                </c:pt>
                <c:pt idx="45">
                  <c:v>62.257633435650391</c:v>
                </c:pt>
                <c:pt idx="46">
                  <c:v>62.536216013733352</c:v>
                </c:pt>
                <c:pt idx="47">
                  <c:v>63.427679149268528</c:v>
                </c:pt>
                <c:pt idx="48">
                  <c:v>63.137955496722874</c:v>
                </c:pt>
                <c:pt idx="49">
                  <c:v>62.580790340556952</c:v>
                </c:pt>
                <c:pt idx="50">
                  <c:v>65.110320149550262</c:v>
                </c:pt>
                <c:pt idx="51">
                  <c:v>66.224650461882121</c:v>
                </c:pt>
                <c:pt idx="52">
                  <c:v>66.380656705608587</c:v>
                </c:pt>
                <c:pt idx="53">
                  <c:v>66.280366977498716</c:v>
                </c:pt>
                <c:pt idx="54">
                  <c:v>66.068645332485985</c:v>
                </c:pt>
                <c:pt idx="55">
                  <c:v>64.430578659027844</c:v>
                </c:pt>
                <c:pt idx="56">
                  <c:v>64.118567285905229</c:v>
                </c:pt>
                <c:pt idx="57">
                  <c:v>64.865166366506955</c:v>
                </c:pt>
                <c:pt idx="58">
                  <c:v>62.625364667380545</c:v>
                </c:pt>
                <c:pt idx="59">
                  <c:v>63.327393878479931</c:v>
                </c:pt>
                <c:pt idx="60">
                  <c:v>62.458212891870147</c:v>
                </c:pt>
                <c:pt idx="61">
                  <c:v>59.984402941484362</c:v>
                </c:pt>
                <c:pt idx="62">
                  <c:v>60.574996892689924</c:v>
                </c:pt>
                <c:pt idx="63">
                  <c:v>64.998889346977705</c:v>
                </c:pt>
                <c:pt idx="64">
                  <c:v>67.717853080406812</c:v>
                </c:pt>
                <c:pt idx="65">
                  <c:v>67.773569596023407</c:v>
                </c:pt>
                <c:pt idx="66">
                  <c:v>69.589929119454652</c:v>
                </c:pt>
                <c:pt idx="67">
                  <c:v>66.64809709489856</c:v>
                </c:pt>
                <c:pt idx="68">
                  <c:v>67.907288119172932</c:v>
                </c:pt>
                <c:pt idx="69">
                  <c:v>62.72565439549043</c:v>
                </c:pt>
                <c:pt idx="70">
                  <c:v>60.240697798990396</c:v>
                </c:pt>
                <c:pt idx="71">
                  <c:v>60.084688212273008</c:v>
                </c:pt>
                <c:pt idx="72">
                  <c:v>59.538668587891024</c:v>
                </c:pt>
                <c:pt idx="73">
                  <c:v>60.240697798990411</c:v>
                </c:pt>
                <c:pt idx="74">
                  <c:v>56.295967379005333</c:v>
                </c:pt>
                <c:pt idx="75">
                  <c:v>58.000891642542754</c:v>
                </c:pt>
                <c:pt idx="76">
                  <c:v>60.809005143949342</c:v>
                </c:pt>
                <c:pt idx="77">
                  <c:v>59.29351480484771</c:v>
                </c:pt>
                <c:pt idx="78">
                  <c:v>59.40495006474152</c:v>
                </c:pt>
                <c:pt idx="79">
                  <c:v>58.702920853642141</c:v>
                </c:pt>
                <c:pt idx="80">
                  <c:v>57.700022458213155</c:v>
                </c:pt>
                <c:pt idx="81">
                  <c:v>61.24359285142846</c:v>
                </c:pt>
                <c:pt idx="82">
                  <c:v>56.396258221445507</c:v>
                </c:pt>
                <c:pt idx="83">
                  <c:v>55.382217637223526</c:v>
                </c:pt>
                <c:pt idx="84">
                  <c:v>53.521283786968695</c:v>
                </c:pt>
                <c:pt idx="85">
                  <c:v>50.100289728109907</c:v>
                </c:pt>
                <c:pt idx="86">
                  <c:v>51.348343020912516</c:v>
                </c:pt>
                <c:pt idx="87">
                  <c:v>50.93603746235879</c:v>
                </c:pt>
                <c:pt idx="88">
                  <c:v>48.96367280953141</c:v>
                </c:pt>
                <c:pt idx="89">
                  <c:v>48.406507653365487</c:v>
                </c:pt>
                <c:pt idx="90">
                  <c:v>48.785379959558313</c:v>
                </c:pt>
                <c:pt idx="91">
                  <c:v>48.272789130215976</c:v>
                </c:pt>
                <c:pt idx="92">
                  <c:v>49.420547123257165</c:v>
                </c:pt>
                <c:pt idx="93">
                  <c:v>46.957878247334087</c:v>
                </c:pt>
                <c:pt idx="94">
                  <c:v>47.258748545993988</c:v>
                </c:pt>
                <c:pt idx="95">
                  <c:v>46.846447444761516</c:v>
                </c:pt>
                <c:pt idx="96">
                  <c:v>45.498108881170289</c:v>
                </c:pt>
                <c:pt idx="97">
                  <c:v>44.506351560204003</c:v>
                </c:pt>
                <c:pt idx="98">
                  <c:v>44.562071418811527</c:v>
                </c:pt>
                <c:pt idx="99">
                  <c:v>47.414753675390145</c:v>
                </c:pt>
                <c:pt idx="100">
                  <c:v>45.587253077496207</c:v>
                </c:pt>
                <c:pt idx="101">
                  <c:v>45.96612538368904</c:v>
                </c:pt>
                <c:pt idx="102">
                  <c:v>44.996659126290631</c:v>
                </c:pt>
                <c:pt idx="103">
                  <c:v>46.957878247334072</c:v>
                </c:pt>
                <c:pt idx="104">
                  <c:v>47.459328002213724</c:v>
                </c:pt>
                <c:pt idx="105">
                  <c:v>50.345443511153221</c:v>
                </c:pt>
                <c:pt idx="106">
                  <c:v>49.866281476850524</c:v>
                </c:pt>
                <c:pt idx="107">
                  <c:v>48.907956293914822</c:v>
                </c:pt>
                <c:pt idx="108">
                  <c:v>51.582351272171891</c:v>
                </c:pt>
                <c:pt idx="109">
                  <c:v>49.50969577690433</c:v>
                </c:pt>
                <c:pt idx="110">
                  <c:v>49.119682396248805</c:v>
                </c:pt>
                <c:pt idx="111">
                  <c:v>47.581905450900528</c:v>
                </c:pt>
                <c:pt idx="112">
                  <c:v>48.239360335176315</c:v>
                </c:pt>
                <c:pt idx="113">
                  <c:v>48.607087109585208</c:v>
                </c:pt>
                <c:pt idx="114">
                  <c:v>48.517942913259283</c:v>
                </c:pt>
                <c:pt idx="115">
                  <c:v>48.361937783863141</c:v>
                </c:pt>
                <c:pt idx="116">
                  <c:v>46.389572016705444</c:v>
                </c:pt>
                <c:pt idx="117">
                  <c:v>48.194786008352736</c:v>
                </c:pt>
                <c:pt idx="118">
                  <c:v>49.754850674277961</c:v>
                </c:pt>
                <c:pt idx="119">
                  <c:v>48.740810090055966</c:v>
                </c:pt>
                <c:pt idx="120">
                  <c:v>48.941385088954455</c:v>
                </c:pt>
                <c:pt idx="121">
                  <c:v>48.205927082815435</c:v>
                </c:pt>
                <c:pt idx="122">
                  <c:v>49.153111191288446</c:v>
                </c:pt>
                <c:pt idx="123">
                  <c:v>47.882774635230135</c:v>
                </c:pt>
                <c:pt idx="124">
                  <c:v>49.09739467567185</c:v>
                </c:pt>
                <c:pt idx="125">
                  <c:v>49.855140402387818</c:v>
                </c:pt>
                <c:pt idx="126">
                  <c:v>51.125475844115819</c:v>
                </c:pt>
                <c:pt idx="127">
                  <c:v>51.259194367265323</c:v>
                </c:pt>
                <c:pt idx="128">
                  <c:v>52.886115508939518</c:v>
                </c:pt>
                <c:pt idx="129">
                  <c:v>52.061513306474573</c:v>
                </c:pt>
                <c:pt idx="130">
                  <c:v>53.889015018698807</c:v>
                </c:pt>
                <c:pt idx="131">
                  <c:v>55.315355589822964</c:v>
                </c:pt>
                <c:pt idx="132">
                  <c:v>53.510141598175672</c:v>
                </c:pt>
                <c:pt idx="133">
                  <c:v>54.646759631084471</c:v>
                </c:pt>
                <c:pt idx="134">
                  <c:v>54.825052481057568</c:v>
                </c:pt>
                <c:pt idx="135">
                  <c:v>54.869626807881147</c:v>
                </c:pt>
                <c:pt idx="136">
                  <c:v>55.616225888482866</c:v>
                </c:pt>
                <c:pt idx="137">
                  <c:v>52.072655495267568</c:v>
                </c:pt>
                <c:pt idx="138">
                  <c:v>50.501449754879658</c:v>
                </c:pt>
                <c:pt idx="139">
                  <c:v>50.200579456219742</c:v>
                </c:pt>
                <c:pt idx="140">
                  <c:v>50.479162034302703</c:v>
                </c:pt>
                <c:pt idx="141">
                  <c:v>50.858034340495536</c:v>
                </c:pt>
                <c:pt idx="142">
                  <c:v>50.100289728109871</c:v>
                </c:pt>
                <c:pt idx="143">
                  <c:v>45.609539683742803</c:v>
                </c:pt>
                <c:pt idx="144">
                  <c:v>44.461781690701613</c:v>
                </c:pt>
                <c:pt idx="145">
                  <c:v>45.620681872535805</c:v>
                </c:pt>
                <c:pt idx="146">
                  <c:v>45.743258206892307</c:v>
                </c:pt>
                <c:pt idx="147">
                  <c:v>45.241808452012656</c:v>
                </c:pt>
                <c:pt idx="148">
                  <c:v>45.687542805606022</c:v>
                </c:pt>
                <c:pt idx="149">
                  <c:v>43.447741106479619</c:v>
                </c:pt>
                <c:pt idx="150">
                  <c:v>41.063069780768203</c:v>
                </c:pt>
                <c:pt idx="151">
                  <c:v>42.912858099239088</c:v>
                </c:pt>
                <c:pt idx="152">
                  <c:v>44.628927894560455</c:v>
                </c:pt>
                <c:pt idx="153">
                  <c:v>46.044128505552223</c:v>
                </c:pt>
                <c:pt idx="154">
                  <c:v>38.64497523166871</c:v>
                </c:pt>
                <c:pt idx="155">
                  <c:v>39.391574312270421</c:v>
                </c:pt>
                <c:pt idx="156">
                  <c:v>37.151772613144026</c:v>
                </c:pt>
                <c:pt idx="157">
                  <c:v>37.90951722552969</c:v>
                </c:pt>
                <c:pt idx="158">
                  <c:v>37.642076836239731</c:v>
                </c:pt>
                <c:pt idx="159">
                  <c:v>37.731225489886903</c:v>
                </c:pt>
                <c:pt idx="160">
                  <c:v>37.408068584980356</c:v>
                </c:pt>
                <c:pt idx="161">
                  <c:v>36.327165953357827</c:v>
                </c:pt>
                <c:pt idx="162">
                  <c:v>38.076664543718842</c:v>
                </c:pt>
                <c:pt idx="163">
                  <c:v>39.380433237807743</c:v>
                </c:pt>
                <c:pt idx="164">
                  <c:v>42.355692943073166</c:v>
                </c:pt>
                <c:pt idx="165">
                  <c:v>41.497663059898883</c:v>
                </c:pt>
                <c:pt idx="166">
                  <c:v>39.603300414604419</c:v>
                </c:pt>
                <c:pt idx="167">
                  <c:v>40.182752177016987</c:v>
                </c:pt>
                <c:pt idx="168">
                  <c:v>39.55872608778084</c:v>
                </c:pt>
                <c:pt idx="169">
                  <c:v>38.065523469256149</c:v>
                </c:pt>
                <c:pt idx="170">
                  <c:v>38.16581319736602</c:v>
                </c:pt>
                <c:pt idx="171">
                  <c:v>39.681303536467652</c:v>
                </c:pt>
                <c:pt idx="172">
                  <c:v>39.291284584160572</c:v>
                </c:pt>
                <c:pt idx="173">
                  <c:v>40.539337876963181</c:v>
                </c:pt>
                <c:pt idx="174">
                  <c:v>41.363940079428126</c:v>
                </c:pt>
                <c:pt idx="175">
                  <c:v>41.230221556278622</c:v>
                </c:pt>
                <c:pt idx="176">
                  <c:v>40.539337876963188</c:v>
                </c:pt>
                <c:pt idx="177">
                  <c:v>38.867842408465407</c:v>
                </c:pt>
                <c:pt idx="178">
                  <c:v>40.338758420743453</c:v>
                </c:pt>
                <c:pt idx="179">
                  <c:v>40.127032318409469</c:v>
                </c:pt>
                <c:pt idx="180">
                  <c:v>39.202140387834653</c:v>
                </c:pt>
                <c:pt idx="181">
                  <c:v>38.722978353531957</c:v>
                </c:pt>
                <c:pt idx="182">
                  <c:v>38.455536849911695</c:v>
                </c:pt>
                <c:pt idx="183">
                  <c:v>40.049030310876553</c:v>
                </c:pt>
                <c:pt idx="184">
                  <c:v>38.110097796079756</c:v>
                </c:pt>
                <c:pt idx="185">
                  <c:v>36.483176654405561</c:v>
                </c:pt>
                <c:pt idx="186">
                  <c:v>36.862048960598401</c:v>
                </c:pt>
                <c:pt idx="187">
                  <c:v>37.965233741146314</c:v>
                </c:pt>
                <c:pt idx="188">
                  <c:v>37.653222368023698</c:v>
                </c:pt>
                <c:pt idx="189">
                  <c:v>41.196792761239003</c:v>
                </c:pt>
                <c:pt idx="190">
                  <c:v>42.734565249266019</c:v>
                </c:pt>
                <c:pt idx="191">
                  <c:v>42.678849847979741</c:v>
                </c:pt>
                <c:pt idx="192">
                  <c:v>41.00735437948196</c:v>
                </c:pt>
                <c:pt idx="193">
                  <c:v>40.940497903732982</c:v>
                </c:pt>
                <c:pt idx="194">
                  <c:v>40.193894365810017</c:v>
                </c:pt>
                <c:pt idx="195">
                  <c:v>40.617340998826435</c:v>
                </c:pt>
                <c:pt idx="196">
                  <c:v>40.149320038986431</c:v>
                </c:pt>
                <c:pt idx="197">
                  <c:v>41.542232929401251</c:v>
                </c:pt>
                <c:pt idx="198">
                  <c:v>42.578560119869884</c:v>
                </c:pt>
                <c:pt idx="199">
                  <c:v>41.675955909872009</c:v>
                </c:pt>
                <c:pt idx="200">
                  <c:v>41.107644107591824</c:v>
                </c:pt>
                <c:pt idx="201">
                  <c:v>40.127032318409476</c:v>
                </c:pt>
                <c:pt idx="202">
                  <c:v>40.115891243946777</c:v>
                </c:pt>
                <c:pt idx="203">
                  <c:v>41.609093862471461</c:v>
                </c:pt>
                <c:pt idx="204">
                  <c:v>40.361045026990098</c:v>
                </c:pt>
                <c:pt idx="205">
                  <c:v>38.165813197366028</c:v>
                </c:pt>
                <c:pt idx="206">
                  <c:v>39.246714714658246</c:v>
                </c:pt>
                <c:pt idx="207">
                  <c:v>40.472476943892971</c:v>
                </c:pt>
                <c:pt idx="208">
                  <c:v>36.817474633774793</c:v>
                </c:pt>
                <c:pt idx="209">
                  <c:v>37.942946020569345</c:v>
                </c:pt>
                <c:pt idx="210">
                  <c:v>38.377534842378765</c:v>
                </c:pt>
                <c:pt idx="211">
                  <c:v>37.864944013036421</c:v>
                </c:pt>
                <c:pt idx="212">
                  <c:v>38.332964972876432</c:v>
                </c:pt>
                <c:pt idx="213">
                  <c:v>40.316470700166505</c:v>
                </c:pt>
                <c:pt idx="214">
                  <c:v>39.904169598934033</c:v>
                </c:pt>
                <c:pt idx="215">
                  <c:v>40.561625597540143</c:v>
                </c:pt>
                <c:pt idx="216">
                  <c:v>41.040787631842839</c:v>
                </c:pt>
                <c:pt idx="217">
                  <c:v>41.831961039268137</c:v>
                </c:pt>
                <c:pt idx="218">
                  <c:v>38.254961851013199</c:v>
                </c:pt>
                <c:pt idx="219">
                  <c:v>38.332964972876432</c:v>
                </c:pt>
                <c:pt idx="220">
                  <c:v>37.58636143495346</c:v>
                </c:pt>
                <c:pt idx="221">
                  <c:v>35.981726899525903</c:v>
                </c:pt>
                <c:pt idx="222">
                  <c:v>35.513708168346525</c:v>
                </c:pt>
                <c:pt idx="223">
                  <c:v>34.967684086643295</c:v>
                </c:pt>
                <c:pt idx="224">
                  <c:v>35.368844113413068</c:v>
                </c:pt>
                <c:pt idx="225">
                  <c:v>36.293738272648511</c:v>
                </c:pt>
                <c:pt idx="226">
                  <c:v>37.285491136293551</c:v>
                </c:pt>
                <c:pt idx="227">
                  <c:v>36.126586497138106</c:v>
                </c:pt>
                <c:pt idx="228">
                  <c:v>36.639181783801696</c:v>
                </c:pt>
                <c:pt idx="229">
                  <c:v>37.029196278787531</c:v>
                </c:pt>
                <c:pt idx="230">
                  <c:v>35.290840991549842</c:v>
                </c:pt>
                <c:pt idx="231">
                  <c:v>36.850903428814433</c:v>
                </c:pt>
                <c:pt idx="232">
                  <c:v>36.026301226349489</c:v>
                </c:pt>
                <c:pt idx="233">
                  <c:v>37.798081965635888</c:v>
                </c:pt>
                <c:pt idx="234">
                  <c:v>38.433254700986289</c:v>
                </c:pt>
                <c:pt idx="235">
                  <c:v>40.528192345179242</c:v>
                </c:pt>
                <c:pt idx="236">
                  <c:v>35.368844113413068</c:v>
                </c:pt>
                <c:pt idx="237">
                  <c:v>35.391130719659706</c:v>
                </c:pt>
                <c:pt idx="238">
                  <c:v>36.405169075221067</c:v>
                </c:pt>
                <c:pt idx="239">
                  <c:v>33.619345523052054</c:v>
                </c:pt>
                <c:pt idx="240">
                  <c:v>36.249163945824911</c:v>
                </c:pt>
                <c:pt idx="241">
                  <c:v>36.271450552071556</c:v>
                </c:pt>
                <c:pt idx="242">
                  <c:v>39.235569182874293</c:v>
                </c:pt>
                <c:pt idx="243">
                  <c:v>38.043235748679209</c:v>
                </c:pt>
                <c:pt idx="244">
                  <c:v>38.388680374162703</c:v>
                </c:pt>
                <c:pt idx="245">
                  <c:v>38.566973224135793</c:v>
                </c:pt>
                <c:pt idx="246">
                  <c:v>39.30243011594451</c:v>
                </c:pt>
                <c:pt idx="247">
                  <c:v>36.650322858264389</c:v>
                </c:pt>
                <c:pt idx="248">
                  <c:v>38.656117420461726</c:v>
                </c:pt>
                <c:pt idx="249">
                  <c:v>36.850903428814433</c:v>
                </c:pt>
                <c:pt idx="250">
                  <c:v>40.205039897593942</c:v>
                </c:pt>
                <c:pt idx="251">
                  <c:v>40.717630726936278</c:v>
                </c:pt>
                <c:pt idx="252">
                  <c:v>41.051928706305532</c:v>
                </c:pt>
                <c:pt idx="253">
                  <c:v>43.837754487135165</c:v>
                </c:pt>
                <c:pt idx="254">
                  <c:v>43.737464759025293</c:v>
                </c:pt>
                <c:pt idx="255">
                  <c:v>44.807220744533566</c:v>
                </c:pt>
                <c:pt idx="256">
                  <c:v>43.458882180942325</c:v>
                </c:pt>
                <c:pt idx="257">
                  <c:v>44.194340187081345</c:v>
                </c:pt>
                <c:pt idx="258">
                  <c:v>37.129486006897395</c:v>
                </c:pt>
                <c:pt idx="259">
                  <c:v>44.261201120151583</c:v>
                </c:pt>
                <c:pt idx="260">
                  <c:v>49.743704028163684</c:v>
                </c:pt>
                <c:pt idx="261">
                  <c:v>54.256741793107693</c:v>
                </c:pt>
                <c:pt idx="262">
                  <c:v>47.258748545993953</c:v>
                </c:pt>
                <c:pt idx="263">
                  <c:v>43.570312983514896</c:v>
                </c:pt>
                <c:pt idx="264">
                  <c:v>37.497217238627535</c:v>
                </c:pt>
                <c:pt idx="265">
                  <c:v>33.329619641845774</c:v>
                </c:pt>
                <c:pt idx="266">
                  <c:v>32.828169886966123</c:v>
                </c:pt>
                <c:pt idx="267">
                  <c:v>31.24582307211551</c:v>
                </c:pt>
                <c:pt idx="268">
                  <c:v>32.19300160893696</c:v>
                </c:pt>
                <c:pt idx="269">
                  <c:v>34.198798399794917</c:v>
                </c:pt>
                <c:pt idx="270">
                  <c:v>32.917318540613287</c:v>
                </c:pt>
                <c:pt idx="271">
                  <c:v>28.303989933229101</c:v>
                </c:pt>
                <c:pt idx="272">
                  <c:v>28.79429527065512</c:v>
                </c:pt>
                <c:pt idx="273">
                  <c:v>27.757968080186497</c:v>
                </c:pt>
                <c:pt idx="274">
                  <c:v>26.387341796018315</c:v>
                </c:pt>
                <c:pt idx="275">
                  <c:v>26.88878932223734</c:v>
                </c:pt>
                <c:pt idx="276">
                  <c:v>22.197459821650547</c:v>
                </c:pt>
                <c:pt idx="277">
                  <c:v>22.620904226006335</c:v>
                </c:pt>
                <c:pt idx="278">
                  <c:v>23.077779654062397</c:v>
                </c:pt>
                <c:pt idx="279">
                  <c:v>25.362157908673012</c:v>
                </c:pt>
                <c:pt idx="280">
                  <c:v>26.710496472264243</c:v>
                </c:pt>
                <c:pt idx="281">
                  <c:v>28.326276539475742</c:v>
                </c:pt>
                <c:pt idx="282">
                  <c:v>25.351014605549686</c:v>
                </c:pt>
                <c:pt idx="283">
                  <c:v>25.529307455522783</c:v>
                </c:pt>
                <c:pt idx="284">
                  <c:v>26.877648247774641</c:v>
                </c:pt>
                <c:pt idx="285">
                  <c:v>28.147983689502645</c:v>
                </c:pt>
                <c:pt idx="286">
                  <c:v>29.663474028604277</c:v>
                </c:pt>
                <c:pt idx="287">
                  <c:v>32.961890638776254</c:v>
                </c:pt>
                <c:pt idx="288">
                  <c:v>34.778247933546865</c:v>
                </c:pt>
                <c:pt idx="289">
                  <c:v>31.022955895318823</c:v>
                </c:pt>
                <c:pt idx="290">
                  <c:v>27.858257808296358</c:v>
                </c:pt>
                <c:pt idx="291">
                  <c:v>28.482281668871885</c:v>
                </c:pt>
                <c:pt idx="292">
                  <c:v>28.660574518844982</c:v>
                </c:pt>
                <c:pt idx="293">
                  <c:v>28.838867368818079</c:v>
                </c:pt>
                <c:pt idx="294">
                  <c:v>31.067527993481786</c:v>
                </c:pt>
                <c:pt idx="295">
                  <c:v>30.967240494032545</c:v>
                </c:pt>
                <c:pt idx="296">
                  <c:v>32.404725482610324</c:v>
                </c:pt>
                <c:pt idx="297">
                  <c:v>31.435256996551303</c:v>
                </c:pt>
                <c:pt idx="298">
                  <c:v>35.502564865223199</c:v>
                </c:pt>
                <c:pt idx="299">
                  <c:v>34.4328066510543</c:v>
                </c:pt>
                <c:pt idx="300">
                  <c:v>32.215289329513915</c:v>
                </c:pt>
                <c:pt idx="301">
                  <c:v>35.101404838453419</c:v>
                </c:pt>
                <c:pt idx="302">
                  <c:v>30.655226892249321</c:v>
                </c:pt>
                <c:pt idx="303">
                  <c:v>27.278806045883801</c:v>
                </c:pt>
                <c:pt idx="304">
                  <c:v>26.766214102211148</c:v>
                </c:pt>
                <c:pt idx="305">
                  <c:v>25.507019734945843</c:v>
                </c:pt>
                <c:pt idx="306">
                  <c:v>26.097615914812039</c:v>
                </c:pt>
                <c:pt idx="307">
                  <c:v>28.582572511312069</c:v>
                </c:pt>
                <c:pt idx="308">
                  <c:v>35.157120239739697</c:v>
                </c:pt>
                <c:pt idx="309">
                  <c:v>33.608202219928728</c:v>
                </c:pt>
                <c:pt idx="310">
                  <c:v>36.594607456978103</c:v>
                </c:pt>
                <c:pt idx="311">
                  <c:v>39.614441489067111</c:v>
                </c:pt>
                <c:pt idx="312">
                  <c:v>40.784487202685249</c:v>
                </c:pt>
                <c:pt idx="313">
                  <c:v>36.772900306951193</c:v>
                </c:pt>
                <c:pt idx="314">
                  <c:v>29.251170698711178</c:v>
                </c:pt>
                <c:pt idx="315">
                  <c:v>27.301092652130432</c:v>
                </c:pt>
                <c:pt idx="316">
                  <c:v>23.712950160752172</c:v>
                </c:pt>
                <c:pt idx="317">
                  <c:v>23.824380963324735</c:v>
                </c:pt>
                <c:pt idx="318">
                  <c:v>34.176510679217976</c:v>
                </c:pt>
                <c:pt idx="319">
                  <c:v>39.525297292741193</c:v>
                </c:pt>
                <c:pt idx="320">
                  <c:v>46.400713091168114</c:v>
                </c:pt>
                <c:pt idx="321">
                  <c:v>41.319370209925793</c:v>
                </c:pt>
                <c:pt idx="322">
                  <c:v>54.981057610453711</c:v>
                </c:pt>
                <c:pt idx="323">
                  <c:v>58.569202330492587</c:v>
                </c:pt>
                <c:pt idx="324">
                  <c:v>52.128370896553839</c:v>
                </c:pt>
                <c:pt idx="325">
                  <c:v>58.056607043828997</c:v>
                </c:pt>
                <c:pt idx="326">
                  <c:v>57.488300813200389</c:v>
                </c:pt>
                <c:pt idx="327">
                  <c:v>66.269224788705714</c:v>
                </c:pt>
                <c:pt idx="328">
                  <c:v>64.954315020154112</c:v>
                </c:pt>
                <c:pt idx="329">
                  <c:v>68.263872704788795</c:v>
                </c:pt>
                <c:pt idx="330">
                  <c:v>68.631603936518928</c:v>
                </c:pt>
                <c:pt idx="331">
                  <c:v>72.364612711491262</c:v>
                </c:pt>
                <c:pt idx="332">
                  <c:v>74.136394565107963</c:v>
                </c:pt>
                <c:pt idx="333">
                  <c:v>78.638290141258963</c:v>
                </c:pt>
                <c:pt idx="334">
                  <c:v>84.09850978601537</c:v>
                </c:pt>
                <c:pt idx="335">
                  <c:v>86.928909893668589</c:v>
                </c:pt>
                <c:pt idx="336">
                  <c:v>89.046139715759736</c:v>
                </c:pt>
                <c:pt idx="337">
                  <c:v>88.50011117673526</c:v>
                </c:pt>
                <c:pt idx="338">
                  <c:v>89.413862032847376</c:v>
                </c:pt>
                <c:pt idx="339">
                  <c:v>88.644979688989963</c:v>
                </c:pt>
                <c:pt idx="340">
                  <c:v>90.24960976709626</c:v>
                </c:pt>
                <c:pt idx="341">
                  <c:v>91.597948330687487</c:v>
                </c:pt>
                <c:pt idx="342">
                  <c:v>89.73701893775393</c:v>
                </c:pt>
                <c:pt idx="343">
                  <c:v>88.555831035342791</c:v>
                </c:pt>
                <c:pt idx="344">
                  <c:v>88.566976567126744</c:v>
                </c:pt>
                <c:pt idx="345">
                  <c:v>89.703590142714305</c:v>
                </c:pt>
                <c:pt idx="346">
                  <c:v>91.207933835701681</c:v>
                </c:pt>
                <c:pt idx="347">
                  <c:v>87.909517225529697</c:v>
                </c:pt>
                <c:pt idx="348">
                  <c:v>83.474488154100484</c:v>
                </c:pt>
                <c:pt idx="349">
                  <c:v>83.351910705413658</c:v>
                </c:pt>
                <c:pt idx="350">
                  <c:v>86.639181783801689</c:v>
                </c:pt>
                <c:pt idx="351">
                  <c:v>83.808781676148456</c:v>
                </c:pt>
                <c:pt idx="352">
                  <c:v>85.859153908160337</c:v>
                </c:pt>
                <c:pt idx="353">
                  <c:v>86.505458803330939</c:v>
                </c:pt>
                <c:pt idx="354">
                  <c:v>91.263654808639515</c:v>
                </c:pt>
                <c:pt idx="355">
                  <c:v>94.584353567736883</c:v>
                </c:pt>
                <c:pt idx="356">
                  <c:v>92.868283772415509</c:v>
                </c:pt>
                <c:pt idx="357">
                  <c:v>95.598398609280125</c:v>
                </c:pt>
                <c:pt idx="358">
                  <c:v>99.955425673176421</c:v>
                </c:pt>
                <c:pt idx="359">
                  <c:v>99.77713728052457</c:v>
                </c:pt>
                <c:pt idx="360">
                  <c:v>98.38422439010975</c:v>
                </c:pt>
                <c:pt idx="361">
                  <c:v>97.893915709692806</c:v>
                </c:pt>
                <c:pt idx="362">
                  <c:v>96.82415972418454</c:v>
                </c:pt>
                <c:pt idx="363">
                  <c:v>97.292177341033593</c:v>
                </c:pt>
                <c:pt idx="364">
                  <c:v>98.005347626595679</c:v>
                </c:pt>
                <c:pt idx="365">
                  <c:v>97.281039609561859</c:v>
                </c:pt>
                <c:pt idx="366">
                  <c:v>96.690437858044092</c:v>
                </c:pt>
                <c:pt idx="367">
                  <c:v>97.726765048512704</c:v>
                </c:pt>
                <c:pt idx="368">
                  <c:v>97.94963668263064</c:v>
                </c:pt>
                <c:pt idx="369">
                  <c:v>100</c:v>
                </c:pt>
              </c:numCache>
            </c:numRef>
          </c:val>
          <c:smooth val="0"/>
          <c:extLst>
            <c:ext xmlns:c16="http://schemas.microsoft.com/office/drawing/2014/chart" uri="{C3380CC4-5D6E-409C-BE32-E72D297353CC}">
              <c16:uniqueId val="{00000002-A7F7-4CAE-80F7-C0E6EC4C1DED}"/>
            </c:ext>
          </c:extLst>
        </c:ser>
        <c:dLbls>
          <c:showLegendKey val="0"/>
          <c:showVal val="0"/>
          <c:showCatName val="0"/>
          <c:showSerName val="0"/>
          <c:showPercent val="0"/>
          <c:showBubbleSize val="0"/>
        </c:dLbls>
        <c:smooth val="0"/>
        <c:axId val="1430901743"/>
        <c:axId val="2001588426"/>
      </c:lineChart>
      <c:dateAx>
        <c:axId val="1430901743"/>
        <c:scaling>
          <c:orientation val="minMax"/>
        </c:scaling>
        <c:delete val="0"/>
        <c:axPos val="b"/>
        <c:title>
          <c:tx>
            <c:rich>
              <a:bodyPr/>
              <a:lstStyle/>
              <a:p>
                <a:pPr lvl="0">
                  <a:defRPr b="0">
                    <a:solidFill>
                      <a:srgbClr val="000000"/>
                    </a:solidFill>
                    <a:latin typeface="Arial"/>
                  </a:defRPr>
                </a:pPr>
                <a:r>
                  <a:rPr lang="en-US" b="0">
                    <a:solidFill>
                      <a:srgbClr val="000000"/>
                    </a:solidFill>
                    <a:latin typeface="Arial"/>
                  </a:rPr>
                  <a:t>Date</a:t>
                </a:r>
              </a:p>
            </c:rich>
          </c:tx>
          <c:overlay val="0"/>
        </c:title>
        <c:numFmt formatCode="m/d/yyyy" sourceLinked="1"/>
        <c:majorTickMark val="none"/>
        <c:minorTickMark val="none"/>
        <c:tickLblPos val="nextTo"/>
        <c:txPr>
          <a:bodyPr/>
          <a:lstStyle/>
          <a:p>
            <a:pPr lvl="0">
              <a:defRPr b="0">
                <a:solidFill>
                  <a:srgbClr val="000000"/>
                </a:solidFill>
                <a:latin typeface="Arial"/>
              </a:defRPr>
            </a:pPr>
            <a:endParaRPr lang="en-US"/>
          </a:p>
        </c:txPr>
        <c:crossAx val="2001588426"/>
        <c:crosses val="autoZero"/>
        <c:auto val="1"/>
        <c:lblOffset val="100"/>
        <c:baseTimeUnit val="days"/>
      </c:dateAx>
      <c:valAx>
        <c:axId val="2001588426"/>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Arial"/>
                  </a:defRPr>
                </a:pPr>
                <a:r>
                  <a:rPr lang="en-US" b="0">
                    <a:solidFill>
                      <a:srgbClr val="000000"/>
                    </a:solidFill>
                    <a:latin typeface="Arial"/>
                  </a:rPr>
                  <a:t>sharpe ZM</a:t>
                </a:r>
              </a:p>
            </c:rich>
          </c:tx>
          <c:overlay val="0"/>
        </c:title>
        <c:numFmt formatCode="_(&quot;$&quot;* #,##0.00_);_(&quot;$&quot;* \(#,##0.00\);_(&quot;$&quot;* &quot;-&quot;??_);_(@_)" sourceLinked="1"/>
        <c:majorTickMark val="none"/>
        <c:minorTickMark val="none"/>
        <c:tickLblPos val="nextTo"/>
        <c:spPr>
          <a:ln>
            <a:prstDash val="solid"/>
          </a:ln>
        </c:spPr>
        <c:txPr>
          <a:bodyPr/>
          <a:lstStyle/>
          <a:p>
            <a:pPr lvl="0">
              <a:defRPr b="0">
                <a:solidFill>
                  <a:srgbClr val="000000"/>
                </a:solidFill>
                <a:latin typeface="Arial"/>
              </a:defRPr>
            </a:pPr>
            <a:endParaRPr lang="en-US"/>
          </a:p>
        </c:txPr>
        <c:crossAx val="1430901743"/>
        <c:crosses val="autoZero"/>
        <c:crossBetween val="between"/>
      </c:valAx>
    </c:plotArea>
    <c:legend>
      <c:legendPos val="r"/>
      <c:overlay val="0"/>
      <c:txPr>
        <a:bodyPr/>
        <a:lstStyle/>
        <a:p>
          <a:pPr lvl="0">
            <a:defRPr sz="2400" b="0">
              <a:solidFill>
                <a:srgbClr val="1A1A1A"/>
              </a:solidFill>
              <a:latin typeface="Arial"/>
            </a:defRPr>
          </a:pPr>
          <a:endParaRPr lang="en-US"/>
        </a:p>
      </c:txPr>
    </c:legend>
    <c:plotVisOnly val="1"/>
    <c:dispBlanksAs val="zero"/>
    <c:showDLblsOverMax val="1"/>
  </c:char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GBTC PnL vs. Date</a:t>
            </a:r>
          </a:p>
        </c:rich>
      </c:tx>
      <c:overlay val="0"/>
    </c:title>
    <c:autoTitleDeleted val="0"/>
    <c:plotArea>
      <c:layout/>
      <c:lineChart>
        <c:grouping val="standard"/>
        <c:varyColors val="1"/>
        <c:ser>
          <c:idx val="0"/>
          <c:order val="0"/>
          <c:tx>
            <c:strRef>
              <c:f>GBTC!$E$1</c:f>
              <c:strCache>
                <c:ptCount val="1"/>
                <c:pt idx="0">
                  <c:v>GBTC PnL</c:v>
                </c:pt>
              </c:strCache>
            </c:strRef>
          </c:tx>
          <c:spPr>
            <a:ln cmpd="sng">
              <a:solidFill>
                <a:srgbClr val="4472C4"/>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GBTC!$E$2:$E$505</c:f>
              <c:numCache>
                <c:formatCode>"$"#,##0.00</c:formatCode>
                <c:ptCount val="504"/>
                <c:pt idx="0">
                  <c:v>351.00250626566418</c:v>
                </c:pt>
                <c:pt idx="1">
                  <c:v>347.11780701754384</c:v>
                </c:pt>
                <c:pt idx="2">
                  <c:v>373.43357142857138</c:v>
                </c:pt>
                <c:pt idx="3">
                  <c:v>391.72932330827064</c:v>
                </c:pt>
                <c:pt idx="4">
                  <c:v>401.62906015037589</c:v>
                </c:pt>
                <c:pt idx="5">
                  <c:v>416.46617794486207</c:v>
                </c:pt>
                <c:pt idx="6">
                  <c:v>414.53636591478693</c:v>
                </c:pt>
                <c:pt idx="7">
                  <c:v>385.71429824561397</c:v>
                </c:pt>
                <c:pt idx="8">
                  <c:v>380.95238095238085</c:v>
                </c:pt>
                <c:pt idx="9">
                  <c:v>377.19298245614027</c:v>
                </c:pt>
                <c:pt idx="10">
                  <c:v>343.98497493734328</c:v>
                </c:pt>
                <c:pt idx="11">
                  <c:v>370.51377192982449</c:v>
                </c:pt>
                <c:pt idx="12">
                  <c:v>387.21804511278185</c:v>
                </c:pt>
                <c:pt idx="13">
                  <c:v>404.13533834586457</c:v>
                </c:pt>
                <c:pt idx="14">
                  <c:v>389.72431077694227</c:v>
                </c:pt>
                <c:pt idx="15">
                  <c:v>370.17545112781949</c:v>
                </c:pt>
                <c:pt idx="16">
                  <c:v>378.6967293233082</c:v>
                </c:pt>
                <c:pt idx="17">
                  <c:v>406.7669047619047</c:v>
                </c:pt>
                <c:pt idx="18">
                  <c:v>401.62906015037584</c:v>
                </c:pt>
                <c:pt idx="19">
                  <c:v>394.86215538847114</c:v>
                </c:pt>
                <c:pt idx="20">
                  <c:v>414.97496240601492</c:v>
                </c:pt>
                <c:pt idx="21">
                  <c:v>377.19298245614027</c:v>
                </c:pt>
                <c:pt idx="22">
                  <c:v>414.16038847117784</c:v>
                </c:pt>
                <c:pt idx="23">
                  <c:v>408.52127819548861</c:v>
                </c:pt>
                <c:pt idx="24">
                  <c:v>430.82708020050114</c:v>
                </c:pt>
                <c:pt idx="25">
                  <c:v>444.86215538847108</c:v>
                </c:pt>
                <c:pt idx="26">
                  <c:v>494.11027568922293</c:v>
                </c:pt>
                <c:pt idx="27">
                  <c:v>465.93983709273175</c:v>
                </c:pt>
                <c:pt idx="28">
                  <c:v>525.93986215538848</c:v>
                </c:pt>
                <c:pt idx="29">
                  <c:v>562.35587719298246</c:v>
                </c:pt>
                <c:pt idx="30">
                  <c:v>554.1353508771931</c:v>
                </c:pt>
                <c:pt idx="31">
                  <c:v>587.46868421052636</c:v>
                </c:pt>
                <c:pt idx="32">
                  <c:v>566.47872180451134</c:v>
                </c:pt>
                <c:pt idx="33">
                  <c:v>577.19299498746875</c:v>
                </c:pt>
                <c:pt idx="34">
                  <c:v>555.76438596491232</c:v>
                </c:pt>
                <c:pt idx="35">
                  <c:v>591.85463659147865</c:v>
                </c:pt>
                <c:pt idx="36">
                  <c:v>587.09270676691722</c:v>
                </c:pt>
                <c:pt idx="37">
                  <c:v>538.84711779448617</c:v>
                </c:pt>
                <c:pt idx="38">
                  <c:v>578.94738095238085</c:v>
                </c:pt>
                <c:pt idx="39">
                  <c:v>583.64662907268166</c:v>
                </c:pt>
                <c:pt idx="40">
                  <c:v>575.31328320802004</c:v>
                </c:pt>
                <c:pt idx="41">
                  <c:v>531.14032581453648</c:v>
                </c:pt>
                <c:pt idx="42">
                  <c:v>517.79448621553888</c:v>
                </c:pt>
                <c:pt idx="43">
                  <c:v>568.29571428571433</c:v>
                </c:pt>
                <c:pt idx="44">
                  <c:v>589.09771929824569</c:v>
                </c:pt>
                <c:pt idx="45">
                  <c:v>600.87720551378447</c:v>
                </c:pt>
                <c:pt idx="46">
                  <c:v>643.73432330827063</c:v>
                </c:pt>
                <c:pt idx="47">
                  <c:v>659.14784461152885</c:v>
                </c:pt>
                <c:pt idx="48">
                  <c:v>645.3634085213032</c:v>
                </c:pt>
                <c:pt idx="49">
                  <c:v>688.34586466165399</c:v>
                </c:pt>
                <c:pt idx="50">
                  <c:v>648.87216791979927</c:v>
                </c:pt>
                <c:pt idx="51">
                  <c:v>622.18047619047604</c:v>
                </c:pt>
                <c:pt idx="52">
                  <c:v>614.66164160400979</c:v>
                </c:pt>
                <c:pt idx="53">
                  <c:v>596.11528822055118</c:v>
                </c:pt>
                <c:pt idx="54">
                  <c:v>634.33582706766902</c:v>
                </c:pt>
                <c:pt idx="55">
                  <c:v>663.53384711779427</c:v>
                </c:pt>
                <c:pt idx="56">
                  <c:v>637.40604010025049</c:v>
                </c:pt>
                <c:pt idx="57">
                  <c:v>627.06768170426051</c:v>
                </c:pt>
                <c:pt idx="58">
                  <c:v>636.8421052631578</c:v>
                </c:pt>
                <c:pt idx="59">
                  <c:v>619.67419799498737</c:v>
                </c:pt>
                <c:pt idx="60">
                  <c:v>581.82957393483696</c:v>
                </c:pt>
                <c:pt idx="61">
                  <c:v>557.64411027568906</c:v>
                </c:pt>
                <c:pt idx="62">
                  <c:v>563.90977443609006</c:v>
                </c:pt>
                <c:pt idx="63">
                  <c:v>585.83959899749357</c:v>
                </c:pt>
                <c:pt idx="64">
                  <c:v>620.30075187969908</c:v>
                </c:pt>
                <c:pt idx="65">
                  <c:v>663.59651629072664</c:v>
                </c:pt>
                <c:pt idx="66">
                  <c:v>636.71680451127804</c:v>
                </c:pt>
                <c:pt idx="67">
                  <c:v>651.50378446115269</c:v>
                </c:pt>
                <c:pt idx="68">
                  <c:v>624.81204260651612</c:v>
                </c:pt>
                <c:pt idx="69">
                  <c:v>643.85966165413527</c:v>
                </c:pt>
                <c:pt idx="70">
                  <c:v>626.56641604010019</c:v>
                </c:pt>
                <c:pt idx="71">
                  <c:v>655.38845864661641</c:v>
                </c:pt>
                <c:pt idx="72">
                  <c:v>631.82954887218034</c:v>
                </c:pt>
                <c:pt idx="73">
                  <c:v>615.53883458646601</c:v>
                </c:pt>
                <c:pt idx="74">
                  <c:v>568.92233082706753</c:v>
                </c:pt>
                <c:pt idx="75">
                  <c:v>548.87216791979927</c:v>
                </c:pt>
                <c:pt idx="76">
                  <c:v>518.7970175438594</c:v>
                </c:pt>
                <c:pt idx="77">
                  <c:v>578.4461152882202</c:v>
                </c:pt>
                <c:pt idx="78">
                  <c:v>552.88219298245588</c:v>
                </c:pt>
                <c:pt idx="79">
                  <c:v>574.18546365914756</c:v>
                </c:pt>
                <c:pt idx="80">
                  <c:v>541.35339598997462</c:v>
                </c:pt>
                <c:pt idx="81">
                  <c:v>571.8922431077691</c:v>
                </c:pt>
                <c:pt idx="82">
                  <c:v>606.51631578947342</c:v>
                </c:pt>
                <c:pt idx="83">
                  <c:v>574.4360902255637</c:v>
                </c:pt>
                <c:pt idx="84">
                  <c:v>670.42606516290698</c:v>
                </c:pt>
                <c:pt idx="85">
                  <c:v>710.52632832080167</c:v>
                </c:pt>
                <c:pt idx="86">
                  <c:v>662.90729323308233</c:v>
                </c:pt>
                <c:pt idx="87">
                  <c:v>677.56892230576398</c:v>
                </c:pt>
                <c:pt idx="88">
                  <c:v>630.41352130325765</c:v>
                </c:pt>
                <c:pt idx="89">
                  <c:v>612.9072681704256</c:v>
                </c:pt>
                <c:pt idx="90">
                  <c:v>601.50375939849584</c:v>
                </c:pt>
                <c:pt idx="91">
                  <c:v>563.28322055137801</c:v>
                </c:pt>
                <c:pt idx="92">
                  <c:v>600.25065162907219</c:v>
                </c:pt>
                <c:pt idx="93">
                  <c:v>572.55637844611488</c:v>
                </c:pt>
                <c:pt idx="94">
                  <c:v>474.68672932330799</c:v>
                </c:pt>
                <c:pt idx="95">
                  <c:v>475.68921052631555</c:v>
                </c:pt>
                <c:pt idx="96">
                  <c:v>476.94236842105238</c:v>
                </c:pt>
                <c:pt idx="97">
                  <c:v>461.15286967418524</c:v>
                </c:pt>
                <c:pt idx="98">
                  <c:v>425.43860902255619</c:v>
                </c:pt>
                <c:pt idx="99">
                  <c:v>434.71176691729306</c:v>
                </c:pt>
                <c:pt idx="100">
                  <c:v>421.6165413533833</c:v>
                </c:pt>
                <c:pt idx="101">
                  <c:v>392.99498746867152</c:v>
                </c:pt>
                <c:pt idx="102">
                  <c:v>394.57393483709257</c:v>
                </c:pt>
                <c:pt idx="103">
                  <c:v>414.16038847117778</c:v>
                </c:pt>
                <c:pt idx="104">
                  <c:v>431.70427318295725</c:v>
                </c:pt>
                <c:pt idx="105">
                  <c:v>400.18795739348354</c:v>
                </c:pt>
                <c:pt idx="106">
                  <c:v>442.982431077694</c:v>
                </c:pt>
                <c:pt idx="107">
                  <c:v>476.87969924812006</c:v>
                </c:pt>
                <c:pt idx="108">
                  <c:v>492.98245614035068</c:v>
                </c:pt>
                <c:pt idx="109">
                  <c:v>545.48870927318262</c:v>
                </c:pt>
                <c:pt idx="110">
                  <c:v>505.63907268170396</c:v>
                </c:pt>
                <c:pt idx="111">
                  <c:v>487.71927318295707</c:v>
                </c:pt>
                <c:pt idx="112">
                  <c:v>468.67170426065132</c:v>
                </c:pt>
                <c:pt idx="113">
                  <c:v>556.64157894736809</c:v>
                </c:pt>
                <c:pt idx="114">
                  <c:v>563.53384711779427</c:v>
                </c:pt>
                <c:pt idx="115">
                  <c:v>550.50125313283183</c:v>
                </c:pt>
                <c:pt idx="116">
                  <c:v>493.85964912280679</c:v>
                </c:pt>
                <c:pt idx="117">
                  <c:v>439.59902255639082</c:v>
                </c:pt>
                <c:pt idx="118">
                  <c:v>401.00250626566401</c:v>
                </c:pt>
                <c:pt idx="119">
                  <c:v>412.28072681704242</c:v>
                </c:pt>
                <c:pt idx="120">
                  <c:v>376.94235588972413</c:v>
                </c:pt>
                <c:pt idx="121">
                  <c:v>381.57895989974924</c:v>
                </c:pt>
                <c:pt idx="122">
                  <c:v>342.73182957393476</c:v>
                </c:pt>
                <c:pt idx="123">
                  <c:v>361.9047493734335</c:v>
                </c:pt>
                <c:pt idx="124">
                  <c:v>380.82705513784452</c:v>
                </c:pt>
                <c:pt idx="125">
                  <c:v>386.34085213032569</c:v>
                </c:pt>
                <c:pt idx="126">
                  <c:v>369.42355889724297</c:v>
                </c:pt>
                <c:pt idx="127">
                  <c:v>354.01002506265655</c:v>
                </c:pt>
                <c:pt idx="128">
                  <c:v>323.43357142857133</c:v>
                </c:pt>
                <c:pt idx="129">
                  <c:v>291.41602756892223</c:v>
                </c:pt>
                <c:pt idx="130">
                  <c:v>279.07268170426056</c:v>
                </c:pt>
                <c:pt idx="131">
                  <c:v>258.27068922305756</c:v>
                </c:pt>
                <c:pt idx="132">
                  <c:v>269.04760651629067</c:v>
                </c:pt>
                <c:pt idx="133">
                  <c:v>251.50375939849613</c:v>
                </c:pt>
                <c:pt idx="134">
                  <c:v>262.6566290726816</c:v>
                </c:pt>
                <c:pt idx="135">
                  <c:v>281.4536215538846</c:v>
                </c:pt>
                <c:pt idx="136">
                  <c:v>290.97743107769412</c:v>
                </c:pt>
                <c:pt idx="137">
                  <c:v>300.75187969924798</c:v>
                </c:pt>
                <c:pt idx="138">
                  <c:v>293.10775689223044</c:v>
                </c:pt>
                <c:pt idx="139">
                  <c:v>297.49373433583946</c:v>
                </c:pt>
                <c:pt idx="140">
                  <c:v>290.65162907268154</c:v>
                </c:pt>
                <c:pt idx="141">
                  <c:v>236.02755639097734</c:v>
                </c:pt>
                <c:pt idx="142">
                  <c:v>261.4661654135337</c:v>
                </c:pt>
                <c:pt idx="143">
                  <c:v>280.20051378446101</c:v>
                </c:pt>
                <c:pt idx="144">
                  <c:v>277.31828320801992</c:v>
                </c:pt>
                <c:pt idx="145">
                  <c:v>266.16541353383445</c:v>
                </c:pt>
                <c:pt idx="146">
                  <c:v>251.8796992481202</c:v>
                </c:pt>
                <c:pt idx="147">
                  <c:v>246.11527568922295</c:v>
                </c:pt>
                <c:pt idx="148">
                  <c:v>252.6315789473683</c:v>
                </c:pt>
                <c:pt idx="149">
                  <c:v>236.34086466165402</c:v>
                </c:pt>
                <c:pt idx="150">
                  <c:v>225.06264411027556</c:v>
                </c:pt>
                <c:pt idx="151">
                  <c:v>228.57142857142841</c:v>
                </c:pt>
                <c:pt idx="152">
                  <c:v>219.61152882205499</c:v>
                </c:pt>
                <c:pt idx="153">
                  <c:v>206.89223057644102</c:v>
                </c:pt>
                <c:pt idx="154">
                  <c:v>214.16040100250618</c:v>
                </c:pt>
                <c:pt idx="155">
                  <c:v>219.79951127819538</c:v>
                </c:pt>
                <c:pt idx="156">
                  <c:v>216.41604010025051</c:v>
                </c:pt>
                <c:pt idx="157">
                  <c:v>198.87218045112769</c:v>
                </c:pt>
                <c:pt idx="158">
                  <c:v>193.23308270676682</c:v>
                </c:pt>
                <c:pt idx="159">
                  <c:v>194.36090225563902</c:v>
                </c:pt>
                <c:pt idx="160">
                  <c:v>192.73182957393479</c:v>
                </c:pt>
                <c:pt idx="161">
                  <c:v>191.22807017543852</c:v>
                </c:pt>
                <c:pt idx="162">
                  <c:v>186.84210526315783</c:v>
                </c:pt>
                <c:pt idx="163">
                  <c:v>196.36591478696735</c:v>
                </c:pt>
                <c:pt idx="164">
                  <c:v>180.20050125313278</c:v>
                </c:pt>
                <c:pt idx="165">
                  <c:v>180.20050125313278</c:v>
                </c:pt>
                <c:pt idx="166">
                  <c:v>183.27067669172928</c:v>
                </c:pt>
                <c:pt idx="167">
                  <c:v>179.13533834586462</c:v>
                </c:pt>
                <c:pt idx="168">
                  <c:v>166.72932330827064</c:v>
                </c:pt>
                <c:pt idx="169">
                  <c:v>160.7769423558897</c:v>
                </c:pt>
                <c:pt idx="170">
                  <c:v>155.76441102756888</c:v>
                </c:pt>
                <c:pt idx="171">
                  <c:v>156.01503759398491</c:v>
                </c:pt>
                <c:pt idx="172">
                  <c:v>152.88220551378441</c:v>
                </c:pt>
                <c:pt idx="173">
                  <c:v>155.13784461152881</c:v>
                </c:pt>
                <c:pt idx="174">
                  <c:v>158.70927318295736</c:v>
                </c:pt>
                <c:pt idx="175">
                  <c:v>147.49373433583958</c:v>
                </c:pt>
                <c:pt idx="176">
                  <c:v>148.62155388471174</c:v>
                </c:pt>
                <c:pt idx="177">
                  <c:v>137.46867167919797</c:v>
                </c:pt>
                <c:pt idx="178">
                  <c:v>135.90225563909772</c:v>
                </c:pt>
                <c:pt idx="179">
                  <c:v>141.35338345864656</c:v>
                </c:pt>
                <c:pt idx="180">
                  <c:v>136.09022556390971</c:v>
                </c:pt>
                <c:pt idx="181">
                  <c:v>136.21553884711773</c:v>
                </c:pt>
                <c:pt idx="182">
                  <c:v>137.46867167919794</c:v>
                </c:pt>
                <c:pt idx="183">
                  <c:v>138.22055137844603</c:v>
                </c:pt>
                <c:pt idx="184">
                  <c:v>139.84962406015029</c:v>
                </c:pt>
                <c:pt idx="185">
                  <c:v>140.72681704260643</c:v>
                </c:pt>
                <c:pt idx="186">
                  <c:v>139.97493734335828</c:v>
                </c:pt>
                <c:pt idx="187">
                  <c:v>132.95739348370915</c:v>
                </c:pt>
                <c:pt idx="188">
                  <c:v>141.22807017543849</c:v>
                </c:pt>
                <c:pt idx="189">
                  <c:v>139.59899749373423</c:v>
                </c:pt>
                <c:pt idx="190">
                  <c:v>147.11779448621542</c:v>
                </c:pt>
                <c:pt idx="191">
                  <c:v>149.4987468671678</c:v>
                </c:pt>
                <c:pt idx="192">
                  <c:v>151.12781954887208</c:v>
                </c:pt>
                <c:pt idx="193">
                  <c:v>149.74937343358386</c:v>
                </c:pt>
                <c:pt idx="194">
                  <c:v>148.62155388471169</c:v>
                </c:pt>
                <c:pt idx="195">
                  <c:v>140.60150375939844</c:v>
                </c:pt>
                <c:pt idx="196">
                  <c:v>142.48120300751873</c:v>
                </c:pt>
                <c:pt idx="197">
                  <c:v>144.8370927318295</c:v>
                </c:pt>
                <c:pt idx="198">
                  <c:v>139.22305764411021</c:v>
                </c:pt>
                <c:pt idx="199">
                  <c:v>150.50125313283203</c:v>
                </c:pt>
                <c:pt idx="200">
                  <c:v>150.62656641604005</c:v>
                </c:pt>
                <c:pt idx="201">
                  <c:v>165.35087719298241</c:v>
                </c:pt>
                <c:pt idx="202">
                  <c:v>173.55889724310771</c:v>
                </c:pt>
                <c:pt idx="203">
                  <c:v>169.54887218045107</c:v>
                </c:pt>
                <c:pt idx="204">
                  <c:v>165.41353383458642</c:v>
                </c:pt>
                <c:pt idx="205">
                  <c:v>161.52882205513782</c:v>
                </c:pt>
                <c:pt idx="206">
                  <c:v>167.79448621553883</c:v>
                </c:pt>
                <c:pt idx="207">
                  <c:v>162.90726817042605</c:v>
                </c:pt>
                <c:pt idx="208">
                  <c:v>171.92982456140351</c:v>
                </c:pt>
                <c:pt idx="209">
                  <c:v>170.17543859649123</c:v>
                </c:pt>
                <c:pt idx="210">
                  <c:v>177.44360902255642</c:v>
                </c:pt>
                <c:pt idx="211">
                  <c:v>171.80451127819552</c:v>
                </c:pt>
                <c:pt idx="212">
                  <c:v>180.32581453634089</c:v>
                </c:pt>
                <c:pt idx="213">
                  <c:v>184.83709273182959</c:v>
                </c:pt>
                <c:pt idx="214">
                  <c:v>167.91979949874687</c:v>
                </c:pt>
                <c:pt idx="215">
                  <c:v>164.28571428571428</c:v>
                </c:pt>
                <c:pt idx="216">
                  <c:v>164.24812030075188</c:v>
                </c:pt>
                <c:pt idx="217">
                  <c:v>157.26817042606515</c:v>
                </c:pt>
                <c:pt idx="218">
                  <c:v>171.5538847117794</c:v>
                </c:pt>
                <c:pt idx="219">
                  <c:v>163.65914786967417</c:v>
                </c:pt>
                <c:pt idx="220">
                  <c:v>180.95238095238093</c:v>
                </c:pt>
                <c:pt idx="221">
                  <c:v>173.43358395989972</c:v>
                </c:pt>
                <c:pt idx="222">
                  <c:v>165.41353383458642</c:v>
                </c:pt>
                <c:pt idx="223">
                  <c:v>167.16791979949869</c:v>
                </c:pt>
                <c:pt idx="224">
                  <c:v>160.58897243107765</c:v>
                </c:pt>
                <c:pt idx="225">
                  <c:v>153.19548872180445</c:v>
                </c:pt>
                <c:pt idx="226">
                  <c:v>154.7619047619047</c:v>
                </c:pt>
                <c:pt idx="227">
                  <c:v>157.01754385964907</c:v>
                </c:pt>
                <c:pt idx="228">
                  <c:v>152.25563909774431</c:v>
                </c:pt>
                <c:pt idx="229">
                  <c:v>130.07518796992477</c:v>
                </c:pt>
                <c:pt idx="230">
                  <c:v>131.453634085213</c:v>
                </c:pt>
                <c:pt idx="231">
                  <c:v>126.31578947368418</c:v>
                </c:pt>
                <c:pt idx="232">
                  <c:v>123.68421052631574</c:v>
                </c:pt>
                <c:pt idx="233">
                  <c:v>118.04511278195486</c:v>
                </c:pt>
                <c:pt idx="234">
                  <c:v>119.54887218045108</c:v>
                </c:pt>
                <c:pt idx="235">
                  <c:v>116.66666666666664</c:v>
                </c:pt>
                <c:pt idx="236">
                  <c:v>118.67167919799498</c:v>
                </c:pt>
                <c:pt idx="237">
                  <c:v>121.9924812030075</c:v>
                </c:pt>
                <c:pt idx="238">
                  <c:v>120.30075187969922</c:v>
                </c:pt>
                <c:pt idx="239">
                  <c:v>122.18045112781952</c:v>
                </c:pt>
                <c:pt idx="240">
                  <c:v>123.68421052631575</c:v>
                </c:pt>
                <c:pt idx="241">
                  <c:v>129.44862155388469</c:v>
                </c:pt>
                <c:pt idx="242">
                  <c:v>122.23057644110274</c:v>
                </c:pt>
                <c:pt idx="243">
                  <c:v>124.56140350877192</c:v>
                </c:pt>
                <c:pt idx="244">
                  <c:v>117.41854636591478</c:v>
                </c:pt>
                <c:pt idx="245">
                  <c:v>122.30576441102757</c:v>
                </c:pt>
                <c:pt idx="246">
                  <c:v>120.36340852130326</c:v>
                </c:pt>
                <c:pt idx="247">
                  <c:v>118.92230576441104</c:v>
                </c:pt>
                <c:pt idx="248">
                  <c:v>121.55388471177945</c:v>
                </c:pt>
                <c:pt idx="249">
                  <c:v>127.06766917293234</c:v>
                </c:pt>
                <c:pt idx="250">
                  <c:v>127.81954887218045</c:v>
                </c:pt>
                <c:pt idx="251">
                  <c:v>137.15538847117796</c:v>
                </c:pt>
                <c:pt idx="252">
                  <c:v>132.39348370927317</c:v>
                </c:pt>
                <c:pt idx="253">
                  <c:v>129.19799498746866</c:v>
                </c:pt>
                <c:pt idx="254">
                  <c:v>132.58145363408519</c:v>
                </c:pt>
                <c:pt idx="255">
                  <c:v>134.08521303258141</c:v>
                </c:pt>
                <c:pt idx="256">
                  <c:v>136.65413533834581</c:v>
                </c:pt>
                <c:pt idx="257">
                  <c:v>136.46616541353379</c:v>
                </c:pt>
                <c:pt idx="258">
                  <c:v>136.34085213032577</c:v>
                </c:pt>
                <c:pt idx="259">
                  <c:v>135.33834586466162</c:v>
                </c:pt>
                <c:pt idx="260">
                  <c:v>154.07268170426062</c:v>
                </c:pt>
                <c:pt idx="261">
                  <c:v>144.48621553884709</c:v>
                </c:pt>
                <c:pt idx="262">
                  <c:v>145.1127819548872</c:v>
                </c:pt>
                <c:pt idx="263">
                  <c:v>141.04010025062655</c:v>
                </c:pt>
                <c:pt idx="264">
                  <c:v>146.99248120300749</c:v>
                </c:pt>
                <c:pt idx="265">
                  <c:v>142.10526315789471</c:v>
                </c:pt>
                <c:pt idx="266">
                  <c:v>143.04511278195486</c:v>
                </c:pt>
                <c:pt idx="267">
                  <c:v>141.35338345864659</c:v>
                </c:pt>
                <c:pt idx="268">
                  <c:v>136.46616541353384</c:v>
                </c:pt>
                <c:pt idx="269">
                  <c:v>136.34085213032583</c:v>
                </c:pt>
                <c:pt idx="270">
                  <c:v>132.08020050125313</c:v>
                </c:pt>
                <c:pt idx="271">
                  <c:v>127.5689223057644</c:v>
                </c:pt>
                <c:pt idx="272">
                  <c:v>133.58395989974937</c:v>
                </c:pt>
                <c:pt idx="273">
                  <c:v>132.58145363408519</c:v>
                </c:pt>
                <c:pt idx="274">
                  <c:v>140.66416040100248</c:v>
                </c:pt>
                <c:pt idx="275">
                  <c:v>142.98245614035085</c:v>
                </c:pt>
                <c:pt idx="276">
                  <c:v>142.98245614035085</c:v>
                </c:pt>
                <c:pt idx="277">
                  <c:v>138.47117794486215</c:v>
                </c:pt>
                <c:pt idx="278">
                  <c:v>147.86967418546365</c:v>
                </c:pt>
                <c:pt idx="279">
                  <c:v>140.47619047619048</c:v>
                </c:pt>
                <c:pt idx="280">
                  <c:v>133.20802005012533</c:v>
                </c:pt>
                <c:pt idx="281">
                  <c:v>128.94736842105263</c:v>
                </c:pt>
                <c:pt idx="282">
                  <c:v>143.48370927318294</c:v>
                </c:pt>
                <c:pt idx="283">
                  <c:v>150.06265664160398</c:v>
                </c:pt>
                <c:pt idx="284">
                  <c:v>134.71177944862154</c:v>
                </c:pt>
                <c:pt idx="285">
                  <c:v>125.68922305764409</c:v>
                </c:pt>
                <c:pt idx="286">
                  <c:v>124.93734335839599</c:v>
                </c:pt>
                <c:pt idx="287">
                  <c:v>118.60902255639095</c:v>
                </c:pt>
                <c:pt idx="288">
                  <c:v>123.68421052631575</c:v>
                </c:pt>
                <c:pt idx="289">
                  <c:v>120.30075187969922</c:v>
                </c:pt>
                <c:pt idx="290">
                  <c:v>105.26315789473682</c:v>
                </c:pt>
                <c:pt idx="291">
                  <c:v>110.2130325814536</c:v>
                </c:pt>
                <c:pt idx="292">
                  <c:v>107.14285714285711</c:v>
                </c:pt>
                <c:pt idx="293">
                  <c:v>107.95739348370923</c:v>
                </c:pt>
                <c:pt idx="294">
                  <c:v>96.49122807017541</c:v>
                </c:pt>
                <c:pt idx="295">
                  <c:v>93.233082706766893</c:v>
                </c:pt>
                <c:pt idx="296">
                  <c:v>91.478696741854606</c:v>
                </c:pt>
                <c:pt idx="297">
                  <c:v>93.859649122806999</c:v>
                </c:pt>
                <c:pt idx="298">
                  <c:v>95.989974937343334</c:v>
                </c:pt>
                <c:pt idx="299">
                  <c:v>89.536340852130294</c:v>
                </c:pt>
                <c:pt idx="300">
                  <c:v>91.85463659147868</c:v>
                </c:pt>
                <c:pt idx="301">
                  <c:v>90.852130325814528</c:v>
                </c:pt>
                <c:pt idx="302">
                  <c:v>97.744360902255622</c:v>
                </c:pt>
                <c:pt idx="303">
                  <c:v>98.370927318295728</c:v>
                </c:pt>
                <c:pt idx="304">
                  <c:v>95.989974937343362</c:v>
                </c:pt>
                <c:pt idx="305">
                  <c:v>99.624060150375939</c:v>
                </c:pt>
                <c:pt idx="306">
                  <c:v>93.734335839598998</c:v>
                </c:pt>
                <c:pt idx="307">
                  <c:v>96.741854636591469</c:v>
                </c:pt>
                <c:pt idx="308">
                  <c:v>81.390977443609017</c:v>
                </c:pt>
                <c:pt idx="309">
                  <c:v>89.22305764411027</c:v>
                </c:pt>
                <c:pt idx="310">
                  <c:v>88.345864661654119</c:v>
                </c:pt>
                <c:pt idx="311">
                  <c:v>91.47869674185462</c:v>
                </c:pt>
                <c:pt idx="312">
                  <c:v>92.230576441102755</c:v>
                </c:pt>
                <c:pt idx="313">
                  <c:v>92.105263157894726</c:v>
                </c:pt>
                <c:pt idx="314">
                  <c:v>94.611528822055135</c:v>
                </c:pt>
                <c:pt idx="315">
                  <c:v>90.100250626566421</c:v>
                </c:pt>
                <c:pt idx="316">
                  <c:v>87.719298245614041</c:v>
                </c:pt>
                <c:pt idx="317">
                  <c:v>90.225563909774436</c:v>
                </c:pt>
                <c:pt idx="318">
                  <c:v>75.313283208020053</c:v>
                </c:pt>
                <c:pt idx="319">
                  <c:v>76.441102756892235</c:v>
                </c:pt>
                <c:pt idx="320">
                  <c:v>69.411027568922307</c:v>
                </c:pt>
                <c:pt idx="321">
                  <c:v>79.197994987468675</c:v>
                </c:pt>
                <c:pt idx="322">
                  <c:v>80.451127819548873</c:v>
                </c:pt>
                <c:pt idx="323">
                  <c:v>107.89473684210526</c:v>
                </c:pt>
                <c:pt idx="324">
                  <c:v>116.04010025062657</c:v>
                </c:pt>
                <c:pt idx="325">
                  <c:v>111.15288220551378</c:v>
                </c:pt>
                <c:pt idx="326">
                  <c:v>132.58145363408522</c:v>
                </c:pt>
                <c:pt idx="327">
                  <c:v>136.96741854636591</c:v>
                </c:pt>
                <c:pt idx="328">
                  <c:v>125.81453634085211</c:v>
                </c:pt>
                <c:pt idx="329">
                  <c:v>125.31328320802004</c:v>
                </c:pt>
                <c:pt idx="330">
                  <c:v>129.76190476190476</c:v>
                </c:pt>
                <c:pt idx="331">
                  <c:v>123.43358395989974</c:v>
                </c:pt>
                <c:pt idx="332">
                  <c:v>131.70426065162906</c:v>
                </c:pt>
                <c:pt idx="333">
                  <c:v>129.82456140350874</c:v>
                </c:pt>
                <c:pt idx="334">
                  <c:v>132.01754385964909</c:v>
                </c:pt>
                <c:pt idx="335">
                  <c:v>146.86716791979947</c:v>
                </c:pt>
                <c:pt idx="336">
                  <c:v>157.0802005012531</c:v>
                </c:pt>
                <c:pt idx="337">
                  <c:v>154.51127819548867</c:v>
                </c:pt>
                <c:pt idx="338">
                  <c:v>164.53634085213028</c:v>
                </c:pt>
                <c:pt idx="339">
                  <c:v>168.67167919799493</c:v>
                </c:pt>
                <c:pt idx="340">
                  <c:v>165.51378446115282</c:v>
                </c:pt>
                <c:pt idx="341">
                  <c:v>157.2681704260651</c:v>
                </c:pt>
                <c:pt idx="342">
                  <c:v>168.92230576441096</c:v>
                </c:pt>
                <c:pt idx="343">
                  <c:v>162.84461152882199</c:v>
                </c:pt>
                <c:pt idx="344">
                  <c:v>152.63157894736835</c:v>
                </c:pt>
                <c:pt idx="345">
                  <c:v>147.74436090225558</c:v>
                </c:pt>
                <c:pt idx="346">
                  <c:v>146.61654135338341</c:v>
                </c:pt>
                <c:pt idx="347">
                  <c:v>144.29824561403507</c:v>
                </c:pt>
                <c:pt idx="348">
                  <c:v>132.08020050125307</c:v>
                </c:pt>
                <c:pt idx="349">
                  <c:v>132.64411027568917</c:v>
                </c:pt>
                <c:pt idx="350">
                  <c:v>136.5914786967418</c:v>
                </c:pt>
                <c:pt idx="351">
                  <c:v>141.97994987468667</c:v>
                </c:pt>
                <c:pt idx="352">
                  <c:v>136.59147869674183</c:v>
                </c:pt>
                <c:pt idx="353">
                  <c:v>126.81704260651625</c:v>
                </c:pt>
                <c:pt idx="354">
                  <c:v>123.05764411027566</c:v>
                </c:pt>
                <c:pt idx="355">
                  <c:v>118.79699248120299</c:v>
                </c:pt>
                <c:pt idx="356">
                  <c:v>112.65664160401001</c:v>
                </c:pt>
                <c:pt idx="357">
                  <c:v>119.42355889724307</c:v>
                </c:pt>
                <c:pt idx="358">
                  <c:v>122.05513784461149</c:v>
                </c:pt>
                <c:pt idx="359">
                  <c:v>126.19047619047616</c:v>
                </c:pt>
                <c:pt idx="360">
                  <c:v>121.74185463659144</c:v>
                </c:pt>
                <c:pt idx="361">
                  <c:v>125.18796992481199</c:v>
                </c:pt>
                <c:pt idx="362">
                  <c:v>125.68922305764407</c:v>
                </c:pt>
                <c:pt idx="363">
                  <c:v>118.29573934837089</c:v>
                </c:pt>
                <c:pt idx="364">
                  <c:v>120.30075187969922</c:v>
                </c:pt>
                <c:pt idx="365">
                  <c:v>116.54135338345863</c:v>
                </c:pt>
                <c:pt idx="366">
                  <c:v>116.81704260651625</c:v>
                </c:pt>
                <c:pt idx="367">
                  <c:v>126.56641604010022</c:v>
                </c:pt>
                <c:pt idx="368">
                  <c:v>112.65664160401001</c:v>
                </c:pt>
                <c:pt idx="369">
                  <c:v>107.64411027568921</c:v>
                </c:pt>
                <c:pt idx="370">
                  <c:v>100</c:v>
                </c:pt>
              </c:numCache>
            </c:numRef>
          </c:val>
          <c:smooth val="0"/>
          <c:extLst>
            <c:ext xmlns:c16="http://schemas.microsoft.com/office/drawing/2014/chart" uri="{C3380CC4-5D6E-409C-BE32-E72D297353CC}">
              <c16:uniqueId val="{00000000-869A-4495-8941-0E362B7415C5}"/>
            </c:ext>
          </c:extLst>
        </c:ser>
        <c:ser>
          <c:idx val="1"/>
          <c:order val="1"/>
          <c:tx>
            <c:strRef>
              <c:f>GLD!$E$1</c:f>
              <c:strCache>
                <c:ptCount val="1"/>
                <c:pt idx="0">
                  <c:v>GLD PnL</c:v>
                </c:pt>
              </c:strCache>
            </c:strRef>
          </c:tx>
          <c:spPr>
            <a:ln cmpd="sng">
              <a:solidFill>
                <a:srgbClr val="ED7D31"/>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GLD!$E$2:$E$505</c:f>
              <c:numCache>
                <c:formatCode>"$"#,##0.00</c:formatCode>
                <c:ptCount val="504"/>
                <c:pt idx="0">
                  <c:v>115.49149250763786</c:v>
                </c:pt>
                <c:pt idx="1">
                  <c:v>115.97777039203406</c:v>
                </c:pt>
                <c:pt idx="2">
                  <c:v>114.57450256146926</c:v>
                </c:pt>
                <c:pt idx="3">
                  <c:v>115.21362240806432</c:v>
                </c:pt>
                <c:pt idx="4">
                  <c:v>118.86766555472725</c:v>
                </c:pt>
                <c:pt idx="5">
                  <c:v>120.91004281160208</c:v>
                </c:pt>
                <c:pt idx="6">
                  <c:v>121.3685381320292</c:v>
                </c:pt>
                <c:pt idx="7">
                  <c:v>122.08406298195331</c:v>
                </c:pt>
                <c:pt idx="8">
                  <c:v>123.47343432039106</c:v>
                </c:pt>
                <c:pt idx="9">
                  <c:v>122.94546695961371</c:v>
                </c:pt>
                <c:pt idx="10">
                  <c:v>123.18166772869048</c:v>
                </c:pt>
                <c:pt idx="11">
                  <c:v>123.56373651053283</c:v>
                </c:pt>
                <c:pt idx="12">
                  <c:v>123.07051593755847</c:v>
                </c:pt>
                <c:pt idx="13">
                  <c:v>121.75756002273482</c:v>
                </c:pt>
                <c:pt idx="14">
                  <c:v>124.18895986500088</c:v>
                </c:pt>
                <c:pt idx="15">
                  <c:v>123.58457638592377</c:v>
                </c:pt>
                <c:pt idx="16">
                  <c:v>123.91803314869119</c:v>
                </c:pt>
                <c:pt idx="17">
                  <c:v>123.45259513968588</c:v>
                </c:pt>
                <c:pt idx="18">
                  <c:v>123.40396158535522</c:v>
                </c:pt>
                <c:pt idx="19">
                  <c:v>123.61931275344175</c:v>
                </c:pt>
                <c:pt idx="20">
                  <c:v>122.50782193486259</c:v>
                </c:pt>
                <c:pt idx="21">
                  <c:v>122.29246034649105</c:v>
                </c:pt>
                <c:pt idx="22">
                  <c:v>122.23689521855292</c:v>
                </c:pt>
                <c:pt idx="23">
                  <c:v>121.68114459912081</c:v>
                </c:pt>
                <c:pt idx="24">
                  <c:v>121.59777467727221</c:v>
                </c:pt>
                <c:pt idx="25">
                  <c:v>121.36158432848046</c:v>
                </c:pt>
                <c:pt idx="26">
                  <c:v>119.96526960677886</c:v>
                </c:pt>
                <c:pt idx="27">
                  <c:v>118.88156204685444</c:v>
                </c:pt>
                <c:pt idx="28">
                  <c:v>118.39527374217319</c:v>
                </c:pt>
                <c:pt idx="29">
                  <c:v>119.58319040465148</c:v>
                </c:pt>
                <c:pt idx="30">
                  <c:v>119.56235122394625</c:v>
                </c:pt>
                <c:pt idx="31">
                  <c:v>119.20111120252409</c:v>
                </c:pt>
                <c:pt idx="32">
                  <c:v>118.13824351799055</c:v>
                </c:pt>
                <c:pt idx="33">
                  <c:v>116.2000746689839</c:v>
                </c:pt>
                <c:pt idx="34">
                  <c:v>115.72074016785156</c:v>
                </c:pt>
                <c:pt idx="35">
                  <c:v>116.5752007622481</c:v>
                </c:pt>
                <c:pt idx="36">
                  <c:v>115.08163074154152</c:v>
                </c:pt>
                <c:pt idx="37">
                  <c:v>115.47065263224708</c:v>
                </c:pt>
                <c:pt idx="38">
                  <c:v>115.9499878280651</c:v>
                </c:pt>
                <c:pt idx="39">
                  <c:v>115.60958768203383</c:v>
                </c:pt>
                <c:pt idx="40">
                  <c:v>115.90135427373444</c:v>
                </c:pt>
                <c:pt idx="41">
                  <c:v>115.59569118990679</c:v>
                </c:pt>
                <c:pt idx="42">
                  <c:v>116.04028932352121</c:v>
                </c:pt>
                <c:pt idx="43">
                  <c:v>116.79750503919782</c:v>
                </c:pt>
                <c:pt idx="44">
                  <c:v>115.65126743281563</c:v>
                </c:pt>
                <c:pt idx="45">
                  <c:v>115.24140497203349</c:v>
                </c:pt>
                <c:pt idx="46">
                  <c:v>115.56096524267387</c:v>
                </c:pt>
                <c:pt idx="47">
                  <c:v>114.866279573455</c:v>
                </c:pt>
                <c:pt idx="48">
                  <c:v>113.03925278998102</c:v>
                </c:pt>
                <c:pt idx="49">
                  <c:v>113.53247405764107</c:v>
                </c:pt>
                <c:pt idx="50">
                  <c:v>112.7335897061534</c:v>
                </c:pt>
                <c:pt idx="51">
                  <c:v>113.42133199210843</c:v>
                </c:pt>
                <c:pt idx="52">
                  <c:v>114.28273596976882</c:v>
                </c:pt>
                <c:pt idx="53">
                  <c:v>113.0670360486358</c:v>
                </c:pt>
                <c:pt idx="54">
                  <c:v>113.38659562459048</c:v>
                </c:pt>
                <c:pt idx="55">
                  <c:v>112.48350217054893</c:v>
                </c:pt>
                <c:pt idx="56">
                  <c:v>112.52518192133074</c:v>
                </c:pt>
                <c:pt idx="57">
                  <c:v>111.12192451105096</c:v>
                </c:pt>
                <c:pt idx="58">
                  <c:v>109.46162576161787</c:v>
                </c:pt>
                <c:pt idx="59">
                  <c:v>111.36505824310657</c:v>
                </c:pt>
                <c:pt idx="60">
                  <c:v>112.70580644749869</c:v>
                </c:pt>
                <c:pt idx="61">
                  <c:v>112.386246871544</c:v>
                </c:pt>
                <c:pt idx="62">
                  <c:v>112.79610863764046</c:v>
                </c:pt>
                <c:pt idx="63">
                  <c:v>112.40708674693491</c:v>
                </c:pt>
                <c:pt idx="64">
                  <c:v>113.2337640826767</c:v>
                </c:pt>
                <c:pt idx="65">
                  <c:v>113.40049211671757</c:v>
                </c:pt>
                <c:pt idx="66">
                  <c:v>112.92810099884906</c:v>
                </c:pt>
                <c:pt idx="67">
                  <c:v>113.58805030054998</c:v>
                </c:pt>
                <c:pt idx="68">
                  <c:v>112.78222256579845</c:v>
                </c:pt>
                <c:pt idx="69">
                  <c:v>112.67801346324458</c:v>
                </c:pt>
                <c:pt idx="70">
                  <c:v>112.18479219558454</c:v>
                </c:pt>
                <c:pt idx="71">
                  <c:v>112.20563207097544</c:v>
                </c:pt>
                <c:pt idx="72">
                  <c:v>112.30288806466608</c:v>
                </c:pt>
                <c:pt idx="73">
                  <c:v>111.73324025842126</c:v>
                </c:pt>
                <c:pt idx="74">
                  <c:v>109.40604951870904</c:v>
                </c:pt>
                <c:pt idx="75">
                  <c:v>110.55227670480616</c:v>
                </c:pt>
                <c:pt idx="76">
                  <c:v>110.48280396977026</c:v>
                </c:pt>
                <c:pt idx="77">
                  <c:v>111.58040871650741</c:v>
                </c:pt>
                <c:pt idx="78">
                  <c:v>112.82390231658022</c:v>
                </c:pt>
                <c:pt idx="79">
                  <c:v>112.21257545423927</c:v>
                </c:pt>
                <c:pt idx="80">
                  <c:v>112.40708674693488</c:v>
                </c:pt>
                <c:pt idx="81">
                  <c:v>115.19278253267359</c:v>
                </c:pt>
                <c:pt idx="82">
                  <c:v>117.40187809798992</c:v>
                </c:pt>
                <c:pt idx="83">
                  <c:v>117.48523690486783</c:v>
                </c:pt>
                <c:pt idx="84">
                  <c:v>117.7561643158632</c:v>
                </c:pt>
                <c:pt idx="85">
                  <c:v>116.01945014281601</c:v>
                </c:pt>
                <c:pt idx="86">
                  <c:v>115.54012536728301</c:v>
                </c:pt>
                <c:pt idx="87">
                  <c:v>115.54706875054686</c:v>
                </c:pt>
                <c:pt idx="88">
                  <c:v>116.87392046281191</c:v>
                </c:pt>
                <c:pt idx="89">
                  <c:v>118.57589826834113</c:v>
                </c:pt>
                <c:pt idx="90">
                  <c:v>118.9371382897633</c:v>
                </c:pt>
                <c:pt idx="91">
                  <c:v>119.97916679359162</c:v>
                </c:pt>
                <c:pt idx="92">
                  <c:v>119.5415113485554</c:v>
                </c:pt>
                <c:pt idx="93">
                  <c:v>119.15248876316417</c:v>
                </c:pt>
                <c:pt idx="94">
                  <c:v>117.96457210068587</c:v>
                </c:pt>
                <c:pt idx="95">
                  <c:v>116.81139111103984</c:v>
                </c:pt>
                <c:pt idx="96">
                  <c:v>119.38173642337773</c:v>
                </c:pt>
                <c:pt idx="97">
                  <c:v>119.56235122394629</c:v>
                </c:pt>
                <c:pt idx="98">
                  <c:v>121.03508136926196</c:v>
                </c:pt>
                <c:pt idx="99">
                  <c:v>119.90969405855573</c:v>
                </c:pt>
                <c:pt idx="100">
                  <c:v>119.95831649791569</c:v>
                </c:pt>
                <c:pt idx="101">
                  <c:v>119.84717443238303</c:v>
                </c:pt>
                <c:pt idx="102">
                  <c:v>120.61132241635276</c:v>
                </c:pt>
                <c:pt idx="103">
                  <c:v>120.91004281160224</c:v>
                </c:pt>
                <c:pt idx="104">
                  <c:v>120.80583370904839</c:v>
                </c:pt>
                <c:pt idx="105">
                  <c:v>121.76450340599878</c:v>
                </c:pt>
                <c:pt idx="106">
                  <c:v>121.84091882961285</c:v>
                </c:pt>
                <c:pt idx="107">
                  <c:v>119.88885418316482</c:v>
                </c:pt>
                <c:pt idx="108">
                  <c:v>118.88156204685448</c:v>
                </c:pt>
                <c:pt idx="109">
                  <c:v>120.37513206756104</c:v>
                </c:pt>
                <c:pt idx="110">
                  <c:v>120.43765099904805</c:v>
                </c:pt>
                <c:pt idx="111">
                  <c:v>120.9586652509622</c:v>
                </c:pt>
                <c:pt idx="112">
                  <c:v>120.1806207748654</c:v>
                </c:pt>
                <c:pt idx="113">
                  <c:v>120.41681112365715</c:v>
                </c:pt>
                <c:pt idx="114">
                  <c:v>124.68218113266104</c:v>
                </c:pt>
                <c:pt idx="115">
                  <c:v>124.97394772436164</c:v>
                </c:pt>
                <c:pt idx="116">
                  <c:v>127.03716485662737</c:v>
                </c:pt>
                <c:pt idx="117">
                  <c:v>126.66203945804887</c:v>
                </c:pt>
                <c:pt idx="118">
                  <c:v>123.90413665656426</c:v>
                </c:pt>
                <c:pt idx="119">
                  <c:v>123.44564133613713</c:v>
                </c:pt>
                <c:pt idx="120">
                  <c:v>122.50782193486268</c:v>
                </c:pt>
                <c:pt idx="121">
                  <c:v>122.06322380124826</c:v>
                </c:pt>
                <c:pt idx="122">
                  <c:v>122.50782193486269</c:v>
                </c:pt>
                <c:pt idx="123">
                  <c:v>122.02153363018144</c:v>
                </c:pt>
                <c:pt idx="124">
                  <c:v>121.21570589542989</c:v>
                </c:pt>
                <c:pt idx="125">
                  <c:v>122.18131897564413</c:v>
                </c:pt>
                <c:pt idx="126">
                  <c:v>122.57034086634968</c:v>
                </c:pt>
                <c:pt idx="127">
                  <c:v>122.77874865117235</c:v>
                </c:pt>
                <c:pt idx="128">
                  <c:v>121.50051937826724</c:v>
                </c:pt>
                <c:pt idx="129">
                  <c:v>120.83362669330248</c:v>
                </c:pt>
                <c:pt idx="130">
                  <c:v>119.16637483500617</c:v>
                </c:pt>
                <c:pt idx="131">
                  <c:v>119.82633455699212</c:v>
                </c:pt>
                <c:pt idx="132">
                  <c:v>119.60403028004239</c:v>
                </c:pt>
                <c:pt idx="133">
                  <c:v>119.83327794025597</c:v>
                </c:pt>
                <c:pt idx="134">
                  <c:v>121.91733494791259</c:v>
                </c:pt>
                <c:pt idx="135">
                  <c:v>121.4935759950034</c:v>
                </c:pt>
                <c:pt idx="136">
                  <c:v>119.70823938259625</c:v>
                </c:pt>
                <c:pt idx="137">
                  <c:v>120.04862910834247</c:v>
                </c:pt>
                <c:pt idx="138">
                  <c:v>119.11080970706799</c:v>
                </c:pt>
                <c:pt idx="139">
                  <c:v>118.22160232486846</c:v>
                </c:pt>
                <c:pt idx="140">
                  <c:v>115.78325909933855</c:v>
                </c:pt>
                <c:pt idx="141">
                  <c:v>116.56130357543536</c:v>
                </c:pt>
                <c:pt idx="142">
                  <c:v>117.75616431586316</c:v>
                </c:pt>
                <c:pt idx="143">
                  <c:v>117.81173986408635</c:v>
                </c:pt>
                <c:pt idx="144">
                  <c:v>119.64571003082416</c:v>
                </c:pt>
                <c:pt idx="145">
                  <c:v>122.04932661443549</c:v>
                </c:pt>
                <c:pt idx="146">
                  <c:v>121.68114459912081</c:v>
                </c:pt>
                <c:pt idx="147">
                  <c:v>121.91039156464872</c:v>
                </c:pt>
                <c:pt idx="148">
                  <c:v>122.61202061713145</c:v>
                </c:pt>
                <c:pt idx="149">
                  <c:v>123.06356213400969</c:v>
                </c:pt>
                <c:pt idx="150">
                  <c:v>123.07051593755857</c:v>
                </c:pt>
                <c:pt idx="151">
                  <c:v>122.23689521855293</c:v>
                </c:pt>
                <c:pt idx="152">
                  <c:v>121.50051937826723</c:v>
                </c:pt>
                <c:pt idx="153">
                  <c:v>122.02848743373025</c:v>
                </c:pt>
                <c:pt idx="154">
                  <c:v>121.62556835621199</c:v>
                </c:pt>
                <c:pt idx="155">
                  <c:v>127.25946913357706</c:v>
                </c:pt>
                <c:pt idx="156">
                  <c:v>127.07884460740912</c:v>
                </c:pt>
                <c:pt idx="157">
                  <c:v>124.22369623251893</c:v>
                </c:pt>
                <c:pt idx="158">
                  <c:v>124.2931585472698</c:v>
                </c:pt>
                <c:pt idx="159">
                  <c:v>123.59153018947276</c:v>
                </c:pt>
                <c:pt idx="160">
                  <c:v>122.40361283230881</c:v>
                </c:pt>
                <c:pt idx="161">
                  <c:v>121.84786221287669</c:v>
                </c:pt>
                <c:pt idx="162">
                  <c:v>122.35499039294885</c:v>
                </c:pt>
                <c:pt idx="163">
                  <c:v>124.36263128230571</c:v>
                </c:pt>
                <c:pt idx="164">
                  <c:v>124.03612832308717</c:v>
                </c:pt>
                <c:pt idx="165">
                  <c:v>124.09864725457419</c:v>
                </c:pt>
                <c:pt idx="166">
                  <c:v>124.23063961578279</c:v>
                </c:pt>
                <c:pt idx="167">
                  <c:v>125.46023602904287</c:v>
                </c:pt>
                <c:pt idx="168">
                  <c:v>124.52240620748337</c:v>
                </c:pt>
                <c:pt idx="169">
                  <c:v>123.92497583726947</c:v>
                </c:pt>
                <c:pt idx="170">
                  <c:v>123.86245690578245</c:v>
                </c:pt>
                <c:pt idx="171">
                  <c:v>124.2931585472698</c:v>
                </c:pt>
                <c:pt idx="172">
                  <c:v>123.84161703039153</c:v>
                </c:pt>
                <c:pt idx="173">
                  <c:v>123.45953782826413</c:v>
                </c:pt>
                <c:pt idx="174">
                  <c:v>125.43244304478874</c:v>
                </c:pt>
                <c:pt idx="175">
                  <c:v>125.79368237152524</c:v>
                </c:pt>
                <c:pt idx="176">
                  <c:v>123.54985043869095</c:v>
                </c:pt>
                <c:pt idx="177">
                  <c:v>123.11219499365471</c:v>
                </c:pt>
                <c:pt idx="178">
                  <c:v>123.16777123656357</c:v>
                </c:pt>
                <c:pt idx="179">
                  <c:v>124.63355869330105</c:v>
                </c:pt>
                <c:pt idx="180">
                  <c:v>124.02917451953829</c:v>
                </c:pt>
                <c:pt idx="181">
                  <c:v>124.14032700535597</c:v>
                </c:pt>
                <c:pt idx="182">
                  <c:v>123.0427222586188</c:v>
                </c:pt>
                <c:pt idx="183">
                  <c:v>123.78604078748269</c:v>
                </c:pt>
                <c:pt idx="184">
                  <c:v>122.75095566691823</c:v>
                </c:pt>
                <c:pt idx="185">
                  <c:v>121.52831236252136</c:v>
                </c:pt>
                <c:pt idx="186">
                  <c:v>121.87565519713081</c:v>
                </c:pt>
                <c:pt idx="187">
                  <c:v>121.42410325996754</c:v>
                </c:pt>
                <c:pt idx="188">
                  <c:v>124.10559063783806</c:v>
                </c:pt>
                <c:pt idx="189">
                  <c:v>124.70997411691518</c:v>
                </c:pt>
                <c:pt idx="190">
                  <c:v>127.26641251684094</c:v>
                </c:pt>
                <c:pt idx="191">
                  <c:v>127.09969490308509</c:v>
                </c:pt>
                <c:pt idx="192">
                  <c:v>127.80132326088214</c:v>
                </c:pt>
                <c:pt idx="193">
                  <c:v>127.44008393414565</c:v>
                </c:pt>
                <c:pt idx="194">
                  <c:v>127.74574701797329</c:v>
                </c:pt>
                <c:pt idx="195">
                  <c:v>126.74539826492678</c:v>
                </c:pt>
                <c:pt idx="196">
                  <c:v>126.75235206847564</c:v>
                </c:pt>
                <c:pt idx="197">
                  <c:v>127.16221383457211</c:v>
                </c:pt>
                <c:pt idx="198">
                  <c:v>125.93956010989019</c:v>
                </c:pt>
                <c:pt idx="199">
                  <c:v>126.1827042622308</c:v>
                </c:pt>
                <c:pt idx="200">
                  <c:v>125.83536142762135</c:v>
                </c:pt>
                <c:pt idx="201">
                  <c:v>126.86349343932261</c:v>
                </c:pt>
                <c:pt idx="202">
                  <c:v>128.55158517300984</c:v>
                </c:pt>
                <c:pt idx="203">
                  <c:v>128.39875363109601</c:v>
                </c:pt>
                <c:pt idx="204">
                  <c:v>128.09308985258269</c:v>
                </c:pt>
                <c:pt idx="205">
                  <c:v>125.90483416265727</c:v>
                </c:pt>
                <c:pt idx="206">
                  <c:v>127.37756500265861</c:v>
                </c:pt>
                <c:pt idx="207">
                  <c:v>125.89093767053021</c:v>
                </c:pt>
                <c:pt idx="208">
                  <c:v>125.73810612861639</c:v>
                </c:pt>
                <c:pt idx="209">
                  <c:v>126.45363167322617</c:v>
                </c:pt>
                <c:pt idx="210">
                  <c:v>127.47482030166358</c:v>
                </c:pt>
                <c:pt idx="211">
                  <c:v>126.59951983187615</c:v>
                </c:pt>
                <c:pt idx="212">
                  <c:v>130.72594437080824</c:v>
                </c:pt>
                <c:pt idx="213">
                  <c:v>129.5588773093202</c:v>
                </c:pt>
                <c:pt idx="214">
                  <c:v>126.80791719641378</c:v>
                </c:pt>
                <c:pt idx="215">
                  <c:v>127.35672512726772</c:v>
                </c:pt>
                <c:pt idx="216">
                  <c:v>124.41820752521456</c:v>
                </c:pt>
                <c:pt idx="217">
                  <c:v>125.00174070861573</c:v>
                </c:pt>
                <c:pt idx="218">
                  <c:v>132.09447583385509</c:v>
                </c:pt>
                <c:pt idx="219">
                  <c:v>132.55297115428223</c:v>
                </c:pt>
                <c:pt idx="220">
                  <c:v>134.69260371016202</c:v>
                </c:pt>
                <c:pt idx="221">
                  <c:v>132.92810697314576</c:v>
                </c:pt>
                <c:pt idx="222">
                  <c:v>131.70545324846384</c:v>
                </c:pt>
                <c:pt idx="223">
                  <c:v>128.96144693910628</c:v>
                </c:pt>
                <c:pt idx="224">
                  <c:v>128.81555878045631</c:v>
                </c:pt>
                <c:pt idx="225">
                  <c:v>127.65543510223215</c:v>
                </c:pt>
                <c:pt idx="226">
                  <c:v>128.60716141591871</c:v>
                </c:pt>
                <c:pt idx="227">
                  <c:v>127.64849171896832</c:v>
                </c:pt>
                <c:pt idx="228">
                  <c:v>126.59256672301296</c:v>
                </c:pt>
                <c:pt idx="229">
                  <c:v>124.140327005356</c:v>
                </c:pt>
                <c:pt idx="230">
                  <c:v>123.08440200940062</c:v>
                </c:pt>
                <c:pt idx="231">
                  <c:v>122.00764755833941</c:v>
                </c:pt>
                <c:pt idx="232">
                  <c:v>120.18062077486542</c:v>
                </c:pt>
                <c:pt idx="233">
                  <c:v>118.74956968564587</c:v>
                </c:pt>
                <c:pt idx="234">
                  <c:v>118.17992257408669</c:v>
                </c:pt>
                <c:pt idx="235">
                  <c:v>117.21431018855813</c:v>
                </c:pt>
                <c:pt idx="236">
                  <c:v>118.33275411600053</c:v>
                </c:pt>
                <c:pt idx="237">
                  <c:v>118.22855543373171</c:v>
                </c:pt>
                <c:pt idx="238">
                  <c:v>117.67974819756344</c:v>
                </c:pt>
                <c:pt idx="239">
                  <c:v>117.53386976451283</c:v>
                </c:pt>
                <c:pt idx="240">
                  <c:v>117.83953354302615</c:v>
                </c:pt>
                <c:pt idx="241">
                  <c:v>118.15908269869581</c:v>
                </c:pt>
                <c:pt idx="242">
                  <c:v>117.42966066195898</c:v>
                </c:pt>
                <c:pt idx="243">
                  <c:v>116.69329593664396</c:v>
                </c:pt>
                <c:pt idx="244">
                  <c:v>115.99861026742509</c:v>
                </c:pt>
                <c:pt idx="245">
                  <c:v>115.74852273182061</c:v>
                </c:pt>
                <c:pt idx="246">
                  <c:v>116.26953698373477</c:v>
                </c:pt>
                <c:pt idx="247">
                  <c:v>115.75547653536951</c:v>
                </c:pt>
                <c:pt idx="248">
                  <c:v>115.69294648891177</c:v>
                </c:pt>
                <c:pt idx="249">
                  <c:v>115.1788860405465</c:v>
                </c:pt>
                <c:pt idx="250">
                  <c:v>115.24834835529735</c:v>
                </c:pt>
                <c:pt idx="251">
                  <c:v>115.65126743281564</c:v>
                </c:pt>
                <c:pt idx="252">
                  <c:v>114.6856543526014</c:v>
                </c:pt>
                <c:pt idx="253">
                  <c:v>113.94928962728639</c:v>
                </c:pt>
                <c:pt idx="254">
                  <c:v>112.70580644749863</c:v>
                </c:pt>
                <c:pt idx="255">
                  <c:v>112.928100998849</c:v>
                </c:pt>
                <c:pt idx="256">
                  <c:v>112.71274983076249</c:v>
                </c:pt>
                <c:pt idx="257">
                  <c:v>112.76832607367135</c:v>
                </c:pt>
                <c:pt idx="258">
                  <c:v>112.96978005494512</c:v>
                </c:pt>
                <c:pt idx="259">
                  <c:v>112.81000512976746</c:v>
                </c:pt>
                <c:pt idx="260">
                  <c:v>113.62973977693109</c:v>
                </c:pt>
                <c:pt idx="261">
                  <c:v>112.02500754480747</c:v>
                </c:pt>
                <c:pt idx="262">
                  <c:v>110.95519578232441</c:v>
                </c:pt>
                <c:pt idx="263">
                  <c:v>109.76727911984612</c:v>
                </c:pt>
                <c:pt idx="264">
                  <c:v>112.03890403693453</c:v>
                </c:pt>
                <c:pt idx="265">
                  <c:v>110.8718369754465</c:v>
                </c:pt>
                <c:pt idx="266">
                  <c:v>112.95589398310312</c:v>
                </c:pt>
                <c:pt idx="267">
                  <c:v>113.69225940310378</c:v>
                </c:pt>
                <c:pt idx="268">
                  <c:v>113.17124515118962</c:v>
                </c:pt>
                <c:pt idx="269">
                  <c:v>112.34456712076216</c:v>
                </c:pt>
                <c:pt idx="270">
                  <c:v>111.96943130189862</c:v>
                </c:pt>
                <c:pt idx="271">
                  <c:v>111.76797662593917</c:v>
                </c:pt>
                <c:pt idx="272">
                  <c:v>113.37965293601232</c:v>
                </c:pt>
                <c:pt idx="273">
                  <c:v>112.71274983076253</c:v>
                </c:pt>
                <c:pt idx="274">
                  <c:v>114.37999126877381</c:v>
                </c:pt>
                <c:pt idx="275">
                  <c:v>114.10906455246413</c:v>
                </c:pt>
                <c:pt idx="276">
                  <c:v>113.01841291459019</c:v>
                </c:pt>
                <c:pt idx="277">
                  <c:v>113.87981689225057</c:v>
                </c:pt>
                <c:pt idx="278">
                  <c:v>113.24070746594055</c:v>
                </c:pt>
                <c:pt idx="279">
                  <c:v>112.24731182175725</c:v>
                </c:pt>
                <c:pt idx="280">
                  <c:v>111.17748963898916</c:v>
                </c:pt>
                <c:pt idx="281">
                  <c:v>110.74678799750178</c:v>
                </c:pt>
                <c:pt idx="282">
                  <c:v>111.44147366672065</c:v>
                </c:pt>
                <c:pt idx="283">
                  <c:v>112.11531946054863</c:v>
                </c:pt>
                <c:pt idx="284">
                  <c:v>110.42028503828324</c:v>
                </c:pt>
                <c:pt idx="285">
                  <c:v>111.85828923636599</c:v>
                </c:pt>
                <c:pt idx="286">
                  <c:v>111.38589742381181</c:v>
                </c:pt>
                <c:pt idx="287">
                  <c:v>110.99687553310623</c:v>
                </c:pt>
                <c:pt idx="288">
                  <c:v>110.31608635601442</c:v>
                </c:pt>
                <c:pt idx="289">
                  <c:v>112.35151050402604</c:v>
                </c:pt>
                <c:pt idx="290">
                  <c:v>111.73324025842125</c:v>
                </c:pt>
                <c:pt idx="291">
                  <c:v>112.23341532963018</c:v>
                </c:pt>
                <c:pt idx="292">
                  <c:v>112.98367654707222</c:v>
                </c:pt>
                <c:pt idx="293">
                  <c:v>113.46995443146845</c:v>
                </c:pt>
                <c:pt idx="294">
                  <c:v>112.35151050402605</c:v>
                </c:pt>
                <c:pt idx="295">
                  <c:v>110.1840946894915</c:v>
                </c:pt>
                <c:pt idx="296">
                  <c:v>110.94129929019739</c:v>
                </c:pt>
                <c:pt idx="297">
                  <c:v>110.15631143083675</c:v>
                </c:pt>
                <c:pt idx="298">
                  <c:v>112.33762443218401</c:v>
                </c:pt>
                <c:pt idx="299">
                  <c:v>112.434879731189</c:v>
                </c:pt>
                <c:pt idx="300">
                  <c:v>113.01145980572696</c:v>
                </c:pt>
                <c:pt idx="301">
                  <c:v>112.12921664736135</c:v>
                </c:pt>
                <c:pt idx="302">
                  <c:v>110.23967023771466</c:v>
                </c:pt>
                <c:pt idx="303">
                  <c:v>107.43313457658505</c:v>
                </c:pt>
                <c:pt idx="304">
                  <c:v>108.39874696211362</c:v>
                </c:pt>
                <c:pt idx="305">
                  <c:v>108.9822912604855</c:v>
                </c:pt>
                <c:pt idx="306">
                  <c:v>106.04376323814729</c:v>
                </c:pt>
                <c:pt idx="307">
                  <c:v>105.52274898623314</c:v>
                </c:pt>
                <c:pt idx="308">
                  <c:v>103.82077118070391</c:v>
                </c:pt>
                <c:pt idx="309">
                  <c:v>102.84821541191151</c:v>
                </c:pt>
                <c:pt idx="310">
                  <c:v>106.23133114757908</c:v>
                </c:pt>
                <c:pt idx="311">
                  <c:v>105.76589313857377</c:v>
                </c:pt>
                <c:pt idx="312">
                  <c:v>106.45363542452881</c:v>
                </c:pt>
                <c:pt idx="313">
                  <c:v>105.10594383687285</c:v>
                </c:pt>
                <c:pt idx="314">
                  <c:v>106.56477749006146</c:v>
                </c:pt>
                <c:pt idx="315">
                  <c:v>101.63251549077847</c:v>
                </c:pt>
                <c:pt idx="316">
                  <c:v>97.332409808942302</c:v>
                </c:pt>
                <c:pt idx="317">
                  <c:v>95.894404916173869</c:v>
                </c:pt>
                <c:pt idx="318">
                  <c:v>97.742271575038743</c:v>
                </c:pt>
                <c:pt idx="319">
                  <c:v>99.729073283690411</c:v>
                </c:pt>
                <c:pt idx="320">
                  <c:v>98.395277493475817</c:v>
                </c:pt>
                <c:pt idx="321">
                  <c:v>99.534561990994789</c:v>
                </c:pt>
                <c:pt idx="322">
                  <c:v>102.66759019105791</c:v>
                </c:pt>
                <c:pt idx="323">
                  <c:v>106.9329602000618</c:v>
                </c:pt>
                <c:pt idx="324">
                  <c:v>107.31503940218919</c:v>
                </c:pt>
                <c:pt idx="325">
                  <c:v>109.62834407005938</c:v>
                </c:pt>
                <c:pt idx="326">
                  <c:v>109.44772926949081</c:v>
                </c:pt>
                <c:pt idx="327">
                  <c:v>109.406049518709</c:v>
                </c:pt>
                <c:pt idx="328">
                  <c:v>107.09274554552447</c:v>
                </c:pt>
                <c:pt idx="329">
                  <c:v>106.90517694140702</c:v>
                </c:pt>
                <c:pt idx="330">
                  <c:v>103.64709976339915</c:v>
                </c:pt>
                <c:pt idx="331">
                  <c:v>103.07746307212504</c:v>
                </c:pt>
                <c:pt idx="332">
                  <c:v>106.98159305970677</c:v>
                </c:pt>
                <c:pt idx="333">
                  <c:v>106.96075318431586</c:v>
                </c:pt>
                <c:pt idx="334">
                  <c:v>106.49531517531055</c:v>
                </c:pt>
                <c:pt idx="335">
                  <c:v>108.43348332963153</c:v>
                </c:pt>
                <c:pt idx="336">
                  <c:v>107.46787094410296</c:v>
                </c:pt>
                <c:pt idx="337">
                  <c:v>105.8770456243914</c:v>
                </c:pt>
                <c:pt idx="338">
                  <c:v>105.44633286793335</c:v>
                </c:pt>
                <c:pt idx="339">
                  <c:v>104.83501712056308</c:v>
                </c:pt>
                <c:pt idx="340">
                  <c:v>103.50816471361236</c:v>
                </c:pt>
                <c:pt idx="341">
                  <c:v>103.077463072125</c:v>
                </c:pt>
                <c:pt idx="342">
                  <c:v>102.49391877375311</c:v>
                </c:pt>
                <c:pt idx="343">
                  <c:v>102.57728869560171</c:v>
                </c:pt>
                <c:pt idx="344">
                  <c:v>102.93157421878932</c:v>
                </c:pt>
                <c:pt idx="345">
                  <c:v>102.66759019105781</c:v>
                </c:pt>
                <c:pt idx="346">
                  <c:v>102.39666347474811</c:v>
                </c:pt>
                <c:pt idx="347">
                  <c:v>101.8478666588649</c:v>
                </c:pt>
                <c:pt idx="348">
                  <c:v>101.72281768092014</c:v>
                </c:pt>
                <c:pt idx="349">
                  <c:v>103.06356657999794</c:v>
                </c:pt>
                <c:pt idx="350">
                  <c:v>103.73741237382592</c:v>
                </c:pt>
                <c:pt idx="351">
                  <c:v>103.139982003612</c:v>
                </c:pt>
                <c:pt idx="352">
                  <c:v>103.13303931503381</c:v>
                </c:pt>
                <c:pt idx="353">
                  <c:v>102.57728869560171</c:v>
                </c:pt>
                <c:pt idx="354">
                  <c:v>103.50122133034849</c:v>
                </c:pt>
                <c:pt idx="355">
                  <c:v>102.7995825522664</c:v>
                </c:pt>
                <c:pt idx="356">
                  <c:v>102.2021521820525</c:v>
                </c:pt>
                <c:pt idx="357">
                  <c:v>101.97290452183894</c:v>
                </c:pt>
                <c:pt idx="358">
                  <c:v>101.93817857460601</c:v>
                </c:pt>
                <c:pt idx="359">
                  <c:v>101.82702678347398</c:v>
                </c:pt>
                <c:pt idx="360">
                  <c:v>101.63945887404221</c:v>
                </c:pt>
                <c:pt idx="361">
                  <c:v>101.79923310453421</c:v>
                </c:pt>
                <c:pt idx="362">
                  <c:v>101.20875653786918</c:v>
                </c:pt>
                <c:pt idx="363">
                  <c:v>101.29906914829598</c:v>
                </c:pt>
                <c:pt idx="364">
                  <c:v>102.05627444368754</c:v>
                </c:pt>
                <c:pt idx="365">
                  <c:v>101.44494758134661</c:v>
                </c:pt>
                <c:pt idx="366">
                  <c:v>102.02153807616962</c:v>
                </c:pt>
                <c:pt idx="367">
                  <c:v>102.79263916900256</c:v>
                </c:pt>
                <c:pt idx="368">
                  <c:v>102.38972009148426</c:v>
                </c:pt>
                <c:pt idx="369">
                  <c:v>101.32685240695074</c:v>
                </c:pt>
                <c:pt idx="370">
                  <c:v>100</c:v>
                </c:pt>
              </c:numCache>
            </c:numRef>
          </c:val>
          <c:smooth val="0"/>
          <c:extLst>
            <c:ext xmlns:c16="http://schemas.microsoft.com/office/drawing/2014/chart" uri="{C3380CC4-5D6E-409C-BE32-E72D297353CC}">
              <c16:uniqueId val="{00000001-869A-4495-8941-0E362B7415C5}"/>
            </c:ext>
          </c:extLst>
        </c:ser>
        <c:ser>
          <c:idx val="2"/>
          <c:order val="2"/>
          <c:tx>
            <c:strRef>
              <c:f>IEF!$E$1</c:f>
              <c:strCache>
                <c:ptCount val="1"/>
                <c:pt idx="0">
                  <c:v>IEF PnL</c:v>
                </c:pt>
              </c:strCache>
            </c:strRef>
          </c:tx>
          <c:spPr>
            <a:ln cmpd="sng">
              <a:solidFill>
                <a:srgbClr val="A5A5A5"/>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IEF!$E$2:$E$505</c:f>
              <c:numCache>
                <c:formatCode>"$"#,##0.00</c:formatCode>
                <c:ptCount val="504"/>
                <c:pt idx="0">
                  <c:v>105.66818520345537</c:v>
                </c:pt>
                <c:pt idx="1">
                  <c:v>105.47586232426046</c:v>
                </c:pt>
                <c:pt idx="2">
                  <c:v>105.814721282021</c:v>
                </c:pt>
                <c:pt idx="3">
                  <c:v>105.21943151339137</c:v>
                </c:pt>
                <c:pt idx="4">
                  <c:v>104.84394586261018</c:v>
                </c:pt>
                <c:pt idx="5">
                  <c:v>105.56744416796739</c:v>
                </c:pt>
                <c:pt idx="6">
                  <c:v>105.54913036354326</c:v>
                </c:pt>
                <c:pt idx="7">
                  <c:v>105.87882921369514</c:v>
                </c:pt>
                <c:pt idx="8">
                  <c:v>106.03451807324865</c:v>
                </c:pt>
                <c:pt idx="9">
                  <c:v>105.65903242246746</c:v>
                </c:pt>
                <c:pt idx="10">
                  <c:v>105.32933357231558</c:v>
                </c:pt>
                <c:pt idx="11">
                  <c:v>105.02710863419645</c:v>
                </c:pt>
                <c:pt idx="12">
                  <c:v>105.10953037029475</c:v>
                </c:pt>
                <c:pt idx="13">
                  <c:v>104.53256081688241</c:v>
                </c:pt>
                <c:pt idx="14">
                  <c:v>104.79815173536014</c:v>
                </c:pt>
                <c:pt idx="15">
                  <c:v>104.67909689544803</c:v>
                </c:pt>
                <c:pt idx="16">
                  <c:v>104.69832561163989</c:v>
                </c:pt>
                <c:pt idx="17">
                  <c:v>104.70747930845536</c:v>
                </c:pt>
                <c:pt idx="18">
                  <c:v>104.89051569583347</c:v>
                </c:pt>
                <c:pt idx="19">
                  <c:v>105.0094871954344</c:v>
                </c:pt>
                <c:pt idx="20">
                  <c:v>104.62510702704724</c:v>
                </c:pt>
                <c:pt idx="21">
                  <c:v>104.52443467862891</c:v>
                </c:pt>
                <c:pt idx="22">
                  <c:v>104.48782904964295</c:v>
                </c:pt>
                <c:pt idx="23">
                  <c:v>104.0576822288336</c:v>
                </c:pt>
                <c:pt idx="24">
                  <c:v>104.36885755004204</c:v>
                </c:pt>
                <c:pt idx="25">
                  <c:v>104.36885755004204</c:v>
                </c:pt>
                <c:pt idx="26">
                  <c:v>104.46952989846037</c:v>
                </c:pt>
                <c:pt idx="27">
                  <c:v>104.24072594283247</c:v>
                </c:pt>
                <c:pt idx="28">
                  <c:v>103.89295231925884</c:v>
                </c:pt>
                <c:pt idx="29">
                  <c:v>104.3963103980401</c:v>
                </c:pt>
                <c:pt idx="30">
                  <c:v>104.57020133105111</c:v>
                </c:pt>
                <c:pt idx="31">
                  <c:v>104.78069056642728</c:v>
                </c:pt>
                <c:pt idx="32">
                  <c:v>104.74407761082057</c:v>
                </c:pt>
                <c:pt idx="33">
                  <c:v>104.6983256116399</c:v>
                </c:pt>
                <c:pt idx="34">
                  <c:v>104.57020133105109</c:v>
                </c:pt>
                <c:pt idx="35">
                  <c:v>104.43291694285365</c:v>
                </c:pt>
                <c:pt idx="36">
                  <c:v>104.25537185773723</c:v>
                </c:pt>
                <c:pt idx="37">
                  <c:v>104.16391639823846</c:v>
                </c:pt>
                <c:pt idx="38">
                  <c:v>104.34683372802918</c:v>
                </c:pt>
                <c:pt idx="39">
                  <c:v>104.20964000676366</c:v>
                </c:pt>
                <c:pt idx="40">
                  <c:v>104.62121475976703</c:v>
                </c:pt>
                <c:pt idx="41">
                  <c:v>104.73097028627599</c:v>
                </c:pt>
                <c:pt idx="42">
                  <c:v>104.86815668092073</c:v>
                </c:pt>
                <c:pt idx="43">
                  <c:v>104.78584026499591</c:v>
                </c:pt>
                <c:pt idx="44">
                  <c:v>104.73097028627599</c:v>
                </c:pt>
                <c:pt idx="45">
                  <c:v>104.42000377375929</c:v>
                </c:pt>
                <c:pt idx="46">
                  <c:v>104.52975930026824</c:v>
                </c:pt>
                <c:pt idx="47">
                  <c:v>104.81327937558005</c:v>
                </c:pt>
                <c:pt idx="48">
                  <c:v>104.14562365784904</c:v>
                </c:pt>
                <c:pt idx="49">
                  <c:v>104.27366368229909</c:v>
                </c:pt>
                <c:pt idx="50">
                  <c:v>103.84380351552706</c:v>
                </c:pt>
                <c:pt idx="51">
                  <c:v>103.90782078026929</c:v>
                </c:pt>
                <c:pt idx="52">
                  <c:v>104.1822082228003</c:v>
                </c:pt>
                <c:pt idx="53">
                  <c:v>103.82550436434445</c:v>
                </c:pt>
                <c:pt idx="54">
                  <c:v>103.88952803987985</c:v>
                </c:pt>
                <c:pt idx="55">
                  <c:v>103.38650515399847</c:v>
                </c:pt>
                <c:pt idx="56">
                  <c:v>103.67917801029816</c:v>
                </c:pt>
                <c:pt idx="57">
                  <c:v>103.2218796487696</c:v>
                </c:pt>
                <c:pt idx="58">
                  <c:v>103.36812174667712</c:v>
                </c:pt>
                <c:pt idx="59">
                  <c:v>103.45952866731334</c:v>
                </c:pt>
                <c:pt idx="60">
                  <c:v>103.81600173721515</c:v>
                </c:pt>
                <c:pt idx="61">
                  <c:v>104.16333576354302</c:v>
                </c:pt>
                <c:pt idx="62">
                  <c:v>104.30043881787658</c:v>
                </c:pt>
                <c:pt idx="63">
                  <c:v>104.16333576354302</c:v>
                </c:pt>
                <c:pt idx="64">
                  <c:v>103.6514668989182</c:v>
                </c:pt>
                <c:pt idx="65">
                  <c:v>103.31327924278506</c:v>
                </c:pt>
                <c:pt idx="66">
                  <c:v>103.37726079025107</c:v>
                </c:pt>
                <c:pt idx="67">
                  <c:v>104.02621897179553</c:v>
                </c:pt>
                <c:pt idx="68">
                  <c:v>104.19989285366644</c:v>
                </c:pt>
                <c:pt idx="69">
                  <c:v>104.21817185664193</c:v>
                </c:pt>
                <c:pt idx="70">
                  <c:v>104.09020784588229</c:v>
                </c:pt>
                <c:pt idx="71">
                  <c:v>104.84885836183163</c:v>
                </c:pt>
                <c:pt idx="72">
                  <c:v>104.88541545195503</c:v>
                </c:pt>
                <c:pt idx="73">
                  <c:v>104.66605184717994</c:v>
                </c:pt>
                <c:pt idx="74">
                  <c:v>104.17247572294455</c:v>
                </c:pt>
                <c:pt idx="75">
                  <c:v>104.58378397011766</c:v>
                </c:pt>
                <c:pt idx="76">
                  <c:v>104.73003339464594</c:v>
                </c:pt>
                <c:pt idx="77">
                  <c:v>105.25102848125837</c:v>
                </c:pt>
                <c:pt idx="78">
                  <c:v>105.81773252315449</c:v>
                </c:pt>
                <c:pt idx="79">
                  <c:v>105.62577963830809</c:v>
                </c:pt>
                <c:pt idx="80">
                  <c:v>105.74461193211452</c:v>
                </c:pt>
                <c:pt idx="81">
                  <c:v>104.80373462038136</c:v>
                </c:pt>
                <c:pt idx="82">
                  <c:v>106.21962331516465</c:v>
                </c:pt>
                <c:pt idx="83">
                  <c:v>106.36578115693339</c:v>
                </c:pt>
                <c:pt idx="84">
                  <c:v>106.28355632376811</c:v>
                </c:pt>
                <c:pt idx="85">
                  <c:v>106.45712488546555</c:v>
                </c:pt>
                <c:pt idx="86">
                  <c:v>106.8864685254738</c:v>
                </c:pt>
                <c:pt idx="87">
                  <c:v>106.89559383163382</c:v>
                </c:pt>
                <c:pt idx="88">
                  <c:v>106.82252177945641</c:v>
                </c:pt>
                <c:pt idx="89">
                  <c:v>107.59898239465242</c:v>
                </c:pt>
                <c:pt idx="90">
                  <c:v>107.9552457400349</c:v>
                </c:pt>
                <c:pt idx="91">
                  <c:v>108.03745042499308</c:v>
                </c:pt>
                <c:pt idx="92">
                  <c:v>107.76340550198272</c:v>
                </c:pt>
                <c:pt idx="93">
                  <c:v>107.68118707961059</c:v>
                </c:pt>
                <c:pt idx="94">
                  <c:v>107.63551109412035</c:v>
                </c:pt>
                <c:pt idx="95">
                  <c:v>107.86389560070958</c:v>
                </c:pt>
                <c:pt idx="96">
                  <c:v>107.90043162679829</c:v>
                </c:pt>
                <c:pt idx="97">
                  <c:v>108.16533750623469</c:v>
                </c:pt>
                <c:pt idx="98">
                  <c:v>108.43938242924506</c:v>
                </c:pt>
                <c:pt idx="99">
                  <c:v>108.30418063299942</c:v>
                </c:pt>
                <c:pt idx="100">
                  <c:v>108.49589540267102</c:v>
                </c:pt>
                <c:pt idx="101">
                  <c:v>108.77888429797753</c:v>
                </c:pt>
                <c:pt idx="102">
                  <c:v>108.65107414625392</c:v>
                </c:pt>
                <c:pt idx="103">
                  <c:v>108.68759643492869</c:v>
                </c:pt>
                <c:pt idx="104">
                  <c:v>108.24942146941854</c:v>
                </c:pt>
                <c:pt idx="105">
                  <c:v>108.08509635564093</c:v>
                </c:pt>
                <c:pt idx="106">
                  <c:v>108.24028242584458</c:v>
                </c:pt>
                <c:pt idx="107">
                  <c:v>108.19464215763054</c:v>
                </c:pt>
                <c:pt idx="108">
                  <c:v>108.13073662385494</c:v>
                </c:pt>
                <c:pt idx="109">
                  <c:v>107.83861509576766</c:v>
                </c:pt>
                <c:pt idx="110">
                  <c:v>108.0850963556409</c:v>
                </c:pt>
                <c:pt idx="111">
                  <c:v>107.7108122706648</c:v>
                </c:pt>
                <c:pt idx="112">
                  <c:v>107.72907020960561</c:v>
                </c:pt>
                <c:pt idx="113">
                  <c:v>107.93902826497649</c:v>
                </c:pt>
                <c:pt idx="114">
                  <c:v>108.24942146941849</c:v>
                </c:pt>
                <c:pt idx="115">
                  <c:v>108.63282353393383</c:v>
                </c:pt>
                <c:pt idx="116">
                  <c:v>109.27183857527562</c:v>
                </c:pt>
                <c:pt idx="117">
                  <c:v>109.52745246792965</c:v>
                </c:pt>
                <c:pt idx="118">
                  <c:v>109.50005548541488</c:v>
                </c:pt>
                <c:pt idx="119">
                  <c:v>109.42703197210002</c:v>
                </c:pt>
                <c:pt idx="120">
                  <c:v>109.354002047992</c:v>
                </c:pt>
                <c:pt idx="121">
                  <c:v>109.37225266031203</c:v>
                </c:pt>
                <c:pt idx="122">
                  <c:v>109.36313376494518</c:v>
                </c:pt>
                <c:pt idx="123">
                  <c:v>109.2079339573276</c:v>
                </c:pt>
                <c:pt idx="124">
                  <c:v>109.43614995163928</c:v>
                </c:pt>
                <c:pt idx="125">
                  <c:v>109.25358155216239</c:v>
                </c:pt>
                <c:pt idx="126">
                  <c:v>109.18055803884752</c:v>
                </c:pt>
                <c:pt idx="127">
                  <c:v>109.27183857527558</c:v>
                </c:pt>
                <c:pt idx="128">
                  <c:v>109.35126921844747</c:v>
                </c:pt>
                <c:pt idx="129">
                  <c:v>109.44250121601297</c:v>
                </c:pt>
                <c:pt idx="130">
                  <c:v>109.55197741510536</c:v>
                </c:pt>
                <c:pt idx="131">
                  <c:v>109.61583990498397</c:v>
                </c:pt>
                <c:pt idx="132">
                  <c:v>109.39688201183364</c:v>
                </c:pt>
                <c:pt idx="133">
                  <c:v>109.15054820020325</c:v>
                </c:pt>
                <c:pt idx="134">
                  <c:v>109.30564268764739</c:v>
                </c:pt>
                <c:pt idx="135">
                  <c:v>109.19616740438259</c:v>
                </c:pt>
                <c:pt idx="136">
                  <c:v>108.85862265922138</c:v>
                </c:pt>
                <c:pt idx="137">
                  <c:v>109.28739940194811</c:v>
                </c:pt>
                <c:pt idx="138">
                  <c:v>108.99546012355231</c:v>
                </c:pt>
                <c:pt idx="139">
                  <c:v>109.17792411868332</c:v>
                </c:pt>
                <c:pt idx="140">
                  <c:v>109.7618100020957</c:v>
                </c:pt>
                <c:pt idx="141">
                  <c:v>109.83474925927177</c:v>
                </c:pt>
                <c:pt idx="142">
                  <c:v>109.50652580737599</c:v>
                </c:pt>
                <c:pt idx="143">
                  <c:v>109.47005938418454</c:v>
                </c:pt>
                <c:pt idx="144">
                  <c:v>109.64329275298206</c:v>
                </c:pt>
                <c:pt idx="145">
                  <c:v>109.86209037630321</c:v>
                </c:pt>
                <c:pt idx="146">
                  <c:v>109.67062745922033</c:v>
                </c:pt>
                <c:pt idx="147">
                  <c:v>109.55211662089987</c:v>
                </c:pt>
                <c:pt idx="148">
                  <c:v>109.58857663329816</c:v>
                </c:pt>
                <c:pt idx="149">
                  <c:v>109.30595040571941</c:v>
                </c:pt>
                <c:pt idx="150">
                  <c:v>109.38799482084842</c:v>
                </c:pt>
                <c:pt idx="151">
                  <c:v>109.53388707261452</c:v>
                </c:pt>
                <c:pt idx="152">
                  <c:v>108.91391941360074</c:v>
                </c:pt>
                <c:pt idx="153">
                  <c:v>108.74067871818244</c:v>
                </c:pt>
                <c:pt idx="154">
                  <c:v>109.05067262179287</c:v>
                </c:pt>
                <c:pt idx="155">
                  <c:v>109.86209037630321</c:v>
                </c:pt>
                <c:pt idx="156">
                  <c:v>110.23589914675733</c:v>
                </c:pt>
                <c:pt idx="157">
                  <c:v>110.2541433482842</c:v>
                </c:pt>
                <c:pt idx="158">
                  <c:v>109.33329884937163</c:v>
                </c:pt>
                <c:pt idx="159">
                  <c:v>109.57946506455207</c:v>
                </c:pt>
                <c:pt idx="160">
                  <c:v>109.3916416463331</c:v>
                </c:pt>
                <c:pt idx="161">
                  <c:v>109.74699007994782</c:v>
                </c:pt>
                <c:pt idx="162">
                  <c:v>110.21167459103285</c:v>
                </c:pt>
                <c:pt idx="163">
                  <c:v>110.2207925705721</c:v>
                </c:pt>
                <c:pt idx="164">
                  <c:v>109.97477288780692</c:v>
                </c:pt>
                <c:pt idx="165">
                  <c:v>109.68321093038041</c:v>
                </c:pt>
                <c:pt idx="166">
                  <c:v>109.52831884083486</c:v>
                </c:pt>
                <c:pt idx="167">
                  <c:v>109.9109937382395</c:v>
                </c:pt>
                <c:pt idx="168">
                  <c:v>110.05678250148732</c:v>
                </c:pt>
                <c:pt idx="169">
                  <c:v>110.2936768780925</c:v>
                </c:pt>
                <c:pt idx="170">
                  <c:v>110.47590275804873</c:v>
                </c:pt>
                <c:pt idx="171">
                  <c:v>110.53968190761617</c:v>
                </c:pt>
                <c:pt idx="172">
                  <c:v>110.65812955383255</c:v>
                </c:pt>
                <c:pt idx="173">
                  <c:v>110.62170525871048</c:v>
                </c:pt>
                <c:pt idx="174">
                  <c:v>110.37567824932452</c:v>
                </c:pt>
                <c:pt idx="175">
                  <c:v>110.25723792972889</c:v>
                </c:pt>
                <c:pt idx="176">
                  <c:v>110.31191283717101</c:v>
                </c:pt>
                <c:pt idx="177">
                  <c:v>110.1114427556879</c:v>
                </c:pt>
                <c:pt idx="178">
                  <c:v>110.43034674597347</c:v>
                </c:pt>
                <c:pt idx="179">
                  <c:v>110.17522923187612</c:v>
                </c:pt>
                <c:pt idx="180">
                  <c:v>110.876829183601</c:v>
                </c:pt>
                <c:pt idx="181">
                  <c:v>110.98614419703662</c:v>
                </c:pt>
                <c:pt idx="182">
                  <c:v>110.92327354844375</c:v>
                </c:pt>
                <c:pt idx="183">
                  <c:v>111.22377215154566</c:v>
                </c:pt>
                <c:pt idx="184">
                  <c:v>111.14180466593466</c:v>
                </c:pt>
                <c:pt idx="185">
                  <c:v>111.16002047680608</c:v>
                </c:pt>
                <c:pt idx="186">
                  <c:v>111.06897072893204</c:v>
                </c:pt>
                <c:pt idx="187">
                  <c:v>111.01433703373172</c:v>
                </c:pt>
                <c:pt idx="188">
                  <c:v>111.01433703373172</c:v>
                </c:pt>
                <c:pt idx="189">
                  <c:v>111.01433703373172</c:v>
                </c:pt>
                <c:pt idx="190">
                  <c:v>110.81401440049147</c:v>
                </c:pt>
                <c:pt idx="191">
                  <c:v>110.91417571711159</c:v>
                </c:pt>
                <c:pt idx="192">
                  <c:v>110.87774409536877</c:v>
                </c:pt>
                <c:pt idx="193">
                  <c:v>110.94148844348759</c:v>
                </c:pt>
                <c:pt idx="194">
                  <c:v>110.99612213868789</c:v>
                </c:pt>
                <c:pt idx="195">
                  <c:v>111.09629078192879</c:v>
                </c:pt>
                <c:pt idx="196">
                  <c:v>110.92327354844375</c:v>
                </c:pt>
                <c:pt idx="197">
                  <c:v>110.78669434749472</c:v>
                </c:pt>
                <c:pt idx="198">
                  <c:v>110.84132712686744</c:v>
                </c:pt>
                <c:pt idx="199">
                  <c:v>110.60457928267753</c:v>
                </c:pt>
                <c:pt idx="200">
                  <c:v>111.22377215154566</c:v>
                </c:pt>
                <c:pt idx="201">
                  <c:v>111.0780676444366</c:v>
                </c:pt>
                <c:pt idx="202">
                  <c:v>110.92327354844375</c:v>
                </c:pt>
                <c:pt idx="203">
                  <c:v>110.56088881141397</c:v>
                </c:pt>
                <c:pt idx="204">
                  <c:v>110.44258769761286</c:v>
                </c:pt>
                <c:pt idx="205">
                  <c:v>110.26061275441775</c:v>
                </c:pt>
                <c:pt idx="206">
                  <c:v>110.65187628301155</c:v>
                </c:pt>
                <c:pt idx="207">
                  <c:v>110.6973553655688</c:v>
                </c:pt>
                <c:pt idx="208">
                  <c:v>110.96122727565006</c:v>
                </c:pt>
                <c:pt idx="209">
                  <c:v>111.11591788312464</c:v>
                </c:pt>
                <c:pt idx="210">
                  <c:v>111.03402732703165</c:v>
                </c:pt>
                <c:pt idx="211">
                  <c:v>110.71556384981945</c:v>
                </c:pt>
                <c:pt idx="212">
                  <c:v>110.86114288854793</c:v>
                </c:pt>
                <c:pt idx="213">
                  <c:v>110.67007102984827</c:v>
                </c:pt>
                <c:pt idx="214">
                  <c:v>110.48808143341162</c:v>
                </c:pt>
                <c:pt idx="215">
                  <c:v>110.43349078210829</c:v>
                </c:pt>
                <c:pt idx="216">
                  <c:v>110.66098052513686</c:v>
                </c:pt>
                <c:pt idx="217">
                  <c:v>110.98853359123287</c:v>
                </c:pt>
                <c:pt idx="218">
                  <c:v>111.37067822445982</c:v>
                </c:pt>
                <c:pt idx="219">
                  <c:v>111.48896468501943</c:v>
                </c:pt>
                <c:pt idx="220">
                  <c:v>111.72553760613864</c:v>
                </c:pt>
                <c:pt idx="221">
                  <c:v>111.59816064086765</c:v>
                </c:pt>
                <c:pt idx="222">
                  <c:v>111.97120103196924</c:v>
                </c:pt>
                <c:pt idx="223">
                  <c:v>111.58904907212154</c:v>
                </c:pt>
                <c:pt idx="224">
                  <c:v>111.6436543766664</c:v>
                </c:pt>
                <c:pt idx="225">
                  <c:v>111.61637645173903</c:v>
                </c:pt>
                <c:pt idx="226">
                  <c:v>111.46181955509338</c:v>
                </c:pt>
                <c:pt idx="227">
                  <c:v>111.31635957395228</c:v>
                </c:pt>
                <c:pt idx="228">
                  <c:v>111.05271845242505</c:v>
                </c:pt>
                <c:pt idx="229">
                  <c:v>111.2254563584935</c:v>
                </c:pt>
                <c:pt idx="230">
                  <c:v>111.27998381769277</c:v>
                </c:pt>
                <c:pt idx="231">
                  <c:v>111.17088585539724</c:v>
                </c:pt>
                <c:pt idx="232">
                  <c:v>111.13452475237926</c:v>
                </c:pt>
                <c:pt idx="233">
                  <c:v>111.01634269616552</c:v>
                </c:pt>
                <c:pt idx="234">
                  <c:v>110.94361957430193</c:v>
                </c:pt>
                <c:pt idx="235">
                  <c:v>110.97087002440144</c:v>
                </c:pt>
                <c:pt idx="236">
                  <c:v>110.88905639782645</c:v>
                </c:pt>
                <c:pt idx="237">
                  <c:v>110.92543948070673</c:v>
                </c:pt>
                <c:pt idx="238">
                  <c:v>110.93451533217662</c:v>
                </c:pt>
                <c:pt idx="239">
                  <c:v>110.81633419179049</c:v>
                </c:pt>
                <c:pt idx="240">
                  <c:v>111.03451637896757</c:v>
                </c:pt>
                <c:pt idx="241">
                  <c:v>110.6799647153608</c:v>
                </c:pt>
                <c:pt idx="242">
                  <c:v>110.85268796818772</c:v>
                </c:pt>
                <c:pt idx="243">
                  <c:v>110.49812897796018</c:v>
                </c:pt>
                <c:pt idx="244">
                  <c:v>110.66177637931725</c:v>
                </c:pt>
                <c:pt idx="245">
                  <c:v>110.5253931654736</c:v>
                </c:pt>
                <c:pt idx="246">
                  <c:v>110.69813107154206</c:v>
                </c:pt>
                <c:pt idx="247">
                  <c:v>110.89797197946717</c:v>
                </c:pt>
                <c:pt idx="248">
                  <c:v>110.7889646841036</c:v>
                </c:pt>
                <c:pt idx="249">
                  <c:v>110.4892133963195</c:v>
                </c:pt>
                <c:pt idx="250">
                  <c:v>110.47106810417291</c:v>
                </c:pt>
                <c:pt idx="251">
                  <c:v>110.26212936491564</c:v>
                </c:pt>
                <c:pt idx="252">
                  <c:v>110.2984767305197</c:v>
                </c:pt>
                <c:pt idx="253">
                  <c:v>110.39840084779263</c:v>
                </c:pt>
                <c:pt idx="254">
                  <c:v>110.36204615556778</c:v>
                </c:pt>
                <c:pt idx="255">
                  <c:v>110.11681591618976</c:v>
                </c:pt>
                <c:pt idx="256">
                  <c:v>109.94423186915733</c:v>
                </c:pt>
                <c:pt idx="257">
                  <c:v>110.17130216314723</c:v>
                </c:pt>
                <c:pt idx="258">
                  <c:v>110.26212936491559</c:v>
                </c:pt>
                <c:pt idx="259">
                  <c:v>110.50738707912146</c:v>
                </c:pt>
                <c:pt idx="260">
                  <c:v>110.11681591618975</c:v>
                </c:pt>
                <c:pt idx="261">
                  <c:v>109.29930607651517</c:v>
                </c:pt>
                <c:pt idx="262">
                  <c:v>108.9087275869627</c:v>
                </c:pt>
                <c:pt idx="263">
                  <c:v>108.79064352430166</c:v>
                </c:pt>
                <c:pt idx="264">
                  <c:v>109.33564611549848</c:v>
                </c:pt>
                <c:pt idx="265">
                  <c:v>109.77163408471097</c:v>
                </c:pt>
                <c:pt idx="266">
                  <c:v>110.42563664465057</c:v>
                </c:pt>
                <c:pt idx="267">
                  <c:v>110.60730478560124</c:v>
                </c:pt>
                <c:pt idx="268">
                  <c:v>110.6509119165536</c:v>
                </c:pt>
                <c:pt idx="269">
                  <c:v>110.29701690133268</c:v>
                </c:pt>
                <c:pt idx="270">
                  <c:v>110.39683569843214</c:v>
                </c:pt>
                <c:pt idx="271">
                  <c:v>110.30606527797468</c:v>
                </c:pt>
                <c:pt idx="272">
                  <c:v>110.59646047104475</c:v>
                </c:pt>
                <c:pt idx="273">
                  <c:v>110.38777358437621</c:v>
                </c:pt>
                <c:pt idx="274">
                  <c:v>110.31515486685849</c:v>
                </c:pt>
                <c:pt idx="275">
                  <c:v>110.28794746065597</c:v>
                </c:pt>
                <c:pt idx="276">
                  <c:v>109.97942712364642</c:v>
                </c:pt>
                <c:pt idx="277">
                  <c:v>110.65997403060952</c:v>
                </c:pt>
                <c:pt idx="278">
                  <c:v>110.73257076826495</c:v>
                </c:pt>
                <c:pt idx="279">
                  <c:v>110.56017538171714</c:v>
                </c:pt>
                <c:pt idx="280">
                  <c:v>110.33330840145339</c:v>
                </c:pt>
                <c:pt idx="281">
                  <c:v>109.97033661893499</c:v>
                </c:pt>
                <c:pt idx="282">
                  <c:v>110.27887069335847</c:v>
                </c:pt>
                <c:pt idx="283">
                  <c:v>110.64182782263534</c:v>
                </c:pt>
                <c:pt idx="284">
                  <c:v>109.97033661893501</c:v>
                </c:pt>
                <c:pt idx="285">
                  <c:v>110.37868307966478</c:v>
                </c:pt>
                <c:pt idx="286">
                  <c:v>110.46035658461767</c:v>
                </c:pt>
                <c:pt idx="287">
                  <c:v>110.44220396585033</c:v>
                </c:pt>
                <c:pt idx="288">
                  <c:v>110.28975713598436</c:v>
                </c:pt>
                <c:pt idx="289">
                  <c:v>110.55262255153833</c:v>
                </c:pt>
                <c:pt idx="290">
                  <c:v>110.60701813156386</c:v>
                </c:pt>
                <c:pt idx="291">
                  <c:v>110.12659145994245</c:v>
                </c:pt>
                <c:pt idx="292">
                  <c:v>110.71578822758023</c:v>
                </c:pt>
                <c:pt idx="293">
                  <c:v>110.68860738037797</c:v>
                </c:pt>
                <c:pt idx="294">
                  <c:v>110.61607383482662</c:v>
                </c:pt>
                <c:pt idx="295">
                  <c:v>110.96054315243624</c:v>
                </c:pt>
                <c:pt idx="296">
                  <c:v>110.65234427091266</c:v>
                </c:pt>
                <c:pt idx="297">
                  <c:v>110.36226320670779</c:v>
                </c:pt>
                <c:pt idx="298">
                  <c:v>110.65234427091265</c:v>
                </c:pt>
                <c:pt idx="299">
                  <c:v>110.53450473421957</c:v>
                </c:pt>
                <c:pt idx="300">
                  <c:v>109.55551983624409</c:v>
                </c:pt>
                <c:pt idx="301">
                  <c:v>109.41047197752091</c:v>
                </c:pt>
                <c:pt idx="302">
                  <c:v>109.64615746170023</c:v>
                </c:pt>
                <c:pt idx="303">
                  <c:v>109.41047197752091</c:v>
                </c:pt>
                <c:pt idx="304">
                  <c:v>109.54645772218815</c:v>
                </c:pt>
                <c:pt idx="305">
                  <c:v>110.03593277045158</c:v>
                </c:pt>
                <c:pt idx="306">
                  <c:v>110.53450473421957</c:v>
                </c:pt>
                <c:pt idx="307">
                  <c:v>110.4529218961986</c:v>
                </c:pt>
                <c:pt idx="308">
                  <c:v>110.43479034146596</c:v>
                </c:pt>
                <c:pt idx="309">
                  <c:v>109.98701475527379</c:v>
                </c:pt>
                <c:pt idx="310">
                  <c:v>109.78782316911379</c:v>
                </c:pt>
                <c:pt idx="311">
                  <c:v>109.53432025906703</c:v>
                </c:pt>
                <c:pt idx="312">
                  <c:v>108.72850645361262</c:v>
                </c:pt>
                <c:pt idx="313">
                  <c:v>108.46594784030309</c:v>
                </c:pt>
                <c:pt idx="314">
                  <c:v>108.40255333832569</c:v>
                </c:pt>
                <c:pt idx="315">
                  <c:v>109.14499279000982</c:v>
                </c:pt>
                <c:pt idx="316">
                  <c:v>107.86838132427144</c:v>
                </c:pt>
                <c:pt idx="317">
                  <c:v>105.18842983346117</c:v>
                </c:pt>
                <c:pt idx="318">
                  <c:v>104.84437904906261</c:v>
                </c:pt>
                <c:pt idx="319">
                  <c:v>106.32016927937467</c:v>
                </c:pt>
                <c:pt idx="320">
                  <c:v>109.05444583148562</c:v>
                </c:pt>
                <c:pt idx="321">
                  <c:v>106.24773281154845</c:v>
                </c:pt>
                <c:pt idx="322">
                  <c:v>106.94488184115997</c:v>
                </c:pt>
                <c:pt idx="323">
                  <c:v>106.89054853741094</c:v>
                </c:pt>
                <c:pt idx="324">
                  <c:v>107.96796933281691</c:v>
                </c:pt>
                <c:pt idx="325">
                  <c:v>109.98701475527385</c:v>
                </c:pt>
                <c:pt idx="326">
                  <c:v>109.0091828842409</c:v>
                </c:pt>
                <c:pt idx="327">
                  <c:v>107.9136653355509</c:v>
                </c:pt>
                <c:pt idx="328">
                  <c:v>106.96299965847869</c:v>
                </c:pt>
                <c:pt idx="329">
                  <c:v>107.19839116199991</c:v>
                </c:pt>
                <c:pt idx="330">
                  <c:v>105.96707011833412</c:v>
                </c:pt>
                <c:pt idx="331">
                  <c:v>106.03948552212567</c:v>
                </c:pt>
                <c:pt idx="332">
                  <c:v>104.86388068187793</c:v>
                </c:pt>
                <c:pt idx="333">
                  <c:v>104.35747564468697</c:v>
                </c:pt>
                <c:pt idx="334">
                  <c:v>104.41173110309042</c:v>
                </c:pt>
                <c:pt idx="335">
                  <c:v>104.12236346858232</c:v>
                </c:pt>
                <c:pt idx="336">
                  <c:v>103.31752685117215</c:v>
                </c:pt>
                <c:pt idx="337">
                  <c:v>102.90152956671085</c:v>
                </c:pt>
                <c:pt idx="338">
                  <c:v>102.60310622893999</c:v>
                </c:pt>
                <c:pt idx="339">
                  <c:v>102.6211892448101</c:v>
                </c:pt>
                <c:pt idx="340">
                  <c:v>102.4584146271514</c:v>
                </c:pt>
                <c:pt idx="341">
                  <c:v>102.20521210855591</c:v>
                </c:pt>
                <c:pt idx="342">
                  <c:v>102.11477688099836</c:v>
                </c:pt>
                <c:pt idx="343">
                  <c:v>102.37702777623586</c:v>
                </c:pt>
                <c:pt idx="344">
                  <c:v>102.6211892448101</c:v>
                </c:pt>
                <c:pt idx="345">
                  <c:v>102.42224951123882</c:v>
                </c:pt>
                <c:pt idx="346">
                  <c:v>101.93392016329719</c:v>
                </c:pt>
                <c:pt idx="347">
                  <c:v>101.86158168902365</c:v>
                </c:pt>
                <c:pt idx="348">
                  <c:v>102.30468930196234</c:v>
                </c:pt>
                <c:pt idx="349">
                  <c:v>102.90152956671088</c:v>
                </c:pt>
                <c:pt idx="350">
                  <c:v>102.98923288055153</c:v>
                </c:pt>
                <c:pt idx="351">
                  <c:v>102.4744718323806</c:v>
                </c:pt>
                <c:pt idx="352">
                  <c:v>102.37512743397552</c:v>
                </c:pt>
                <c:pt idx="353">
                  <c:v>101.88747579845443</c:v>
                </c:pt>
                <c:pt idx="354">
                  <c:v>102.23064555670626</c:v>
                </c:pt>
                <c:pt idx="355">
                  <c:v>101.54429230278868</c:v>
                </c:pt>
                <c:pt idx="356">
                  <c:v>101.18305326608068</c:v>
                </c:pt>
                <c:pt idx="357">
                  <c:v>100.93019326700586</c:v>
                </c:pt>
                <c:pt idx="358">
                  <c:v>100.91213131517047</c:v>
                </c:pt>
                <c:pt idx="359">
                  <c:v>100.51476196399852</c:v>
                </c:pt>
                <c:pt idx="360">
                  <c:v>100.5960434947406</c:v>
                </c:pt>
                <c:pt idx="361">
                  <c:v>100.80375227753731</c:v>
                </c:pt>
                <c:pt idx="362">
                  <c:v>100.55088586766931</c:v>
                </c:pt>
                <c:pt idx="363">
                  <c:v>100.35220439747992</c:v>
                </c:pt>
                <c:pt idx="364">
                  <c:v>100.46960342109963</c:v>
                </c:pt>
                <c:pt idx="365">
                  <c:v>100.25286732569562</c:v>
                </c:pt>
                <c:pt idx="366">
                  <c:v>100.18062592914718</c:v>
                </c:pt>
                <c:pt idx="367">
                  <c:v>100.41541756559344</c:v>
                </c:pt>
                <c:pt idx="368">
                  <c:v>100.55990585365588</c:v>
                </c:pt>
                <c:pt idx="369">
                  <c:v>100.66828489128903</c:v>
                </c:pt>
                <c:pt idx="370">
                  <c:v>100</c:v>
                </c:pt>
              </c:numCache>
            </c:numRef>
          </c:val>
          <c:smooth val="0"/>
          <c:extLst>
            <c:ext xmlns:c16="http://schemas.microsoft.com/office/drawing/2014/chart" uri="{C3380CC4-5D6E-409C-BE32-E72D297353CC}">
              <c16:uniqueId val="{00000002-869A-4495-8941-0E362B7415C5}"/>
            </c:ext>
          </c:extLst>
        </c:ser>
        <c:ser>
          <c:idx val="3"/>
          <c:order val="3"/>
          <c:tx>
            <c:strRef>
              <c:f>EWJ!$E$1</c:f>
              <c:strCache>
                <c:ptCount val="1"/>
                <c:pt idx="0">
                  <c:v>EWJ PnL</c:v>
                </c:pt>
              </c:strCache>
            </c:strRef>
          </c:tx>
          <c:spPr>
            <a:ln cmpd="sng">
              <a:solidFill>
                <a:srgbClr val="FFC000"/>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EWJ!$E$2:$E$505</c:f>
              <c:numCache>
                <c:formatCode>"$"#,##0.00</c:formatCode>
                <c:ptCount val="504"/>
                <c:pt idx="0">
                  <c:v>115.86530246684434</c:v>
                </c:pt>
                <c:pt idx="1">
                  <c:v>115.72906707895902</c:v>
                </c:pt>
                <c:pt idx="2">
                  <c:v>114.52000994084763</c:v>
                </c:pt>
                <c:pt idx="3">
                  <c:v>117.19356258928079</c:v>
                </c:pt>
                <c:pt idx="4">
                  <c:v>117.63631993685908</c:v>
                </c:pt>
                <c:pt idx="5">
                  <c:v>117.82363891222704</c:v>
                </c:pt>
                <c:pt idx="6">
                  <c:v>117.26168028322346</c:v>
                </c:pt>
                <c:pt idx="7">
                  <c:v>117.2957314671458</c:v>
                </c:pt>
                <c:pt idx="8">
                  <c:v>117.12544489533815</c:v>
                </c:pt>
                <c:pt idx="9">
                  <c:v>116.62307924399822</c:v>
                </c:pt>
                <c:pt idx="10">
                  <c:v>117.4514037530752</c:v>
                </c:pt>
                <c:pt idx="11">
                  <c:v>118.0261477535975</c:v>
                </c:pt>
                <c:pt idx="12">
                  <c:v>117.56973485271492</c:v>
                </c:pt>
                <c:pt idx="13">
                  <c:v>116.30191404913083</c:v>
                </c:pt>
                <c:pt idx="14">
                  <c:v>116.2680961624778</c:v>
                </c:pt>
                <c:pt idx="15">
                  <c:v>115.20312137441987</c:v>
                </c:pt>
                <c:pt idx="16">
                  <c:v>115.93001606413466</c:v>
                </c:pt>
                <c:pt idx="17">
                  <c:v>115.40596738994601</c:v>
                </c:pt>
                <c:pt idx="18">
                  <c:v>115.32145247405957</c:v>
                </c:pt>
                <c:pt idx="19">
                  <c:v>115.06788729160287</c:v>
                </c:pt>
                <c:pt idx="20">
                  <c:v>115.33836908043507</c:v>
                </c:pt>
                <c:pt idx="21">
                  <c:v>114.83122338942371</c:v>
                </c:pt>
                <c:pt idx="22">
                  <c:v>114.20575681617132</c:v>
                </c:pt>
                <c:pt idx="23">
                  <c:v>113.17459991476638</c:v>
                </c:pt>
                <c:pt idx="24">
                  <c:v>113.74934561818844</c:v>
                </c:pt>
                <c:pt idx="25">
                  <c:v>112.32937412541186</c:v>
                </c:pt>
                <c:pt idx="26">
                  <c:v>113.27602973412854</c:v>
                </c:pt>
                <c:pt idx="27">
                  <c:v>111.5179781430088</c:v>
                </c:pt>
                <c:pt idx="28">
                  <c:v>110.60514042094515</c:v>
                </c:pt>
                <c:pt idx="29">
                  <c:v>114.52694755453535</c:v>
                </c:pt>
                <c:pt idx="30">
                  <c:v>116.50476006465696</c:v>
                </c:pt>
                <c:pt idx="31">
                  <c:v>116.74141204653768</c:v>
                </c:pt>
                <c:pt idx="32">
                  <c:v>116.16666634311559</c:v>
                </c:pt>
                <c:pt idx="33">
                  <c:v>115.2369273407744</c:v>
                </c:pt>
                <c:pt idx="34">
                  <c:v>113.86767671782812</c:v>
                </c:pt>
                <c:pt idx="35">
                  <c:v>115.32145247405953</c:v>
                </c:pt>
                <c:pt idx="36">
                  <c:v>113.96910653719031</c:v>
                </c:pt>
                <c:pt idx="37">
                  <c:v>115.01717834207098</c:v>
                </c:pt>
                <c:pt idx="38">
                  <c:v>114.91574852270881</c:v>
                </c:pt>
                <c:pt idx="39">
                  <c:v>114.94955448906339</c:v>
                </c:pt>
                <c:pt idx="40">
                  <c:v>116.36951235864176</c:v>
                </c:pt>
                <c:pt idx="41">
                  <c:v>116.80903589954529</c:v>
                </c:pt>
                <c:pt idx="42">
                  <c:v>115.77786537494215</c:v>
                </c:pt>
                <c:pt idx="43">
                  <c:v>115.575019359416</c:v>
                </c:pt>
                <c:pt idx="44">
                  <c:v>114.59457140754296</c:v>
                </c:pt>
                <c:pt idx="45">
                  <c:v>117.13022493500958</c:v>
                </c:pt>
                <c:pt idx="46">
                  <c:v>118.26281165577672</c:v>
                </c:pt>
                <c:pt idx="47">
                  <c:v>118.12757587005994</c:v>
                </c:pt>
                <c:pt idx="48">
                  <c:v>117.56973485271494</c:v>
                </c:pt>
                <c:pt idx="49">
                  <c:v>117.78948385141838</c:v>
                </c:pt>
                <c:pt idx="50">
                  <c:v>117.04569980172451</c:v>
                </c:pt>
                <c:pt idx="51">
                  <c:v>117.77258086824111</c:v>
                </c:pt>
                <c:pt idx="52">
                  <c:v>116.96118488583802</c:v>
                </c:pt>
                <c:pt idx="53">
                  <c:v>116.84285378619833</c:v>
                </c:pt>
                <c:pt idx="54">
                  <c:v>116.50476006465701</c:v>
                </c:pt>
                <c:pt idx="55">
                  <c:v>118.29662954242974</c:v>
                </c:pt>
                <c:pt idx="56">
                  <c:v>116.87664612935471</c:v>
                </c:pt>
                <c:pt idx="57">
                  <c:v>115.82857432447406</c:v>
                </c:pt>
                <c:pt idx="58">
                  <c:v>116.94426998236231</c:v>
                </c:pt>
                <c:pt idx="59">
                  <c:v>117.8063987548941</c:v>
                </c:pt>
                <c:pt idx="60">
                  <c:v>118.51637854113316</c:v>
                </c:pt>
                <c:pt idx="61">
                  <c:v>116.96118488583801</c:v>
                </c:pt>
                <c:pt idx="62">
                  <c:v>115.64264321242362</c:v>
                </c:pt>
                <c:pt idx="63">
                  <c:v>116.927366999185</c:v>
                </c:pt>
                <c:pt idx="64">
                  <c:v>118.70232157348204</c:v>
                </c:pt>
                <c:pt idx="65">
                  <c:v>119.49682649300622</c:v>
                </c:pt>
                <c:pt idx="66">
                  <c:v>118.63470964077285</c:v>
                </c:pt>
                <c:pt idx="67">
                  <c:v>118.31351890240879</c:v>
                </c:pt>
                <c:pt idx="68">
                  <c:v>117.55283186953761</c:v>
                </c:pt>
                <c:pt idx="69">
                  <c:v>117.16401727816597</c:v>
                </c:pt>
                <c:pt idx="70">
                  <c:v>116.53856603101157</c:v>
                </c:pt>
                <c:pt idx="71">
                  <c:v>115.01717834207102</c:v>
                </c:pt>
                <c:pt idx="72">
                  <c:v>115.59192234259334</c:v>
                </c:pt>
                <c:pt idx="73">
                  <c:v>115.1862183912426</c:v>
                </c:pt>
                <c:pt idx="74">
                  <c:v>113.93530057083578</c:v>
                </c:pt>
                <c:pt idx="75">
                  <c:v>115.2200362778956</c:v>
                </c:pt>
                <c:pt idx="76">
                  <c:v>114.29028365235622</c:v>
                </c:pt>
                <c:pt idx="77">
                  <c:v>115.38907632706717</c:v>
                </c:pt>
                <c:pt idx="78">
                  <c:v>116.08214120983052</c:v>
                </c:pt>
                <c:pt idx="79">
                  <c:v>117.23164113117356</c:v>
                </c:pt>
                <c:pt idx="80">
                  <c:v>115.32145247405957</c:v>
                </c:pt>
                <c:pt idx="81">
                  <c:v>116.9949772289944</c:v>
                </c:pt>
                <c:pt idx="82">
                  <c:v>119.04040167182518</c:v>
                </c:pt>
                <c:pt idx="83">
                  <c:v>120.03776452717395</c:v>
                </c:pt>
                <c:pt idx="84">
                  <c:v>120.3082343957077</c:v>
                </c:pt>
                <c:pt idx="85">
                  <c:v>120.59560724741876</c:v>
                </c:pt>
                <c:pt idx="86">
                  <c:v>119.85182319772488</c:v>
                </c:pt>
                <c:pt idx="87">
                  <c:v>121.30559895395626</c:v>
                </c:pt>
                <c:pt idx="88">
                  <c:v>121.47463900312783</c:v>
                </c:pt>
                <c:pt idx="89">
                  <c:v>120.95060224923762</c:v>
                </c:pt>
                <c:pt idx="90">
                  <c:v>120.2068062792453</c:v>
                </c:pt>
                <c:pt idx="91">
                  <c:v>119.5813397059929</c:v>
                </c:pt>
                <c:pt idx="92">
                  <c:v>119.80111424819299</c:v>
                </c:pt>
                <c:pt idx="93">
                  <c:v>119.15873277146486</c:v>
                </c:pt>
                <c:pt idx="94">
                  <c:v>117.06260108200199</c:v>
                </c:pt>
                <c:pt idx="95">
                  <c:v>116.1497650628381</c:v>
                </c:pt>
                <c:pt idx="96">
                  <c:v>116.01452927712133</c:v>
                </c:pt>
                <c:pt idx="97">
                  <c:v>115.33836908043506</c:v>
                </c:pt>
                <c:pt idx="98">
                  <c:v>114.42553135837139</c:v>
                </c:pt>
                <c:pt idx="99">
                  <c:v>113.24221184747553</c:v>
                </c:pt>
                <c:pt idx="100">
                  <c:v>115.69335216195549</c:v>
                </c:pt>
                <c:pt idx="101">
                  <c:v>114.9495544890634</c:v>
                </c:pt>
                <c:pt idx="102">
                  <c:v>117.5190139828846</c:v>
                </c:pt>
                <c:pt idx="103">
                  <c:v>117.5021109997073</c:v>
                </c:pt>
                <c:pt idx="104">
                  <c:v>117.04569980172447</c:v>
                </c:pt>
                <c:pt idx="105">
                  <c:v>116.97807594871688</c:v>
                </c:pt>
                <c:pt idx="106">
                  <c:v>117.43450076989794</c:v>
                </c:pt>
                <c:pt idx="107">
                  <c:v>116.84285378619833</c:v>
                </c:pt>
                <c:pt idx="108">
                  <c:v>116.16666634311564</c:v>
                </c:pt>
                <c:pt idx="109">
                  <c:v>118.19518780276913</c:v>
                </c:pt>
                <c:pt idx="110">
                  <c:v>116.97807594871692</c:v>
                </c:pt>
                <c:pt idx="111">
                  <c:v>116.639994147474</c:v>
                </c:pt>
                <c:pt idx="112">
                  <c:v>116.03143226029866</c:v>
                </c:pt>
                <c:pt idx="113">
                  <c:v>117.13022493500961</c:v>
                </c:pt>
                <c:pt idx="114">
                  <c:v>115.01717834207102</c:v>
                </c:pt>
                <c:pt idx="115">
                  <c:v>115.25384224425019</c:v>
                </c:pt>
                <c:pt idx="116">
                  <c:v>113.90148268418278</c:v>
                </c:pt>
                <c:pt idx="117">
                  <c:v>112.85342279960058</c:v>
                </c:pt>
                <c:pt idx="118">
                  <c:v>114.20575681617134</c:v>
                </c:pt>
                <c:pt idx="119">
                  <c:v>113.85077373465089</c:v>
                </c:pt>
                <c:pt idx="120">
                  <c:v>113.8000664880188</c:v>
                </c:pt>
                <c:pt idx="121">
                  <c:v>112.39699797841951</c:v>
                </c:pt>
                <c:pt idx="122">
                  <c:v>111.26441125765237</c:v>
                </c:pt>
                <c:pt idx="123">
                  <c:v>111.67011691190291</c:v>
                </c:pt>
                <c:pt idx="124">
                  <c:v>111.26441125765238</c:v>
                </c:pt>
                <c:pt idx="125">
                  <c:v>111.31512020718428</c:v>
                </c:pt>
                <c:pt idx="126">
                  <c:v>112.53223206123651</c:v>
                </c:pt>
                <c:pt idx="127">
                  <c:v>112.85342279960058</c:v>
                </c:pt>
                <c:pt idx="128">
                  <c:v>112.19415196289337</c:v>
                </c:pt>
                <c:pt idx="129">
                  <c:v>112.21105494607066</c:v>
                </c:pt>
                <c:pt idx="130">
                  <c:v>111.41655002654647</c:v>
                </c:pt>
                <c:pt idx="131">
                  <c:v>111.04802889180627</c:v>
                </c:pt>
                <c:pt idx="132">
                  <c:v>110.81228796130573</c:v>
                </c:pt>
                <c:pt idx="133">
                  <c:v>110.62707206716125</c:v>
                </c:pt>
                <c:pt idx="134">
                  <c:v>109.85252172721307</c:v>
                </c:pt>
                <c:pt idx="135">
                  <c:v>109.59994252372674</c:v>
                </c:pt>
                <c:pt idx="136">
                  <c:v>111.23325670624919</c:v>
                </c:pt>
                <c:pt idx="137">
                  <c:v>110.72811192247471</c:v>
                </c:pt>
                <c:pt idx="138">
                  <c:v>110.45869444600257</c:v>
                </c:pt>
                <c:pt idx="139">
                  <c:v>110.64391034014703</c:v>
                </c:pt>
                <c:pt idx="140">
                  <c:v>108.42127363211932</c:v>
                </c:pt>
                <c:pt idx="141">
                  <c:v>111.5195124557071</c:v>
                </c:pt>
                <c:pt idx="142">
                  <c:v>109.93671138924228</c:v>
                </c:pt>
                <c:pt idx="143">
                  <c:v>110.72811192247468</c:v>
                </c:pt>
                <c:pt idx="144">
                  <c:v>109.07797309016463</c:v>
                </c:pt>
                <c:pt idx="145">
                  <c:v>109.010608077923</c:v>
                </c:pt>
                <c:pt idx="146">
                  <c:v>107.79825753164465</c:v>
                </c:pt>
                <c:pt idx="147">
                  <c:v>107.09105858073991</c:v>
                </c:pt>
                <c:pt idx="148">
                  <c:v>107.81509580463046</c:v>
                </c:pt>
                <c:pt idx="149">
                  <c:v>108.23605262927548</c:v>
                </c:pt>
                <c:pt idx="150">
                  <c:v>106.72062168375162</c:v>
                </c:pt>
                <c:pt idx="151">
                  <c:v>105.22201709091513</c:v>
                </c:pt>
                <c:pt idx="152">
                  <c:v>106.87216103192451</c:v>
                </c:pt>
                <c:pt idx="153">
                  <c:v>106.23230836136385</c:v>
                </c:pt>
                <c:pt idx="154">
                  <c:v>106.63642691302306</c:v>
                </c:pt>
                <c:pt idx="155">
                  <c:v>103.58870801709202</c:v>
                </c:pt>
                <c:pt idx="156">
                  <c:v>103.50452005796255</c:v>
                </c:pt>
                <c:pt idx="157">
                  <c:v>101.01246757636247</c:v>
                </c:pt>
                <c:pt idx="158">
                  <c:v>101.18084519752115</c:v>
                </c:pt>
                <c:pt idx="159">
                  <c:v>99.092897644382077</c:v>
                </c:pt>
                <c:pt idx="160">
                  <c:v>98.065776615446453</c:v>
                </c:pt>
                <c:pt idx="161">
                  <c:v>98.638272788264345</c:v>
                </c:pt>
                <c:pt idx="162">
                  <c:v>97.897392182688662</c:v>
                </c:pt>
                <c:pt idx="163">
                  <c:v>99.244450615753166</c:v>
                </c:pt>
                <c:pt idx="164">
                  <c:v>98.890838368552465</c:v>
                </c:pt>
                <c:pt idx="165">
                  <c:v>99.850623334542675</c:v>
                </c:pt>
                <c:pt idx="166">
                  <c:v>99.800110218485045</c:v>
                </c:pt>
                <c:pt idx="167">
                  <c:v>100.08635915634389</c:v>
                </c:pt>
                <c:pt idx="168">
                  <c:v>99.311802004796604</c:v>
                </c:pt>
                <c:pt idx="169">
                  <c:v>99.294963731810796</c:v>
                </c:pt>
                <c:pt idx="170">
                  <c:v>99.177094118010416</c:v>
                </c:pt>
                <c:pt idx="171">
                  <c:v>99.379153393840028</c:v>
                </c:pt>
                <c:pt idx="172">
                  <c:v>100.22106704313006</c:v>
                </c:pt>
                <c:pt idx="173">
                  <c:v>100.06952088335808</c:v>
                </c:pt>
                <c:pt idx="174">
                  <c:v>100.38944466428875</c:v>
                </c:pt>
                <c:pt idx="175">
                  <c:v>100.12003399941571</c:v>
                </c:pt>
                <c:pt idx="176">
                  <c:v>100.13687738110085</c:v>
                </c:pt>
                <c:pt idx="177">
                  <c:v>100.10319572642992</c:v>
                </c:pt>
                <c:pt idx="178">
                  <c:v>99.58121266966964</c:v>
                </c:pt>
                <c:pt idx="179">
                  <c:v>99.800110218485059</c:v>
                </c:pt>
                <c:pt idx="180">
                  <c:v>98.991871412266832</c:v>
                </c:pt>
                <c:pt idx="181">
                  <c:v>99.48018643755438</c:v>
                </c:pt>
                <c:pt idx="182">
                  <c:v>99.463341352969479</c:v>
                </c:pt>
                <c:pt idx="183">
                  <c:v>100.23789850451676</c:v>
                </c:pt>
                <c:pt idx="184">
                  <c:v>100.32209327524532</c:v>
                </c:pt>
                <c:pt idx="185">
                  <c:v>98.941358296209216</c:v>
                </c:pt>
                <c:pt idx="186">
                  <c:v>98.789812136437234</c:v>
                </c:pt>
                <c:pt idx="187">
                  <c:v>99.17709411801043</c:v>
                </c:pt>
                <c:pt idx="188">
                  <c:v>98.604596242292757</c:v>
                </c:pt>
                <c:pt idx="189">
                  <c:v>98.3015107343479</c:v>
                </c:pt>
                <c:pt idx="190">
                  <c:v>99.783265133900173</c:v>
                </c:pt>
                <c:pt idx="191">
                  <c:v>100.22106704313009</c:v>
                </c:pt>
                <c:pt idx="192">
                  <c:v>100.10319572642993</c:v>
                </c:pt>
                <c:pt idx="193">
                  <c:v>99.74959710242743</c:v>
                </c:pt>
                <c:pt idx="194">
                  <c:v>99.29496373181081</c:v>
                </c:pt>
                <c:pt idx="195">
                  <c:v>98.58775967220673</c:v>
                </c:pt>
                <c:pt idx="196">
                  <c:v>97.324889198271677</c:v>
                </c:pt>
                <c:pt idx="197">
                  <c:v>97.274381190913388</c:v>
                </c:pt>
                <c:pt idx="198">
                  <c:v>96.937607216698495</c:v>
                </c:pt>
                <c:pt idx="199">
                  <c:v>97.745846022916723</c:v>
                </c:pt>
                <c:pt idx="200">
                  <c:v>97.207017881571545</c:v>
                </c:pt>
                <c:pt idx="201">
                  <c:v>98.941358296209245</c:v>
                </c:pt>
                <c:pt idx="202">
                  <c:v>97.964743571732143</c:v>
                </c:pt>
                <c:pt idx="203">
                  <c:v>97.695332906859107</c:v>
                </c:pt>
                <c:pt idx="204">
                  <c:v>97.830033982046174</c:v>
                </c:pt>
                <c:pt idx="205">
                  <c:v>97.308050925285912</c:v>
                </c:pt>
                <c:pt idx="206">
                  <c:v>98.217322775218477</c:v>
                </c:pt>
                <c:pt idx="207">
                  <c:v>97.947898487147228</c:v>
                </c:pt>
                <c:pt idx="208">
                  <c:v>98.082613185532523</c:v>
                </c:pt>
                <c:pt idx="209">
                  <c:v>97.004972228940161</c:v>
                </c:pt>
                <c:pt idx="210">
                  <c:v>97.274381190913417</c:v>
                </c:pt>
                <c:pt idx="211">
                  <c:v>97.62798151781567</c:v>
                </c:pt>
                <c:pt idx="212">
                  <c:v>98.149964574575932</c:v>
                </c:pt>
                <c:pt idx="213">
                  <c:v>97.813202520659473</c:v>
                </c:pt>
                <c:pt idx="214">
                  <c:v>97.409077157401157</c:v>
                </c:pt>
                <c:pt idx="215">
                  <c:v>97.425922241986058</c:v>
                </c:pt>
                <c:pt idx="216">
                  <c:v>97.543791855786452</c:v>
                </c:pt>
                <c:pt idx="217">
                  <c:v>95.523197394590596</c:v>
                </c:pt>
                <c:pt idx="218">
                  <c:v>94.748647054642419</c:v>
                </c:pt>
                <c:pt idx="219">
                  <c:v>94.294015386925565</c:v>
                </c:pt>
                <c:pt idx="220">
                  <c:v>94.260333732254622</c:v>
                </c:pt>
                <c:pt idx="221">
                  <c:v>94.327690229997387</c:v>
                </c:pt>
                <c:pt idx="222">
                  <c:v>94.395041619040811</c:v>
                </c:pt>
                <c:pt idx="223">
                  <c:v>93.351075505520271</c:v>
                </c:pt>
                <c:pt idx="224">
                  <c:v>91.482039124394817</c:v>
                </c:pt>
                <c:pt idx="225">
                  <c:v>93.906733405352369</c:v>
                </c:pt>
                <c:pt idx="226">
                  <c:v>95.337974688847012</c:v>
                </c:pt>
                <c:pt idx="227">
                  <c:v>95.28746838438849</c:v>
                </c:pt>
                <c:pt idx="228">
                  <c:v>95.87680283019219</c:v>
                </c:pt>
                <c:pt idx="229">
                  <c:v>94.007766449066736</c:v>
                </c:pt>
                <c:pt idx="230">
                  <c:v>94.108787572482655</c:v>
                </c:pt>
                <c:pt idx="231">
                  <c:v>94.428716462112661</c:v>
                </c:pt>
                <c:pt idx="232">
                  <c:v>94.681290556899668</c:v>
                </c:pt>
                <c:pt idx="233">
                  <c:v>94.630777440842053</c:v>
                </c:pt>
                <c:pt idx="234">
                  <c:v>94.563426051798615</c:v>
                </c:pt>
                <c:pt idx="235">
                  <c:v>94.411879892026633</c:v>
                </c:pt>
                <c:pt idx="236">
                  <c:v>95.388501428102856</c:v>
                </c:pt>
                <c:pt idx="237">
                  <c:v>94.192982343211213</c:v>
                </c:pt>
                <c:pt idx="238">
                  <c:v>93.45210173763553</c:v>
                </c:pt>
                <c:pt idx="239">
                  <c:v>93.940409951323971</c:v>
                </c:pt>
                <c:pt idx="240">
                  <c:v>92.728057702145875</c:v>
                </c:pt>
                <c:pt idx="241">
                  <c:v>93.182684261163402</c:v>
                </c:pt>
                <c:pt idx="242">
                  <c:v>93.250047570505259</c:v>
                </c:pt>
                <c:pt idx="243">
                  <c:v>94.091956111095968</c:v>
                </c:pt>
                <c:pt idx="244">
                  <c:v>92.896435323304559</c:v>
                </c:pt>
                <c:pt idx="245">
                  <c:v>92.290264307414844</c:v>
                </c:pt>
                <c:pt idx="246">
                  <c:v>92.475478498659555</c:v>
                </c:pt>
                <c:pt idx="247">
                  <c:v>93.418425191663957</c:v>
                </c:pt>
                <c:pt idx="248">
                  <c:v>93.401588621577929</c:v>
                </c:pt>
                <c:pt idx="249">
                  <c:v>94.310846848312295</c:v>
                </c:pt>
                <c:pt idx="250">
                  <c:v>93.250047570505288</c:v>
                </c:pt>
                <c:pt idx="251">
                  <c:v>95.236948456731795</c:v>
                </c:pt>
                <c:pt idx="252">
                  <c:v>94.984376064844568</c:v>
                </c:pt>
                <c:pt idx="253">
                  <c:v>94.344521691384131</c:v>
                </c:pt>
                <c:pt idx="254">
                  <c:v>94.79915335910097</c:v>
                </c:pt>
                <c:pt idx="255">
                  <c:v>94.96753779185876</c:v>
                </c:pt>
                <c:pt idx="256">
                  <c:v>94.546587778812864</c:v>
                </c:pt>
                <c:pt idx="257">
                  <c:v>92.761734248117534</c:v>
                </c:pt>
                <c:pt idx="258">
                  <c:v>93.785492049995426</c:v>
                </c:pt>
                <c:pt idx="259">
                  <c:v>92.131642599073331</c:v>
                </c:pt>
                <c:pt idx="260">
                  <c:v>96.174399892158831</c:v>
                </c:pt>
                <c:pt idx="261">
                  <c:v>96.224523044167739</c:v>
                </c:pt>
                <c:pt idx="262">
                  <c:v>96.725693259864855</c:v>
                </c:pt>
                <c:pt idx="263">
                  <c:v>95.322416996492876</c:v>
                </c:pt>
                <c:pt idx="264">
                  <c:v>93.969258776430465</c:v>
                </c:pt>
                <c:pt idx="265">
                  <c:v>95.038415886338441</c:v>
                </c:pt>
                <c:pt idx="266">
                  <c:v>94.38690175811125</c:v>
                </c:pt>
                <c:pt idx="267">
                  <c:v>93.969258776430465</c:v>
                </c:pt>
                <c:pt idx="268">
                  <c:v>92.565982513058486</c:v>
                </c:pt>
                <c:pt idx="269">
                  <c:v>93.351152136010256</c:v>
                </c:pt>
                <c:pt idx="270">
                  <c:v>92.148344640077028</c:v>
                </c:pt>
                <c:pt idx="271">
                  <c:v>90.978946334850562</c:v>
                </c:pt>
                <c:pt idx="272">
                  <c:v>87.988633893270659</c:v>
                </c:pt>
                <c:pt idx="273">
                  <c:v>87.871697468547566</c:v>
                </c:pt>
                <c:pt idx="274">
                  <c:v>88.823914747932903</c:v>
                </c:pt>
                <c:pt idx="275">
                  <c:v>87.504177638875689</c:v>
                </c:pt>
                <c:pt idx="276">
                  <c:v>88.539927260976683</c:v>
                </c:pt>
                <c:pt idx="277">
                  <c:v>86.384895674059024</c:v>
                </c:pt>
                <c:pt idx="278">
                  <c:v>86.234544949929827</c:v>
                </c:pt>
                <c:pt idx="279">
                  <c:v>87.537586829582423</c:v>
                </c:pt>
                <c:pt idx="280">
                  <c:v>87.119948956600965</c:v>
                </c:pt>
                <c:pt idx="281">
                  <c:v>88.272633300525271</c:v>
                </c:pt>
                <c:pt idx="282">
                  <c:v>87.437345634263934</c:v>
                </c:pt>
                <c:pt idx="283">
                  <c:v>85.96725269237821</c:v>
                </c:pt>
                <c:pt idx="284">
                  <c:v>84.697625112131703</c:v>
                </c:pt>
                <c:pt idx="285">
                  <c:v>85.349146051958002</c:v>
                </c:pt>
                <c:pt idx="286">
                  <c:v>84.530567238299469</c:v>
                </c:pt>
                <c:pt idx="287">
                  <c:v>84.948203408381161</c:v>
                </c:pt>
                <c:pt idx="288">
                  <c:v>86.468421205175559</c:v>
                </c:pt>
                <c:pt idx="289">
                  <c:v>88.974272283661151</c:v>
                </c:pt>
                <c:pt idx="290">
                  <c:v>87.437345634263934</c:v>
                </c:pt>
                <c:pt idx="291">
                  <c:v>86.184428609520026</c:v>
                </c:pt>
                <c:pt idx="292">
                  <c:v>85.015035412992887</c:v>
                </c:pt>
                <c:pt idx="293">
                  <c:v>84.363514473166575</c:v>
                </c:pt>
                <c:pt idx="294">
                  <c:v>84.246572939744155</c:v>
                </c:pt>
                <c:pt idx="295">
                  <c:v>82.809880674066306</c:v>
                </c:pt>
                <c:pt idx="296">
                  <c:v>83.595051999917843</c:v>
                </c:pt>
                <c:pt idx="297">
                  <c:v>84.898093879570453</c:v>
                </c:pt>
                <c:pt idx="298">
                  <c:v>83.778818726352895</c:v>
                </c:pt>
                <c:pt idx="299">
                  <c:v>84.497158047592706</c:v>
                </c:pt>
                <c:pt idx="300">
                  <c:v>85.349146051957987</c:v>
                </c:pt>
                <c:pt idx="301">
                  <c:v>83.812221105460537</c:v>
                </c:pt>
                <c:pt idx="302">
                  <c:v>84.163045705727797</c:v>
                </c:pt>
                <c:pt idx="303">
                  <c:v>83.077172931617881</c:v>
                </c:pt>
                <c:pt idx="304">
                  <c:v>83.27764169905663</c:v>
                </c:pt>
                <c:pt idx="305">
                  <c:v>82.392249612683926</c:v>
                </c:pt>
                <c:pt idx="306">
                  <c:v>77.798193843193076</c:v>
                </c:pt>
                <c:pt idx="307">
                  <c:v>79.585697085939969</c:v>
                </c:pt>
                <c:pt idx="308">
                  <c:v>78.583363466144831</c:v>
                </c:pt>
                <c:pt idx="309">
                  <c:v>82.509191146106332</c:v>
                </c:pt>
                <c:pt idx="310">
                  <c:v>84.847975836260829</c:v>
                </c:pt>
                <c:pt idx="311">
                  <c:v>83.828928255163547</c:v>
                </c:pt>
                <c:pt idx="312">
                  <c:v>83.929169450482021</c:v>
                </c:pt>
                <c:pt idx="313">
                  <c:v>81.25626049816421</c:v>
                </c:pt>
                <c:pt idx="314">
                  <c:v>79.752756662671956</c:v>
                </c:pt>
                <c:pt idx="315">
                  <c:v>74.573996631868553</c:v>
                </c:pt>
                <c:pt idx="316">
                  <c:v>75.359174769319196</c:v>
                </c:pt>
                <c:pt idx="317">
                  <c:v>75.175414854483236</c:v>
                </c:pt>
                <c:pt idx="318">
                  <c:v>74.139658420783149</c:v>
                </c:pt>
                <c:pt idx="319">
                  <c:v>75.743396639994785</c:v>
                </c:pt>
                <c:pt idx="320">
                  <c:v>72.201802751007293</c:v>
                </c:pt>
                <c:pt idx="321">
                  <c:v>77.297030439095039</c:v>
                </c:pt>
                <c:pt idx="322">
                  <c:v>74.841290592319922</c:v>
                </c:pt>
                <c:pt idx="323">
                  <c:v>82.976940250798265</c:v>
                </c:pt>
                <c:pt idx="324">
                  <c:v>85.883725458361823</c:v>
                </c:pt>
                <c:pt idx="325">
                  <c:v>83.39458323247905</c:v>
                </c:pt>
                <c:pt idx="326">
                  <c:v>87.871697468547495</c:v>
                </c:pt>
                <c:pt idx="327">
                  <c:v>88.723693987411664</c:v>
                </c:pt>
                <c:pt idx="328">
                  <c:v>90.360839694430268</c:v>
                </c:pt>
                <c:pt idx="329">
                  <c:v>88.439692877257244</c:v>
                </c:pt>
                <c:pt idx="330">
                  <c:v>89.592384032780657</c:v>
                </c:pt>
                <c:pt idx="331">
                  <c:v>88.4730952563649</c:v>
                </c:pt>
                <c:pt idx="332">
                  <c:v>88.573336451683375</c:v>
                </c:pt>
                <c:pt idx="333">
                  <c:v>91.713999617392446</c:v>
                </c:pt>
                <c:pt idx="334">
                  <c:v>91.262945742105131</c:v>
                </c:pt>
                <c:pt idx="335">
                  <c:v>91.413298169134094</c:v>
                </c:pt>
                <c:pt idx="336">
                  <c:v>94.60407086365386</c:v>
                </c:pt>
                <c:pt idx="337">
                  <c:v>95.405949339208448</c:v>
                </c:pt>
                <c:pt idx="338">
                  <c:v>96.024055979628656</c:v>
                </c:pt>
                <c:pt idx="339">
                  <c:v>96.191113853460891</c:v>
                </c:pt>
                <c:pt idx="340">
                  <c:v>97.644501348543344</c:v>
                </c:pt>
                <c:pt idx="341">
                  <c:v>98.379541007887113</c:v>
                </c:pt>
                <c:pt idx="342">
                  <c:v>99.24824467645432</c:v>
                </c:pt>
                <c:pt idx="343">
                  <c:v>99.732707742448383</c:v>
                </c:pt>
                <c:pt idx="344">
                  <c:v>99.231537526751282</c:v>
                </c:pt>
                <c:pt idx="345">
                  <c:v>99.348485871772809</c:v>
                </c:pt>
                <c:pt idx="346">
                  <c:v>100.31741030086118</c:v>
                </c:pt>
                <c:pt idx="347">
                  <c:v>99.565648165716397</c:v>
                </c:pt>
                <c:pt idx="348">
                  <c:v>98.680249267744585</c:v>
                </c:pt>
                <c:pt idx="349">
                  <c:v>97.210156325858861</c:v>
                </c:pt>
                <c:pt idx="350">
                  <c:v>96.475108152016233</c:v>
                </c:pt>
                <c:pt idx="351">
                  <c:v>98.078853182826961</c:v>
                </c:pt>
                <c:pt idx="352">
                  <c:v>98.212489945653999</c:v>
                </c:pt>
                <c:pt idx="353">
                  <c:v>98.52990535521451</c:v>
                </c:pt>
                <c:pt idx="354">
                  <c:v>97.66120849824641</c:v>
                </c:pt>
                <c:pt idx="355">
                  <c:v>99.448706632293991</c:v>
                </c:pt>
                <c:pt idx="356">
                  <c:v>99.832940423268013</c:v>
                </c:pt>
                <c:pt idx="357">
                  <c:v>99.715998889845594</c:v>
                </c:pt>
                <c:pt idx="358">
                  <c:v>99.264946717458059</c:v>
                </c:pt>
                <c:pt idx="359">
                  <c:v>99.799531232561264</c:v>
                </c:pt>
                <c:pt idx="360">
                  <c:v>99.732707742448397</c:v>
                </c:pt>
                <c:pt idx="361">
                  <c:v>99.665889361034885</c:v>
                </c:pt>
                <c:pt idx="362">
                  <c:v>100.03341600230587</c:v>
                </c:pt>
                <c:pt idx="363">
                  <c:v>100</c:v>
                </c:pt>
                <c:pt idx="364">
                  <c:v>99.432011402889358</c:v>
                </c:pt>
                <c:pt idx="365">
                  <c:v>100.13364357442613</c:v>
                </c:pt>
                <c:pt idx="366">
                  <c:v>99.432011402889358</c:v>
                </c:pt>
                <c:pt idx="367">
                  <c:v>99.4152974415872</c:v>
                </c:pt>
                <c:pt idx="368">
                  <c:v>99.24824467645432</c:v>
                </c:pt>
                <c:pt idx="369">
                  <c:v>98.89743199648548</c:v>
                </c:pt>
                <c:pt idx="370">
                  <c:v>100</c:v>
                </c:pt>
              </c:numCache>
            </c:numRef>
          </c:val>
          <c:smooth val="0"/>
          <c:extLst>
            <c:ext xmlns:c16="http://schemas.microsoft.com/office/drawing/2014/chart" uri="{C3380CC4-5D6E-409C-BE32-E72D297353CC}">
              <c16:uniqueId val="{00000003-869A-4495-8941-0E362B7415C5}"/>
            </c:ext>
          </c:extLst>
        </c:ser>
        <c:ser>
          <c:idx val="4"/>
          <c:order val="4"/>
          <c:tx>
            <c:strRef>
              <c:f>EWA!$E$1</c:f>
              <c:strCache>
                <c:ptCount val="1"/>
                <c:pt idx="0">
                  <c:v>EWA PnL</c:v>
                </c:pt>
              </c:strCache>
            </c:strRef>
          </c:tx>
          <c:spPr>
            <a:ln cmpd="sng">
              <a:solidFill>
                <a:srgbClr val="5B9BD5"/>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EWA!$E$2:$E$505</c:f>
              <c:numCache>
                <c:formatCode>"$"#,##0.00</c:formatCode>
                <c:ptCount val="504"/>
                <c:pt idx="0">
                  <c:v>120.32757675150802</c:v>
                </c:pt>
                <c:pt idx="1">
                  <c:v>120.32757675150802</c:v>
                </c:pt>
                <c:pt idx="2">
                  <c:v>118.72989956664735</c:v>
                </c:pt>
                <c:pt idx="3">
                  <c:v>121.7426536502301</c:v>
                </c:pt>
                <c:pt idx="4">
                  <c:v>122.74690044664543</c:v>
                </c:pt>
                <c:pt idx="5">
                  <c:v>123.29467848116667</c:v>
                </c:pt>
                <c:pt idx="6">
                  <c:v>123.47726507296852</c:v>
                </c:pt>
                <c:pt idx="7">
                  <c:v>123.20338290287627</c:v>
                </c:pt>
                <c:pt idx="8">
                  <c:v>123.29467848116667</c:v>
                </c:pt>
                <c:pt idx="9">
                  <c:v>122.03480406553824</c:v>
                </c:pt>
                <c:pt idx="10">
                  <c:v>123.20518599054751</c:v>
                </c:pt>
                <c:pt idx="11">
                  <c:v>123.02512372148539</c:v>
                </c:pt>
                <c:pt idx="12">
                  <c:v>123.2501992754236</c:v>
                </c:pt>
                <c:pt idx="13">
                  <c:v>121.26955539875041</c:v>
                </c:pt>
                <c:pt idx="14">
                  <c:v>122.07981735041433</c:v>
                </c:pt>
                <c:pt idx="15">
                  <c:v>120.909439990184</c:v>
                </c:pt>
                <c:pt idx="16">
                  <c:v>120.3692531829976</c:v>
                </c:pt>
                <c:pt idx="17">
                  <c:v>120.3692531829976</c:v>
                </c:pt>
                <c:pt idx="18">
                  <c:v>119.69403565074083</c:v>
                </c:pt>
                <c:pt idx="19">
                  <c:v>119.51397794645762</c:v>
                </c:pt>
                <c:pt idx="20">
                  <c:v>119.24388910764334</c:v>
                </c:pt>
                <c:pt idx="21">
                  <c:v>118.38860930632443</c:v>
                </c:pt>
                <c:pt idx="22">
                  <c:v>119.46896922636046</c:v>
                </c:pt>
                <c:pt idx="23">
                  <c:v>116.63304098358942</c:v>
                </c:pt>
                <c:pt idx="24">
                  <c:v>118.7037205595726</c:v>
                </c:pt>
                <c:pt idx="25">
                  <c:v>119.06383596813905</c:v>
                </c:pt>
                <c:pt idx="26">
                  <c:v>119.28891152207726</c:v>
                </c:pt>
                <c:pt idx="27">
                  <c:v>118.16353375238623</c:v>
                </c:pt>
                <c:pt idx="28">
                  <c:v>117.66836935963374</c:v>
                </c:pt>
                <c:pt idx="29">
                  <c:v>119.73904893561691</c:v>
                </c:pt>
                <c:pt idx="30">
                  <c:v>120.77439100599796</c:v>
                </c:pt>
                <c:pt idx="31">
                  <c:v>120.4592888823076</c:v>
                </c:pt>
                <c:pt idx="32">
                  <c:v>119.10884012345728</c:v>
                </c:pt>
                <c:pt idx="33">
                  <c:v>118.92878698395297</c:v>
                </c:pt>
                <c:pt idx="34">
                  <c:v>117.30825851584622</c:v>
                </c:pt>
                <c:pt idx="35">
                  <c:v>118.028493897758</c:v>
                </c:pt>
                <c:pt idx="36">
                  <c:v>116.49799199940341</c:v>
                </c:pt>
                <c:pt idx="37">
                  <c:v>118.5236582905105</c:v>
                </c:pt>
                <c:pt idx="38">
                  <c:v>119.10884012345731</c:v>
                </c:pt>
                <c:pt idx="39">
                  <c:v>118.0735071826341</c:v>
                </c:pt>
                <c:pt idx="40">
                  <c:v>118.74872471489088</c:v>
                </c:pt>
                <c:pt idx="41">
                  <c:v>118.11852046751018</c:v>
                </c:pt>
                <c:pt idx="42">
                  <c:v>116.67805426846553</c:v>
                </c:pt>
                <c:pt idx="43">
                  <c:v>117.44330750003229</c:v>
                </c:pt>
                <c:pt idx="44">
                  <c:v>115.37262792404913</c:v>
                </c:pt>
                <c:pt idx="45">
                  <c:v>117.62335607475768</c:v>
                </c:pt>
                <c:pt idx="46">
                  <c:v>118.20855616682014</c:v>
                </c:pt>
                <c:pt idx="47">
                  <c:v>118.07350718263409</c:v>
                </c:pt>
                <c:pt idx="48">
                  <c:v>115.91280103689878</c:v>
                </c:pt>
                <c:pt idx="49">
                  <c:v>115.01251251548273</c:v>
                </c:pt>
                <c:pt idx="50">
                  <c:v>114.51734812273023</c:v>
                </c:pt>
                <c:pt idx="51">
                  <c:v>114.87747266085448</c:v>
                </c:pt>
                <c:pt idx="52">
                  <c:v>114.69741039179235</c:v>
                </c:pt>
                <c:pt idx="53">
                  <c:v>113.93215716022557</c:v>
                </c:pt>
                <c:pt idx="54">
                  <c:v>113.61705503653521</c:v>
                </c:pt>
                <c:pt idx="55">
                  <c:v>114.74242367666841</c:v>
                </c:pt>
                <c:pt idx="56">
                  <c:v>113.12189520856164</c:v>
                </c:pt>
                <c:pt idx="57">
                  <c:v>111.59139787498593</c:v>
                </c:pt>
                <c:pt idx="58">
                  <c:v>111.32130447139274</c:v>
                </c:pt>
                <c:pt idx="59">
                  <c:v>112.26661540724272</c:v>
                </c:pt>
                <c:pt idx="60">
                  <c:v>112.76177067043739</c:v>
                </c:pt>
                <c:pt idx="61">
                  <c:v>110.87115336351636</c:v>
                </c:pt>
                <c:pt idx="62">
                  <c:v>110.46603379963169</c:v>
                </c:pt>
                <c:pt idx="63">
                  <c:v>110.51103795494993</c:v>
                </c:pt>
                <c:pt idx="64">
                  <c:v>111.90649999867631</c:v>
                </c:pt>
                <c:pt idx="65">
                  <c:v>111.09623804701238</c:v>
                </c:pt>
                <c:pt idx="66">
                  <c:v>111.59139787498594</c:v>
                </c:pt>
                <c:pt idx="67">
                  <c:v>113.57203718688022</c:v>
                </c:pt>
                <c:pt idx="68">
                  <c:v>113.34697076249985</c:v>
                </c:pt>
                <c:pt idx="69">
                  <c:v>113.52702390200416</c:v>
                </c:pt>
                <c:pt idx="70">
                  <c:v>113.16690849343772</c:v>
                </c:pt>
                <c:pt idx="71">
                  <c:v>113.39198404737594</c:v>
                </c:pt>
                <c:pt idx="72">
                  <c:v>112.53670424605703</c:v>
                </c:pt>
                <c:pt idx="73">
                  <c:v>113.43700189703092</c:v>
                </c:pt>
                <c:pt idx="74">
                  <c:v>112.22160212236669</c:v>
                </c:pt>
                <c:pt idx="75">
                  <c:v>113.21192177831382</c:v>
                </c:pt>
                <c:pt idx="76">
                  <c:v>112.53670424605706</c:v>
                </c:pt>
                <c:pt idx="77">
                  <c:v>113.30195747762382</c:v>
                </c:pt>
                <c:pt idx="78">
                  <c:v>114.02218372997775</c:v>
                </c:pt>
                <c:pt idx="79">
                  <c:v>114.20224599903987</c:v>
                </c:pt>
                <c:pt idx="80">
                  <c:v>110.33098481544566</c:v>
                </c:pt>
                <c:pt idx="81">
                  <c:v>113.57203718688027</c:v>
                </c:pt>
                <c:pt idx="82">
                  <c:v>116.137876590837</c:v>
                </c:pt>
                <c:pt idx="83">
                  <c:v>115.3276237687309</c:v>
                </c:pt>
                <c:pt idx="84">
                  <c:v>114.24725928391597</c:v>
                </c:pt>
                <c:pt idx="85">
                  <c:v>113.84213059047346</c:v>
                </c:pt>
                <c:pt idx="86">
                  <c:v>113.7521040207213</c:v>
                </c:pt>
                <c:pt idx="87">
                  <c:v>113.39198404737597</c:v>
                </c:pt>
                <c:pt idx="88">
                  <c:v>114.02218372997777</c:v>
                </c:pt>
                <c:pt idx="89">
                  <c:v>113.1218952085617</c:v>
                </c:pt>
                <c:pt idx="90">
                  <c:v>112.98685535393345</c:v>
                </c:pt>
                <c:pt idx="91">
                  <c:v>112.17658883749061</c:v>
                </c:pt>
                <c:pt idx="92">
                  <c:v>112.40165526187099</c:v>
                </c:pt>
                <c:pt idx="93">
                  <c:v>112.49169096118096</c:v>
                </c:pt>
                <c:pt idx="94">
                  <c:v>111.68142444473814</c:v>
                </c:pt>
                <c:pt idx="95">
                  <c:v>110.51103795494996</c:v>
                </c:pt>
                <c:pt idx="96">
                  <c:v>110.55605123982603</c:v>
                </c:pt>
                <c:pt idx="97">
                  <c:v>110.10590926150745</c:v>
                </c:pt>
                <c:pt idx="98">
                  <c:v>108.75546963221497</c:v>
                </c:pt>
                <c:pt idx="99">
                  <c:v>106.90986561017002</c:v>
                </c:pt>
                <c:pt idx="100">
                  <c:v>110.1959358312596</c:v>
                </c:pt>
                <c:pt idx="101">
                  <c:v>109.43068716447175</c:v>
                </c:pt>
                <c:pt idx="102">
                  <c:v>112.53670424605706</c:v>
                </c:pt>
                <c:pt idx="103">
                  <c:v>112.44666854674709</c:v>
                </c:pt>
                <c:pt idx="104">
                  <c:v>111.95151328355243</c:v>
                </c:pt>
                <c:pt idx="105">
                  <c:v>112.80679308487133</c:v>
                </c:pt>
                <c:pt idx="106">
                  <c:v>112.53670424605704</c:v>
                </c:pt>
                <c:pt idx="107">
                  <c:v>110.60107365425992</c:v>
                </c:pt>
                <c:pt idx="108">
                  <c:v>110.06089597663137</c:v>
                </c:pt>
                <c:pt idx="109">
                  <c:v>111.50136674045491</c:v>
                </c:pt>
                <c:pt idx="110">
                  <c:v>110.19593583125959</c:v>
                </c:pt>
                <c:pt idx="111">
                  <c:v>110.60107365425993</c:v>
                </c:pt>
                <c:pt idx="112">
                  <c:v>109.92584699244532</c:v>
                </c:pt>
                <c:pt idx="113">
                  <c:v>111.77145101449028</c:v>
                </c:pt>
                <c:pt idx="114">
                  <c:v>111.23127790164064</c:v>
                </c:pt>
                <c:pt idx="115">
                  <c:v>111.18626461676455</c:v>
                </c:pt>
                <c:pt idx="116">
                  <c:v>109.70078056806493</c:v>
                </c:pt>
                <c:pt idx="117">
                  <c:v>108.17027866971031</c:v>
                </c:pt>
                <c:pt idx="118">
                  <c:v>107.81016326114388</c:v>
                </c:pt>
                <c:pt idx="119">
                  <c:v>108.44036750852459</c:v>
                </c:pt>
                <c:pt idx="120">
                  <c:v>107.85516741646212</c:v>
                </c:pt>
                <c:pt idx="121">
                  <c:v>108.26030523946244</c:v>
                </c:pt>
                <c:pt idx="122">
                  <c:v>107.76514997626779</c:v>
                </c:pt>
                <c:pt idx="123">
                  <c:v>107.72013669139173</c:v>
                </c:pt>
                <c:pt idx="124">
                  <c:v>106.45972363185138</c:v>
                </c:pt>
                <c:pt idx="125">
                  <c:v>107.13494116410817</c:v>
                </c:pt>
                <c:pt idx="126">
                  <c:v>107.99021640064817</c:v>
                </c:pt>
                <c:pt idx="127">
                  <c:v>109.34066972427739</c:v>
                </c:pt>
                <c:pt idx="128">
                  <c:v>107.90018983089601</c:v>
                </c:pt>
                <c:pt idx="129">
                  <c:v>107.58508770720564</c:v>
                </c:pt>
                <c:pt idx="130">
                  <c:v>106.32468377722314</c:v>
                </c:pt>
                <c:pt idx="131">
                  <c:v>106.00957252397497</c:v>
                </c:pt>
                <c:pt idx="132">
                  <c:v>106.5005738383574</c:v>
                </c:pt>
                <c:pt idx="133">
                  <c:v>105.83102576151245</c:v>
                </c:pt>
                <c:pt idx="134">
                  <c:v>105.65248812860779</c:v>
                </c:pt>
                <c:pt idx="135">
                  <c:v>104.93831933787339</c:v>
                </c:pt>
                <c:pt idx="136">
                  <c:v>105.20612578723042</c:v>
                </c:pt>
                <c:pt idx="137">
                  <c:v>104.31342849314919</c:v>
                </c:pt>
                <c:pt idx="138">
                  <c:v>103.82242717876674</c:v>
                </c:pt>
                <c:pt idx="139">
                  <c:v>103.42071293995231</c:v>
                </c:pt>
                <c:pt idx="140">
                  <c:v>101.41210066286985</c:v>
                </c:pt>
                <c:pt idx="141">
                  <c:v>104.00097394122923</c:v>
                </c:pt>
                <c:pt idx="142">
                  <c:v>104.58123494250619</c:v>
                </c:pt>
                <c:pt idx="143">
                  <c:v>104.49196612605384</c:v>
                </c:pt>
                <c:pt idx="144">
                  <c:v>101.81382403124209</c:v>
                </c:pt>
                <c:pt idx="145">
                  <c:v>101.76918505823701</c:v>
                </c:pt>
                <c:pt idx="146">
                  <c:v>101.59064742533234</c:v>
                </c:pt>
                <c:pt idx="147">
                  <c:v>100.83183966159288</c:v>
                </c:pt>
                <c:pt idx="148">
                  <c:v>100.69794100169328</c:v>
                </c:pt>
                <c:pt idx="149">
                  <c:v>100.51939423923076</c:v>
                </c:pt>
                <c:pt idx="150">
                  <c:v>99.046426814314756</c:v>
                </c:pt>
                <c:pt idx="151">
                  <c:v>97.796622300971791</c:v>
                </c:pt>
                <c:pt idx="152">
                  <c:v>99.671317659038976</c:v>
                </c:pt>
                <c:pt idx="153">
                  <c:v>98.332244329243636</c:v>
                </c:pt>
                <c:pt idx="154">
                  <c:v>98.555425499932326</c:v>
                </c:pt>
                <c:pt idx="155">
                  <c:v>94.806039348576846</c:v>
                </c:pt>
                <c:pt idx="156">
                  <c:v>94.627497150893248</c:v>
                </c:pt>
                <c:pt idx="157">
                  <c:v>91.636914198498317</c:v>
                </c:pt>
                <c:pt idx="158">
                  <c:v>91.592275225493225</c:v>
                </c:pt>
                <c:pt idx="159">
                  <c:v>88.735586368218975</c:v>
                </c:pt>
                <c:pt idx="160">
                  <c:v>88.244603312952208</c:v>
                </c:pt>
                <c:pt idx="161">
                  <c:v>88.690956524771735</c:v>
                </c:pt>
                <c:pt idx="162">
                  <c:v>88.289233156399462</c:v>
                </c:pt>
                <c:pt idx="163">
                  <c:v>90.744198645301424</c:v>
                </c:pt>
                <c:pt idx="164">
                  <c:v>91.815451831402981</c:v>
                </c:pt>
                <c:pt idx="165">
                  <c:v>93.199150439866656</c:v>
                </c:pt>
                <c:pt idx="166">
                  <c:v>92.529620622137372</c:v>
                </c:pt>
                <c:pt idx="167">
                  <c:v>91.726173885392811</c:v>
                </c:pt>
                <c:pt idx="168">
                  <c:v>91.770812858397903</c:v>
                </c:pt>
                <c:pt idx="169">
                  <c:v>91.860081674850235</c:v>
                </c:pt>
                <c:pt idx="170">
                  <c:v>92.618889438589704</c:v>
                </c:pt>
                <c:pt idx="171">
                  <c:v>92.618889438589704</c:v>
                </c:pt>
                <c:pt idx="172">
                  <c:v>92.752797228047129</c:v>
                </c:pt>
                <c:pt idx="173">
                  <c:v>92.842066044499475</c:v>
                </c:pt>
                <c:pt idx="174">
                  <c:v>93.556234835233866</c:v>
                </c:pt>
                <c:pt idx="175">
                  <c:v>92.931334860951836</c:v>
                </c:pt>
                <c:pt idx="176">
                  <c:v>92.351073859674884</c:v>
                </c:pt>
                <c:pt idx="177">
                  <c:v>91.012005094658491</c:v>
                </c:pt>
                <c:pt idx="178">
                  <c:v>89.271217526048716</c:v>
                </c:pt>
                <c:pt idx="179">
                  <c:v>90.387109685155352</c:v>
                </c:pt>
                <c:pt idx="180">
                  <c:v>88.601687708319403</c:v>
                </c:pt>
                <c:pt idx="181">
                  <c:v>88.735586368219003</c:v>
                </c:pt>
                <c:pt idx="182">
                  <c:v>88.021426707042465</c:v>
                </c:pt>
                <c:pt idx="183">
                  <c:v>88.601687708319417</c:v>
                </c:pt>
                <c:pt idx="184">
                  <c:v>89.539023975405726</c:v>
                </c:pt>
                <c:pt idx="185">
                  <c:v>88.735586368219003</c:v>
                </c:pt>
                <c:pt idx="186">
                  <c:v>87.351896889313167</c:v>
                </c:pt>
                <c:pt idx="187">
                  <c:v>87.396526732760421</c:v>
                </c:pt>
                <c:pt idx="188">
                  <c:v>88.646326681324496</c:v>
                </c:pt>
                <c:pt idx="189">
                  <c:v>87.708972155122524</c:v>
                </c:pt>
                <c:pt idx="190">
                  <c:v>89.851469397767829</c:v>
                </c:pt>
                <c:pt idx="191">
                  <c:v>90.922745407763955</c:v>
                </c:pt>
                <c:pt idx="192">
                  <c:v>91.503006409040907</c:v>
                </c:pt>
                <c:pt idx="193">
                  <c:v>91.413728463030736</c:v>
                </c:pt>
                <c:pt idx="194">
                  <c:v>90.744198645301452</c:v>
                </c:pt>
                <c:pt idx="195">
                  <c:v>89.940747343778</c:v>
                </c:pt>
                <c:pt idx="196">
                  <c:v>89.048040920138931</c:v>
                </c:pt>
                <c:pt idx="197">
                  <c:v>91.458367436035815</c:v>
                </c:pt>
                <c:pt idx="198">
                  <c:v>89.672940894420975</c:v>
                </c:pt>
                <c:pt idx="199">
                  <c:v>90.565656447617854</c:v>
                </c:pt>
                <c:pt idx="200">
                  <c:v>91.726173885392839</c:v>
                </c:pt>
                <c:pt idx="201">
                  <c:v>94.270412755526081</c:v>
                </c:pt>
                <c:pt idx="202">
                  <c:v>92.708167384599889</c:v>
                </c:pt>
                <c:pt idx="203">
                  <c:v>92.797436201052236</c:v>
                </c:pt>
                <c:pt idx="204">
                  <c:v>93.288419256319003</c:v>
                </c:pt>
                <c:pt idx="205">
                  <c:v>92.931334860951821</c:v>
                </c:pt>
                <c:pt idx="206">
                  <c:v>93.020612806961992</c:v>
                </c:pt>
                <c:pt idx="207">
                  <c:v>92.529620622137372</c:v>
                </c:pt>
                <c:pt idx="208">
                  <c:v>92.797436201052221</c:v>
                </c:pt>
                <c:pt idx="209">
                  <c:v>91.949359620860406</c:v>
                </c:pt>
                <c:pt idx="210">
                  <c:v>92.886705017504553</c:v>
                </c:pt>
                <c:pt idx="211">
                  <c:v>93.199150439866656</c:v>
                </c:pt>
                <c:pt idx="212">
                  <c:v>93.10988162341431</c:v>
                </c:pt>
                <c:pt idx="213">
                  <c:v>92.708167384599861</c:v>
                </c:pt>
                <c:pt idx="214">
                  <c:v>91.815451831402981</c:v>
                </c:pt>
                <c:pt idx="215">
                  <c:v>91.770812858397903</c:v>
                </c:pt>
                <c:pt idx="216">
                  <c:v>93.243789412871735</c:v>
                </c:pt>
                <c:pt idx="217">
                  <c:v>92.083267410317831</c:v>
                </c:pt>
                <c:pt idx="218">
                  <c:v>91.993998593865498</c:v>
                </c:pt>
                <c:pt idx="219">
                  <c:v>91.012005094658448</c:v>
                </c:pt>
                <c:pt idx="220">
                  <c:v>91.681544041945557</c:v>
                </c:pt>
                <c:pt idx="221">
                  <c:v>91.056644067663527</c:v>
                </c:pt>
                <c:pt idx="222">
                  <c:v>90.699559672296331</c:v>
                </c:pt>
                <c:pt idx="223">
                  <c:v>90.11929410624046</c:v>
                </c:pt>
                <c:pt idx="224">
                  <c:v>88.869494157676385</c:v>
                </c:pt>
                <c:pt idx="225">
                  <c:v>90.610281726286146</c:v>
                </c:pt>
                <c:pt idx="226">
                  <c:v>91.413728463030694</c:v>
                </c:pt>
                <c:pt idx="227">
                  <c:v>89.940747343777957</c:v>
                </c:pt>
                <c:pt idx="228">
                  <c:v>90.878106434758834</c:v>
                </c:pt>
                <c:pt idx="229">
                  <c:v>89.405134445063908</c:v>
                </c:pt>
                <c:pt idx="230">
                  <c:v>89.985386316783035</c:v>
                </c:pt>
                <c:pt idx="231">
                  <c:v>91.190551857120937</c:v>
                </c:pt>
                <c:pt idx="232">
                  <c:v>91.413728463030708</c:v>
                </c:pt>
                <c:pt idx="233">
                  <c:v>89.271217526048673</c:v>
                </c:pt>
                <c:pt idx="234">
                  <c:v>88.914133130681478</c:v>
                </c:pt>
                <c:pt idx="235">
                  <c:v>88.423140945856872</c:v>
                </c:pt>
                <c:pt idx="236">
                  <c:v>89.5836720779686</c:v>
                </c:pt>
                <c:pt idx="237">
                  <c:v>87.664342311675242</c:v>
                </c:pt>
                <c:pt idx="238">
                  <c:v>86.369898825327169</c:v>
                </c:pt>
                <c:pt idx="239">
                  <c:v>87.619694209112325</c:v>
                </c:pt>
                <c:pt idx="240">
                  <c:v>86.637718969020938</c:v>
                </c:pt>
                <c:pt idx="241">
                  <c:v>87.485795549212753</c:v>
                </c:pt>
                <c:pt idx="242">
                  <c:v>87.262618943302982</c:v>
                </c:pt>
                <c:pt idx="243">
                  <c:v>88.601687708319389</c:v>
                </c:pt>
                <c:pt idx="244">
                  <c:v>88.512418891867043</c:v>
                </c:pt>
                <c:pt idx="245">
                  <c:v>86.860895574930694</c:v>
                </c:pt>
                <c:pt idx="246">
                  <c:v>86.012823559517813</c:v>
                </c:pt>
                <c:pt idx="247">
                  <c:v>85.4771924016881</c:v>
                </c:pt>
                <c:pt idx="248">
                  <c:v>83.870317187314669</c:v>
                </c:pt>
                <c:pt idx="249">
                  <c:v>85.298645639225597</c:v>
                </c:pt>
                <c:pt idx="250">
                  <c:v>84.495208032038889</c:v>
                </c:pt>
                <c:pt idx="251">
                  <c:v>86.950164391383012</c:v>
                </c:pt>
                <c:pt idx="252">
                  <c:v>86.816265731483426</c:v>
                </c:pt>
                <c:pt idx="253">
                  <c:v>84.896931400411134</c:v>
                </c:pt>
                <c:pt idx="254">
                  <c:v>85.923545613507613</c:v>
                </c:pt>
                <c:pt idx="255">
                  <c:v>86.369898825327141</c:v>
                </c:pt>
                <c:pt idx="256">
                  <c:v>86.503811179563485</c:v>
                </c:pt>
                <c:pt idx="257">
                  <c:v>85.611100191145511</c:v>
                </c:pt>
                <c:pt idx="258">
                  <c:v>84.43272077347801</c:v>
                </c:pt>
                <c:pt idx="259">
                  <c:v>82.893582313417141</c:v>
                </c:pt>
                <c:pt idx="260">
                  <c:v>89.313984939698784</c:v>
                </c:pt>
                <c:pt idx="261">
                  <c:v>89.270016989194147</c:v>
                </c:pt>
                <c:pt idx="262">
                  <c:v>90.853123399759667</c:v>
                </c:pt>
                <c:pt idx="263">
                  <c:v>89.35795289020345</c:v>
                </c:pt>
                <c:pt idx="264">
                  <c:v>86.983290991965703</c:v>
                </c:pt>
                <c:pt idx="265">
                  <c:v>87.115213102595291</c:v>
                </c:pt>
                <c:pt idx="266">
                  <c:v>84.652597044232593</c:v>
                </c:pt>
                <c:pt idx="267">
                  <c:v>83.333334854926278</c:v>
                </c:pt>
                <c:pt idx="268">
                  <c:v>79.419525367069824</c:v>
                </c:pt>
                <c:pt idx="269">
                  <c:v>81.310462208514878</c:v>
                </c:pt>
                <c:pt idx="270">
                  <c:v>80.826732586943265</c:v>
                </c:pt>
                <c:pt idx="271">
                  <c:v>79.859277908578974</c:v>
                </c:pt>
                <c:pt idx="272">
                  <c:v>76.25329885160204</c:v>
                </c:pt>
                <c:pt idx="273">
                  <c:v>76.385230091789467</c:v>
                </c:pt>
                <c:pt idx="274">
                  <c:v>77.57255191135053</c:v>
                </c:pt>
                <c:pt idx="275">
                  <c:v>75.329812123742386</c:v>
                </c:pt>
                <c:pt idx="276">
                  <c:v>76.517143072861259</c:v>
                </c:pt>
                <c:pt idx="277">
                  <c:v>73.262976091605239</c:v>
                </c:pt>
                <c:pt idx="278">
                  <c:v>72.64732435940401</c:v>
                </c:pt>
                <c:pt idx="279">
                  <c:v>72.515402248774393</c:v>
                </c:pt>
                <c:pt idx="280">
                  <c:v>72.779241905254693</c:v>
                </c:pt>
                <c:pt idx="281">
                  <c:v>74.626206231416177</c:v>
                </c:pt>
                <c:pt idx="282">
                  <c:v>74.406339090219447</c:v>
                </c:pt>
                <c:pt idx="283">
                  <c:v>73.350921122172352</c:v>
                </c:pt>
                <c:pt idx="284">
                  <c:v>72.163590173053464</c:v>
                </c:pt>
                <c:pt idx="285">
                  <c:v>73.526829442422269</c:v>
                </c:pt>
                <c:pt idx="286">
                  <c:v>72.823218985317155</c:v>
                </c:pt>
                <c:pt idx="287">
                  <c:v>71.196135494689159</c:v>
                </c:pt>
                <c:pt idx="288">
                  <c:v>74.934036662295696</c:v>
                </c:pt>
                <c:pt idx="289">
                  <c:v>75.373789203804833</c:v>
                </c:pt>
                <c:pt idx="290">
                  <c:v>73.043104385629562</c:v>
                </c:pt>
                <c:pt idx="291">
                  <c:v>73.043104385629562</c:v>
                </c:pt>
                <c:pt idx="292">
                  <c:v>72.163590173053478</c:v>
                </c:pt>
                <c:pt idx="293">
                  <c:v>70.756373823622198</c:v>
                </c:pt>
                <c:pt idx="294">
                  <c:v>71.196135494689159</c:v>
                </c:pt>
                <c:pt idx="295">
                  <c:v>68.161831089850963</c:v>
                </c:pt>
                <c:pt idx="296">
                  <c:v>71.372030120602318</c:v>
                </c:pt>
                <c:pt idx="297">
                  <c:v>74.010559063993853</c:v>
                </c:pt>
                <c:pt idx="298">
                  <c:v>72.16359017305345</c:v>
                </c:pt>
                <c:pt idx="299">
                  <c:v>71.679855986702918</c:v>
                </c:pt>
                <c:pt idx="300">
                  <c:v>75.373789203804805</c:v>
                </c:pt>
                <c:pt idx="301">
                  <c:v>72.867186935821778</c:v>
                </c:pt>
                <c:pt idx="302">
                  <c:v>73.13104941619666</c:v>
                </c:pt>
                <c:pt idx="303">
                  <c:v>69.305189523686238</c:v>
                </c:pt>
                <c:pt idx="304">
                  <c:v>68.733510306768594</c:v>
                </c:pt>
                <c:pt idx="305">
                  <c:v>70.712401308338599</c:v>
                </c:pt>
                <c:pt idx="306">
                  <c:v>65.215485409916624</c:v>
                </c:pt>
                <c:pt idx="307">
                  <c:v>68.205808169913425</c:v>
                </c:pt>
                <c:pt idx="308">
                  <c:v>66.007036332809932</c:v>
                </c:pt>
                <c:pt idx="309">
                  <c:v>68.337734845321947</c:v>
                </c:pt>
                <c:pt idx="310">
                  <c:v>69.261217008402696</c:v>
                </c:pt>
                <c:pt idx="311">
                  <c:v>63.764296545201809</c:v>
                </c:pt>
                <c:pt idx="312">
                  <c:v>68.953391142302095</c:v>
                </c:pt>
                <c:pt idx="313">
                  <c:v>65.91908217268498</c:v>
                </c:pt>
                <c:pt idx="314">
                  <c:v>63.280562358851284</c:v>
                </c:pt>
                <c:pt idx="315">
                  <c:v>56.376425546219124</c:v>
                </c:pt>
                <c:pt idx="316">
                  <c:v>58.839050734139654</c:v>
                </c:pt>
                <c:pt idx="317">
                  <c:v>61.345648437343755</c:v>
                </c:pt>
                <c:pt idx="318">
                  <c:v>60.334216678916967</c:v>
                </c:pt>
                <c:pt idx="319">
                  <c:v>68.425684440668007</c:v>
                </c:pt>
                <c:pt idx="320">
                  <c:v>63.676337820297945</c:v>
                </c:pt>
                <c:pt idx="321">
                  <c:v>75.901491340660002</c:v>
                </c:pt>
                <c:pt idx="322">
                  <c:v>66.490770519160478</c:v>
                </c:pt>
                <c:pt idx="323">
                  <c:v>76.78100098845718</c:v>
                </c:pt>
                <c:pt idx="324">
                  <c:v>83.289366904421598</c:v>
                </c:pt>
                <c:pt idx="325">
                  <c:v>76.693051393111148</c:v>
                </c:pt>
                <c:pt idx="326">
                  <c:v>86.983290991965688</c:v>
                </c:pt>
                <c:pt idx="327">
                  <c:v>88.654356127435079</c:v>
                </c:pt>
                <c:pt idx="328">
                  <c:v>91.336866715668009</c:v>
                </c:pt>
                <c:pt idx="329">
                  <c:v>88.918209478252109</c:v>
                </c:pt>
                <c:pt idx="330">
                  <c:v>89.797714561270382</c:v>
                </c:pt>
                <c:pt idx="331">
                  <c:v>88.478461501521892</c:v>
                </c:pt>
                <c:pt idx="332">
                  <c:v>90.98505463994708</c:v>
                </c:pt>
                <c:pt idx="333">
                  <c:v>93.183826477050573</c:v>
                </c:pt>
                <c:pt idx="334">
                  <c:v>94.371148296611622</c:v>
                </c:pt>
                <c:pt idx="335">
                  <c:v>95.734396695538251</c:v>
                </c:pt>
                <c:pt idx="336">
                  <c:v>99.999999999999972</c:v>
                </c:pt>
                <c:pt idx="337">
                  <c:v>100.79155548767218</c:v>
                </c:pt>
                <c:pt idx="338">
                  <c:v>101.58311554012333</c:v>
                </c:pt>
                <c:pt idx="339">
                  <c:v>101.05540883848923</c:v>
                </c:pt>
                <c:pt idx="340">
                  <c:v>101.36323926936876</c:v>
                </c:pt>
                <c:pt idx="341">
                  <c:v>101.09938591855172</c:v>
                </c:pt>
                <c:pt idx="342">
                  <c:v>101.67106057069046</c:v>
                </c:pt>
                <c:pt idx="343">
                  <c:v>100.3957754614466</c:v>
                </c:pt>
                <c:pt idx="344">
                  <c:v>99.692178698678262</c:v>
                </c:pt>
                <c:pt idx="345">
                  <c:v>99.340371187736253</c:v>
                </c:pt>
                <c:pt idx="346">
                  <c:v>100.61565629698009</c:v>
                </c:pt>
                <c:pt idx="347">
                  <c:v>100.43975254150911</c:v>
                </c:pt>
                <c:pt idx="348">
                  <c:v>99.824100809307879</c:v>
                </c:pt>
                <c:pt idx="349">
                  <c:v>98.109058593775998</c:v>
                </c:pt>
                <c:pt idx="350">
                  <c:v>97.88918232302143</c:v>
                </c:pt>
                <c:pt idx="351">
                  <c:v>100.39577546144663</c:v>
                </c:pt>
                <c:pt idx="352">
                  <c:v>100.43975254150911</c:v>
                </c:pt>
                <c:pt idx="353">
                  <c:v>100.87951877735497</c:v>
                </c:pt>
                <c:pt idx="354">
                  <c:v>100.04398620962029</c:v>
                </c:pt>
                <c:pt idx="355">
                  <c:v>102.24274891716594</c:v>
                </c:pt>
                <c:pt idx="356">
                  <c:v>103.07829061445848</c:v>
                </c:pt>
                <c:pt idx="357">
                  <c:v>103.16622651546778</c:v>
                </c:pt>
                <c:pt idx="358">
                  <c:v>102.59455642810795</c:v>
                </c:pt>
                <c:pt idx="359">
                  <c:v>103.43008899584264</c:v>
                </c:pt>
                <c:pt idx="360">
                  <c:v>103.51803402640977</c:v>
                </c:pt>
                <c:pt idx="361">
                  <c:v>102.37467102779553</c:v>
                </c:pt>
                <c:pt idx="362">
                  <c:v>101.89094140622393</c:v>
                </c:pt>
                <c:pt idx="363">
                  <c:v>101.2752851092438</c:v>
                </c:pt>
                <c:pt idx="364">
                  <c:v>100.48373875112941</c:v>
                </c:pt>
                <c:pt idx="365">
                  <c:v>99.956022919937496</c:v>
                </c:pt>
                <c:pt idx="366">
                  <c:v>99.912045839875034</c:v>
                </c:pt>
                <c:pt idx="367">
                  <c:v>99.340371187736295</c:v>
                </c:pt>
                <c:pt idx="368">
                  <c:v>99.472302427923736</c:v>
                </c:pt>
                <c:pt idx="369">
                  <c:v>98.944591161510729</c:v>
                </c:pt>
                <c:pt idx="370">
                  <c:v>100</c:v>
                </c:pt>
              </c:numCache>
            </c:numRef>
          </c:val>
          <c:smooth val="0"/>
          <c:extLst>
            <c:ext xmlns:c16="http://schemas.microsoft.com/office/drawing/2014/chart" uri="{C3380CC4-5D6E-409C-BE32-E72D297353CC}">
              <c16:uniqueId val="{00000004-869A-4495-8941-0E362B7415C5}"/>
            </c:ext>
          </c:extLst>
        </c:ser>
        <c:ser>
          <c:idx val="5"/>
          <c:order val="5"/>
          <c:tx>
            <c:strRef>
              <c:f>SPY!$E$1</c:f>
              <c:strCache>
                <c:ptCount val="1"/>
                <c:pt idx="0">
                  <c:v>SPY PnL</c:v>
                </c:pt>
              </c:strCache>
            </c:strRef>
          </c:tx>
          <c:spPr>
            <a:ln cmpd="sng">
              <a:solidFill>
                <a:srgbClr val="70AD47"/>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SPY!$E$2:$E$505</c:f>
              <c:numCache>
                <c:formatCode>"$"#,##0.00</c:formatCode>
                <c:ptCount val="504"/>
                <c:pt idx="0">
                  <c:v>133.10653000349376</c:v>
                </c:pt>
                <c:pt idx="1">
                  <c:v>132.39870059004264</c:v>
                </c:pt>
                <c:pt idx="2">
                  <c:v>130.53003974707548</c:v>
                </c:pt>
                <c:pt idx="3">
                  <c:v>132.74790146746545</c:v>
                </c:pt>
                <c:pt idx="4">
                  <c:v>132.79193915307101</c:v>
                </c:pt>
                <c:pt idx="5">
                  <c:v>133.53752764793495</c:v>
                </c:pt>
                <c:pt idx="6">
                  <c:v>133.78290819667384</c:v>
                </c:pt>
                <c:pt idx="7">
                  <c:v>133.48404311368205</c:v>
                </c:pt>
                <c:pt idx="8">
                  <c:v>133.2638254287051</c:v>
                </c:pt>
                <c:pt idx="9">
                  <c:v>132.64723019319422</c:v>
                </c:pt>
                <c:pt idx="10">
                  <c:v>132.84542400191478</c:v>
                </c:pt>
                <c:pt idx="11">
                  <c:v>132.81711176914931</c:v>
                </c:pt>
                <c:pt idx="12">
                  <c:v>132.94609527618601</c:v>
                </c:pt>
                <c:pt idx="13">
                  <c:v>131.74120697102254</c:v>
                </c:pt>
                <c:pt idx="14">
                  <c:v>132.23196806850027</c:v>
                </c:pt>
                <c:pt idx="15">
                  <c:v>132.02434628658338</c:v>
                </c:pt>
                <c:pt idx="16">
                  <c:v>132.14074364287637</c:v>
                </c:pt>
                <c:pt idx="17">
                  <c:v>131.90480050505934</c:v>
                </c:pt>
                <c:pt idx="18">
                  <c:v>131.83558988878463</c:v>
                </c:pt>
                <c:pt idx="19">
                  <c:v>131.5744741348893</c:v>
                </c:pt>
                <c:pt idx="20">
                  <c:v>131.86705086137198</c:v>
                </c:pt>
                <c:pt idx="21">
                  <c:v>130.53632810358454</c:v>
                </c:pt>
                <c:pt idx="22">
                  <c:v>130.6432880489557</c:v>
                </c:pt>
                <c:pt idx="23">
                  <c:v>129.2527920858154</c:v>
                </c:pt>
                <c:pt idx="24">
                  <c:v>129.59255555231638</c:v>
                </c:pt>
                <c:pt idx="25">
                  <c:v>130.71878670714867</c:v>
                </c:pt>
                <c:pt idx="26">
                  <c:v>131.05225237941505</c:v>
                </c:pt>
                <c:pt idx="27">
                  <c:v>129.07033379684211</c:v>
                </c:pt>
                <c:pt idx="28">
                  <c:v>127.53827792823773</c:v>
                </c:pt>
                <c:pt idx="29">
                  <c:v>130.30667332227659</c:v>
                </c:pt>
                <c:pt idx="30">
                  <c:v>131.48010065485269</c:v>
                </c:pt>
                <c:pt idx="31">
                  <c:v>132.7950882074837</c:v>
                </c:pt>
                <c:pt idx="32">
                  <c:v>131.8355898887846</c:v>
                </c:pt>
                <c:pt idx="33">
                  <c:v>130.79114606324524</c:v>
                </c:pt>
                <c:pt idx="34">
                  <c:v>130.75024767973602</c:v>
                </c:pt>
                <c:pt idx="35">
                  <c:v>131.56189742187109</c:v>
                </c:pt>
                <c:pt idx="36">
                  <c:v>131.27875810631022</c:v>
                </c:pt>
                <c:pt idx="37">
                  <c:v>132.14703199938543</c:v>
                </c:pt>
                <c:pt idx="38">
                  <c:v>131.3102190788976</c:v>
                </c:pt>
                <c:pt idx="39">
                  <c:v>131.34796840799407</c:v>
                </c:pt>
                <c:pt idx="40">
                  <c:v>131.37628032616871</c:v>
                </c:pt>
                <c:pt idx="41">
                  <c:v>131.10258785925518</c:v>
                </c:pt>
                <c:pt idx="42">
                  <c:v>129.6963664432748</c:v>
                </c:pt>
                <c:pt idx="43">
                  <c:v>130.89181733751641</c:v>
                </c:pt>
                <c:pt idx="44">
                  <c:v>129.6649149084129</c:v>
                </c:pt>
                <c:pt idx="45">
                  <c:v>130.62126417269926</c:v>
                </c:pt>
                <c:pt idx="46">
                  <c:v>131.26618139329199</c:v>
                </c:pt>
                <c:pt idx="47">
                  <c:v>130.82889539234165</c:v>
                </c:pt>
                <c:pt idx="48">
                  <c:v>129.43840918151767</c:v>
                </c:pt>
                <c:pt idx="49">
                  <c:v>129.88197378666075</c:v>
                </c:pt>
                <c:pt idx="50">
                  <c:v>129.49818238687055</c:v>
                </c:pt>
                <c:pt idx="51">
                  <c:v>129.45098589453588</c:v>
                </c:pt>
                <c:pt idx="52">
                  <c:v>128.51665075418956</c:v>
                </c:pt>
                <c:pt idx="53">
                  <c:v>127.90949261500965</c:v>
                </c:pt>
                <c:pt idx="54">
                  <c:v>127.76163460072013</c:v>
                </c:pt>
                <c:pt idx="55">
                  <c:v>127.83713325891307</c:v>
                </c:pt>
                <c:pt idx="56">
                  <c:v>126.02823586898245</c:v>
                </c:pt>
                <c:pt idx="57">
                  <c:v>124.68178765835492</c:v>
                </c:pt>
                <c:pt idx="58">
                  <c:v>124.17844984785897</c:v>
                </c:pt>
                <c:pt idx="59">
                  <c:v>124.50876646571261</c:v>
                </c:pt>
                <c:pt idx="60">
                  <c:v>124.57168841088736</c:v>
                </c:pt>
                <c:pt idx="61">
                  <c:v>122.59605818482353</c:v>
                </c:pt>
                <c:pt idx="62">
                  <c:v>121.91024289531244</c:v>
                </c:pt>
                <c:pt idx="63">
                  <c:v>122.53313623964877</c:v>
                </c:pt>
                <c:pt idx="64">
                  <c:v>123.50522070909156</c:v>
                </c:pt>
                <c:pt idx="65">
                  <c:v>122.52684788313967</c:v>
                </c:pt>
                <c:pt idx="66">
                  <c:v>122.75397775828212</c:v>
                </c:pt>
                <c:pt idx="67">
                  <c:v>124.56637937569562</c:v>
                </c:pt>
                <c:pt idx="68">
                  <c:v>124.1430621522766</c:v>
                </c:pt>
                <c:pt idx="69">
                  <c:v>124.29984888408282</c:v>
                </c:pt>
                <c:pt idx="70">
                  <c:v>123.56296826395855</c:v>
                </c:pt>
                <c:pt idx="71">
                  <c:v>123.39678250131426</c:v>
                </c:pt>
                <c:pt idx="72">
                  <c:v>122.15820592034244</c:v>
                </c:pt>
                <c:pt idx="73">
                  <c:v>121.40251780081651</c:v>
                </c:pt>
                <c:pt idx="74">
                  <c:v>119.69359077674237</c:v>
                </c:pt>
                <c:pt idx="75">
                  <c:v>120.2925022313693</c:v>
                </c:pt>
                <c:pt idx="76">
                  <c:v>118.11950368297641</c:v>
                </c:pt>
                <c:pt idx="77">
                  <c:v>119.59952465196662</c:v>
                </c:pt>
                <c:pt idx="78">
                  <c:v>121.2049767681106</c:v>
                </c:pt>
                <c:pt idx="79">
                  <c:v>122.15820592034245</c:v>
                </c:pt>
                <c:pt idx="80">
                  <c:v>119.26714400354336</c:v>
                </c:pt>
                <c:pt idx="81">
                  <c:v>119.88486264298109</c:v>
                </c:pt>
                <c:pt idx="82">
                  <c:v>122.84490458096154</c:v>
                </c:pt>
                <c:pt idx="83">
                  <c:v>121.50599239415588</c:v>
                </c:pt>
                <c:pt idx="84">
                  <c:v>121.3586144455041</c:v>
                </c:pt>
                <c:pt idx="85">
                  <c:v>122.29930526480152</c:v>
                </c:pt>
                <c:pt idx="86">
                  <c:v>122.515672986951</c:v>
                </c:pt>
                <c:pt idx="87">
                  <c:v>123.03932518702214</c:v>
                </c:pt>
                <c:pt idx="88">
                  <c:v>123.01109978133135</c:v>
                </c:pt>
                <c:pt idx="89">
                  <c:v>123.11771367676705</c:v>
                </c:pt>
                <c:pt idx="90">
                  <c:v>122.51253337026378</c:v>
                </c:pt>
                <c:pt idx="91">
                  <c:v>122.31498289983233</c:v>
                </c:pt>
                <c:pt idx="92">
                  <c:v>122.36829472370836</c:v>
                </c:pt>
                <c:pt idx="93">
                  <c:v>122.44982251554964</c:v>
                </c:pt>
                <c:pt idx="94">
                  <c:v>121.57184255096635</c:v>
                </c:pt>
                <c:pt idx="95">
                  <c:v>121.09522325598766</c:v>
                </c:pt>
                <c:pt idx="96">
                  <c:v>119.73435482995846</c:v>
                </c:pt>
                <c:pt idx="97">
                  <c:v>119.64028870518273</c:v>
                </c:pt>
                <c:pt idx="98">
                  <c:v>117.97213548664101</c:v>
                </c:pt>
                <c:pt idx="99">
                  <c:v>116.0405813262665</c:v>
                </c:pt>
                <c:pt idx="100">
                  <c:v>118.41112059277447</c:v>
                </c:pt>
                <c:pt idx="101">
                  <c:v>117.40144031457019</c:v>
                </c:pt>
                <c:pt idx="102">
                  <c:v>120.34267443855809</c:v>
                </c:pt>
                <c:pt idx="103">
                  <c:v>120.53081644042595</c:v>
                </c:pt>
                <c:pt idx="104">
                  <c:v>120.05732700981814</c:v>
                </c:pt>
                <c:pt idx="105">
                  <c:v>120.48377378301717</c:v>
                </c:pt>
                <c:pt idx="106">
                  <c:v>120.37403002321061</c:v>
                </c:pt>
                <c:pt idx="107">
                  <c:v>118.73095315594695</c:v>
                </c:pt>
                <c:pt idx="108">
                  <c:v>117.80594028627118</c:v>
                </c:pt>
                <c:pt idx="109">
                  <c:v>118.67137216560369</c:v>
                </c:pt>
                <c:pt idx="110">
                  <c:v>119.08842022255547</c:v>
                </c:pt>
                <c:pt idx="111">
                  <c:v>118.76857790706666</c:v>
                </c:pt>
                <c:pt idx="112">
                  <c:v>118.74350124119773</c:v>
                </c:pt>
                <c:pt idx="113">
                  <c:v>119.54936188250333</c:v>
                </c:pt>
                <c:pt idx="114">
                  <c:v>118.87206225272234</c:v>
                </c:pt>
                <c:pt idx="115">
                  <c:v>117.13177020627019</c:v>
                </c:pt>
                <c:pt idx="116">
                  <c:v>116.43566307708754</c:v>
                </c:pt>
                <c:pt idx="117">
                  <c:v>115.63922065666191</c:v>
                </c:pt>
                <c:pt idx="118">
                  <c:v>117.23525455192591</c:v>
                </c:pt>
                <c:pt idx="119">
                  <c:v>116.64261257835706</c:v>
                </c:pt>
                <c:pt idx="120">
                  <c:v>116.47642713030361</c:v>
                </c:pt>
                <c:pt idx="121">
                  <c:v>116.6990640189203</c:v>
                </c:pt>
                <c:pt idx="122">
                  <c:v>115.70506137574688</c:v>
                </c:pt>
                <c:pt idx="123">
                  <c:v>115.25666748645897</c:v>
                </c:pt>
                <c:pt idx="124">
                  <c:v>115.15318314080326</c:v>
                </c:pt>
                <c:pt idx="125">
                  <c:v>115.34759430913834</c:v>
                </c:pt>
                <c:pt idx="126">
                  <c:v>115.76150274940291</c:v>
                </c:pt>
                <c:pt idx="127">
                  <c:v>116.22558402603799</c:v>
                </c:pt>
                <c:pt idx="128">
                  <c:v>115.57926530320664</c:v>
                </c:pt>
                <c:pt idx="129">
                  <c:v>115.39816038407189</c:v>
                </c:pt>
                <c:pt idx="130">
                  <c:v>113.85885602768292</c:v>
                </c:pt>
                <c:pt idx="131">
                  <c:v>114.37091115064409</c:v>
                </c:pt>
                <c:pt idx="132">
                  <c:v>114.5051747505143</c:v>
                </c:pt>
                <c:pt idx="133">
                  <c:v>114.54264566670814</c:v>
                </c:pt>
                <c:pt idx="134">
                  <c:v>115.57926530320665</c:v>
                </c:pt>
                <c:pt idx="135">
                  <c:v>115.24204593291303</c:v>
                </c:pt>
                <c:pt idx="136">
                  <c:v>115.47934275515944</c:v>
                </c:pt>
                <c:pt idx="137">
                  <c:v>114.49269398770547</c:v>
                </c:pt>
                <c:pt idx="138">
                  <c:v>114.52391524206482</c:v>
                </c:pt>
                <c:pt idx="139">
                  <c:v>114.28348855544756</c:v>
                </c:pt>
                <c:pt idx="140">
                  <c:v>113.04705276521287</c:v>
                </c:pt>
                <c:pt idx="141">
                  <c:v>113.54974723741968</c:v>
                </c:pt>
                <c:pt idx="142">
                  <c:v>113.23438815614024</c:v>
                </c:pt>
                <c:pt idx="143">
                  <c:v>113.40923366112413</c:v>
                </c:pt>
                <c:pt idx="144">
                  <c:v>111.61077187888372</c:v>
                </c:pt>
                <c:pt idx="145">
                  <c:v>110.94572273140903</c:v>
                </c:pt>
                <c:pt idx="146">
                  <c:v>111.71069442693094</c:v>
                </c:pt>
                <c:pt idx="147">
                  <c:v>111.24234132113796</c:v>
                </c:pt>
                <c:pt idx="148">
                  <c:v>112.59743008406321</c:v>
                </c:pt>
                <c:pt idx="149">
                  <c:v>113.2062970807426</c:v>
                </c:pt>
                <c:pt idx="150">
                  <c:v>111.81060753725265</c:v>
                </c:pt>
                <c:pt idx="151">
                  <c:v>110.2837839436725</c:v>
                </c:pt>
                <c:pt idx="152">
                  <c:v>111.36411472047385</c:v>
                </c:pt>
                <c:pt idx="153">
                  <c:v>110.5429410549331</c:v>
                </c:pt>
                <c:pt idx="154">
                  <c:v>110.7053054825173</c:v>
                </c:pt>
                <c:pt idx="155">
                  <c:v>109.33147622804152</c:v>
                </c:pt>
                <c:pt idx="156">
                  <c:v>109.35645694370105</c:v>
                </c:pt>
                <c:pt idx="157">
                  <c:v>107.26449699837706</c:v>
                </c:pt>
                <c:pt idx="158">
                  <c:v>104.919629603627</c:v>
                </c:pt>
                <c:pt idx="159">
                  <c:v>103.09931728468878</c:v>
                </c:pt>
                <c:pt idx="160">
                  <c:v>101.95653487603406</c:v>
                </c:pt>
                <c:pt idx="161">
                  <c:v>103.03061567641006</c:v>
                </c:pt>
                <c:pt idx="162">
                  <c:v>101.99400579222791</c:v>
                </c:pt>
                <c:pt idx="163">
                  <c:v>105.6034098049267</c:v>
                </c:pt>
                <c:pt idx="164">
                  <c:v>105.96873944065985</c:v>
                </c:pt>
                <c:pt idx="165">
                  <c:v>107.9638969499911</c:v>
                </c:pt>
                <c:pt idx="166">
                  <c:v>107.59858650429982</c:v>
                </c:pt>
                <c:pt idx="167">
                  <c:v>107.01158954895097</c:v>
                </c:pt>
                <c:pt idx="168">
                  <c:v>107.21454531937438</c:v>
                </c:pt>
                <c:pt idx="169">
                  <c:v>106.78678324182974</c:v>
                </c:pt>
                <c:pt idx="170">
                  <c:v>108.43537048242941</c:v>
                </c:pt>
                <c:pt idx="171">
                  <c:v>108.50094222633727</c:v>
                </c:pt>
                <c:pt idx="172">
                  <c:v>108.63519638848197</c:v>
                </c:pt>
                <c:pt idx="173">
                  <c:v>109.32211589187803</c:v>
                </c:pt>
                <c:pt idx="174">
                  <c:v>110.04024658272624</c:v>
                </c:pt>
                <c:pt idx="175">
                  <c:v>108.29798677050469</c:v>
                </c:pt>
                <c:pt idx="176">
                  <c:v>107.33942939303924</c:v>
                </c:pt>
                <c:pt idx="177">
                  <c:v>106.39649208047895</c:v>
                </c:pt>
                <c:pt idx="178">
                  <c:v>104.57617000922436</c:v>
                </c:pt>
                <c:pt idx="179">
                  <c:v>106.08425311125399</c:v>
                </c:pt>
                <c:pt idx="180">
                  <c:v>104.23583996460177</c:v>
                </c:pt>
                <c:pt idx="181">
                  <c:v>105.23497893259007</c:v>
                </c:pt>
                <c:pt idx="182">
                  <c:v>104.56368924641554</c:v>
                </c:pt>
                <c:pt idx="183">
                  <c:v>103.77684719497223</c:v>
                </c:pt>
                <c:pt idx="184">
                  <c:v>104.34512316340329</c:v>
                </c:pt>
                <c:pt idx="185">
                  <c:v>102.64032451505922</c:v>
                </c:pt>
                <c:pt idx="186">
                  <c:v>101.00734758704839</c:v>
                </c:pt>
                <c:pt idx="187">
                  <c:v>100.73882982503346</c:v>
                </c:pt>
                <c:pt idx="188">
                  <c:v>103.13052847214087</c:v>
                </c:pt>
                <c:pt idx="189">
                  <c:v>102.09079847590422</c:v>
                </c:pt>
                <c:pt idx="190">
                  <c:v>103.23981167094242</c:v>
                </c:pt>
                <c:pt idx="191">
                  <c:v>104.44222288774965</c:v>
                </c:pt>
                <c:pt idx="192">
                  <c:v>105.36896411955763</c:v>
                </c:pt>
                <c:pt idx="193">
                  <c:v>105.78880574326118</c:v>
                </c:pt>
                <c:pt idx="194">
                  <c:v>105.25700249425557</c:v>
                </c:pt>
                <c:pt idx="195">
                  <c:v>103.88865529993926</c:v>
                </c:pt>
                <c:pt idx="196">
                  <c:v>103.83579459934273</c:v>
                </c:pt>
                <c:pt idx="197">
                  <c:v>105.67062308389201</c:v>
                </c:pt>
                <c:pt idx="198">
                  <c:v>103.6243137314637</c:v>
                </c:pt>
                <c:pt idx="199">
                  <c:v>106.53516246898184</c:v>
                </c:pt>
                <c:pt idx="200">
                  <c:v>107.41216311224778</c:v>
                </c:pt>
                <c:pt idx="201">
                  <c:v>111.24042105858693</c:v>
                </c:pt>
                <c:pt idx="202">
                  <c:v>109.65438140005001</c:v>
                </c:pt>
                <c:pt idx="203">
                  <c:v>108.6312312854032</c:v>
                </c:pt>
                <c:pt idx="204">
                  <c:v>109.02618845824746</c:v>
                </c:pt>
                <c:pt idx="205">
                  <c:v>108.32645220901431</c:v>
                </c:pt>
                <c:pt idx="206">
                  <c:v>108.0901155180434</c:v>
                </c:pt>
                <c:pt idx="207">
                  <c:v>107.01720593940351</c:v>
                </c:pt>
                <c:pt idx="208">
                  <c:v>106.64402285768043</c:v>
                </c:pt>
                <c:pt idx="209">
                  <c:v>105.574214515644</c:v>
                </c:pt>
                <c:pt idx="210">
                  <c:v>105.20104087164641</c:v>
                </c:pt>
                <c:pt idx="211">
                  <c:v>104.87449745645273</c:v>
                </c:pt>
                <c:pt idx="212">
                  <c:v>105.31299305922293</c:v>
                </c:pt>
                <c:pt idx="213">
                  <c:v>105.08596888660622</c:v>
                </c:pt>
                <c:pt idx="214">
                  <c:v>104.7532041227546</c:v>
                </c:pt>
                <c:pt idx="215">
                  <c:v>104.75008401070009</c:v>
                </c:pt>
                <c:pt idx="216">
                  <c:v>104.93980997749983</c:v>
                </c:pt>
                <c:pt idx="217">
                  <c:v>103.49681823914946</c:v>
                </c:pt>
                <c:pt idx="218">
                  <c:v>104.35825670222668</c:v>
                </c:pt>
                <c:pt idx="219">
                  <c:v>104.04727546722172</c:v>
                </c:pt>
                <c:pt idx="220">
                  <c:v>103.97263123777851</c:v>
                </c:pt>
                <c:pt idx="221">
                  <c:v>103.28222701153231</c:v>
                </c:pt>
                <c:pt idx="222">
                  <c:v>102.64471179905919</c:v>
                </c:pt>
                <c:pt idx="223">
                  <c:v>102.24975494080579</c:v>
                </c:pt>
                <c:pt idx="224">
                  <c:v>101.54380709523106</c:v>
                </c:pt>
                <c:pt idx="225">
                  <c:v>100.74768146779179</c:v>
                </c:pt>
                <c:pt idx="226">
                  <c:v>101.10843160451533</c:v>
                </c:pt>
                <c:pt idx="227">
                  <c:v>99.880031722963807</c:v>
                </c:pt>
                <c:pt idx="228">
                  <c:v>100.5175466208461</c:v>
                </c:pt>
                <c:pt idx="229">
                  <c:v>99.789844188782922</c:v>
                </c:pt>
                <c:pt idx="230">
                  <c:v>100.4366907950613</c:v>
                </c:pt>
                <c:pt idx="231">
                  <c:v>101.64954768646597</c:v>
                </c:pt>
                <c:pt idx="232">
                  <c:v>101.07422488298545</c:v>
                </c:pt>
                <c:pt idx="233">
                  <c:v>100.85964309309382</c:v>
                </c:pt>
                <c:pt idx="234">
                  <c:v>100.05106533061314</c:v>
                </c:pt>
                <c:pt idx="235">
                  <c:v>99.761858501320177</c:v>
                </c:pt>
                <c:pt idx="236">
                  <c:v>100.09150315311732</c:v>
                </c:pt>
                <c:pt idx="237">
                  <c:v>99.180314663772535</c:v>
                </c:pt>
                <c:pt idx="238">
                  <c:v>97.911467521991327</c:v>
                </c:pt>
                <c:pt idx="239">
                  <c:v>98.766694074136112</c:v>
                </c:pt>
                <c:pt idx="240">
                  <c:v>97.768409849488393</c:v>
                </c:pt>
                <c:pt idx="241">
                  <c:v>98.328189033640385</c:v>
                </c:pt>
                <c:pt idx="242">
                  <c:v>97.581832622510532</c:v>
                </c:pt>
                <c:pt idx="243">
                  <c:v>98.598761388499398</c:v>
                </c:pt>
                <c:pt idx="244">
                  <c:v>97.099788837498011</c:v>
                </c:pt>
                <c:pt idx="245">
                  <c:v>96.568004778534288</c:v>
                </c:pt>
                <c:pt idx="246">
                  <c:v>95.89626396908028</c:v>
                </c:pt>
                <c:pt idx="247">
                  <c:v>94.68341682999197</c:v>
                </c:pt>
                <c:pt idx="248">
                  <c:v>93.311968399072185</c:v>
                </c:pt>
                <c:pt idx="249">
                  <c:v>95.582172374337176</c:v>
                </c:pt>
                <c:pt idx="250">
                  <c:v>94.56835396808647</c:v>
                </c:pt>
                <c:pt idx="251">
                  <c:v>97.043808024846996</c:v>
                </c:pt>
                <c:pt idx="252">
                  <c:v>96.599101140326042</c:v>
                </c:pt>
                <c:pt idx="253">
                  <c:v>95.983350581248544</c:v>
                </c:pt>
                <c:pt idx="254">
                  <c:v>96.535036601182554</c:v>
                </c:pt>
                <c:pt idx="255">
                  <c:v>96.497882477975068</c:v>
                </c:pt>
                <c:pt idx="256">
                  <c:v>96.900395179273929</c:v>
                </c:pt>
                <c:pt idx="257">
                  <c:v>95.070510804529903</c:v>
                </c:pt>
                <c:pt idx="258">
                  <c:v>94.191177155517238</c:v>
                </c:pt>
                <c:pt idx="259">
                  <c:v>93.076524516934768</c:v>
                </c:pt>
                <c:pt idx="260">
                  <c:v>98.770534284647212</c:v>
                </c:pt>
                <c:pt idx="261">
                  <c:v>99.324764715379445</c:v>
                </c:pt>
                <c:pt idx="262">
                  <c:v>100.07096729158343</c:v>
                </c:pt>
                <c:pt idx="263">
                  <c:v>98.8757948102444</c:v>
                </c:pt>
                <c:pt idx="264">
                  <c:v>96.404987574935461</c:v>
                </c:pt>
                <c:pt idx="265">
                  <c:v>96.658893221129929</c:v>
                </c:pt>
                <c:pt idx="266">
                  <c:v>95.389412493375957</c:v>
                </c:pt>
                <c:pt idx="267">
                  <c:v>94.606064917099175</c:v>
                </c:pt>
                <c:pt idx="268">
                  <c:v>94.225240109028462</c:v>
                </c:pt>
                <c:pt idx="269">
                  <c:v>93.807241673117531</c:v>
                </c:pt>
                <c:pt idx="270">
                  <c:v>93.980627476555469</c:v>
                </c:pt>
                <c:pt idx="271">
                  <c:v>92.602785301191702</c:v>
                </c:pt>
                <c:pt idx="272">
                  <c:v>91.475767040051664</c:v>
                </c:pt>
                <c:pt idx="273">
                  <c:v>91.302371484297367</c:v>
                </c:pt>
                <c:pt idx="274">
                  <c:v>91.937102253153412</c:v>
                </c:pt>
                <c:pt idx="275">
                  <c:v>90.401350256647433</c:v>
                </c:pt>
                <c:pt idx="276">
                  <c:v>91.339516169779344</c:v>
                </c:pt>
                <c:pt idx="277">
                  <c:v>88.639601226651351</c:v>
                </c:pt>
                <c:pt idx="278">
                  <c:v>88.233987288749034</c:v>
                </c:pt>
                <c:pt idx="279">
                  <c:v>87.190541974568916</c:v>
                </c:pt>
                <c:pt idx="280">
                  <c:v>88.760347172269775</c:v>
                </c:pt>
                <c:pt idx="281">
                  <c:v>90.56545248408942</c:v>
                </c:pt>
                <c:pt idx="282">
                  <c:v>90.546885017506625</c:v>
                </c:pt>
                <c:pt idx="283">
                  <c:v>89.073065892541663</c:v>
                </c:pt>
                <c:pt idx="284">
                  <c:v>88.011053111778736</c:v>
                </c:pt>
                <c:pt idx="285">
                  <c:v>88.611721241714406</c:v>
                </c:pt>
                <c:pt idx="286">
                  <c:v>87.800512870542462</c:v>
                </c:pt>
                <c:pt idx="287">
                  <c:v>87.558992036947444</c:v>
                </c:pt>
                <c:pt idx="288">
                  <c:v>89.940024481271266</c:v>
                </c:pt>
                <c:pt idx="289">
                  <c:v>90.785285739047197</c:v>
                </c:pt>
                <c:pt idx="290">
                  <c:v>88.469296840593401</c:v>
                </c:pt>
                <c:pt idx="291">
                  <c:v>88.878001948191965</c:v>
                </c:pt>
                <c:pt idx="292">
                  <c:v>87.614732816779622</c:v>
                </c:pt>
                <c:pt idx="293">
                  <c:v>86.410276444853778</c:v>
                </c:pt>
                <c:pt idx="294">
                  <c:v>86.416478288878992</c:v>
                </c:pt>
                <c:pt idx="295">
                  <c:v>84.540146777206004</c:v>
                </c:pt>
                <c:pt idx="296">
                  <c:v>87.187441052556338</c:v>
                </c:pt>
                <c:pt idx="297">
                  <c:v>88.751044406231969</c:v>
                </c:pt>
                <c:pt idx="298">
                  <c:v>86.416478288878992</c:v>
                </c:pt>
                <c:pt idx="299">
                  <c:v>86.001581089571545</c:v>
                </c:pt>
                <c:pt idx="300">
                  <c:v>87.868629025248566</c:v>
                </c:pt>
                <c:pt idx="301">
                  <c:v>85.351364586103458</c:v>
                </c:pt>
                <c:pt idx="302">
                  <c:v>86.137812769801997</c:v>
                </c:pt>
                <c:pt idx="303">
                  <c:v>84.846673091178133</c:v>
                </c:pt>
                <c:pt idx="304">
                  <c:v>82.091017368217976</c:v>
                </c:pt>
                <c:pt idx="305">
                  <c:v>82.007406041174349</c:v>
                </c:pt>
                <c:pt idx="306">
                  <c:v>76.845958001007844</c:v>
                </c:pt>
                <c:pt idx="307">
                  <c:v>77.97299545218975</c:v>
                </c:pt>
                <c:pt idx="308">
                  <c:v>76.21431871643891</c:v>
                </c:pt>
                <c:pt idx="309">
                  <c:v>79.805975715492792</c:v>
                </c:pt>
                <c:pt idx="310">
                  <c:v>81.013509100526619</c:v>
                </c:pt>
                <c:pt idx="311">
                  <c:v>78.465292382199252</c:v>
                </c:pt>
                <c:pt idx="312">
                  <c:v>80.874185936009056</c:v>
                </c:pt>
                <c:pt idx="313">
                  <c:v>76.412478863938475</c:v>
                </c:pt>
                <c:pt idx="314">
                  <c:v>75.285441412756569</c:v>
                </c:pt>
                <c:pt idx="315">
                  <c:v>69.03100408914942</c:v>
                </c:pt>
                <c:pt idx="316">
                  <c:v>70.842315963857047</c:v>
                </c:pt>
                <c:pt idx="317">
                  <c:v>74.03268936806468</c:v>
                </c:pt>
                <c:pt idx="318">
                  <c:v>73.875706016976949</c:v>
                </c:pt>
                <c:pt idx="319">
                  <c:v>77.815748159378515</c:v>
                </c:pt>
                <c:pt idx="320">
                  <c:v>73.82954169722251</c:v>
                </c:pt>
                <c:pt idx="321">
                  <c:v>82.900852550327812</c:v>
                </c:pt>
                <c:pt idx="322">
                  <c:v>76.372093892697166</c:v>
                </c:pt>
                <c:pt idx="323">
                  <c:v>84.45225355409724</c:v>
                </c:pt>
                <c:pt idx="324">
                  <c:v>88.780143430714361</c:v>
                </c:pt>
                <c:pt idx="325">
                  <c:v>84.412238541696027</c:v>
                </c:pt>
                <c:pt idx="326">
                  <c:v>91.562786329778021</c:v>
                </c:pt>
                <c:pt idx="327">
                  <c:v>93.101860405664482</c:v>
                </c:pt>
                <c:pt idx="328">
                  <c:v>96.303135326611809</c:v>
                </c:pt>
                <c:pt idx="329">
                  <c:v>92.418512452193269</c:v>
                </c:pt>
                <c:pt idx="330">
                  <c:v>95.142668507891443</c:v>
                </c:pt>
                <c:pt idx="331">
                  <c:v>91.193405393073135</c:v>
                </c:pt>
                <c:pt idx="332">
                  <c:v>91.57818586649708</c:v>
                </c:pt>
                <c:pt idx="333">
                  <c:v>95.884522494770039</c:v>
                </c:pt>
                <c:pt idx="334">
                  <c:v>96.238494771621234</c:v>
                </c:pt>
                <c:pt idx="335">
                  <c:v>99.245857779913095</c:v>
                </c:pt>
                <c:pt idx="336">
                  <c:v>102.65030899947</c:v>
                </c:pt>
                <c:pt idx="337">
                  <c:v>103.71842798863963</c:v>
                </c:pt>
                <c:pt idx="338">
                  <c:v>104.14626682635178</c:v>
                </c:pt>
                <c:pt idx="339">
                  <c:v>103.65069594936193</c:v>
                </c:pt>
                <c:pt idx="340">
                  <c:v>103.91850336523659</c:v>
                </c:pt>
                <c:pt idx="341">
                  <c:v>103.75227953709937</c:v>
                </c:pt>
                <c:pt idx="342">
                  <c:v>103.8630985684327</c:v>
                </c:pt>
                <c:pt idx="343">
                  <c:v>103.19821237901854</c:v>
                </c:pt>
                <c:pt idx="344">
                  <c:v>103.01968049844938</c:v>
                </c:pt>
                <c:pt idx="345">
                  <c:v>102.25629276785936</c:v>
                </c:pt>
                <c:pt idx="346">
                  <c:v>102.80420589972425</c:v>
                </c:pt>
                <c:pt idx="347">
                  <c:v>102.45945019101789</c:v>
                </c:pt>
                <c:pt idx="348">
                  <c:v>101.28974761411079</c:v>
                </c:pt>
                <c:pt idx="349">
                  <c:v>99.769154806914102</c:v>
                </c:pt>
                <c:pt idx="350">
                  <c:v>99.033474350884205</c:v>
                </c:pt>
                <c:pt idx="351">
                  <c:v>100.86497131832749</c:v>
                </c:pt>
                <c:pt idx="352">
                  <c:v>100.53867737367821</c:v>
                </c:pt>
                <c:pt idx="353">
                  <c:v>100.62179888276776</c:v>
                </c:pt>
                <c:pt idx="354">
                  <c:v>99.578305436187492</c:v>
                </c:pt>
                <c:pt idx="355">
                  <c:v>101.20048183112164</c:v>
                </c:pt>
                <c:pt idx="356">
                  <c:v>102.10854989382106</c:v>
                </c:pt>
                <c:pt idx="357">
                  <c:v>101.99156708395542</c:v>
                </c:pt>
                <c:pt idx="358">
                  <c:v>101.97926878383984</c:v>
                </c:pt>
                <c:pt idx="359">
                  <c:v>102.17935391275314</c:v>
                </c:pt>
                <c:pt idx="360">
                  <c:v>101.86229572629055</c:v>
                </c:pt>
                <c:pt idx="361">
                  <c:v>101.02194995055248</c:v>
                </c:pt>
                <c:pt idx="362">
                  <c:v>100.79417705171177</c:v>
                </c:pt>
                <c:pt idx="363">
                  <c:v>100.94807363737516</c:v>
                </c:pt>
                <c:pt idx="364">
                  <c:v>100.25857165768798</c:v>
                </c:pt>
                <c:pt idx="365">
                  <c:v>100.54791313186492</c:v>
                </c:pt>
                <c:pt idx="366">
                  <c:v>99.870738394651539</c:v>
                </c:pt>
                <c:pt idx="367">
                  <c:v>99.341287026843716</c:v>
                </c:pt>
                <c:pt idx="368">
                  <c:v>99.621402495150292</c:v>
                </c:pt>
                <c:pt idx="369">
                  <c:v>99.242785485667824</c:v>
                </c:pt>
                <c:pt idx="370">
                  <c:v>100</c:v>
                </c:pt>
              </c:numCache>
            </c:numRef>
          </c:val>
          <c:smooth val="0"/>
          <c:extLst>
            <c:ext xmlns:c16="http://schemas.microsoft.com/office/drawing/2014/chart" uri="{C3380CC4-5D6E-409C-BE32-E72D297353CC}">
              <c16:uniqueId val="{00000005-869A-4495-8941-0E362B7415C5}"/>
            </c:ext>
          </c:extLst>
        </c:ser>
        <c:dLbls>
          <c:showLegendKey val="0"/>
          <c:showVal val="0"/>
          <c:showCatName val="0"/>
          <c:showSerName val="0"/>
          <c:showPercent val="0"/>
          <c:showBubbleSize val="0"/>
        </c:dLbls>
        <c:smooth val="0"/>
        <c:axId val="749921560"/>
        <c:axId val="1912401571"/>
      </c:lineChart>
      <c:dateAx>
        <c:axId val="74992156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a:t>
                </a:r>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1912401571"/>
        <c:crosses val="autoZero"/>
        <c:auto val="1"/>
        <c:lblOffset val="100"/>
        <c:baseTimeUnit val="days"/>
      </c:dateAx>
      <c:valAx>
        <c:axId val="1912401571"/>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US" b="0">
                    <a:solidFill>
                      <a:srgbClr val="000000"/>
                    </a:solidFill>
                    <a:latin typeface="+mn-lt"/>
                  </a:rPr>
                  <a:t>GBTC PnL</a:t>
                </a:r>
              </a:p>
            </c:rich>
          </c:tx>
          <c:overlay val="0"/>
        </c:title>
        <c:numFmt formatCode="&quot;$&quot;#,##0.0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749921560"/>
        <c:crosses val="autoZero"/>
        <c:crossBetween val="between"/>
      </c:valAx>
    </c:plotArea>
    <c:legend>
      <c:legendPos val="r"/>
      <c:overlay val="0"/>
      <c:txPr>
        <a:bodyPr/>
        <a:lstStyle/>
        <a:p>
          <a:pPr lvl="0">
            <a:defRPr sz="1800" b="0">
              <a:solidFill>
                <a:srgbClr val="1A1A1A"/>
              </a:solidFill>
              <a:latin typeface="+mn-lt"/>
            </a:defRPr>
          </a:pPr>
          <a:endParaRPr lang="en-US"/>
        </a:p>
      </c:txPr>
    </c:legend>
    <c:plotVisOnly val="1"/>
    <c:dispBlanksAs val="zero"/>
    <c:showDLblsOverMax val="1"/>
  </c:char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GBTC PnL vs. Date</a:t>
            </a:r>
          </a:p>
        </c:rich>
      </c:tx>
      <c:overlay val="0"/>
    </c:title>
    <c:autoTitleDeleted val="0"/>
    <c:plotArea>
      <c:layout/>
      <c:lineChart>
        <c:grouping val="standard"/>
        <c:varyColors val="1"/>
        <c:ser>
          <c:idx val="0"/>
          <c:order val="0"/>
          <c:tx>
            <c:strRef>
              <c:f>GLD!$E$1</c:f>
              <c:strCache>
                <c:ptCount val="1"/>
                <c:pt idx="0">
                  <c:v>GLD PnL</c:v>
                </c:pt>
              </c:strCache>
            </c:strRef>
          </c:tx>
          <c:spPr>
            <a:ln cmpd="sng">
              <a:solidFill>
                <a:srgbClr val="4472C4"/>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GLD!$E$2:$E$505</c:f>
              <c:numCache>
                <c:formatCode>"$"#,##0.00</c:formatCode>
                <c:ptCount val="504"/>
                <c:pt idx="0">
                  <c:v>115.49149250763786</c:v>
                </c:pt>
                <c:pt idx="1">
                  <c:v>115.97777039203406</c:v>
                </c:pt>
                <c:pt idx="2">
                  <c:v>114.57450256146926</c:v>
                </c:pt>
                <c:pt idx="3">
                  <c:v>115.21362240806432</c:v>
                </c:pt>
                <c:pt idx="4">
                  <c:v>118.86766555472725</c:v>
                </c:pt>
                <c:pt idx="5">
                  <c:v>120.91004281160208</c:v>
                </c:pt>
                <c:pt idx="6">
                  <c:v>121.3685381320292</c:v>
                </c:pt>
                <c:pt idx="7">
                  <c:v>122.08406298195331</c:v>
                </c:pt>
                <c:pt idx="8">
                  <c:v>123.47343432039106</c:v>
                </c:pt>
                <c:pt idx="9">
                  <c:v>122.94546695961371</c:v>
                </c:pt>
                <c:pt idx="10">
                  <c:v>123.18166772869048</c:v>
                </c:pt>
                <c:pt idx="11">
                  <c:v>123.56373651053283</c:v>
                </c:pt>
                <c:pt idx="12">
                  <c:v>123.07051593755847</c:v>
                </c:pt>
                <c:pt idx="13">
                  <c:v>121.75756002273482</c:v>
                </c:pt>
                <c:pt idx="14">
                  <c:v>124.18895986500088</c:v>
                </c:pt>
                <c:pt idx="15">
                  <c:v>123.58457638592377</c:v>
                </c:pt>
                <c:pt idx="16">
                  <c:v>123.91803314869119</c:v>
                </c:pt>
                <c:pt idx="17">
                  <c:v>123.45259513968588</c:v>
                </c:pt>
                <c:pt idx="18">
                  <c:v>123.40396158535522</c:v>
                </c:pt>
                <c:pt idx="19">
                  <c:v>123.61931275344175</c:v>
                </c:pt>
                <c:pt idx="20">
                  <c:v>122.50782193486259</c:v>
                </c:pt>
                <c:pt idx="21">
                  <c:v>122.29246034649105</c:v>
                </c:pt>
                <c:pt idx="22">
                  <c:v>122.23689521855292</c:v>
                </c:pt>
                <c:pt idx="23">
                  <c:v>121.68114459912081</c:v>
                </c:pt>
                <c:pt idx="24">
                  <c:v>121.59777467727221</c:v>
                </c:pt>
                <c:pt idx="25">
                  <c:v>121.36158432848046</c:v>
                </c:pt>
                <c:pt idx="26">
                  <c:v>119.96526960677886</c:v>
                </c:pt>
                <c:pt idx="27">
                  <c:v>118.88156204685444</c:v>
                </c:pt>
                <c:pt idx="28">
                  <c:v>118.39527374217319</c:v>
                </c:pt>
                <c:pt idx="29">
                  <c:v>119.58319040465148</c:v>
                </c:pt>
                <c:pt idx="30">
                  <c:v>119.56235122394625</c:v>
                </c:pt>
                <c:pt idx="31">
                  <c:v>119.20111120252409</c:v>
                </c:pt>
                <c:pt idx="32">
                  <c:v>118.13824351799055</c:v>
                </c:pt>
                <c:pt idx="33">
                  <c:v>116.2000746689839</c:v>
                </c:pt>
                <c:pt idx="34">
                  <c:v>115.72074016785156</c:v>
                </c:pt>
                <c:pt idx="35">
                  <c:v>116.5752007622481</c:v>
                </c:pt>
                <c:pt idx="36">
                  <c:v>115.08163074154152</c:v>
                </c:pt>
                <c:pt idx="37">
                  <c:v>115.47065263224708</c:v>
                </c:pt>
                <c:pt idx="38">
                  <c:v>115.9499878280651</c:v>
                </c:pt>
                <c:pt idx="39">
                  <c:v>115.60958768203383</c:v>
                </c:pt>
                <c:pt idx="40">
                  <c:v>115.90135427373444</c:v>
                </c:pt>
                <c:pt idx="41">
                  <c:v>115.59569118990679</c:v>
                </c:pt>
                <c:pt idx="42">
                  <c:v>116.04028932352121</c:v>
                </c:pt>
                <c:pt idx="43">
                  <c:v>116.79750503919782</c:v>
                </c:pt>
                <c:pt idx="44">
                  <c:v>115.65126743281563</c:v>
                </c:pt>
                <c:pt idx="45">
                  <c:v>115.24140497203349</c:v>
                </c:pt>
                <c:pt idx="46">
                  <c:v>115.56096524267387</c:v>
                </c:pt>
                <c:pt idx="47">
                  <c:v>114.866279573455</c:v>
                </c:pt>
                <c:pt idx="48">
                  <c:v>113.03925278998102</c:v>
                </c:pt>
                <c:pt idx="49">
                  <c:v>113.53247405764107</c:v>
                </c:pt>
                <c:pt idx="50">
                  <c:v>112.7335897061534</c:v>
                </c:pt>
                <c:pt idx="51">
                  <c:v>113.42133199210843</c:v>
                </c:pt>
                <c:pt idx="52">
                  <c:v>114.28273596976882</c:v>
                </c:pt>
                <c:pt idx="53">
                  <c:v>113.0670360486358</c:v>
                </c:pt>
                <c:pt idx="54">
                  <c:v>113.38659562459048</c:v>
                </c:pt>
                <c:pt idx="55">
                  <c:v>112.48350217054893</c:v>
                </c:pt>
                <c:pt idx="56">
                  <c:v>112.52518192133074</c:v>
                </c:pt>
                <c:pt idx="57">
                  <c:v>111.12192451105096</c:v>
                </c:pt>
                <c:pt idx="58">
                  <c:v>109.46162576161787</c:v>
                </c:pt>
                <c:pt idx="59">
                  <c:v>111.36505824310657</c:v>
                </c:pt>
                <c:pt idx="60">
                  <c:v>112.70580644749869</c:v>
                </c:pt>
                <c:pt idx="61">
                  <c:v>112.386246871544</c:v>
                </c:pt>
                <c:pt idx="62">
                  <c:v>112.79610863764046</c:v>
                </c:pt>
                <c:pt idx="63">
                  <c:v>112.40708674693491</c:v>
                </c:pt>
                <c:pt idx="64">
                  <c:v>113.2337640826767</c:v>
                </c:pt>
                <c:pt idx="65">
                  <c:v>113.40049211671757</c:v>
                </c:pt>
                <c:pt idx="66">
                  <c:v>112.92810099884906</c:v>
                </c:pt>
                <c:pt idx="67">
                  <c:v>113.58805030054998</c:v>
                </c:pt>
                <c:pt idx="68">
                  <c:v>112.78222256579845</c:v>
                </c:pt>
                <c:pt idx="69">
                  <c:v>112.67801346324458</c:v>
                </c:pt>
                <c:pt idx="70">
                  <c:v>112.18479219558454</c:v>
                </c:pt>
                <c:pt idx="71">
                  <c:v>112.20563207097544</c:v>
                </c:pt>
                <c:pt idx="72">
                  <c:v>112.30288806466608</c:v>
                </c:pt>
                <c:pt idx="73">
                  <c:v>111.73324025842126</c:v>
                </c:pt>
                <c:pt idx="74">
                  <c:v>109.40604951870904</c:v>
                </c:pt>
                <c:pt idx="75">
                  <c:v>110.55227670480616</c:v>
                </c:pt>
                <c:pt idx="76">
                  <c:v>110.48280396977026</c:v>
                </c:pt>
                <c:pt idx="77">
                  <c:v>111.58040871650741</c:v>
                </c:pt>
                <c:pt idx="78">
                  <c:v>112.82390231658022</c:v>
                </c:pt>
                <c:pt idx="79">
                  <c:v>112.21257545423927</c:v>
                </c:pt>
                <c:pt idx="80">
                  <c:v>112.40708674693488</c:v>
                </c:pt>
                <c:pt idx="81">
                  <c:v>115.19278253267359</c:v>
                </c:pt>
                <c:pt idx="82">
                  <c:v>117.40187809798992</c:v>
                </c:pt>
                <c:pt idx="83">
                  <c:v>117.48523690486783</c:v>
                </c:pt>
                <c:pt idx="84">
                  <c:v>117.7561643158632</c:v>
                </c:pt>
                <c:pt idx="85">
                  <c:v>116.01945014281601</c:v>
                </c:pt>
                <c:pt idx="86">
                  <c:v>115.54012536728301</c:v>
                </c:pt>
                <c:pt idx="87">
                  <c:v>115.54706875054686</c:v>
                </c:pt>
                <c:pt idx="88">
                  <c:v>116.87392046281191</c:v>
                </c:pt>
                <c:pt idx="89">
                  <c:v>118.57589826834113</c:v>
                </c:pt>
                <c:pt idx="90">
                  <c:v>118.9371382897633</c:v>
                </c:pt>
                <c:pt idx="91">
                  <c:v>119.97916679359162</c:v>
                </c:pt>
                <c:pt idx="92">
                  <c:v>119.5415113485554</c:v>
                </c:pt>
                <c:pt idx="93">
                  <c:v>119.15248876316417</c:v>
                </c:pt>
                <c:pt idx="94">
                  <c:v>117.96457210068587</c:v>
                </c:pt>
                <c:pt idx="95">
                  <c:v>116.81139111103984</c:v>
                </c:pt>
                <c:pt idx="96">
                  <c:v>119.38173642337773</c:v>
                </c:pt>
                <c:pt idx="97">
                  <c:v>119.56235122394629</c:v>
                </c:pt>
                <c:pt idx="98">
                  <c:v>121.03508136926196</c:v>
                </c:pt>
                <c:pt idx="99">
                  <c:v>119.90969405855573</c:v>
                </c:pt>
                <c:pt idx="100">
                  <c:v>119.95831649791569</c:v>
                </c:pt>
                <c:pt idx="101">
                  <c:v>119.84717443238303</c:v>
                </c:pt>
                <c:pt idx="102">
                  <c:v>120.61132241635276</c:v>
                </c:pt>
                <c:pt idx="103">
                  <c:v>120.91004281160224</c:v>
                </c:pt>
                <c:pt idx="104">
                  <c:v>120.80583370904839</c:v>
                </c:pt>
                <c:pt idx="105">
                  <c:v>121.76450340599878</c:v>
                </c:pt>
                <c:pt idx="106">
                  <c:v>121.84091882961285</c:v>
                </c:pt>
                <c:pt idx="107">
                  <c:v>119.88885418316482</c:v>
                </c:pt>
                <c:pt idx="108">
                  <c:v>118.88156204685448</c:v>
                </c:pt>
                <c:pt idx="109">
                  <c:v>120.37513206756104</c:v>
                </c:pt>
                <c:pt idx="110">
                  <c:v>120.43765099904805</c:v>
                </c:pt>
                <c:pt idx="111">
                  <c:v>120.9586652509622</c:v>
                </c:pt>
                <c:pt idx="112">
                  <c:v>120.1806207748654</c:v>
                </c:pt>
                <c:pt idx="113">
                  <c:v>120.41681112365715</c:v>
                </c:pt>
                <c:pt idx="114">
                  <c:v>124.68218113266104</c:v>
                </c:pt>
                <c:pt idx="115">
                  <c:v>124.97394772436164</c:v>
                </c:pt>
                <c:pt idx="116">
                  <c:v>127.03716485662737</c:v>
                </c:pt>
                <c:pt idx="117">
                  <c:v>126.66203945804887</c:v>
                </c:pt>
                <c:pt idx="118">
                  <c:v>123.90413665656426</c:v>
                </c:pt>
                <c:pt idx="119">
                  <c:v>123.44564133613713</c:v>
                </c:pt>
                <c:pt idx="120">
                  <c:v>122.50782193486268</c:v>
                </c:pt>
                <c:pt idx="121">
                  <c:v>122.06322380124826</c:v>
                </c:pt>
                <c:pt idx="122">
                  <c:v>122.50782193486269</c:v>
                </c:pt>
                <c:pt idx="123">
                  <c:v>122.02153363018144</c:v>
                </c:pt>
                <c:pt idx="124">
                  <c:v>121.21570589542989</c:v>
                </c:pt>
                <c:pt idx="125">
                  <c:v>122.18131897564413</c:v>
                </c:pt>
                <c:pt idx="126">
                  <c:v>122.57034086634968</c:v>
                </c:pt>
                <c:pt idx="127">
                  <c:v>122.77874865117235</c:v>
                </c:pt>
                <c:pt idx="128">
                  <c:v>121.50051937826724</c:v>
                </c:pt>
                <c:pt idx="129">
                  <c:v>120.83362669330248</c:v>
                </c:pt>
                <c:pt idx="130">
                  <c:v>119.16637483500617</c:v>
                </c:pt>
                <c:pt idx="131">
                  <c:v>119.82633455699212</c:v>
                </c:pt>
                <c:pt idx="132">
                  <c:v>119.60403028004239</c:v>
                </c:pt>
                <c:pt idx="133">
                  <c:v>119.83327794025597</c:v>
                </c:pt>
                <c:pt idx="134">
                  <c:v>121.91733494791259</c:v>
                </c:pt>
                <c:pt idx="135">
                  <c:v>121.4935759950034</c:v>
                </c:pt>
                <c:pt idx="136">
                  <c:v>119.70823938259625</c:v>
                </c:pt>
                <c:pt idx="137">
                  <c:v>120.04862910834247</c:v>
                </c:pt>
                <c:pt idx="138">
                  <c:v>119.11080970706799</c:v>
                </c:pt>
                <c:pt idx="139">
                  <c:v>118.22160232486846</c:v>
                </c:pt>
                <c:pt idx="140">
                  <c:v>115.78325909933855</c:v>
                </c:pt>
                <c:pt idx="141">
                  <c:v>116.56130357543536</c:v>
                </c:pt>
                <c:pt idx="142">
                  <c:v>117.75616431586316</c:v>
                </c:pt>
                <c:pt idx="143">
                  <c:v>117.81173986408635</c:v>
                </c:pt>
                <c:pt idx="144">
                  <c:v>119.64571003082416</c:v>
                </c:pt>
                <c:pt idx="145">
                  <c:v>122.04932661443549</c:v>
                </c:pt>
                <c:pt idx="146">
                  <c:v>121.68114459912081</c:v>
                </c:pt>
                <c:pt idx="147">
                  <c:v>121.91039156464872</c:v>
                </c:pt>
                <c:pt idx="148">
                  <c:v>122.61202061713145</c:v>
                </c:pt>
                <c:pt idx="149">
                  <c:v>123.06356213400969</c:v>
                </c:pt>
                <c:pt idx="150">
                  <c:v>123.07051593755857</c:v>
                </c:pt>
                <c:pt idx="151">
                  <c:v>122.23689521855293</c:v>
                </c:pt>
                <c:pt idx="152">
                  <c:v>121.50051937826723</c:v>
                </c:pt>
                <c:pt idx="153">
                  <c:v>122.02848743373025</c:v>
                </c:pt>
                <c:pt idx="154">
                  <c:v>121.62556835621199</c:v>
                </c:pt>
                <c:pt idx="155">
                  <c:v>127.25946913357706</c:v>
                </c:pt>
                <c:pt idx="156">
                  <c:v>127.07884460740912</c:v>
                </c:pt>
                <c:pt idx="157">
                  <c:v>124.22369623251893</c:v>
                </c:pt>
                <c:pt idx="158">
                  <c:v>124.2931585472698</c:v>
                </c:pt>
                <c:pt idx="159">
                  <c:v>123.59153018947276</c:v>
                </c:pt>
                <c:pt idx="160">
                  <c:v>122.40361283230881</c:v>
                </c:pt>
                <c:pt idx="161">
                  <c:v>121.84786221287669</c:v>
                </c:pt>
                <c:pt idx="162">
                  <c:v>122.35499039294885</c:v>
                </c:pt>
                <c:pt idx="163">
                  <c:v>124.36263128230571</c:v>
                </c:pt>
                <c:pt idx="164">
                  <c:v>124.03612832308717</c:v>
                </c:pt>
                <c:pt idx="165">
                  <c:v>124.09864725457419</c:v>
                </c:pt>
                <c:pt idx="166">
                  <c:v>124.23063961578279</c:v>
                </c:pt>
                <c:pt idx="167">
                  <c:v>125.46023602904287</c:v>
                </c:pt>
                <c:pt idx="168">
                  <c:v>124.52240620748337</c:v>
                </c:pt>
                <c:pt idx="169">
                  <c:v>123.92497583726947</c:v>
                </c:pt>
                <c:pt idx="170">
                  <c:v>123.86245690578245</c:v>
                </c:pt>
                <c:pt idx="171">
                  <c:v>124.2931585472698</c:v>
                </c:pt>
                <c:pt idx="172">
                  <c:v>123.84161703039153</c:v>
                </c:pt>
                <c:pt idx="173">
                  <c:v>123.45953782826413</c:v>
                </c:pt>
                <c:pt idx="174">
                  <c:v>125.43244304478874</c:v>
                </c:pt>
                <c:pt idx="175">
                  <c:v>125.79368237152524</c:v>
                </c:pt>
                <c:pt idx="176">
                  <c:v>123.54985043869095</c:v>
                </c:pt>
                <c:pt idx="177">
                  <c:v>123.11219499365471</c:v>
                </c:pt>
                <c:pt idx="178">
                  <c:v>123.16777123656357</c:v>
                </c:pt>
                <c:pt idx="179">
                  <c:v>124.63355869330105</c:v>
                </c:pt>
                <c:pt idx="180">
                  <c:v>124.02917451953829</c:v>
                </c:pt>
                <c:pt idx="181">
                  <c:v>124.14032700535597</c:v>
                </c:pt>
                <c:pt idx="182">
                  <c:v>123.0427222586188</c:v>
                </c:pt>
                <c:pt idx="183">
                  <c:v>123.78604078748269</c:v>
                </c:pt>
                <c:pt idx="184">
                  <c:v>122.75095566691823</c:v>
                </c:pt>
                <c:pt idx="185">
                  <c:v>121.52831236252136</c:v>
                </c:pt>
                <c:pt idx="186">
                  <c:v>121.87565519713081</c:v>
                </c:pt>
                <c:pt idx="187">
                  <c:v>121.42410325996754</c:v>
                </c:pt>
                <c:pt idx="188">
                  <c:v>124.10559063783806</c:v>
                </c:pt>
                <c:pt idx="189">
                  <c:v>124.70997411691518</c:v>
                </c:pt>
                <c:pt idx="190">
                  <c:v>127.26641251684094</c:v>
                </c:pt>
                <c:pt idx="191">
                  <c:v>127.09969490308509</c:v>
                </c:pt>
                <c:pt idx="192">
                  <c:v>127.80132326088214</c:v>
                </c:pt>
                <c:pt idx="193">
                  <c:v>127.44008393414565</c:v>
                </c:pt>
                <c:pt idx="194">
                  <c:v>127.74574701797329</c:v>
                </c:pt>
                <c:pt idx="195">
                  <c:v>126.74539826492678</c:v>
                </c:pt>
                <c:pt idx="196">
                  <c:v>126.75235206847564</c:v>
                </c:pt>
                <c:pt idx="197">
                  <c:v>127.16221383457211</c:v>
                </c:pt>
                <c:pt idx="198">
                  <c:v>125.93956010989019</c:v>
                </c:pt>
                <c:pt idx="199">
                  <c:v>126.1827042622308</c:v>
                </c:pt>
                <c:pt idx="200">
                  <c:v>125.83536142762135</c:v>
                </c:pt>
                <c:pt idx="201">
                  <c:v>126.86349343932261</c:v>
                </c:pt>
                <c:pt idx="202">
                  <c:v>128.55158517300984</c:v>
                </c:pt>
                <c:pt idx="203">
                  <c:v>128.39875363109601</c:v>
                </c:pt>
                <c:pt idx="204">
                  <c:v>128.09308985258269</c:v>
                </c:pt>
                <c:pt idx="205">
                  <c:v>125.90483416265727</c:v>
                </c:pt>
                <c:pt idx="206">
                  <c:v>127.37756500265861</c:v>
                </c:pt>
                <c:pt idx="207">
                  <c:v>125.89093767053021</c:v>
                </c:pt>
                <c:pt idx="208">
                  <c:v>125.73810612861639</c:v>
                </c:pt>
                <c:pt idx="209">
                  <c:v>126.45363167322617</c:v>
                </c:pt>
                <c:pt idx="210">
                  <c:v>127.47482030166358</c:v>
                </c:pt>
                <c:pt idx="211">
                  <c:v>126.59951983187615</c:v>
                </c:pt>
                <c:pt idx="212">
                  <c:v>130.72594437080824</c:v>
                </c:pt>
                <c:pt idx="213">
                  <c:v>129.5588773093202</c:v>
                </c:pt>
                <c:pt idx="214">
                  <c:v>126.80791719641378</c:v>
                </c:pt>
                <c:pt idx="215">
                  <c:v>127.35672512726772</c:v>
                </c:pt>
                <c:pt idx="216">
                  <c:v>124.41820752521456</c:v>
                </c:pt>
                <c:pt idx="217">
                  <c:v>125.00174070861573</c:v>
                </c:pt>
                <c:pt idx="218">
                  <c:v>132.09447583385509</c:v>
                </c:pt>
                <c:pt idx="219">
                  <c:v>132.55297115428223</c:v>
                </c:pt>
                <c:pt idx="220">
                  <c:v>134.69260371016202</c:v>
                </c:pt>
                <c:pt idx="221">
                  <c:v>132.92810697314576</c:v>
                </c:pt>
                <c:pt idx="222">
                  <c:v>131.70545324846384</c:v>
                </c:pt>
                <c:pt idx="223">
                  <c:v>128.96144693910628</c:v>
                </c:pt>
                <c:pt idx="224">
                  <c:v>128.81555878045631</c:v>
                </c:pt>
                <c:pt idx="225">
                  <c:v>127.65543510223215</c:v>
                </c:pt>
                <c:pt idx="226">
                  <c:v>128.60716141591871</c:v>
                </c:pt>
                <c:pt idx="227">
                  <c:v>127.64849171896832</c:v>
                </c:pt>
                <c:pt idx="228">
                  <c:v>126.59256672301296</c:v>
                </c:pt>
                <c:pt idx="229">
                  <c:v>124.140327005356</c:v>
                </c:pt>
                <c:pt idx="230">
                  <c:v>123.08440200940062</c:v>
                </c:pt>
                <c:pt idx="231">
                  <c:v>122.00764755833941</c:v>
                </c:pt>
                <c:pt idx="232">
                  <c:v>120.18062077486542</c:v>
                </c:pt>
                <c:pt idx="233">
                  <c:v>118.74956968564587</c:v>
                </c:pt>
                <c:pt idx="234">
                  <c:v>118.17992257408669</c:v>
                </c:pt>
                <c:pt idx="235">
                  <c:v>117.21431018855813</c:v>
                </c:pt>
                <c:pt idx="236">
                  <c:v>118.33275411600053</c:v>
                </c:pt>
                <c:pt idx="237">
                  <c:v>118.22855543373171</c:v>
                </c:pt>
                <c:pt idx="238">
                  <c:v>117.67974819756344</c:v>
                </c:pt>
                <c:pt idx="239">
                  <c:v>117.53386976451283</c:v>
                </c:pt>
                <c:pt idx="240">
                  <c:v>117.83953354302615</c:v>
                </c:pt>
                <c:pt idx="241">
                  <c:v>118.15908269869581</c:v>
                </c:pt>
                <c:pt idx="242">
                  <c:v>117.42966066195898</c:v>
                </c:pt>
                <c:pt idx="243">
                  <c:v>116.69329593664396</c:v>
                </c:pt>
                <c:pt idx="244">
                  <c:v>115.99861026742509</c:v>
                </c:pt>
                <c:pt idx="245">
                  <c:v>115.74852273182061</c:v>
                </c:pt>
                <c:pt idx="246">
                  <c:v>116.26953698373477</c:v>
                </c:pt>
                <c:pt idx="247">
                  <c:v>115.75547653536951</c:v>
                </c:pt>
                <c:pt idx="248">
                  <c:v>115.69294648891177</c:v>
                </c:pt>
                <c:pt idx="249">
                  <c:v>115.1788860405465</c:v>
                </c:pt>
                <c:pt idx="250">
                  <c:v>115.24834835529735</c:v>
                </c:pt>
                <c:pt idx="251">
                  <c:v>115.65126743281564</c:v>
                </c:pt>
                <c:pt idx="252">
                  <c:v>114.6856543526014</c:v>
                </c:pt>
                <c:pt idx="253">
                  <c:v>113.94928962728639</c:v>
                </c:pt>
                <c:pt idx="254">
                  <c:v>112.70580644749863</c:v>
                </c:pt>
                <c:pt idx="255">
                  <c:v>112.928100998849</c:v>
                </c:pt>
                <c:pt idx="256">
                  <c:v>112.71274983076249</c:v>
                </c:pt>
                <c:pt idx="257">
                  <c:v>112.76832607367135</c:v>
                </c:pt>
                <c:pt idx="258">
                  <c:v>112.96978005494512</c:v>
                </c:pt>
                <c:pt idx="259">
                  <c:v>112.81000512976746</c:v>
                </c:pt>
                <c:pt idx="260">
                  <c:v>113.62973977693109</c:v>
                </c:pt>
                <c:pt idx="261">
                  <c:v>112.02500754480747</c:v>
                </c:pt>
                <c:pt idx="262">
                  <c:v>110.95519578232441</c:v>
                </c:pt>
                <c:pt idx="263">
                  <c:v>109.76727911984612</c:v>
                </c:pt>
                <c:pt idx="264">
                  <c:v>112.03890403693453</c:v>
                </c:pt>
                <c:pt idx="265">
                  <c:v>110.8718369754465</c:v>
                </c:pt>
                <c:pt idx="266">
                  <c:v>112.95589398310312</c:v>
                </c:pt>
                <c:pt idx="267">
                  <c:v>113.69225940310378</c:v>
                </c:pt>
                <c:pt idx="268">
                  <c:v>113.17124515118962</c:v>
                </c:pt>
                <c:pt idx="269">
                  <c:v>112.34456712076216</c:v>
                </c:pt>
                <c:pt idx="270">
                  <c:v>111.96943130189862</c:v>
                </c:pt>
                <c:pt idx="271">
                  <c:v>111.76797662593917</c:v>
                </c:pt>
                <c:pt idx="272">
                  <c:v>113.37965293601232</c:v>
                </c:pt>
                <c:pt idx="273">
                  <c:v>112.71274983076253</c:v>
                </c:pt>
                <c:pt idx="274">
                  <c:v>114.37999126877381</c:v>
                </c:pt>
                <c:pt idx="275">
                  <c:v>114.10906455246413</c:v>
                </c:pt>
                <c:pt idx="276">
                  <c:v>113.01841291459019</c:v>
                </c:pt>
                <c:pt idx="277">
                  <c:v>113.87981689225057</c:v>
                </c:pt>
                <c:pt idx="278">
                  <c:v>113.24070746594055</c:v>
                </c:pt>
                <c:pt idx="279">
                  <c:v>112.24731182175725</c:v>
                </c:pt>
                <c:pt idx="280">
                  <c:v>111.17748963898916</c:v>
                </c:pt>
                <c:pt idx="281">
                  <c:v>110.74678799750178</c:v>
                </c:pt>
                <c:pt idx="282">
                  <c:v>111.44147366672065</c:v>
                </c:pt>
                <c:pt idx="283">
                  <c:v>112.11531946054863</c:v>
                </c:pt>
                <c:pt idx="284">
                  <c:v>110.42028503828324</c:v>
                </c:pt>
                <c:pt idx="285">
                  <c:v>111.85828923636599</c:v>
                </c:pt>
                <c:pt idx="286">
                  <c:v>111.38589742381181</c:v>
                </c:pt>
                <c:pt idx="287">
                  <c:v>110.99687553310623</c:v>
                </c:pt>
                <c:pt idx="288">
                  <c:v>110.31608635601442</c:v>
                </c:pt>
                <c:pt idx="289">
                  <c:v>112.35151050402604</c:v>
                </c:pt>
                <c:pt idx="290">
                  <c:v>111.73324025842125</c:v>
                </c:pt>
                <c:pt idx="291">
                  <c:v>112.23341532963018</c:v>
                </c:pt>
                <c:pt idx="292">
                  <c:v>112.98367654707222</c:v>
                </c:pt>
                <c:pt idx="293">
                  <c:v>113.46995443146845</c:v>
                </c:pt>
                <c:pt idx="294">
                  <c:v>112.35151050402605</c:v>
                </c:pt>
                <c:pt idx="295">
                  <c:v>110.1840946894915</c:v>
                </c:pt>
                <c:pt idx="296">
                  <c:v>110.94129929019739</c:v>
                </c:pt>
                <c:pt idx="297">
                  <c:v>110.15631143083675</c:v>
                </c:pt>
                <c:pt idx="298">
                  <c:v>112.33762443218401</c:v>
                </c:pt>
                <c:pt idx="299">
                  <c:v>112.434879731189</c:v>
                </c:pt>
                <c:pt idx="300">
                  <c:v>113.01145980572696</c:v>
                </c:pt>
                <c:pt idx="301">
                  <c:v>112.12921664736135</c:v>
                </c:pt>
                <c:pt idx="302">
                  <c:v>110.23967023771466</c:v>
                </c:pt>
                <c:pt idx="303">
                  <c:v>107.43313457658505</c:v>
                </c:pt>
                <c:pt idx="304">
                  <c:v>108.39874696211362</c:v>
                </c:pt>
                <c:pt idx="305">
                  <c:v>108.9822912604855</c:v>
                </c:pt>
                <c:pt idx="306">
                  <c:v>106.04376323814729</c:v>
                </c:pt>
                <c:pt idx="307">
                  <c:v>105.52274898623314</c:v>
                </c:pt>
                <c:pt idx="308">
                  <c:v>103.82077118070391</c:v>
                </c:pt>
                <c:pt idx="309">
                  <c:v>102.84821541191151</c:v>
                </c:pt>
                <c:pt idx="310">
                  <c:v>106.23133114757908</c:v>
                </c:pt>
                <c:pt idx="311">
                  <c:v>105.76589313857377</c:v>
                </c:pt>
                <c:pt idx="312">
                  <c:v>106.45363542452881</c:v>
                </c:pt>
                <c:pt idx="313">
                  <c:v>105.10594383687285</c:v>
                </c:pt>
                <c:pt idx="314">
                  <c:v>106.56477749006146</c:v>
                </c:pt>
                <c:pt idx="315">
                  <c:v>101.63251549077847</c:v>
                </c:pt>
                <c:pt idx="316">
                  <c:v>97.332409808942302</c:v>
                </c:pt>
                <c:pt idx="317">
                  <c:v>95.894404916173869</c:v>
                </c:pt>
                <c:pt idx="318">
                  <c:v>97.742271575038743</c:v>
                </c:pt>
                <c:pt idx="319">
                  <c:v>99.729073283690411</c:v>
                </c:pt>
                <c:pt idx="320">
                  <c:v>98.395277493475817</c:v>
                </c:pt>
                <c:pt idx="321">
                  <c:v>99.534561990994789</c:v>
                </c:pt>
                <c:pt idx="322">
                  <c:v>102.66759019105791</c:v>
                </c:pt>
                <c:pt idx="323">
                  <c:v>106.9329602000618</c:v>
                </c:pt>
                <c:pt idx="324">
                  <c:v>107.31503940218919</c:v>
                </c:pt>
                <c:pt idx="325">
                  <c:v>109.62834407005938</c:v>
                </c:pt>
                <c:pt idx="326">
                  <c:v>109.44772926949081</c:v>
                </c:pt>
                <c:pt idx="327">
                  <c:v>109.406049518709</c:v>
                </c:pt>
                <c:pt idx="328">
                  <c:v>107.09274554552447</c:v>
                </c:pt>
                <c:pt idx="329">
                  <c:v>106.90517694140702</c:v>
                </c:pt>
                <c:pt idx="330">
                  <c:v>103.64709976339915</c:v>
                </c:pt>
                <c:pt idx="331">
                  <c:v>103.07746307212504</c:v>
                </c:pt>
                <c:pt idx="332">
                  <c:v>106.98159305970677</c:v>
                </c:pt>
                <c:pt idx="333">
                  <c:v>106.96075318431586</c:v>
                </c:pt>
                <c:pt idx="334">
                  <c:v>106.49531517531055</c:v>
                </c:pt>
                <c:pt idx="335">
                  <c:v>108.43348332963153</c:v>
                </c:pt>
                <c:pt idx="336">
                  <c:v>107.46787094410296</c:v>
                </c:pt>
                <c:pt idx="337">
                  <c:v>105.8770456243914</c:v>
                </c:pt>
                <c:pt idx="338">
                  <c:v>105.44633286793335</c:v>
                </c:pt>
                <c:pt idx="339">
                  <c:v>104.83501712056308</c:v>
                </c:pt>
                <c:pt idx="340">
                  <c:v>103.50816471361236</c:v>
                </c:pt>
                <c:pt idx="341">
                  <c:v>103.077463072125</c:v>
                </c:pt>
                <c:pt idx="342">
                  <c:v>102.49391877375311</c:v>
                </c:pt>
                <c:pt idx="343">
                  <c:v>102.57728869560171</c:v>
                </c:pt>
                <c:pt idx="344">
                  <c:v>102.93157421878932</c:v>
                </c:pt>
                <c:pt idx="345">
                  <c:v>102.66759019105781</c:v>
                </c:pt>
                <c:pt idx="346">
                  <c:v>102.39666347474811</c:v>
                </c:pt>
                <c:pt idx="347">
                  <c:v>101.8478666588649</c:v>
                </c:pt>
                <c:pt idx="348">
                  <c:v>101.72281768092014</c:v>
                </c:pt>
                <c:pt idx="349">
                  <c:v>103.06356657999794</c:v>
                </c:pt>
                <c:pt idx="350">
                  <c:v>103.73741237382592</c:v>
                </c:pt>
                <c:pt idx="351">
                  <c:v>103.139982003612</c:v>
                </c:pt>
                <c:pt idx="352">
                  <c:v>103.13303931503381</c:v>
                </c:pt>
                <c:pt idx="353">
                  <c:v>102.57728869560171</c:v>
                </c:pt>
                <c:pt idx="354">
                  <c:v>103.50122133034849</c:v>
                </c:pt>
                <c:pt idx="355">
                  <c:v>102.7995825522664</c:v>
                </c:pt>
                <c:pt idx="356">
                  <c:v>102.2021521820525</c:v>
                </c:pt>
                <c:pt idx="357">
                  <c:v>101.97290452183894</c:v>
                </c:pt>
                <c:pt idx="358">
                  <c:v>101.93817857460601</c:v>
                </c:pt>
                <c:pt idx="359">
                  <c:v>101.82702678347398</c:v>
                </c:pt>
                <c:pt idx="360">
                  <c:v>101.63945887404221</c:v>
                </c:pt>
                <c:pt idx="361">
                  <c:v>101.79923310453421</c:v>
                </c:pt>
                <c:pt idx="362">
                  <c:v>101.20875653786918</c:v>
                </c:pt>
                <c:pt idx="363">
                  <c:v>101.29906914829598</c:v>
                </c:pt>
                <c:pt idx="364">
                  <c:v>102.05627444368754</c:v>
                </c:pt>
                <c:pt idx="365">
                  <c:v>101.44494758134661</c:v>
                </c:pt>
                <c:pt idx="366">
                  <c:v>102.02153807616962</c:v>
                </c:pt>
                <c:pt idx="367">
                  <c:v>102.79263916900256</c:v>
                </c:pt>
                <c:pt idx="368">
                  <c:v>102.38972009148426</c:v>
                </c:pt>
                <c:pt idx="369">
                  <c:v>101.32685240695074</c:v>
                </c:pt>
                <c:pt idx="370">
                  <c:v>100</c:v>
                </c:pt>
              </c:numCache>
            </c:numRef>
          </c:val>
          <c:smooth val="0"/>
          <c:extLst>
            <c:ext xmlns:c16="http://schemas.microsoft.com/office/drawing/2014/chart" uri="{C3380CC4-5D6E-409C-BE32-E72D297353CC}">
              <c16:uniqueId val="{00000000-1D82-49CB-8B9C-4678E95B3894}"/>
            </c:ext>
          </c:extLst>
        </c:ser>
        <c:ser>
          <c:idx val="1"/>
          <c:order val="1"/>
          <c:tx>
            <c:strRef>
              <c:f>IEF!$E$1</c:f>
              <c:strCache>
                <c:ptCount val="1"/>
                <c:pt idx="0">
                  <c:v>IEF PnL</c:v>
                </c:pt>
              </c:strCache>
            </c:strRef>
          </c:tx>
          <c:spPr>
            <a:ln cmpd="sng">
              <a:solidFill>
                <a:srgbClr val="ED7D31"/>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IEF!$E$2:$E$505</c:f>
              <c:numCache>
                <c:formatCode>"$"#,##0.00</c:formatCode>
                <c:ptCount val="504"/>
                <c:pt idx="0">
                  <c:v>105.66818520345537</c:v>
                </c:pt>
                <c:pt idx="1">
                  <c:v>105.47586232426046</c:v>
                </c:pt>
                <c:pt idx="2">
                  <c:v>105.814721282021</c:v>
                </c:pt>
                <c:pt idx="3">
                  <c:v>105.21943151339137</c:v>
                </c:pt>
                <c:pt idx="4">
                  <c:v>104.84394586261018</c:v>
                </c:pt>
                <c:pt idx="5">
                  <c:v>105.56744416796739</c:v>
                </c:pt>
                <c:pt idx="6">
                  <c:v>105.54913036354326</c:v>
                </c:pt>
                <c:pt idx="7">
                  <c:v>105.87882921369514</c:v>
                </c:pt>
                <c:pt idx="8">
                  <c:v>106.03451807324865</c:v>
                </c:pt>
                <c:pt idx="9">
                  <c:v>105.65903242246746</c:v>
                </c:pt>
                <c:pt idx="10">
                  <c:v>105.32933357231558</c:v>
                </c:pt>
                <c:pt idx="11">
                  <c:v>105.02710863419645</c:v>
                </c:pt>
                <c:pt idx="12">
                  <c:v>105.10953037029475</c:v>
                </c:pt>
                <c:pt idx="13">
                  <c:v>104.53256081688241</c:v>
                </c:pt>
                <c:pt idx="14">
                  <c:v>104.79815173536014</c:v>
                </c:pt>
                <c:pt idx="15">
                  <c:v>104.67909689544803</c:v>
                </c:pt>
                <c:pt idx="16">
                  <c:v>104.69832561163989</c:v>
                </c:pt>
                <c:pt idx="17">
                  <c:v>104.70747930845536</c:v>
                </c:pt>
                <c:pt idx="18">
                  <c:v>104.89051569583347</c:v>
                </c:pt>
                <c:pt idx="19">
                  <c:v>105.0094871954344</c:v>
                </c:pt>
                <c:pt idx="20">
                  <c:v>104.62510702704724</c:v>
                </c:pt>
                <c:pt idx="21">
                  <c:v>104.52443467862891</c:v>
                </c:pt>
                <c:pt idx="22">
                  <c:v>104.48782904964295</c:v>
                </c:pt>
                <c:pt idx="23">
                  <c:v>104.0576822288336</c:v>
                </c:pt>
                <c:pt idx="24">
                  <c:v>104.36885755004204</c:v>
                </c:pt>
                <c:pt idx="25">
                  <c:v>104.36885755004204</c:v>
                </c:pt>
                <c:pt idx="26">
                  <c:v>104.46952989846037</c:v>
                </c:pt>
                <c:pt idx="27">
                  <c:v>104.24072594283247</c:v>
                </c:pt>
                <c:pt idx="28">
                  <c:v>103.89295231925884</c:v>
                </c:pt>
                <c:pt idx="29">
                  <c:v>104.3963103980401</c:v>
                </c:pt>
                <c:pt idx="30">
                  <c:v>104.57020133105111</c:v>
                </c:pt>
                <c:pt idx="31">
                  <c:v>104.78069056642728</c:v>
                </c:pt>
                <c:pt idx="32">
                  <c:v>104.74407761082057</c:v>
                </c:pt>
                <c:pt idx="33">
                  <c:v>104.6983256116399</c:v>
                </c:pt>
                <c:pt idx="34">
                  <c:v>104.57020133105109</c:v>
                </c:pt>
                <c:pt idx="35">
                  <c:v>104.43291694285365</c:v>
                </c:pt>
                <c:pt idx="36">
                  <c:v>104.25537185773723</c:v>
                </c:pt>
                <c:pt idx="37">
                  <c:v>104.16391639823846</c:v>
                </c:pt>
                <c:pt idx="38">
                  <c:v>104.34683372802918</c:v>
                </c:pt>
                <c:pt idx="39">
                  <c:v>104.20964000676366</c:v>
                </c:pt>
                <c:pt idx="40">
                  <c:v>104.62121475976703</c:v>
                </c:pt>
                <c:pt idx="41">
                  <c:v>104.73097028627599</c:v>
                </c:pt>
                <c:pt idx="42">
                  <c:v>104.86815668092073</c:v>
                </c:pt>
                <c:pt idx="43">
                  <c:v>104.78584026499591</c:v>
                </c:pt>
                <c:pt idx="44">
                  <c:v>104.73097028627599</c:v>
                </c:pt>
                <c:pt idx="45">
                  <c:v>104.42000377375929</c:v>
                </c:pt>
                <c:pt idx="46">
                  <c:v>104.52975930026824</c:v>
                </c:pt>
                <c:pt idx="47">
                  <c:v>104.81327937558005</c:v>
                </c:pt>
                <c:pt idx="48">
                  <c:v>104.14562365784904</c:v>
                </c:pt>
                <c:pt idx="49">
                  <c:v>104.27366368229909</c:v>
                </c:pt>
                <c:pt idx="50">
                  <c:v>103.84380351552706</c:v>
                </c:pt>
                <c:pt idx="51">
                  <c:v>103.90782078026929</c:v>
                </c:pt>
                <c:pt idx="52">
                  <c:v>104.1822082228003</c:v>
                </c:pt>
                <c:pt idx="53">
                  <c:v>103.82550436434445</c:v>
                </c:pt>
                <c:pt idx="54">
                  <c:v>103.88952803987985</c:v>
                </c:pt>
                <c:pt idx="55">
                  <c:v>103.38650515399847</c:v>
                </c:pt>
                <c:pt idx="56">
                  <c:v>103.67917801029816</c:v>
                </c:pt>
                <c:pt idx="57">
                  <c:v>103.2218796487696</c:v>
                </c:pt>
                <c:pt idx="58">
                  <c:v>103.36812174667712</c:v>
                </c:pt>
                <c:pt idx="59">
                  <c:v>103.45952866731334</c:v>
                </c:pt>
                <c:pt idx="60">
                  <c:v>103.81600173721515</c:v>
                </c:pt>
                <c:pt idx="61">
                  <c:v>104.16333576354302</c:v>
                </c:pt>
                <c:pt idx="62">
                  <c:v>104.30043881787658</c:v>
                </c:pt>
                <c:pt idx="63">
                  <c:v>104.16333576354302</c:v>
                </c:pt>
                <c:pt idx="64">
                  <c:v>103.6514668989182</c:v>
                </c:pt>
                <c:pt idx="65">
                  <c:v>103.31327924278506</c:v>
                </c:pt>
                <c:pt idx="66">
                  <c:v>103.37726079025107</c:v>
                </c:pt>
                <c:pt idx="67">
                  <c:v>104.02621897179553</c:v>
                </c:pt>
                <c:pt idx="68">
                  <c:v>104.19989285366644</c:v>
                </c:pt>
                <c:pt idx="69">
                  <c:v>104.21817185664193</c:v>
                </c:pt>
                <c:pt idx="70">
                  <c:v>104.09020784588229</c:v>
                </c:pt>
                <c:pt idx="71">
                  <c:v>104.84885836183163</c:v>
                </c:pt>
                <c:pt idx="72">
                  <c:v>104.88541545195503</c:v>
                </c:pt>
                <c:pt idx="73">
                  <c:v>104.66605184717994</c:v>
                </c:pt>
                <c:pt idx="74">
                  <c:v>104.17247572294455</c:v>
                </c:pt>
                <c:pt idx="75">
                  <c:v>104.58378397011766</c:v>
                </c:pt>
                <c:pt idx="76">
                  <c:v>104.73003339464594</c:v>
                </c:pt>
                <c:pt idx="77">
                  <c:v>105.25102848125837</c:v>
                </c:pt>
                <c:pt idx="78">
                  <c:v>105.81773252315449</c:v>
                </c:pt>
                <c:pt idx="79">
                  <c:v>105.62577963830809</c:v>
                </c:pt>
                <c:pt idx="80">
                  <c:v>105.74461193211452</c:v>
                </c:pt>
                <c:pt idx="81">
                  <c:v>104.80373462038136</c:v>
                </c:pt>
                <c:pt idx="82">
                  <c:v>106.21962331516465</c:v>
                </c:pt>
                <c:pt idx="83">
                  <c:v>106.36578115693339</c:v>
                </c:pt>
                <c:pt idx="84">
                  <c:v>106.28355632376811</c:v>
                </c:pt>
                <c:pt idx="85">
                  <c:v>106.45712488546555</c:v>
                </c:pt>
                <c:pt idx="86">
                  <c:v>106.8864685254738</c:v>
                </c:pt>
                <c:pt idx="87">
                  <c:v>106.89559383163382</c:v>
                </c:pt>
                <c:pt idx="88">
                  <c:v>106.82252177945641</c:v>
                </c:pt>
                <c:pt idx="89">
                  <c:v>107.59898239465242</c:v>
                </c:pt>
                <c:pt idx="90">
                  <c:v>107.9552457400349</c:v>
                </c:pt>
                <c:pt idx="91">
                  <c:v>108.03745042499308</c:v>
                </c:pt>
                <c:pt idx="92">
                  <c:v>107.76340550198272</c:v>
                </c:pt>
                <c:pt idx="93">
                  <c:v>107.68118707961059</c:v>
                </c:pt>
                <c:pt idx="94">
                  <c:v>107.63551109412035</c:v>
                </c:pt>
                <c:pt idx="95">
                  <c:v>107.86389560070958</c:v>
                </c:pt>
                <c:pt idx="96">
                  <c:v>107.90043162679829</c:v>
                </c:pt>
                <c:pt idx="97">
                  <c:v>108.16533750623469</c:v>
                </c:pt>
                <c:pt idx="98">
                  <c:v>108.43938242924506</c:v>
                </c:pt>
                <c:pt idx="99">
                  <c:v>108.30418063299942</c:v>
                </c:pt>
                <c:pt idx="100">
                  <c:v>108.49589540267102</c:v>
                </c:pt>
                <c:pt idx="101">
                  <c:v>108.77888429797753</c:v>
                </c:pt>
                <c:pt idx="102">
                  <c:v>108.65107414625392</c:v>
                </c:pt>
                <c:pt idx="103">
                  <c:v>108.68759643492869</c:v>
                </c:pt>
                <c:pt idx="104">
                  <c:v>108.24942146941854</c:v>
                </c:pt>
                <c:pt idx="105">
                  <c:v>108.08509635564093</c:v>
                </c:pt>
                <c:pt idx="106">
                  <c:v>108.24028242584458</c:v>
                </c:pt>
                <c:pt idx="107">
                  <c:v>108.19464215763054</c:v>
                </c:pt>
                <c:pt idx="108">
                  <c:v>108.13073662385494</c:v>
                </c:pt>
                <c:pt idx="109">
                  <c:v>107.83861509576766</c:v>
                </c:pt>
                <c:pt idx="110">
                  <c:v>108.0850963556409</c:v>
                </c:pt>
                <c:pt idx="111">
                  <c:v>107.7108122706648</c:v>
                </c:pt>
                <c:pt idx="112">
                  <c:v>107.72907020960561</c:v>
                </c:pt>
                <c:pt idx="113">
                  <c:v>107.93902826497649</c:v>
                </c:pt>
                <c:pt idx="114">
                  <c:v>108.24942146941849</c:v>
                </c:pt>
                <c:pt idx="115">
                  <c:v>108.63282353393383</c:v>
                </c:pt>
                <c:pt idx="116">
                  <c:v>109.27183857527562</c:v>
                </c:pt>
                <c:pt idx="117">
                  <c:v>109.52745246792965</c:v>
                </c:pt>
                <c:pt idx="118">
                  <c:v>109.50005548541488</c:v>
                </c:pt>
                <c:pt idx="119">
                  <c:v>109.42703197210002</c:v>
                </c:pt>
                <c:pt idx="120">
                  <c:v>109.354002047992</c:v>
                </c:pt>
                <c:pt idx="121">
                  <c:v>109.37225266031203</c:v>
                </c:pt>
                <c:pt idx="122">
                  <c:v>109.36313376494518</c:v>
                </c:pt>
                <c:pt idx="123">
                  <c:v>109.2079339573276</c:v>
                </c:pt>
                <c:pt idx="124">
                  <c:v>109.43614995163928</c:v>
                </c:pt>
                <c:pt idx="125">
                  <c:v>109.25358155216239</c:v>
                </c:pt>
                <c:pt idx="126">
                  <c:v>109.18055803884752</c:v>
                </c:pt>
                <c:pt idx="127">
                  <c:v>109.27183857527558</c:v>
                </c:pt>
                <c:pt idx="128">
                  <c:v>109.35126921844747</c:v>
                </c:pt>
                <c:pt idx="129">
                  <c:v>109.44250121601297</c:v>
                </c:pt>
                <c:pt idx="130">
                  <c:v>109.55197741510536</c:v>
                </c:pt>
                <c:pt idx="131">
                  <c:v>109.61583990498397</c:v>
                </c:pt>
                <c:pt idx="132">
                  <c:v>109.39688201183364</c:v>
                </c:pt>
                <c:pt idx="133">
                  <c:v>109.15054820020325</c:v>
                </c:pt>
                <c:pt idx="134">
                  <c:v>109.30564268764739</c:v>
                </c:pt>
                <c:pt idx="135">
                  <c:v>109.19616740438259</c:v>
                </c:pt>
                <c:pt idx="136">
                  <c:v>108.85862265922138</c:v>
                </c:pt>
                <c:pt idx="137">
                  <c:v>109.28739940194811</c:v>
                </c:pt>
                <c:pt idx="138">
                  <c:v>108.99546012355231</c:v>
                </c:pt>
                <c:pt idx="139">
                  <c:v>109.17792411868332</c:v>
                </c:pt>
                <c:pt idx="140">
                  <c:v>109.7618100020957</c:v>
                </c:pt>
                <c:pt idx="141">
                  <c:v>109.83474925927177</c:v>
                </c:pt>
                <c:pt idx="142">
                  <c:v>109.50652580737599</c:v>
                </c:pt>
                <c:pt idx="143">
                  <c:v>109.47005938418454</c:v>
                </c:pt>
                <c:pt idx="144">
                  <c:v>109.64329275298206</c:v>
                </c:pt>
                <c:pt idx="145">
                  <c:v>109.86209037630321</c:v>
                </c:pt>
                <c:pt idx="146">
                  <c:v>109.67062745922033</c:v>
                </c:pt>
                <c:pt idx="147">
                  <c:v>109.55211662089987</c:v>
                </c:pt>
                <c:pt idx="148">
                  <c:v>109.58857663329816</c:v>
                </c:pt>
                <c:pt idx="149">
                  <c:v>109.30595040571941</c:v>
                </c:pt>
                <c:pt idx="150">
                  <c:v>109.38799482084842</c:v>
                </c:pt>
                <c:pt idx="151">
                  <c:v>109.53388707261452</c:v>
                </c:pt>
                <c:pt idx="152">
                  <c:v>108.91391941360074</c:v>
                </c:pt>
                <c:pt idx="153">
                  <c:v>108.74067871818244</c:v>
                </c:pt>
                <c:pt idx="154">
                  <c:v>109.05067262179287</c:v>
                </c:pt>
                <c:pt idx="155">
                  <c:v>109.86209037630321</c:v>
                </c:pt>
                <c:pt idx="156">
                  <c:v>110.23589914675733</c:v>
                </c:pt>
                <c:pt idx="157">
                  <c:v>110.2541433482842</c:v>
                </c:pt>
                <c:pt idx="158">
                  <c:v>109.33329884937163</c:v>
                </c:pt>
                <c:pt idx="159">
                  <c:v>109.57946506455207</c:v>
                </c:pt>
                <c:pt idx="160">
                  <c:v>109.3916416463331</c:v>
                </c:pt>
                <c:pt idx="161">
                  <c:v>109.74699007994782</c:v>
                </c:pt>
                <c:pt idx="162">
                  <c:v>110.21167459103285</c:v>
                </c:pt>
                <c:pt idx="163">
                  <c:v>110.2207925705721</c:v>
                </c:pt>
                <c:pt idx="164">
                  <c:v>109.97477288780692</c:v>
                </c:pt>
                <c:pt idx="165">
                  <c:v>109.68321093038041</c:v>
                </c:pt>
                <c:pt idx="166">
                  <c:v>109.52831884083486</c:v>
                </c:pt>
                <c:pt idx="167">
                  <c:v>109.9109937382395</c:v>
                </c:pt>
                <c:pt idx="168">
                  <c:v>110.05678250148732</c:v>
                </c:pt>
                <c:pt idx="169">
                  <c:v>110.2936768780925</c:v>
                </c:pt>
                <c:pt idx="170">
                  <c:v>110.47590275804873</c:v>
                </c:pt>
                <c:pt idx="171">
                  <c:v>110.53968190761617</c:v>
                </c:pt>
                <c:pt idx="172">
                  <c:v>110.65812955383255</c:v>
                </c:pt>
                <c:pt idx="173">
                  <c:v>110.62170525871048</c:v>
                </c:pt>
                <c:pt idx="174">
                  <c:v>110.37567824932452</c:v>
                </c:pt>
                <c:pt idx="175">
                  <c:v>110.25723792972889</c:v>
                </c:pt>
                <c:pt idx="176">
                  <c:v>110.31191283717101</c:v>
                </c:pt>
                <c:pt idx="177">
                  <c:v>110.1114427556879</c:v>
                </c:pt>
                <c:pt idx="178">
                  <c:v>110.43034674597347</c:v>
                </c:pt>
                <c:pt idx="179">
                  <c:v>110.17522923187612</c:v>
                </c:pt>
                <c:pt idx="180">
                  <c:v>110.876829183601</c:v>
                </c:pt>
                <c:pt idx="181">
                  <c:v>110.98614419703662</c:v>
                </c:pt>
                <c:pt idx="182">
                  <c:v>110.92327354844375</c:v>
                </c:pt>
                <c:pt idx="183">
                  <c:v>111.22377215154566</c:v>
                </c:pt>
                <c:pt idx="184">
                  <c:v>111.14180466593466</c:v>
                </c:pt>
                <c:pt idx="185">
                  <c:v>111.16002047680608</c:v>
                </c:pt>
                <c:pt idx="186">
                  <c:v>111.06897072893204</c:v>
                </c:pt>
                <c:pt idx="187">
                  <c:v>111.01433703373172</c:v>
                </c:pt>
                <c:pt idx="188">
                  <c:v>111.01433703373172</c:v>
                </c:pt>
                <c:pt idx="189">
                  <c:v>111.01433703373172</c:v>
                </c:pt>
                <c:pt idx="190">
                  <c:v>110.81401440049147</c:v>
                </c:pt>
                <c:pt idx="191">
                  <c:v>110.91417571711159</c:v>
                </c:pt>
                <c:pt idx="192">
                  <c:v>110.87774409536877</c:v>
                </c:pt>
                <c:pt idx="193">
                  <c:v>110.94148844348759</c:v>
                </c:pt>
                <c:pt idx="194">
                  <c:v>110.99612213868789</c:v>
                </c:pt>
                <c:pt idx="195">
                  <c:v>111.09629078192879</c:v>
                </c:pt>
                <c:pt idx="196">
                  <c:v>110.92327354844375</c:v>
                </c:pt>
                <c:pt idx="197">
                  <c:v>110.78669434749472</c:v>
                </c:pt>
                <c:pt idx="198">
                  <c:v>110.84132712686744</c:v>
                </c:pt>
                <c:pt idx="199">
                  <c:v>110.60457928267753</c:v>
                </c:pt>
                <c:pt idx="200">
                  <c:v>111.22377215154566</c:v>
                </c:pt>
                <c:pt idx="201">
                  <c:v>111.0780676444366</c:v>
                </c:pt>
                <c:pt idx="202">
                  <c:v>110.92327354844375</c:v>
                </c:pt>
                <c:pt idx="203">
                  <c:v>110.56088881141397</c:v>
                </c:pt>
                <c:pt idx="204">
                  <c:v>110.44258769761286</c:v>
                </c:pt>
                <c:pt idx="205">
                  <c:v>110.26061275441775</c:v>
                </c:pt>
                <c:pt idx="206">
                  <c:v>110.65187628301155</c:v>
                </c:pt>
                <c:pt idx="207">
                  <c:v>110.6973553655688</c:v>
                </c:pt>
                <c:pt idx="208">
                  <c:v>110.96122727565006</c:v>
                </c:pt>
                <c:pt idx="209">
                  <c:v>111.11591788312464</c:v>
                </c:pt>
                <c:pt idx="210">
                  <c:v>111.03402732703165</c:v>
                </c:pt>
                <c:pt idx="211">
                  <c:v>110.71556384981945</c:v>
                </c:pt>
                <c:pt idx="212">
                  <c:v>110.86114288854793</c:v>
                </c:pt>
                <c:pt idx="213">
                  <c:v>110.67007102984827</c:v>
                </c:pt>
                <c:pt idx="214">
                  <c:v>110.48808143341162</c:v>
                </c:pt>
                <c:pt idx="215">
                  <c:v>110.43349078210829</c:v>
                </c:pt>
                <c:pt idx="216">
                  <c:v>110.66098052513686</c:v>
                </c:pt>
                <c:pt idx="217">
                  <c:v>110.98853359123287</c:v>
                </c:pt>
                <c:pt idx="218">
                  <c:v>111.37067822445982</c:v>
                </c:pt>
                <c:pt idx="219">
                  <c:v>111.48896468501943</c:v>
                </c:pt>
                <c:pt idx="220">
                  <c:v>111.72553760613864</c:v>
                </c:pt>
                <c:pt idx="221">
                  <c:v>111.59816064086765</c:v>
                </c:pt>
                <c:pt idx="222">
                  <c:v>111.97120103196924</c:v>
                </c:pt>
                <c:pt idx="223">
                  <c:v>111.58904907212154</c:v>
                </c:pt>
                <c:pt idx="224">
                  <c:v>111.6436543766664</c:v>
                </c:pt>
                <c:pt idx="225">
                  <c:v>111.61637645173903</c:v>
                </c:pt>
                <c:pt idx="226">
                  <c:v>111.46181955509338</c:v>
                </c:pt>
                <c:pt idx="227">
                  <c:v>111.31635957395228</c:v>
                </c:pt>
                <c:pt idx="228">
                  <c:v>111.05271845242505</c:v>
                </c:pt>
                <c:pt idx="229">
                  <c:v>111.2254563584935</c:v>
                </c:pt>
                <c:pt idx="230">
                  <c:v>111.27998381769277</c:v>
                </c:pt>
                <c:pt idx="231">
                  <c:v>111.17088585539724</c:v>
                </c:pt>
                <c:pt idx="232">
                  <c:v>111.13452475237926</c:v>
                </c:pt>
                <c:pt idx="233">
                  <c:v>111.01634269616552</c:v>
                </c:pt>
                <c:pt idx="234">
                  <c:v>110.94361957430193</c:v>
                </c:pt>
                <c:pt idx="235">
                  <c:v>110.97087002440144</c:v>
                </c:pt>
                <c:pt idx="236">
                  <c:v>110.88905639782645</c:v>
                </c:pt>
                <c:pt idx="237">
                  <c:v>110.92543948070673</c:v>
                </c:pt>
                <c:pt idx="238">
                  <c:v>110.93451533217662</c:v>
                </c:pt>
                <c:pt idx="239">
                  <c:v>110.81633419179049</c:v>
                </c:pt>
                <c:pt idx="240">
                  <c:v>111.03451637896757</c:v>
                </c:pt>
                <c:pt idx="241">
                  <c:v>110.6799647153608</c:v>
                </c:pt>
                <c:pt idx="242">
                  <c:v>110.85268796818772</c:v>
                </c:pt>
                <c:pt idx="243">
                  <c:v>110.49812897796018</c:v>
                </c:pt>
                <c:pt idx="244">
                  <c:v>110.66177637931725</c:v>
                </c:pt>
                <c:pt idx="245">
                  <c:v>110.5253931654736</c:v>
                </c:pt>
                <c:pt idx="246">
                  <c:v>110.69813107154206</c:v>
                </c:pt>
                <c:pt idx="247">
                  <c:v>110.89797197946717</c:v>
                </c:pt>
                <c:pt idx="248">
                  <c:v>110.7889646841036</c:v>
                </c:pt>
                <c:pt idx="249">
                  <c:v>110.4892133963195</c:v>
                </c:pt>
                <c:pt idx="250">
                  <c:v>110.47106810417291</c:v>
                </c:pt>
                <c:pt idx="251">
                  <c:v>110.26212936491564</c:v>
                </c:pt>
                <c:pt idx="252">
                  <c:v>110.2984767305197</c:v>
                </c:pt>
                <c:pt idx="253">
                  <c:v>110.39840084779263</c:v>
                </c:pt>
                <c:pt idx="254">
                  <c:v>110.36204615556778</c:v>
                </c:pt>
                <c:pt idx="255">
                  <c:v>110.11681591618976</c:v>
                </c:pt>
                <c:pt idx="256">
                  <c:v>109.94423186915733</c:v>
                </c:pt>
                <c:pt idx="257">
                  <c:v>110.17130216314723</c:v>
                </c:pt>
                <c:pt idx="258">
                  <c:v>110.26212936491559</c:v>
                </c:pt>
                <c:pt idx="259">
                  <c:v>110.50738707912146</c:v>
                </c:pt>
                <c:pt idx="260">
                  <c:v>110.11681591618975</c:v>
                </c:pt>
                <c:pt idx="261">
                  <c:v>109.29930607651517</c:v>
                </c:pt>
                <c:pt idx="262">
                  <c:v>108.9087275869627</c:v>
                </c:pt>
                <c:pt idx="263">
                  <c:v>108.79064352430166</c:v>
                </c:pt>
                <c:pt idx="264">
                  <c:v>109.33564611549848</c:v>
                </c:pt>
                <c:pt idx="265">
                  <c:v>109.77163408471097</c:v>
                </c:pt>
                <c:pt idx="266">
                  <c:v>110.42563664465057</c:v>
                </c:pt>
                <c:pt idx="267">
                  <c:v>110.60730478560124</c:v>
                </c:pt>
                <c:pt idx="268">
                  <c:v>110.6509119165536</c:v>
                </c:pt>
                <c:pt idx="269">
                  <c:v>110.29701690133268</c:v>
                </c:pt>
                <c:pt idx="270">
                  <c:v>110.39683569843214</c:v>
                </c:pt>
                <c:pt idx="271">
                  <c:v>110.30606527797468</c:v>
                </c:pt>
                <c:pt idx="272">
                  <c:v>110.59646047104475</c:v>
                </c:pt>
                <c:pt idx="273">
                  <c:v>110.38777358437621</c:v>
                </c:pt>
                <c:pt idx="274">
                  <c:v>110.31515486685849</c:v>
                </c:pt>
                <c:pt idx="275">
                  <c:v>110.28794746065597</c:v>
                </c:pt>
                <c:pt idx="276">
                  <c:v>109.97942712364642</c:v>
                </c:pt>
                <c:pt idx="277">
                  <c:v>110.65997403060952</c:v>
                </c:pt>
                <c:pt idx="278">
                  <c:v>110.73257076826495</c:v>
                </c:pt>
                <c:pt idx="279">
                  <c:v>110.56017538171714</c:v>
                </c:pt>
                <c:pt idx="280">
                  <c:v>110.33330840145339</c:v>
                </c:pt>
                <c:pt idx="281">
                  <c:v>109.97033661893499</c:v>
                </c:pt>
                <c:pt idx="282">
                  <c:v>110.27887069335847</c:v>
                </c:pt>
                <c:pt idx="283">
                  <c:v>110.64182782263534</c:v>
                </c:pt>
                <c:pt idx="284">
                  <c:v>109.97033661893501</c:v>
                </c:pt>
                <c:pt idx="285">
                  <c:v>110.37868307966478</c:v>
                </c:pt>
                <c:pt idx="286">
                  <c:v>110.46035658461767</c:v>
                </c:pt>
                <c:pt idx="287">
                  <c:v>110.44220396585033</c:v>
                </c:pt>
                <c:pt idx="288">
                  <c:v>110.28975713598436</c:v>
                </c:pt>
                <c:pt idx="289">
                  <c:v>110.55262255153833</c:v>
                </c:pt>
                <c:pt idx="290">
                  <c:v>110.60701813156386</c:v>
                </c:pt>
                <c:pt idx="291">
                  <c:v>110.12659145994245</c:v>
                </c:pt>
                <c:pt idx="292">
                  <c:v>110.71578822758023</c:v>
                </c:pt>
                <c:pt idx="293">
                  <c:v>110.68860738037797</c:v>
                </c:pt>
                <c:pt idx="294">
                  <c:v>110.61607383482662</c:v>
                </c:pt>
                <c:pt idx="295">
                  <c:v>110.96054315243624</c:v>
                </c:pt>
                <c:pt idx="296">
                  <c:v>110.65234427091266</c:v>
                </c:pt>
                <c:pt idx="297">
                  <c:v>110.36226320670779</c:v>
                </c:pt>
                <c:pt idx="298">
                  <c:v>110.65234427091265</c:v>
                </c:pt>
                <c:pt idx="299">
                  <c:v>110.53450473421957</c:v>
                </c:pt>
                <c:pt idx="300">
                  <c:v>109.55551983624409</c:v>
                </c:pt>
                <c:pt idx="301">
                  <c:v>109.41047197752091</c:v>
                </c:pt>
                <c:pt idx="302">
                  <c:v>109.64615746170023</c:v>
                </c:pt>
                <c:pt idx="303">
                  <c:v>109.41047197752091</c:v>
                </c:pt>
                <c:pt idx="304">
                  <c:v>109.54645772218815</c:v>
                </c:pt>
                <c:pt idx="305">
                  <c:v>110.03593277045158</c:v>
                </c:pt>
                <c:pt idx="306">
                  <c:v>110.53450473421957</c:v>
                </c:pt>
                <c:pt idx="307">
                  <c:v>110.4529218961986</c:v>
                </c:pt>
                <c:pt idx="308">
                  <c:v>110.43479034146596</c:v>
                </c:pt>
                <c:pt idx="309">
                  <c:v>109.98701475527379</c:v>
                </c:pt>
                <c:pt idx="310">
                  <c:v>109.78782316911379</c:v>
                </c:pt>
                <c:pt idx="311">
                  <c:v>109.53432025906703</c:v>
                </c:pt>
                <c:pt idx="312">
                  <c:v>108.72850645361262</c:v>
                </c:pt>
                <c:pt idx="313">
                  <c:v>108.46594784030309</c:v>
                </c:pt>
                <c:pt idx="314">
                  <c:v>108.40255333832569</c:v>
                </c:pt>
                <c:pt idx="315">
                  <c:v>109.14499279000982</c:v>
                </c:pt>
                <c:pt idx="316">
                  <c:v>107.86838132427144</c:v>
                </c:pt>
                <c:pt idx="317">
                  <c:v>105.18842983346117</c:v>
                </c:pt>
                <c:pt idx="318">
                  <c:v>104.84437904906261</c:v>
                </c:pt>
                <c:pt idx="319">
                  <c:v>106.32016927937467</c:v>
                </c:pt>
                <c:pt idx="320">
                  <c:v>109.05444583148562</c:v>
                </c:pt>
                <c:pt idx="321">
                  <c:v>106.24773281154845</c:v>
                </c:pt>
                <c:pt idx="322">
                  <c:v>106.94488184115997</c:v>
                </c:pt>
                <c:pt idx="323">
                  <c:v>106.89054853741094</c:v>
                </c:pt>
                <c:pt idx="324">
                  <c:v>107.96796933281691</c:v>
                </c:pt>
                <c:pt idx="325">
                  <c:v>109.98701475527385</c:v>
                </c:pt>
                <c:pt idx="326">
                  <c:v>109.0091828842409</c:v>
                </c:pt>
                <c:pt idx="327">
                  <c:v>107.9136653355509</c:v>
                </c:pt>
                <c:pt idx="328">
                  <c:v>106.96299965847869</c:v>
                </c:pt>
                <c:pt idx="329">
                  <c:v>107.19839116199991</c:v>
                </c:pt>
                <c:pt idx="330">
                  <c:v>105.96707011833412</c:v>
                </c:pt>
                <c:pt idx="331">
                  <c:v>106.03948552212567</c:v>
                </c:pt>
                <c:pt idx="332">
                  <c:v>104.86388068187793</c:v>
                </c:pt>
                <c:pt idx="333">
                  <c:v>104.35747564468697</c:v>
                </c:pt>
                <c:pt idx="334">
                  <c:v>104.41173110309042</c:v>
                </c:pt>
                <c:pt idx="335">
                  <c:v>104.12236346858232</c:v>
                </c:pt>
                <c:pt idx="336">
                  <c:v>103.31752685117215</c:v>
                </c:pt>
                <c:pt idx="337">
                  <c:v>102.90152956671085</c:v>
                </c:pt>
                <c:pt idx="338">
                  <c:v>102.60310622893999</c:v>
                </c:pt>
                <c:pt idx="339">
                  <c:v>102.6211892448101</c:v>
                </c:pt>
                <c:pt idx="340">
                  <c:v>102.4584146271514</c:v>
                </c:pt>
                <c:pt idx="341">
                  <c:v>102.20521210855591</c:v>
                </c:pt>
                <c:pt idx="342">
                  <c:v>102.11477688099836</c:v>
                </c:pt>
                <c:pt idx="343">
                  <c:v>102.37702777623586</c:v>
                </c:pt>
                <c:pt idx="344">
                  <c:v>102.6211892448101</c:v>
                </c:pt>
                <c:pt idx="345">
                  <c:v>102.42224951123882</c:v>
                </c:pt>
                <c:pt idx="346">
                  <c:v>101.93392016329719</c:v>
                </c:pt>
                <c:pt idx="347">
                  <c:v>101.86158168902365</c:v>
                </c:pt>
                <c:pt idx="348">
                  <c:v>102.30468930196234</c:v>
                </c:pt>
                <c:pt idx="349">
                  <c:v>102.90152956671088</c:v>
                </c:pt>
                <c:pt idx="350">
                  <c:v>102.98923288055153</c:v>
                </c:pt>
                <c:pt idx="351">
                  <c:v>102.4744718323806</c:v>
                </c:pt>
                <c:pt idx="352">
                  <c:v>102.37512743397552</c:v>
                </c:pt>
                <c:pt idx="353">
                  <c:v>101.88747579845443</c:v>
                </c:pt>
                <c:pt idx="354">
                  <c:v>102.23064555670626</c:v>
                </c:pt>
                <c:pt idx="355">
                  <c:v>101.54429230278868</c:v>
                </c:pt>
                <c:pt idx="356">
                  <c:v>101.18305326608068</c:v>
                </c:pt>
                <c:pt idx="357">
                  <c:v>100.93019326700586</c:v>
                </c:pt>
                <c:pt idx="358">
                  <c:v>100.91213131517047</c:v>
                </c:pt>
                <c:pt idx="359">
                  <c:v>100.51476196399852</c:v>
                </c:pt>
                <c:pt idx="360">
                  <c:v>100.5960434947406</c:v>
                </c:pt>
                <c:pt idx="361">
                  <c:v>100.80375227753731</c:v>
                </c:pt>
                <c:pt idx="362">
                  <c:v>100.55088586766931</c:v>
                </c:pt>
                <c:pt idx="363">
                  <c:v>100.35220439747992</c:v>
                </c:pt>
                <c:pt idx="364">
                  <c:v>100.46960342109963</c:v>
                </c:pt>
                <c:pt idx="365">
                  <c:v>100.25286732569562</c:v>
                </c:pt>
                <c:pt idx="366">
                  <c:v>100.18062592914718</c:v>
                </c:pt>
                <c:pt idx="367">
                  <c:v>100.41541756559344</c:v>
                </c:pt>
                <c:pt idx="368">
                  <c:v>100.55990585365588</c:v>
                </c:pt>
                <c:pt idx="369">
                  <c:v>100.66828489128903</c:v>
                </c:pt>
                <c:pt idx="370">
                  <c:v>100</c:v>
                </c:pt>
              </c:numCache>
            </c:numRef>
          </c:val>
          <c:smooth val="0"/>
          <c:extLst>
            <c:ext xmlns:c16="http://schemas.microsoft.com/office/drawing/2014/chart" uri="{C3380CC4-5D6E-409C-BE32-E72D297353CC}">
              <c16:uniqueId val="{00000001-1D82-49CB-8B9C-4678E95B3894}"/>
            </c:ext>
          </c:extLst>
        </c:ser>
        <c:ser>
          <c:idx val="2"/>
          <c:order val="2"/>
          <c:tx>
            <c:strRef>
              <c:f>EWJ!$E$1</c:f>
              <c:strCache>
                <c:ptCount val="1"/>
                <c:pt idx="0">
                  <c:v>EWJ PnL</c:v>
                </c:pt>
              </c:strCache>
            </c:strRef>
          </c:tx>
          <c:spPr>
            <a:ln cmpd="sng">
              <a:solidFill>
                <a:srgbClr val="A5A5A5"/>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EWJ!$E$2:$E$505</c:f>
              <c:numCache>
                <c:formatCode>"$"#,##0.00</c:formatCode>
                <c:ptCount val="504"/>
                <c:pt idx="0">
                  <c:v>115.86530246684434</c:v>
                </c:pt>
                <c:pt idx="1">
                  <c:v>115.72906707895902</c:v>
                </c:pt>
                <c:pt idx="2">
                  <c:v>114.52000994084763</c:v>
                </c:pt>
                <c:pt idx="3">
                  <c:v>117.19356258928079</c:v>
                </c:pt>
                <c:pt idx="4">
                  <c:v>117.63631993685908</c:v>
                </c:pt>
                <c:pt idx="5">
                  <c:v>117.82363891222704</c:v>
                </c:pt>
                <c:pt idx="6">
                  <c:v>117.26168028322346</c:v>
                </c:pt>
                <c:pt idx="7">
                  <c:v>117.2957314671458</c:v>
                </c:pt>
                <c:pt idx="8">
                  <c:v>117.12544489533815</c:v>
                </c:pt>
                <c:pt idx="9">
                  <c:v>116.62307924399822</c:v>
                </c:pt>
                <c:pt idx="10">
                  <c:v>117.4514037530752</c:v>
                </c:pt>
                <c:pt idx="11">
                  <c:v>118.0261477535975</c:v>
                </c:pt>
                <c:pt idx="12">
                  <c:v>117.56973485271492</c:v>
                </c:pt>
                <c:pt idx="13">
                  <c:v>116.30191404913083</c:v>
                </c:pt>
                <c:pt idx="14">
                  <c:v>116.2680961624778</c:v>
                </c:pt>
                <c:pt idx="15">
                  <c:v>115.20312137441987</c:v>
                </c:pt>
                <c:pt idx="16">
                  <c:v>115.93001606413466</c:v>
                </c:pt>
                <c:pt idx="17">
                  <c:v>115.40596738994601</c:v>
                </c:pt>
                <c:pt idx="18">
                  <c:v>115.32145247405957</c:v>
                </c:pt>
                <c:pt idx="19">
                  <c:v>115.06788729160287</c:v>
                </c:pt>
                <c:pt idx="20">
                  <c:v>115.33836908043507</c:v>
                </c:pt>
                <c:pt idx="21">
                  <c:v>114.83122338942371</c:v>
                </c:pt>
                <c:pt idx="22">
                  <c:v>114.20575681617132</c:v>
                </c:pt>
                <c:pt idx="23">
                  <c:v>113.17459991476638</c:v>
                </c:pt>
                <c:pt idx="24">
                  <c:v>113.74934561818844</c:v>
                </c:pt>
                <c:pt idx="25">
                  <c:v>112.32937412541186</c:v>
                </c:pt>
                <c:pt idx="26">
                  <c:v>113.27602973412854</c:v>
                </c:pt>
                <c:pt idx="27">
                  <c:v>111.5179781430088</c:v>
                </c:pt>
                <c:pt idx="28">
                  <c:v>110.60514042094515</c:v>
                </c:pt>
                <c:pt idx="29">
                  <c:v>114.52694755453535</c:v>
                </c:pt>
                <c:pt idx="30">
                  <c:v>116.50476006465696</c:v>
                </c:pt>
                <c:pt idx="31">
                  <c:v>116.74141204653768</c:v>
                </c:pt>
                <c:pt idx="32">
                  <c:v>116.16666634311559</c:v>
                </c:pt>
                <c:pt idx="33">
                  <c:v>115.2369273407744</c:v>
                </c:pt>
                <c:pt idx="34">
                  <c:v>113.86767671782812</c:v>
                </c:pt>
                <c:pt idx="35">
                  <c:v>115.32145247405953</c:v>
                </c:pt>
                <c:pt idx="36">
                  <c:v>113.96910653719031</c:v>
                </c:pt>
                <c:pt idx="37">
                  <c:v>115.01717834207098</c:v>
                </c:pt>
                <c:pt idx="38">
                  <c:v>114.91574852270881</c:v>
                </c:pt>
                <c:pt idx="39">
                  <c:v>114.94955448906339</c:v>
                </c:pt>
                <c:pt idx="40">
                  <c:v>116.36951235864176</c:v>
                </c:pt>
                <c:pt idx="41">
                  <c:v>116.80903589954529</c:v>
                </c:pt>
                <c:pt idx="42">
                  <c:v>115.77786537494215</c:v>
                </c:pt>
                <c:pt idx="43">
                  <c:v>115.575019359416</c:v>
                </c:pt>
                <c:pt idx="44">
                  <c:v>114.59457140754296</c:v>
                </c:pt>
                <c:pt idx="45">
                  <c:v>117.13022493500958</c:v>
                </c:pt>
                <c:pt idx="46">
                  <c:v>118.26281165577672</c:v>
                </c:pt>
                <c:pt idx="47">
                  <c:v>118.12757587005994</c:v>
                </c:pt>
                <c:pt idx="48">
                  <c:v>117.56973485271494</c:v>
                </c:pt>
                <c:pt idx="49">
                  <c:v>117.78948385141838</c:v>
                </c:pt>
                <c:pt idx="50">
                  <c:v>117.04569980172451</c:v>
                </c:pt>
                <c:pt idx="51">
                  <c:v>117.77258086824111</c:v>
                </c:pt>
                <c:pt idx="52">
                  <c:v>116.96118488583802</c:v>
                </c:pt>
                <c:pt idx="53">
                  <c:v>116.84285378619833</c:v>
                </c:pt>
                <c:pt idx="54">
                  <c:v>116.50476006465701</c:v>
                </c:pt>
                <c:pt idx="55">
                  <c:v>118.29662954242974</c:v>
                </c:pt>
                <c:pt idx="56">
                  <c:v>116.87664612935471</c:v>
                </c:pt>
                <c:pt idx="57">
                  <c:v>115.82857432447406</c:v>
                </c:pt>
                <c:pt idx="58">
                  <c:v>116.94426998236231</c:v>
                </c:pt>
                <c:pt idx="59">
                  <c:v>117.8063987548941</c:v>
                </c:pt>
                <c:pt idx="60">
                  <c:v>118.51637854113316</c:v>
                </c:pt>
                <c:pt idx="61">
                  <c:v>116.96118488583801</c:v>
                </c:pt>
                <c:pt idx="62">
                  <c:v>115.64264321242362</c:v>
                </c:pt>
                <c:pt idx="63">
                  <c:v>116.927366999185</c:v>
                </c:pt>
                <c:pt idx="64">
                  <c:v>118.70232157348204</c:v>
                </c:pt>
                <c:pt idx="65">
                  <c:v>119.49682649300622</c:v>
                </c:pt>
                <c:pt idx="66">
                  <c:v>118.63470964077285</c:v>
                </c:pt>
                <c:pt idx="67">
                  <c:v>118.31351890240879</c:v>
                </c:pt>
                <c:pt idx="68">
                  <c:v>117.55283186953761</c:v>
                </c:pt>
                <c:pt idx="69">
                  <c:v>117.16401727816597</c:v>
                </c:pt>
                <c:pt idx="70">
                  <c:v>116.53856603101157</c:v>
                </c:pt>
                <c:pt idx="71">
                  <c:v>115.01717834207102</c:v>
                </c:pt>
                <c:pt idx="72">
                  <c:v>115.59192234259334</c:v>
                </c:pt>
                <c:pt idx="73">
                  <c:v>115.1862183912426</c:v>
                </c:pt>
                <c:pt idx="74">
                  <c:v>113.93530057083578</c:v>
                </c:pt>
                <c:pt idx="75">
                  <c:v>115.2200362778956</c:v>
                </c:pt>
                <c:pt idx="76">
                  <c:v>114.29028365235622</c:v>
                </c:pt>
                <c:pt idx="77">
                  <c:v>115.38907632706717</c:v>
                </c:pt>
                <c:pt idx="78">
                  <c:v>116.08214120983052</c:v>
                </c:pt>
                <c:pt idx="79">
                  <c:v>117.23164113117356</c:v>
                </c:pt>
                <c:pt idx="80">
                  <c:v>115.32145247405957</c:v>
                </c:pt>
                <c:pt idx="81">
                  <c:v>116.9949772289944</c:v>
                </c:pt>
                <c:pt idx="82">
                  <c:v>119.04040167182518</c:v>
                </c:pt>
                <c:pt idx="83">
                  <c:v>120.03776452717395</c:v>
                </c:pt>
                <c:pt idx="84">
                  <c:v>120.3082343957077</c:v>
                </c:pt>
                <c:pt idx="85">
                  <c:v>120.59560724741876</c:v>
                </c:pt>
                <c:pt idx="86">
                  <c:v>119.85182319772488</c:v>
                </c:pt>
                <c:pt idx="87">
                  <c:v>121.30559895395626</c:v>
                </c:pt>
                <c:pt idx="88">
                  <c:v>121.47463900312783</c:v>
                </c:pt>
                <c:pt idx="89">
                  <c:v>120.95060224923762</c:v>
                </c:pt>
                <c:pt idx="90">
                  <c:v>120.2068062792453</c:v>
                </c:pt>
                <c:pt idx="91">
                  <c:v>119.5813397059929</c:v>
                </c:pt>
                <c:pt idx="92">
                  <c:v>119.80111424819299</c:v>
                </c:pt>
                <c:pt idx="93">
                  <c:v>119.15873277146486</c:v>
                </c:pt>
                <c:pt idx="94">
                  <c:v>117.06260108200199</c:v>
                </c:pt>
                <c:pt idx="95">
                  <c:v>116.1497650628381</c:v>
                </c:pt>
                <c:pt idx="96">
                  <c:v>116.01452927712133</c:v>
                </c:pt>
                <c:pt idx="97">
                  <c:v>115.33836908043506</c:v>
                </c:pt>
                <c:pt idx="98">
                  <c:v>114.42553135837139</c:v>
                </c:pt>
                <c:pt idx="99">
                  <c:v>113.24221184747553</c:v>
                </c:pt>
                <c:pt idx="100">
                  <c:v>115.69335216195549</c:v>
                </c:pt>
                <c:pt idx="101">
                  <c:v>114.9495544890634</c:v>
                </c:pt>
                <c:pt idx="102">
                  <c:v>117.5190139828846</c:v>
                </c:pt>
                <c:pt idx="103">
                  <c:v>117.5021109997073</c:v>
                </c:pt>
                <c:pt idx="104">
                  <c:v>117.04569980172447</c:v>
                </c:pt>
                <c:pt idx="105">
                  <c:v>116.97807594871688</c:v>
                </c:pt>
                <c:pt idx="106">
                  <c:v>117.43450076989794</c:v>
                </c:pt>
                <c:pt idx="107">
                  <c:v>116.84285378619833</c:v>
                </c:pt>
                <c:pt idx="108">
                  <c:v>116.16666634311564</c:v>
                </c:pt>
                <c:pt idx="109">
                  <c:v>118.19518780276913</c:v>
                </c:pt>
                <c:pt idx="110">
                  <c:v>116.97807594871692</c:v>
                </c:pt>
                <c:pt idx="111">
                  <c:v>116.639994147474</c:v>
                </c:pt>
                <c:pt idx="112">
                  <c:v>116.03143226029866</c:v>
                </c:pt>
                <c:pt idx="113">
                  <c:v>117.13022493500961</c:v>
                </c:pt>
                <c:pt idx="114">
                  <c:v>115.01717834207102</c:v>
                </c:pt>
                <c:pt idx="115">
                  <c:v>115.25384224425019</c:v>
                </c:pt>
                <c:pt idx="116">
                  <c:v>113.90148268418278</c:v>
                </c:pt>
                <c:pt idx="117">
                  <c:v>112.85342279960058</c:v>
                </c:pt>
                <c:pt idx="118">
                  <c:v>114.20575681617134</c:v>
                </c:pt>
                <c:pt idx="119">
                  <c:v>113.85077373465089</c:v>
                </c:pt>
                <c:pt idx="120">
                  <c:v>113.8000664880188</c:v>
                </c:pt>
                <c:pt idx="121">
                  <c:v>112.39699797841951</c:v>
                </c:pt>
                <c:pt idx="122">
                  <c:v>111.26441125765237</c:v>
                </c:pt>
                <c:pt idx="123">
                  <c:v>111.67011691190291</c:v>
                </c:pt>
                <c:pt idx="124">
                  <c:v>111.26441125765238</c:v>
                </c:pt>
                <c:pt idx="125">
                  <c:v>111.31512020718428</c:v>
                </c:pt>
                <c:pt idx="126">
                  <c:v>112.53223206123651</c:v>
                </c:pt>
                <c:pt idx="127">
                  <c:v>112.85342279960058</c:v>
                </c:pt>
                <c:pt idx="128">
                  <c:v>112.19415196289337</c:v>
                </c:pt>
                <c:pt idx="129">
                  <c:v>112.21105494607066</c:v>
                </c:pt>
                <c:pt idx="130">
                  <c:v>111.41655002654647</c:v>
                </c:pt>
                <c:pt idx="131">
                  <c:v>111.04802889180627</c:v>
                </c:pt>
                <c:pt idx="132">
                  <c:v>110.81228796130573</c:v>
                </c:pt>
                <c:pt idx="133">
                  <c:v>110.62707206716125</c:v>
                </c:pt>
                <c:pt idx="134">
                  <c:v>109.85252172721307</c:v>
                </c:pt>
                <c:pt idx="135">
                  <c:v>109.59994252372674</c:v>
                </c:pt>
                <c:pt idx="136">
                  <c:v>111.23325670624919</c:v>
                </c:pt>
                <c:pt idx="137">
                  <c:v>110.72811192247471</c:v>
                </c:pt>
                <c:pt idx="138">
                  <c:v>110.45869444600257</c:v>
                </c:pt>
                <c:pt idx="139">
                  <c:v>110.64391034014703</c:v>
                </c:pt>
                <c:pt idx="140">
                  <c:v>108.42127363211932</c:v>
                </c:pt>
                <c:pt idx="141">
                  <c:v>111.5195124557071</c:v>
                </c:pt>
                <c:pt idx="142">
                  <c:v>109.93671138924228</c:v>
                </c:pt>
                <c:pt idx="143">
                  <c:v>110.72811192247468</c:v>
                </c:pt>
                <c:pt idx="144">
                  <c:v>109.07797309016463</c:v>
                </c:pt>
                <c:pt idx="145">
                  <c:v>109.010608077923</c:v>
                </c:pt>
                <c:pt idx="146">
                  <c:v>107.79825753164465</c:v>
                </c:pt>
                <c:pt idx="147">
                  <c:v>107.09105858073991</c:v>
                </c:pt>
                <c:pt idx="148">
                  <c:v>107.81509580463046</c:v>
                </c:pt>
                <c:pt idx="149">
                  <c:v>108.23605262927548</c:v>
                </c:pt>
                <c:pt idx="150">
                  <c:v>106.72062168375162</c:v>
                </c:pt>
                <c:pt idx="151">
                  <c:v>105.22201709091513</c:v>
                </c:pt>
                <c:pt idx="152">
                  <c:v>106.87216103192451</c:v>
                </c:pt>
                <c:pt idx="153">
                  <c:v>106.23230836136385</c:v>
                </c:pt>
                <c:pt idx="154">
                  <c:v>106.63642691302306</c:v>
                </c:pt>
                <c:pt idx="155">
                  <c:v>103.58870801709202</c:v>
                </c:pt>
                <c:pt idx="156">
                  <c:v>103.50452005796255</c:v>
                </c:pt>
                <c:pt idx="157">
                  <c:v>101.01246757636247</c:v>
                </c:pt>
                <c:pt idx="158">
                  <c:v>101.18084519752115</c:v>
                </c:pt>
                <c:pt idx="159">
                  <c:v>99.092897644382077</c:v>
                </c:pt>
                <c:pt idx="160">
                  <c:v>98.065776615446453</c:v>
                </c:pt>
                <c:pt idx="161">
                  <c:v>98.638272788264345</c:v>
                </c:pt>
                <c:pt idx="162">
                  <c:v>97.897392182688662</c:v>
                </c:pt>
                <c:pt idx="163">
                  <c:v>99.244450615753166</c:v>
                </c:pt>
                <c:pt idx="164">
                  <c:v>98.890838368552465</c:v>
                </c:pt>
                <c:pt idx="165">
                  <c:v>99.850623334542675</c:v>
                </c:pt>
                <c:pt idx="166">
                  <c:v>99.800110218485045</c:v>
                </c:pt>
                <c:pt idx="167">
                  <c:v>100.08635915634389</c:v>
                </c:pt>
                <c:pt idx="168">
                  <c:v>99.311802004796604</c:v>
                </c:pt>
                <c:pt idx="169">
                  <c:v>99.294963731810796</c:v>
                </c:pt>
                <c:pt idx="170">
                  <c:v>99.177094118010416</c:v>
                </c:pt>
                <c:pt idx="171">
                  <c:v>99.379153393840028</c:v>
                </c:pt>
                <c:pt idx="172">
                  <c:v>100.22106704313006</c:v>
                </c:pt>
                <c:pt idx="173">
                  <c:v>100.06952088335808</c:v>
                </c:pt>
                <c:pt idx="174">
                  <c:v>100.38944466428875</c:v>
                </c:pt>
                <c:pt idx="175">
                  <c:v>100.12003399941571</c:v>
                </c:pt>
                <c:pt idx="176">
                  <c:v>100.13687738110085</c:v>
                </c:pt>
                <c:pt idx="177">
                  <c:v>100.10319572642992</c:v>
                </c:pt>
                <c:pt idx="178">
                  <c:v>99.58121266966964</c:v>
                </c:pt>
                <c:pt idx="179">
                  <c:v>99.800110218485059</c:v>
                </c:pt>
                <c:pt idx="180">
                  <c:v>98.991871412266832</c:v>
                </c:pt>
                <c:pt idx="181">
                  <c:v>99.48018643755438</c:v>
                </c:pt>
                <c:pt idx="182">
                  <c:v>99.463341352969479</c:v>
                </c:pt>
                <c:pt idx="183">
                  <c:v>100.23789850451676</c:v>
                </c:pt>
                <c:pt idx="184">
                  <c:v>100.32209327524532</c:v>
                </c:pt>
                <c:pt idx="185">
                  <c:v>98.941358296209216</c:v>
                </c:pt>
                <c:pt idx="186">
                  <c:v>98.789812136437234</c:v>
                </c:pt>
                <c:pt idx="187">
                  <c:v>99.17709411801043</c:v>
                </c:pt>
                <c:pt idx="188">
                  <c:v>98.604596242292757</c:v>
                </c:pt>
                <c:pt idx="189">
                  <c:v>98.3015107343479</c:v>
                </c:pt>
                <c:pt idx="190">
                  <c:v>99.783265133900173</c:v>
                </c:pt>
                <c:pt idx="191">
                  <c:v>100.22106704313009</c:v>
                </c:pt>
                <c:pt idx="192">
                  <c:v>100.10319572642993</c:v>
                </c:pt>
                <c:pt idx="193">
                  <c:v>99.74959710242743</c:v>
                </c:pt>
                <c:pt idx="194">
                  <c:v>99.29496373181081</c:v>
                </c:pt>
                <c:pt idx="195">
                  <c:v>98.58775967220673</c:v>
                </c:pt>
                <c:pt idx="196">
                  <c:v>97.324889198271677</c:v>
                </c:pt>
                <c:pt idx="197">
                  <c:v>97.274381190913388</c:v>
                </c:pt>
                <c:pt idx="198">
                  <c:v>96.937607216698495</c:v>
                </c:pt>
                <c:pt idx="199">
                  <c:v>97.745846022916723</c:v>
                </c:pt>
                <c:pt idx="200">
                  <c:v>97.207017881571545</c:v>
                </c:pt>
                <c:pt idx="201">
                  <c:v>98.941358296209245</c:v>
                </c:pt>
                <c:pt idx="202">
                  <c:v>97.964743571732143</c:v>
                </c:pt>
                <c:pt idx="203">
                  <c:v>97.695332906859107</c:v>
                </c:pt>
                <c:pt idx="204">
                  <c:v>97.830033982046174</c:v>
                </c:pt>
                <c:pt idx="205">
                  <c:v>97.308050925285912</c:v>
                </c:pt>
                <c:pt idx="206">
                  <c:v>98.217322775218477</c:v>
                </c:pt>
                <c:pt idx="207">
                  <c:v>97.947898487147228</c:v>
                </c:pt>
                <c:pt idx="208">
                  <c:v>98.082613185532523</c:v>
                </c:pt>
                <c:pt idx="209">
                  <c:v>97.004972228940161</c:v>
                </c:pt>
                <c:pt idx="210">
                  <c:v>97.274381190913417</c:v>
                </c:pt>
                <c:pt idx="211">
                  <c:v>97.62798151781567</c:v>
                </c:pt>
                <c:pt idx="212">
                  <c:v>98.149964574575932</c:v>
                </c:pt>
                <c:pt idx="213">
                  <c:v>97.813202520659473</c:v>
                </c:pt>
                <c:pt idx="214">
                  <c:v>97.409077157401157</c:v>
                </c:pt>
                <c:pt idx="215">
                  <c:v>97.425922241986058</c:v>
                </c:pt>
                <c:pt idx="216">
                  <c:v>97.543791855786452</c:v>
                </c:pt>
                <c:pt idx="217">
                  <c:v>95.523197394590596</c:v>
                </c:pt>
                <c:pt idx="218">
                  <c:v>94.748647054642419</c:v>
                </c:pt>
                <c:pt idx="219">
                  <c:v>94.294015386925565</c:v>
                </c:pt>
                <c:pt idx="220">
                  <c:v>94.260333732254622</c:v>
                </c:pt>
                <c:pt idx="221">
                  <c:v>94.327690229997387</c:v>
                </c:pt>
                <c:pt idx="222">
                  <c:v>94.395041619040811</c:v>
                </c:pt>
                <c:pt idx="223">
                  <c:v>93.351075505520271</c:v>
                </c:pt>
                <c:pt idx="224">
                  <c:v>91.482039124394817</c:v>
                </c:pt>
                <c:pt idx="225">
                  <c:v>93.906733405352369</c:v>
                </c:pt>
                <c:pt idx="226">
                  <c:v>95.337974688847012</c:v>
                </c:pt>
                <c:pt idx="227">
                  <c:v>95.28746838438849</c:v>
                </c:pt>
                <c:pt idx="228">
                  <c:v>95.87680283019219</c:v>
                </c:pt>
                <c:pt idx="229">
                  <c:v>94.007766449066736</c:v>
                </c:pt>
                <c:pt idx="230">
                  <c:v>94.108787572482655</c:v>
                </c:pt>
                <c:pt idx="231">
                  <c:v>94.428716462112661</c:v>
                </c:pt>
                <c:pt idx="232">
                  <c:v>94.681290556899668</c:v>
                </c:pt>
                <c:pt idx="233">
                  <c:v>94.630777440842053</c:v>
                </c:pt>
                <c:pt idx="234">
                  <c:v>94.563426051798615</c:v>
                </c:pt>
                <c:pt idx="235">
                  <c:v>94.411879892026633</c:v>
                </c:pt>
                <c:pt idx="236">
                  <c:v>95.388501428102856</c:v>
                </c:pt>
                <c:pt idx="237">
                  <c:v>94.192982343211213</c:v>
                </c:pt>
                <c:pt idx="238">
                  <c:v>93.45210173763553</c:v>
                </c:pt>
                <c:pt idx="239">
                  <c:v>93.940409951323971</c:v>
                </c:pt>
                <c:pt idx="240">
                  <c:v>92.728057702145875</c:v>
                </c:pt>
                <c:pt idx="241">
                  <c:v>93.182684261163402</c:v>
                </c:pt>
                <c:pt idx="242">
                  <c:v>93.250047570505259</c:v>
                </c:pt>
                <c:pt idx="243">
                  <c:v>94.091956111095968</c:v>
                </c:pt>
                <c:pt idx="244">
                  <c:v>92.896435323304559</c:v>
                </c:pt>
                <c:pt idx="245">
                  <c:v>92.290264307414844</c:v>
                </c:pt>
                <c:pt idx="246">
                  <c:v>92.475478498659555</c:v>
                </c:pt>
                <c:pt idx="247">
                  <c:v>93.418425191663957</c:v>
                </c:pt>
                <c:pt idx="248">
                  <c:v>93.401588621577929</c:v>
                </c:pt>
                <c:pt idx="249">
                  <c:v>94.310846848312295</c:v>
                </c:pt>
                <c:pt idx="250">
                  <c:v>93.250047570505288</c:v>
                </c:pt>
                <c:pt idx="251">
                  <c:v>95.236948456731795</c:v>
                </c:pt>
                <c:pt idx="252">
                  <c:v>94.984376064844568</c:v>
                </c:pt>
                <c:pt idx="253">
                  <c:v>94.344521691384131</c:v>
                </c:pt>
                <c:pt idx="254">
                  <c:v>94.79915335910097</c:v>
                </c:pt>
                <c:pt idx="255">
                  <c:v>94.96753779185876</c:v>
                </c:pt>
                <c:pt idx="256">
                  <c:v>94.546587778812864</c:v>
                </c:pt>
                <c:pt idx="257">
                  <c:v>92.761734248117534</c:v>
                </c:pt>
                <c:pt idx="258">
                  <c:v>93.785492049995426</c:v>
                </c:pt>
                <c:pt idx="259">
                  <c:v>92.131642599073331</c:v>
                </c:pt>
                <c:pt idx="260">
                  <c:v>96.174399892158831</c:v>
                </c:pt>
                <c:pt idx="261">
                  <c:v>96.224523044167739</c:v>
                </c:pt>
                <c:pt idx="262">
                  <c:v>96.725693259864855</c:v>
                </c:pt>
                <c:pt idx="263">
                  <c:v>95.322416996492876</c:v>
                </c:pt>
                <c:pt idx="264">
                  <c:v>93.969258776430465</c:v>
                </c:pt>
                <c:pt idx="265">
                  <c:v>95.038415886338441</c:v>
                </c:pt>
                <c:pt idx="266">
                  <c:v>94.38690175811125</c:v>
                </c:pt>
                <c:pt idx="267">
                  <c:v>93.969258776430465</c:v>
                </c:pt>
                <c:pt idx="268">
                  <c:v>92.565982513058486</c:v>
                </c:pt>
                <c:pt idx="269">
                  <c:v>93.351152136010256</c:v>
                </c:pt>
                <c:pt idx="270">
                  <c:v>92.148344640077028</c:v>
                </c:pt>
                <c:pt idx="271">
                  <c:v>90.978946334850562</c:v>
                </c:pt>
                <c:pt idx="272">
                  <c:v>87.988633893270659</c:v>
                </c:pt>
                <c:pt idx="273">
                  <c:v>87.871697468547566</c:v>
                </c:pt>
                <c:pt idx="274">
                  <c:v>88.823914747932903</c:v>
                </c:pt>
                <c:pt idx="275">
                  <c:v>87.504177638875689</c:v>
                </c:pt>
                <c:pt idx="276">
                  <c:v>88.539927260976683</c:v>
                </c:pt>
                <c:pt idx="277">
                  <c:v>86.384895674059024</c:v>
                </c:pt>
                <c:pt idx="278">
                  <c:v>86.234544949929827</c:v>
                </c:pt>
                <c:pt idx="279">
                  <c:v>87.537586829582423</c:v>
                </c:pt>
                <c:pt idx="280">
                  <c:v>87.119948956600965</c:v>
                </c:pt>
                <c:pt idx="281">
                  <c:v>88.272633300525271</c:v>
                </c:pt>
                <c:pt idx="282">
                  <c:v>87.437345634263934</c:v>
                </c:pt>
                <c:pt idx="283">
                  <c:v>85.96725269237821</c:v>
                </c:pt>
                <c:pt idx="284">
                  <c:v>84.697625112131703</c:v>
                </c:pt>
                <c:pt idx="285">
                  <c:v>85.349146051958002</c:v>
                </c:pt>
                <c:pt idx="286">
                  <c:v>84.530567238299469</c:v>
                </c:pt>
                <c:pt idx="287">
                  <c:v>84.948203408381161</c:v>
                </c:pt>
                <c:pt idx="288">
                  <c:v>86.468421205175559</c:v>
                </c:pt>
                <c:pt idx="289">
                  <c:v>88.974272283661151</c:v>
                </c:pt>
                <c:pt idx="290">
                  <c:v>87.437345634263934</c:v>
                </c:pt>
                <c:pt idx="291">
                  <c:v>86.184428609520026</c:v>
                </c:pt>
                <c:pt idx="292">
                  <c:v>85.015035412992887</c:v>
                </c:pt>
                <c:pt idx="293">
                  <c:v>84.363514473166575</c:v>
                </c:pt>
                <c:pt idx="294">
                  <c:v>84.246572939744155</c:v>
                </c:pt>
                <c:pt idx="295">
                  <c:v>82.809880674066306</c:v>
                </c:pt>
                <c:pt idx="296">
                  <c:v>83.595051999917843</c:v>
                </c:pt>
                <c:pt idx="297">
                  <c:v>84.898093879570453</c:v>
                </c:pt>
                <c:pt idx="298">
                  <c:v>83.778818726352895</c:v>
                </c:pt>
                <c:pt idx="299">
                  <c:v>84.497158047592706</c:v>
                </c:pt>
                <c:pt idx="300">
                  <c:v>85.349146051957987</c:v>
                </c:pt>
                <c:pt idx="301">
                  <c:v>83.812221105460537</c:v>
                </c:pt>
                <c:pt idx="302">
                  <c:v>84.163045705727797</c:v>
                </c:pt>
                <c:pt idx="303">
                  <c:v>83.077172931617881</c:v>
                </c:pt>
                <c:pt idx="304">
                  <c:v>83.27764169905663</c:v>
                </c:pt>
                <c:pt idx="305">
                  <c:v>82.392249612683926</c:v>
                </c:pt>
                <c:pt idx="306">
                  <c:v>77.798193843193076</c:v>
                </c:pt>
                <c:pt idx="307">
                  <c:v>79.585697085939969</c:v>
                </c:pt>
                <c:pt idx="308">
                  <c:v>78.583363466144831</c:v>
                </c:pt>
                <c:pt idx="309">
                  <c:v>82.509191146106332</c:v>
                </c:pt>
                <c:pt idx="310">
                  <c:v>84.847975836260829</c:v>
                </c:pt>
                <c:pt idx="311">
                  <c:v>83.828928255163547</c:v>
                </c:pt>
                <c:pt idx="312">
                  <c:v>83.929169450482021</c:v>
                </c:pt>
                <c:pt idx="313">
                  <c:v>81.25626049816421</c:v>
                </c:pt>
                <c:pt idx="314">
                  <c:v>79.752756662671956</c:v>
                </c:pt>
                <c:pt idx="315">
                  <c:v>74.573996631868553</c:v>
                </c:pt>
                <c:pt idx="316">
                  <c:v>75.359174769319196</c:v>
                </c:pt>
                <c:pt idx="317">
                  <c:v>75.175414854483236</c:v>
                </c:pt>
                <c:pt idx="318">
                  <c:v>74.139658420783149</c:v>
                </c:pt>
                <c:pt idx="319">
                  <c:v>75.743396639994785</c:v>
                </c:pt>
                <c:pt idx="320">
                  <c:v>72.201802751007293</c:v>
                </c:pt>
                <c:pt idx="321">
                  <c:v>77.297030439095039</c:v>
                </c:pt>
                <c:pt idx="322">
                  <c:v>74.841290592319922</c:v>
                </c:pt>
                <c:pt idx="323">
                  <c:v>82.976940250798265</c:v>
                </c:pt>
                <c:pt idx="324">
                  <c:v>85.883725458361823</c:v>
                </c:pt>
                <c:pt idx="325">
                  <c:v>83.39458323247905</c:v>
                </c:pt>
                <c:pt idx="326">
                  <c:v>87.871697468547495</c:v>
                </c:pt>
                <c:pt idx="327">
                  <c:v>88.723693987411664</c:v>
                </c:pt>
                <c:pt idx="328">
                  <c:v>90.360839694430268</c:v>
                </c:pt>
                <c:pt idx="329">
                  <c:v>88.439692877257244</c:v>
                </c:pt>
                <c:pt idx="330">
                  <c:v>89.592384032780657</c:v>
                </c:pt>
                <c:pt idx="331">
                  <c:v>88.4730952563649</c:v>
                </c:pt>
                <c:pt idx="332">
                  <c:v>88.573336451683375</c:v>
                </c:pt>
                <c:pt idx="333">
                  <c:v>91.713999617392446</c:v>
                </c:pt>
                <c:pt idx="334">
                  <c:v>91.262945742105131</c:v>
                </c:pt>
                <c:pt idx="335">
                  <c:v>91.413298169134094</c:v>
                </c:pt>
                <c:pt idx="336">
                  <c:v>94.60407086365386</c:v>
                </c:pt>
                <c:pt idx="337">
                  <c:v>95.405949339208448</c:v>
                </c:pt>
                <c:pt idx="338">
                  <c:v>96.024055979628656</c:v>
                </c:pt>
                <c:pt idx="339">
                  <c:v>96.191113853460891</c:v>
                </c:pt>
                <c:pt idx="340">
                  <c:v>97.644501348543344</c:v>
                </c:pt>
                <c:pt idx="341">
                  <c:v>98.379541007887113</c:v>
                </c:pt>
                <c:pt idx="342">
                  <c:v>99.24824467645432</c:v>
                </c:pt>
                <c:pt idx="343">
                  <c:v>99.732707742448383</c:v>
                </c:pt>
                <c:pt idx="344">
                  <c:v>99.231537526751282</c:v>
                </c:pt>
                <c:pt idx="345">
                  <c:v>99.348485871772809</c:v>
                </c:pt>
                <c:pt idx="346">
                  <c:v>100.31741030086118</c:v>
                </c:pt>
                <c:pt idx="347">
                  <c:v>99.565648165716397</c:v>
                </c:pt>
                <c:pt idx="348">
                  <c:v>98.680249267744585</c:v>
                </c:pt>
                <c:pt idx="349">
                  <c:v>97.210156325858861</c:v>
                </c:pt>
                <c:pt idx="350">
                  <c:v>96.475108152016233</c:v>
                </c:pt>
                <c:pt idx="351">
                  <c:v>98.078853182826961</c:v>
                </c:pt>
                <c:pt idx="352">
                  <c:v>98.212489945653999</c:v>
                </c:pt>
                <c:pt idx="353">
                  <c:v>98.52990535521451</c:v>
                </c:pt>
                <c:pt idx="354">
                  <c:v>97.66120849824641</c:v>
                </c:pt>
                <c:pt idx="355">
                  <c:v>99.448706632293991</c:v>
                </c:pt>
                <c:pt idx="356">
                  <c:v>99.832940423268013</c:v>
                </c:pt>
                <c:pt idx="357">
                  <c:v>99.715998889845594</c:v>
                </c:pt>
                <c:pt idx="358">
                  <c:v>99.264946717458059</c:v>
                </c:pt>
                <c:pt idx="359">
                  <c:v>99.799531232561264</c:v>
                </c:pt>
                <c:pt idx="360">
                  <c:v>99.732707742448397</c:v>
                </c:pt>
                <c:pt idx="361">
                  <c:v>99.665889361034885</c:v>
                </c:pt>
                <c:pt idx="362">
                  <c:v>100.03341600230587</c:v>
                </c:pt>
                <c:pt idx="363">
                  <c:v>100</c:v>
                </c:pt>
                <c:pt idx="364">
                  <c:v>99.432011402889358</c:v>
                </c:pt>
                <c:pt idx="365">
                  <c:v>100.13364357442613</c:v>
                </c:pt>
                <c:pt idx="366">
                  <c:v>99.432011402889358</c:v>
                </c:pt>
                <c:pt idx="367">
                  <c:v>99.4152974415872</c:v>
                </c:pt>
                <c:pt idx="368">
                  <c:v>99.24824467645432</c:v>
                </c:pt>
                <c:pt idx="369">
                  <c:v>98.89743199648548</c:v>
                </c:pt>
                <c:pt idx="370">
                  <c:v>100</c:v>
                </c:pt>
              </c:numCache>
            </c:numRef>
          </c:val>
          <c:smooth val="0"/>
          <c:extLst>
            <c:ext xmlns:c16="http://schemas.microsoft.com/office/drawing/2014/chart" uri="{C3380CC4-5D6E-409C-BE32-E72D297353CC}">
              <c16:uniqueId val="{00000002-1D82-49CB-8B9C-4678E95B3894}"/>
            </c:ext>
          </c:extLst>
        </c:ser>
        <c:ser>
          <c:idx val="3"/>
          <c:order val="3"/>
          <c:tx>
            <c:strRef>
              <c:f>EWA!$E$1</c:f>
              <c:strCache>
                <c:ptCount val="1"/>
                <c:pt idx="0">
                  <c:v>EWA PnL</c:v>
                </c:pt>
              </c:strCache>
            </c:strRef>
          </c:tx>
          <c:spPr>
            <a:ln cmpd="sng">
              <a:solidFill>
                <a:srgbClr val="FFC000"/>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EWA!$E$2:$E$505</c:f>
              <c:numCache>
                <c:formatCode>"$"#,##0.00</c:formatCode>
                <c:ptCount val="504"/>
                <c:pt idx="0">
                  <c:v>120.32757675150802</c:v>
                </c:pt>
                <c:pt idx="1">
                  <c:v>120.32757675150802</c:v>
                </c:pt>
                <c:pt idx="2">
                  <c:v>118.72989956664735</c:v>
                </c:pt>
                <c:pt idx="3">
                  <c:v>121.7426536502301</c:v>
                </c:pt>
                <c:pt idx="4">
                  <c:v>122.74690044664543</c:v>
                </c:pt>
                <c:pt idx="5">
                  <c:v>123.29467848116667</c:v>
                </c:pt>
                <c:pt idx="6">
                  <c:v>123.47726507296852</c:v>
                </c:pt>
                <c:pt idx="7">
                  <c:v>123.20338290287627</c:v>
                </c:pt>
                <c:pt idx="8">
                  <c:v>123.29467848116667</c:v>
                </c:pt>
                <c:pt idx="9">
                  <c:v>122.03480406553824</c:v>
                </c:pt>
                <c:pt idx="10">
                  <c:v>123.20518599054751</c:v>
                </c:pt>
                <c:pt idx="11">
                  <c:v>123.02512372148539</c:v>
                </c:pt>
                <c:pt idx="12">
                  <c:v>123.2501992754236</c:v>
                </c:pt>
                <c:pt idx="13">
                  <c:v>121.26955539875041</c:v>
                </c:pt>
                <c:pt idx="14">
                  <c:v>122.07981735041433</c:v>
                </c:pt>
                <c:pt idx="15">
                  <c:v>120.909439990184</c:v>
                </c:pt>
                <c:pt idx="16">
                  <c:v>120.3692531829976</c:v>
                </c:pt>
                <c:pt idx="17">
                  <c:v>120.3692531829976</c:v>
                </c:pt>
                <c:pt idx="18">
                  <c:v>119.69403565074083</c:v>
                </c:pt>
                <c:pt idx="19">
                  <c:v>119.51397794645762</c:v>
                </c:pt>
                <c:pt idx="20">
                  <c:v>119.24388910764334</c:v>
                </c:pt>
                <c:pt idx="21">
                  <c:v>118.38860930632443</c:v>
                </c:pt>
                <c:pt idx="22">
                  <c:v>119.46896922636046</c:v>
                </c:pt>
                <c:pt idx="23">
                  <c:v>116.63304098358942</c:v>
                </c:pt>
                <c:pt idx="24">
                  <c:v>118.7037205595726</c:v>
                </c:pt>
                <c:pt idx="25">
                  <c:v>119.06383596813905</c:v>
                </c:pt>
                <c:pt idx="26">
                  <c:v>119.28891152207726</c:v>
                </c:pt>
                <c:pt idx="27">
                  <c:v>118.16353375238623</c:v>
                </c:pt>
                <c:pt idx="28">
                  <c:v>117.66836935963374</c:v>
                </c:pt>
                <c:pt idx="29">
                  <c:v>119.73904893561691</c:v>
                </c:pt>
                <c:pt idx="30">
                  <c:v>120.77439100599796</c:v>
                </c:pt>
                <c:pt idx="31">
                  <c:v>120.4592888823076</c:v>
                </c:pt>
                <c:pt idx="32">
                  <c:v>119.10884012345728</c:v>
                </c:pt>
                <c:pt idx="33">
                  <c:v>118.92878698395297</c:v>
                </c:pt>
                <c:pt idx="34">
                  <c:v>117.30825851584622</c:v>
                </c:pt>
                <c:pt idx="35">
                  <c:v>118.028493897758</c:v>
                </c:pt>
                <c:pt idx="36">
                  <c:v>116.49799199940341</c:v>
                </c:pt>
                <c:pt idx="37">
                  <c:v>118.5236582905105</c:v>
                </c:pt>
                <c:pt idx="38">
                  <c:v>119.10884012345731</c:v>
                </c:pt>
                <c:pt idx="39">
                  <c:v>118.0735071826341</c:v>
                </c:pt>
                <c:pt idx="40">
                  <c:v>118.74872471489088</c:v>
                </c:pt>
                <c:pt idx="41">
                  <c:v>118.11852046751018</c:v>
                </c:pt>
                <c:pt idx="42">
                  <c:v>116.67805426846553</c:v>
                </c:pt>
                <c:pt idx="43">
                  <c:v>117.44330750003229</c:v>
                </c:pt>
                <c:pt idx="44">
                  <c:v>115.37262792404913</c:v>
                </c:pt>
                <c:pt idx="45">
                  <c:v>117.62335607475768</c:v>
                </c:pt>
                <c:pt idx="46">
                  <c:v>118.20855616682014</c:v>
                </c:pt>
                <c:pt idx="47">
                  <c:v>118.07350718263409</c:v>
                </c:pt>
                <c:pt idx="48">
                  <c:v>115.91280103689878</c:v>
                </c:pt>
                <c:pt idx="49">
                  <c:v>115.01251251548273</c:v>
                </c:pt>
                <c:pt idx="50">
                  <c:v>114.51734812273023</c:v>
                </c:pt>
                <c:pt idx="51">
                  <c:v>114.87747266085448</c:v>
                </c:pt>
                <c:pt idx="52">
                  <c:v>114.69741039179235</c:v>
                </c:pt>
                <c:pt idx="53">
                  <c:v>113.93215716022557</c:v>
                </c:pt>
                <c:pt idx="54">
                  <c:v>113.61705503653521</c:v>
                </c:pt>
                <c:pt idx="55">
                  <c:v>114.74242367666841</c:v>
                </c:pt>
                <c:pt idx="56">
                  <c:v>113.12189520856164</c:v>
                </c:pt>
                <c:pt idx="57">
                  <c:v>111.59139787498593</c:v>
                </c:pt>
                <c:pt idx="58">
                  <c:v>111.32130447139274</c:v>
                </c:pt>
                <c:pt idx="59">
                  <c:v>112.26661540724272</c:v>
                </c:pt>
                <c:pt idx="60">
                  <c:v>112.76177067043739</c:v>
                </c:pt>
                <c:pt idx="61">
                  <c:v>110.87115336351636</c:v>
                </c:pt>
                <c:pt idx="62">
                  <c:v>110.46603379963169</c:v>
                </c:pt>
                <c:pt idx="63">
                  <c:v>110.51103795494993</c:v>
                </c:pt>
                <c:pt idx="64">
                  <c:v>111.90649999867631</c:v>
                </c:pt>
                <c:pt idx="65">
                  <c:v>111.09623804701238</c:v>
                </c:pt>
                <c:pt idx="66">
                  <c:v>111.59139787498594</c:v>
                </c:pt>
                <c:pt idx="67">
                  <c:v>113.57203718688022</c:v>
                </c:pt>
                <c:pt idx="68">
                  <c:v>113.34697076249985</c:v>
                </c:pt>
                <c:pt idx="69">
                  <c:v>113.52702390200416</c:v>
                </c:pt>
                <c:pt idx="70">
                  <c:v>113.16690849343772</c:v>
                </c:pt>
                <c:pt idx="71">
                  <c:v>113.39198404737594</c:v>
                </c:pt>
                <c:pt idx="72">
                  <c:v>112.53670424605703</c:v>
                </c:pt>
                <c:pt idx="73">
                  <c:v>113.43700189703092</c:v>
                </c:pt>
                <c:pt idx="74">
                  <c:v>112.22160212236669</c:v>
                </c:pt>
                <c:pt idx="75">
                  <c:v>113.21192177831382</c:v>
                </c:pt>
                <c:pt idx="76">
                  <c:v>112.53670424605706</c:v>
                </c:pt>
                <c:pt idx="77">
                  <c:v>113.30195747762382</c:v>
                </c:pt>
                <c:pt idx="78">
                  <c:v>114.02218372997775</c:v>
                </c:pt>
                <c:pt idx="79">
                  <c:v>114.20224599903987</c:v>
                </c:pt>
                <c:pt idx="80">
                  <c:v>110.33098481544566</c:v>
                </c:pt>
                <c:pt idx="81">
                  <c:v>113.57203718688027</c:v>
                </c:pt>
                <c:pt idx="82">
                  <c:v>116.137876590837</c:v>
                </c:pt>
                <c:pt idx="83">
                  <c:v>115.3276237687309</c:v>
                </c:pt>
                <c:pt idx="84">
                  <c:v>114.24725928391597</c:v>
                </c:pt>
                <c:pt idx="85">
                  <c:v>113.84213059047346</c:v>
                </c:pt>
                <c:pt idx="86">
                  <c:v>113.7521040207213</c:v>
                </c:pt>
                <c:pt idx="87">
                  <c:v>113.39198404737597</c:v>
                </c:pt>
                <c:pt idx="88">
                  <c:v>114.02218372997777</c:v>
                </c:pt>
                <c:pt idx="89">
                  <c:v>113.1218952085617</c:v>
                </c:pt>
                <c:pt idx="90">
                  <c:v>112.98685535393345</c:v>
                </c:pt>
                <c:pt idx="91">
                  <c:v>112.17658883749061</c:v>
                </c:pt>
                <c:pt idx="92">
                  <c:v>112.40165526187099</c:v>
                </c:pt>
                <c:pt idx="93">
                  <c:v>112.49169096118096</c:v>
                </c:pt>
                <c:pt idx="94">
                  <c:v>111.68142444473814</c:v>
                </c:pt>
                <c:pt idx="95">
                  <c:v>110.51103795494996</c:v>
                </c:pt>
                <c:pt idx="96">
                  <c:v>110.55605123982603</c:v>
                </c:pt>
                <c:pt idx="97">
                  <c:v>110.10590926150745</c:v>
                </c:pt>
                <c:pt idx="98">
                  <c:v>108.75546963221497</c:v>
                </c:pt>
                <c:pt idx="99">
                  <c:v>106.90986561017002</c:v>
                </c:pt>
                <c:pt idx="100">
                  <c:v>110.1959358312596</c:v>
                </c:pt>
                <c:pt idx="101">
                  <c:v>109.43068716447175</c:v>
                </c:pt>
                <c:pt idx="102">
                  <c:v>112.53670424605706</c:v>
                </c:pt>
                <c:pt idx="103">
                  <c:v>112.44666854674709</c:v>
                </c:pt>
                <c:pt idx="104">
                  <c:v>111.95151328355243</c:v>
                </c:pt>
                <c:pt idx="105">
                  <c:v>112.80679308487133</c:v>
                </c:pt>
                <c:pt idx="106">
                  <c:v>112.53670424605704</c:v>
                </c:pt>
                <c:pt idx="107">
                  <c:v>110.60107365425992</c:v>
                </c:pt>
                <c:pt idx="108">
                  <c:v>110.06089597663137</c:v>
                </c:pt>
                <c:pt idx="109">
                  <c:v>111.50136674045491</c:v>
                </c:pt>
                <c:pt idx="110">
                  <c:v>110.19593583125959</c:v>
                </c:pt>
                <c:pt idx="111">
                  <c:v>110.60107365425993</c:v>
                </c:pt>
                <c:pt idx="112">
                  <c:v>109.92584699244532</c:v>
                </c:pt>
                <c:pt idx="113">
                  <c:v>111.77145101449028</c:v>
                </c:pt>
                <c:pt idx="114">
                  <c:v>111.23127790164064</c:v>
                </c:pt>
                <c:pt idx="115">
                  <c:v>111.18626461676455</c:v>
                </c:pt>
                <c:pt idx="116">
                  <c:v>109.70078056806493</c:v>
                </c:pt>
                <c:pt idx="117">
                  <c:v>108.17027866971031</c:v>
                </c:pt>
                <c:pt idx="118">
                  <c:v>107.81016326114388</c:v>
                </c:pt>
                <c:pt idx="119">
                  <c:v>108.44036750852459</c:v>
                </c:pt>
                <c:pt idx="120">
                  <c:v>107.85516741646212</c:v>
                </c:pt>
                <c:pt idx="121">
                  <c:v>108.26030523946244</c:v>
                </c:pt>
                <c:pt idx="122">
                  <c:v>107.76514997626779</c:v>
                </c:pt>
                <c:pt idx="123">
                  <c:v>107.72013669139173</c:v>
                </c:pt>
                <c:pt idx="124">
                  <c:v>106.45972363185138</c:v>
                </c:pt>
                <c:pt idx="125">
                  <c:v>107.13494116410817</c:v>
                </c:pt>
                <c:pt idx="126">
                  <c:v>107.99021640064817</c:v>
                </c:pt>
                <c:pt idx="127">
                  <c:v>109.34066972427739</c:v>
                </c:pt>
                <c:pt idx="128">
                  <c:v>107.90018983089601</c:v>
                </c:pt>
                <c:pt idx="129">
                  <c:v>107.58508770720564</c:v>
                </c:pt>
                <c:pt idx="130">
                  <c:v>106.32468377722314</c:v>
                </c:pt>
                <c:pt idx="131">
                  <c:v>106.00957252397497</c:v>
                </c:pt>
                <c:pt idx="132">
                  <c:v>106.5005738383574</c:v>
                </c:pt>
                <c:pt idx="133">
                  <c:v>105.83102576151245</c:v>
                </c:pt>
                <c:pt idx="134">
                  <c:v>105.65248812860779</c:v>
                </c:pt>
                <c:pt idx="135">
                  <c:v>104.93831933787339</c:v>
                </c:pt>
                <c:pt idx="136">
                  <c:v>105.20612578723042</c:v>
                </c:pt>
                <c:pt idx="137">
                  <c:v>104.31342849314919</c:v>
                </c:pt>
                <c:pt idx="138">
                  <c:v>103.82242717876674</c:v>
                </c:pt>
                <c:pt idx="139">
                  <c:v>103.42071293995231</c:v>
                </c:pt>
                <c:pt idx="140">
                  <c:v>101.41210066286985</c:v>
                </c:pt>
                <c:pt idx="141">
                  <c:v>104.00097394122923</c:v>
                </c:pt>
                <c:pt idx="142">
                  <c:v>104.58123494250619</c:v>
                </c:pt>
                <c:pt idx="143">
                  <c:v>104.49196612605384</c:v>
                </c:pt>
                <c:pt idx="144">
                  <c:v>101.81382403124209</c:v>
                </c:pt>
                <c:pt idx="145">
                  <c:v>101.76918505823701</c:v>
                </c:pt>
                <c:pt idx="146">
                  <c:v>101.59064742533234</c:v>
                </c:pt>
                <c:pt idx="147">
                  <c:v>100.83183966159288</c:v>
                </c:pt>
                <c:pt idx="148">
                  <c:v>100.69794100169328</c:v>
                </c:pt>
                <c:pt idx="149">
                  <c:v>100.51939423923076</c:v>
                </c:pt>
                <c:pt idx="150">
                  <c:v>99.046426814314756</c:v>
                </c:pt>
                <c:pt idx="151">
                  <c:v>97.796622300971791</c:v>
                </c:pt>
                <c:pt idx="152">
                  <c:v>99.671317659038976</c:v>
                </c:pt>
                <c:pt idx="153">
                  <c:v>98.332244329243636</c:v>
                </c:pt>
                <c:pt idx="154">
                  <c:v>98.555425499932326</c:v>
                </c:pt>
                <c:pt idx="155">
                  <c:v>94.806039348576846</c:v>
                </c:pt>
                <c:pt idx="156">
                  <c:v>94.627497150893248</c:v>
                </c:pt>
                <c:pt idx="157">
                  <c:v>91.636914198498317</c:v>
                </c:pt>
                <c:pt idx="158">
                  <c:v>91.592275225493225</c:v>
                </c:pt>
                <c:pt idx="159">
                  <c:v>88.735586368218975</c:v>
                </c:pt>
                <c:pt idx="160">
                  <c:v>88.244603312952208</c:v>
                </c:pt>
                <c:pt idx="161">
                  <c:v>88.690956524771735</c:v>
                </c:pt>
                <c:pt idx="162">
                  <c:v>88.289233156399462</c:v>
                </c:pt>
                <c:pt idx="163">
                  <c:v>90.744198645301424</c:v>
                </c:pt>
                <c:pt idx="164">
                  <c:v>91.815451831402981</c:v>
                </c:pt>
                <c:pt idx="165">
                  <c:v>93.199150439866656</c:v>
                </c:pt>
                <c:pt idx="166">
                  <c:v>92.529620622137372</c:v>
                </c:pt>
                <c:pt idx="167">
                  <c:v>91.726173885392811</c:v>
                </c:pt>
                <c:pt idx="168">
                  <c:v>91.770812858397903</c:v>
                </c:pt>
                <c:pt idx="169">
                  <c:v>91.860081674850235</c:v>
                </c:pt>
                <c:pt idx="170">
                  <c:v>92.618889438589704</c:v>
                </c:pt>
                <c:pt idx="171">
                  <c:v>92.618889438589704</c:v>
                </c:pt>
                <c:pt idx="172">
                  <c:v>92.752797228047129</c:v>
                </c:pt>
                <c:pt idx="173">
                  <c:v>92.842066044499475</c:v>
                </c:pt>
                <c:pt idx="174">
                  <c:v>93.556234835233866</c:v>
                </c:pt>
                <c:pt idx="175">
                  <c:v>92.931334860951836</c:v>
                </c:pt>
                <c:pt idx="176">
                  <c:v>92.351073859674884</c:v>
                </c:pt>
                <c:pt idx="177">
                  <c:v>91.012005094658491</c:v>
                </c:pt>
                <c:pt idx="178">
                  <c:v>89.271217526048716</c:v>
                </c:pt>
                <c:pt idx="179">
                  <c:v>90.387109685155352</c:v>
                </c:pt>
                <c:pt idx="180">
                  <c:v>88.601687708319403</c:v>
                </c:pt>
                <c:pt idx="181">
                  <c:v>88.735586368219003</c:v>
                </c:pt>
                <c:pt idx="182">
                  <c:v>88.021426707042465</c:v>
                </c:pt>
                <c:pt idx="183">
                  <c:v>88.601687708319417</c:v>
                </c:pt>
                <c:pt idx="184">
                  <c:v>89.539023975405726</c:v>
                </c:pt>
                <c:pt idx="185">
                  <c:v>88.735586368219003</c:v>
                </c:pt>
                <c:pt idx="186">
                  <c:v>87.351896889313167</c:v>
                </c:pt>
                <c:pt idx="187">
                  <c:v>87.396526732760421</c:v>
                </c:pt>
                <c:pt idx="188">
                  <c:v>88.646326681324496</c:v>
                </c:pt>
                <c:pt idx="189">
                  <c:v>87.708972155122524</c:v>
                </c:pt>
                <c:pt idx="190">
                  <c:v>89.851469397767829</c:v>
                </c:pt>
                <c:pt idx="191">
                  <c:v>90.922745407763955</c:v>
                </c:pt>
                <c:pt idx="192">
                  <c:v>91.503006409040907</c:v>
                </c:pt>
                <c:pt idx="193">
                  <c:v>91.413728463030736</c:v>
                </c:pt>
                <c:pt idx="194">
                  <c:v>90.744198645301452</c:v>
                </c:pt>
                <c:pt idx="195">
                  <c:v>89.940747343778</c:v>
                </c:pt>
                <c:pt idx="196">
                  <c:v>89.048040920138931</c:v>
                </c:pt>
                <c:pt idx="197">
                  <c:v>91.458367436035815</c:v>
                </c:pt>
                <c:pt idx="198">
                  <c:v>89.672940894420975</c:v>
                </c:pt>
                <c:pt idx="199">
                  <c:v>90.565656447617854</c:v>
                </c:pt>
                <c:pt idx="200">
                  <c:v>91.726173885392839</c:v>
                </c:pt>
                <c:pt idx="201">
                  <c:v>94.270412755526081</c:v>
                </c:pt>
                <c:pt idx="202">
                  <c:v>92.708167384599889</c:v>
                </c:pt>
                <c:pt idx="203">
                  <c:v>92.797436201052236</c:v>
                </c:pt>
                <c:pt idx="204">
                  <c:v>93.288419256319003</c:v>
                </c:pt>
                <c:pt idx="205">
                  <c:v>92.931334860951821</c:v>
                </c:pt>
                <c:pt idx="206">
                  <c:v>93.020612806961992</c:v>
                </c:pt>
                <c:pt idx="207">
                  <c:v>92.529620622137372</c:v>
                </c:pt>
                <c:pt idx="208">
                  <c:v>92.797436201052221</c:v>
                </c:pt>
                <c:pt idx="209">
                  <c:v>91.949359620860406</c:v>
                </c:pt>
                <c:pt idx="210">
                  <c:v>92.886705017504553</c:v>
                </c:pt>
                <c:pt idx="211">
                  <c:v>93.199150439866656</c:v>
                </c:pt>
                <c:pt idx="212">
                  <c:v>93.10988162341431</c:v>
                </c:pt>
                <c:pt idx="213">
                  <c:v>92.708167384599861</c:v>
                </c:pt>
                <c:pt idx="214">
                  <c:v>91.815451831402981</c:v>
                </c:pt>
                <c:pt idx="215">
                  <c:v>91.770812858397903</c:v>
                </c:pt>
                <c:pt idx="216">
                  <c:v>93.243789412871735</c:v>
                </c:pt>
                <c:pt idx="217">
                  <c:v>92.083267410317831</c:v>
                </c:pt>
                <c:pt idx="218">
                  <c:v>91.993998593865498</c:v>
                </c:pt>
                <c:pt idx="219">
                  <c:v>91.012005094658448</c:v>
                </c:pt>
                <c:pt idx="220">
                  <c:v>91.681544041945557</c:v>
                </c:pt>
                <c:pt idx="221">
                  <c:v>91.056644067663527</c:v>
                </c:pt>
                <c:pt idx="222">
                  <c:v>90.699559672296331</c:v>
                </c:pt>
                <c:pt idx="223">
                  <c:v>90.11929410624046</c:v>
                </c:pt>
                <c:pt idx="224">
                  <c:v>88.869494157676385</c:v>
                </c:pt>
                <c:pt idx="225">
                  <c:v>90.610281726286146</c:v>
                </c:pt>
                <c:pt idx="226">
                  <c:v>91.413728463030694</c:v>
                </c:pt>
                <c:pt idx="227">
                  <c:v>89.940747343777957</c:v>
                </c:pt>
                <c:pt idx="228">
                  <c:v>90.878106434758834</c:v>
                </c:pt>
                <c:pt idx="229">
                  <c:v>89.405134445063908</c:v>
                </c:pt>
                <c:pt idx="230">
                  <c:v>89.985386316783035</c:v>
                </c:pt>
                <c:pt idx="231">
                  <c:v>91.190551857120937</c:v>
                </c:pt>
                <c:pt idx="232">
                  <c:v>91.413728463030708</c:v>
                </c:pt>
                <c:pt idx="233">
                  <c:v>89.271217526048673</c:v>
                </c:pt>
                <c:pt idx="234">
                  <c:v>88.914133130681478</c:v>
                </c:pt>
                <c:pt idx="235">
                  <c:v>88.423140945856872</c:v>
                </c:pt>
                <c:pt idx="236">
                  <c:v>89.5836720779686</c:v>
                </c:pt>
                <c:pt idx="237">
                  <c:v>87.664342311675242</c:v>
                </c:pt>
                <c:pt idx="238">
                  <c:v>86.369898825327169</c:v>
                </c:pt>
                <c:pt idx="239">
                  <c:v>87.619694209112325</c:v>
                </c:pt>
                <c:pt idx="240">
                  <c:v>86.637718969020938</c:v>
                </c:pt>
                <c:pt idx="241">
                  <c:v>87.485795549212753</c:v>
                </c:pt>
                <c:pt idx="242">
                  <c:v>87.262618943302982</c:v>
                </c:pt>
                <c:pt idx="243">
                  <c:v>88.601687708319389</c:v>
                </c:pt>
                <c:pt idx="244">
                  <c:v>88.512418891867043</c:v>
                </c:pt>
                <c:pt idx="245">
                  <c:v>86.860895574930694</c:v>
                </c:pt>
                <c:pt idx="246">
                  <c:v>86.012823559517813</c:v>
                </c:pt>
                <c:pt idx="247">
                  <c:v>85.4771924016881</c:v>
                </c:pt>
                <c:pt idx="248">
                  <c:v>83.870317187314669</c:v>
                </c:pt>
                <c:pt idx="249">
                  <c:v>85.298645639225597</c:v>
                </c:pt>
                <c:pt idx="250">
                  <c:v>84.495208032038889</c:v>
                </c:pt>
                <c:pt idx="251">
                  <c:v>86.950164391383012</c:v>
                </c:pt>
                <c:pt idx="252">
                  <c:v>86.816265731483426</c:v>
                </c:pt>
                <c:pt idx="253">
                  <c:v>84.896931400411134</c:v>
                </c:pt>
                <c:pt idx="254">
                  <c:v>85.923545613507613</c:v>
                </c:pt>
                <c:pt idx="255">
                  <c:v>86.369898825327141</c:v>
                </c:pt>
                <c:pt idx="256">
                  <c:v>86.503811179563485</c:v>
                </c:pt>
                <c:pt idx="257">
                  <c:v>85.611100191145511</c:v>
                </c:pt>
                <c:pt idx="258">
                  <c:v>84.43272077347801</c:v>
                </c:pt>
                <c:pt idx="259">
                  <c:v>82.893582313417141</c:v>
                </c:pt>
                <c:pt idx="260">
                  <c:v>89.313984939698784</c:v>
                </c:pt>
                <c:pt idx="261">
                  <c:v>89.270016989194147</c:v>
                </c:pt>
                <c:pt idx="262">
                  <c:v>90.853123399759667</c:v>
                </c:pt>
                <c:pt idx="263">
                  <c:v>89.35795289020345</c:v>
                </c:pt>
                <c:pt idx="264">
                  <c:v>86.983290991965703</c:v>
                </c:pt>
                <c:pt idx="265">
                  <c:v>87.115213102595291</c:v>
                </c:pt>
                <c:pt idx="266">
                  <c:v>84.652597044232593</c:v>
                </c:pt>
                <c:pt idx="267">
                  <c:v>83.333334854926278</c:v>
                </c:pt>
                <c:pt idx="268">
                  <c:v>79.419525367069824</c:v>
                </c:pt>
                <c:pt idx="269">
                  <c:v>81.310462208514878</c:v>
                </c:pt>
                <c:pt idx="270">
                  <c:v>80.826732586943265</c:v>
                </c:pt>
                <c:pt idx="271">
                  <c:v>79.859277908578974</c:v>
                </c:pt>
                <c:pt idx="272">
                  <c:v>76.25329885160204</c:v>
                </c:pt>
                <c:pt idx="273">
                  <c:v>76.385230091789467</c:v>
                </c:pt>
                <c:pt idx="274">
                  <c:v>77.57255191135053</c:v>
                </c:pt>
                <c:pt idx="275">
                  <c:v>75.329812123742386</c:v>
                </c:pt>
                <c:pt idx="276">
                  <c:v>76.517143072861259</c:v>
                </c:pt>
                <c:pt idx="277">
                  <c:v>73.262976091605239</c:v>
                </c:pt>
                <c:pt idx="278">
                  <c:v>72.64732435940401</c:v>
                </c:pt>
                <c:pt idx="279">
                  <c:v>72.515402248774393</c:v>
                </c:pt>
                <c:pt idx="280">
                  <c:v>72.779241905254693</c:v>
                </c:pt>
                <c:pt idx="281">
                  <c:v>74.626206231416177</c:v>
                </c:pt>
                <c:pt idx="282">
                  <c:v>74.406339090219447</c:v>
                </c:pt>
                <c:pt idx="283">
                  <c:v>73.350921122172352</c:v>
                </c:pt>
                <c:pt idx="284">
                  <c:v>72.163590173053464</c:v>
                </c:pt>
                <c:pt idx="285">
                  <c:v>73.526829442422269</c:v>
                </c:pt>
                <c:pt idx="286">
                  <c:v>72.823218985317155</c:v>
                </c:pt>
                <c:pt idx="287">
                  <c:v>71.196135494689159</c:v>
                </c:pt>
                <c:pt idx="288">
                  <c:v>74.934036662295696</c:v>
                </c:pt>
                <c:pt idx="289">
                  <c:v>75.373789203804833</c:v>
                </c:pt>
                <c:pt idx="290">
                  <c:v>73.043104385629562</c:v>
                </c:pt>
                <c:pt idx="291">
                  <c:v>73.043104385629562</c:v>
                </c:pt>
                <c:pt idx="292">
                  <c:v>72.163590173053478</c:v>
                </c:pt>
                <c:pt idx="293">
                  <c:v>70.756373823622198</c:v>
                </c:pt>
                <c:pt idx="294">
                  <c:v>71.196135494689159</c:v>
                </c:pt>
                <c:pt idx="295">
                  <c:v>68.161831089850963</c:v>
                </c:pt>
                <c:pt idx="296">
                  <c:v>71.372030120602318</c:v>
                </c:pt>
                <c:pt idx="297">
                  <c:v>74.010559063993853</c:v>
                </c:pt>
                <c:pt idx="298">
                  <c:v>72.16359017305345</c:v>
                </c:pt>
                <c:pt idx="299">
                  <c:v>71.679855986702918</c:v>
                </c:pt>
                <c:pt idx="300">
                  <c:v>75.373789203804805</c:v>
                </c:pt>
                <c:pt idx="301">
                  <c:v>72.867186935821778</c:v>
                </c:pt>
                <c:pt idx="302">
                  <c:v>73.13104941619666</c:v>
                </c:pt>
                <c:pt idx="303">
                  <c:v>69.305189523686238</c:v>
                </c:pt>
                <c:pt idx="304">
                  <c:v>68.733510306768594</c:v>
                </c:pt>
                <c:pt idx="305">
                  <c:v>70.712401308338599</c:v>
                </c:pt>
                <c:pt idx="306">
                  <c:v>65.215485409916624</c:v>
                </c:pt>
                <c:pt idx="307">
                  <c:v>68.205808169913425</c:v>
                </c:pt>
                <c:pt idx="308">
                  <c:v>66.007036332809932</c:v>
                </c:pt>
                <c:pt idx="309">
                  <c:v>68.337734845321947</c:v>
                </c:pt>
                <c:pt idx="310">
                  <c:v>69.261217008402696</c:v>
                </c:pt>
                <c:pt idx="311">
                  <c:v>63.764296545201809</c:v>
                </c:pt>
                <c:pt idx="312">
                  <c:v>68.953391142302095</c:v>
                </c:pt>
                <c:pt idx="313">
                  <c:v>65.91908217268498</c:v>
                </c:pt>
                <c:pt idx="314">
                  <c:v>63.280562358851284</c:v>
                </c:pt>
                <c:pt idx="315">
                  <c:v>56.376425546219124</c:v>
                </c:pt>
                <c:pt idx="316">
                  <c:v>58.839050734139654</c:v>
                </c:pt>
                <c:pt idx="317">
                  <c:v>61.345648437343755</c:v>
                </c:pt>
                <c:pt idx="318">
                  <c:v>60.334216678916967</c:v>
                </c:pt>
                <c:pt idx="319">
                  <c:v>68.425684440668007</c:v>
                </c:pt>
                <c:pt idx="320">
                  <c:v>63.676337820297945</c:v>
                </c:pt>
                <c:pt idx="321">
                  <c:v>75.901491340660002</c:v>
                </c:pt>
                <c:pt idx="322">
                  <c:v>66.490770519160478</c:v>
                </c:pt>
                <c:pt idx="323">
                  <c:v>76.78100098845718</c:v>
                </c:pt>
                <c:pt idx="324">
                  <c:v>83.289366904421598</c:v>
                </c:pt>
                <c:pt idx="325">
                  <c:v>76.693051393111148</c:v>
                </c:pt>
                <c:pt idx="326">
                  <c:v>86.983290991965688</c:v>
                </c:pt>
                <c:pt idx="327">
                  <c:v>88.654356127435079</c:v>
                </c:pt>
                <c:pt idx="328">
                  <c:v>91.336866715668009</c:v>
                </c:pt>
                <c:pt idx="329">
                  <c:v>88.918209478252109</c:v>
                </c:pt>
                <c:pt idx="330">
                  <c:v>89.797714561270382</c:v>
                </c:pt>
                <c:pt idx="331">
                  <c:v>88.478461501521892</c:v>
                </c:pt>
                <c:pt idx="332">
                  <c:v>90.98505463994708</c:v>
                </c:pt>
                <c:pt idx="333">
                  <c:v>93.183826477050573</c:v>
                </c:pt>
                <c:pt idx="334">
                  <c:v>94.371148296611622</c:v>
                </c:pt>
                <c:pt idx="335">
                  <c:v>95.734396695538251</c:v>
                </c:pt>
                <c:pt idx="336">
                  <c:v>99.999999999999972</c:v>
                </c:pt>
                <c:pt idx="337">
                  <c:v>100.79155548767218</c:v>
                </c:pt>
                <c:pt idx="338">
                  <c:v>101.58311554012333</c:v>
                </c:pt>
                <c:pt idx="339">
                  <c:v>101.05540883848923</c:v>
                </c:pt>
                <c:pt idx="340">
                  <c:v>101.36323926936876</c:v>
                </c:pt>
                <c:pt idx="341">
                  <c:v>101.09938591855172</c:v>
                </c:pt>
                <c:pt idx="342">
                  <c:v>101.67106057069046</c:v>
                </c:pt>
                <c:pt idx="343">
                  <c:v>100.3957754614466</c:v>
                </c:pt>
                <c:pt idx="344">
                  <c:v>99.692178698678262</c:v>
                </c:pt>
                <c:pt idx="345">
                  <c:v>99.340371187736253</c:v>
                </c:pt>
                <c:pt idx="346">
                  <c:v>100.61565629698009</c:v>
                </c:pt>
                <c:pt idx="347">
                  <c:v>100.43975254150911</c:v>
                </c:pt>
                <c:pt idx="348">
                  <c:v>99.824100809307879</c:v>
                </c:pt>
                <c:pt idx="349">
                  <c:v>98.109058593775998</c:v>
                </c:pt>
                <c:pt idx="350">
                  <c:v>97.88918232302143</c:v>
                </c:pt>
                <c:pt idx="351">
                  <c:v>100.39577546144663</c:v>
                </c:pt>
                <c:pt idx="352">
                  <c:v>100.43975254150911</c:v>
                </c:pt>
                <c:pt idx="353">
                  <c:v>100.87951877735497</c:v>
                </c:pt>
                <c:pt idx="354">
                  <c:v>100.04398620962029</c:v>
                </c:pt>
                <c:pt idx="355">
                  <c:v>102.24274891716594</c:v>
                </c:pt>
                <c:pt idx="356">
                  <c:v>103.07829061445848</c:v>
                </c:pt>
                <c:pt idx="357">
                  <c:v>103.16622651546778</c:v>
                </c:pt>
                <c:pt idx="358">
                  <c:v>102.59455642810795</c:v>
                </c:pt>
                <c:pt idx="359">
                  <c:v>103.43008899584264</c:v>
                </c:pt>
                <c:pt idx="360">
                  <c:v>103.51803402640977</c:v>
                </c:pt>
                <c:pt idx="361">
                  <c:v>102.37467102779553</c:v>
                </c:pt>
                <c:pt idx="362">
                  <c:v>101.89094140622393</c:v>
                </c:pt>
                <c:pt idx="363">
                  <c:v>101.2752851092438</c:v>
                </c:pt>
                <c:pt idx="364">
                  <c:v>100.48373875112941</c:v>
                </c:pt>
                <c:pt idx="365">
                  <c:v>99.956022919937496</c:v>
                </c:pt>
                <c:pt idx="366">
                  <c:v>99.912045839875034</c:v>
                </c:pt>
                <c:pt idx="367">
                  <c:v>99.340371187736295</c:v>
                </c:pt>
                <c:pt idx="368">
                  <c:v>99.472302427923736</c:v>
                </c:pt>
                <c:pt idx="369">
                  <c:v>98.944591161510729</c:v>
                </c:pt>
                <c:pt idx="370">
                  <c:v>100</c:v>
                </c:pt>
              </c:numCache>
            </c:numRef>
          </c:val>
          <c:smooth val="0"/>
          <c:extLst>
            <c:ext xmlns:c16="http://schemas.microsoft.com/office/drawing/2014/chart" uri="{C3380CC4-5D6E-409C-BE32-E72D297353CC}">
              <c16:uniqueId val="{00000003-1D82-49CB-8B9C-4678E95B3894}"/>
            </c:ext>
          </c:extLst>
        </c:ser>
        <c:ser>
          <c:idx val="4"/>
          <c:order val="4"/>
          <c:tx>
            <c:strRef>
              <c:f>SPY!$E$1</c:f>
              <c:strCache>
                <c:ptCount val="1"/>
                <c:pt idx="0">
                  <c:v>SPY PnL</c:v>
                </c:pt>
              </c:strCache>
            </c:strRef>
          </c:tx>
          <c:spPr>
            <a:ln cmpd="sng">
              <a:solidFill>
                <a:srgbClr val="5B9BD5"/>
              </a:solidFill>
              <a:prstDash val="solid"/>
            </a:ln>
          </c:spPr>
          <c:marker>
            <c:symbol val="none"/>
          </c:marker>
          <c:cat>
            <c:numRef>
              <c:f>GBTC!$A$2:$A$505</c:f>
              <c:numCache>
                <c:formatCode>m/d/yyyy</c:formatCode>
                <c:ptCount val="504"/>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pt idx="371">
                  <c:v>43830</c:v>
                </c:pt>
                <c:pt idx="372">
                  <c:v>43829</c:v>
                </c:pt>
                <c:pt idx="373">
                  <c:v>43826</c:v>
                </c:pt>
                <c:pt idx="374">
                  <c:v>43825</c:v>
                </c:pt>
                <c:pt idx="375">
                  <c:v>43823</c:v>
                </c:pt>
                <c:pt idx="376">
                  <c:v>43822</c:v>
                </c:pt>
                <c:pt idx="377">
                  <c:v>43819</c:v>
                </c:pt>
                <c:pt idx="378">
                  <c:v>43818</c:v>
                </c:pt>
                <c:pt idx="379">
                  <c:v>43817</c:v>
                </c:pt>
                <c:pt idx="380">
                  <c:v>43816</c:v>
                </c:pt>
                <c:pt idx="381">
                  <c:v>43815</c:v>
                </c:pt>
                <c:pt idx="382">
                  <c:v>43812</c:v>
                </c:pt>
                <c:pt idx="383">
                  <c:v>43811</c:v>
                </c:pt>
                <c:pt idx="384">
                  <c:v>43810</c:v>
                </c:pt>
                <c:pt idx="385">
                  <c:v>43809</c:v>
                </c:pt>
                <c:pt idx="386">
                  <c:v>43808</c:v>
                </c:pt>
                <c:pt idx="387">
                  <c:v>43805</c:v>
                </c:pt>
                <c:pt idx="388">
                  <c:v>43804</c:v>
                </c:pt>
                <c:pt idx="389">
                  <c:v>43803</c:v>
                </c:pt>
                <c:pt idx="390">
                  <c:v>43802</c:v>
                </c:pt>
                <c:pt idx="391">
                  <c:v>43801</c:v>
                </c:pt>
                <c:pt idx="392">
                  <c:v>43798</c:v>
                </c:pt>
                <c:pt idx="393">
                  <c:v>43796</c:v>
                </c:pt>
                <c:pt idx="394">
                  <c:v>43795</c:v>
                </c:pt>
                <c:pt idx="395">
                  <c:v>43794</c:v>
                </c:pt>
                <c:pt idx="396">
                  <c:v>43791</c:v>
                </c:pt>
                <c:pt idx="397">
                  <c:v>43790</c:v>
                </c:pt>
                <c:pt idx="398">
                  <c:v>43789</c:v>
                </c:pt>
                <c:pt idx="399">
                  <c:v>43788</c:v>
                </c:pt>
                <c:pt idx="400">
                  <c:v>43787</c:v>
                </c:pt>
                <c:pt idx="401">
                  <c:v>43784</c:v>
                </c:pt>
                <c:pt idx="402">
                  <c:v>43783</c:v>
                </c:pt>
                <c:pt idx="403">
                  <c:v>43782</c:v>
                </c:pt>
                <c:pt idx="404">
                  <c:v>43781</c:v>
                </c:pt>
                <c:pt idx="405">
                  <c:v>43780</c:v>
                </c:pt>
                <c:pt idx="406">
                  <c:v>43777</c:v>
                </c:pt>
                <c:pt idx="407">
                  <c:v>43776</c:v>
                </c:pt>
                <c:pt idx="408">
                  <c:v>43775</c:v>
                </c:pt>
                <c:pt idx="409">
                  <c:v>43774</c:v>
                </c:pt>
                <c:pt idx="410">
                  <c:v>43773</c:v>
                </c:pt>
                <c:pt idx="411">
                  <c:v>43770</c:v>
                </c:pt>
                <c:pt idx="412">
                  <c:v>43769</c:v>
                </c:pt>
                <c:pt idx="413">
                  <c:v>43768</c:v>
                </c:pt>
                <c:pt idx="414">
                  <c:v>43767</c:v>
                </c:pt>
                <c:pt idx="415">
                  <c:v>43766</c:v>
                </c:pt>
                <c:pt idx="416">
                  <c:v>43763</c:v>
                </c:pt>
                <c:pt idx="417">
                  <c:v>43762</c:v>
                </c:pt>
                <c:pt idx="418">
                  <c:v>43761</c:v>
                </c:pt>
                <c:pt idx="419">
                  <c:v>43760</c:v>
                </c:pt>
                <c:pt idx="420">
                  <c:v>43759</c:v>
                </c:pt>
                <c:pt idx="421">
                  <c:v>43756</c:v>
                </c:pt>
                <c:pt idx="422">
                  <c:v>43755</c:v>
                </c:pt>
                <c:pt idx="423">
                  <c:v>43754</c:v>
                </c:pt>
                <c:pt idx="424">
                  <c:v>43753</c:v>
                </c:pt>
                <c:pt idx="425">
                  <c:v>43752</c:v>
                </c:pt>
                <c:pt idx="426">
                  <c:v>43749</c:v>
                </c:pt>
                <c:pt idx="427">
                  <c:v>43748</c:v>
                </c:pt>
                <c:pt idx="428">
                  <c:v>43747</c:v>
                </c:pt>
                <c:pt idx="429">
                  <c:v>43746</c:v>
                </c:pt>
                <c:pt idx="430">
                  <c:v>43745</c:v>
                </c:pt>
                <c:pt idx="431">
                  <c:v>43742</c:v>
                </c:pt>
                <c:pt idx="432">
                  <c:v>43741</c:v>
                </c:pt>
                <c:pt idx="433">
                  <c:v>43740</c:v>
                </c:pt>
                <c:pt idx="434">
                  <c:v>43739</c:v>
                </c:pt>
                <c:pt idx="435">
                  <c:v>43738</c:v>
                </c:pt>
                <c:pt idx="436">
                  <c:v>43735</c:v>
                </c:pt>
                <c:pt idx="437">
                  <c:v>43734</c:v>
                </c:pt>
                <c:pt idx="438">
                  <c:v>43733</c:v>
                </c:pt>
                <c:pt idx="439">
                  <c:v>43732</c:v>
                </c:pt>
                <c:pt idx="440">
                  <c:v>43731</c:v>
                </c:pt>
                <c:pt idx="441">
                  <c:v>43728</c:v>
                </c:pt>
                <c:pt idx="442">
                  <c:v>43727</c:v>
                </c:pt>
                <c:pt idx="443">
                  <c:v>43726</c:v>
                </c:pt>
                <c:pt idx="444">
                  <c:v>43725</c:v>
                </c:pt>
                <c:pt idx="445">
                  <c:v>43724</c:v>
                </c:pt>
                <c:pt idx="446">
                  <c:v>43721</c:v>
                </c:pt>
                <c:pt idx="447">
                  <c:v>43720</c:v>
                </c:pt>
                <c:pt idx="448">
                  <c:v>43719</c:v>
                </c:pt>
                <c:pt idx="449">
                  <c:v>43718</c:v>
                </c:pt>
                <c:pt idx="450">
                  <c:v>43717</c:v>
                </c:pt>
                <c:pt idx="451">
                  <c:v>43714</c:v>
                </c:pt>
                <c:pt idx="452">
                  <c:v>43713</c:v>
                </c:pt>
                <c:pt idx="453">
                  <c:v>43712</c:v>
                </c:pt>
                <c:pt idx="454">
                  <c:v>43711</c:v>
                </c:pt>
                <c:pt idx="455">
                  <c:v>43707</c:v>
                </c:pt>
                <c:pt idx="456">
                  <c:v>43706</c:v>
                </c:pt>
                <c:pt idx="457">
                  <c:v>43705</c:v>
                </c:pt>
                <c:pt idx="458">
                  <c:v>43704</c:v>
                </c:pt>
                <c:pt idx="459">
                  <c:v>43703</c:v>
                </c:pt>
                <c:pt idx="460">
                  <c:v>43700</c:v>
                </c:pt>
                <c:pt idx="461">
                  <c:v>43699</c:v>
                </c:pt>
                <c:pt idx="462">
                  <c:v>43698</c:v>
                </c:pt>
                <c:pt idx="463">
                  <c:v>43697</c:v>
                </c:pt>
                <c:pt idx="464">
                  <c:v>43696</c:v>
                </c:pt>
                <c:pt idx="465">
                  <c:v>43693</c:v>
                </c:pt>
                <c:pt idx="466">
                  <c:v>43692</c:v>
                </c:pt>
                <c:pt idx="467">
                  <c:v>43691</c:v>
                </c:pt>
                <c:pt idx="468">
                  <c:v>43690</c:v>
                </c:pt>
                <c:pt idx="469">
                  <c:v>43689</c:v>
                </c:pt>
                <c:pt idx="470">
                  <c:v>43686</c:v>
                </c:pt>
                <c:pt idx="471">
                  <c:v>43685</c:v>
                </c:pt>
                <c:pt idx="472">
                  <c:v>43684</c:v>
                </c:pt>
                <c:pt idx="473">
                  <c:v>43683</c:v>
                </c:pt>
                <c:pt idx="474">
                  <c:v>43682</c:v>
                </c:pt>
                <c:pt idx="475">
                  <c:v>43679</c:v>
                </c:pt>
                <c:pt idx="476">
                  <c:v>43678</c:v>
                </c:pt>
                <c:pt idx="477">
                  <c:v>43677</c:v>
                </c:pt>
                <c:pt idx="478">
                  <c:v>43676</c:v>
                </c:pt>
                <c:pt idx="479">
                  <c:v>43675</c:v>
                </c:pt>
                <c:pt idx="480">
                  <c:v>43672</c:v>
                </c:pt>
                <c:pt idx="481">
                  <c:v>43671</c:v>
                </c:pt>
                <c:pt idx="482">
                  <c:v>43670</c:v>
                </c:pt>
                <c:pt idx="483">
                  <c:v>43669</c:v>
                </c:pt>
                <c:pt idx="484">
                  <c:v>43668</c:v>
                </c:pt>
                <c:pt idx="485">
                  <c:v>43665</c:v>
                </c:pt>
                <c:pt idx="486">
                  <c:v>43664</c:v>
                </c:pt>
                <c:pt idx="487">
                  <c:v>43663</c:v>
                </c:pt>
                <c:pt idx="488">
                  <c:v>43662</c:v>
                </c:pt>
                <c:pt idx="489">
                  <c:v>43661</c:v>
                </c:pt>
                <c:pt idx="490">
                  <c:v>43658</c:v>
                </c:pt>
                <c:pt idx="491">
                  <c:v>43657</c:v>
                </c:pt>
                <c:pt idx="492">
                  <c:v>43656</c:v>
                </c:pt>
                <c:pt idx="493">
                  <c:v>43655</c:v>
                </c:pt>
                <c:pt idx="494">
                  <c:v>43654</c:v>
                </c:pt>
                <c:pt idx="495">
                  <c:v>43651</c:v>
                </c:pt>
                <c:pt idx="496">
                  <c:v>43649</c:v>
                </c:pt>
                <c:pt idx="497">
                  <c:v>43648</c:v>
                </c:pt>
                <c:pt idx="498">
                  <c:v>43647</c:v>
                </c:pt>
                <c:pt idx="499">
                  <c:v>43644</c:v>
                </c:pt>
                <c:pt idx="500">
                  <c:v>43643</c:v>
                </c:pt>
                <c:pt idx="501">
                  <c:v>43642</c:v>
                </c:pt>
                <c:pt idx="502">
                  <c:v>43641</c:v>
                </c:pt>
                <c:pt idx="503">
                  <c:v>43640</c:v>
                </c:pt>
              </c:numCache>
            </c:numRef>
          </c:cat>
          <c:val>
            <c:numRef>
              <c:f>SPY!$E$2:$E$505</c:f>
              <c:numCache>
                <c:formatCode>"$"#,##0.00</c:formatCode>
                <c:ptCount val="504"/>
                <c:pt idx="0">
                  <c:v>133.10653000349376</c:v>
                </c:pt>
                <c:pt idx="1">
                  <c:v>132.39870059004264</c:v>
                </c:pt>
                <c:pt idx="2">
                  <c:v>130.53003974707548</c:v>
                </c:pt>
                <c:pt idx="3">
                  <c:v>132.74790146746545</c:v>
                </c:pt>
                <c:pt idx="4">
                  <c:v>132.79193915307101</c:v>
                </c:pt>
                <c:pt idx="5">
                  <c:v>133.53752764793495</c:v>
                </c:pt>
                <c:pt idx="6">
                  <c:v>133.78290819667384</c:v>
                </c:pt>
                <c:pt idx="7">
                  <c:v>133.48404311368205</c:v>
                </c:pt>
                <c:pt idx="8">
                  <c:v>133.2638254287051</c:v>
                </c:pt>
                <c:pt idx="9">
                  <c:v>132.64723019319422</c:v>
                </c:pt>
                <c:pt idx="10">
                  <c:v>132.84542400191478</c:v>
                </c:pt>
                <c:pt idx="11">
                  <c:v>132.81711176914931</c:v>
                </c:pt>
                <c:pt idx="12">
                  <c:v>132.94609527618601</c:v>
                </c:pt>
                <c:pt idx="13">
                  <c:v>131.74120697102254</c:v>
                </c:pt>
                <c:pt idx="14">
                  <c:v>132.23196806850027</c:v>
                </c:pt>
                <c:pt idx="15">
                  <c:v>132.02434628658338</c:v>
                </c:pt>
                <c:pt idx="16">
                  <c:v>132.14074364287637</c:v>
                </c:pt>
                <c:pt idx="17">
                  <c:v>131.90480050505934</c:v>
                </c:pt>
                <c:pt idx="18">
                  <c:v>131.83558988878463</c:v>
                </c:pt>
                <c:pt idx="19">
                  <c:v>131.5744741348893</c:v>
                </c:pt>
                <c:pt idx="20">
                  <c:v>131.86705086137198</c:v>
                </c:pt>
                <c:pt idx="21">
                  <c:v>130.53632810358454</c:v>
                </c:pt>
                <c:pt idx="22">
                  <c:v>130.6432880489557</c:v>
                </c:pt>
                <c:pt idx="23">
                  <c:v>129.2527920858154</c:v>
                </c:pt>
                <c:pt idx="24">
                  <c:v>129.59255555231638</c:v>
                </c:pt>
                <c:pt idx="25">
                  <c:v>130.71878670714867</c:v>
                </c:pt>
                <c:pt idx="26">
                  <c:v>131.05225237941505</c:v>
                </c:pt>
                <c:pt idx="27">
                  <c:v>129.07033379684211</c:v>
                </c:pt>
                <c:pt idx="28">
                  <c:v>127.53827792823773</c:v>
                </c:pt>
                <c:pt idx="29">
                  <c:v>130.30667332227659</c:v>
                </c:pt>
                <c:pt idx="30">
                  <c:v>131.48010065485269</c:v>
                </c:pt>
                <c:pt idx="31">
                  <c:v>132.7950882074837</c:v>
                </c:pt>
                <c:pt idx="32">
                  <c:v>131.8355898887846</c:v>
                </c:pt>
                <c:pt idx="33">
                  <c:v>130.79114606324524</c:v>
                </c:pt>
                <c:pt idx="34">
                  <c:v>130.75024767973602</c:v>
                </c:pt>
                <c:pt idx="35">
                  <c:v>131.56189742187109</c:v>
                </c:pt>
                <c:pt idx="36">
                  <c:v>131.27875810631022</c:v>
                </c:pt>
                <c:pt idx="37">
                  <c:v>132.14703199938543</c:v>
                </c:pt>
                <c:pt idx="38">
                  <c:v>131.3102190788976</c:v>
                </c:pt>
                <c:pt idx="39">
                  <c:v>131.34796840799407</c:v>
                </c:pt>
                <c:pt idx="40">
                  <c:v>131.37628032616871</c:v>
                </c:pt>
                <c:pt idx="41">
                  <c:v>131.10258785925518</c:v>
                </c:pt>
                <c:pt idx="42">
                  <c:v>129.6963664432748</c:v>
                </c:pt>
                <c:pt idx="43">
                  <c:v>130.89181733751641</c:v>
                </c:pt>
                <c:pt idx="44">
                  <c:v>129.6649149084129</c:v>
                </c:pt>
                <c:pt idx="45">
                  <c:v>130.62126417269926</c:v>
                </c:pt>
                <c:pt idx="46">
                  <c:v>131.26618139329199</c:v>
                </c:pt>
                <c:pt idx="47">
                  <c:v>130.82889539234165</c:v>
                </c:pt>
                <c:pt idx="48">
                  <c:v>129.43840918151767</c:v>
                </c:pt>
                <c:pt idx="49">
                  <c:v>129.88197378666075</c:v>
                </c:pt>
                <c:pt idx="50">
                  <c:v>129.49818238687055</c:v>
                </c:pt>
                <c:pt idx="51">
                  <c:v>129.45098589453588</c:v>
                </c:pt>
                <c:pt idx="52">
                  <c:v>128.51665075418956</c:v>
                </c:pt>
                <c:pt idx="53">
                  <c:v>127.90949261500965</c:v>
                </c:pt>
                <c:pt idx="54">
                  <c:v>127.76163460072013</c:v>
                </c:pt>
                <c:pt idx="55">
                  <c:v>127.83713325891307</c:v>
                </c:pt>
                <c:pt idx="56">
                  <c:v>126.02823586898245</c:v>
                </c:pt>
                <c:pt idx="57">
                  <c:v>124.68178765835492</c:v>
                </c:pt>
                <c:pt idx="58">
                  <c:v>124.17844984785897</c:v>
                </c:pt>
                <c:pt idx="59">
                  <c:v>124.50876646571261</c:v>
                </c:pt>
                <c:pt idx="60">
                  <c:v>124.57168841088736</c:v>
                </c:pt>
                <c:pt idx="61">
                  <c:v>122.59605818482353</c:v>
                </c:pt>
                <c:pt idx="62">
                  <c:v>121.91024289531244</c:v>
                </c:pt>
                <c:pt idx="63">
                  <c:v>122.53313623964877</c:v>
                </c:pt>
                <c:pt idx="64">
                  <c:v>123.50522070909156</c:v>
                </c:pt>
                <c:pt idx="65">
                  <c:v>122.52684788313967</c:v>
                </c:pt>
                <c:pt idx="66">
                  <c:v>122.75397775828212</c:v>
                </c:pt>
                <c:pt idx="67">
                  <c:v>124.56637937569562</c:v>
                </c:pt>
                <c:pt idx="68">
                  <c:v>124.1430621522766</c:v>
                </c:pt>
                <c:pt idx="69">
                  <c:v>124.29984888408282</c:v>
                </c:pt>
                <c:pt idx="70">
                  <c:v>123.56296826395855</c:v>
                </c:pt>
                <c:pt idx="71">
                  <c:v>123.39678250131426</c:v>
                </c:pt>
                <c:pt idx="72">
                  <c:v>122.15820592034244</c:v>
                </c:pt>
                <c:pt idx="73">
                  <c:v>121.40251780081651</c:v>
                </c:pt>
                <c:pt idx="74">
                  <c:v>119.69359077674237</c:v>
                </c:pt>
                <c:pt idx="75">
                  <c:v>120.2925022313693</c:v>
                </c:pt>
                <c:pt idx="76">
                  <c:v>118.11950368297641</c:v>
                </c:pt>
                <c:pt idx="77">
                  <c:v>119.59952465196662</c:v>
                </c:pt>
                <c:pt idx="78">
                  <c:v>121.2049767681106</c:v>
                </c:pt>
                <c:pt idx="79">
                  <c:v>122.15820592034245</c:v>
                </c:pt>
                <c:pt idx="80">
                  <c:v>119.26714400354336</c:v>
                </c:pt>
                <c:pt idx="81">
                  <c:v>119.88486264298109</c:v>
                </c:pt>
                <c:pt idx="82">
                  <c:v>122.84490458096154</c:v>
                </c:pt>
                <c:pt idx="83">
                  <c:v>121.50599239415588</c:v>
                </c:pt>
                <c:pt idx="84">
                  <c:v>121.3586144455041</c:v>
                </c:pt>
                <c:pt idx="85">
                  <c:v>122.29930526480152</c:v>
                </c:pt>
                <c:pt idx="86">
                  <c:v>122.515672986951</c:v>
                </c:pt>
                <c:pt idx="87">
                  <c:v>123.03932518702214</c:v>
                </c:pt>
                <c:pt idx="88">
                  <c:v>123.01109978133135</c:v>
                </c:pt>
                <c:pt idx="89">
                  <c:v>123.11771367676705</c:v>
                </c:pt>
                <c:pt idx="90">
                  <c:v>122.51253337026378</c:v>
                </c:pt>
                <c:pt idx="91">
                  <c:v>122.31498289983233</c:v>
                </c:pt>
                <c:pt idx="92">
                  <c:v>122.36829472370836</c:v>
                </c:pt>
                <c:pt idx="93">
                  <c:v>122.44982251554964</c:v>
                </c:pt>
                <c:pt idx="94">
                  <c:v>121.57184255096635</c:v>
                </c:pt>
                <c:pt idx="95">
                  <c:v>121.09522325598766</c:v>
                </c:pt>
                <c:pt idx="96">
                  <c:v>119.73435482995846</c:v>
                </c:pt>
                <c:pt idx="97">
                  <c:v>119.64028870518273</c:v>
                </c:pt>
                <c:pt idx="98">
                  <c:v>117.97213548664101</c:v>
                </c:pt>
                <c:pt idx="99">
                  <c:v>116.0405813262665</c:v>
                </c:pt>
                <c:pt idx="100">
                  <c:v>118.41112059277447</c:v>
                </c:pt>
                <c:pt idx="101">
                  <c:v>117.40144031457019</c:v>
                </c:pt>
                <c:pt idx="102">
                  <c:v>120.34267443855809</c:v>
                </c:pt>
                <c:pt idx="103">
                  <c:v>120.53081644042595</c:v>
                </c:pt>
                <c:pt idx="104">
                  <c:v>120.05732700981814</c:v>
                </c:pt>
                <c:pt idx="105">
                  <c:v>120.48377378301717</c:v>
                </c:pt>
                <c:pt idx="106">
                  <c:v>120.37403002321061</c:v>
                </c:pt>
                <c:pt idx="107">
                  <c:v>118.73095315594695</c:v>
                </c:pt>
                <c:pt idx="108">
                  <c:v>117.80594028627118</c:v>
                </c:pt>
                <c:pt idx="109">
                  <c:v>118.67137216560369</c:v>
                </c:pt>
                <c:pt idx="110">
                  <c:v>119.08842022255547</c:v>
                </c:pt>
                <c:pt idx="111">
                  <c:v>118.76857790706666</c:v>
                </c:pt>
                <c:pt idx="112">
                  <c:v>118.74350124119773</c:v>
                </c:pt>
                <c:pt idx="113">
                  <c:v>119.54936188250333</c:v>
                </c:pt>
                <c:pt idx="114">
                  <c:v>118.87206225272234</c:v>
                </c:pt>
                <c:pt idx="115">
                  <c:v>117.13177020627019</c:v>
                </c:pt>
                <c:pt idx="116">
                  <c:v>116.43566307708754</c:v>
                </c:pt>
                <c:pt idx="117">
                  <c:v>115.63922065666191</c:v>
                </c:pt>
                <c:pt idx="118">
                  <c:v>117.23525455192591</c:v>
                </c:pt>
                <c:pt idx="119">
                  <c:v>116.64261257835706</c:v>
                </c:pt>
                <c:pt idx="120">
                  <c:v>116.47642713030361</c:v>
                </c:pt>
                <c:pt idx="121">
                  <c:v>116.6990640189203</c:v>
                </c:pt>
                <c:pt idx="122">
                  <c:v>115.70506137574688</c:v>
                </c:pt>
                <c:pt idx="123">
                  <c:v>115.25666748645897</c:v>
                </c:pt>
                <c:pt idx="124">
                  <c:v>115.15318314080326</c:v>
                </c:pt>
                <c:pt idx="125">
                  <c:v>115.34759430913834</c:v>
                </c:pt>
                <c:pt idx="126">
                  <c:v>115.76150274940291</c:v>
                </c:pt>
                <c:pt idx="127">
                  <c:v>116.22558402603799</c:v>
                </c:pt>
                <c:pt idx="128">
                  <c:v>115.57926530320664</c:v>
                </c:pt>
                <c:pt idx="129">
                  <c:v>115.39816038407189</c:v>
                </c:pt>
                <c:pt idx="130">
                  <c:v>113.85885602768292</c:v>
                </c:pt>
                <c:pt idx="131">
                  <c:v>114.37091115064409</c:v>
                </c:pt>
                <c:pt idx="132">
                  <c:v>114.5051747505143</c:v>
                </c:pt>
                <c:pt idx="133">
                  <c:v>114.54264566670814</c:v>
                </c:pt>
                <c:pt idx="134">
                  <c:v>115.57926530320665</c:v>
                </c:pt>
                <c:pt idx="135">
                  <c:v>115.24204593291303</c:v>
                </c:pt>
                <c:pt idx="136">
                  <c:v>115.47934275515944</c:v>
                </c:pt>
                <c:pt idx="137">
                  <c:v>114.49269398770547</c:v>
                </c:pt>
                <c:pt idx="138">
                  <c:v>114.52391524206482</c:v>
                </c:pt>
                <c:pt idx="139">
                  <c:v>114.28348855544756</c:v>
                </c:pt>
                <c:pt idx="140">
                  <c:v>113.04705276521287</c:v>
                </c:pt>
                <c:pt idx="141">
                  <c:v>113.54974723741968</c:v>
                </c:pt>
                <c:pt idx="142">
                  <c:v>113.23438815614024</c:v>
                </c:pt>
                <c:pt idx="143">
                  <c:v>113.40923366112413</c:v>
                </c:pt>
                <c:pt idx="144">
                  <c:v>111.61077187888372</c:v>
                </c:pt>
                <c:pt idx="145">
                  <c:v>110.94572273140903</c:v>
                </c:pt>
                <c:pt idx="146">
                  <c:v>111.71069442693094</c:v>
                </c:pt>
                <c:pt idx="147">
                  <c:v>111.24234132113796</c:v>
                </c:pt>
                <c:pt idx="148">
                  <c:v>112.59743008406321</c:v>
                </c:pt>
                <c:pt idx="149">
                  <c:v>113.2062970807426</c:v>
                </c:pt>
                <c:pt idx="150">
                  <c:v>111.81060753725265</c:v>
                </c:pt>
                <c:pt idx="151">
                  <c:v>110.2837839436725</c:v>
                </c:pt>
                <c:pt idx="152">
                  <c:v>111.36411472047385</c:v>
                </c:pt>
                <c:pt idx="153">
                  <c:v>110.5429410549331</c:v>
                </c:pt>
                <c:pt idx="154">
                  <c:v>110.7053054825173</c:v>
                </c:pt>
                <c:pt idx="155">
                  <c:v>109.33147622804152</c:v>
                </c:pt>
                <c:pt idx="156">
                  <c:v>109.35645694370105</c:v>
                </c:pt>
                <c:pt idx="157">
                  <c:v>107.26449699837706</c:v>
                </c:pt>
                <c:pt idx="158">
                  <c:v>104.919629603627</c:v>
                </c:pt>
                <c:pt idx="159">
                  <c:v>103.09931728468878</c:v>
                </c:pt>
                <c:pt idx="160">
                  <c:v>101.95653487603406</c:v>
                </c:pt>
                <c:pt idx="161">
                  <c:v>103.03061567641006</c:v>
                </c:pt>
                <c:pt idx="162">
                  <c:v>101.99400579222791</c:v>
                </c:pt>
                <c:pt idx="163">
                  <c:v>105.6034098049267</c:v>
                </c:pt>
                <c:pt idx="164">
                  <c:v>105.96873944065985</c:v>
                </c:pt>
                <c:pt idx="165">
                  <c:v>107.9638969499911</c:v>
                </c:pt>
                <c:pt idx="166">
                  <c:v>107.59858650429982</c:v>
                </c:pt>
                <c:pt idx="167">
                  <c:v>107.01158954895097</c:v>
                </c:pt>
                <c:pt idx="168">
                  <c:v>107.21454531937438</c:v>
                </c:pt>
                <c:pt idx="169">
                  <c:v>106.78678324182974</c:v>
                </c:pt>
                <c:pt idx="170">
                  <c:v>108.43537048242941</c:v>
                </c:pt>
                <c:pt idx="171">
                  <c:v>108.50094222633727</c:v>
                </c:pt>
                <c:pt idx="172">
                  <c:v>108.63519638848197</c:v>
                </c:pt>
                <c:pt idx="173">
                  <c:v>109.32211589187803</c:v>
                </c:pt>
                <c:pt idx="174">
                  <c:v>110.04024658272624</c:v>
                </c:pt>
                <c:pt idx="175">
                  <c:v>108.29798677050469</c:v>
                </c:pt>
                <c:pt idx="176">
                  <c:v>107.33942939303924</c:v>
                </c:pt>
                <c:pt idx="177">
                  <c:v>106.39649208047895</c:v>
                </c:pt>
                <c:pt idx="178">
                  <c:v>104.57617000922436</c:v>
                </c:pt>
                <c:pt idx="179">
                  <c:v>106.08425311125399</c:v>
                </c:pt>
                <c:pt idx="180">
                  <c:v>104.23583996460177</c:v>
                </c:pt>
                <c:pt idx="181">
                  <c:v>105.23497893259007</c:v>
                </c:pt>
                <c:pt idx="182">
                  <c:v>104.56368924641554</c:v>
                </c:pt>
                <c:pt idx="183">
                  <c:v>103.77684719497223</c:v>
                </c:pt>
                <c:pt idx="184">
                  <c:v>104.34512316340329</c:v>
                </c:pt>
                <c:pt idx="185">
                  <c:v>102.64032451505922</c:v>
                </c:pt>
                <c:pt idx="186">
                  <c:v>101.00734758704839</c:v>
                </c:pt>
                <c:pt idx="187">
                  <c:v>100.73882982503346</c:v>
                </c:pt>
                <c:pt idx="188">
                  <c:v>103.13052847214087</c:v>
                </c:pt>
                <c:pt idx="189">
                  <c:v>102.09079847590422</c:v>
                </c:pt>
                <c:pt idx="190">
                  <c:v>103.23981167094242</c:v>
                </c:pt>
                <c:pt idx="191">
                  <c:v>104.44222288774965</c:v>
                </c:pt>
                <c:pt idx="192">
                  <c:v>105.36896411955763</c:v>
                </c:pt>
                <c:pt idx="193">
                  <c:v>105.78880574326118</c:v>
                </c:pt>
                <c:pt idx="194">
                  <c:v>105.25700249425557</c:v>
                </c:pt>
                <c:pt idx="195">
                  <c:v>103.88865529993926</c:v>
                </c:pt>
                <c:pt idx="196">
                  <c:v>103.83579459934273</c:v>
                </c:pt>
                <c:pt idx="197">
                  <c:v>105.67062308389201</c:v>
                </c:pt>
                <c:pt idx="198">
                  <c:v>103.6243137314637</c:v>
                </c:pt>
                <c:pt idx="199">
                  <c:v>106.53516246898184</c:v>
                </c:pt>
                <c:pt idx="200">
                  <c:v>107.41216311224778</c:v>
                </c:pt>
                <c:pt idx="201">
                  <c:v>111.24042105858693</c:v>
                </c:pt>
                <c:pt idx="202">
                  <c:v>109.65438140005001</c:v>
                </c:pt>
                <c:pt idx="203">
                  <c:v>108.6312312854032</c:v>
                </c:pt>
                <c:pt idx="204">
                  <c:v>109.02618845824746</c:v>
                </c:pt>
                <c:pt idx="205">
                  <c:v>108.32645220901431</c:v>
                </c:pt>
                <c:pt idx="206">
                  <c:v>108.0901155180434</c:v>
                </c:pt>
                <c:pt idx="207">
                  <c:v>107.01720593940351</c:v>
                </c:pt>
                <c:pt idx="208">
                  <c:v>106.64402285768043</c:v>
                </c:pt>
                <c:pt idx="209">
                  <c:v>105.574214515644</c:v>
                </c:pt>
                <c:pt idx="210">
                  <c:v>105.20104087164641</c:v>
                </c:pt>
                <c:pt idx="211">
                  <c:v>104.87449745645273</c:v>
                </c:pt>
                <c:pt idx="212">
                  <c:v>105.31299305922293</c:v>
                </c:pt>
                <c:pt idx="213">
                  <c:v>105.08596888660622</c:v>
                </c:pt>
                <c:pt idx="214">
                  <c:v>104.7532041227546</c:v>
                </c:pt>
                <c:pt idx="215">
                  <c:v>104.75008401070009</c:v>
                </c:pt>
                <c:pt idx="216">
                  <c:v>104.93980997749983</c:v>
                </c:pt>
                <c:pt idx="217">
                  <c:v>103.49681823914946</c:v>
                </c:pt>
                <c:pt idx="218">
                  <c:v>104.35825670222668</c:v>
                </c:pt>
                <c:pt idx="219">
                  <c:v>104.04727546722172</c:v>
                </c:pt>
                <c:pt idx="220">
                  <c:v>103.97263123777851</c:v>
                </c:pt>
                <c:pt idx="221">
                  <c:v>103.28222701153231</c:v>
                </c:pt>
                <c:pt idx="222">
                  <c:v>102.64471179905919</c:v>
                </c:pt>
                <c:pt idx="223">
                  <c:v>102.24975494080579</c:v>
                </c:pt>
                <c:pt idx="224">
                  <c:v>101.54380709523106</c:v>
                </c:pt>
                <c:pt idx="225">
                  <c:v>100.74768146779179</c:v>
                </c:pt>
                <c:pt idx="226">
                  <c:v>101.10843160451533</c:v>
                </c:pt>
                <c:pt idx="227">
                  <c:v>99.880031722963807</c:v>
                </c:pt>
                <c:pt idx="228">
                  <c:v>100.5175466208461</c:v>
                </c:pt>
                <c:pt idx="229">
                  <c:v>99.789844188782922</c:v>
                </c:pt>
                <c:pt idx="230">
                  <c:v>100.4366907950613</c:v>
                </c:pt>
                <c:pt idx="231">
                  <c:v>101.64954768646597</c:v>
                </c:pt>
                <c:pt idx="232">
                  <c:v>101.07422488298545</c:v>
                </c:pt>
                <c:pt idx="233">
                  <c:v>100.85964309309382</c:v>
                </c:pt>
                <c:pt idx="234">
                  <c:v>100.05106533061314</c:v>
                </c:pt>
                <c:pt idx="235">
                  <c:v>99.761858501320177</c:v>
                </c:pt>
                <c:pt idx="236">
                  <c:v>100.09150315311732</c:v>
                </c:pt>
                <c:pt idx="237">
                  <c:v>99.180314663772535</c:v>
                </c:pt>
                <c:pt idx="238">
                  <c:v>97.911467521991327</c:v>
                </c:pt>
                <c:pt idx="239">
                  <c:v>98.766694074136112</c:v>
                </c:pt>
                <c:pt idx="240">
                  <c:v>97.768409849488393</c:v>
                </c:pt>
                <c:pt idx="241">
                  <c:v>98.328189033640385</c:v>
                </c:pt>
                <c:pt idx="242">
                  <c:v>97.581832622510532</c:v>
                </c:pt>
                <c:pt idx="243">
                  <c:v>98.598761388499398</c:v>
                </c:pt>
                <c:pt idx="244">
                  <c:v>97.099788837498011</c:v>
                </c:pt>
                <c:pt idx="245">
                  <c:v>96.568004778534288</c:v>
                </c:pt>
                <c:pt idx="246">
                  <c:v>95.89626396908028</c:v>
                </c:pt>
                <c:pt idx="247">
                  <c:v>94.68341682999197</c:v>
                </c:pt>
                <c:pt idx="248">
                  <c:v>93.311968399072185</c:v>
                </c:pt>
                <c:pt idx="249">
                  <c:v>95.582172374337176</c:v>
                </c:pt>
                <c:pt idx="250">
                  <c:v>94.56835396808647</c:v>
                </c:pt>
                <c:pt idx="251">
                  <c:v>97.043808024846996</c:v>
                </c:pt>
                <c:pt idx="252">
                  <c:v>96.599101140326042</c:v>
                </c:pt>
                <c:pt idx="253">
                  <c:v>95.983350581248544</c:v>
                </c:pt>
                <c:pt idx="254">
                  <c:v>96.535036601182554</c:v>
                </c:pt>
                <c:pt idx="255">
                  <c:v>96.497882477975068</c:v>
                </c:pt>
                <c:pt idx="256">
                  <c:v>96.900395179273929</c:v>
                </c:pt>
                <c:pt idx="257">
                  <c:v>95.070510804529903</c:v>
                </c:pt>
                <c:pt idx="258">
                  <c:v>94.191177155517238</c:v>
                </c:pt>
                <c:pt idx="259">
                  <c:v>93.076524516934768</c:v>
                </c:pt>
                <c:pt idx="260">
                  <c:v>98.770534284647212</c:v>
                </c:pt>
                <c:pt idx="261">
                  <c:v>99.324764715379445</c:v>
                </c:pt>
                <c:pt idx="262">
                  <c:v>100.07096729158343</c:v>
                </c:pt>
                <c:pt idx="263">
                  <c:v>98.8757948102444</c:v>
                </c:pt>
                <c:pt idx="264">
                  <c:v>96.404987574935461</c:v>
                </c:pt>
                <c:pt idx="265">
                  <c:v>96.658893221129929</c:v>
                </c:pt>
                <c:pt idx="266">
                  <c:v>95.389412493375957</c:v>
                </c:pt>
                <c:pt idx="267">
                  <c:v>94.606064917099175</c:v>
                </c:pt>
                <c:pt idx="268">
                  <c:v>94.225240109028462</c:v>
                </c:pt>
                <c:pt idx="269">
                  <c:v>93.807241673117531</c:v>
                </c:pt>
                <c:pt idx="270">
                  <c:v>93.980627476555469</c:v>
                </c:pt>
                <c:pt idx="271">
                  <c:v>92.602785301191702</c:v>
                </c:pt>
                <c:pt idx="272">
                  <c:v>91.475767040051664</c:v>
                </c:pt>
                <c:pt idx="273">
                  <c:v>91.302371484297367</c:v>
                </c:pt>
                <c:pt idx="274">
                  <c:v>91.937102253153412</c:v>
                </c:pt>
                <c:pt idx="275">
                  <c:v>90.401350256647433</c:v>
                </c:pt>
                <c:pt idx="276">
                  <c:v>91.339516169779344</c:v>
                </c:pt>
                <c:pt idx="277">
                  <c:v>88.639601226651351</c:v>
                </c:pt>
                <c:pt idx="278">
                  <c:v>88.233987288749034</c:v>
                </c:pt>
                <c:pt idx="279">
                  <c:v>87.190541974568916</c:v>
                </c:pt>
                <c:pt idx="280">
                  <c:v>88.760347172269775</c:v>
                </c:pt>
                <c:pt idx="281">
                  <c:v>90.56545248408942</c:v>
                </c:pt>
                <c:pt idx="282">
                  <c:v>90.546885017506625</c:v>
                </c:pt>
                <c:pt idx="283">
                  <c:v>89.073065892541663</c:v>
                </c:pt>
                <c:pt idx="284">
                  <c:v>88.011053111778736</c:v>
                </c:pt>
                <c:pt idx="285">
                  <c:v>88.611721241714406</c:v>
                </c:pt>
                <c:pt idx="286">
                  <c:v>87.800512870542462</c:v>
                </c:pt>
                <c:pt idx="287">
                  <c:v>87.558992036947444</c:v>
                </c:pt>
                <c:pt idx="288">
                  <c:v>89.940024481271266</c:v>
                </c:pt>
                <c:pt idx="289">
                  <c:v>90.785285739047197</c:v>
                </c:pt>
                <c:pt idx="290">
                  <c:v>88.469296840593401</c:v>
                </c:pt>
                <c:pt idx="291">
                  <c:v>88.878001948191965</c:v>
                </c:pt>
                <c:pt idx="292">
                  <c:v>87.614732816779622</c:v>
                </c:pt>
                <c:pt idx="293">
                  <c:v>86.410276444853778</c:v>
                </c:pt>
                <c:pt idx="294">
                  <c:v>86.416478288878992</c:v>
                </c:pt>
                <c:pt idx="295">
                  <c:v>84.540146777206004</c:v>
                </c:pt>
                <c:pt idx="296">
                  <c:v>87.187441052556338</c:v>
                </c:pt>
                <c:pt idx="297">
                  <c:v>88.751044406231969</c:v>
                </c:pt>
                <c:pt idx="298">
                  <c:v>86.416478288878992</c:v>
                </c:pt>
                <c:pt idx="299">
                  <c:v>86.001581089571545</c:v>
                </c:pt>
                <c:pt idx="300">
                  <c:v>87.868629025248566</c:v>
                </c:pt>
                <c:pt idx="301">
                  <c:v>85.351364586103458</c:v>
                </c:pt>
                <c:pt idx="302">
                  <c:v>86.137812769801997</c:v>
                </c:pt>
                <c:pt idx="303">
                  <c:v>84.846673091178133</c:v>
                </c:pt>
                <c:pt idx="304">
                  <c:v>82.091017368217976</c:v>
                </c:pt>
                <c:pt idx="305">
                  <c:v>82.007406041174349</c:v>
                </c:pt>
                <c:pt idx="306">
                  <c:v>76.845958001007844</c:v>
                </c:pt>
                <c:pt idx="307">
                  <c:v>77.97299545218975</c:v>
                </c:pt>
                <c:pt idx="308">
                  <c:v>76.21431871643891</c:v>
                </c:pt>
                <c:pt idx="309">
                  <c:v>79.805975715492792</c:v>
                </c:pt>
                <c:pt idx="310">
                  <c:v>81.013509100526619</c:v>
                </c:pt>
                <c:pt idx="311">
                  <c:v>78.465292382199252</c:v>
                </c:pt>
                <c:pt idx="312">
                  <c:v>80.874185936009056</c:v>
                </c:pt>
                <c:pt idx="313">
                  <c:v>76.412478863938475</c:v>
                </c:pt>
                <c:pt idx="314">
                  <c:v>75.285441412756569</c:v>
                </c:pt>
                <c:pt idx="315">
                  <c:v>69.03100408914942</c:v>
                </c:pt>
                <c:pt idx="316">
                  <c:v>70.842315963857047</c:v>
                </c:pt>
                <c:pt idx="317">
                  <c:v>74.03268936806468</c:v>
                </c:pt>
                <c:pt idx="318">
                  <c:v>73.875706016976949</c:v>
                </c:pt>
                <c:pt idx="319">
                  <c:v>77.815748159378515</c:v>
                </c:pt>
                <c:pt idx="320">
                  <c:v>73.82954169722251</c:v>
                </c:pt>
                <c:pt idx="321">
                  <c:v>82.900852550327812</c:v>
                </c:pt>
                <c:pt idx="322">
                  <c:v>76.372093892697166</c:v>
                </c:pt>
                <c:pt idx="323">
                  <c:v>84.45225355409724</c:v>
                </c:pt>
                <c:pt idx="324">
                  <c:v>88.780143430714361</c:v>
                </c:pt>
                <c:pt idx="325">
                  <c:v>84.412238541696027</c:v>
                </c:pt>
                <c:pt idx="326">
                  <c:v>91.562786329778021</c:v>
                </c:pt>
                <c:pt idx="327">
                  <c:v>93.101860405664482</c:v>
                </c:pt>
                <c:pt idx="328">
                  <c:v>96.303135326611809</c:v>
                </c:pt>
                <c:pt idx="329">
                  <c:v>92.418512452193269</c:v>
                </c:pt>
                <c:pt idx="330">
                  <c:v>95.142668507891443</c:v>
                </c:pt>
                <c:pt idx="331">
                  <c:v>91.193405393073135</c:v>
                </c:pt>
                <c:pt idx="332">
                  <c:v>91.57818586649708</c:v>
                </c:pt>
                <c:pt idx="333">
                  <c:v>95.884522494770039</c:v>
                </c:pt>
                <c:pt idx="334">
                  <c:v>96.238494771621234</c:v>
                </c:pt>
                <c:pt idx="335">
                  <c:v>99.245857779913095</c:v>
                </c:pt>
                <c:pt idx="336">
                  <c:v>102.65030899947</c:v>
                </c:pt>
                <c:pt idx="337">
                  <c:v>103.71842798863963</c:v>
                </c:pt>
                <c:pt idx="338">
                  <c:v>104.14626682635178</c:v>
                </c:pt>
                <c:pt idx="339">
                  <c:v>103.65069594936193</c:v>
                </c:pt>
                <c:pt idx="340">
                  <c:v>103.91850336523659</c:v>
                </c:pt>
                <c:pt idx="341">
                  <c:v>103.75227953709937</c:v>
                </c:pt>
                <c:pt idx="342">
                  <c:v>103.8630985684327</c:v>
                </c:pt>
                <c:pt idx="343">
                  <c:v>103.19821237901854</c:v>
                </c:pt>
                <c:pt idx="344">
                  <c:v>103.01968049844938</c:v>
                </c:pt>
                <c:pt idx="345">
                  <c:v>102.25629276785936</c:v>
                </c:pt>
                <c:pt idx="346">
                  <c:v>102.80420589972425</c:v>
                </c:pt>
                <c:pt idx="347">
                  <c:v>102.45945019101789</c:v>
                </c:pt>
                <c:pt idx="348">
                  <c:v>101.28974761411079</c:v>
                </c:pt>
                <c:pt idx="349">
                  <c:v>99.769154806914102</c:v>
                </c:pt>
                <c:pt idx="350">
                  <c:v>99.033474350884205</c:v>
                </c:pt>
                <c:pt idx="351">
                  <c:v>100.86497131832749</c:v>
                </c:pt>
                <c:pt idx="352">
                  <c:v>100.53867737367821</c:v>
                </c:pt>
                <c:pt idx="353">
                  <c:v>100.62179888276776</c:v>
                </c:pt>
                <c:pt idx="354">
                  <c:v>99.578305436187492</c:v>
                </c:pt>
                <c:pt idx="355">
                  <c:v>101.20048183112164</c:v>
                </c:pt>
                <c:pt idx="356">
                  <c:v>102.10854989382106</c:v>
                </c:pt>
                <c:pt idx="357">
                  <c:v>101.99156708395542</c:v>
                </c:pt>
                <c:pt idx="358">
                  <c:v>101.97926878383984</c:v>
                </c:pt>
                <c:pt idx="359">
                  <c:v>102.17935391275314</c:v>
                </c:pt>
                <c:pt idx="360">
                  <c:v>101.86229572629055</c:v>
                </c:pt>
                <c:pt idx="361">
                  <c:v>101.02194995055248</c:v>
                </c:pt>
                <c:pt idx="362">
                  <c:v>100.79417705171177</c:v>
                </c:pt>
                <c:pt idx="363">
                  <c:v>100.94807363737516</c:v>
                </c:pt>
                <c:pt idx="364">
                  <c:v>100.25857165768798</c:v>
                </c:pt>
                <c:pt idx="365">
                  <c:v>100.54791313186492</c:v>
                </c:pt>
                <c:pt idx="366">
                  <c:v>99.870738394651539</c:v>
                </c:pt>
                <c:pt idx="367">
                  <c:v>99.341287026843716</c:v>
                </c:pt>
                <c:pt idx="368">
                  <c:v>99.621402495150292</c:v>
                </c:pt>
                <c:pt idx="369">
                  <c:v>99.242785485667824</c:v>
                </c:pt>
                <c:pt idx="370">
                  <c:v>100</c:v>
                </c:pt>
              </c:numCache>
            </c:numRef>
          </c:val>
          <c:smooth val="0"/>
          <c:extLst>
            <c:ext xmlns:c16="http://schemas.microsoft.com/office/drawing/2014/chart" uri="{C3380CC4-5D6E-409C-BE32-E72D297353CC}">
              <c16:uniqueId val="{00000004-1D82-49CB-8B9C-4678E95B3894}"/>
            </c:ext>
          </c:extLst>
        </c:ser>
        <c:dLbls>
          <c:showLegendKey val="0"/>
          <c:showVal val="0"/>
          <c:showCatName val="0"/>
          <c:showSerName val="0"/>
          <c:showPercent val="0"/>
          <c:showBubbleSize val="0"/>
        </c:dLbls>
        <c:smooth val="0"/>
        <c:axId val="1110631889"/>
        <c:axId val="1397486073"/>
      </c:lineChart>
      <c:dateAx>
        <c:axId val="111063188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a:t>
                </a:r>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1397486073"/>
        <c:crosses val="autoZero"/>
        <c:auto val="1"/>
        <c:lblOffset val="100"/>
        <c:baseTimeUnit val="days"/>
      </c:dateAx>
      <c:valAx>
        <c:axId val="1397486073"/>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lang="en-US" b="0">
                    <a:solidFill>
                      <a:srgbClr val="000000"/>
                    </a:solidFill>
                    <a:latin typeface="+mn-lt"/>
                  </a:rPr>
                  <a:t>GBTC PnL</a:t>
                </a:r>
              </a:p>
            </c:rich>
          </c:tx>
          <c:overlay val="0"/>
        </c:title>
        <c:numFmt formatCode="&quot;$&quot;#,##0.0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1110631889"/>
        <c:crosses val="autoZero"/>
        <c:crossBetween val="between"/>
      </c:valAx>
    </c:plotArea>
    <c:legend>
      <c:legendPos val="r"/>
      <c:overlay val="0"/>
      <c:txPr>
        <a:bodyPr/>
        <a:lstStyle/>
        <a:p>
          <a:pPr lvl="0">
            <a:defRPr sz="1800" b="0">
              <a:solidFill>
                <a:srgbClr val="1A1A1A"/>
              </a:solidFill>
              <a:latin typeface="+mn-lt"/>
            </a:defRPr>
          </a:pPr>
          <a:endParaRPr lang="en-US"/>
        </a:p>
      </c:txPr>
    </c:legend>
    <c:plotVisOnly val="1"/>
    <c:dispBlanksAs val="zero"/>
    <c:showDLblsOverMax val="1"/>
  </c:char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Equities</a:t>
            </a:r>
          </a:p>
        </c:rich>
      </c:tx>
      <c:overlay val="0"/>
    </c:title>
    <c:autoTitleDeleted val="0"/>
    <c:plotArea>
      <c:layout/>
      <c:lineChart>
        <c:grouping val="standard"/>
        <c:varyColors val="0"/>
        <c:ser>
          <c:idx val="0"/>
          <c:order val="0"/>
          <c:tx>
            <c:strRef>
              <c:f>Equities!$L$1</c:f>
              <c:strCache>
                <c:ptCount val="1"/>
                <c:pt idx="0">
                  <c:v>Equities Portfolio PnL</c:v>
                </c:pt>
              </c:strCache>
            </c:strRef>
          </c:tx>
          <c:spPr>
            <a:ln cmpd="sng">
              <a:solidFill>
                <a:srgbClr val="4472C4"/>
              </a:solidFill>
              <a:prstDash val="solid"/>
            </a:ln>
          </c:spPr>
          <c:marker>
            <c:symbol val="none"/>
          </c:marker>
          <c:cat>
            <c:numRef>
              <c:f>Equities!$A$2:$A$1000</c:f>
              <c:numCache>
                <c:formatCode>m/d/yyyy</c:formatCode>
                <c:ptCount val="999"/>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numCache>
            </c:numRef>
          </c:cat>
          <c:val>
            <c:numRef>
              <c:f>Equities!$L$2:$L$1000</c:f>
              <c:numCache>
                <c:formatCode>"$"#,##0.00</c:formatCode>
                <c:ptCount val="999"/>
                <c:pt idx="0">
                  <c:v>122.70694388273711</c:v>
                </c:pt>
                <c:pt idx="1">
                  <c:v>122.48375780404724</c:v>
                </c:pt>
                <c:pt idx="2">
                  <c:v>120.89496239448376</c:v>
                </c:pt>
                <c:pt idx="3">
                  <c:v>123.49788044357521</c:v>
                </c:pt>
                <c:pt idx="4">
                  <c:v>124.10800039231646</c:v>
                </c:pt>
                <c:pt idx="5">
                  <c:v>124.80073744957437</c:v>
                </c:pt>
                <c:pt idx="6">
                  <c:v>124.73680940402852</c:v>
                </c:pt>
                <c:pt idx="7">
                  <c:v>124.53518705762174</c:v>
                </c:pt>
                <c:pt idx="8">
                  <c:v>124.32040329058761</c:v>
                </c:pt>
                <c:pt idx="9">
                  <c:v>123.74151725440032</c:v>
                </c:pt>
                <c:pt idx="10">
                  <c:v>124.344999790874</c:v>
                </c:pt>
                <c:pt idx="11">
                  <c:v>124.47879357408877</c:v>
                </c:pt>
                <c:pt idx="12">
                  <c:v>124.26028673687007</c:v>
                </c:pt>
                <c:pt idx="13">
                  <c:v>122.93594449088764</c:v>
                </c:pt>
                <c:pt idx="14">
                  <c:v>123.46374978113704</c:v>
                </c:pt>
                <c:pt idx="15">
                  <c:v>122.82286400035375</c:v>
                </c:pt>
                <c:pt idx="16">
                  <c:v>122.68763631043186</c:v>
                </c:pt>
                <c:pt idx="17">
                  <c:v>122.37706186111481</c:v>
                </c:pt>
                <c:pt idx="18">
                  <c:v>122.1095390640838</c:v>
                </c:pt>
                <c:pt idx="19">
                  <c:v>122.1046594294737</c:v>
                </c:pt>
                <c:pt idx="20">
                  <c:v>122.11158526251776</c:v>
                </c:pt>
                <c:pt idx="21">
                  <c:v>121.19714946766655</c:v>
                </c:pt>
                <c:pt idx="22">
                  <c:v>121.27732515116307</c:v>
                </c:pt>
                <c:pt idx="23">
                  <c:v>119.4746058976141</c:v>
                </c:pt>
                <c:pt idx="24">
                  <c:v>120.58865299895749</c:v>
                </c:pt>
                <c:pt idx="25">
                  <c:v>120.62333238899848</c:v>
                </c:pt>
                <c:pt idx="26">
                  <c:v>121.05992167173353</c:v>
                </c:pt>
                <c:pt idx="27">
                  <c:v>119.19851114223424</c:v>
                </c:pt>
                <c:pt idx="28">
                  <c:v>118.15000420728425</c:v>
                </c:pt>
                <c:pt idx="29">
                  <c:v>120.67180340328325</c:v>
                </c:pt>
                <c:pt idx="30">
                  <c:v>122.0620836188798</c:v>
                </c:pt>
                <c:pt idx="31">
                  <c:v>122.69676891237346</c:v>
                </c:pt>
                <c:pt idx="32">
                  <c:v>121.53550209549066</c:v>
                </c:pt>
                <c:pt idx="33">
                  <c:v>120.7316767593201</c:v>
                </c:pt>
                <c:pt idx="34">
                  <c:v>119.56405850173417</c:v>
                </c:pt>
                <c:pt idx="35">
                  <c:v>120.85305578291127</c:v>
                </c:pt>
                <c:pt idx="36">
                  <c:v>119.72998093373479</c:v>
                </c:pt>
                <c:pt idx="37">
                  <c:v>121.16763666294955</c:v>
                </c:pt>
                <c:pt idx="38">
                  <c:v>121.11554511545722</c:v>
                </c:pt>
                <c:pt idx="39">
                  <c:v>120.75402420779855</c:v>
                </c:pt>
                <c:pt idx="40">
                  <c:v>121.27283936195445</c:v>
                </c:pt>
                <c:pt idx="41">
                  <c:v>121.07837341529481</c:v>
                </c:pt>
                <c:pt idx="42">
                  <c:v>119.78335733098379</c:v>
                </c:pt>
                <c:pt idx="43">
                  <c:v>120.26502326709543</c:v>
                </c:pt>
                <c:pt idx="44">
                  <c:v>118.88202333876065</c:v>
                </c:pt>
                <c:pt idx="45">
                  <c:v>120.85426101479158</c:v>
                </c:pt>
                <c:pt idx="46">
                  <c:v>121.45096414383916</c:v>
                </c:pt>
                <c:pt idx="47">
                  <c:v>120.93646626895357</c:v>
                </c:pt>
                <c:pt idx="48">
                  <c:v>119.71025816723424</c:v>
                </c:pt>
                <c:pt idx="49">
                  <c:v>119.65704581884333</c:v>
                </c:pt>
                <c:pt idx="50">
                  <c:v>119.04035503281003</c:v>
                </c:pt>
                <c:pt idx="51">
                  <c:v>119.42088137273964</c:v>
                </c:pt>
                <c:pt idx="52">
                  <c:v>118.88517311455222</c:v>
                </c:pt>
                <c:pt idx="53">
                  <c:v>118.39191282648693</c:v>
                </c:pt>
                <c:pt idx="54">
                  <c:v>118.11930565483354</c:v>
                </c:pt>
                <c:pt idx="55">
                  <c:v>119.16289666556767</c:v>
                </c:pt>
                <c:pt idx="56">
                  <c:v>117.46824688314599</c:v>
                </c:pt>
                <c:pt idx="57">
                  <c:v>116.01675419154056</c:v>
                </c:pt>
                <c:pt idx="58">
                  <c:v>116.10834681456667</c:v>
                </c:pt>
                <c:pt idx="59">
                  <c:v>116.56441567727612</c:v>
                </c:pt>
                <c:pt idx="60">
                  <c:v>116.98391593093329</c:v>
                </c:pt>
                <c:pt idx="61">
                  <c:v>115.24874660868734</c:v>
                </c:pt>
                <c:pt idx="62">
                  <c:v>114.50169006343864</c:v>
                </c:pt>
                <c:pt idx="63">
                  <c:v>115.05012998150661</c:v>
                </c:pt>
                <c:pt idx="64">
                  <c:v>116.45350821131821</c:v>
                </c:pt>
                <c:pt idx="65">
                  <c:v>116.13263204002223</c:v>
                </c:pt>
                <c:pt idx="66">
                  <c:v>116.11576087512836</c:v>
                </c:pt>
                <c:pt idx="67">
                  <c:v>117.32736059465367</c:v>
                </c:pt>
                <c:pt idx="68">
                  <c:v>116.70379945946971</c:v>
                </c:pt>
                <c:pt idx="69">
                  <c:v>116.73903674315008</c:v>
                </c:pt>
                <c:pt idx="70">
                  <c:v>116.38076802234622</c:v>
                </c:pt>
                <c:pt idx="71">
                  <c:v>116.0392593340902</c:v>
                </c:pt>
                <c:pt idx="72">
                  <c:v>115.37613109778522</c:v>
                </c:pt>
                <c:pt idx="73">
                  <c:v>115.05162313810231</c:v>
                </c:pt>
                <c:pt idx="74">
                  <c:v>113.63403190467898</c:v>
                </c:pt>
                <c:pt idx="75">
                  <c:v>114.29223657816091</c:v>
                </c:pt>
                <c:pt idx="76">
                  <c:v>113.25731507245514</c:v>
                </c:pt>
                <c:pt idx="77">
                  <c:v>114.35859326667133</c:v>
                </c:pt>
                <c:pt idx="78">
                  <c:v>115.32428551357646</c:v>
                </c:pt>
                <c:pt idx="79">
                  <c:v>115.85880906138659</c:v>
                </c:pt>
                <c:pt idx="80">
                  <c:v>113.2264698883673</c:v>
                </c:pt>
                <c:pt idx="81">
                  <c:v>114.86878061898888</c:v>
                </c:pt>
                <c:pt idx="82">
                  <c:v>117.21978935228445</c:v>
                </c:pt>
                <c:pt idx="83">
                  <c:v>116.66657429541627</c:v>
                </c:pt>
                <c:pt idx="84">
                  <c:v>116.43328570933758</c:v>
                </c:pt>
                <c:pt idx="85">
                  <c:v>116.71739028119414</c:v>
                </c:pt>
                <c:pt idx="86">
                  <c:v>116.43040125363297</c:v>
                </c:pt>
                <c:pt idx="87">
                  <c:v>116.90104483545335</c:v>
                </c:pt>
                <c:pt idx="88">
                  <c:v>117.35303277168121</c:v>
                </c:pt>
                <c:pt idx="89">
                  <c:v>116.88494219939685</c:v>
                </c:pt>
                <c:pt idx="90">
                  <c:v>116.39336653922538</c:v>
                </c:pt>
                <c:pt idx="91">
                  <c:v>115.75595298410282</c:v>
                </c:pt>
                <c:pt idx="92">
                  <c:v>116.01915147457109</c:v>
                </c:pt>
                <c:pt idx="93">
                  <c:v>115.82910327140382</c:v>
                </c:pt>
                <c:pt idx="94">
                  <c:v>114.7503755566194</c:v>
                </c:pt>
                <c:pt idx="95">
                  <c:v>113.87529592846948</c:v>
                </c:pt>
                <c:pt idx="96">
                  <c:v>113.43414993482436</c:v>
                </c:pt>
                <c:pt idx="97">
                  <c:v>113.08082750479923</c:v>
                </c:pt>
                <c:pt idx="98">
                  <c:v>111.72419039230337</c:v>
                </c:pt>
                <c:pt idx="99">
                  <c:v>110.15852185403314</c:v>
                </c:pt>
                <c:pt idx="100">
                  <c:v>112.66775433473352</c:v>
                </c:pt>
                <c:pt idx="101">
                  <c:v>111.69443794293562</c:v>
                </c:pt>
                <c:pt idx="102">
                  <c:v>114.56000270444046</c:v>
                </c:pt>
                <c:pt idx="103">
                  <c:v>114.39944000704347</c:v>
                </c:pt>
                <c:pt idx="104">
                  <c:v>114.31446949911347</c:v>
                </c:pt>
                <c:pt idx="105">
                  <c:v>114.81091294811719</c:v>
                </c:pt>
                <c:pt idx="106">
                  <c:v>114.73963167459871</c:v>
                </c:pt>
                <c:pt idx="107">
                  <c:v>113.5523532158999</c:v>
                </c:pt>
                <c:pt idx="108">
                  <c:v>112.77586242044394</c:v>
                </c:pt>
                <c:pt idx="109">
                  <c:v>114.3899920055604</c:v>
                </c:pt>
                <c:pt idx="110">
                  <c:v>113.74304609298032</c:v>
                </c:pt>
                <c:pt idx="111">
                  <c:v>113.72807804878053</c:v>
                </c:pt>
                <c:pt idx="112">
                  <c:v>113.34057653998622</c:v>
                </c:pt>
                <c:pt idx="113">
                  <c:v>114.7242646599117</c:v>
                </c:pt>
                <c:pt idx="114">
                  <c:v>113.75297453316523</c:v>
                </c:pt>
                <c:pt idx="115">
                  <c:v>113.2512690605638</c:v>
                </c:pt>
                <c:pt idx="116">
                  <c:v>112.05428893698152</c:v>
                </c:pt>
                <c:pt idx="117">
                  <c:v>111.05378953643874</c:v>
                </c:pt>
                <c:pt idx="118">
                  <c:v>111.38736022316095</c:v>
                </c:pt>
                <c:pt idx="119">
                  <c:v>111.65164219302322</c:v>
                </c:pt>
                <c:pt idx="120">
                  <c:v>111.44508944118166</c:v>
                </c:pt>
                <c:pt idx="121">
                  <c:v>111.17289272975847</c:v>
                </c:pt>
                <c:pt idx="122">
                  <c:v>110.288366950962</c:v>
                </c:pt>
                <c:pt idx="123">
                  <c:v>110.22424016244253</c:v>
                </c:pt>
                <c:pt idx="124">
                  <c:v>109.42011416894347</c:v>
                </c:pt>
                <c:pt idx="125">
                  <c:v>109.70445849170896</c:v>
                </c:pt>
                <c:pt idx="126">
                  <c:v>110.7480428081402</c:v>
                </c:pt>
                <c:pt idx="127">
                  <c:v>111.39651864949582</c:v>
                </c:pt>
                <c:pt idx="128">
                  <c:v>110.48693878494512</c:v>
                </c:pt>
                <c:pt idx="129">
                  <c:v>110.24653809956445</c:v>
                </c:pt>
                <c:pt idx="130">
                  <c:v>109.00434762630113</c:v>
                </c:pt>
                <c:pt idx="131">
                  <c:v>108.90538702858754</c:v>
                </c:pt>
                <c:pt idx="132">
                  <c:v>109.19888772003858</c:v>
                </c:pt>
                <c:pt idx="133">
                  <c:v>108.92324687553717</c:v>
                </c:pt>
                <c:pt idx="134">
                  <c:v>109.06299303473506</c:v>
                </c:pt>
                <c:pt idx="135">
                  <c:v>108.66568178695705</c:v>
                </c:pt>
                <c:pt idx="136">
                  <c:v>109.36074705560029</c:v>
                </c:pt>
                <c:pt idx="137">
                  <c:v>108.52096324658538</c:v>
                </c:pt>
                <c:pt idx="138">
                  <c:v>108.33866386246157</c:v>
                </c:pt>
                <c:pt idx="139">
                  <c:v>108.20660199220788</c:v>
                </c:pt>
                <c:pt idx="140">
                  <c:v>106.23943483974992</c:v>
                </c:pt>
                <c:pt idx="141">
                  <c:v>108.17912587431442</c:v>
                </c:pt>
                <c:pt idx="142">
                  <c:v>107.65947513253377</c:v>
                </c:pt>
                <c:pt idx="143">
                  <c:v>107.81334559752145</c:v>
                </c:pt>
                <c:pt idx="144">
                  <c:v>105.88347922326827</c:v>
                </c:pt>
                <c:pt idx="145">
                  <c:v>105.65950089003587</c:v>
                </c:pt>
                <c:pt idx="146">
                  <c:v>105.53867812505926</c:v>
                </c:pt>
                <c:pt idx="147">
                  <c:v>104.87679908686887</c:v>
                </c:pt>
                <c:pt idx="148">
                  <c:v>105.49979490539116</c:v>
                </c:pt>
                <c:pt idx="149">
                  <c:v>105.67695781416795</c:v>
                </c:pt>
                <c:pt idx="150">
                  <c:v>104.34321360942207</c:v>
                </c:pt>
                <c:pt idx="151">
                  <c:v>102.82867968370121</c:v>
                </c:pt>
                <c:pt idx="152">
                  <c:v>104.37221098508107</c:v>
                </c:pt>
                <c:pt idx="153">
                  <c:v>103.51172333764819</c:v>
                </c:pt>
                <c:pt idx="154">
                  <c:v>103.28718675990007</c:v>
                </c:pt>
                <c:pt idx="155">
                  <c:v>100.28168349347946</c:v>
                </c:pt>
                <c:pt idx="156">
                  <c:v>100.15687229273777</c:v>
                </c:pt>
                <c:pt idx="157">
                  <c:v>97.645148702701306</c:v>
                </c:pt>
                <c:pt idx="158">
                  <c:v>96.751116527859324</c:v>
                </c:pt>
                <c:pt idx="159">
                  <c:v>94.400203286795602</c:v>
                </c:pt>
                <c:pt idx="160">
                  <c:v>93.390285500576709</c:v>
                </c:pt>
                <c:pt idx="161">
                  <c:v>93.972948755549822</c:v>
                </c:pt>
                <c:pt idx="162">
                  <c:v>93.38654519472945</c:v>
                </c:pt>
                <c:pt idx="163">
                  <c:v>96.130852462726381</c:v>
                </c:pt>
                <c:pt idx="164">
                  <c:v>96.787893191524262</c:v>
                </c:pt>
                <c:pt idx="165">
                  <c:v>98.538171435698658</c:v>
                </c:pt>
                <c:pt idx="166">
                  <c:v>98.017226426945527</c:v>
                </c:pt>
                <c:pt idx="167">
                  <c:v>97.729292692151091</c:v>
                </c:pt>
                <c:pt idx="168">
                  <c:v>97.912530768611376</c:v>
                </c:pt>
                <c:pt idx="169">
                  <c:v>97.615690708880479</c:v>
                </c:pt>
                <c:pt idx="170">
                  <c:v>98.300992168068078</c:v>
                </c:pt>
                <c:pt idx="171">
                  <c:v>98.17178022748945</c:v>
                </c:pt>
                <c:pt idx="172">
                  <c:v>98.704848923329621</c:v>
                </c:pt>
                <c:pt idx="173">
                  <c:v>98.884781381667239</c:v>
                </c:pt>
                <c:pt idx="174">
                  <c:v>99.673474057571141</c:v>
                </c:pt>
                <c:pt idx="175">
                  <c:v>98.841986101995047</c:v>
                </c:pt>
                <c:pt idx="176">
                  <c:v>98.271313963104376</c:v>
                </c:pt>
                <c:pt idx="177">
                  <c:v>97.484387896909311</c:v>
                </c:pt>
                <c:pt idx="178">
                  <c:v>96.225892496489706</c:v>
                </c:pt>
                <c:pt idx="179">
                  <c:v>97.198101800481396</c:v>
                </c:pt>
                <c:pt idx="180">
                  <c:v>95.6299749555006</c:v>
                </c:pt>
                <c:pt idx="181">
                  <c:v>96.088800087165055</c:v>
                </c:pt>
                <c:pt idx="182">
                  <c:v>95.548048089554669</c:v>
                </c:pt>
                <c:pt idx="183">
                  <c:v>95.838616147928946</c:v>
                </c:pt>
                <c:pt idx="184">
                  <c:v>96.200413369398646</c:v>
                </c:pt>
                <c:pt idx="185">
                  <c:v>94.764614197544077</c:v>
                </c:pt>
                <c:pt idx="186">
                  <c:v>94.026045589779926</c:v>
                </c:pt>
                <c:pt idx="187">
                  <c:v>93.971807040872875</c:v>
                </c:pt>
                <c:pt idx="188">
                  <c:v>95.071865903167563</c:v>
                </c:pt>
                <c:pt idx="189">
                  <c:v>94.596910460230148</c:v>
                </c:pt>
                <c:pt idx="190">
                  <c:v>96.592537889869917</c:v>
                </c:pt>
                <c:pt idx="191">
                  <c:v>97.508127531216559</c:v>
                </c:pt>
                <c:pt idx="192">
                  <c:v>97.772210676352643</c:v>
                </c:pt>
                <c:pt idx="193">
                  <c:v>97.867482136167354</c:v>
                </c:pt>
                <c:pt idx="194">
                  <c:v>97.340572849739132</c:v>
                </c:pt>
                <c:pt idx="195">
                  <c:v>96.543563932804688</c:v>
                </c:pt>
                <c:pt idx="196">
                  <c:v>95.8250498878011</c:v>
                </c:pt>
                <c:pt idx="197">
                  <c:v>97.105490121987302</c:v>
                </c:pt>
                <c:pt idx="198">
                  <c:v>95.498773052239741</c:v>
                </c:pt>
                <c:pt idx="199">
                  <c:v>97.032080605725824</c:v>
                </c:pt>
                <c:pt idx="200">
                  <c:v>97.382981780946892</c:v>
                </c:pt>
                <c:pt idx="201">
                  <c:v>99.938619466543656</c:v>
                </c:pt>
                <c:pt idx="202">
                  <c:v>98.509208962220839</c:v>
                </c:pt>
                <c:pt idx="203">
                  <c:v>98.190557793484629</c:v>
                </c:pt>
                <c:pt idx="204">
                  <c:v>98.73692731394317</c:v>
                </c:pt>
                <c:pt idx="205">
                  <c:v>98.128276080658111</c:v>
                </c:pt>
                <c:pt idx="206">
                  <c:v>98.651638039207299</c:v>
                </c:pt>
                <c:pt idx="207">
                  <c:v>98.003130571159545</c:v>
                </c:pt>
                <c:pt idx="208">
                  <c:v>97.891608995692479</c:v>
                </c:pt>
                <c:pt idx="209">
                  <c:v>96.720770650446696</c:v>
                </c:pt>
                <c:pt idx="210">
                  <c:v>97.11340047837885</c:v>
                </c:pt>
                <c:pt idx="211">
                  <c:v>97.334965048689753</c:v>
                </c:pt>
                <c:pt idx="212">
                  <c:v>97.630026396148395</c:v>
                </c:pt>
                <c:pt idx="213">
                  <c:v>97.412425632592573</c:v>
                </c:pt>
                <c:pt idx="214">
                  <c:v>96.850502178828165</c:v>
                </c:pt>
                <c:pt idx="215">
                  <c:v>97.062667118387964</c:v>
                </c:pt>
                <c:pt idx="216">
                  <c:v>97.650442879298851</c:v>
                </c:pt>
                <c:pt idx="217">
                  <c:v>95.929826226090768</c:v>
                </c:pt>
                <c:pt idx="218">
                  <c:v>95.786600760080091</c:v>
                </c:pt>
                <c:pt idx="219">
                  <c:v>95.319984109545828</c:v>
                </c:pt>
                <c:pt idx="220">
                  <c:v>95.591035056245687</c:v>
                </c:pt>
                <c:pt idx="221">
                  <c:v>95.231504902527888</c:v>
                </c:pt>
                <c:pt idx="222">
                  <c:v>94.886772736275759</c:v>
                </c:pt>
                <c:pt idx="223">
                  <c:v>94.269060967806155</c:v>
                </c:pt>
                <c:pt idx="224">
                  <c:v>92.861192389781749</c:v>
                </c:pt>
                <c:pt idx="225">
                  <c:v>94.190860335460783</c:v>
                </c:pt>
                <c:pt idx="226">
                  <c:v>95.25572814096779</c:v>
                </c:pt>
                <c:pt idx="227">
                  <c:v>94.28249329482982</c:v>
                </c:pt>
                <c:pt idx="228">
                  <c:v>95.007780661389376</c:v>
                </c:pt>
                <c:pt idx="229">
                  <c:v>93.758574474754255</c:v>
                </c:pt>
                <c:pt idx="230">
                  <c:v>94.257009020568532</c:v>
                </c:pt>
                <c:pt idx="231">
                  <c:v>95.155444724394044</c:v>
                </c:pt>
                <c:pt idx="232">
                  <c:v>95.005748975371944</c:v>
                </c:pt>
                <c:pt idx="233">
                  <c:v>94.320643061753913</c:v>
                </c:pt>
                <c:pt idx="234">
                  <c:v>93.828157460216431</c:v>
                </c:pt>
                <c:pt idx="235">
                  <c:v>93.494190361736429</c:v>
                </c:pt>
                <c:pt idx="236">
                  <c:v>94.140605350400406</c:v>
                </c:pt>
                <c:pt idx="237">
                  <c:v>92.878545611035179</c:v>
                </c:pt>
                <c:pt idx="238">
                  <c:v>91.695922201984189</c:v>
                </c:pt>
                <c:pt idx="239">
                  <c:v>92.421513626077882</c:v>
                </c:pt>
                <c:pt idx="240">
                  <c:v>91.361869596094834</c:v>
                </c:pt>
                <c:pt idx="241">
                  <c:v>92.160296424778849</c:v>
                </c:pt>
                <c:pt idx="242">
                  <c:v>91.679203593621637</c:v>
                </c:pt>
                <c:pt idx="243">
                  <c:v>92.84715001869067</c:v>
                </c:pt>
                <c:pt idx="244">
                  <c:v>91.699539988749265</c:v>
                </c:pt>
                <c:pt idx="245">
                  <c:v>90.675302405766558</c:v>
                </c:pt>
                <c:pt idx="246">
                  <c:v>90.276281341370264</c:v>
                </c:pt>
                <c:pt idx="247">
                  <c:v>90.092724183898639</c:v>
                </c:pt>
                <c:pt idx="248">
                  <c:v>89.028956060179496</c:v>
                </c:pt>
                <c:pt idx="249">
                  <c:v>90.573143114683063</c:v>
                </c:pt>
                <c:pt idx="250">
                  <c:v>89.508935563329928</c:v>
                </c:pt>
                <c:pt idx="251">
                  <c:v>91.844450653421063</c:v>
                </c:pt>
                <c:pt idx="252">
                  <c:v>91.422708295861781</c:v>
                </c:pt>
                <c:pt idx="253">
                  <c:v>90.290221057303796</c:v>
                </c:pt>
                <c:pt idx="254">
                  <c:v>90.947028065519675</c:v>
                </c:pt>
                <c:pt idx="255">
                  <c:v>91.228112932655378</c:v>
                </c:pt>
                <c:pt idx="256">
                  <c:v>91.227269077688206</c:v>
                </c:pt>
                <c:pt idx="257">
                  <c:v>89.844856449991099</c:v>
                </c:pt>
                <c:pt idx="258">
                  <c:v>89.36766282045879</c:v>
                </c:pt>
                <c:pt idx="259">
                  <c:v>87.890187430073695</c:v>
                </c:pt>
                <c:pt idx="260">
                  <c:v>93.302006717842119</c:v>
                </c:pt>
                <c:pt idx="261">
                  <c:v>93.601152042726085</c:v>
                </c:pt>
                <c:pt idx="262">
                  <c:v>94.756462205412561</c:v>
                </c:pt>
                <c:pt idx="263">
                  <c:v>93.444414120753834</c:v>
                </c:pt>
                <c:pt idx="264">
                  <c:v>91.447066920281742</c:v>
                </c:pt>
                <c:pt idx="265">
                  <c:v>91.763687419272998</c:v>
                </c:pt>
                <c:pt idx="266">
                  <c:v>89.907888502987248</c:v>
                </c:pt>
                <c:pt idx="267">
                  <c:v>88.936168579677414</c:v>
                </c:pt>
                <c:pt idx="268">
                  <c:v>87.040433154319615</c:v>
                </c:pt>
                <c:pt idx="269">
                  <c:v>87.569619068404393</c:v>
                </c:pt>
                <c:pt idx="270">
                  <c:v>87.05584487760089</c:v>
                </c:pt>
                <c:pt idx="271">
                  <c:v>85.688245190273477</c:v>
                </c:pt>
                <c:pt idx="272">
                  <c:v>83.121227560590697</c:v>
                </c:pt>
                <c:pt idx="273">
                  <c:v>83.0403881883054</c:v>
                </c:pt>
                <c:pt idx="274">
                  <c:v>83.916567126618901</c:v>
                </c:pt>
                <c:pt idx="275">
                  <c:v>82.15897723098827</c:v>
                </c:pt>
                <c:pt idx="276">
                  <c:v>83.314508751723764</c:v>
                </c:pt>
                <c:pt idx="277">
                  <c:v>80.291709249433723</c:v>
                </c:pt>
                <c:pt idx="278">
                  <c:v>79.981131561278985</c:v>
                </c:pt>
                <c:pt idx="279">
                  <c:v>80.142645137872421</c:v>
                </c:pt>
                <c:pt idx="280">
                  <c:v>80.779399363475846</c:v>
                </c:pt>
                <c:pt idx="281">
                  <c:v>82.269229912812833</c:v>
                </c:pt>
                <c:pt idx="282">
                  <c:v>82.124503516396928</c:v>
                </c:pt>
                <c:pt idx="283">
                  <c:v>80.806575608485375</c:v>
                </c:pt>
                <c:pt idx="284">
                  <c:v>79.567502454862876</c:v>
                </c:pt>
                <c:pt idx="285">
                  <c:v>80.409860584565592</c:v>
                </c:pt>
                <c:pt idx="286">
                  <c:v>79.867745492369366</c:v>
                </c:pt>
                <c:pt idx="287">
                  <c:v>79.628708234543979</c:v>
                </c:pt>
                <c:pt idx="288">
                  <c:v>81.915496959333922</c:v>
                </c:pt>
                <c:pt idx="289">
                  <c:v>83.222545939329578</c:v>
                </c:pt>
                <c:pt idx="290">
                  <c:v>80.993328114525767</c:v>
                </c:pt>
                <c:pt idx="291">
                  <c:v>80.688023699855961</c:v>
                </c:pt>
                <c:pt idx="292">
                  <c:v>79.547774956328396</c:v>
                </c:pt>
                <c:pt idx="293">
                  <c:v>78.490458379016715</c:v>
                </c:pt>
                <c:pt idx="294">
                  <c:v>78.731762182643351</c:v>
                </c:pt>
                <c:pt idx="295">
                  <c:v>76.903413192311547</c:v>
                </c:pt>
                <c:pt idx="296">
                  <c:v>78.946972839543974</c:v>
                </c:pt>
                <c:pt idx="297">
                  <c:v>80.594236065219278</c:v>
                </c:pt>
                <c:pt idx="298">
                  <c:v>78.644622482197249</c:v>
                </c:pt>
                <c:pt idx="299">
                  <c:v>78.676129137726548</c:v>
                </c:pt>
                <c:pt idx="300">
                  <c:v>81.09228351457692</c:v>
                </c:pt>
                <c:pt idx="301">
                  <c:v>79.110427647445363</c:v>
                </c:pt>
                <c:pt idx="302">
                  <c:v>79.73757193581433</c:v>
                </c:pt>
                <c:pt idx="303">
                  <c:v>77.692038378357353</c:v>
                </c:pt>
                <c:pt idx="304">
                  <c:v>76.662913491058987</c:v>
                </c:pt>
                <c:pt idx="305">
                  <c:v>76.803462797579954</c:v>
                </c:pt>
                <c:pt idx="306">
                  <c:v>71.983052121440451</c:v>
                </c:pt>
                <c:pt idx="307">
                  <c:v>73.806817338051061</c:v>
                </c:pt>
                <c:pt idx="308">
                  <c:v>72.307683689970176</c:v>
                </c:pt>
                <c:pt idx="309">
                  <c:v>75.635657475280837</c:v>
                </c:pt>
                <c:pt idx="310">
                  <c:v>76.853248543788723</c:v>
                </c:pt>
                <c:pt idx="311">
                  <c:v>74.369247354270215</c:v>
                </c:pt>
                <c:pt idx="312">
                  <c:v>77.053701487142774</c:v>
                </c:pt>
                <c:pt idx="313">
                  <c:v>73.716229306211076</c:v>
                </c:pt>
                <c:pt idx="314">
                  <c:v>71.733319887383445</c:v>
                </c:pt>
                <c:pt idx="315">
                  <c:v>65.776460696855537</c:v>
                </c:pt>
                <c:pt idx="316">
                  <c:v>66.864518816300773</c:v>
                </c:pt>
                <c:pt idx="317">
                  <c:v>68.183913706560489</c:v>
                </c:pt>
                <c:pt idx="318">
                  <c:v>67.409026856953204</c:v>
                </c:pt>
                <c:pt idx="319">
                  <c:v>71.948846983161317</c:v>
                </c:pt>
                <c:pt idx="320">
                  <c:v>68.208024697178189</c:v>
                </c:pt>
                <c:pt idx="321">
                  <c:v>76.950149913379548</c:v>
                </c:pt>
                <c:pt idx="322">
                  <c:v>71.261570696208196</c:v>
                </c:pt>
                <c:pt idx="323">
                  <c:v>80.332707696983334</c:v>
                </c:pt>
                <c:pt idx="324">
                  <c:v>84.917149023367557</c:v>
                </c:pt>
                <c:pt idx="325">
                  <c:v>80.941178905747222</c:v>
                </c:pt>
                <c:pt idx="326">
                  <c:v>88.405810029948796</c:v>
                </c:pt>
                <c:pt idx="327">
                  <c:v>89.798348486806404</c:v>
                </c:pt>
                <c:pt idx="328">
                  <c:v>92.491491552573507</c:v>
                </c:pt>
                <c:pt idx="329">
                  <c:v>89.651929729777649</c:v>
                </c:pt>
                <c:pt idx="330">
                  <c:v>91.147329186485308</c:v>
                </c:pt>
                <c:pt idx="331">
                  <c:v>89.120363002113322</c:v>
                </c:pt>
                <c:pt idx="332">
                  <c:v>89.997858015094096</c:v>
                </c:pt>
                <c:pt idx="333">
                  <c:v>93.057273911432176</c:v>
                </c:pt>
                <c:pt idx="334">
                  <c:v>93.306273846637907</c:v>
                </c:pt>
                <c:pt idx="335">
                  <c:v>94.990233923920442</c:v>
                </c:pt>
                <c:pt idx="336">
                  <c:v>98.765763594770505</c:v>
                </c:pt>
                <c:pt idx="337">
                  <c:v>99.578416125039396</c:v>
                </c:pt>
                <c:pt idx="338">
                  <c:v>100.19684385897267</c:v>
                </c:pt>
                <c:pt idx="339">
                  <c:v>99.817847399314559</c:v>
                </c:pt>
                <c:pt idx="340">
                  <c:v>100.43702754252246</c:v>
                </c:pt>
                <c:pt idx="341">
                  <c:v>100.50148536381171</c:v>
                </c:pt>
                <c:pt idx="342">
                  <c:v>101.05422684389735</c:v>
                </c:pt>
                <c:pt idx="343">
                  <c:v>100.56070299700173</c:v>
                </c:pt>
                <c:pt idx="344">
                  <c:v>100.05582936541822</c:v>
                </c:pt>
                <c:pt idx="345">
                  <c:v>99.759146183908356</c:v>
                </c:pt>
                <c:pt idx="346">
                  <c:v>100.66923984230007</c:v>
                </c:pt>
                <c:pt idx="347">
                  <c:v>100.22742783591266</c:v>
                </c:pt>
                <c:pt idx="348">
                  <c:v>99.288769244031641</c:v>
                </c:pt>
                <c:pt idx="349">
                  <c:v>97.71177199988432</c:v>
                </c:pt>
                <c:pt idx="350">
                  <c:v>97.194869947959717</c:v>
                </c:pt>
                <c:pt idx="351">
                  <c:v>99.098568791951081</c:v>
                </c:pt>
                <c:pt idx="352">
                  <c:v>99.079068704413842</c:v>
                </c:pt>
                <c:pt idx="353">
                  <c:v>99.247911391981432</c:v>
                </c:pt>
                <c:pt idx="354">
                  <c:v>98.290007949587093</c:v>
                </c:pt>
                <c:pt idx="355">
                  <c:v>100.23406088201916</c:v>
                </c:pt>
                <c:pt idx="356">
                  <c:v>100.83670760752787</c:v>
                </c:pt>
                <c:pt idx="357">
                  <c:v>100.86501102147776</c:v>
                </c:pt>
                <c:pt idx="358">
                  <c:v>100.67105214572209</c:v>
                </c:pt>
                <c:pt idx="359">
                  <c:v>101.26977246425135</c:v>
                </c:pt>
                <c:pt idx="360">
                  <c:v>101.1192098483467</c:v>
                </c:pt>
                <c:pt idx="361">
                  <c:v>100.47698674821636</c:v>
                </c:pt>
                <c:pt idx="362">
                  <c:v>100.45579086848804</c:v>
                </c:pt>
                <c:pt idx="363">
                  <c:v>100.3378846877926</c:v>
                </c:pt>
                <c:pt idx="364">
                  <c:v>99.725484445123939</c:v>
                </c:pt>
                <c:pt idx="365">
                  <c:v>99.93555215998478</c:v>
                </c:pt>
                <c:pt idx="366">
                  <c:v>99.485602901551232</c:v>
                </c:pt>
                <c:pt idx="367">
                  <c:v>99.100113540972586</c:v>
                </c:pt>
                <c:pt idx="368">
                  <c:v>99.296846563252728</c:v>
                </c:pt>
                <c:pt idx="369">
                  <c:v>98.917765060076576</c:v>
                </c:pt>
                <c:pt idx="370">
                  <c:v>100</c:v>
                </c:pt>
              </c:numCache>
            </c:numRef>
          </c:val>
          <c:smooth val="0"/>
          <c:extLst>
            <c:ext xmlns:c16="http://schemas.microsoft.com/office/drawing/2014/chart" uri="{C3380CC4-5D6E-409C-BE32-E72D297353CC}">
              <c16:uniqueId val="{00000000-AA5E-4A29-B1B5-2DCC705201A0}"/>
            </c:ext>
          </c:extLst>
        </c:ser>
        <c:dLbls>
          <c:showLegendKey val="0"/>
          <c:showVal val="0"/>
          <c:showCatName val="0"/>
          <c:showSerName val="0"/>
          <c:showPercent val="0"/>
          <c:showBubbleSize val="0"/>
        </c:dLbls>
        <c:smooth val="0"/>
        <c:axId val="362788571"/>
        <c:axId val="577114441"/>
      </c:lineChart>
      <c:dateAx>
        <c:axId val="362788571"/>
        <c:scaling>
          <c:orientation val="minMax"/>
        </c:scaling>
        <c:delete val="0"/>
        <c:axPos val="b"/>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577114441"/>
        <c:crosses val="autoZero"/>
        <c:auto val="1"/>
        <c:lblOffset val="100"/>
        <c:baseTimeUnit val="days"/>
      </c:dateAx>
      <c:valAx>
        <c:axId val="577114441"/>
        <c:scaling>
          <c:orientation val="minMax"/>
          <c:max val="15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36278857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Equities wBTC</a:t>
            </a:r>
          </a:p>
        </c:rich>
      </c:tx>
      <c:overlay val="0"/>
    </c:title>
    <c:autoTitleDeleted val="0"/>
    <c:plotArea>
      <c:layout/>
      <c:lineChart>
        <c:grouping val="standard"/>
        <c:varyColors val="0"/>
        <c:ser>
          <c:idx val="0"/>
          <c:order val="0"/>
          <c:tx>
            <c:strRef>
              <c:f>'Equities wBTC'!$L$1</c:f>
              <c:strCache>
                <c:ptCount val="1"/>
                <c:pt idx="0">
                  <c:v>Equities wBTC Portfolio PnL</c:v>
                </c:pt>
              </c:strCache>
            </c:strRef>
          </c:tx>
          <c:spPr>
            <a:ln cmpd="sng">
              <a:solidFill>
                <a:srgbClr val="4472C4"/>
              </a:solidFill>
              <a:prstDash val="solid"/>
            </a:ln>
          </c:spPr>
          <c:marker>
            <c:symbol val="none"/>
          </c:marker>
          <c:cat>
            <c:numRef>
              <c:f>'Equities wBTC'!$A$2:$A$1000</c:f>
              <c:numCache>
                <c:formatCode>m/d/yyyy</c:formatCode>
                <c:ptCount val="999"/>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numCache>
            </c:numRef>
          </c:cat>
          <c:val>
            <c:numRef>
              <c:f>'Equities wBTC'!$L$2:$L$1000</c:f>
              <c:numCache>
                <c:formatCode>"$"#,##0.00</c:formatCode>
                <c:ptCount val="999"/>
                <c:pt idx="0">
                  <c:v>126.13137731848096</c:v>
                </c:pt>
                <c:pt idx="1">
                  <c:v>125.85326854224962</c:v>
                </c:pt>
                <c:pt idx="2">
                  <c:v>124.68304152999501</c:v>
                </c:pt>
                <c:pt idx="3">
                  <c:v>127.52135208654558</c:v>
                </c:pt>
                <c:pt idx="4">
                  <c:v>128.27081628868729</c:v>
                </c:pt>
                <c:pt idx="5">
                  <c:v>129.17571905700362</c:v>
                </c:pt>
                <c:pt idx="6">
                  <c:v>129.08380275168983</c:v>
                </c:pt>
                <c:pt idx="7">
                  <c:v>128.45287372544155</c:v>
                </c:pt>
                <c:pt idx="8">
                  <c:v>128.16988295551445</c:v>
                </c:pt>
                <c:pt idx="9">
                  <c:v>127.54328923242635</c:v>
                </c:pt>
                <c:pt idx="10">
                  <c:v>127.63959941807096</c:v>
                </c:pt>
                <c:pt idx="11">
                  <c:v>128.16931824942472</c:v>
                </c:pt>
                <c:pt idx="12">
                  <c:v>128.20465311250865</c:v>
                </c:pt>
                <c:pt idx="13">
                  <c:v>127.15393539871221</c:v>
                </c:pt>
                <c:pt idx="14">
                  <c:v>127.45765819607401</c:v>
                </c:pt>
                <c:pt idx="15">
                  <c:v>126.53315280726567</c:v>
                </c:pt>
                <c:pt idx="16">
                  <c:v>126.52777270562495</c:v>
                </c:pt>
                <c:pt idx="17">
                  <c:v>126.64290950462662</c:v>
                </c:pt>
                <c:pt idx="18">
                  <c:v>126.30233188037811</c:v>
                </c:pt>
                <c:pt idx="19">
                  <c:v>126.19602186885859</c:v>
                </c:pt>
                <c:pt idx="20">
                  <c:v>126.50453591967016</c:v>
                </c:pt>
                <c:pt idx="21">
                  <c:v>125.0370869624936</c:v>
                </c:pt>
                <c:pt idx="22">
                  <c:v>125.67057110096323</c:v>
                </c:pt>
                <c:pt idx="23">
                  <c:v>123.81030598208216</c:v>
                </c:pt>
                <c:pt idx="24">
                  <c:v>125.24222940698058</c:v>
                </c:pt>
                <c:pt idx="25">
                  <c:v>125.4869147339905</c:v>
                </c:pt>
                <c:pt idx="26">
                  <c:v>126.65567698199584</c:v>
                </c:pt>
                <c:pt idx="27">
                  <c:v>124.39963103149168</c:v>
                </c:pt>
                <c:pt idx="28">
                  <c:v>124.26685207650576</c:v>
                </c:pt>
                <c:pt idx="29">
                  <c:v>127.29706451012869</c:v>
                </c:pt>
                <c:pt idx="30">
                  <c:v>128.54318262775445</c:v>
                </c:pt>
                <c:pt idx="31">
                  <c:v>129.66834764184571</c:v>
                </c:pt>
                <c:pt idx="32">
                  <c:v>128.20965039112593</c:v>
                </c:pt>
                <c:pt idx="33">
                  <c:v>127.57859653274228</c:v>
                </c:pt>
                <c:pt idx="34">
                  <c:v>126.1070634136818</c:v>
                </c:pt>
                <c:pt idx="35">
                  <c:v>127.91807949503975</c:v>
                </c:pt>
                <c:pt idx="36">
                  <c:v>126.74042182123249</c:v>
                </c:pt>
                <c:pt idx="37">
                  <c:v>127.43282887992255</c:v>
                </c:pt>
                <c:pt idx="38">
                  <c:v>127.98302265301103</c:v>
                </c:pt>
                <c:pt idx="39">
                  <c:v>127.69741328077176</c:v>
                </c:pt>
                <c:pt idx="40">
                  <c:v>128.08344601964541</c:v>
                </c:pt>
                <c:pt idx="41">
                  <c:v>127.22930270128339</c:v>
                </c:pt>
                <c:pt idx="42">
                  <c:v>125.75352426425208</c:v>
                </c:pt>
                <c:pt idx="43">
                  <c:v>126.98548363237468</c:v>
                </c:pt>
                <c:pt idx="44">
                  <c:v>125.93525877815289</c:v>
                </c:pt>
                <c:pt idx="45">
                  <c:v>128.05460518227645</c:v>
                </c:pt>
                <c:pt idx="46">
                  <c:v>129.2852145313056</c:v>
                </c:pt>
                <c:pt idx="47">
                  <c:v>129.00963694409216</c:v>
                </c:pt>
                <c:pt idx="48">
                  <c:v>127.59505542254524</c:v>
                </c:pt>
                <c:pt idx="49">
                  <c:v>128.18737810148545</c:v>
                </c:pt>
                <c:pt idx="50">
                  <c:v>126.98783222611483</c:v>
                </c:pt>
                <c:pt idx="51">
                  <c:v>126.96227529500564</c:v>
                </c:pt>
                <c:pt idx="52">
                  <c:v>126.32182014189405</c:v>
                </c:pt>
                <c:pt idx="53">
                  <c:v>125.55776345739785</c:v>
                </c:pt>
                <c:pt idx="54">
                  <c:v>125.86255347602602</c:v>
                </c:pt>
                <c:pt idx="55">
                  <c:v>127.32846092235104</c:v>
                </c:pt>
                <c:pt idx="56">
                  <c:v>125.26731378140252</c:v>
                </c:pt>
                <c:pt idx="57">
                  <c:v>123.68251810423132</c:v>
                </c:pt>
                <c:pt idx="58">
                  <c:v>123.91935319129551</c:v>
                </c:pt>
                <c:pt idx="59">
                  <c:v>124.11106241204175</c:v>
                </c:pt>
                <c:pt idx="60">
                  <c:v>123.95660080099181</c:v>
                </c:pt>
                <c:pt idx="61">
                  <c:v>121.88467706369235</c:v>
                </c:pt>
                <c:pt idx="62">
                  <c:v>121.24281132902838</c:v>
                </c:pt>
                <c:pt idx="63">
                  <c:v>122.11197201674638</c:v>
                </c:pt>
                <c:pt idx="64">
                  <c:v>124.0112168663439</c:v>
                </c:pt>
                <c:pt idx="65">
                  <c:v>124.34459030378275</c:v>
                </c:pt>
                <c:pt idx="66">
                  <c:v>123.92477652967055</c:v>
                </c:pt>
                <c:pt idx="67">
                  <c:v>125.34000695265114</c:v>
                </c:pt>
                <c:pt idx="68">
                  <c:v>124.32542310667536</c:v>
                </c:pt>
                <c:pt idx="69">
                  <c:v>124.64584611681479</c:v>
                </c:pt>
                <c:pt idx="70">
                  <c:v>124.0335527426125</c:v>
                </c:pt>
                <c:pt idx="71">
                  <c:v>124.12949732377805</c:v>
                </c:pt>
                <c:pt idx="72">
                  <c:v>123.12293236440112</c:v>
                </c:pt>
                <c:pt idx="73">
                  <c:v>122.55893130982773</c:v>
                </c:pt>
                <c:pt idx="74">
                  <c:v>120.46335638851474</c:v>
                </c:pt>
                <c:pt idx="75">
                  <c:v>120.81093554828543</c:v>
                </c:pt>
                <c:pt idx="76">
                  <c:v>119.34041060952615</c:v>
                </c:pt>
                <c:pt idx="77">
                  <c:v>121.31990609699453</c:v>
                </c:pt>
                <c:pt idx="78">
                  <c:v>121.88765412560959</c:v>
                </c:pt>
                <c:pt idx="79">
                  <c:v>122.73370888035298</c:v>
                </c:pt>
                <c:pt idx="80">
                  <c:v>119.64837377989136</c:v>
                </c:pt>
                <c:pt idx="81">
                  <c:v>121.72413255632054</c:v>
                </c:pt>
                <c:pt idx="82">
                  <c:v>124.55923724884225</c:v>
                </c:pt>
                <c:pt idx="83">
                  <c:v>123.53311703436844</c:v>
                </c:pt>
                <c:pt idx="84">
                  <c:v>124.7431774011411</c:v>
                </c:pt>
                <c:pt idx="85">
                  <c:v>125.62452435178822</c:v>
                </c:pt>
                <c:pt idx="86">
                  <c:v>124.62755463332466</c:v>
                </c:pt>
                <c:pt idx="87">
                  <c:v>125.31106299750796</c:v>
                </c:pt>
                <c:pt idx="88">
                  <c:v>125.04894009965483</c:v>
                </c:pt>
                <c:pt idx="89">
                  <c:v>124.32527708896224</c:v>
                </c:pt>
                <c:pt idx="90">
                  <c:v>123.67002243211442</c:v>
                </c:pt>
                <c:pt idx="91">
                  <c:v>122.46886199761192</c:v>
                </c:pt>
                <c:pt idx="92">
                  <c:v>123.28262397688859</c:v>
                </c:pt>
                <c:pt idx="93">
                  <c:v>122.68001239902445</c:v>
                </c:pt>
                <c:pt idx="94">
                  <c:v>120.14942086311969</c:v>
                </c:pt>
                <c:pt idx="95">
                  <c:v>119.30250464743713</c:v>
                </c:pt>
                <c:pt idx="96">
                  <c:v>118.88677321211777</c:v>
                </c:pt>
                <c:pt idx="97">
                  <c:v>118.30190813733999</c:v>
                </c:pt>
                <c:pt idx="98">
                  <c:v>116.42990667175714</c:v>
                </c:pt>
                <c:pt idx="99">
                  <c:v>115.02682052998202</c:v>
                </c:pt>
                <c:pt idx="100">
                  <c:v>117.30198614001324</c:v>
                </c:pt>
                <c:pt idx="101">
                  <c:v>115.91394618582164</c:v>
                </c:pt>
                <c:pt idx="102">
                  <c:v>118.76021168643022</c:v>
                </c:pt>
                <c:pt idx="103">
                  <c:v>118.89585423400544</c:v>
                </c:pt>
                <c:pt idx="104">
                  <c:v>119.0753165543711</c:v>
                </c:pt>
                <c:pt idx="105">
                  <c:v>119.09156861479767</c:v>
                </c:pt>
                <c:pt idx="106">
                  <c:v>119.66327366564512</c:v>
                </c:pt>
                <c:pt idx="107">
                  <c:v>119.00226340638318</c:v>
                </c:pt>
                <c:pt idx="108">
                  <c:v>118.47896132624253</c:v>
                </c:pt>
                <c:pt idx="109">
                  <c:v>120.85647276457473</c:v>
                </c:pt>
                <c:pt idx="110">
                  <c:v>119.62148649181114</c:v>
                </c:pt>
                <c:pt idx="111">
                  <c:v>119.33794597579318</c:v>
                </c:pt>
                <c:pt idx="112">
                  <c:v>118.67054345579615</c:v>
                </c:pt>
                <c:pt idx="113">
                  <c:v>121.35302437422352</c:v>
                </c:pt>
                <c:pt idx="114">
                  <c:v>120.49968762193464</c:v>
                </c:pt>
                <c:pt idx="115">
                  <c:v>119.8100188216478</c:v>
                </c:pt>
                <c:pt idx="116">
                  <c:v>117.78136933976887</c:v>
                </c:pt>
                <c:pt idx="117">
                  <c:v>115.98196803173799</c:v>
                </c:pt>
                <c:pt idx="118">
                  <c:v>115.73158741379848</c:v>
                </c:pt>
                <c:pt idx="119">
                  <c:v>116.16107846238349</c:v>
                </c:pt>
                <c:pt idx="120">
                  <c:v>115.42754843790978</c:v>
                </c:pt>
                <c:pt idx="121">
                  <c:v>115.22898373730831</c:v>
                </c:pt>
                <c:pt idx="122">
                  <c:v>113.77501889030657</c:v>
                </c:pt>
                <c:pt idx="123">
                  <c:v>113.99944780060737</c:v>
                </c:pt>
                <c:pt idx="124">
                  <c:v>113.49121828347695</c:v>
                </c:pt>
                <c:pt idx="125">
                  <c:v>113.8540043962882</c:v>
                </c:pt>
                <c:pt idx="126">
                  <c:v>114.62817554947672</c:v>
                </c:pt>
                <c:pt idx="127">
                  <c:v>115.0357212456932</c:v>
                </c:pt>
                <c:pt idx="128">
                  <c:v>113.68113827459949</c:v>
                </c:pt>
                <c:pt idx="129">
                  <c:v>112.96408044160479</c:v>
                </c:pt>
                <c:pt idx="130">
                  <c:v>111.55537263747048</c:v>
                </c:pt>
                <c:pt idx="131">
                  <c:v>111.14586656150455</c:v>
                </c:pt>
                <c:pt idx="132">
                  <c:v>111.59661850198231</c:v>
                </c:pt>
                <c:pt idx="133">
                  <c:v>111.06195456338152</c:v>
                </c:pt>
                <c:pt idx="134">
                  <c:v>111.36689757530422</c:v>
                </c:pt>
                <c:pt idx="135">
                  <c:v>111.25750088346095</c:v>
                </c:pt>
                <c:pt idx="136">
                  <c:v>112.08499731593166</c:v>
                </c:pt>
                <c:pt idx="137">
                  <c:v>111.4044269933753</c:v>
                </c:pt>
                <c:pt idx="138">
                  <c:v>111.11020025790809</c:v>
                </c:pt>
                <c:pt idx="139">
                  <c:v>111.04590897736233</c:v>
                </c:pt>
                <c:pt idx="140">
                  <c:v>109.00561775324387</c:v>
                </c:pt>
                <c:pt idx="141">
                  <c:v>110.09685233206434</c:v>
                </c:pt>
                <c:pt idx="142">
                  <c:v>109.96657548674875</c:v>
                </c:pt>
                <c:pt idx="143">
                  <c:v>110.39915312032554</c:v>
                </c:pt>
                <c:pt idx="144">
                  <c:v>108.45500128303952</c:v>
                </c:pt>
                <c:pt idx="145">
                  <c:v>108.06708957969282</c:v>
                </c:pt>
                <c:pt idx="146">
                  <c:v>107.73379344190516</c:v>
                </c:pt>
                <c:pt idx="147">
                  <c:v>106.99537623590417</c:v>
                </c:pt>
                <c:pt idx="148">
                  <c:v>107.7067716660208</c:v>
                </c:pt>
                <c:pt idx="149">
                  <c:v>107.63691641688023</c:v>
                </c:pt>
                <c:pt idx="150">
                  <c:v>106.15400506693484</c:v>
                </c:pt>
                <c:pt idx="151">
                  <c:v>104.71482091701709</c:v>
                </c:pt>
                <c:pt idx="152">
                  <c:v>106.10080075263564</c:v>
                </c:pt>
                <c:pt idx="153">
                  <c:v>105.06243094623007</c:v>
                </c:pt>
                <c:pt idx="154">
                  <c:v>104.95028497353914</c:v>
                </c:pt>
                <c:pt idx="155">
                  <c:v>102.07445091025019</c:v>
                </c:pt>
                <c:pt idx="156">
                  <c:v>101.90075980985043</c:v>
                </c:pt>
                <c:pt idx="157">
                  <c:v>99.163554178927683</c:v>
                </c:pt>
                <c:pt idx="158">
                  <c:v>98.198346020542928</c:v>
                </c:pt>
                <c:pt idx="159">
                  <c:v>95.899613771328234</c:v>
                </c:pt>
                <c:pt idx="160">
                  <c:v>94.880408661677066</c:v>
                </c:pt>
                <c:pt idx="161">
                  <c:v>95.431775576848125</c:v>
                </c:pt>
                <c:pt idx="162">
                  <c:v>94.78837859575583</c:v>
                </c:pt>
                <c:pt idx="163">
                  <c:v>97.634378397589956</c:v>
                </c:pt>
                <c:pt idx="164">
                  <c:v>98.039082312448372</c:v>
                </c:pt>
                <c:pt idx="165">
                  <c:v>99.76310638296016</c:v>
                </c:pt>
                <c:pt idx="166">
                  <c:v>99.296028180917261</c:v>
                </c:pt>
                <c:pt idx="167">
                  <c:v>98.950383376956765</c:v>
                </c:pt>
                <c:pt idx="168">
                  <c:v>98.944782656706238</c:v>
                </c:pt>
                <c:pt idx="169">
                  <c:v>98.563109483585592</c:v>
                </c:pt>
                <c:pt idx="170">
                  <c:v>99.162943450960569</c:v>
                </c:pt>
                <c:pt idx="171">
                  <c:v>99.039429087986846</c:v>
                </c:pt>
                <c:pt idx="172">
                  <c:v>99.517509272186402</c:v>
                </c:pt>
                <c:pt idx="173">
                  <c:v>99.728577330115144</c:v>
                </c:pt>
                <c:pt idx="174">
                  <c:v>100.55901104445192</c:v>
                </c:pt>
                <c:pt idx="175">
                  <c:v>99.571762325502704</c:v>
                </c:pt>
                <c:pt idx="176">
                  <c:v>99.026567561928445</c:v>
                </c:pt>
                <c:pt idx="177">
                  <c:v>98.084152153643601</c:v>
                </c:pt>
                <c:pt idx="178">
                  <c:v>96.821037943628809</c:v>
                </c:pt>
                <c:pt idx="179">
                  <c:v>97.860431025353819</c:v>
                </c:pt>
                <c:pt idx="180">
                  <c:v>96.236878714626712</c:v>
                </c:pt>
                <c:pt idx="181">
                  <c:v>96.690701168564303</c:v>
                </c:pt>
                <c:pt idx="182">
                  <c:v>96.1768574433993</c:v>
                </c:pt>
                <c:pt idx="183">
                  <c:v>96.474345176386663</c:v>
                </c:pt>
                <c:pt idx="184">
                  <c:v>96.855151529759894</c:v>
                </c:pt>
                <c:pt idx="185">
                  <c:v>95.454047240219978</c:v>
                </c:pt>
                <c:pt idx="186">
                  <c:v>94.715278966083588</c:v>
                </c:pt>
                <c:pt idx="187">
                  <c:v>94.556590837515387</c:v>
                </c:pt>
                <c:pt idx="188">
                  <c:v>95.764208967251591</c:v>
                </c:pt>
                <c:pt idx="189">
                  <c:v>95.271941765732663</c:v>
                </c:pt>
                <c:pt idx="190">
                  <c:v>97.350416738815071</c:v>
                </c:pt>
                <c:pt idx="191">
                  <c:v>98.287986821255771</c:v>
                </c:pt>
                <c:pt idx="192">
                  <c:v>98.572544809440416</c:v>
                </c:pt>
                <c:pt idx="193">
                  <c:v>98.645710505628585</c:v>
                </c:pt>
                <c:pt idx="194">
                  <c:v>98.109787565263687</c:v>
                </c:pt>
                <c:pt idx="195">
                  <c:v>97.204433030203575</c:v>
                </c:pt>
                <c:pt idx="196">
                  <c:v>96.524892184596837</c:v>
                </c:pt>
                <c:pt idx="197">
                  <c:v>97.821464161134912</c:v>
                </c:pt>
                <c:pt idx="198">
                  <c:v>96.154637321117789</c:v>
                </c:pt>
                <c:pt idx="199">
                  <c:v>97.834118193632406</c:v>
                </c:pt>
                <c:pt idx="200">
                  <c:v>98.18163555047326</c:v>
                </c:pt>
                <c:pt idx="201">
                  <c:v>100.91980333244021</c:v>
                </c:pt>
                <c:pt idx="202">
                  <c:v>99.634954286434123</c:v>
                </c:pt>
                <c:pt idx="203">
                  <c:v>99.260932509289091</c:v>
                </c:pt>
                <c:pt idx="204">
                  <c:v>99.737076411752795</c:v>
                </c:pt>
                <c:pt idx="205">
                  <c:v>99.079284270275281</c:v>
                </c:pt>
                <c:pt idx="206">
                  <c:v>99.688780761852257</c:v>
                </c:pt>
                <c:pt idx="207">
                  <c:v>98.97669263514851</c:v>
                </c:pt>
                <c:pt idx="208">
                  <c:v>99.002182229178118</c:v>
                </c:pt>
                <c:pt idx="209">
                  <c:v>97.822590669637322</c:v>
                </c:pt>
                <c:pt idx="210">
                  <c:v>98.318353606541493</c:v>
                </c:pt>
                <c:pt idx="211">
                  <c:v>98.452008242132322</c:v>
                </c:pt>
                <c:pt idx="212">
                  <c:v>98.870463218251274</c:v>
                </c:pt>
                <c:pt idx="213">
                  <c:v>98.723795639081104</c:v>
                </c:pt>
                <c:pt idx="214">
                  <c:v>97.916541638626924</c:v>
                </c:pt>
                <c:pt idx="215">
                  <c:v>98.071012825897839</c:v>
                </c:pt>
                <c:pt idx="216">
                  <c:v>98.649408040620642</c:v>
                </c:pt>
                <c:pt idx="217">
                  <c:v>96.849901389090377</c:v>
                </c:pt>
                <c:pt idx="218">
                  <c:v>96.923110019355562</c:v>
                </c:pt>
                <c:pt idx="219">
                  <c:v>96.345071565947734</c:v>
                </c:pt>
                <c:pt idx="220">
                  <c:v>96.871455244687695</c:v>
                </c:pt>
                <c:pt idx="221">
                  <c:v>96.404536088388468</c:v>
                </c:pt>
                <c:pt idx="222">
                  <c:v>95.944674152750395</c:v>
                </c:pt>
                <c:pt idx="223">
                  <c:v>95.362543850281526</c:v>
                </c:pt>
                <c:pt idx="224">
                  <c:v>93.877109090401177</c:v>
                </c:pt>
                <c:pt idx="225">
                  <c:v>95.075929761255921</c:v>
                </c:pt>
                <c:pt idx="226">
                  <c:v>96.148320790281815</c:v>
                </c:pt>
                <c:pt idx="227">
                  <c:v>95.223519053302113</c:v>
                </c:pt>
                <c:pt idx="228">
                  <c:v>95.866498537934703</c:v>
                </c:pt>
                <c:pt idx="229">
                  <c:v>94.303323677181808</c:v>
                </c:pt>
                <c:pt idx="230">
                  <c:v>94.814958396538188</c:v>
                </c:pt>
                <c:pt idx="231">
                  <c:v>95.622849895633379</c:v>
                </c:pt>
                <c:pt idx="232">
                  <c:v>95.4359258986361</c:v>
                </c:pt>
                <c:pt idx="233">
                  <c:v>94.676510107556908</c:v>
                </c:pt>
                <c:pt idx="234">
                  <c:v>94.213968181019951</c:v>
                </c:pt>
                <c:pt idx="235">
                  <c:v>93.841777506310365</c:v>
                </c:pt>
                <c:pt idx="236">
                  <c:v>94.508571458114304</c:v>
                </c:pt>
                <c:pt idx="237">
                  <c:v>93.315254644914745</c:v>
                </c:pt>
                <c:pt idx="238">
                  <c:v>92.124994647149904</c:v>
                </c:pt>
                <c:pt idx="239">
                  <c:v>92.867897688604003</c:v>
                </c:pt>
                <c:pt idx="240">
                  <c:v>91.84670471004813</c:v>
                </c:pt>
                <c:pt idx="241">
                  <c:v>92.719621301715421</c:v>
                </c:pt>
                <c:pt idx="242">
                  <c:v>92.137474186333861</c:v>
                </c:pt>
                <c:pt idx="243">
                  <c:v>93.322863821041878</c:v>
                </c:pt>
                <c:pt idx="244">
                  <c:v>92.085325084406747</c:v>
                </c:pt>
                <c:pt idx="245">
                  <c:v>91.149759335845474</c:v>
                </c:pt>
                <c:pt idx="246">
                  <c:v>90.727588249069257</c:v>
                </c:pt>
                <c:pt idx="247">
                  <c:v>90.525167907606331</c:v>
                </c:pt>
                <c:pt idx="248">
                  <c:v>89.516829989953479</c:v>
                </c:pt>
                <c:pt idx="249">
                  <c:v>91.120561005556794</c:v>
                </c:pt>
                <c:pt idx="250">
                  <c:v>90.083594762962662</c:v>
                </c:pt>
                <c:pt idx="251">
                  <c:v>92.524114720687407</c:v>
                </c:pt>
                <c:pt idx="252">
                  <c:v>92.037269927062937</c:v>
                </c:pt>
                <c:pt idx="253">
                  <c:v>90.873837666256279</c:v>
                </c:pt>
                <c:pt idx="254">
                  <c:v>91.571544449048162</c:v>
                </c:pt>
                <c:pt idx="255">
                  <c:v>91.870969434154262</c:v>
                </c:pt>
                <c:pt idx="256">
                  <c:v>91.908672071598048</c:v>
                </c:pt>
                <c:pt idx="257">
                  <c:v>90.544176084444217</c:v>
                </c:pt>
                <c:pt idx="258">
                  <c:v>90.072260660106778</c:v>
                </c:pt>
                <c:pt idx="259">
                  <c:v>88.601909806592502</c:v>
                </c:pt>
                <c:pt idx="260">
                  <c:v>94.2135668426384</c:v>
                </c:pt>
                <c:pt idx="261">
                  <c:v>94.364427995167873</c:v>
                </c:pt>
                <c:pt idx="262">
                  <c:v>95.51180700165466</c:v>
                </c:pt>
                <c:pt idx="263">
                  <c:v>94.158349412701909</c:v>
                </c:pt>
                <c:pt idx="264">
                  <c:v>92.280248134522608</c:v>
                </c:pt>
                <c:pt idx="265">
                  <c:v>92.518811055352316</c:v>
                </c:pt>
                <c:pt idx="266">
                  <c:v>90.704946867171742</c:v>
                </c:pt>
                <c:pt idx="267">
                  <c:v>89.722426802861932</c:v>
                </c:pt>
                <c:pt idx="268">
                  <c:v>87.781819138207823</c:v>
                </c:pt>
                <c:pt idx="269">
                  <c:v>88.301187564333205</c:v>
                </c:pt>
                <c:pt idx="270">
                  <c:v>87.73121021195567</c:v>
                </c:pt>
                <c:pt idx="271">
                  <c:v>86.316455347005842</c:v>
                </c:pt>
                <c:pt idx="272">
                  <c:v>83.878168545678079</c:v>
                </c:pt>
                <c:pt idx="273">
                  <c:v>83.783504169992099</c:v>
                </c:pt>
                <c:pt idx="274">
                  <c:v>84.767781025734649</c:v>
                </c:pt>
                <c:pt idx="275">
                  <c:v>83.071329414628693</c:v>
                </c:pt>
                <c:pt idx="276">
                  <c:v>84.209527962553167</c:v>
                </c:pt>
                <c:pt idx="277">
                  <c:v>81.164401279865146</c:v>
                </c:pt>
                <c:pt idx="278">
                  <c:v>80.999459700641737</c:v>
                </c:pt>
                <c:pt idx="279">
                  <c:v>81.047648317947193</c:v>
                </c:pt>
                <c:pt idx="280">
                  <c:v>81.56582867377557</c:v>
                </c:pt>
                <c:pt idx="281">
                  <c:v>82.969401990436424</c:v>
                </c:pt>
                <c:pt idx="282">
                  <c:v>83.044891602748692</c:v>
                </c:pt>
                <c:pt idx="283">
                  <c:v>81.845416823982148</c:v>
                </c:pt>
                <c:pt idx="284">
                  <c:v>80.394666609769232</c:v>
                </c:pt>
                <c:pt idx="285">
                  <c:v>81.08905102166176</c:v>
                </c:pt>
                <c:pt idx="286">
                  <c:v>80.543789460359761</c:v>
                </c:pt>
                <c:pt idx="287">
                  <c:v>80.213412949371673</c:v>
                </c:pt>
                <c:pt idx="288">
                  <c:v>82.542027662838649</c:v>
                </c:pt>
                <c:pt idx="289">
                  <c:v>83.778719028435106</c:v>
                </c:pt>
                <c:pt idx="290">
                  <c:v>81.35737556122892</c:v>
                </c:pt>
                <c:pt idx="291">
                  <c:v>81.130898833079925</c:v>
                </c:pt>
                <c:pt idx="292">
                  <c:v>79.961701189126316</c:v>
                </c:pt>
                <c:pt idx="293">
                  <c:v>78.932462405587088</c:v>
                </c:pt>
                <c:pt idx="294">
                  <c:v>78.998154170956326</c:v>
                </c:pt>
                <c:pt idx="295">
                  <c:v>77.148358235028383</c:v>
                </c:pt>
                <c:pt idx="296">
                  <c:v>79.134948698078617</c:v>
                </c:pt>
                <c:pt idx="297">
                  <c:v>80.7932172610831</c:v>
                </c:pt>
                <c:pt idx="298">
                  <c:v>78.904802769024442</c:v>
                </c:pt>
                <c:pt idx="299">
                  <c:v>78.839032313442601</c:v>
                </c:pt>
                <c:pt idx="300">
                  <c:v>81.253718810730447</c:v>
                </c:pt>
                <c:pt idx="301">
                  <c:v>79.28655318762091</c:v>
                </c:pt>
                <c:pt idx="302">
                  <c:v>80.007673770310944</c:v>
                </c:pt>
                <c:pt idx="303">
                  <c:v>78.002221712456446</c:v>
                </c:pt>
                <c:pt idx="304">
                  <c:v>76.952819412753257</c:v>
                </c:pt>
                <c:pt idx="305">
                  <c:v>77.145771757871898</c:v>
                </c:pt>
                <c:pt idx="306">
                  <c:v>72.309321377212825</c:v>
                </c:pt>
                <c:pt idx="307">
                  <c:v>74.150842897529174</c:v>
                </c:pt>
                <c:pt idx="308">
                  <c:v>72.443933096274762</c:v>
                </c:pt>
                <c:pt idx="309">
                  <c:v>75.839468477813284</c:v>
                </c:pt>
                <c:pt idx="310">
                  <c:v>77.025637785556711</c:v>
                </c:pt>
                <c:pt idx="311">
                  <c:v>74.625889095083977</c:v>
                </c:pt>
                <c:pt idx="312">
                  <c:v>77.281354611452201</c:v>
                </c:pt>
                <c:pt idx="313">
                  <c:v>73.992064813986346</c:v>
                </c:pt>
                <c:pt idx="314">
                  <c:v>72.076493021403522</c:v>
                </c:pt>
                <c:pt idx="315">
                  <c:v>66.141317545801201</c:v>
                </c:pt>
                <c:pt idx="316">
                  <c:v>67.177340507740482</c:v>
                </c:pt>
                <c:pt idx="317">
                  <c:v>68.514538459608715</c:v>
                </c:pt>
                <c:pt idx="318">
                  <c:v>67.527590702219229</c:v>
                </c:pt>
                <c:pt idx="319">
                  <c:v>72.016230819767287</c:v>
                </c:pt>
                <c:pt idx="320">
                  <c:v>68.22606974025436</c:v>
                </c:pt>
                <c:pt idx="321">
                  <c:v>76.983867589490899</c:v>
                </c:pt>
                <c:pt idx="322">
                  <c:v>71.399414053058322</c:v>
                </c:pt>
                <c:pt idx="323">
                  <c:v>80.746138134160162</c:v>
                </c:pt>
                <c:pt idx="324">
                  <c:v>85.383993291776449</c:v>
                </c:pt>
                <c:pt idx="325">
                  <c:v>81.394354455243729</c:v>
                </c:pt>
                <c:pt idx="326">
                  <c:v>89.068444684010842</c:v>
                </c:pt>
                <c:pt idx="327">
                  <c:v>90.505884537699799</c:v>
                </c:pt>
                <c:pt idx="328">
                  <c:v>92.991337224397697</c:v>
                </c:pt>
                <c:pt idx="329">
                  <c:v>90.186850031951295</c:v>
                </c:pt>
                <c:pt idx="330">
                  <c:v>91.726547820116608</c:v>
                </c:pt>
                <c:pt idx="331">
                  <c:v>89.635061316480119</c:v>
                </c:pt>
                <c:pt idx="332">
                  <c:v>90.623454054642124</c:v>
                </c:pt>
                <c:pt idx="333">
                  <c:v>93.608783223813333</c:v>
                </c:pt>
                <c:pt idx="334">
                  <c:v>93.886942896833091</c:v>
                </c:pt>
                <c:pt idx="335">
                  <c:v>95.768387933858634</c:v>
                </c:pt>
                <c:pt idx="336">
                  <c:v>99.640480148367757</c:v>
                </c:pt>
                <c:pt idx="337">
                  <c:v>100.40240905609615</c:v>
                </c:pt>
                <c:pt idx="338">
                  <c:v>101.16193631387004</c:v>
                </c:pt>
                <c:pt idx="339">
                  <c:v>100.8506548762948</c:v>
                </c:pt>
                <c:pt idx="340">
                  <c:v>101.41317889630193</c:v>
                </c:pt>
                <c:pt idx="341">
                  <c:v>101.35298563974554</c:v>
                </c:pt>
                <c:pt idx="342">
                  <c:v>102.07224802770507</c:v>
                </c:pt>
                <c:pt idx="343">
                  <c:v>101.49496162497904</c:v>
                </c:pt>
                <c:pt idx="344">
                  <c:v>100.84446560914749</c:v>
                </c:pt>
                <c:pt idx="345">
                  <c:v>100.47892440468358</c:v>
                </c:pt>
                <c:pt idx="346">
                  <c:v>101.35844936496633</c:v>
                </c:pt>
                <c:pt idx="347">
                  <c:v>100.88849010258451</c:v>
                </c:pt>
                <c:pt idx="348">
                  <c:v>99.780640712889948</c:v>
                </c:pt>
                <c:pt idx="349">
                  <c:v>98.235757074021407</c:v>
                </c:pt>
                <c:pt idx="350">
                  <c:v>97.785819079191441</c:v>
                </c:pt>
                <c:pt idx="351">
                  <c:v>99.741789508192127</c:v>
                </c:pt>
                <c:pt idx="352">
                  <c:v>99.641754854298767</c:v>
                </c:pt>
                <c:pt idx="353">
                  <c:v>99.661448360199458</c:v>
                </c:pt>
                <c:pt idx="354">
                  <c:v>98.661522491997403</c:v>
                </c:pt>
                <c:pt idx="355">
                  <c:v>100.51250485600693</c:v>
                </c:pt>
                <c:pt idx="356">
                  <c:v>101.0140066174751</c:v>
                </c:pt>
                <c:pt idx="357">
                  <c:v>101.14338923961424</c:v>
                </c:pt>
                <c:pt idx="358">
                  <c:v>100.99181343120544</c:v>
                </c:pt>
                <c:pt idx="359">
                  <c:v>101.64358302014472</c:v>
                </c:pt>
                <c:pt idx="360">
                  <c:v>101.42854952017038</c:v>
                </c:pt>
                <c:pt idx="361">
                  <c:v>100.84765149586531</c:v>
                </c:pt>
                <c:pt idx="362">
                  <c:v>100.83429235132539</c:v>
                </c:pt>
                <c:pt idx="363">
                  <c:v>100.60725250770129</c:v>
                </c:pt>
                <c:pt idx="364">
                  <c:v>100.03411345664257</c:v>
                </c:pt>
                <c:pt idx="365">
                  <c:v>100.18463917833689</c:v>
                </c:pt>
                <c:pt idx="366">
                  <c:v>99.745574497125702</c:v>
                </c:pt>
                <c:pt idx="367">
                  <c:v>99.512108078459505</c:v>
                </c:pt>
                <c:pt idx="368">
                  <c:v>99.497243488864086</c:v>
                </c:pt>
                <c:pt idx="369">
                  <c:v>99.048660238310759</c:v>
                </c:pt>
                <c:pt idx="370">
                  <c:v>100</c:v>
                </c:pt>
              </c:numCache>
            </c:numRef>
          </c:val>
          <c:smooth val="0"/>
          <c:extLst>
            <c:ext xmlns:c16="http://schemas.microsoft.com/office/drawing/2014/chart" uri="{C3380CC4-5D6E-409C-BE32-E72D297353CC}">
              <c16:uniqueId val="{00000000-E684-4876-AD8F-072ADA230A6E}"/>
            </c:ext>
          </c:extLst>
        </c:ser>
        <c:dLbls>
          <c:showLegendKey val="0"/>
          <c:showVal val="0"/>
          <c:showCatName val="0"/>
          <c:showSerName val="0"/>
          <c:showPercent val="0"/>
          <c:showBubbleSize val="0"/>
        </c:dLbls>
        <c:smooth val="0"/>
        <c:axId val="2023166702"/>
        <c:axId val="219800954"/>
      </c:lineChart>
      <c:dateAx>
        <c:axId val="2023166702"/>
        <c:scaling>
          <c:orientation val="minMax"/>
        </c:scaling>
        <c:delete val="0"/>
        <c:axPos val="b"/>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219800954"/>
        <c:crosses val="autoZero"/>
        <c:auto val="1"/>
        <c:lblOffset val="100"/>
        <c:baseTimeUnit val="days"/>
      </c:dateAx>
      <c:valAx>
        <c:axId val="219800954"/>
        <c:scaling>
          <c:orientation val="minMax"/>
          <c:max val="15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202316670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Asset Classes</a:t>
            </a:r>
          </a:p>
        </c:rich>
      </c:tx>
      <c:overlay val="0"/>
    </c:title>
    <c:autoTitleDeleted val="0"/>
    <c:plotArea>
      <c:layout/>
      <c:lineChart>
        <c:grouping val="standard"/>
        <c:varyColors val="0"/>
        <c:ser>
          <c:idx val="0"/>
          <c:order val="0"/>
          <c:tx>
            <c:strRef>
              <c:f>'Asset Classes'!$L$1</c:f>
              <c:strCache>
                <c:ptCount val="1"/>
                <c:pt idx="0">
                  <c:v>Asset Classes Portfolio PnL</c:v>
                </c:pt>
              </c:strCache>
            </c:strRef>
          </c:tx>
          <c:spPr>
            <a:ln cmpd="sng">
              <a:solidFill>
                <a:srgbClr val="4472C4"/>
              </a:solidFill>
              <a:prstDash val="solid"/>
            </a:ln>
          </c:spPr>
          <c:marker>
            <c:symbol val="none"/>
          </c:marker>
          <c:cat>
            <c:numRef>
              <c:f>'Asset Classes'!$A$2:$A$1000</c:f>
              <c:numCache>
                <c:formatCode>m/d/yyyy</c:formatCode>
                <c:ptCount val="999"/>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numCache>
            </c:numRef>
          </c:cat>
          <c:val>
            <c:numRef>
              <c:f>'Asset Classes'!$L$2:$L$1000</c:f>
              <c:numCache>
                <c:formatCode>"$"#,##0.00</c:formatCode>
                <c:ptCount val="999"/>
                <c:pt idx="0">
                  <c:v>118.07692703127188</c:v>
                </c:pt>
                <c:pt idx="1">
                  <c:v>117.93898269100222</c:v>
                </c:pt>
                <c:pt idx="2">
                  <c:v>116.9613905547356</c:v>
                </c:pt>
                <c:pt idx="3">
                  <c:v>117.71521243112747</c:v>
                </c:pt>
                <c:pt idx="4">
                  <c:v>118.82263340511719</c:v>
                </c:pt>
                <c:pt idx="5">
                  <c:v>119.99300437534728</c:v>
                </c:pt>
                <c:pt idx="6">
                  <c:v>120.22150221152576</c:v>
                </c:pt>
                <c:pt idx="7">
                  <c:v>120.47026353859992</c:v>
                </c:pt>
                <c:pt idx="8">
                  <c:v>120.91183354818759</c:v>
                </c:pt>
                <c:pt idx="9">
                  <c:v>120.40520146743934</c:v>
                </c:pt>
                <c:pt idx="10">
                  <c:v>120.44009655346358</c:v>
                </c:pt>
                <c:pt idx="11">
                  <c:v>120.45727203939579</c:v>
                </c:pt>
                <c:pt idx="12">
                  <c:v>120.36334298996033</c:v>
                </c:pt>
                <c:pt idx="13">
                  <c:v>119.33184155928629</c:v>
                </c:pt>
                <c:pt idx="14">
                  <c:v>120.39431925363152</c:v>
                </c:pt>
                <c:pt idx="15">
                  <c:v>120.08399692199953</c:v>
                </c:pt>
                <c:pt idx="16">
                  <c:v>120.24034223098911</c:v>
                </c:pt>
                <c:pt idx="17">
                  <c:v>120.00962282190183</c:v>
                </c:pt>
                <c:pt idx="18">
                  <c:v>120.03135138775218</c:v>
                </c:pt>
                <c:pt idx="19">
                  <c:v>120.05575125211908</c:v>
                </c:pt>
                <c:pt idx="20">
                  <c:v>119.65469327509989</c:v>
                </c:pt>
                <c:pt idx="21">
                  <c:v>119.10582926879727</c:v>
                </c:pt>
                <c:pt idx="22">
                  <c:v>119.11075850530668</c:v>
                </c:pt>
                <c:pt idx="23">
                  <c:v>118.31870658395952</c:v>
                </c:pt>
                <c:pt idx="24">
                  <c:v>118.50787728695094</c:v>
                </c:pt>
                <c:pt idx="25">
                  <c:v>118.80452788760427</c:v>
                </c:pt>
                <c:pt idx="26">
                  <c:v>118.48383439315533</c:v>
                </c:pt>
                <c:pt idx="27">
                  <c:v>117.38580084145019</c:v>
                </c:pt>
                <c:pt idx="28">
                  <c:v>116.59717377975699</c:v>
                </c:pt>
                <c:pt idx="29">
                  <c:v>118.08358183585196</c:v>
                </c:pt>
                <c:pt idx="30">
                  <c:v>118.52569731484307</c:v>
                </c:pt>
                <c:pt idx="31">
                  <c:v>118.91373742914587</c:v>
                </c:pt>
                <c:pt idx="32">
                  <c:v>118.22747974216472</c:v>
                </c:pt>
                <c:pt idx="33">
                  <c:v>117.21812579641161</c:v>
                </c:pt>
                <c:pt idx="34">
                  <c:v>117.00202835324032</c:v>
                </c:pt>
                <c:pt idx="35">
                  <c:v>117.5115860418201</c:v>
                </c:pt>
                <c:pt idx="36">
                  <c:v>116.86023304317285</c:v>
                </c:pt>
                <c:pt idx="37">
                  <c:v>117.24880762325606</c:v>
                </c:pt>
                <c:pt idx="38">
                  <c:v>117.19062664364287</c:v>
                </c:pt>
                <c:pt idx="39">
                  <c:v>117.04402645906069</c:v>
                </c:pt>
                <c:pt idx="40">
                  <c:v>117.28788649157815</c:v>
                </c:pt>
                <c:pt idx="41">
                  <c:v>117.13136880350154</c:v>
                </c:pt>
                <c:pt idx="42">
                  <c:v>116.85658398882406</c:v>
                </c:pt>
                <c:pt idx="43">
                  <c:v>117.47997170848207</c:v>
                </c:pt>
                <c:pt idx="44">
                  <c:v>116.67071597074732</c:v>
                </c:pt>
                <c:pt idx="45">
                  <c:v>116.74921488373349</c:v>
                </c:pt>
                <c:pt idx="46">
                  <c:v>117.10725674854692</c:v>
                </c:pt>
                <c:pt idx="47">
                  <c:v>116.82446783198097</c:v>
                </c:pt>
                <c:pt idx="48">
                  <c:v>115.52954110026171</c:v>
                </c:pt>
                <c:pt idx="49">
                  <c:v>115.88444757181617</c:v>
                </c:pt>
                <c:pt idx="50">
                  <c:v>115.34698935033015</c:v>
                </c:pt>
                <c:pt idx="51">
                  <c:v>115.58182021768238</c:v>
                </c:pt>
                <c:pt idx="52">
                  <c:v>115.64896559575476</c:v>
                </c:pt>
                <c:pt idx="53">
                  <c:v>114.92251760822913</c:v>
                </c:pt>
                <c:pt idx="54">
                  <c:v>115.00108482978806</c:v>
                </c:pt>
                <c:pt idx="55">
                  <c:v>114.55758995646747</c:v>
                </c:pt>
                <c:pt idx="56">
                  <c:v>114.06612418034385</c:v>
                </c:pt>
                <c:pt idx="57">
                  <c:v>112.99722975299797</c:v>
                </c:pt>
                <c:pt idx="58">
                  <c:v>112.32483217880618</c:v>
                </c:pt>
                <c:pt idx="59">
                  <c:v>113.09980668026503</c:v>
                </c:pt>
                <c:pt idx="60">
                  <c:v>113.68646241531394</c:v>
                </c:pt>
                <c:pt idx="61">
                  <c:v>113.03724208527626</c:v>
                </c:pt>
                <c:pt idx="62">
                  <c:v>112.99096322393153</c:v>
                </c:pt>
                <c:pt idx="63">
                  <c:v>113.02321613141729</c:v>
                </c:pt>
                <c:pt idx="64">
                  <c:v>113.45213754850586</c:v>
                </c:pt>
                <c:pt idx="65">
                  <c:v>113.06889839357274</c:v>
                </c:pt>
                <c:pt idx="66">
                  <c:v>113.00847787114256</c:v>
                </c:pt>
                <c:pt idx="67">
                  <c:v>114.04881019439216</c:v>
                </c:pt>
                <c:pt idx="68">
                  <c:v>113.69702168466151</c:v>
                </c:pt>
                <c:pt idx="69">
                  <c:v>113.72063820018303</c:v>
                </c:pt>
                <c:pt idx="70">
                  <c:v>113.26799483619834</c:v>
                </c:pt>
                <c:pt idx="71">
                  <c:v>113.47240926894268</c:v>
                </c:pt>
                <c:pt idx="72">
                  <c:v>113.10419159534001</c:v>
                </c:pt>
                <c:pt idx="73">
                  <c:v>112.58934324180909</c:v>
                </c:pt>
                <c:pt idx="74">
                  <c:v>111.07959626893143</c:v>
                </c:pt>
                <c:pt idx="75">
                  <c:v>111.79834001666755</c:v>
                </c:pt>
                <c:pt idx="76">
                  <c:v>111.09966927109602</c:v>
                </c:pt>
                <c:pt idx="77">
                  <c:v>112.13243958451585</c:v>
                </c:pt>
                <c:pt idx="78">
                  <c:v>113.2708756488949</c:v>
                </c:pt>
                <c:pt idx="79">
                  <c:v>113.32085378559623</c:v>
                </c:pt>
                <c:pt idx="80">
                  <c:v>112.46170026610824</c:v>
                </c:pt>
                <c:pt idx="81">
                  <c:v>113.28246388601889</c:v>
                </c:pt>
                <c:pt idx="82">
                  <c:v>115.47725311783898</c:v>
                </c:pt>
                <c:pt idx="83">
                  <c:v>115.10749158497057</c:v>
                </c:pt>
                <c:pt idx="84">
                  <c:v>115.1212650838757</c:v>
                </c:pt>
                <c:pt idx="85">
                  <c:v>114.91380090168465</c:v>
                </c:pt>
                <c:pt idx="86">
                  <c:v>114.96925755100668</c:v>
                </c:pt>
                <c:pt idx="87">
                  <c:v>115.14914652347537</c:v>
                </c:pt>
                <c:pt idx="88">
                  <c:v>115.55762375646583</c:v>
                </c:pt>
                <c:pt idx="89">
                  <c:v>116.41922169344228</c:v>
                </c:pt>
                <c:pt idx="90">
                  <c:v>116.45665896944072</c:v>
                </c:pt>
                <c:pt idx="91">
                  <c:v>116.76552231946846</c:v>
                </c:pt>
                <c:pt idx="92">
                  <c:v>116.54608141769643</c:v>
                </c:pt>
                <c:pt idx="93">
                  <c:v>116.41619000282961</c:v>
                </c:pt>
                <c:pt idx="94">
                  <c:v>115.71240285106607</c:v>
                </c:pt>
                <c:pt idx="95">
                  <c:v>115.24531097224684</c:v>
                </c:pt>
                <c:pt idx="96">
                  <c:v>115.66060707594889</c:v>
                </c:pt>
                <c:pt idx="97">
                  <c:v>115.7777468792068</c:v>
                </c:pt>
                <c:pt idx="98">
                  <c:v>115.80395154173992</c:v>
                </c:pt>
                <c:pt idx="99">
                  <c:v>114.74001019074004</c:v>
                </c:pt>
                <c:pt idx="100">
                  <c:v>115.61021532003736</c:v>
                </c:pt>
                <c:pt idx="101">
                  <c:v>115.33096543167551</c:v>
                </c:pt>
                <c:pt idx="102">
                  <c:v>116.5233701646883</c:v>
                </c:pt>
                <c:pt idx="103">
                  <c:v>116.69781428046281</c:v>
                </c:pt>
                <c:pt idx="104">
                  <c:v>116.35922364335548</c:v>
                </c:pt>
                <c:pt idx="105">
                  <c:v>116.76611340243423</c:v>
                </c:pt>
                <c:pt idx="106">
                  <c:v>116.80672858518014</c:v>
                </c:pt>
                <c:pt idx="107">
                  <c:v>115.5932560172643</c:v>
                </c:pt>
                <c:pt idx="108">
                  <c:v>114.92791904436172</c:v>
                </c:pt>
                <c:pt idx="109">
                  <c:v>115.61681027233325</c:v>
                </c:pt>
                <c:pt idx="110">
                  <c:v>115.85880215349565</c:v>
                </c:pt>
                <c:pt idx="111">
                  <c:v>115.8011038743837</c:v>
                </c:pt>
                <c:pt idx="112">
                  <c:v>115.53950896881548</c:v>
                </c:pt>
                <c:pt idx="113">
                  <c:v>115.95680358367005</c:v>
                </c:pt>
                <c:pt idx="114">
                  <c:v>117.25616149610556</c:v>
                </c:pt>
                <c:pt idx="115">
                  <c:v>116.90115587013983</c:v>
                </c:pt>
                <c:pt idx="116">
                  <c:v>117.56979734744664</c:v>
                </c:pt>
                <c:pt idx="117">
                  <c:v>117.26450990379413</c:v>
                </c:pt>
                <c:pt idx="118">
                  <c:v>116.86812758307865</c:v>
                </c:pt>
                <c:pt idx="119">
                  <c:v>116.49344478600194</c:v>
                </c:pt>
                <c:pt idx="120">
                  <c:v>116.10113909601574</c:v>
                </c:pt>
                <c:pt idx="121">
                  <c:v>116.03324234214429</c:v>
                </c:pt>
                <c:pt idx="122">
                  <c:v>115.84708649128248</c:v>
                </c:pt>
                <c:pt idx="123">
                  <c:v>115.48382882015363</c:v>
                </c:pt>
                <c:pt idx="124">
                  <c:v>115.25681949465798</c:v>
                </c:pt>
                <c:pt idx="125">
                  <c:v>115.58260552915382</c:v>
                </c:pt>
                <c:pt idx="126">
                  <c:v>115.82588347147831</c:v>
                </c:pt>
                <c:pt idx="127">
                  <c:v>116.08044787845367</c:v>
                </c:pt>
                <c:pt idx="128">
                  <c:v>115.4654702648439</c:v>
                </c:pt>
                <c:pt idx="129">
                  <c:v>115.2132402881861</c:v>
                </c:pt>
                <c:pt idx="130">
                  <c:v>114.180983518989</c:v>
                </c:pt>
                <c:pt idx="131">
                  <c:v>114.59290143468641</c:v>
                </c:pt>
                <c:pt idx="132">
                  <c:v>114.4905788112288</c:v>
                </c:pt>
                <c:pt idx="133">
                  <c:v>114.497373053329</c:v>
                </c:pt>
                <c:pt idx="134">
                  <c:v>115.58918757149104</c:v>
                </c:pt>
                <c:pt idx="135">
                  <c:v>115.29906538445537</c:v>
                </c:pt>
                <c:pt idx="136">
                  <c:v>114.67060005883256</c:v>
                </c:pt>
                <c:pt idx="137">
                  <c:v>114.59811320858219</c:v>
                </c:pt>
                <c:pt idx="138">
                  <c:v>114.19864068472607</c:v>
                </c:pt>
                <c:pt idx="139">
                  <c:v>113.88294889916659</c:v>
                </c:pt>
                <c:pt idx="140">
                  <c:v>112.85275421815362</c:v>
                </c:pt>
                <c:pt idx="141">
                  <c:v>113.30393516403998</c:v>
                </c:pt>
                <c:pt idx="142">
                  <c:v>113.48767619051726</c:v>
                </c:pt>
                <c:pt idx="143">
                  <c:v>113.55232126870148</c:v>
                </c:pt>
                <c:pt idx="144">
                  <c:v>113.62189489507469</c:v>
                </c:pt>
                <c:pt idx="145">
                  <c:v>114.27428466939196</c:v>
                </c:pt>
                <c:pt idx="146">
                  <c:v>114.34272007954129</c:v>
                </c:pt>
                <c:pt idx="147">
                  <c:v>114.22352634057876</c:v>
                </c:pt>
                <c:pt idx="148">
                  <c:v>114.92118251058658</c:v>
                </c:pt>
                <c:pt idx="149">
                  <c:v>115.18041734650336</c:v>
                </c:pt>
                <c:pt idx="150">
                  <c:v>114.74489712794349</c:v>
                </c:pt>
                <c:pt idx="151">
                  <c:v>114.00678692607229</c:v>
                </c:pt>
                <c:pt idx="152">
                  <c:v>113.91479188566365</c:v>
                </c:pt>
                <c:pt idx="153">
                  <c:v>113.75932533204184</c:v>
                </c:pt>
                <c:pt idx="154">
                  <c:v>113.78246943529217</c:v>
                </c:pt>
                <c:pt idx="155">
                  <c:v>115.47279681144947</c:v>
                </c:pt>
                <c:pt idx="156">
                  <c:v>115.54551119259938</c:v>
                </c:pt>
                <c:pt idx="157">
                  <c:v>113.90272078184088</c:v>
                </c:pt>
                <c:pt idx="158">
                  <c:v>112.83741079718959</c:v>
                </c:pt>
                <c:pt idx="159">
                  <c:v>112.07889516915336</c:v>
                </c:pt>
                <c:pt idx="160">
                  <c:v>111.23947139191361</c:v>
                </c:pt>
                <c:pt idx="161">
                  <c:v>111.53066847414601</c:v>
                </c:pt>
                <c:pt idx="162">
                  <c:v>111.50907156971078</c:v>
                </c:pt>
                <c:pt idx="163">
                  <c:v>113.38427165814636</c:v>
                </c:pt>
                <c:pt idx="164">
                  <c:v>113.31521422916305</c:v>
                </c:pt>
                <c:pt idx="165">
                  <c:v>113.90386018647753</c:v>
                </c:pt>
                <c:pt idx="166">
                  <c:v>113.77446973547393</c:v>
                </c:pt>
                <c:pt idx="167">
                  <c:v>114.1161936781007</c:v>
                </c:pt>
                <c:pt idx="168">
                  <c:v>113.91985155164753</c:v>
                </c:pt>
                <c:pt idx="169">
                  <c:v>113.65711180453212</c:v>
                </c:pt>
                <c:pt idx="170">
                  <c:v>114.24648425774876</c:v>
                </c:pt>
                <c:pt idx="171">
                  <c:v>114.43314976765181</c:v>
                </c:pt>
                <c:pt idx="172">
                  <c:v>114.36687649280304</c:v>
                </c:pt>
                <c:pt idx="173">
                  <c:v>114.45633954765169</c:v>
                </c:pt>
                <c:pt idx="174">
                  <c:v>115.27126101335071</c:v>
                </c:pt>
                <c:pt idx="175">
                  <c:v>114.77149072701732</c:v>
                </c:pt>
                <c:pt idx="176">
                  <c:v>113.72235751654488</c:v>
                </c:pt>
                <c:pt idx="177">
                  <c:v>113.19538927227964</c:v>
                </c:pt>
                <c:pt idx="178">
                  <c:v>112.71349018765417</c:v>
                </c:pt>
                <c:pt idx="179">
                  <c:v>113.61965057744263</c:v>
                </c:pt>
                <c:pt idx="180">
                  <c:v>113.0359764944582</c:v>
                </c:pt>
                <c:pt idx="181">
                  <c:v>113.44247132998984</c:v>
                </c:pt>
                <c:pt idx="182">
                  <c:v>112.83194402832436</c:v>
                </c:pt>
                <c:pt idx="183">
                  <c:v>112.91759382266252</c:v>
                </c:pt>
                <c:pt idx="184">
                  <c:v>112.73468656930231</c:v>
                </c:pt>
                <c:pt idx="185">
                  <c:v>111.76504149621718</c:v>
                </c:pt>
                <c:pt idx="186">
                  <c:v>111.3061927719201</c:v>
                </c:pt>
                <c:pt idx="187">
                  <c:v>111.04798413057372</c:v>
                </c:pt>
                <c:pt idx="188">
                  <c:v>112.73887703269887</c:v>
                </c:pt>
                <c:pt idx="189">
                  <c:v>112.5937760385296</c:v>
                </c:pt>
                <c:pt idx="190">
                  <c:v>113.7620355214721</c:v>
                </c:pt>
                <c:pt idx="191">
                  <c:v>114.14061596619862</c:v>
                </c:pt>
                <c:pt idx="192">
                  <c:v>114.6712088908871</c:v>
                </c:pt>
                <c:pt idx="193">
                  <c:v>114.71198702769422</c:v>
                </c:pt>
                <c:pt idx="194">
                  <c:v>114.65482392125068</c:v>
                </c:pt>
                <c:pt idx="195">
                  <c:v>113.89872377078683</c:v>
                </c:pt>
                <c:pt idx="196">
                  <c:v>113.82575635808028</c:v>
                </c:pt>
                <c:pt idx="197">
                  <c:v>114.5283897709442</c:v>
                </c:pt>
                <c:pt idx="198">
                  <c:v>113.45705348270829</c:v>
                </c:pt>
                <c:pt idx="199">
                  <c:v>114.4293712564297</c:v>
                </c:pt>
                <c:pt idx="200">
                  <c:v>114.81228318724865</c:v>
                </c:pt>
                <c:pt idx="201">
                  <c:v>116.38235464804409</c:v>
                </c:pt>
                <c:pt idx="202">
                  <c:v>116.36477573249726</c:v>
                </c:pt>
                <c:pt idx="203">
                  <c:v>115.85203821351357</c:v>
                </c:pt>
                <c:pt idx="204">
                  <c:v>115.84236994061416</c:v>
                </c:pt>
                <c:pt idx="205">
                  <c:v>114.81914997872568</c:v>
                </c:pt>
                <c:pt idx="206">
                  <c:v>115.36164828267783</c:v>
                </c:pt>
                <c:pt idx="207">
                  <c:v>114.52371280853509</c:v>
                </c:pt>
                <c:pt idx="208">
                  <c:v>114.43634064210698</c:v>
                </c:pt>
                <c:pt idx="209">
                  <c:v>114.36981656519596</c:v>
                </c:pt>
                <c:pt idx="210">
                  <c:v>114.55850583716395</c:v>
                </c:pt>
                <c:pt idx="211">
                  <c:v>114.05178739334494</c:v>
                </c:pt>
                <c:pt idx="212">
                  <c:v>115.62179677018251</c:v>
                </c:pt>
                <c:pt idx="213">
                  <c:v>115.0934619113508</c:v>
                </c:pt>
                <c:pt idx="214">
                  <c:v>114.004999277435</c:v>
                </c:pt>
                <c:pt idx="215">
                  <c:v>114.16868196336145</c:v>
                </c:pt>
                <c:pt idx="216">
                  <c:v>113.3283320426829</c:v>
                </c:pt>
                <c:pt idx="217">
                  <c:v>113.15104794324813</c:v>
                </c:pt>
                <c:pt idx="218">
                  <c:v>115.9295428064886</c:v>
                </c:pt>
                <c:pt idx="219">
                  <c:v>116.01813412846434</c:v>
                </c:pt>
                <c:pt idx="220">
                  <c:v>116.78524449227466</c:v>
                </c:pt>
                <c:pt idx="221">
                  <c:v>115.92457125869447</c:v>
                </c:pt>
                <c:pt idx="222">
                  <c:v>115.42891131429485</c:v>
                </c:pt>
                <c:pt idx="223">
                  <c:v>114.25532364231289</c:v>
                </c:pt>
                <c:pt idx="224">
                  <c:v>113.98960665010961</c:v>
                </c:pt>
                <c:pt idx="225">
                  <c:v>113.32849702415369</c:v>
                </c:pt>
                <c:pt idx="226">
                  <c:v>113.71443161142338</c:v>
                </c:pt>
                <c:pt idx="227">
                  <c:v>112.93699950919435</c:v>
                </c:pt>
                <c:pt idx="228">
                  <c:v>112.70967183770156</c:v>
                </c:pt>
                <c:pt idx="229">
                  <c:v>111.70737066329247</c:v>
                </c:pt>
                <c:pt idx="230">
                  <c:v>111.58919883816424</c:v>
                </c:pt>
                <c:pt idx="231">
                  <c:v>111.5981994306976</c:v>
                </c:pt>
                <c:pt idx="232">
                  <c:v>110.78537715772978</c:v>
                </c:pt>
                <c:pt idx="233">
                  <c:v>110.19749763978598</c:v>
                </c:pt>
                <c:pt idx="234">
                  <c:v>109.71389667275136</c:v>
                </c:pt>
                <c:pt idx="235">
                  <c:v>109.30474800346951</c:v>
                </c:pt>
                <c:pt idx="236">
                  <c:v>109.76012744519261</c:v>
                </c:pt>
                <c:pt idx="237">
                  <c:v>109.43382538241778</c:v>
                </c:pt>
                <c:pt idx="238">
                  <c:v>108.83102615954215</c:v>
                </c:pt>
                <c:pt idx="239">
                  <c:v>109.02806211354553</c:v>
                </c:pt>
                <c:pt idx="240">
                  <c:v>108.86993184183504</c:v>
                </c:pt>
                <c:pt idx="241">
                  <c:v>109.04483990801748</c:v>
                </c:pt>
                <c:pt idx="242">
                  <c:v>108.61053161151071</c:v>
                </c:pt>
                <c:pt idx="243">
                  <c:v>108.58586909482446</c:v>
                </c:pt>
                <c:pt idx="244">
                  <c:v>107.90926648889737</c:v>
                </c:pt>
                <c:pt idx="245">
                  <c:v>107.60321216125371</c:v>
                </c:pt>
                <c:pt idx="246">
                  <c:v>107.61054854371829</c:v>
                </c:pt>
                <c:pt idx="247">
                  <c:v>107.10157721943145</c:v>
                </c:pt>
                <c:pt idx="248">
                  <c:v>106.58730006137682</c:v>
                </c:pt>
                <c:pt idx="249">
                  <c:v>107.07271559467407</c:v>
                </c:pt>
                <c:pt idx="250">
                  <c:v>106.7519138835047</c:v>
                </c:pt>
                <c:pt idx="251">
                  <c:v>107.64163636736538</c:v>
                </c:pt>
                <c:pt idx="252">
                  <c:v>107.183691300075</c:v>
                </c:pt>
                <c:pt idx="253">
                  <c:v>106.76633598407403</c:v>
                </c:pt>
                <c:pt idx="254">
                  <c:v>106.52364297177623</c:v>
                </c:pt>
                <c:pt idx="255">
                  <c:v>106.50361503769156</c:v>
                </c:pt>
                <c:pt idx="256">
                  <c:v>106.50847371383533</c:v>
                </c:pt>
                <c:pt idx="257">
                  <c:v>105.9927793424815</c:v>
                </c:pt>
                <c:pt idx="258">
                  <c:v>105.79711475557352</c:v>
                </c:pt>
                <c:pt idx="259">
                  <c:v>105.45409244471708</c:v>
                </c:pt>
                <c:pt idx="260">
                  <c:v>107.49494608959014</c:v>
                </c:pt>
                <c:pt idx="261">
                  <c:v>106.87233780962285</c:v>
                </c:pt>
                <c:pt idx="262">
                  <c:v>106.63429905726819</c:v>
                </c:pt>
                <c:pt idx="263">
                  <c:v>105.80065802754896</c:v>
                </c:pt>
                <c:pt idx="264">
                  <c:v>105.91591992453195</c:v>
                </c:pt>
                <c:pt idx="265">
                  <c:v>105.75687801495312</c:v>
                </c:pt>
                <c:pt idx="266">
                  <c:v>106.24635534227255</c:v>
                </c:pt>
                <c:pt idx="267">
                  <c:v>106.29124618096458</c:v>
                </c:pt>
                <c:pt idx="268">
                  <c:v>106.00519747901805</c:v>
                </c:pt>
                <c:pt idx="269">
                  <c:v>105.47239360421433</c:v>
                </c:pt>
                <c:pt idx="270">
                  <c:v>105.43841992914622</c:v>
                </c:pt>
                <c:pt idx="271">
                  <c:v>104.88178650746173</c:v>
                </c:pt>
                <c:pt idx="272">
                  <c:v>105.14011175302139</c:v>
                </c:pt>
                <c:pt idx="273">
                  <c:v>104.79048486998209</c:v>
                </c:pt>
                <c:pt idx="274">
                  <c:v>105.53352838798233</c:v>
                </c:pt>
                <c:pt idx="275">
                  <c:v>104.92229414451357</c:v>
                </c:pt>
                <c:pt idx="276">
                  <c:v>104.76864082413177</c:v>
                </c:pt>
                <c:pt idx="277">
                  <c:v>104.3826914034322</c:v>
                </c:pt>
                <c:pt idx="278">
                  <c:v>104.05868159880077</c:v>
                </c:pt>
                <c:pt idx="279">
                  <c:v>103.32234312504187</c:v>
                </c:pt>
                <c:pt idx="280">
                  <c:v>103.41337269939706</c:v>
                </c:pt>
                <c:pt idx="281">
                  <c:v>103.75048294760542</c:v>
                </c:pt>
                <c:pt idx="282">
                  <c:v>104.07866755154937</c:v>
                </c:pt>
                <c:pt idx="283">
                  <c:v>103.93301005146938</c:v>
                </c:pt>
                <c:pt idx="284">
                  <c:v>102.79027820050672</c:v>
                </c:pt>
                <c:pt idx="285">
                  <c:v>103.6058695627965</c:v>
                </c:pt>
                <c:pt idx="286">
                  <c:v>103.20526740076139</c:v>
                </c:pt>
                <c:pt idx="287">
                  <c:v>102.98905724291684</c:v>
                </c:pt>
                <c:pt idx="288">
                  <c:v>103.50493779549095</c:v>
                </c:pt>
                <c:pt idx="289">
                  <c:v>104.55268328424407</c:v>
                </c:pt>
                <c:pt idx="290">
                  <c:v>103.59282475835184</c:v>
                </c:pt>
                <c:pt idx="291">
                  <c:v>103.73562831229697</c:v>
                </c:pt>
                <c:pt idx="292">
                  <c:v>103.76102205722432</c:v>
                </c:pt>
                <c:pt idx="293">
                  <c:v>103.51259379095819</c:v>
                </c:pt>
                <c:pt idx="294">
                  <c:v>103.117708073823</c:v>
                </c:pt>
                <c:pt idx="295">
                  <c:v>101.88473871355731</c:v>
                </c:pt>
                <c:pt idx="296">
                  <c:v>102.91673550173505</c:v>
                </c:pt>
                <c:pt idx="297">
                  <c:v>103.07956402729076</c:v>
                </c:pt>
                <c:pt idx="298">
                  <c:v>103.12516878242552</c:v>
                </c:pt>
                <c:pt idx="299">
                  <c:v>102.9800228194749</c:v>
                </c:pt>
                <c:pt idx="300">
                  <c:v>103.46818836878433</c:v>
                </c:pt>
                <c:pt idx="301">
                  <c:v>102.28678803522155</c:v>
                </c:pt>
                <c:pt idx="302">
                  <c:v>101.99767936839001</c:v>
                </c:pt>
                <c:pt idx="303">
                  <c:v>100.55337020577321</c:v>
                </c:pt>
                <c:pt idx="304">
                  <c:v>100.00207281010486</c:v>
                </c:pt>
                <c:pt idx="305">
                  <c:v>100.33184250303478</c:v>
                </c:pt>
                <c:pt idx="306">
                  <c:v>97.798294516925836</c:v>
                </c:pt>
                <c:pt idx="307">
                  <c:v>97.97309048932938</c:v>
                </c:pt>
                <c:pt idx="308">
                  <c:v>96.813611083528343</c:v>
                </c:pt>
                <c:pt idx="309">
                  <c:v>97.537313920696647</c:v>
                </c:pt>
                <c:pt idx="310">
                  <c:v>99.000986716959289</c:v>
                </c:pt>
                <c:pt idx="311">
                  <c:v>97.91204307642073</c:v>
                </c:pt>
                <c:pt idx="312">
                  <c:v>98.675574060456384</c:v>
                </c:pt>
                <c:pt idx="313">
                  <c:v>96.651790701353463</c:v>
                </c:pt>
                <c:pt idx="314">
                  <c:v>96.741248987973222</c:v>
                </c:pt>
                <c:pt idx="315">
                  <c:v>93.260177172900256</c:v>
                </c:pt>
                <c:pt idx="316">
                  <c:v>92.005167595453713</c:v>
                </c:pt>
                <c:pt idx="317">
                  <c:v>91.696004188429328</c:v>
                </c:pt>
                <c:pt idx="318">
                  <c:v>92.144903468471412</c:v>
                </c:pt>
                <c:pt idx="319">
                  <c:v>94.612201407790465</c:v>
                </c:pt>
                <c:pt idx="320">
                  <c:v>93.750379031893914</c:v>
                </c:pt>
                <c:pt idx="321">
                  <c:v>96.218093012711932</c:v>
                </c:pt>
                <c:pt idx="322">
                  <c:v>95.31865582277419</c:v>
                </c:pt>
                <c:pt idx="323">
                  <c:v>99.415311571780279</c:v>
                </c:pt>
                <c:pt idx="324">
                  <c:v>101.34424861683462</c:v>
                </c:pt>
                <c:pt idx="325">
                  <c:v>101.33239820243085</c:v>
                </c:pt>
                <c:pt idx="326">
                  <c:v>103.32956550455381</c:v>
                </c:pt>
                <c:pt idx="327">
                  <c:v>103.46351103413281</c:v>
                </c:pt>
                <c:pt idx="328">
                  <c:v>103.44261488085398</c:v>
                </c:pt>
                <c:pt idx="329">
                  <c:v>102.16380944918156</c:v>
                </c:pt>
                <c:pt idx="330">
                  <c:v>101.57545423526193</c:v>
                </c:pt>
                <c:pt idx="331">
                  <c:v>100.09344098397506</c:v>
                </c:pt>
                <c:pt idx="332">
                  <c:v>101.13110574737365</c:v>
                </c:pt>
                <c:pt idx="333">
                  <c:v>102.39067701621349</c:v>
                </c:pt>
                <c:pt idx="334">
                  <c:v>102.3716088319724</c:v>
                </c:pt>
                <c:pt idx="335">
                  <c:v>103.92350813588972</c:v>
                </c:pt>
                <c:pt idx="336">
                  <c:v>104.46812107468855</c:v>
                </c:pt>
                <c:pt idx="337">
                  <c:v>104.15525115980797</c:v>
                </c:pt>
                <c:pt idx="338">
                  <c:v>104.05482878421094</c:v>
                </c:pt>
                <c:pt idx="339">
                  <c:v>103.69193054150122</c:v>
                </c:pt>
                <c:pt idx="340">
                  <c:v>103.28469806590991</c:v>
                </c:pt>
                <c:pt idx="341">
                  <c:v>103.00135040743618</c:v>
                </c:pt>
                <c:pt idx="342">
                  <c:v>102.8136490145873</c:v>
                </c:pt>
                <c:pt idx="343">
                  <c:v>102.70723786599035</c:v>
                </c:pt>
                <c:pt idx="344">
                  <c:v>102.84719557255087</c:v>
                </c:pt>
                <c:pt idx="345">
                  <c:v>102.43846595230299</c:v>
                </c:pt>
                <c:pt idx="346">
                  <c:v>102.36802535293859</c:v>
                </c:pt>
                <c:pt idx="347">
                  <c:v>102.04609388301751</c:v>
                </c:pt>
                <c:pt idx="348">
                  <c:v>101.76224095717785</c:v>
                </c:pt>
                <c:pt idx="349">
                  <c:v>101.90122584284251</c:v>
                </c:pt>
                <c:pt idx="350">
                  <c:v>101.9098478644337</c:v>
                </c:pt>
                <c:pt idx="351">
                  <c:v>102.14959240393489</c:v>
                </c:pt>
                <c:pt idx="352">
                  <c:v>102.00541314609174</c:v>
                </c:pt>
                <c:pt idx="353">
                  <c:v>101.68535157349541</c:v>
                </c:pt>
                <c:pt idx="354">
                  <c:v>101.75988043533663</c:v>
                </c:pt>
                <c:pt idx="355">
                  <c:v>101.83793408350269</c:v>
                </c:pt>
                <c:pt idx="356">
                  <c:v>101.82106865547334</c:v>
                </c:pt>
                <c:pt idx="357">
                  <c:v>101.62139180210431</c:v>
                </c:pt>
                <c:pt idx="358">
                  <c:v>101.59969857191631</c:v>
                </c:pt>
                <c:pt idx="359">
                  <c:v>101.49689684865319</c:v>
                </c:pt>
                <c:pt idx="360">
                  <c:v>101.35579610508795</c:v>
                </c:pt>
                <c:pt idx="361">
                  <c:v>101.19819094636357</c:v>
                </c:pt>
                <c:pt idx="362">
                  <c:v>100.84118802510152</c:v>
                </c:pt>
                <c:pt idx="363">
                  <c:v>100.85636241614425</c:v>
                </c:pt>
                <c:pt idx="364">
                  <c:v>100.91805702584098</c:v>
                </c:pt>
                <c:pt idx="365">
                  <c:v>100.73850115536777</c:v>
                </c:pt>
                <c:pt idx="366">
                  <c:v>100.68089836990944</c:v>
                </c:pt>
                <c:pt idx="367">
                  <c:v>100.83969627568786</c:v>
                </c:pt>
                <c:pt idx="368">
                  <c:v>100.8469237791488</c:v>
                </c:pt>
                <c:pt idx="369">
                  <c:v>100.40259966387639</c:v>
                </c:pt>
                <c:pt idx="370">
                  <c:v>99.99</c:v>
                </c:pt>
              </c:numCache>
            </c:numRef>
          </c:val>
          <c:smooth val="0"/>
          <c:extLst>
            <c:ext xmlns:c16="http://schemas.microsoft.com/office/drawing/2014/chart" uri="{C3380CC4-5D6E-409C-BE32-E72D297353CC}">
              <c16:uniqueId val="{00000000-0472-4B64-9F7A-3131EB716A99}"/>
            </c:ext>
          </c:extLst>
        </c:ser>
        <c:dLbls>
          <c:showLegendKey val="0"/>
          <c:showVal val="0"/>
          <c:showCatName val="0"/>
          <c:showSerName val="0"/>
          <c:showPercent val="0"/>
          <c:showBubbleSize val="0"/>
        </c:dLbls>
        <c:smooth val="0"/>
        <c:axId val="440642996"/>
        <c:axId val="1203602966"/>
      </c:lineChart>
      <c:dateAx>
        <c:axId val="440642996"/>
        <c:scaling>
          <c:orientation val="minMax"/>
        </c:scaling>
        <c:delete val="0"/>
        <c:axPos val="b"/>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1203602966"/>
        <c:crosses val="autoZero"/>
        <c:auto val="1"/>
        <c:lblOffset val="100"/>
        <c:baseTimeUnit val="days"/>
      </c:dateAx>
      <c:valAx>
        <c:axId val="1203602966"/>
        <c:scaling>
          <c:orientation val="minMax"/>
          <c:max val="15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44064299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Asset Classes wBTC</a:t>
            </a:r>
          </a:p>
        </c:rich>
      </c:tx>
      <c:overlay val="0"/>
    </c:title>
    <c:autoTitleDeleted val="0"/>
    <c:plotArea>
      <c:layout/>
      <c:lineChart>
        <c:grouping val="standard"/>
        <c:varyColors val="0"/>
        <c:ser>
          <c:idx val="0"/>
          <c:order val="0"/>
          <c:tx>
            <c:strRef>
              <c:f>'Asset Classes wBTC'!$L$1</c:f>
              <c:strCache>
                <c:ptCount val="1"/>
                <c:pt idx="0">
                  <c:v>Asset Classes wBTC Portfolio PnL</c:v>
                </c:pt>
              </c:strCache>
            </c:strRef>
          </c:tx>
          <c:spPr>
            <a:ln cmpd="sng">
              <a:solidFill>
                <a:srgbClr val="4472C4"/>
              </a:solidFill>
              <a:prstDash val="solid"/>
            </a:ln>
          </c:spPr>
          <c:marker>
            <c:symbol val="none"/>
          </c:marker>
          <c:cat>
            <c:numRef>
              <c:f>'Asset Classes wBTC'!$A$2:$A$1000</c:f>
              <c:numCache>
                <c:formatCode>m/d/yyyy</c:formatCode>
                <c:ptCount val="999"/>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numCache>
            </c:numRef>
          </c:cat>
          <c:val>
            <c:numRef>
              <c:f>'Asset Classes wBTC'!$L$2:$L$1000</c:f>
              <c:numCache>
                <c:formatCode>"$"#,##0.00</c:formatCode>
                <c:ptCount val="999"/>
                <c:pt idx="0">
                  <c:v>121.00015803437238</c:v>
                </c:pt>
                <c:pt idx="1">
                  <c:v>120.81536563438866</c:v>
                </c:pt>
                <c:pt idx="2">
                  <c:v>120.17884390808508</c:v>
                </c:pt>
                <c:pt idx="3">
                  <c:v>121.15201435687331</c:v>
                </c:pt>
                <c:pt idx="4">
                  <c:v>122.36944864797252</c:v>
                </c:pt>
                <c:pt idx="5">
                  <c:v>123.71076953919771</c:v>
                </c:pt>
                <c:pt idx="6">
                  <c:v>123.91231106846597</c:v>
                </c:pt>
                <c:pt idx="7">
                  <c:v>123.79771160072485</c:v>
                </c:pt>
                <c:pt idx="8">
                  <c:v>124.17428162842666</c:v>
                </c:pt>
                <c:pt idx="9">
                  <c:v>123.62693993256326</c:v>
                </c:pt>
                <c:pt idx="10">
                  <c:v>123.24630218226162</c:v>
                </c:pt>
                <c:pt idx="11">
                  <c:v>123.59487463327454</c:v>
                </c:pt>
                <c:pt idx="12">
                  <c:v>123.71091383532274</c:v>
                </c:pt>
                <c:pt idx="13">
                  <c:v>122.90367046699227</c:v>
                </c:pt>
                <c:pt idx="14">
                  <c:v>123.77283427571201</c:v>
                </c:pt>
                <c:pt idx="15">
                  <c:v>123.22199958021638</c:v>
                </c:pt>
                <c:pt idx="16">
                  <c:v>123.48292199093054</c:v>
                </c:pt>
                <c:pt idx="17">
                  <c:v>123.60594098161906</c:v>
                </c:pt>
                <c:pt idx="18">
                  <c:v>123.56317702866261</c:v>
                </c:pt>
                <c:pt idx="19">
                  <c:v>123.50268799492873</c:v>
                </c:pt>
                <c:pt idx="20">
                  <c:v>123.35801372190548</c:v>
                </c:pt>
                <c:pt idx="21">
                  <c:v>122.34368156056701</c:v>
                </c:pt>
                <c:pt idx="22">
                  <c:v>122.81064224361882</c:v>
                </c:pt>
                <c:pt idx="23">
                  <c:v>121.95792386989288</c:v>
                </c:pt>
                <c:pt idx="24">
                  <c:v>122.42357114663473</c:v>
                </c:pt>
                <c:pt idx="25">
                  <c:v>122.89198135180602</c:v>
                </c:pt>
                <c:pt idx="26">
                  <c:v>123.19086635814737</c:v>
                </c:pt>
                <c:pt idx="27">
                  <c:v>121.75431930172499</c:v>
                </c:pt>
                <c:pt idx="28">
                  <c:v>121.72547250687536</c:v>
                </c:pt>
                <c:pt idx="29">
                  <c:v>123.64864744771434</c:v>
                </c:pt>
                <c:pt idx="30">
                  <c:v>123.9825235675406</c:v>
                </c:pt>
                <c:pt idx="31">
                  <c:v>124.78241816987482</c:v>
                </c:pt>
                <c:pt idx="32">
                  <c:v>123.84229639918168</c:v>
                </c:pt>
                <c:pt idx="33">
                  <c:v>122.97938810886697</c:v>
                </c:pt>
                <c:pt idx="34">
                  <c:v>122.49811292919667</c:v>
                </c:pt>
                <c:pt idx="35">
                  <c:v>123.45247960335541</c:v>
                </c:pt>
                <c:pt idx="36">
                  <c:v>122.74968006684286</c:v>
                </c:pt>
                <c:pt idx="37">
                  <c:v>122.53036597809697</c:v>
                </c:pt>
                <c:pt idx="38">
                  <c:v>122.97415980425629</c:v>
                </c:pt>
                <c:pt idx="39">
                  <c:v>122.8881182452691</c:v>
                </c:pt>
                <c:pt idx="40">
                  <c:v>123.02478728765837</c:v>
                </c:pt>
                <c:pt idx="41">
                  <c:v>122.31804864559672</c:v>
                </c:pt>
                <c:pt idx="42">
                  <c:v>121.87984850840101</c:v>
                </c:pt>
                <c:pt idx="43">
                  <c:v>123.12677079813439</c:v>
                </c:pt>
                <c:pt idx="44">
                  <c:v>122.58757589778166</c:v>
                </c:pt>
                <c:pt idx="45">
                  <c:v>122.81234490459263</c:v>
                </c:pt>
                <c:pt idx="46">
                  <c:v>123.70166057869712</c:v>
                </c:pt>
                <c:pt idx="47">
                  <c:v>123.61504761168064</c:v>
                </c:pt>
                <c:pt idx="48">
                  <c:v>122.16387412617659</c:v>
                </c:pt>
                <c:pt idx="49">
                  <c:v>123.05166001911016</c:v>
                </c:pt>
                <c:pt idx="50">
                  <c:v>122.02744573681221</c:v>
                </c:pt>
                <c:pt idx="51">
                  <c:v>121.92571826357336</c:v>
                </c:pt>
                <c:pt idx="52">
                  <c:v>121.89804552335821</c:v>
                </c:pt>
                <c:pt idx="53">
                  <c:v>120.94877697447026</c:v>
                </c:pt>
                <c:pt idx="54">
                  <c:v>121.50412660063775</c:v>
                </c:pt>
                <c:pt idx="55">
                  <c:v>121.43110686436154</c:v>
                </c:pt>
                <c:pt idx="56">
                  <c:v>120.61913828562105</c:v>
                </c:pt>
                <c:pt idx="57">
                  <c:v>119.43426999478604</c:v>
                </c:pt>
                <c:pt idx="58">
                  <c:v>118.89239127885683</c:v>
                </c:pt>
                <c:pt idx="59">
                  <c:v>119.44315629458097</c:v>
                </c:pt>
                <c:pt idx="60">
                  <c:v>119.54947897023754</c:v>
                </c:pt>
                <c:pt idx="61">
                  <c:v>118.60599148166668</c:v>
                </c:pt>
                <c:pt idx="62">
                  <c:v>118.63860733759917</c:v>
                </c:pt>
                <c:pt idx="63">
                  <c:v>118.94458307605206</c:v>
                </c:pt>
                <c:pt idx="64">
                  <c:v>119.79894974668056</c:v>
                </c:pt>
                <c:pt idx="65">
                  <c:v>119.96166028767053</c:v>
                </c:pt>
                <c:pt idx="66">
                  <c:v>119.56599265740432</c:v>
                </c:pt>
                <c:pt idx="67">
                  <c:v>120.77826081907796</c:v>
                </c:pt>
                <c:pt idx="68">
                  <c:v>120.09718814994638</c:v>
                </c:pt>
                <c:pt idx="69">
                  <c:v>120.35860702948327</c:v>
                </c:pt>
                <c:pt idx="70">
                  <c:v>119.69541143437046</c:v>
                </c:pt>
                <c:pt idx="71">
                  <c:v>120.257566407231</c:v>
                </c:pt>
                <c:pt idx="72">
                  <c:v>119.59942871723611</c:v>
                </c:pt>
                <c:pt idx="73">
                  <c:v>118.88733119319333</c:v>
                </c:pt>
                <c:pt idx="74">
                  <c:v>116.81360065806037</c:v>
                </c:pt>
                <c:pt idx="75">
                  <c:v>117.27280405565232</c:v>
                </c:pt>
                <c:pt idx="76">
                  <c:v>116.20685831406499</c:v>
                </c:pt>
                <c:pt idx="77">
                  <c:v>117.9724347166397</c:v>
                </c:pt>
                <c:pt idx="78">
                  <c:v>118.77720373319647</c:v>
                </c:pt>
                <c:pt idx="79">
                  <c:v>119.09285296248225</c:v>
                </c:pt>
                <c:pt idx="80">
                  <c:v>117.83395316622817</c:v>
                </c:pt>
                <c:pt idx="81">
                  <c:v>119.02627388837567</c:v>
                </c:pt>
                <c:pt idx="82">
                  <c:v>121.62664592043167</c:v>
                </c:pt>
                <c:pt idx="83">
                  <c:v>120.86046706957214</c:v>
                </c:pt>
                <c:pt idx="84">
                  <c:v>122.07394444672678</c:v>
                </c:pt>
                <c:pt idx="85">
                  <c:v>122.37030636714988</c:v>
                </c:pt>
                <c:pt idx="86">
                  <c:v>121.82983734665072</c:v>
                </c:pt>
                <c:pt idx="87">
                  <c:v>122.19076583618468</c:v>
                </c:pt>
                <c:pt idx="88">
                  <c:v>122.00473493239231</c:v>
                </c:pt>
                <c:pt idx="89">
                  <c:v>122.63681982230156</c:v>
                </c:pt>
                <c:pt idx="90">
                  <c:v>122.53124897000163</c:v>
                </c:pt>
                <c:pt idx="91">
                  <c:v>122.3585252958712</c:v>
                </c:pt>
                <c:pt idx="92">
                  <c:v>122.60389862188623</c:v>
                </c:pt>
                <c:pt idx="93">
                  <c:v>122.12943960685826</c:v>
                </c:pt>
                <c:pt idx="94">
                  <c:v>120.21100967452486</c:v>
                </c:pt>
                <c:pt idx="95">
                  <c:v>119.76224132929244</c:v>
                </c:pt>
                <c:pt idx="96">
                  <c:v>120.18805171997411</c:v>
                </c:pt>
                <c:pt idx="97">
                  <c:v>120.1063701100679</c:v>
                </c:pt>
                <c:pt idx="98">
                  <c:v>119.68582154414321</c:v>
                </c:pt>
                <c:pt idx="99">
                  <c:v>118.75098885899916</c:v>
                </c:pt>
                <c:pt idx="100">
                  <c:v>119.44671204598204</c:v>
                </c:pt>
                <c:pt idx="101">
                  <c:v>118.81315577898147</c:v>
                </c:pt>
                <c:pt idx="102">
                  <c:v>120.01051005668045</c:v>
                </c:pt>
                <c:pt idx="103">
                  <c:v>120.4276215195131</c:v>
                </c:pt>
                <c:pt idx="104">
                  <c:v>120.31252838509751</c:v>
                </c:pt>
                <c:pt idx="105">
                  <c:v>120.32041825920149</c:v>
                </c:pt>
                <c:pt idx="106">
                  <c:v>120.89546068436613</c:v>
                </c:pt>
                <c:pt idx="107">
                  <c:v>120.12075253327926</c:v>
                </c:pt>
                <c:pt idx="108">
                  <c:v>119.6649510250939</c:v>
                </c:pt>
                <c:pt idx="109">
                  <c:v>121.00162731168842</c:v>
                </c:pt>
                <c:pt idx="110">
                  <c:v>120.74249773603098</c:v>
                </c:pt>
                <c:pt idx="111">
                  <c:v>120.46151749339869</c:v>
                </c:pt>
                <c:pt idx="112">
                  <c:v>119.96507207754084</c:v>
                </c:pt>
                <c:pt idx="113">
                  <c:v>121.47681515525809</c:v>
                </c:pt>
                <c:pt idx="114">
                  <c:v>122.84621277034479</c:v>
                </c:pt>
                <c:pt idx="115">
                  <c:v>122.33270222958001</c:v>
                </c:pt>
                <c:pt idx="116">
                  <c:v>122.28503167324453</c:v>
                </c:pt>
                <c:pt idx="117">
                  <c:v>121.30527234040743</c:v>
                </c:pt>
                <c:pt idx="118">
                  <c:v>120.43134919839794</c:v>
                </c:pt>
                <c:pt idx="119">
                  <c:v>120.20229068955035</c:v>
                </c:pt>
                <c:pt idx="120">
                  <c:v>119.3731204400362</c:v>
                </c:pt>
                <c:pt idx="121">
                  <c:v>119.36402324023847</c:v>
                </c:pt>
                <c:pt idx="122">
                  <c:v>118.69458682371101</c:v>
                </c:pt>
                <c:pt idx="123">
                  <c:v>118.57549549568245</c:v>
                </c:pt>
                <c:pt idx="124">
                  <c:v>118.58783018939781</c:v>
                </c:pt>
                <c:pt idx="125">
                  <c:v>118.97849853545682</c:v>
                </c:pt>
                <c:pt idx="126">
                  <c:v>119.00729336418813</c:v>
                </c:pt>
                <c:pt idx="127">
                  <c:v>119.06603168389324</c:v>
                </c:pt>
                <c:pt idx="128">
                  <c:v>118.07647488491466</c:v>
                </c:pt>
                <c:pt idx="129">
                  <c:v>117.42715357451827</c:v>
                </c:pt>
                <c:pt idx="130">
                  <c:v>116.25340624607733</c:v>
                </c:pt>
                <c:pt idx="131">
                  <c:v>116.40019096277577</c:v>
                </c:pt>
                <c:pt idx="132">
                  <c:v>116.43384873290718</c:v>
                </c:pt>
                <c:pt idx="133">
                  <c:v>116.22126062900719</c:v>
                </c:pt>
                <c:pt idx="134">
                  <c:v>117.43894616408593</c:v>
                </c:pt>
                <c:pt idx="135">
                  <c:v>117.38738425797206</c:v>
                </c:pt>
                <c:pt idx="136">
                  <c:v>116.88576030080952</c:v>
                </c:pt>
                <c:pt idx="137">
                  <c:v>116.93635298516436</c:v>
                </c:pt>
                <c:pt idx="138">
                  <c:v>116.4462828809118</c:v>
                </c:pt>
                <c:pt idx="139">
                  <c:v>116.18933078303533</c:v>
                </c:pt>
                <c:pt idx="140">
                  <c:v>115.0863854778466</c:v>
                </c:pt>
                <c:pt idx="141">
                  <c:v>114.84917031196235</c:v>
                </c:pt>
                <c:pt idx="142">
                  <c:v>115.34861533463162</c:v>
                </c:pt>
                <c:pt idx="143">
                  <c:v>115.64663808831503</c:v>
                </c:pt>
                <c:pt idx="144">
                  <c:v>115.67932103323577</c:v>
                </c:pt>
                <c:pt idx="145">
                  <c:v>116.18420949437997</c:v>
                </c:pt>
                <c:pt idx="146">
                  <c:v>116.07322479200363</c:v>
                </c:pt>
                <c:pt idx="147">
                  <c:v>115.88345390873302</c:v>
                </c:pt>
                <c:pt idx="148">
                  <c:v>116.6539120677794</c:v>
                </c:pt>
                <c:pt idx="149">
                  <c:v>116.706298141676</c:v>
                </c:pt>
                <c:pt idx="150">
                  <c:v>116.13520115703315</c:v>
                </c:pt>
                <c:pt idx="151">
                  <c:v>115.45010424277774</c:v>
                </c:pt>
                <c:pt idx="152">
                  <c:v>115.24725130808828</c:v>
                </c:pt>
                <c:pt idx="153">
                  <c:v>114.93472150445901</c:v>
                </c:pt>
                <c:pt idx="154">
                  <c:v>115.04843072245328</c:v>
                </c:pt>
                <c:pt idx="155">
                  <c:v>116.78828482137678</c:v>
                </c:pt>
                <c:pt idx="156">
                  <c:v>116.81780406430126</c:v>
                </c:pt>
                <c:pt idx="157">
                  <c:v>114.97608804628601</c:v>
                </c:pt>
                <c:pt idx="158">
                  <c:v>113.85350050475637</c:v>
                </c:pt>
                <c:pt idx="159">
                  <c:v>113.11848915552213</c:v>
                </c:pt>
                <c:pt idx="160">
                  <c:v>112.26911186558844</c:v>
                </c:pt>
                <c:pt idx="161">
                  <c:v>112.53790075039944</c:v>
                </c:pt>
                <c:pt idx="162">
                  <c:v>112.46174711295855</c:v>
                </c:pt>
                <c:pt idx="163">
                  <c:v>114.4327400138645</c:v>
                </c:pt>
                <c:pt idx="164">
                  <c:v>114.16247131346741</c:v>
                </c:pt>
                <c:pt idx="165">
                  <c:v>114.7438173309172</c:v>
                </c:pt>
                <c:pt idx="166">
                  <c:v>114.6544086749487</c:v>
                </c:pt>
                <c:pt idx="167">
                  <c:v>114.94020308758353</c:v>
                </c:pt>
                <c:pt idx="168">
                  <c:v>114.59122065901704</c:v>
                </c:pt>
                <c:pt idx="169">
                  <c:v>114.25733444869098</c:v>
                </c:pt>
                <c:pt idx="170">
                  <c:v>114.77674131098881</c:v>
                </c:pt>
                <c:pt idx="171">
                  <c:v>114.96422476916088</c:v>
                </c:pt>
                <c:pt idx="172">
                  <c:v>114.8596129641048</c:v>
                </c:pt>
                <c:pt idx="173">
                  <c:v>114.97616205484985</c:v>
                </c:pt>
                <c:pt idx="174">
                  <c:v>115.8256203409134</c:v>
                </c:pt>
                <c:pt idx="175">
                  <c:v>115.1918535903187</c:v>
                </c:pt>
                <c:pt idx="176">
                  <c:v>114.16982867707232</c:v>
                </c:pt>
                <c:pt idx="177">
                  <c:v>113.509984464973</c:v>
                </c:pt>
                <c:pt idx="178">
                  <c:v>113.01448132611029</c:v>
                </c:pt>
                <c:pt idx="179">
                  <c:v>113.97754330105845</c:v>
                </c:pt>
                <c:pt idx="180">
                  <c:v>113.33531802684706</c:v>
                </c:pt>
                <c:pt idx="181">
                  <c:v>113.7383382383542</c:v>
                </c:pt>
                <c:pt idx="182">
                  <c:v>113.15104639275995</c:v>
                </c:pt>
                <c:pt idx="183">
                  <c:v>113.24503251967253</c:v>
                </c:pt>
                <c:pt idx="184">
                  <c:v>113.08475695160297</c:v>
                </c:pt>
                <c:pt idx="185">
                  <c:v>112.13810159218497</c:v>
                </c:pt>
                <c:pt idx="186">
                  <c:v>111.67554466485788</c:v>
                </c:pt>
                <c:pt idx="187">
                  <c:v>111.33281883262933</c:v>
                </c:pt>
                <c:pt idx="188">
                  <c:v>113.10612602449785</c:v>
                </c:pt>
                <c:pt idx="189">
                  <c:v>112.94246105407819</c:v>
                </c:pt>
                <c:pt idx="190">
                  <c:v>114.1902176330516</c:v>
                </c:pt>
                <c:pt idx="191">
                  <c:v>114.5938651155387</c:v>
                </c:pt>
                <c:pt idx="192">
                  <c:v>115.13824143848133</c:v>
                </c:pt>
                <c:pt idx="193">
                  <c:v>115.161283299381</c:v>
                </c:pt>
                <c:pt idx="194">
                  <c:v>115.0907313419858</c:v>
                </c:pt>
                <c:pt idx="195">
                  <c:v>114.24375714447922</c:v>
                </c:pt>
                <c:pt idx="196">
                  <c:v>114.19519085878039</c:v>
                </c:pt>
                <c:pt idx="197">
                  <c:v>114.91855936752609</c:v>
                </c:pt>
                <c:pt idx="198">
                  <c:v>113.79033353925769</c:v>
                </c:pt>
                <c:pt idx="199">
                  <c:v>114.89157081039939</c:v>
                </c:pt>
                <c:pt idx="200">
                  <c:v>115.271300574458</c:v>
                </c:pt>
                <c:pt idx="201">
                  <c:v>117.00595508676803</c:v>
                </c:pt>
                <c:pt idx="202">
                  <c:v>117.09119442220059</c:v>
                </c:pt>
                <c:pt idx="203">
                  <c:v>116.53469017102719</c:v>
                </c:pt>
                <c:pt idx="204">
                  <c:v>116.47345006737828</c:v>
                </c:pt>
                <c:pt idx="205">
                  <c:v>115.41436040469375</c:v>
                </c:pt>
                <c:pt idx="206">
                  <c:v>116.02845185891675</c:v>
                </c:pt>
                <c:pt idx="207">
                  <c:v>115.13981759823334</c:v>
                </c:pt>
                <c:pt idx="208">
                  <c:v>115.1663109099085</c:v>
                </c:pt>
                <c:pt idx="209">
                  <c:v>115.07868198948788</c:v>
                </c:pt>
                <c:pt idx="210">
                  <c:v>115.3558834108112</c:v>
                </c:pt>
                <c:pt idx="211">
                  <c:v>114.78496018228471</c:v>
                </c:pt>
                <c:pt idx="212">
                  <c:v>116.44201578657</c:v>
                </c:pt>
                <c:pt idx="213">
                  <c:v>115.97662391263215</c:v>
                </c:pt>
                <c:pt idx="214">
                  <c:v>114.69019339979204</c:v>
                </c:pt>
                <c:pt idx="215">
                  <c:v>114.80642015226326</c:v>
                </c:pt>
                <c:pt idx="216">
                  <c:v>113.9760216879272</c:v>
                </c:pt>
                <c:pt idx="217">
                  <c:v>113.71368675774612</c:v>
                </c:pt>
                <c:pt idx="218">
                  <c:v>116.63629626757563</c:v>
                </c:pt>
                <c:pt idx="219">
                  <c:v>116.62510473676831</c:v>
                </c:pt>
                <c:pt idx="220">
                  <c:v>117.59886739428926</c:v>
                </c:pt>
                <c:pt idx="221">
                  <c:v>116.65488261374099</c:v>
                </c:pt>
                <c:pt idx="222">
                  <c:v>116.06511884076532</c:v>
                </c:pt>
                <c:pt idx="223">
                  <c:v>114.92801493587157</c:v>
                </c:pt>
                <c:pt idx="224">
                  <c:v>114.58335632178836</c:v>
                </c:pt>
                <c:pt idx="225">
                  <c:v>113.8380267286863</c:v>
                </c:pt>
                <c:pt idx="226">
                  <c:v>114.23875544896836</c:v>
                </c:pt>
                <c:pt idx="227">
                  <c:v>113.49915995764101</c:v>
                </c:pt>
                <c:pt idx="228">
                  <c:v>113.21512762166545</c:v>
                </c:pt>
                <c:pt idx="229">
                  <c:v>111.94800058569901</c:v>
                </c:pt>
                <c:pt idx="230">
                  <c:v>111.84852481419118</c:v>
                </c:pt>
                <c:pt idx="231">
                  <c:v>111.79319073057118</c:v>
                </c:pt>
                <c:pt idx="232">
                  <c:v>110.95755372494646</c:v>
                </c:pt>
                <c:pt idx="233">
                  <c:v>110.30647592026418</c:v>
                </c:pt>
                <c:pt idx="234">
                  <c:v>109.84766919742715</c:v>
                </c:pt>
                <c:pt idx="235">
                  <c:v>109.4075669101172</c:v>
                </c:pt>
                <c:pt idx="236">
                  <c:v>109.88236173867753</c:v>
                </c:pt>
                <c:pt idx="237">
                  <c:v>109.60161625119881</c:v>
                </c:pt>
                <c:pt idx="238">
                  <c:v>108.98514586969125</c:v>
                </c:pt>
                <c:pt idx="239">
                  <c:v>109.20323457411749</c:v>
                </c:pt>
                <c:pt idx="240">
                  <c:v>109.06586230635857</c:v>
                </c:pt>
                <c:pt idx="241">
                  <c:v>109.31065643345725</c:v>
                </c:pt>
                <c:pt idx="242">
                  <c:v>108.79150853451357</c:v>
                </c:pt>
                <c:pt idx="243">
                  <c:v>108.79628720196466</c:v>
                </c:pt>
                <c:pt idx="244">
                  <c:v>108.03878959313649</c:v>
                </c:pt>
                <c:pt idx="245">
                  <c:v>107.79762094426482</c:v>
                </c:pt>
                <c:pt idx="246">
                  <c:v>107.78058689786728</c:v>
                </c:pt>
                <c:pt idx="247">
                  <c:v>107.25991366472799</c:v>
                </c:pt>
                <c:pt idx="248">
                  <c:v>106.78490891804282</c:v>
                </c:pt>
                <c:pt idx="249">
                  <c:v>107.33322700251614</c:v>
                </c:pt>
                <c:pt idx="250">
                  <c:v>107.02580212663977</c:v>
                </c:pt>
                <c:pt idx="251">
                  <c:v>108.02118894332185</c:v>
                </c:pt>
                <c:pt idx="252">
                  <c:v>107.5093991532507</c:v>
                </c:pt>
                <c:pt idx="253">
                  <c:v>107.05727595171795</c:v>
                </c:pt>
                <c:pt idx="254">
                  <c:v>106.85988586682477</c:v>
                </c:pt>
                <c:pt idx="255">
                  <c:v>106.85890329644107</c:v>
                </c:pt>
                <c:pt idx="256">
                  <c:v>106.89581324779735</c:v>
                </c:pt>
                <c:pt idx="257">
                  <c:v>106.38416450211314</c:v>
                </c:pt>
                <c:pt idx="258">
                  <c:v>106.18935998269107</c:v>
                </c:pt>
                <c:pt idx="259">
                  <c:v>105.83806024555867</c:v>
                </c:pt>
                <c:pt idx="260">
                  <c:v>108.08778397231868</c:v>
                </c:pt>
                <c:pt idx="261">
                  <c:v>107.35306598006679</c:v>
                </c:pt>
                <c:pt idx="262">
                  <c:v>107.12581128363942</c:v>
                </c:pt>
                <c:pt idx="263">
                  <c:v>106.25159991520367</c:v>
                </c:pt>
                <c:pt idx="264">
                  <c:v>106.43983718362981</c:v>
                </c:pt>
                <c:pt idx="265">
                  <c:v>106.22167736539754</c:v>
                </c:pt>
                <c:pt idx="266">
                  <c:v>106.71683268714636</c:v>
                </c:pt>
                <c:pt idx="267">
                  <c:v>106.74002020722705</c:v>
                </c:pt>
                <c:pt idx="268">
                  <c:v>106.39642863835661</c:v>
                </c:pt>
                <c:pt idx="269">
                  <c:v>105.86866577630323</c:v>
                </c:pt>
                <c:pt idx="270">
                  <c:v>105.78185527157414</c:v>
                </c:pt>
                <c:pt idx="271">
                  <c:v>105.17573381716939</c:v>
                </c:pt>
                <c:pt idx="272">
                  <c:v>105.50604347925358</c:v>
                </c:pt>
                <c:pt idx="273">
                  <c:v>105.14822107482387</c:v>
                </c:pt>
                <c:pt idx="274">
                  <c:v>105.98308376632126</c:v>
                </c:pt>
                <c:pt idx="275">
                  <c:v>105.40840828221963</c:v>
                </c:pt>
                <c:pt idx="276">
                  <c:v>105.25666045355972</c:v>
                </c:pt>
                <c:pt idx="277">
                  <c:v>104.81910630685839</c:v>
                </c:pt>
                <c:pt idx="278">
                  <c:v>104.61659582862423</c:v>
                </c:pt>
                <c:pt idx="279">
                  <c:v>103.79697031872504</c:v>
                </c:pt>
                <c:pt idx="280">
                  <c:v>103.79601888314444</c:v>
                </c:pt>
                <c:pt idx="281">
                  <c:v>104.07569040085311</c:v>
                </c:pt>
                <c:pt idx="282">
                  <c:v>104.58150936937018</c:v>
                </c:pt>
                <c:pt idx="283">
                  <c:v>104.5198950450298</c:v>
                </c:pt>
                <c:pt idx="284">
                  <c:v>103.19944852123601</c:v>
                </c:pt>
                <c:pt idx="285">
                  <c:v>103.89214358431174</c:v>
                </c:pt>
                <c:pt idx="286">
                  <c:v>103.48711088964161</c:v>
                </c:pt>
                <c:pt idx="287">
                  <c:v>103.1944779958567</c:v>
                </c:pt>
                <c:pt idx="288">
                  <c:v>103.76740083944706</c:v>
                </c:pt>
                <c:pt idx="289">
                  <c:v>104.75985975172262</c:v>
                </c:pt>
                <c:pt idx="290">
                  <c:v>103.62393473708302</c:v>
                </c:pt>
                <c:pt idx="291">
                  <c:v>103.82684078344909</c:v>
                </c:pt>
                <c:pt idx="292">
                  <c:v>103.81354242146551</c:v>
                </c:pt>
                <c:pt idx="293">
                  <c:v>103.57837667804358</c:v>
                </c:pt>
                <c:pt idx="294">
                  <c:v>103.04506096583894</c:v>
                </c:pt>
                <c:pt idx="295">
                  <c:v>101.78665513763285</c:v>
                </c:pt>
                <c:pt idx="296">
                  <c:v>102.78392406127178</c:v>
                </c:pt>
                <c:pt idx="297">
                  <c:v>102.97449521594491</c:v>
                </c:pt>
                <c:pt idx="298">
                  <c:v>103.04616348824219</c:v>
                </c:pt>
                <c:pt idx="299">
                  <c:v>102.82214708916598</c:v>
                </c:pt>
                <c:pt idx="300">
                  <c:v>103.33323747702002</c:v>
                </c:pt>
                <c:pt idx="301">
                  <c:v>102.15395664435555</c:v>
                </c:pt>
                <c:pt idx="302">
                  <c:v>101.95458616572883</c:v>
                </c:pt>
                <c:pt idx="303">
                  <c:v>100.53602030805145</c:v>
                </c:pt>
                <c:pt idx="304">
                  <c:v>99.961797779004613</c:v>
                </c:pt>
                <c:pt idx="305">
                  <c:v>100.33290398394978</c:v>
                </c:pt>
                <c:pt idx="306">
                  <c:v>97.757153580897565</c:v>
                </c:pt>
                <c:pt idx="307">
                  <c:v>97.967375851437026</c:v>
                </c:pt>
                <c:pt idx="308">
                  <c:v>96.630389463253906</c:v>
                </c:pt>
                <c:pt idx="309">
                  <c:v>97.443018490266326</c:v>
                </c:pt>
                <c:pt idx="310">
                  <c:v>98.877575016438854</c:v>
                </c:pt>
                <c:pt idx="311">
                  <c:v>97.841296028470609</c:v>
                </c:pt>
                <c:pt idx="312">
                  <c:v>98.604756777671739</c:v>
                </c:pt>
                <c:pt idx="313">
                  <c:v>96.604504425923921</c:v>
                </c:pt>
                <c:pt idx="314">
                  <c:v>96.72418163965223</c:v>
                </c:pt>
                <c:pt idx="315">
                  <c:v>93.229888454603312</c:v>
                </c:pt>
                <c:pt idx="316">
                  <c:v>91.960680647522707</c:v>
                </c:pt>
                <c:pt idx="317">
                  <c:v>91.686679570948399</c:v>
                </c:pt>
                <c:pt idx="318">
                  <c:v>91.943608434455257</c:v>
                </c:pt>
                <c:pt idx="319">
                  <c:v>94.394406563932222</c:v>
                </c:pt>
                <c:pt idx="320">
                  <c:v>93.455395914413799</c:v>
                </c:pt>
                <c:pt idx="321">
                  <c:v>96.01484427433013</c:v>
                </c:pt>
                <c:pt idx="322">
                  <c:v>95.142225381362294</c:v>
                </c:pt>
                <c:pt idx="323">
                  <c:v>99.531122631501475</c:v>
                </c:pt>
                <c:pt idx="324">
                  <c:v>101.53795550768253</c:v>
                </c:pt>
                <c:pt idx="325">
                  <c:v>101.46516182754944</c:v>
                </c:pt>
                <c:pt idx="326">
                  <c:v>103.70541892124807</c:v>
                </c:pt>
                <c:pt idx="327">
                  <c:v>103.89252792155473</c:v>
                </c:pt>
                <c:pt idx="328">
                  <c:v>103.73247987892148</c:v>
                </c:pt>
                <c:pt idx="329">
                  <c:v>102.4632675563187</c:v>
                </c:pt>
                <c:pt idx="330">
                  <c:v>101.93781644610867</c:v>
                </c:pt>
                <c:pt idx="331">
                  <c:v>100.39507798699289</c:v>
                </c:pt>
                <c:pt idx="332">
                  <c:v>101.52325787913898</c:v>
                </c:pt>
                <c:pt idx="333">
                  <c:v>102.74371266161913</c:v>
                </c:pt>
                <c:pt idx="334">
                  <c:v>102.75229322721128</c:v>
                </c:pt>
                <c:pt idx="335">
                  <c:v>104.47056735596431</c:v>
                </c:pt>
                <c:pt idx="336">
                  <c:v>105.13608932620262</c:v>
                </c:pt>
                <c:pt idx="337">
                  <c:v>104.79498785744201</c:v>
                </c:pt>
                <c:pt idx="338">
                  <c:v>104.82112412704659</c:v>
                </c:pt>
                <c:pt idx="339">
                  <c:v>104.51441800190861</c:v>
                </c:pt>
                <c:pt idx="340">
                  <c:v>104.0727620298229</c:v>
                </c:pt>
                <c:pt idx="341">
                  <c:v>103.68985805826186</c:v>
                </c:pt>
                <c:pt idx="342">
                  <c:v>103.6501610871866</c:v>
                </c:pt>
                <c:pt idx="343">
                  <c:v>103.46909839085043</c:v>
                </c:pt>
                <c:pt idx="344">
                  <c:v>103.47965754101652</c:v>
                </c:pt>
                <c:pt idx="345">
                  <c:v>103.01490644937122</c:v>
                </c:pt>
                <c:pt idx="346">
                  <c:v>102.9312416564331</c:v>
                </c:pt>
                <c:pt idx="347">
                  <c:v>102.58432383923214</c:v>
                </c:pt>
                <c:pt idx="348">
                  <c:v>102.15126547777596</c:v>
                </c:pt>
                <c:pt idx="349">
                  <c:v>102.29557565068033</c:v>
                </c:pt>
                <c:pt idx="350">
                  <c:v>102.35343285377456</c:v>
                </c:pt>
                <c:pt idx="351">
                  <c:v>102.65756015339726</c:v>
                </c:pt>
                <c:pt idx="352">
                  <c:v>102.44781300742724</c:v>
                </c:pt>
                <c:pt idx="353">
                  <c:v>102.0095401441193</c:v>
                </c:pt>
                <c:pt idx="354">
                  <c:v>102.03615227444567</c:v>
                </c:pt>
                <c:pt idx="355">
                  <c:v>102.05997981521487</c:v>
                </c:pt>
                <c:pt idx="356">
                  <c:v>101.9665691534434</c:v>
                </c:pt>
                <c:pt idx="357">
                  <c:v>101.85395500684561</c:v>
                </c:pt>
                <c:pt idx="358">
                  <c:v>101.86542553645634</c:v>
                </c:pt>
                <c:pt idx="359">
                  <c:v>101.81559041137187</c:v>
                </c:pt>
                <c:pt idx="360">
                  <c:v>101.6206317225857</c:v>
                </c:pt>
                <c:pt idx="361">
                  <c:v>101.50805750438221</c:v>
                </c:pt>
                <c:pt idx="362">
                  <c:v>101.16174752623211</c:v>
                </c:pt>
                <c:pt idx="363">
                  <c:v>101.08431518964187</c:v>
                </c:pt>
                <c:pt idx="364">
                  <c:v>101.17030736631098</c:v>
                </c:pt>
                <c:pt idx="365">
                  <c:v>100.94598573010018</c:v>
                </c:pt>
                <c:pt idx="366">
                  <c:v>100.89254340590436</c:v>
                </c:pt>
                <c:pt idx="367">
                  <c:v>101.17123918864181</c:v>
                </c:pt>
                <c:pt idx="368">
                  <c:v>101.00450488164572</c:v>
                </c:pt>
                <c:pt idx="369">
                  <c:v>100.50303429481571</c:v>
                </c:pt>
                <c:pt idx="370">
                  <c:v>100</c:v>
                </c:pt>
              </c:numCache>
            </c:numRef>
          </c:val>
          <c:smooth val="0"/>
          <c:extLst>
            <c:ext xmlns:c16="http://schemas.microsoft.com/office/drawing/2014/chart" uri="{C3380CC4-5D6E-409C-BE32-E72D297353CC}">
              <c16:uniqueId val="{00000000-0595-4592-ACD0-0F515DD35EF4}"/>
            </c:ext>
          </c:extLst>
        </c:ser>
        <c:dLbls>
          <c:showLegendKey val="0"/>
          <c:showVal val="0"/>
          <c:showCatName val="0"/>
          <c:showSerName val="0"/>
          <c:showPercent val="0"/>
          <c:showBubbleSize val="0"/>
        </c:dLbls>
        <c:smooth val="0"/>
        <c:axId val="966680121"/>
        <c:axId val="857429406"/>
      </c:lineChart>
      <c:dateAx>
        <c:axId val="966680121"/>
        <c:scaling>
          <c:orientation val="minMax"/>
        </c:scaling>
        <c:delete val="0"/>
        <c:axPos val="b"/>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857429406"/>
        <c:crosses val="autoZero"/>
        <c:auto val="1"/>
        <c:lblOffset val="100"/>
        <c:baseTimeUnit val="days"/>
      </c:dateAx>
      <c:valAx>
        <c:axId val="857429406"/>
        <c:scaling>
          <c:orientation val="minMax"/>
          <c:max val="15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96668012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'Asset Classes wBTC'!$L$1</c:f>
              <c:strCache>
                <c:ptCount val="1"/>
                <c:pt idx="0">
                  <c:v>Asset Classes wBTC Portfolio PnL</c:v>
                </c:pt>
              </c:strCache>
            </c:strRef>
          </c:tx>
          <c:spPr>
            <a:ln cmpd="sng">
              <a:solidFill>
                <a:srgbClr val="4472C4"/>
              </a:solidFill>
              <a:prstDash val="solid"/>
            </a:ln>
          </c:spPr>
          <c:marker>
            <c:symbol val="none"/>
          </c:marker>
          <c:cat>
            <c:numRef>
              <c:f>'Asset Classes wBTC'!$A$2:$A$1000</c:f>
              <c:numCache>
                <c:formatCode>m/d/yyyy</c:formatCode>
                <c:ptCount val="999"/>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numCache>
            </c:numRef>
          </c:cat>
          <c:val>
            <c:numRef>
              <c:f>'Asset Classes wBTC'!$L$2:$L$1000</c:f>
              <c:numCache>
                <c:formatCode>"$"#,##0.00</c:formatCode>
                <c:ptCount val="999"/>
                <c:pt idx="0">
                  <c:v>121.00015803437238</c:v>
                </c:pt>
                <c:pt idx="1">
                  <c:v>120.81536563438866</c:v>
                </c:pt>
                <c:pt idx="2">
                  <c:v>120.17884390808508</c:v>
                </c:pt>
                <c:pt idx="3">
                  <c:v>121.15201435687331</c:v>
                </c:pt>
                <c:pt idx="4">
                  <c:v>122.36944864797252</c:v>
                </c:pt>
                <c:pt idx="5">
                  <c:v>123.71076953919771</c:v>
                </c:pt>
                <c:pt idx="6">
                  <c:v>123.91231106846597</c:v>
                </c:pt>
                <c:pt idx="7">
                  <c:v>123.79771160072485</c:v>
                </c:pt>
                <c:pt idx="8">
                  <c:v>124.17428162842666</c:v>
                </c:pt>
                <c:pt idx="9">
                  <c:v>123.62693993256326</c:v>
                </c:pt>
                <c:pt idx="10">
                  <c:v>123.24630218226162</c:v>
                </c:pt>
                <c:pt idx="11">
                  <c:v>123.59487463327454</c:v>
                </c:pt>
                <c:pt idx="12">
                  <c:v>123.71091383532274</c:v>
                </c:pt>
                <c:pt idx="13">
                  <c:v>122.90367046699227</c:v>
                </c:pt>
                <c:pt idx="14">
                  <c:v>123.77283427571201</c:v>
                </c:pt>
                <c:pt idx="15">
                  <c:v>123.22199958021638</c:v>
                </c:pt>
                <c:pt idx="16">
                  <c:v>123.48292199093054</c:v>
                </c:pt>
                <c:pt idx="17">
                  <c:v>123.60594098161906</c:v>
                </c:pt>
                <c:pt idx="18">
                  <c:v>123.56317702866261</c:v>
                </c:pt>
                <c:pt idx="19">
                  <c:v>123.50268799492873</c:v>
                </c:pt>
                <c:pt idx="20">
                  <c:v>123.35801372190548</c:v>
                </c:pt>
                <c:pt idx="21">
                  <c:v>122.34368156056701</c:v>
                </c:pt>
                <c:pt idx="22">
                  <c:v>122.81064224361882</c:v>
                </c:pt>
                <c:pt idx="23">
                  <c:v>121.95792386989288</c:v>
                </c:pt>
                <c:pt idx="24">
                  <c:v>122.42357114663473</c:v>
                </c:pt>
                <c:pt idx="25">
                  <c:v>122.89198135180602</c:v>
                </c:pt>
                <c:pt idx="26">
                  <c:v>123.19086635814737</c:v>
                </c:pt>
                <c:pt idx="27">
                  <c:v>121.75431930172499</c:v>
                </c:pt>
                <c:pt idx="28">
                  <c:v>121.72547250687536</c:v>
                </c:pt>
                <c:pt idx="29">
                  <c:v>123.64864744771434</c:v>
                </c:pt>
                <c:pt idx="30">
                  <c:v>123.9825235675406</c:v>
                </c:pt>
                <c:pt idx="31">
                  <c:v>124.78241816987482</c:v>
                </c:pt>
                <c:pt idx="32">
                  <c:v>123.84229639918168</c:v>
                </c:pt>
                <c:pt idx="33">
                  <c:v>122.97938810886697</c:v>
                </c:pt>
                <c:pt idx="34">
                  <c:v>122.49811292919667</c:v>
                </c:pt>
                <c:pt idx="35">
                  <c:v>123.45247960335541</c:v>
                </c:pt>
                <c:pt idx="36">
                  <c:v>122.74968006684286</c:v>
                </c:pt>
                <c:pt idx="37">
                  <c:v>122.53036597809697</c:v>
                </c:pt>
                <c:pt idx="38">
                  <c:v>122.97415980425629</c:v>
                </c:pt>
                <c:pt idx="39">
                  <c:v>122.8881182452691</c:v>
                </c:pt>
                <c:pt idx="40">
                  <c:v>123.02478728765837</c:v>
                </c:pt>
                <c:pt idx="41">
                  <c:v>122.31804864559672</c:v>
                </c:pt>
                <c:pt idx="42">
                  <c:v>121.87984850840101</c:v>
                </c:pt>
                <c:pt idx="43">
                  <c:v>123.12677079813439</c:v>
                </c:pt>
                <c:pt idx="44">
                  <c:v>122.58757589778166</c:v>
                </c:pt>
                <c:pt idx="45">
                  <c:v>122.81234490459263</c:v>
                </c:pt>
                <c:pt idx="46">
                  <c:v>123.70166057869712</c:v>
                </c:pt>
                <c:pt idx="47">
                  <c:v>123.61504761168064</c:v>
                </c:pt>
                <c:pt idx="48">
                  <c:v>122.16387412617659</c:v>
                </c:pt>
                <c:pt idx="49">
                  <c:v>123.05166001911016</c:v>
                </c:pt>
                <c:pt idx="50">
                  <c:v>122.02744573681221</c:v>
                </c:pt>
                <c:pt idx="51">
                  <c:v>121.92571826357336</c:v>
                </c:pt>
                <c:pt idx="52">
                  <c:v>121.89804552335821</c:v>
                </c:pt>
                <c:pt idx="53">
                  <c:v>120.94877697447026</c:v>
                </c:pt>
                <c:pt idx="54">
                  <c:v>121.50412660063775</c:v>
                </c:pt>
                <c:pt idx="55">
                  <c:v>121.43110686436154</c:v>
                </c:pt>
                <c:pt idx="56">
                  <c:v>120.61913828562105</c:v>
                </c:pt>
                <c:pt idx="57">
                  <c:v>119.43426999478604</c:v>
                </c:pt>
                <c:pt idx="58">
                  <c:v>118.89239127885683</c:v>
                </c:pt>
                <c:pt idx="59">
                  <c:v>119.44315629458097</c:v>
                </c:pt>
                <c:pt idx="60">
                  <c:v>119.54947897023754</c:v>
                </c:pt>
                <c:pt idx="61">
                  <c:v>118.60599148166668</c:v>
                </c:pt>
                <c:pt idx="62">
                  <c:v>118.63860733759917</c:v>
                </c:pt>
                <c:pt idx="63">
                  <c:v>118.94458307605206</c:v>
                </c:pt>
                <c:pt idx="64">
                  <c:v>119.79894974668056</c:v>
                </c:pt>
                <c:pt idx="65">
                  <c:v>119.96166028767053</c:v>
                </c:pt>
                <c:pt idx="66">
                  <c:v>119.56599265740432</c:v>
                </c:pt>
                <c:pt idx="67">
                  <c:v>120.77826081907796</c:v>
                </c:pt>
                <c:pt idx="68">
                  <c:v>120.09718814994638</c:v>
                </c:pt>
                <c:pt idx="69">
                  <c:v>120.35860702948327</c:v>
                </c:pt>
                <c:pt idx="70">
                  <c:v>119.69541143437046</c:v>
                </c:pt>
                <c:pt idx="71">
                  <c:v>120.257566407231</c:v>
                </c:pt>
                <c:pt idx="72">
                  <c:v>119.59942871723611</c:v>
                </c:pt>
                <c:pt idx="73">
                  <c:v>118.88733119319333</c:v>
                </c:pt>
                <c:pt idx="74">
                  <c:v>116.81360065806037</c:v>
                </c:pt>
                <c:pt idx="75">
                  <c:v>117.27280405565232</c:v>
                </c:pt>
                <c:pt idx="76">
                  <c:v>116.20685831406499</c:v>
                </c:pt>
                <c:pt idx="77">
                  <c:v>117.9724347166397</c:v>
                </c:pt>
                <c:pt idx="78">
                  <c:v>118.77720373319647</c:v>
                </c:pt>
                <c:pt idx="79">
                  <c:v>119.09285296248225</c:v>
                </c:pt>
                <c:pt idx="80">
                  <c:v>117.83395316622817</c:v>
                </c:pt>
                <c:pt idx="81">
                  <c:v>119.02627388837567</c:v>
                </c:pt>
                <c:pt idx="82">
                  <c:v>121.62664592043167</c:v>
                </c:pt>
                <c:pt idx="83">
                  <c:v>120.86046706957214</c:v>
                </c:pt>
                <c:pt idx="84">
                  <c:v>122.07394444672678</c:v>
                </c:pt>
                <c:pt idx="85">
                  <c:v>122.37030636714988</c:v>
                </c:pt>
                <c:pt idx="86">
                  <c:v>121.82983734665072</c:v>
                </c:pt>
                <c:pt idx="87">
                  <c:v>122.19076583618468</c:v>
                </c:pt>
                <c:pt idx="88">
                  <c:v>122.00473493239231</c:v>
                </c:pt>
                <c:pt idx="89">
                  <c:v>122.63681982230156</c:v>
                </c:pt>
                <c:pt idx="90">
                  <c:v>122.53124897000163</c:v>
                </c:pt>
                <c:pt idx="91">
                  <c:v>122.3585252958712</c:v>
                </c:pt>
                <c:pt idx="92">
                  <c:v>122.60389862188623</c:v>
                </c:pt>
                <c:pt idx="93">
                  <c:v>122.12943960685826</c:v>
                </c:pt>
                <c:pt idx="94">
                  <c:v>120.21100967452486</c:v>
                </c:pt>
                <c:pt idx="95">
                  <c:v>119.76224132929244</c:v>
                </c:pt>
                <c:pt idx="96">
                  <c:v>120.18805171997411</c:v>
                </c:pt>
                <c:pt idx="97">
                  <c:v>120.1063701100679</c:v>
                </c:pt>
                <c:pt idx="98">
                  <c:v>119.68582154414321</c:v>
                </c:pt>
                <c:pt idx="99">
                  <c:v>118.75098885899916</c:v>
                </c:pt>
                <c:pt idx="100">
                  <c:v>119.44671204598204</c:v>
                </c:pt>
                <c:pt idx="101">
                  <c:v>118.81315577898147</c:v>
                </c:pt>
                <c:pt idx="102">
                  <c:v>120.01051005668045</c:v>
                </c:pt>
                <c:pt idx="103">
                  <c:v>120.4276215195131</c:v>
                </c:pt>
                <c:pt idx="104">
                  <c:v>120.31252838509751</c:v>
                </c:pt>
                <c:pt idx="105">
                  <c:v>120.32041825920149</c:v>
                </c:pt>
                <c:pt idx="106">
                  <c:v>120.89546068436613</c:v>
                </c:pt>
                <c:pt idx="107">
                  <c:v>120.12075253327926</c:v>
                </c:pt>
                <c:pt idx="108">
                  <c:v>119.6649510250939</c:v>
                </c:pt>
                <c:pt idx="109">
                  <c:v>121.00162731168842</c:v>
                </c:pt>
                <c:pt idx="110">
                  <c:v>120.74249773603098</c:v>
                </c:pt>
                <c:pt idx="111">
                  <c:v>120.46151749339869</c:v>
                </c:pt>
                <c:pt idx="112">
                  <c:v>119.96507207754084</c:v>
                </c:pt>
                <c:pt idx="113">
                  <c:v>121.47681515525809</c:v>
                </c:pt>
                <c:pt idx="114">
                  <c:v>122.84621277034479</c:v>
                </c:pt>
                <c:pt idx="115">
                  <c:v>122.33270222958001</c:v>
                </c:pt>
                <c:pt idx="116">
                  <c:v>122.28503167324453</c:v>
                </c:pt>
                <c:pt idx="117">
                  <c:v>121.30527234040743</c:v>
                </c:pt>
                <c:pt idx="118">
                  <c:v>120.43134919839794</c:v>
                </c:pt>
                <c:pt idx="119">
                  <c:v>120.20229068955035</c:v>
                </c:pt>
                <c:pt idx="120">
                  <c:v>119.3731204400362</c:v>
                </c:pt>
                <c:pt idx="121">
                  <c:v>119.36402324023847</c:v>
                </c:pt>
                <c:pt idx="122">
                  <c:v>118.69458682371101</c:v>
                </c:pt>
                <c:pt idx="123">
                  <c:v>118.57549549568245</c:v>
                </c:pt>
                <c:pt idx="124">
                  <c:v>118.58783018939781</c:v>
                </c:pt>
                <c:pt idx="125">
                  <c:v>118.97849853545682</c:v>
                </c:pt>
                <c:pt idx="126">
                  <c:v>119.00729336418813</c:v>
                </c:pt>
                <c:pt idx="127">
                  <c:v>119.06603168389324</c:v>
                </c:pt>
                <c:pt idx="128">
                  <c:v>118.07647488491466</c:v>
                </c:pt>
                <c:pt idx="129">
                  <c:v>117.42715357451827</c:v>
                </c:pt>
                <c:pt idx="130">
                  <c:v>116.25340624607733</c:v>
                </c:pt>
                <c:pt idx="131">
                  <c:v>116.40019096277577</c:v>
                </c:pt>
                <c:pt idx="132">
                  <c:v>116.43384873290718</c:v>
                </c:pt>
                <c:pt idx="133">
                  <c:v>116.22126062900719</c:v>
                </c:pt>
                <c:pt idx="134">
                  <c:v>117.43894616408593</c:v>
                </c:pt>
                <c:pt idx="135">
                  <c:v>117.38738425797206</c:v>
                </c:pt>
                <c:pt idx="136">
                  <c:v>116.88576030080952</c:v>
                </c:pt>
                <c:pt idx="137">
                  <c:v>116.93635298516436</c:v>
                </c:pt>
                <c:pt idx="138">
                  <c:v>116.4462828809118</c:v>
                </c:pt>
                <c:pt idx="139">
                  <c:v>116.18933078303533</c:v>
                </c:pt>
                <c:pt idx="140">
                  <c:v>115.0863854778466</c:v>
                </c:pt>
                <c:pt idx="141">
                  <c:v>114.84917031196235</c:v>
                </c:pt>
                <c:pt idx="142">
                  <c:v>115.34861533463162</c:v>
                </c:pt>
                <c:pt idx="143">
                  <c:v>115.64663808831503</c:v>
                </c:pt>
                <c:pt idx="144">
                  <c:v>115.67932103323577</c:v>
                </c:pt>
                <c:pt idx="145">
                  <c:v>116.18420949437997</c:v>
                </c:pt>
                <c:pt idx="146">
                  <c:v>116.07322479200363</c:v>
                </c:pt>
                <c:pt idx="147">
                  <c:v>115.88345390873302</c:v>
                </c:pt>
                <c:pt idx="148">
                  <c:v>116.6539120677794</c:v>
                </c:pt>
                <c:pt idx="149">
                  <c:v>116.706298141676</c:v>
                </c:pt>
                <c:pt idx="150">
                  <c:v>116.13520115703315</c:v>
                </c:pt>
                <c:pt idx="151">
                  <c:v>115.45010424277774</c:v>
                </c:pt>
                <c:pt idx="152">
                  <c:v>115.24725130808828</c:v>
                </c:pt>
                <c:pt idx="153">
                  <c:v>114.93472150445901</c:v>
                </c:pt>
                <c:pt idx="154">
                  <c:v>115.04843072245328</c:v>
                </c:pt>
                <c:pt idx="155">
                  <c:v>116.78828482137678</c:v>
                </c:pt>
                <c:pt idx="156">
                  <c:v>116.81780406430126</c:v>
                </c:pt>
                <c:pt idx="157">
                  <c:v>114.97608804628601</c:v>
                </c:pt>
                <c:pt idx="158">
                  <c:v>113.85350050475637</c:v>
                </c:pt>
                <c:pt idx="159">
                  <c:v>113.11848915552213</c:v>
                </c:pt>
                <c:pt idx="160">
                  <c:v>112.26911186558844</c:v>
                </c:pt>
                <c:pt idx="161">
                  <c:v>112.53790075039944</c:v>
                </c:pt>
                <c:pt idx="162">
                  <c:v>112.46174711295855</c:v>
                </c:pt>
                <c:pt idx="163">
                  <c:v>114.4327400138645</c:v>
                </c:pt>
                <c:pt idx="164">
                  <c:v>114.16247131346741</c:v>
                </c:pt>
                <c:pt idx="165">
                  <c:v>114.7438173309172</c:v>
                </c:pt>
                <c:pt idx="166">
                  <c:v>114.6544086749487</c:v>
                </c:pt>
                <c:pt idx="167">
                  <c:v>114.94020308758353</c:v>
                </c:pt>
                <c:pt idx="168">
                  <c:v>114.59122065901704</c:v>
                </c:pt>
                <c:pt idx="169">
                  <c:v>114.25733444869098</c:v>
                </c:pt>
                <c:pt idx="170">
                  <c:v>114.77674131098881</c:v>
                </c:pt>
                <c:pt idx="171">
                  <c:v>114.96422476916088</c:v>
                </c:pt>
                <c:pt idx="172">
                  <c:v>114.8596129641048</c:v>
                </c:pt>
                <c:pt idx="173">
                  <c:v>114.97616205484985</c:v>
                </c:pt>
                <c:pt idx="174">
                  <c:v>115.8256203409134</c:v>
                </c:pt>
                <c:pt idx="175">
                  <c:v>115.1918535903187</c:v>
                </c:pt>
                <c:pt idx="176">
                  <c:v>114.16982867707232</c:v>
                </c:pt>
                <c:pt idx="177">
                  <c:v>113.509984464973</c:v>
                </c:pt>
                <c:pt idx="178">
                  <c:v>113.01448132611029</c:v>
                </c:pt>
                <c:pt idx="179">
                  <c:v>113.97754330105845</c:v>
                </c:pt>
                <c:pt idx="180">
                  <c:v>113.33531802684706</c:v>
                </c:pt>
                <c:pt idx="181">
                  <c:v>113.7383382383542</c:v>
                </c:pt>
                <c:pt idx="182">
                  <c:v>113.15104639275995</c:v>
                </c:pt>
                <c:pt idx="183">
                  <c:v>113.24503251967253</c:v>
                </c:pt>
                <c:pt idx="184">
                  <c:v>113.08475695160297</c:v>
                </c:pt>
                <c:pt idx="185">
                  <c:v>112.13810159218497</c:v>
                </c:pt>
                <c:pt idx="186">
                  <c:v>111.67554466485788</c:v>
                </c:pt>
                <c:pt idx="187">
                  <c:v>111.33281883262933</c:v>
                </c:pt>
                <c:pt idx="188">
                  <c:v>113.10612602449785</c:v>
                </c:pt>
                <c:pt idx="189">
                  <c:v>112.94246105407819</c:v>
                </c:pt>
                <c:pt idx="190">
                  <c:v>114.1902176330516</c:v>
                </c:pt>
                <c:pt idx="191">
                  <c:v>114.5938651155387</c:v>
                </c:pt>
                <c:pt idx="192">
                  <c:v>115.13824143848133</c:v>
                </c:pt>
                <c:pt idx="193">
                  <c:v>115.161283299381</c:v>
                </c:pt>
                <c:pt idx="194">
                  <c:v>115.0907313419858</c:v>
                </c:pt>
                <c:pt idx="195">
                  <c:v>114.24375714447922</c:v>
                </c:pt>
                <c:pt idx="196">
                  <c:v>114.19519085878039</c:v>
                </c:pt>
                <c:pt idx="197">
                  <c:v>114.91855936752609</c:v>
                </c:pt>
                <c:pt idx="198">
                  <c:v>113.79033353925769</c:v>
                </c:pt>
                <c:pt idx="199">
                  <c:v>114.89157081039939</c:v>
                </c:pt>
                <c:pt idx="200">
                  <c:v>115.271300574458</c:v>
                </c:pt>
                <c:pt idx="201">
                  <c:v>117.00595508676803</c:v>
                </c:pt>
                <c:pt idx="202">
                  <c:v>117.09119442220059</c:v>
                </c:pt>
                <c:pt idx="203">
                  <c:v>116.53469017102719</c:v>
                </c:pt>
                <c:pt idx="204">
                  <c:v>116.47345006737828</c:v>
                </c:pt>
                <c:pt idx="205">
                  <c:v>115.41436040469375</c:v>
                </c:pt>
                <c:pt idx="206">
                  <c:v>116.02845185891675</c:v>
                </c:pt>
                <c:pt idx="207">
                  <c:v>115.13981759823334</c:v>
                </c:pt>
                <c:pt idx="208">
                  <c:v>115.1663109099085</c:v>
                </c:pt>
                <c:pt idx="209">
                  <c:v>115.07868198948788</c:v>
                </c:pt>
                <c:pt idx="210">
                  <c:v>115.3558834108112</c:v>
                </c:pt>
                <c:pt idx="211">
                  <c:v>114.78496018228471</c:v>
                </c:pt>
                <c:pt idx="212">
                  <c:v>116.44201578657</c:v>
                </c:pt>
                <c:pt idx="213">
                  <c:v>115.97662391263215</c:v>
                </c:pt>
                <c:pt idx="214">
                  <c:v>114.69019339979204</c:v>
                </c:pt>
                <c:pt idx="215">
                  <c:v>114.80642015226326</c:v>
                </c:pt>
                <c:pt idx="216">
                  <c:v>113.9760216879272</c:v>
                </c:pt>
                <c:pt idx="217">
                  <c:v>113.71368675774612</c:v>
                </c:pt>
                <c:pt idx="218">
                  <c:v>116.63629626757563</c:v>
                </c:pt>
                <c:pt idx="219">
                  <c:v>116.62510473676831</c:v>
                </c:pt>
                <c:pt idx="220">
                  <c:v>117.59886739428926</c:v>
                </c:pt>
                <c:pt idx="221">
                  <c:v>116.65488261374099</c:v>
                </c:pt>
                <c:pt idx="222">
                  <c:v>116.06511884076532</c:v>
                </c:pt>
                <c:pt idx="223">
                  <c:v>114.92801493587157</c:v>
                </c:pt>
                <c:pt idx="224">
                  <c:v>114.58335632178836</c:v>
                </c:pt>
                <c:pt idx="225">
                  <c:v>113.8380267286863</c:v>
                </c:pt>
                <c:pt idx="226">
                  <c:v>114.23875544896836</c:v>
                </c:pt>
                <c:pt idx="227">
                  <c:v>113.49915995764101</c:v>
                </c:pt>
                <c:pt idx="228">
                  <c:v>113.21512762166545</c:v>
                </c:pt>
                <c:pt idx="229">
                  <c:v>111.94800058569901</c:v>
                </c:pt>
                <c:pt idx="230">
                  <c:v>111.84852481419118</c:v>
                </c:pt>
                <c:pt idx="231">
                  <c:v>111.79319073057118</c:v>
                </c:pt>
                <c:pt idx="232">
                  <c:v>110.95755372494646</c:v>
                </c:pt>
                <c:pt idx="233">
                  <c:v>110.30647592026418</c:v>
                </c:pt>
                <c:pt idx="234">
                  <c:v>109.84766919742715</c:v>
                </c:pt>
                <c:pt idx="235">
                  <c:v>109.4075669101172</c:v>
                </c:pt>
                <c:pt idx="236">
                  <c:v>109.88236173867753</c:v>
                </c:pt>
                <c:pt idx="237">
                  <c:v>109.60161625119881</c:v>
                </c:pt>
                <c:pt idx="238">
                  <c:v>108.98514586969125</c:v>
                </c:pt>
                <c:pt idx="239">
                  <c:v>109.20323457411749</c:v>
                </c:pt>
                <c:pt idx="240">
                  <c:v>109.06586230635857</c:v>
                </c:pt>
                <c:pt idx="241">
                  <c:v>109.31065643345725</c:v>
                </c:pt>
                <c:pt idx="242">
                  <c:v>108.79150853451357</c:v>
                </c:pt>
                <c:pt idx="243">
                  <c:v>108.79628720196466</c:v>
                </c:pt>
                <c:pt idx="244">
                  <c:v>108.03878959313649</c:v>
                </c:pt>
                <c:pt idx="245">
                  <c:v>107.79762094426482</c:v>
                </c:pt>
                <c:pt idx="246">
                  <c:v>107.78058689786728</c:v>
                </c:pt>
                <c:pt idx="247">
                  <c:v>107.25991366472799</c:v>
                </c:pt>
                <c:pt idx="248">
                  <c:v>106.78490891804282</c:v>
                </c:pt>
                <c:pt idx="249">
                  <c:v>107.33322700251614</c:v>
                </c:pt>
                <c:pt idx="250">
                  <c:v>107.02580212663977</c:v>
                </c:pt>
                <c:pt idx="251">
                  <c:v>108.02118894332185</c:v>
                </c:pt>
                <c:pt idx="252">
                  <c:v>107.5093991532507</c:v>
                </c:pt>
                <c:pt idx="253">
                  <c:v>107.05727595171795</c:v>
                </c:pt>
                <c:pt idx="254">
                  <c:v>106.85988586682477</c:v>
                </c:pt>
                <c:pt idx="255">
                  <c:v>106.85890329644107</c:v>
                </c:pt>
                <c:pt idx="256">
                  <c:v>106.89581324779735</c:v>
                </c:pt>
                <c:pt idx="257">
                  <c:v>106.38416450211314</c:v>
                </c:pt>
                <c:pt idx="258">
                  <c:v>106.18935998269107</c:v>
                </c:pt>
                <c:pt idx="259">
                  <c:v>105.83806024555867</c:v>
                </c:pt>
                <c:pt idx="260">
                  <c:v>108.08778397231868</c:v>
                </c:pt>
                <c:pt idx="261">
                  <c:v>107.35306598006679</c:v>
                </c:pt>
                <c:pt idx="262">
                  <c:v>107.12581128363942</c:v>
                </c:pt>
                <c:pt idx="263">
                  <c:v>106.25159991520367</c:v>
                </c:pt>
                <c:pt idx="264">
                  <c:v>106.43983718362981</c:v>
                </c:pt>
                <c:pt idx="265">
                  <c:v>106.22167736539754</c:v>
                </c:pt>
                <c:pt idx="266">
                  <c:v>106.71683268714636</c:v>
                </c:pt>
                <c:pt idx="267">
                  <c:v>106.74002020722705</c:v>
                </c:pt>
                <c:pt idx="268">
                  <c:v>106.39642863835661</c:v>
                </c:pt>
                <c:pt idx="269">
                  <c:v>105.86866577630323</c:v>
                </c:pt>
                <c:pt idx="270">
                  <c:v>105.78185527157414</c:v>
                </c:pt>
                <c:pt idx="271">
                  <c:v>105.17573381716939</c:v>
                </c:pt>
                <c:pt idx="272">
                  <c:v>105.50604347925358</c:v>
                </c:pt>
                <c:pt idx="273">
                  <c:v>105.14822107482387</c:v>
                </c:pt>
                <c:pt idx="274">
                  <c:v>105.98308376632126</c:v>
                </c:pt>
                <c:pt idx="275">
                  <c:v>105.40840828221963</c:v>
                </c:pt>
                <c:pt idx="276">
                  <c:v>105.25666045355972</c:v>
                </c:pt>
                <c:pt idx="277">
                  <c:v>104.81910630685839</c:v>
                </c:pt>
                <c:pt idx="278">
                  <c:v>104.61659582862423</c:v>
                </c:pt>
                <c:pt idx="279">
                  <c:v>103.79697031872504</c:v>
                </c:pt>
                <c:pt idx="280">
                  <c:v>103.79601888314444</c:v>
                </c:pt>
                <c:pt idx="281">
                  <c:v>104.07569040085311</c:v>
                </c:pt>
                <c:pt idx="282">
                  <c:v>104.58150936937018</c:v>
                </c:pt>
                <c:pt idx="283">
                  <c:v>104.5198950450298</c:v>
                </c:pt>
                <c:pt idx="284">
                  <c:v>103.19944852123601</c:v>
                </c:pt>
                <c:pt idx="285">
                  <c:v>103.89214358431174</c:v>
                </c:pt>
                <c:pt idx="286">
                  <c:v>103.48711088964161</c:v>
                </c:pt>
                <c:pt idx="287">
                  <c:v>103.1944779958567</c:v>
                </c:pt>
                <c:pt idx="288">
                  <c:v>103.76740083944706</c:v>
                </c:pt>
                <c:pt idx="289">
                  <c:v>104.75985975172262</c:v>
                </c:pt>
                <c:pt idx="290">
                  <c:v>103.62393473708302</c:v>
                </c:pt>
                <c:pt idx="291">
                  <c:v>103.82684078344909</c:v>
                </c:pt>
                <c:pt idx="292">
                  <c:v>103.81354242146551</c:v>
                </c:pt>
                <c:pt idx="293">
                  <c:v>103.57837667804358</c:v>
                </c:pt>
                <c:pt idx="294">
                  <c:v>103.04506096583894</c:v>
                </c:pt>
                <c:pt idx="295">
                  <c:v>101.78665513763285</c:v>
                </c:pt>
                <c:pt idx="296">
                  <c:v>102.78392406127178</c:v>
                </c:pt>
                <c:pt idx="297">
                  <c:v>102.97449521594491</c:v>
                </c:pt>
                <c:pt idx="298">
                  <c:v>103.04616348824219</c:v>
                </c:pt>
                <c:pt idx="299">
                  <c:v>102.82214708916598</c:v>
                </c:pt>
                <c:pt idx="300">
                  <c:v>103.33323747702002</c:v>
                </c:pt>
                <c:pt idx="301">
                  <c:v>102.15395664435555</c:v>
                </c:pt>
                <c:pt idx="302">
                  <c:v>101.95458616572883</c:v>
                </c:pt>
                <c:pt idx="303">
                  <c:v>100.53602030805145</c:v>
                </c:pt>
                <c:pt idx="304">
                  <c:v>99.961797779004613</c:v>
                </c:pt>
                <c:pt idx="305">
                  <c:v>100.33290398394978</c:v>
                </c:pt>
                <c:pt idx="306">
                  <c:v>97.757153580897565</c:v>
                </c:pt>
                <c:pt idx="307">
                  <c:v>97.967375851437026</c:v>
                </c:pt>
                <c:pt idx="308">
                  <c:v>96.630389463253906</c:v>
                </c:pt>
                <c:pt idx="309">
                  <c:v>97.443018490266326</c:v>
                </c:pt>
                <c:pt idx="310">
                  <c:v>98.877575016438854</c:v>
                </c:pt>
                <c:pt idx="311">
                  <c:v>97.841296028470609</c:v>
                </c:pt>
                <c:pt idx="312">
                  <c:v>98.604756777671739</c:v>
                </c:pt>
                <c:pt idx="313">
                  <c:v>96.604504425923921</c:v>
                </c:pt>
                <c:pt idx="314">
                  <c:v>96.72418163965223</c:v>
                </c:pt>
                <c:pt idx="315">
                  <c:v>93.229888454603312</c:v>
                </c:pt>
                <c:pt idx="316">
                  <c:v>91.960680647522707</c:v>
                </c:pt>
                <c:pt idx="317">
                  <c:v>91.686679570948399</c:v>
                </c:pt>
                <c:pt idx="318">
                  <c:v>91.943608434455257</c:v>
                </c:pt>
                <c:pt idx="319">
                  <c:v>94.394406563932222</c:v>
                </c:pt>
                <c:pt idx="320">
                  <c:v>93.455395914413799</c:v>
                </c:pt>
                <c:pt idx="321">
                  <c:v>96.01484427433013</c:v>
                </c:pt>
                <c:pt idx="322">
                  <c:v>95.142225381362294</c:v>
                </c:pt>
                <c:pt idx="323">
                  <c:v>99.531122631501475</c:v>
                </c:pt>
                <c:pt idx="324">
                  <c:v>101.53795550768253</c:v>
                </c:pt>
                <c:pt idx="325">
                  <c:v>101.46516182754944</c:v>
                </c:pt>
                <c:pt idx="326">
                  <c:v>103.70541892124807</c:v>
                </c:pt>
                <c:pt idx="327">
                  <c:v>103.89252792155473</c:v>
                </c:pt>
                <c:pt idx="328">
                  <c:v>103.73247987892148</c:v>
                </c:pt>
                <c:pt idx="329">
                  <c:v>102.4632675563187</c:v>
                </c:pt>
                <c:pt idx="330">
                  <c:v>101.93781644610867</c:v>
                </c:pt>
                <c:pt idx="331">
                  <c:v>100.39507798699289</c:v>
                </c:pt>
                <c:pt idx="332">
                  <c:v>101.52325787913898</c:v>
                </c:pt>
                <c:pt idx="333">
                  <c:v>102.74371266161913</c:v>
                </c:pt>
                <c:pt idx="334">
                  <c:v>102.75229322721128</c:v>
                </c:pt>
                <c:pt idx="335">
                  <c:v>104.47056735596431</c:v>
                </c:pt>
                <c:pt idx="336">
                  <c:v>105.13608932620262</c:v>
                </c:pt>
                <c:pt idx="337">
                  <c:v>104.79498785744201</c:v>
                </c:pt>
                <c:pt idx="338">
                  <c:v>104.82112412704659</c:v>
                </c:pt>
                <c:pt idx="339">
                  <c:v>104.51441800190861</c:v>
                </c:pt>
                <c:pt idx="340">
                  <c:v>104.0727620298229</c:v>
                </c:pt>
                <c:pt idx="341">
                  <c:v>103.68985805826186</c:v>
                </c:pt>
                <c:pt idx="342">
                  <c:v>103.6501610871866</c:v>
                </c:pt>
                <c:pt idx="343">
                  <c:v>103.46909839085043</c:v>
                </c:pt>
                <c:pt idx="344">
                  <c:v>103.47965754101652</c:v>
                </c:pt>
                <c:pt idx="345">
                  <c:v>103.01490644937122</c:v>
                </c:pt>
                <c:pt idx="346">
                  <c:v>102.9312416564331</c:v>
                </c:pt>
                <c:pt idx="347">
                  <c:v>102.58432383923214</c:v>
                </c:pt>
                <c:pt idx="348">
                  <c:v>102.15126547777596</c:v>
                </c:pt>
                <c:pt idx="349">
                  <c:v>102.29557565068033</c:v>
                </c:pt>
                <c:pt idx="350">
                  <c:v>102.35343285377456</c:v>
                </c:pt>
                <c:pt idx="351">
                  <c:v>102.65756015339726</c:v>
                </c:pt>
                <c:pt idx="352">
                  <c:v>102.44781300742724</c:v>
                </c:pt>
                <c:pt idx="353">
                  <c:v>102.0095401441193</c:v>
                </c:pt>
                <c:pt idx="354">
                  <c:v>102.03615227444567</c:v>
                </c:pt>
                <c:pt idx="355">
                  <c:v>102.05997981521487</c:v>
                </c:pt>
                <c:pt idx="356">
                  <c:v>101.9665691534434</c:v>
                </c:pt>
                <c:pt idx="357">
                  <c:v>101.85395500684561</c:v>
                </c:pt>
                <c:pt idx="358">
                  <c:v>101.86542553645634</c:v>
                </c:pt>
                <c:pt idx="359">
                  <c:v>101.81559041137187</c:v>
                </c:pt>
                <c:pt idx="360">
                  <c:v>101.6206317225857</c:v>
                </c:pt>
                <c:pt idx="361">
                  <c:v>101.50805750438221</c:v>
                </c:pt>
                <c:pt idx="362">
                  <c:v>101.16174752623211</c:v>
                </c:pt>
                <c:pt idx="363">
                  <c:v>101.08431518964187</c:v>
                </c:pt>
                <c:pt idx="364">
                  <c:v>101.17030736631098</c:v>
                </c:pt>
                <c:pt idx="365">
                  <c:v>100.94598573010018</c:v>
                </c:pt>
                <c:pt idx="366">
                  <c:v>100.89254340590436</c:v>
                </c:pt>
                <c:pt idx="367">
                  <c:v>101.17123918864181</c:v>
                </c:pt>
                <c:pt idx="368">
                  <c:v>101.00450488164572</c:v>
                </c:pt>
                <c:pt idx="369">
                  <c:v>100.50303429481571</c:v>
                </c:pt>
                <c:pt idx="370">
                  <c:v>100</c:v>
                </c:pt>
              </c:numCache>
            </c:numRef>
          </c:val>
          <c:smooth val="0"/>
          <c:extLst>
            <c:ext xmlns:c16="http://schemas.microsoft.com/office/drawing/2014/chart" uri="{C3380CC4-5D6E-409C-BE32-E72D297353CC}">
              <c16:uniqueId val="{00000000-78B8-4484-94ED-C3CA7F2BD6FA}"/>
            </c:ext>
          </c:extLst>
        </c:ser>
        <c:ser>
          <c:idx val="1"/>
          <c:order val="1"/>
          <c:tx>
            <c:strRef>
              <c:f>Equities!$L$1</c:f>
              <c:strCache>
                <c:ptCount val="1"/>
                <c:pt idx="0">
                  <c:v>Equities Portfolio PnL</c:v>
                </c:pt>
              </c:strCache>
            </c:strRef>
          </c:tx>
          <c:spPr>
            <a:ln cmpd="sng">
              <a:solidFill>
                <a:srgbClr val="ED7D31"/>
              </a:solidFill>
              <a:prstDash val="solid"/>
            </a:ln>
          </c:spPr>
          <c:marker>
            <c:symbol val="none"/>
          </c:marker>
          <c:cat>
            <c:numRef>
              <c:f>'Asset Classes wBTC'!$A$2:$A$1000</c:f>
              <c:numCache>
                <c:formatCode>m/d/yyyy</c:formatCode>
                <c:ptCount val="999"/>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numCache>
            </c:numRef>
          </c:cat>
          <c:val>
            <c:numRef>
              <c:f>Equities!$L$2:$L$1000</c:f>
              <c:numCache>
                <c:formatCode>"$"#,##0.00</c:formatCode>
                <c:ptCount val="999"/>
                <c:pt idx="0">
                  <c:v>122.70694388273711</c:v>
                </c:pt>
                <c:pt idx="1">
                  <c:v>122.48375780404724</c:v>
                </c:pt>
                <c:pt idx="2">
                  <c:v>120.89496239448376</c:v>
                </c:pt>
                <c:pt idx="3">
                  <c:v>123.49788044357521</c:v>
                </c:pt>
                <c:pt idx="4">
                  <c:v>124.10800039231646</c:v>
                </c:pt>
                <c:pt idx="5">
                  <c:v>124.80073744957437</c:v>
                </c:pt>
                <c:pt idx="6">
                  <c:v>124.73680940402852</c:v>
                </c:pt>
                <c:pt idx="7">
                  <c:v>124.53518705762174</c:v>
                </c:pt>
                <c:pt idx="8">
                  <c:v>124.32040329058761</c:v>
                </c:pt>
                <c:pt idx="9">
                  <c:v>123.74151725440032</c:v>
                </c:pt>
                <c:pt idx="10">
                  <c:v>124.344999790874</c:v>
                </c:pt>
                <c:pt idx="11">
                  <c:v>124.47879357408877</c:v>
                </c:pt>
                <c:pt idx="12">
                  <c:v>124.26028673687007</c:v>
                </c:pt>
                <c:pt idx="13">
                  <c:v>122.93594449088764</c:v>
                </c:pt>
                <c:pt idx="14">
                  <c:v>123.46374978113704</c:v>
                </c:pt>
                <c:pt idx="15">
                  <c:v>122.82286400035375</c:v>
                </c:pt>
                <c:pt idx="16">
                  <c:v>122.68763631043186</c:v>
                </c:pt>
                <c:pt idx="17">
                  <c:v>122.37706186111481</c:v>
                </c:pt>
                <c:pt idx="18">
                  <c:v>122.1095390640838</c:v>
                </c:pt>
                <c:pt idx="19">
                  <c:v>122.1046594294737</c:v>
                </c:pt>
                <c:pt idx="20">
                  <c:v>122.11158526251776</c:v>
                </c:pt>
                <c:pt idx="21">
                  <c:v>121.19714946766655</c:v>
                </c:pt>
                <c:pt idx="22">
                  <c:v>121.27732515116307</c:v>
                </c:pt>
                <c:pt idx="23">
                  <c:v>119.4746058976141</c:v>
                </c:pt>
                <c:pt idx="24">
                  <c:v>120.58865299895749</c:v>
                </c:pt>
                <c:pt idx="25">
                  <c:v>120.62333238899848</c:v>
                </c:pt>
                <c:pt idx="26">
                  <c:v>121.05992167173353</c:v>
                </c:pt>
                <c:pt idx="27">
                  <c:v>119.19851114223424</c:v>
                </c:pt>
                <c:pt idx="28">
                  <c:v>118.15000420728425</c:v>
                </c:pt>
                <c:pt idx="29">
                  <c:v>120.67180340328325</c:v>
                </c:pt>
                <c:pt idx="30">
                  <c:v>122.0620836188798</c:v>
                </c:pt>
                <c:pt idx="31">
                  <c:v>122.69676891237346</c:v>
                </c:pt>
                <c:pt idx="32">
                  <c:v>121.53550209549066</c:v>
                </c:pt>
                <c:pt idx="33">
                  <c:v>120.7316767593201</c:v>
                </c:pt>
                <c:pt idx="34">
                  <c:v>119.56405850173417</c:v>
                </c:pt>
                <c:pt idx="35">
                  <c:v>120.85305578291127</c:v>
                </c:pt>
                <c:pt idx="36">
                  <c:v>119.72998093373479</c:v>
                </c:pt>
                <c:pt idx="37">
                  <c:v>121.16763666294955</c:v>
                </c:pt>
                <c:pt idx="38">
                  <c:v>121.11554511545722</c:v>
                </c:pt>
                <c:pt idx="39">
                  <c:v>120.75402420779855</c:v>
                </c:pt>
                <c:pt idx="40">
                  <c:v>121.27283936195445</c:v>
                </c:pt>
                <c:pt idx="41">
                  <c:v>121.07837341529481</c:v>
                </c:pt>
                <c:pt idx="42">
                  <c:v>119.78335733098379</c:v>
                </c:pt>
                <c:pt idx="43">
                  <c:v>120.26502326709543</c:v>
                </c:pt>
                <c:pt idx="44">
                  <c:v>118.88202333876065</c:v>
                </c:pt>
                <c:pt idx="45">
                  <c:v>120.85426101479158</c:v>
                </c:pt>
                <c:pt idx="46">
                  <c:v>121.45096414383916</c:v>
                </c:pt>
                <c:pt idx="47">
                  <c:v>120.93646626895357</c:v>
                </c:pt>
                <c:pt idx="48">
                  <c:v>119.71025816723424</c:v>
                </c:pt>
                <c:pt idx="49">
                  <c:v>119.65704581884333</c:v>
                </c:pt>
                <c:pt idx="50">
                  <c:v>119.04035503281003</c:v>
                </c:pt>
                <c:pt idx="51">
                  <c:v>119.42088137273964</c:v>
                </c:pt>
                <c:pt idx="52">
                  <c:v>118.88517311455222</c:v>
                </c:pt>
                <c:pt idx="53">
                  <c:v>118.39191282648693</c:v>
                </c:pt>
                <c:pt idx="54">
                  <c:v>118.11930565483354</c:v>
                </c:pt>
                <c:pt idx="55">
                  <c:v>119.16289666556767</c:v>
                </c:pt>
                <c:pt idx="56">
                  <c:v>117.46824688314599</c:v>
                </c:pt>
                <c:pt idx="57">
                  <c:v>116.01675419154056</c:v>
                </c:pt>
                <c:pt idx="58">
                  <c:v>116.10834681456667</c:v>
                </c:pt>
                <c:pt idx="59">
                  <c:v>116.56441567727612</c:v>
                </c:pt>
                <c:pt idx="60">
                  <c:v>116.98391593093329</c:v>
                </c:pt>
                <c:pt idx="61">
                  <c:v>115.24874660868734</c:v>
                </c:pt>
                <c:pt idx="62">
                  <c:v>114.50169006343864</c:v>
                </c:pt>
                <c:pt idx="63">
                  <c:v>115.05012998150661</c:v>
                </c:pt>
                <c:pt idx="64">
                  <c:v>116.45350821131821</c:v>
                </c:pt>
                <c:pt idx="65">
                  <c:v>116.13263204002223</c:v>
                </c:pt>
                <c:pt idx="66">
                  <c:v>116.11576087512836</c:v>
                </c:pt>
                <c:pt idx="67">
                  <c:v>117.32736059465367</c:v>
                </c:pt>
                <c:pt idx="68">
                  <c:v>116.70379945946971</c:v>
                </c:pt>
                <c:pt idx="69">
                  <c:v>116.73903674315008</c:v>
                </c:pt>
                <c:pt idx="70">
                  <c:v>116.38076802234622</c:v>
                </c:pt>
                <c:pt idx="71">
                  <c:v>116.0392593340902</c:v>
                </c:pt>
                <c:pt idx="72">
                  <c:v>115.37613109778522</c:v>
                </c:pt>
                <c:pt idx="73">
                  <c:v>115.05162313810231</c:v>
                </c:pt>
                <c:pt idx="74">
                  <c:v>113.63403190467898</c:v>
                </c:pt>
                <c:pt idx="75">
                  <c:v>114.29223657816091</c:v>
                </c:pt>
                <c:pt idx="76">
                  <c:v>113.25731507245514</c:v>
                </c:pt>
                <c:pt idx="77">
                  <c:v>114.35859326667133</c:v>
                </c:pt>
                <c:pt idx="78">
                  <c:v>115.32428551357646</c:v>
                </c:pt>
                <c:pt idx="79">
                  <c:v>115.85880906138659</c:v>
                </c:pt>
                <c:pt idx="80">
                  <c:v>113.2264698883673</c:v>
                </c:pt>
                <c:pt idx="81">
                  <c:v>114.86878061898888</c:v>
                </c:pt>
                <c:pt idx="82">
                  <c:v>117.21978935228445</c:v>
                </c:pt>
                <c:pt idx="83">
                  <c:v>116.66657429541627</c:v>
                </c:pt>
                <c:pt idx="84">
                  <c:v>116.43328570933758</c:v>
                </c:pt>
                <c:pt idx="85">
                  <c:v>116.71739028119414</c:v>
                </c:pt>
                <c:pt idx="86">
                  <c:v>116.43040125363297</c:v>
                </c:pt>
                <c:pt idx="87">
                  <c:v>116.90104483545335</c:v>
                </c:pt>
                <c:pt idx="88">
                  <c:v>117.35303277168121</c:v>
                </c:pt>
                <c:pt idx="89">
                  <c:v>116.88494219939685</c:v>
                </c:pt>
                <c:pt idx="90">
                  <c:v>116.39336653922538</c:v>
                </c:pt>
                <c:pt idx="91">
                  <c:v>115.75595298410282</c:v>
                </c:pt>
                <c:pt idx="92">
                  <c:v>116.01915147457109</c:v>
                </c:pt>
                <c:pt idx="93">
                  <c:v>115.82910327140382</c:v>
                </c:pt>
                <c:pt idx="94">
                  <c:v>114.7503755566194</c:v>
                </c:pt>
                <c:pt idx="95">
                  <c:v>113.87529592846948</c:v>
                </c:pt>
                <c:pt idx="96">
                  <c:v>113.43414993482436</c:v>
                </c:pt>
                <c:pt idx="97">
                  <c:v>113.08082750479923</c:v>
                </c:pt>
                <c:pt idx="98">
                  <c:v>111.72419039230337</c:v>
                </c:pt>
                <c:pt idx="99">
                  <c:v>110.15852185403314</c:v>
                </c:pt>
                <c:pt idx="100">
                  <c:v>112.66775433473352</c:v>
                </c:pt>
                <c:pt idx="101">
                  <c:v>111.69443794293562</c:v>
                </c:pt>
                <c:pt idx="102">
                  <c:v>114.56000270444046</c:v>
                </c:pt>
                <c:pt idx="103">
                  <c:v>114.39944000704347</c:v>
                </c:pt>
                <c:pt idx="104">
                  <c:v>114.31446949911347</c:v>
                </c:pt>
                <c:pt idx="105">
                  <c:v>114.81091294811719</c:v>
                </c:pt>
                <c:pt idx="106">
                  <c:v>114.73963167459871</c:v>
                </c:pt>
                <c:pt idx="107">
                  <c:v>113.5523532158999</c:v>
                </c:pt>
                <c:pt idx="108">
                  <c:v>112.77586242044394</c:v>
                </c:pt>
                <c:pt idx="109">
                  <c:v>114.3899920055604</c:v>
                </c:pt>
                <c:pt idx="110">
                  <c:v>113.74304609298032</c:v>
                </c:pt>
                <c:pt idx="111">
                  <c:v>113.72807804878053</c:v>
                </c:pt>
                <c:pt idx="112">
                  <c:v>113.34057653998622</c:v>
                </c:pt>
                <c:pt idx="113">
                  <c:v>114.7242646599117</c:v>
                </c:pt>
                <c:pt idx="114">
                  <c:v>113.75297453316523</c:v>
                </c:pt>
                <c:pt idx="115">
                  <c:v>113.2512690605638</c:v>
                </c:pt>
                <c:pt idx="116">
                  <c:v>112.05428893698152</c:v>
                </c:pt>
                <c:pt idx="117">
                  <c:v>111.05378953643874</c:v>
                </c:pt>
                <c:pt idx="118">
                  <c:v>111.38736022316095</c:v>
                </c:pt>
                <c:pt idx="119">
                  <c:v>111.65164219302322</c:v>
                </c:pt>
                <c:pt idx="120">
                  <c:v>111.44508944118166</c:v>
                </c:pt>
                <c:pt idx="121">
                  <c:v>111.17289272975847</c:v>
                </c:pt>
                <c:pt idx="122">
                  <c:v>110.288366950962</c:v>
                </c:pt>
                <c:pt idx="123">
                  <c:v>110.22424016244253</c:v>
                </c:pt>
                <c:pt idx="124">
                  <c:v>109.42011416894347</c:v>
                </c:pt>
                <c:pt idx="125">
                  <c:v>109.70445849170896</c:v>
                </c:pt>
                <c:pt idx="126">
                  <c:v>110.7480428081402</c:v>
                </c:pt>
                <c:pt idx="127">
                  <c:v>111.39651864949582</c:v>
                </c:pt>
                <c:pt idx="128">
                  <c:v>110.48693878494512</c:v>
                </c:pt>
                <c:pt idx="129">
                  <c:v>110.24653809956445</c:v>
                </c:pt>
                <c:pt idx="130">
                  <c:v>109.00434762630113</c:v>
                </c:pt>
                <c:pt idx="131">
                  <c:v>108.90538702858754</c:v>
                </c:pt>
                <c:pt idx="132">
                  <c:v>109.19888772003858</c:v>
                </c:pt>
                <c:pt idx="133">
                  <c:v>108.92324687553717</c:v>
                </c:pt>
                <c:pt idx="134">
                  <c:v>109.06299303473506</c:v>
                </c:pt>
                <c:pt idx="135">
                  <c:v>108.66568178695705</c:v>
                </c:pt>
                <c:pt idx="136">
                  <c:v>109.36074705560029</c:v>
                </c:pt>
                <c:pt idx="137">
                  <c:v>108.52096324658538</c:v>
                </c:pt>
                <c:pt idx="138">
                  <c:v>108.33866386246157</c:v>
                </c:pt>
                <c:pt idx="139">
                  <c:v>108.20660199220788</c:v>
                </c:pt>
                <c:pt idx="140">
                  <c:v>106.23943483974992</c:v>
                </c:pt>
                <c:pt idx="141">
                  <c:v>108.17912587431442</c:v>
                </c:pt>
                <c:pt idx="142">
                  <c:v>107.65947513253377</c:v>
                </c:pt>
                <c:pt idx="143">
                  <c:v>107.81334559752145</c:v>
                </c:pt>
                <c:pt idx="144">
                  <c:v>105.88347922326827</c:v>
                </c:pt>
                <c:pt idx="145">
                  <c:v>105.65950089003587</c:v>
                </c:pt>
                <c:pt idx="146">
                  <c:v>105.53867812505926</c:v>
                </c:pt>
                <c:pt idx="147">
                  <c:v>104.87679908686887</c:v>
                </c:pt>
                <c:pt idx="148">
                  <c:v>105.49979490539116</c:v>
                </c:pt>
                <c:pt idx="149">
                  <c:v>105.67695781416795</c:v>
                </c:pt>
                <c:pt idx="150">
                  <c:v>104.34321360942207</c:v>
                </c:pt>
                <c:pt idx="151">
                  <c:v>102.82867968370121</c:v>
                </c:pt>
                <c:pt idx="152">
                  <c:v>104.37221098508107</c:v>
                </c:pt>
                <c:pt idx="153">
                  <c:v>103.51172333764819</c:v>
                </c:pt>
                <c:pt idx="154">
                  <c:v>103.28718675990007</c:v>
                </c:pt>
                <c:pt idx="155">
                  <c:v>100.28168349347946</c:v>
                </c:pt>
                <c:pt idx="156">
                  <c:v>100.15687229273777</c:v>
                </c:pt>
                <c:pt idx="157">
                  <c:v>97.645148702701306</c:v>
                </c:pt>
                <c:pt idx="158">
                  <c:v>96.751116527859324</c:v>
                </c:pt>
                <c:pt idx="159">
                  <c:v>94.400203286795602</c:v>
                </c:pt>
                <c:pt idx="160">
                  <c:v>93.390285500576709</c:v>
                </c:pt>
                <c:pt idx="161">
                  <c:v>93.972948755549822</c:v>
                </c:pt>
                <c:pt idx="162">
                  <c:v>93.38654519472945</c:v>
                </c:pt>
                <c:pt idx="163">
                  <c:v>96.130852462726381</c:v>
                </c:pt>
                <c:pt idx="164">
                  <c:v>96.787893191524262</c:v>
                </c:pt>
                <c:pt idx="165">
                  <c:v>98.538171435698658</c:v>
                </c:pt>
                <c:pt idx="166">
                  <c:v>98.017226426945527</c:v>
                </c:pt>
                <c:pt idx="167">
                  <c:v>97.729292692151091</c:v>
                </c:pt>
                <c:pt idx="168">
                  <c:v>97.912530768611376</c:v>
                </c:pt>
                <c:pt idx="169">
                  <c:v>97.615690708880479</c:v>
                </c:pt>
                <c:pt idx="170">
                  <c:v>98.300992168068078</c:v>
                </c:pt>
                <c:pt idx="171">
                  <c:v>98.17178022748945</c:v>
                </c:pt>
                <c:pt idx="172">
                  <c:v>98.704848923329621</c:v>
                </c:pt>
                <c:pt idx="173">
                  <c:v>98.884781381667239</c:v>
                </c:pt>
                <c:pt idx="174">
                  <c:v>99.673474057571141</c:v>
                </c:pt>
                <c:pt idx="175">
                  <c:v>98.841986101995047</c:v>
                </c:pt>
                <c:pt idx="176">
                  <c:v>98.271313963104376</c:v>
                </c:pt>
                <c:pt idx="177">
                  <c:v>97.484387896909311</c:v>
                </c:pt>
                <c:pt idx="178">
                  <c:v>96.225892496489706</c:v>
                </c:pt>
                <c:pt idx="179">
                  <c:v>97.198101800481396</c:v>
                </c:pt>
                <c:pt idx="180">
                  <c:v>95.6299749555006</c:v>
                </c:pt>
                <c:pt idx="181">
                  <c:v>96.088800087165055</c:v>
                </c:pt>
                <c:pt idx="182">
                  <c:v>95.548048089554669</c:v>
                </c:pt>
                <c:pt idx="183">
                  <c:v>95.838616147928946</c:v>
                </c:pt>
                <c:pt idx="184">
                  <c:v>96.200413369398646</c:v>
                </c:pt>
                <c:pt idx="185">
                  <c:v>94.764614197544077</c:v>
                </c:pt>
                <c:pt idx="186">
                  <c:v>94.026045589779926</c:v>
                </c:pt>
                <c:pt idx="187">
                  <c:v>93.971807040872875</c:v>
                </c:pt>
                <c:pt idx="188">
                  <c:v>95.071865903167563</c:v>
                </c:pt>
                <c:pt idx="189">
                  <c:v>94.596910460230148</c:v>
                </c:pt>
                <c:pt idx="190">
                  <c:v>96.592537889869917</c:v>
                </c:pt>
                <c:pt idx="191">
                  <c:v>97.508127531216559</c:v>
                </c:pt>
                <c:pt idx="192">
                  <c:v>97.772210676352643</c:v>
                </c:pt>
                <c:pt idx="193">
                  <c:v>97.867482136167354</c:v>
                </c:pt>
                <c:pt idx="194">
                  <c:v>97.340572849739132</c:v>
                </c:pt>
                <c:pt idx="195">
                  <c:v>96.543563932804688</c:v>
                </c:pt>
                <c:pt idx="196">
                  <c:v>95.8250498878011</c:v>
                </c:pt>
                <c:pt idx="197">
                  <c:v>97.105490121987302</c:v>
                </c:pt>
                <c:pt idx="198">
                  <c:v>95.498773052239741</c:v>
                </c:pt>
                <c:pt idx="199">
                  <c:v>97.032080605725824</c:v>
                </c:pt>
                <c:pt idx="200">
                  <c:v>97.382981780946892</c:v>
                </c:pt>
                <c:pt idx="201">
                  <c:v>99.938619466543656</c:v>
                </c:pt>
                <c:pt idx="202">
                  <c:v>98.509208962220839</c:v>
                </c:pt>
                <c:pt idx="203">
                  <c:v>98.190557793484629</c:v>
                </c:pt>
                <c:pt idx="204">
                  <c:v>98.73692731394317</c:v>
                </c:pt>
                <c:pt idx="205">
                  <c:v>98.128276080658111</c:v>
                </c:pt>
                <c:pt idx="206">
                  <c:v>98.651638039207299</c:v>
                </c:pt>
                <c:pt idx="207">
                  <c:v>98.003130571159545</c:v>
                </c:pt>
                <c:pt idx="208">
                  <c:v>97.891608995692479</c:v>
                </c:pt>
                <c:pt idx="209">
                  <c:v>96.720770650446696</c:v>
                </c:pt>
                <c:pt idx="210">
                  <c:v>97.11340047837885</c:v>
                </c:pt>
                <c:pt idx="211">
                  <c:v>97.334965048689753</c:v>
                </c:pt>
                <c:pt idx="212">
                  <c:v>97.630026396148395</c:v>
                </c:pt>
                <c:pt idx="213">
                  <c:v>97.412425632592573</c:v>
                </c:pt>
                <c:pt idx="214">
                  <c:v>96.850502178828165</c:v>
                </c:pt>
                <c:pt idx="215">
                  <c:v>97.062667118387964</c:v>
                </c:pt>
                <c:pt idx="216">
                  <c:v>97.650442879298851</c:v>
                </c:pt>
                <c:pt idx="217">
                  <c:v>95.929826226090768</c:v>
                </c:pt>
                <c:pt idx="218">
                  <c:v>95.786600760080091</c:v>
                </c:pt>
                <c:pt idx="219">
                  <c:v>95.319984109545828</c:v>
                </c:pt>
                <c:pt idx="220">
                  <c:v>95.591035056245687</c:v>
                </c:pt>
                <c:pt idx="221">
                  <c:v>95.231504902527888</c:v>
                </c:pt>
                <c:pt idx="222">
                  <c:v>94.886772736275759</c:v>
                </c:pt>
                <c:pt idx="223">
                  <c:v>94.269060967806155</c:v>
                </c:pt>
                <c:pt idx="224">
                  <c:v>92.861192389781749</c:v>
                </c:pt>
                <c:pt idx="225">
                  <c:v>94.190860335460783</c:v>
                </c:pt>
                <c:pt idx="226">
                  <c:v>95.25572814096779</c:v>
                </c:pt>
                <c:pt idx="227">
                  <c:v>94.28249329482982</c:v>
                </c:pt>
                <c:pt idx="228">
                  <c:v>95.007780661389376</c:v>
                </c:pt>
                <c:pt idx="229">
                  <c:v>93.758574474754255</c:v>
                </c:pt>
                <c:pt idx="230">
                  <c:v>94.257009020568532</c:v>
                </c:pt>
                <c:pt idx="231">
                  <c:v>95.155444724394044</c:v>
                </c:pt>
                <c:pt idx="232">
                  <c:v>95.005748975371944</c:v>
                </c:pt>
                <c:pt idx="233">
                  <c:v>94.320643061753913</c:v>
                </c:pt>
                <c:pt idx="234">
                  <c:v>93.828157460216431</c:v>
                </c:pt>
                <c:pt idx="235">
                  <c:v>93.494190361736429</c:v>
                </c:pt>
                <c:pt idx="236">
                  <c:v>94.140605350400406</c:v>
                </c:pt>
                <c:pt idx="237">
                  <c:v>92.878545611035179</c:v>
                </c:pt>
                <c:pt idx="238">
                  <c:v>91.695922201984189</c:v>
                </c:pt>
                <c:pt idx="239">
                  <c:v>92.421513626077882</c:v>
                </c:pt>
                <c:pt idx="240">
                  <c:v>91.361869596094834</c:v>
                </c:pt>
                <c:pt idx="241">
                  <c:v>92.160296424778849</c:v>
                </c:pt>
                <c:pt idx="242">
                  <c:v>91.679203593621637</c:v>
                </c:pt>
                <c:pt idx="243">
                  <c:v>92.84715001869067</c:v>
                </c:pt>
                <c:pt idx="244">
                  <c:v>91.699539988749265</c:v>
                </c:pt>
                <c:pt idx="245">
                  <c:v>90.675302405766558</c:v>
                </c:pt>
                <c:pt idx="246">
                  <c:v>90.276281341370264</c:v>
                </c:pt>
                <c:pt idx="247">
                  <c:v>90.092724183898639</c:v>
                </c:pt>
                <c:pt idx="248">
                  <c:v>89.028956060179496</c:v>
                </c:pt>
                <c:pt idx="249">
                  <c:v>90.573143114683063</c:v>
                </c:pt>
                <c:pt idx="250">
                  <c:v>89.508935563329928</c:v>
                </c:pt>
                <c:pt idx="251">
                  <c:v>91.844450653421063</c:v>
                </c:pt>
                <c:pt idx="252">
                  <c:v>91.422708295861781</c:v>
                </c:pt>
                <c:pt idx="253">
                  <c:v>90.290221057303796</c:v>
                </c:pt>
                <c:pt idx="254">
                  <c:v>90.947028065519675</c:v>
                </c:pt>
                <c:pt idx="255">
                  <c:v>91.228112932655378</c:v>
                </c:pt>
                <c:pt idx="256">
                  <c:v>91.227269077688206</c:v>
                </c:pt>
                <c:pt idx="257">
                  <c:v>89.844856449991099</c:v>
                </c:pt>
                <c:pt idx="258">
                  <c:v>89.36766282045879</c:v>
                </c:pt>
                <c:pt idx="259">
                  <c:v>87.890187430073695</c:v>
                </c:pt>
                <c:pt idx="260">
                  <c:v>93.302006717842119</c:v>
                </c:pt>
                <c:pt idx="261">
                  <c:v>93.601152042726085</c:v>
                </c:pt>
                <c:pt idx="262">
                  <c:v>94.756462205412561</c:v>
                </c:pt>
                <c:pt idx="263">
                  <c:v>93.444414120753834</c:v>
                </c:pt>
                <c:pt idx="264">
                  <c:v>91.447066920281742</c:v>
                </c:pt>
                <c:pt idx="265">
                  <c:v>91.763687419272998</c:v>
                </c:pt>
                <c:pt idx="266">
                  <c:v>89.907888502987248</c:v>
                </c:pt>
                <c:pt idx="267">
                  <c:v>88.936168579677414</c:v>
                </c:pt>
                <c:pt idx="268">
                  <c:v>87.040433154319615</c:v>
                </c:pt>
                <c:pt idx="269">
                  <c:v>87.569619068404393</c:v>
                </c:pt>
                <c:pt idx="270">
                  <c:v>87.05584487760089</c:v>
                </c:pt>
                <c:pt idx="271">
                  <c:v>85.688245190273477</c:v>
                </c:pt>
                <c:pt idx="272">
                  <c:v>83.121227560590697</c:v>
                </c:pt>
                <c:pt idx="273">
                  <c:v>83.0403881883054</c:v>
                </c:pt>
                <c:pt idx="274">
                  <c:v>83.916567126618901</c:v>
                </c:pt>
                <c:pt idx="275">
                  <c:v>82.15897723098827</c:v>
                </c:pt>
                <c:pt idx="276">
                  <c:v>83.314508751723764</c:v>
                </c:pt>
                <c:pt idx="277">
                  <c:v>80.291709249433723</c:v>
                </c:pt>
                <c:pt idx="278">
                  <c:v>79.981131561278985</c:v>
                </c:pt>
                <c:pt idx="279">
                  <c:v>80.142645137872421</c:v>
                </c:pt>
                <c:pt idx="280">
                  <c:v>80.779399363475846</c:v>
                </c:pt>
                <c:pt idx="281">
                  <c:v>82.269229912812833</c:v>
                </c:pt>
                <c:pt idx="282">
                  <c:v>82.124503516396928</c:v>
                </c:pt>
                <c:pt idx="283">
                  <c:v>80.806575608485375</c:v>
                </c:pt>
                <c:pt idx="284">
                  <c:v>79.567502454862876</c:v>
                </c:pt>
                <c:pt idx="285">
                  <c:v>80.409860584565592</c:v>
                </c:pt>
                <c:pt idx="286">
                  <c:v>79.867745492369366</c:v>
                </c:pt>
                <c:pt idx="287">
                  <c:v>79.628708234543979</c:v>
                </c:pt>
                <c:pt idx="288">
                  <c:v>81.915496959333922</c:v>
                </c:pt>
                <c:pt idx="289">
                  <c:v>83.222545939329578</c:v>
                </c:pt>
                <c:pt idx="290">
                  <c:v>80.993328114525767</c:v>
                </c:pt>
                <c:pt idx="291">
                  <c:v>80.688023699855961</c:v>
                </c:pt>
                <c:pt idx="292">
                  <c:v>79.547774956328396</c:v>
                </c:pt>
                <c:pt idx="293">
                  <c:v>78.490458379016715</c:v>
                </c:pt>
                <c:pt idx="294">
                  <c:v>78.731762182643351</c:v>
                </c:pt>
                <c:pt idx="295">
                  <c:v>76.903413192311547</c:v>
                </c:pt>
                <c:pt idx="296">
                  <c:v>78.946972839543974</c:v>
                </c:pt>
                <c:pt idx="297">
                  <c:v>80.594236065219278</c:v>
                </c:pt>
                <c:pt idx="298">
                  <c:v>78.644622482197249</c:v>
                </c:pt>
                <c:pt idx="299">
                  <c:v>78.676129137726548</c:v>
                </c:pt>
                <c:pt idx="300">
                  <c:v>81.09228351457692</c:v>
                </c:pt>
                <c:pt idx="301">
                  <c:v>79.110427647445363</c:v>
                </c:pt>
                <c:pt idx="302">
                  <c:v>79.73757193581433</c:v>
                </c:pt>
                <c:pt idx="303">
                  <c:v>77.692038378357353</c:v>
                </c:pt>
                <c:pt idx="304">
                  <c:v>76.662913491058987</c:v>
                </c:pt>
                <c:pt idx="305">
                  <c:v>76.803462797579954</c:v>
                </c:pt>
                <c:pt idx="306">
                  <c:v>71.983052121440451</c:v>
                </c:pt>
                <c:pt idx="307">
                  <c:v>73.806817338051061</c:v>
                </c:pt>
                <c:pt idx="308">
                  <c:v>72.307683689970176</c:v>
                </c:pt>
                <c:pt idx="309">
                  <c:v>75.635657475280837</c:v>
                </c:pt>
                <c:pt idx="310">
                  <c:v>76.853248543788723</c:v>
                </c:pt>
                <c:pt idx="311">
                  <c:v>74.369247354270215</c:v>
                </c:pt>
                <c:pt idx="312">
                  <c:v>77.053701487142774</c:v>
                </c:pt>
                <c:pt idx="313">
                  <c:v>73.716229306211076</c:v>
                </c:pt>
                <c:pt idx="314">
                  <c:v>71.733319887383445</c:v>
                </c:pt>
                <c:pt idx="315">
                  <c:v>65.776460696855537</c:v>
                </c:pt>
                <c:pt idx="316">
                  <c:v>66.864518816300773</c:v>
                </c:pt>
                <c:pt idx="317">
                  <c:v>68.183913706560489</c:v>
                </c:pt>
                <c:pt idx="318">
                  <c:v>67.409026856953204</c:v>
                </c:pt>
                <c:pt idx="319">
                  <c:v>71.948846983161317</c:v>
                </c:pt>
                <c:pt idx="320">
                  <c:v>68.208024697178189</c:v>
                </c:pt>
                <c:pt idx="321">
                  <c:v>76.950149913379548</c:v>
                </c:pt>
                <c:pt idx="322">
                  <c:v>71.261570696208196</c:v>
                </c:pt>
                <c:pt idx="323">
                  <c:v>80.332707696983334</c:v>
                </c:pt>
                <c:pt idx="324">
                  <c:v>84.917149023367557</c:v>
                </c:pt>
                <c:pt idx="325">
                  <c:v>80.941178905747222</c:v>
                </c:pt>
                <c:pt idx="326">
                  <c:v>88.405810029948796</c:v>
                </c:pt>
                <c:pt idx="327">
                  <c:v>89.798348486806404</c:v>
                </c:pt>
                <c:pt idx="328">
                  <c:v>92.491491552573507</c:v>
                </c:pt>
                <c:pt idx="329">
                  <c:v>89.651929729777649</c:v>
                </c:pt>
                <c:pt idx="330">
                  <c:v>91.147329186485308</c:v>
                </c:pt>
                <c:pt idx="331">
                  <c:v>89.120363002113322</c:v>
                </c:pt>
                <c:pt idx="332">
                  <c:v>89.997858015094096</c:v>
                </c:pt>
                <c:pt idx="333">
                  <c:v>93.057273911432176</c:v>
                </c:pt>
                <c:pt idx="334">
                  <c:v>93.306273846637907</c:v>
                </c:pt>
                <c:pt idx="335">
                  <c:v>94.990233923920442</c:v>
                </c:pt>
                <c:pt idx="336">
                  <c:v>98.765763594770505</c:v>
                </c:pt>
                <c:pt idx="337">
                  <c:v>99.578416125039396</c:v>
                </c:pt>
                <c:pt idx="338">
                  <c:v>100.19684385897267</c:v>
                </c:pt>
                <c:pt idx="339">
                  <c:v>99.817847399314559</c:v>
                </c:pt>
                <c:pt idx="340">
                  <c:v>100.43702754252246</c:v>
                </c:pt>
                <c:pt idx="341">
                  <c:v>100.50148536381171</c:v>
                </c:pt>
                <c:pt idx="342">
                  <c:v>101.05422684389735</c:v>
                </c:pt>
                <c:pt idx="343">
                  <c:v>100.56070299700173</c:v>
                </c:pt>
                <c:pt idx="344">
                  <c:v>100.05582936541822</c:v>
                </c:pt>
                <c:pt idx="345">
                  <c:v>99.759146183908356</c:v>
                </c:pt>
                <c:pt idx="346">
                  <c:v>100.66923984230007</c:v>
                </c:pt>
                <c:pt idx="347">
                  <c:v>100.22742783591266</c:v>
                </c:pt>
                <c:pt idx="348">
                  <c:v>99.288769244031641</c:v>
                </c:pt>
                <c:pt idx="349">
                  <c:v>97.71177199988432</c:v>
                </c:pt>
                <c:pt idx="350">
                  <c:v>97.194869947959717</c:v>
                </c:pt>
                <c:pt idx="351">
                  <c:v>99.098568791951081</c:v>
                </c:pt>
                <c:pt idx="352">
                  <c:v>99.079068704413842</c:v>
                </c:pt>
                <c:pt idx="353">
                  <c:v>99.247911391981432</c:v>
                </c:pt>
                <c:pt idx="354">
                  <c:v>98.290007949587093</c:v>
                </c:pt>
                <c:pt idx="355">
                  <c:v>100.23406088201916</c:v>
                </c:pt>
                <c:pt idx="356">
                  <c:v>100.83670760752787</c:v>
                </c:pt>
                <c:pt idx="357">
                  <c:v>100.86501102147776</c:v>
                </c:pt>
                <c:pt idx="358">
                  <c:v>100.67105214572209</c:v>
                </c:pt>
                <c:pt idx="359">
                  <c:v>101.26977246425135</c:v>
                </c:pt>
                <c:pt idx="360">
                  <c:v>101.1192098483467</c:v>
                </c:pt>
                <c:pt idx="361">
                  <c:v>100.47698674821636</c:v>
                </c:pt>
                <c:pt idx="362">
                  <c:v>100.45579086848804</c:v>
                </c:pt>
                <c:pt idx="363">
                  <c:v>100.3378846877926</c:v>
                </c:pt>
                <c:pt idx="364">
                  <c:v>99.725484445123939</c:v>
                </c:pt>
                <c:pt idx="365">
                  <c:v>99.93555215998478</c:v>
                </c:pt>
                <c:pt idx="366">
                  <c:v>99.485602901551232</c:v>
                </c:pt>
                <c:pt idx="367">
                  <c:v>99.100113540972586</c:v>
                </c:pt>
                <c:pt idx="368">
                  <c:v>99.296846563252728</c:v>
                </c:pt>
                <c:pt idx="369">
                  <c:v>98.917765060076576</c:v>
                </c:pt>
                <c:pt idx="370">
                  <c:v>100</c:v>
                </c:pt>
              </c:numCache>
            </c:numRef>
          </c:val>
          <c:smooth val="0"/>
          <c:extLst>
            <c:ext xmlns:c16="http://schemas.microsoft.com/office/drawing/2014/chart" uri="{C3380CC4-5D6E-409C-BE32-E72D297353CC}">
              <c16:uniqueId val="{00000001-78B8-4484-94ED-C3CA7F2BD6FA}"/>
            </c:ext>
          </c:extLst>
        </c:ser>
        <c:ser>
          <c:idx val="2"/>
          <c:order val="2"/>
          <c:tx>
            <c:strRef>
              <c:f>'Equities wBTC'!$L$1</c:f>
              <c:strCache>
                <c:ptCount val="1"/>
                <c:pt idx="0">
                  <c:v>Equities wBTC Portfolio PnL</c:v>
                </c:pt>
              </c:strCache>
            </c:strRef>
          </c:tx>
          <c:spPr>
            <a:ln cmpd="sng">
              <a:solidFill>
                <a:srgbClr val="A5A5A5"/>
              </a:solidFill>
              <a:prstDash val="solid"/>
            </a:ln>
          </c:spPr>
          <c:marker>
            <c:symbol val="none"/>
          </c:marker>
          <c:cat>
            <c:numRef>
              <c:f>'Asset Classes wBTC'!$A$2:$A$1000</c:f>
              <c:numCache>
                <c:formatCode>m/d/yyyy</c:formatCode>
                <c:ptCount val="999"/>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numCache>
            </c:numRef>
          </c:cat>
          <c:val>
            <c:numRef>
              <c:f>'Equities wBTC'!$L$2:$L$1000</c:f>
              <c:numCache>
                <c:formatCode>"$"#,##0.00</c:formatCode>
                <c:ptCount val="999"/>
                <c:pt idx="0">
                  <c:v>126.13137731848096</c:v>
                </c:pt>
                <c:pt idx="1">
                  <c:v>125.85326854224962</c:v>
                </c:pt>
                <c:pt idx="2">
                  <c:v>124.68304152999501</c:v>
                </c:pt>
                <c:pt idx="3">
                  <c:v>127.52135208654558</c:v>
                </c:pt>
                <c:pt idx="4">
                  <c:v>128.27081628868729</c:v>
                </c:pt>
                <c:pt idx="5">
                  <c:v>129.17571905700362</c:v>
                </c:pt>
                <c:pt idx="6">
                  <c:v>129.08380275168983</c:v>
                </c:pt>
                <c:pt idx="7">
                  <c:v>128.45287372544155</c:v>
                </c:pt>
                <c:pt idx="8">
                  <c:v>128.16988295551445</c:v>
                </c:pt>
                <c:pt idx="9">
                  <c:v>127.54328923242635</c:v>
                </c:pt>
                <c:pt idx="10">
                  <c:v>127.63959941807096</c:v>
                </c:pt>
                <c:pt idx="11">
                  <c:v>128.16931824942472</c:v>
                </c:pt>
                <c:pt idx="12">
                  <c:v>128.20465311250865</c:v>
                </c:pt>
                <c:pt idx="13">
                  <c:v>127.15393539871221</c:v>
                </c:pt>
                <c:pt idx="14">
                  <c:v>127.45765819607401</c:v>
                </c:pt>
                <c:pt idx="15">
                  <c:v>126.53315280726567</c:v>
                </c:pt>
                <c:pt idx="16">
                  <c:v>126.52777270562495</c:v>
                </c:pt>
                <c:pt idx="17">
                  <c:v>126.64290950462662</c:v>
                </c:pt>
                <c:pt idx="18">
                  <c:v>126.30233188037811</c:v>
                </c:pt>
                <c:pt idx="19">
                  <c:v>126.19602186885859</c:v>
                </c:pt>
                <c:pt idx="20">
                  <c:v>126.50453591967016</c:v>
                </c:pt>
                <c:pt idx="21">
                  <c:v>125.0370869624936</c:v>
                </c:pt>
                <c:pt idx="22">
                  <c:v>125.67057110096323</c:v>
                </c:pt>
                <c:pt idx="23">
                  <c:v>123.81030598208216</c:v>
                </c:pt>
                <c:pt idx="24">
                  <c:v>125.24222940698058</c:v>
                </c:pt>
                <c:pt idx="25">
                  <c:v>125.4869147339905</c:v>
                </c:pt>
                <c:pt idx="26">
                  <c:v>126.65567698199584</c:v>
                </c:pt>
                <c:pt idx="27">
                  <c:v>124.39963103149168</c:v>
                </c:pt>
                <c:pt idx="28">
                  <c:v>124.26685207650576</c:v>
                </c:pt>
                <c:pt idx="29">
                  <c:v>127.29706451012869</c:v>
                </c:pt>
                <c:pt idx="30">
                  <c:v>128.54318262775445</c:v>
                </c:pt>
                <c:pt idx="31">
                  <c:v>129.66834764184571</c:v>
                </c:pt>
                <c:pt idx="32">
                  <c:v>128.20965039112593</c:v>
                </c:pt>
                <c:pt idx="33">
                  <c:v>127.57859653274228</c:v>
                </c:pt>
                <c:pt idx="34">
                  <c:v>126.1070634136818</c:v>
                </c:pt>
                <c:pt idx="35">
                  <c:v>127.91807949503975</c:v>
                </c:pt>
                <c:pt idx="36">
                  <c:v>126.74042182123249</c:v>
                </c:pt>
                <c:pt idx="37">
                  <c:v>127.43282887992255</c:v>
                </c:pt>
                <c:pt idx="38">
                  <c:v>127.98302265301103</c:v>
                </c:pt>
                <c:pt idx="39">
                  <c:v>127.69741328077176</c:v>
                </c:pt>
                <c:pt idx="40">
                  <c:v>128.08344601964541</c:v>
                </c:pt>
                <c:pt idx="41">
                  <c:v>127.22930270128339</c:v>
                </c:pt>
                <c:pt idx="42">
                  <c:v>125.75352426425208</c:v>
                </c:pt>
                <c:pt idx="43">
                  <c:v>126.98548363237468</c:v>
                </c:pt>
                <c:pt idx="44">
                  <c:v>125.93525877815289</c:v>
                </c:pt>
                <c:pt idx="45">
                  <c:v>128.05460518227645</c:v>
                </c:pt>
                <c:pt idx="46">
                  <c:v>129.2852145313056</c:v>
                </c:pt>
                <c:pt idx="47">
                  <c:v>129.00963694409216</c:v>
                </c:pt>
                <c:pt idx="48">
                  <c:v>127.59505542254524</c:v>
                </c:pt>
                <c:pt idx="49">
                  <c:v>128.18737810148545</c:v>
                </c:pt>
                <c:pt idx="50">
                  <c:v>126.98783222611483</c:v>
                </c:pt>
                <c:pt idx="51">
                  <c:v>126.96227529500564</c:v>
                </c:pt>
                <c:pt idx="52">
                  <c:v>126.32182014189405</c:v>
                </c:pt>
                <c:pt idx="53">
                  <c:v>125.55776345739785</c:v>
                </c:pt>
                <c:pt idx="54">
                  <c:v>125.86255347602602</c:v>
                </c:pt>
                <c:pt idx="55">
                  <c:v>127.32846092235104</c:v>
                </c:pt>
                <c:pt idx="56">
                  <c:v>125.26731378140252</c:v>
                </c:pt>
                <c:pt idx="57">
                  <c:v>123.68251810423132</c:v>
                </c:pt>
                <c:pt idx="58">
                  <c:v>123.91935319129551</c:v>
                </c:pt>
                <c:pt idx="59">
                  <c:v>124.11106241204175</c:v>
                </c:pt>
                <c:pt idx="60">
                  <c:v>123.95660080099181</c:v>
                </c:pt>
                <c:pt idx="61">
                  <c:v>121.88467706369235</c:v>
                </c:pt>
                <c:pt idx="62">
                  <c:v>121.24281132902838</c:v>
                </c:pt>
                <c:pt idx="63">
                  <c:v>122.11197201674638</c:v>
                </c:pt>
                <c:pt idx="64">
                  <c:v>124.0112168663439</c:v>
                </c:pt>
                <c:pt idx="65">
                  <c:v>124.34459030378275</c:v>
                </c:pt>
                <c:pt idx="66">
                  <c:v>123.92477652967055</c:v>
                </c:pt>
                <c:pt idx="67">
                  <c:v>125.34000695265114</c:v>
                </c:pt>
                <c:pt idx="68">
                  <c:v>124.32542310667536</c:v>
                </c:pt>
                <c:pt idx="69">
                  <c:v>124.64584611681479</c:v>
                </c:pt>
                <c:pt idx="70">
                  <c:v>124.0335527426125</c:v>
                </c:pt>
                <c:pt idx="71">
                  <c:v>124.12949732377805</c:v>
                </c:pt>
                <c:pt idx="72">
                  <c:v>123.12293236440112</c:v>
                </c:pt>
                <c:pt idx="73">
                  <c:v>122.55893130982773</c:v>
                </c:pt>
                <c:pt idx="74">
                  <c:v>120.46335638851474</c:v>
                </c:pt>
                <c:pt idx="75">
                  <c:v>120.81093554828543</c:v>
                </c:pt>
                <c:pt idx="76">
                  <c:v>119.34041060952615</c:v>
                </c:pt>
                <c:pt idx="77">
                  <c:v>121.31990609699453</c:v>
                </c:pt>
                <c:pt idx="78">
                  <c:v>121.88765412560959</c:v>
                </c:pt>
                <c:pt idx="79">
                  <c:v>122.73370888035298</c:v>
                </c:pt>
                <c:pt idx="80">
                  <c:v>119.64837377989136</c:v>
                </c:pt>
                <c:pt idx="81">
                  <c:v>121.72413255632054</c:v>
                </c:pt>
                <c:pt idx="82">
                  <c:v>124.55923724884225</c:v>
                </c:pt>
                <c:pt idx="83">
                  <c:v>123.53311703436844</c:v>
                </c:pt>
                <c:pt idx="84">
                  <c:v>124.7431774011411</c:v>
                </c:pt>
                <c:pt idx="85">
                  <c:v>125.62452435178822</c:v>
                </c:pt>
                <c:pt idx="86">
                  <c:v>124.62755463332466</c:v>
                </c:pt>
                <c:pt idx="87">
                  <c:v>125.31106299750796</c:v>
                </c:pt>
                <c:pt idx="88">
                  <c:v>125.04894009965483</c:v>
                </c:pt>
                <c:pt idx="89">
                  <c:v>124.32527708896224</c:v>
                </c:pt>
                <c:pt idx="90">
                  <c:v>123.67002243211442</c:v>
                </c:pt>
                <c:pt idx="91">
                  <c:v>122.46886199761192</c:v>
                </c:pt>
                <c:pt idx="92">
                  <c:v>123.28262397688859</c:v>
                </c:pt>
                <c:pt idx="93">
                  <c:v>122.68001239902445</c:v>
                </c:pt>
                <c:pt idx="94">
                  <c:v>120.14942086311969</c:v>
                </c:pt>
                <c:pt idx="95">
                  <c:v>119.30250464743713</c:v>
                </c:pt>
                <c:pt idx="96">
                  <c:v>118.88677321211777</c:v>
                </c:pt>
                <c:pt idx="97">
                  <c:v>118.30190813733999</c:v>
                </c:pt>
                <c:pt idx="98">
                  <c:v>116.42990667175714</c:v>
                </c:pt>
                <c:pt idx="99">
                  <c:v>115.02682052998202</c:v>
                </c:pt>
                <c:pt idx="100">
                  <c:v>117.30198614001324</c:v>
                </c:pt>
                <c:pt idx="101">
                  <c:v>115.91394618582164</c:v>
                </c:pt>
                <c:pt idx="102">
                  <c:v>118.76021168643022</c:v>
                </c:pt>
                <c:pt idx="103">
                  <c:v>118.89585423400544</c:v>
                </c:pt>
                <c:pt idx="104">
                  <c:v>119.0753165543711</c:v>
                </c:pt>
                <c:pt idx="105">
                  <c:v>119.09156861479767</c:v>
                </c:pt>
                <c:pt idx="106">
                  <c:v>119.66327366564512</c:v>
                </c:pt>
                <c:pt idx="107">
                  <c:v>119.00226340638318</c:v>
                </c:pt>
                <c:pt idx="108">
                  <c:v>118.47896132624253</c:v>
                </c:pt>
                <c:pt idx="109">
                  <c:v>120.85647276457473</c:v>
                </c:pt>
                <c:pt idx="110">
                  <c:v>119.62148649181114</c:v>
                </c:pt>
                <c:pt idx="111">
                  <c:v>119.33794597579318</c:v>
                </c:pt>
                <c:pt idx="112">
                  <c:v>118.67054345579615</c:v>
                </c:pt>
                <c:pt idx="113">
                  <c:v>121.35302437422352</c:v>
                </c:pt>
                <c:pt idx="114">
                  <c:v>120.49968762193464</c:v>
                </c:pt>
                <c:pt idx="115">
                  <c:v>119.8100188216478</c:v>
                </c:pt>
                <c:pt idx="116">
                  <c:v>117.78136933976887</c:v>
                </c:pt>
                <c:pt idx="117">
                  <c:v>115.98196803173799</c:v>
                </c:pt>
                <c:pt idx="118">
                  <c:v>115.73158741379848</c:v>
                </c:pt>
                <c:pt idx="119">
                  <c:v>116.16107846238349</c:v>
                </c:pt>
                <c:pt idx="120">
                  <c:v>115.42754843790978</c:v>
                </c:pt>
                <c:pt idx="121">
                  <c:v>115.22898373730831</c:v>
                </c:pt>
                <c:pt idx="122">
                  <c:v>113.77501889030657</c:v>
                </c:pt>
                <c:pt idx="123">
                  <c:v>113.99944780060737</c:v>
                </c:pt>
                <c:pt idx="124">
                  <c:v>113.49121828347695</c:v>
                </c:pt>
                <c:pt idx="125">
                  <c:v>113.8540043962882</c:v>
                </c:pt>
                <c:pt idx="126">
                  <c:v>114.62817554947672</c:v>
                </c:pt>
                <c:pt idx="127">
                  <c:v>115.0357212456932</c:v>
                </c:pt>
                <c:pt idx="128">
                  <c:v>113.68113827459949</c:v>
                </c:pt>
                <c:pt idx="129">
                  <c:v>112.96408044160479</c:v>
                </c:pt>
                <c:pt idx="130">
                  <c:v>111.55537263747048</c:v>
                </c:pt>
                <c:pt idx="131">
                  <c:v>111.14586656150455</c:v>
                </c:pt>
                <c:pt idx="132">
                  <c:v>111.59661850198231</c:v>
                </c:pt>
                <c:pt idx="133">
                  <c:v>111.06195456338152</c:v>
                </c:pt>
                <c:pt idx="134">
                  <c:v>111.36689757530422</c:v>
                </c:pt>
                <c:pt idx="135">
                  <c:v>111.25750088346095</c:v>
                </c:pt>
                <c:pt idx="136">
                  <c:v>112.08499731593166</c:v>
                </c:pt>
                <c:pt idx="137">
                  <c:v>111.4044269933753</c:v>
                </c:pt>
                <c:pt idx="138">
                  <c:v>111.11020025790809</c:v>
                </c:pt>
                <c:pt idx="139">
                  <c:v>111.04590897736233</c:v>
                </c:pt>
                <c:pt idx="140">
                  <c:v>109.00561775324387</c:v>
                </c:pt>
                <c:pt idx="141">
                  <c:v>110.09685233206434</c:v>
                </c:pt>
                <c:pt idx="142">
                  <c:v>109.96657548674875</c:v>
                </c:pt>
                <c:pt idx="143">
                  <c:v>110.39915312032554</c:v>
                </c:pt>
                <c:pt idx="144">
                  <c:v>108.45500128303952</c:v>
                </c:pt>
                <c:pt idx="145">
                  <c:v>108.06708957969282</c:v>
                </c:pt>
                <c:pt idx="146">
                  <c:v>107.73379344190516</c:v>
                </c:pt>
                <c:pt idx="147">
                  <c:v>106.99537623590417</c:v>
                </c:pt>
                <c:pt idx="148">
                  <c:v>107.7067716660208</c:v>
                </c:pt>
                <c:pt idx="149">
                  <c:v>107.63691641688023</c:v>
                </c:pt>
                <c:pt idx="150">
                  <c:v>106.15400506693484</c:v>
                </c:pt>
                <c:pt idx="151">
                  <c:v>104.71482091701709</c:v>
                </c:pt>
                <c:pt idx="152">
                  <c:v>106.10080075263564</c:v>
                </c:pt>
                <c:pt idx="153">
                  <c:v>105.06243094623007</c:v>
                </c:pt>
                <c:pt idx="154">
                  <c:v>104.95028497353914</c:v>
                </c:pt>
                <c:pt idx="155">
                  <c:v>102.07445091025019</c:v>
                </c:pt>
                <c:pt idx="156">
                  <c:v>101.90075980985043</c:v>
                </c:pt>
                <c:pt idx="157">
                  <c:v>99.163554178927683</c:v>
                </c:pt>
                <c:pt idx="158">
                  <c:v>98.198346020542928</c:v>
                </c:pt>
                <c:pt idx="159">
                  <c:v>95.899613771328234</c:v>
                </c:pt>
                <c:pt idx="160">
                  <c:v>94.880408661677066</c:v>
                </c:pt>
                <c:pt idx="161">
                  <c:v>95.431775576848125</c:v>
                </c:pt>
                <c:pt idx="162">
                  <c:v>94.78837859575583</c:v>
                </c:pt>
                <c:pt idx="163">
                  <c:v>97.634378397589956</c:v>
                </c:pt>
                <c:pt idx="164">
                  <c:v>98.039082312448372</c:v>
                </c:pt>
                <c:pt idx="165">
                  <c:v>99.76310638296016</c:v>
                </c:pt>
                <c:pt idx="166">
                  <c:v>99.296028180917261</c:v>
                </c:pt>
                <c:pt idx="167">
                  <c:v>98.950383376956765</c:v>
                </c:pt>
                <c:pt idx="168">
                  <c:v>98.944782656706238</c:v>
                </c:pt>
                <c:pt idx="169">
                  <c:v>98.563109483585592</c:v>
                </c:pt>
                <c:pt idx="170">
                  <c:v>99.162943450960569</c:v>
                </c:pt>
                <c:pt idx="171">
                  <c:v>99.039429087986846</c:v>
                </c:pt>
                <c:pt idx="172">
                  <c:v>99.517509272186402</c:v>
                </c:pt>
                <c:pt idx="173">
                  <c:v>99.728577330115144</c:v>
                </c:pt>
                <c:pt idx="174">
                  <c:v>100.55901104445192</c:v>
                </c:pt>
                <c:pt idx="175">
                  <c:v>99.571762325502704</c:v>
                </c:pt>
                <c:pt idx="176">
                  <c:v>99.026567561928445</c:v>
                </c:pt>
                <c:pt idx="177">
                  <c:v>98.084152153643601</c:v>
                </c:pt>
                <c:pt idx="178">
                  <c:v>96.821037943628809</c:v>
                </c:pt>
                <c:pt idx="179">
                  <c:v>97.860431025353819</c:v>
                </c:pt>
                <c:pt idx="180">
                  <c:v>96.236878714626712</c:v>
                </c:pt>
                <c:pt idx="181">
                  <c:v>96.690701168564303</c:v>
                </c:pt>
                <c:pt idx="182">
                  <c:v>96.1768574433993</c:v>
                </c:pt>
                <c:pt idx="183">
                  <c:v>96.474345176386663</c:v>
                </c:pt>
                <c:pt idx="184">
                  <c:v>96.855151529759894</c:v>
                </c:pt>
                <c:pt idx="185">
                  <c:v>95.454047240219978</c:v>
                </c:pt>
                <c:pt idx="186">
                  <c:v>94.715278966083588</c:v>
                </c:pt>
                <c:pt idx="187">
                  <c:v>94.556590837515387</c:v>
                </c:pt>
                <c:pt idx="188">
                  <c:v>95.764208967251591</c:v>
                </c:pt>
                <c:pt idx="189">
                  <c:v>95.271941765732663</c:v>
                </c:pt>
                <c:pt idx="190">
                  <c:v>97.350416738815071</c:v>
                </c:pt>
                <c:pt idx="191">
                  <c:v>98.287986821255771</c:v>
                </c:pt>
                <c:pt idx="192">
                  <c:v>98.572544809440416</c:v>
                </c:pt>
                <c:pt idx="193">
                  <c:v>98.645710505628585</c:v>
                </c:pt>
                <c:pt idx="194">
                  <c:v>98.109787565263687</c:v>
                </c:pt>
                <c:pt idx="195">
                  <c:v>97.204433030203575</c:v>
                </c:pt>
                <c:pt idx="196">
                  <c:v>96.524892184596837</c:v>
                </c:pt>
                <c:pt idx="197">
                  <c:v>97.821464161134912</c:v>
                </c:pt>
                <c:pt idx="198">
                  <c:v>96.154637321117789</c:v>
                </c:pt>
                <c:pt idx="199">
                  <c:v>97.834118193632406</c:v>
                </c:pt>
                <c:pt idx="200">
                  <c:v>98.18163555047326</c:v>
                </c:pt>
                <c:pt idx="201">
                  <c:v>100.91980333244021</c:v>
                </c:pt>
                <c:pt idx="202">
                  <c:v>99.634954286434123</c:v>
                </c:pt>
                <c:pt idx="203">
                  <c:v>99.260932509289091</c:v>
                </c:pt>
                <c:pt idx="204">
                  <c:v>99.737076411752795</c:v>
                </c:pt>
                <c:pt idx="205">
                  <c:v>99.079284270275281</c:v>
                </c:pt>
                <c:pt idx="206">
                  <c:v>99.688780761852257</c:v>
                </c:pt>
                <c:pt idx="207">
                  <c:v>98.97669263514851</c:v>
                </c:pt>
                <c:pt idx="208">
                  <c:v>99.002182229178118</c:v>
                </c:pt>
                <c:pt idx="209">
                  <c:v>97.822590669637322</c:v>
                </c:pt>
                <c:pt idx="210">
                  <c:v>98.318353606541493</c:v>
                </c:pt>
                <c:pt idx="211">
                  <c:v>98.452008242132322</c:v>
                </c:pt>
                <c:pt idx="212">
                  <c:v>98.870463218251274</c:v>
                </c:pt>
                <c:pt idx="213">
                  <c:v>98.723795639081104</c:v>
                </c:pt>
                <c:pt idx="214">
                  <c:v>97.916541638626924</c:v>
                </c:pt>
                <c:pt idx="215">
                  <c:v>98.071012825897839</c:v>
                </c:pt>
                <c:pt idx="216">
                  <c:v>98.649408040620642</c:v>
                </c:pt>
                <c:pt idx="217">
                  <c:v>96.849901389090377</c:v>
                </c:pt>
                <c:pt idx="218">
                  <c:v>96.923110019355562</c:v>
                </c:pt>
                <c:pt idx="219">
                  <c:v>96.345071565947734</c:v>
                </c:pt>
                <c:pt idx="220">
                  <c:v>96.871455244687695</c:v>
                </c:pt>
                <c:pt idx="221">
                  <c:v>96.404536088388468</c:v>
                </c:pt>
                <c:pt idx="222">
                  <c:v>95.944674152750395</c:v>
                </c:pt>
                <c:pt idx="223">
                  <c:v>95.362543850281526</c:v>
                </c:pt>
                <c:pt idx="224">
                  <c:v>93.877109090401177</c:v>
                </c:pt>
                <c:pt idx="225">
                  <c:v>95.075929761255921</c:v>
                </c:pt>
                <c:pt idx="226">
                  <c:v>96.148320790281815</c:v>
                </c:pt>
                <c:pt idx="227">
                  <c:v>95.223519053302113</c:v>
                </c:pt>
                <c:pt idx="228">
                  <c:v>95.866498537934703</c:v>
                </c:pt>
                <c:pt idx="229">
                  <c:v>94.303323677181808</c:v>
                </c:pt>
                <c:pt idx="230">
                  <c:v>94.814958396538188</c:v>
                </c:pt>
                <c:pt idx="231">
                  <c:v>95.622849895633379</c:v>
                </c:pt>
                <c:pt idx="232">
                  <c:v>95.4359258986361</c:v>
                </c:pt>
                <c:pt idx="233">
                  <c:v>94.676510107556908</c:v>
                </c:pt>
                <c:pt idx="234">
                  <c:v>94.213968181019951</c:v>
                </c:pt>
                <c:pt idx="235">
                  <c:v>93.841777506310365</c:v>
                </c:pt>
                <c:pt idx="236">
                  <c:v>94.508571458114304</c:v>
                </c:pt>
                <c:pt idx="237">
                  <c:v>93.315254644914745</c:v>
                </c:pt>
                <c:pt idx="238">
                  <c:v>92.124994647149904</c:v>
                </c:pt>
                <c:pt idx="239">
                  <c:v>92.867897688604003</c:v>
                </c:pt>
                <c:pt idx="240">
                  <c:v>91.84670471004813</c:v>
                </c:pt>
                <c:pt idx="241">
                  <c:v>92.719621301715421</c:v>
                </c:pt>
                <c:pt idx="242">
                  <c:v>92.137474186333861</c:v>
                </c:pt>
                <c:pt idx="243">
                  <c:v>93.322863821041878</c:v>
                </c:pt>
                <c:pt idx="244">
                  <c:v>92.085325084406747</c:v>
                </c:pt>
                <c:pt idx="245">
                  <c:v>91.149759335845474</c:v>
                </c:pt>
                <c:pt idx="246">
                  <c:v>90.727588249069257</c:v>
                </c:pt>
                <c:pt idx="247">
                  <c:v>90.525167907606331</c:v>
                </c:pt>
                <c:pt idx="248">
                  <c:v>89.516829989953479</c:v>
                </c:pt>
                <c:pt idx="249">
                  <c:v>91.120561005556794</c:v>
                </c:pt>
                <c:pt idx="250">
                  <c:v>90.083594762962662</c:v>
                </c:pt>
                <c:pt idx="251">
                  <c:v>92.524114720687407</c:v>
                </c:pt>
                <c:pt idx="252">
                  <c:v>92.037269927062937</c:v>
                </c:pt>
                <c:pt idx="253">
                  <c:v>90.873837666256279</c:v>
                </c:pt>
                <c:pt idx="254">
                  <c:v>91.571544449048162</c:v>
                </c:pt>
                <c:pt idx="255">
                  <c:v>91.870969434154262</c:v>
                </c:pt>
                <c:pt idx="256">
                  <c:v>91.908672071598048</c:v>
                </c:pt>
                <c:pt idx="257">
                  <c:v>90.544176084444217</c:v>
                </c:pt>
                <c:pt idx="258">
                  <c:v>90.072260660106778</c:v>
                </c:pt>
                <c:pt idx="259">
                  <c:v>88.601909806592502</c:v>
                </c:pt>
                <c:pt idx="260">
                  <c:v>94.2135668426384</c:v>
                </c:pt>
                <c:pt idx="261">
                  <c:v>94.364427995167873</c:v>
                </c:pt>
                <c:pt idx="262">
                  <c:v>95.51180700165466</c:v>
                </c:pt>
                <c:pt idx="263">
                  <c:v>94.158349412701909</c:v>
                </c:pt>
                <c:pt idx="264">
                  <c:v>92.280248134522608</c:v>
                </c:pt>
                <c:pt idx="265">
                  <c:v>92.518811055352316</c:v>
                </c:pt>
                <c:pt idx="266">
                  <c:v>90.704946867171742</c:v>
                </c:pt>
                <c:pt idx="267">
                  <c:v>89.722426802861932</c:v>
                </c:pt>
                <c:pt idx="268">
                  <c:v>87.781819138207823</c:v>
                </c:pt>
                <c:pt idx="269">
                  <c:v>88.301187564333205</c:v>
                </c:pt>
                <c:pt idx="270">
                  <c:v>87.73121021195567</c:v>
                </c:pt>
                <c:pt idx="271">
                  <c:v>86.316455347005842</c:v>
                </c:pt>
                <c:pt idx="272">
                  <c:v>83.878168545678079</c:v>
                </c:pt>
                <c:pt idx="273">
                  <c:v>83.783504169992099</c:v>
                </c:pt>
                <c:pt idx="274">
                  <c:v>84.767781025734649</c:v>
                </c:pt>
                <c:pt idx="275">
                  <c:v>83.071329414628693</c:v>
                </c:pt>
                <c:pt idx="276">
                  <c:v>84.209527962553167</c:v>
                </c:pt>
                <c:pt idx="277">
                  <c:v>81.164401279865146</c:v>
                </c:pt>
                <c:pt idx="278">
                  <c:v>80.999459700641737</c:v>
                </c:pt>
                <c:pt idx="279">
                  <c:v>81.047648317947193</c:v>
                </c:pt>
                <c:pt idx="280">
                  <c:v>81.56582867377557</c:v>
                </c:pt>
                <c:pt idx="281">
                  <c:v>82.969401990436424</c:v>
                </c:pt>
                <c:pt idx="282">
                  <c:v>83.044891602748692</c:v>
                </c:pt>
                <c:pt idx="283">
                  <c:v>81.845416823982148</c:v>
                </c:pt>
                <c:pt idx="284">
                  <c:v>80.394666609769232</c:v>
                </c:pt>
                <c:pt idx="285">
                  <c:v>81.08905102166176</c:v>
                </c:pt>
                <c:pt idx="286">
                  <c:v>80.543789460359761</c:v>
                </c:pt>
                <c:pt idx="287">
                  <c:v>80.213412949371673</c:v>
                </c:pt>
                <c:pt idx="288">
                  <c:v>82.542027662838649</c:v>
                </c:pt>
                <c:pt idx="289">
                  <c:v>83.778719028435106</c:v>
                </c:pt>
                <c:pt idx="290">
                  <c:v>81.35737556122892</c:v>
                </c:pt>
                <c:pt idx="291">
                  <c:v>81.130898833079925</c:v>
                </c:pt>
                <c:pt idx="292">
                  <c:v>79.961701189126316</c:v>
                </c:pt>
                <c:pt idx="293">
                  <c:v>78.932462405587088</c:v>
                </c:pt>
                <c:pt idx="294">
                  <c:v>78.998154170956326</c:v>
                </c:pt>
                <c:pt idx="295">
                  <c:v>77.148358235028383</c:v>
                </c:pt>
                <c:pt idx="296">
                  <c:v>79.134948698078617</c:v>
                </c:pt>
                <c:pt idx="297">
                  <c:v>80.7932172610831</c:v>
                </c:pt>
                <c:pt idx="298">
                  <c:v>78.904802769024442</c:v>
                </c:pt>
                <c:pt idx="299">
                  <c:v>78.839032313442601</c:v>
                </c:pt>
                <c:pt idx="300">
                  <c:v>81.253718810730447</c:v>
                </c:pt>
                <c:pt idx="301">
                  <c:v>79.28655318762091</c:v>
                </c:pt>
                <c:pt idx="302">
                  <c:v>80.007673770310944</c:v>
                </c:pt>
                <c:pt idx="303">
                  <c:v>78.002221712456446</c:v>
                </c:pt>
                <c:pt idx="304">
                  <c:v>76.952819412753257</c:v>
                </c:pt>
                <c:pt idx="305">
                  <c:v>77.145771757871898</c:v>
                </c:pt>
                <c:pt idx="306">
                  <c:v>72.309321377212825</c:v>
                </c:pt>
                <c:pt idx="307">
                  <c:v>74.150842897529174</c:v>
                </c:pt>
                <c:pt idx="308">
                  <c:v>72.443933096274762</c:v>
                </c:pt>
                <c:pt idx="309">
                  <c:v>75.839468477813284</c:v>
                </c:pt>
                <c:pt idx="310">
                  <c:v>77.025637785556711</c:v>
                </c:pt>
                <c:pt idx="311">
                  <c:v>74.625889095083977</c:v>
                </c:pt>
                <c:pt idx="312">
                  <c:v>77.281354611452201</c:v>
                </c:pt>
                <c:pt idx="313">
                  <c:v>73.992064813986346</c:v>
                </c:pt>
                <c:pt idx="314">
                  <c:v>72.076493021403522</c:v>
                </c:pt>
                <c:pt idx="315">
                  <c:v>66.141317545801201</c:v>
                </c:pt>
                <c:pt idx="316">
                  <c:v>67.177340507740482</c:v>
                </c:pt>
                <c:pt idx="317">
                  <c:v>68.514538459608715</c:v>
                </c:pt>
                <c:pt idx="318">
                  <c:v>67.527590702219229</c:v>
                </c:pt>
                <c:pt idx="319">
                  <c:v>72.016230819767287</c:v>
                </c:pt>
                <c:pt idx="320">
                  <c:v>68.22606974025436</c:v>
                </c:pt>
                <c:pt idx="321">
                  <c:v>76.983867589490899</c:v>
                </c:pt>
                <c:pt idx="322">
                  <c:v>71.399414053058322</c:v>
                </c:pt>
                <c:pt idx="323">
                  <c:v>80.746138134160162</c:v>
                </c:pt>
                <c:pt idx="324">
                  <c:v>85.383993291776449</c:v>
                </c:pt>
                <c:pt idx="325">
                  <c:v>81.394354455243729</c:v>
                </c:pt>
                <c:pt idx="326">
                  <c:v>89.068444684010842</c:v>
                </c:pt>
                <c:pt idx="327">
                  <c:v>90.505884537699799</c:v>
                </c:pt>
                <c:pt idx="328">
                  <c:v>92.991337224397697</c:v>
                </c:pt>
                <c:pt idx="329">
                  <c:v>90.186850031951295</c:v>
                </c:pt>
                <c:pt idx="330">
                  <c:v>91.726547820116608</c:v>
                </c:pt>
                <c:pt idx="331">
                  <c:v>89.635061316480119</c:v>
                </c:pt>
                <c:pt idx="332">
                  <c:v>90.623454054642124</c:v>
                </c:pt>
                <c:pt idx="333">
                  <c:v>93.608783223813333</c:v>
                </c:pt>
                <c:pt idx="334">
                  <c:v>93.886942896833091</c:v>
                </c:pt>
                <c:pt idx="335">
                  <c:v>95.768387933858634</c:v>
                </c:pt>
                <c:pt idx="336">
                  <c:v>99.640480148367757</c:v>
                </c:pt>
                <c:pt idx="337">
                  <c:v>100.40240905609615</c:v>
                </c:pt>
                <c:pt idx="338">
                  <c:v>101.16193631387004</c:v>
                </c:pt>
                <c:pt idx="339">
                  <c:v>100.8506548762948</c:v>
                </c:pt>
                <c:pt idx="340">
                  <c:v>101.41317889630193</c:v>
                </c:pt>
                <c:pt idx="341">
                  <c:v>101.35298563974554</c:v>
                </c:pt>
                <c:pt idx="342">
                  <c:v>102.07224802770507</c:v>
                </c:pt>
                <c:pt idx="343">
                  <c:v>101.49496162497904</c:v>
                </c:pt>
                <c:pt idx="344">
                  <c:v>100.84446560914749</c:v>
                </c:pt>
                <c:pt idx="345">
                  <c:v>100.47892440468358</c:v>
                </c:pt>
                <c:pt idx="346">
                  <c:v>101.35844936496633</c:v>
                </c:pt>
                <c:pt idx="347">
                  <c:v>100.88849010258451</c:v>
                </c:pt>
                <c:pt idx="348">
                  <c:v>99.780640712889948</c:v>
                </c:pt>
                <c:pt idx="349">
                  <c:v>98.235757074021407</c:v>
                </c:pt>
                <c:pt idx="350">
                  <c:v>97.785819079191441</c:v>
                </c:pt>
                <c:pt idx="351">
                  <c:v>99.741789508192127</c:v>
                </c:pt>
                <c:pt idx="352">
                  <c:v>99.641754854298767</c:v>
                </c:pt>
                <c:pt idx="353">
                  <c:v>99.661448360199458</c:v>
                </c:pt>
                <c:pt idx="354">
                  <c:v>98.661522491997403</c:v>
                </c:pt>
                <c:pt idx="355">
                  <c:v>100.51250485600693</c:v>
                </c:pt>
                <c:pt idx="356">
                  <c:v>101.0140066174751</c:v>
                </c:pt>
                <c:pt idx="357">
                  <c:v>101.14338923961424</c:v>
                </c:pt>
                <c:pt idx="358">
                  <c:v>100.99181343120544</c:v>
                </c:pt>
                <c:pt idx="359">
                  <c:v>101.64358302014472</c:v>
                </c:pt>
                <c:pt idx="360">
                  <c:v>101.42854952017038</c:v>
                </c:pt>
                <c:pt idx="361">
                  <c:v>100.84765149586531</c:v>
                </c:pt>
                <c:pt idx="362">
                  <c:v>100.83429235132539</c:v>
                </c:pt>
                <c:pt idx="363">
                  <c:v>100.60725250770129</c:v>
                </c:pt>
                <c:pt idx="364">
                  <c:v>100.03411345664257</c:v>
                </c:pt>
                <c:pt idx="365">
                  <c:v>100.18463917833689</c:v>
                </c:pt>
                <c:pt idx="366">
                  <c:v>99.745574497125702</c:v>
                </c:pt>
                <c:pt idx="367">
                  <c:v>99.512108078459505</c:v>
                </c:pt>
                <c:pt idx="368">
                  <c:v>99.497243488864086</c:v>
                </c:pt>
                <c:pt idx="369">
                  <c:v>99.048660238310759</c:v>
                </c:pt>
                <c:pt idx="370">
                  <c:v>100</c:v>
                </c:pt>
              </c:numCache>
            </c:numRef>
          </c:val>
          <c:smooth val="0"/>
          <c:extLst>
            <c:ext xmlns:c16="http://schemas.microsoft.com/office/drawing/2014/chart" uri="{C3380CC4-5D6E-409C-BE32-E72D297353CC}">
              <c16:uniqueId val="{00000002-78B8-4484-94ED-C3CA7F2BD6FA}"/>
            </c:ext>
          </c:extLst>
        </c:ser>
        <c:ser>
          <c:idx val="3"/>
          <c:order val="3"/>
          <c:tx>
            <c:strRef>
              <c:f>'Asset Classes'!$L$1</c:f>
              <c:strCache>
                <c:ptCount val="1"/>
                <c:pt idx="0">
                  <c:v>Asset Classes Portfolio PnL</c:v>
                </c:pt>
              </c:strCache>
            </c:strRef>
          </c:tx>
          <c:spPr>
            <a:ln cmpd="sng">
              <a:solidFill>
                <a:srgbClr val="FFC000"/>
              </a:solidFill>
              <a:prstDash val="solid"/>
            </a:ln>
          </c:spPr>
          <c:marker>
            <c:symbol val="none"/>
          </c:marker>
          <c:cat>
            <c:numRef>
              <c:f>'Asset Classes wBTC'!$A$2:$A$1000</c:f>
              <c:numCache>
                <c:formatCode>m/d/yyyy</c:formatCode>
                <c:ptCount val="999"/>
                <c:pt idx="0">
                  <c:v>44369</c:v>
                </c:pt>
                <c:pt idx="1">
                  <c:v>44368</c:v>
                </c:pt>
                <c:pt idx="2">
                  <c:v>44365</c:v>
                </c:pt>
                <c:pt idx="3">
                  <c:v>44364</c:v>
                </c:pt>
                <c:pt idx="4">
                  <c:v>44363</c:v>
                </c:pt>
                <c:pt idx="5">
                  <c:v>44362</c:v>
                </c:pt>
                <c:pt idx="6">
                  <c:v>44361</c:v>
                </c:pt>
                <c:pt idx="7">
                  <c:v>44358</c:v>
                </c:pt>
                <c:pt idx="8">
                  <c:v>44357</c:v>
                </c:pt>
                <c:pt idx="9">
                  <c:v>44356</c:v>
                </c:pt>
                <c:pt idx="10">
                  <c:v>44355</c:v>
                </c:pt>
                <c:pt idx="11">
                  <c:v>44354</c:v>
                </c:pt>
                <c:pt idx="12">
                  <c:v>44351</c:v>
                </c:pt>
                <c:pt idx="13">
                  <c:v>44350</c:v>
                </c:pt>
                <c:pt idx="14">
                  <c:v>44349</c:v>
                </c:pt>
                <c:pt idx="15">
                  <c:v>44348</c:v>
                </c:pt>
                <c:pt idx="16">
                  <c:v>44344</c:v>
                </c:pt>
                <c:pt idx="17">
                  <c:v>44343</c:v>
                </c:pt>
                <c:pt idx="18">
                  <c:v>44342</c:v>
                </c:pt>
                <c:pt idx="19">
                  <c:v>44341</c:v>
                </c:pt>
                <c:pt idx="20">
                  <c:v>44340</c:v>
                </c:pt>
                <c:pt idx="21">
                  <c:v>44337</c:v>
                </c:pt>
                <c:pt idx="22">
                  <c:v>44336</c:v>
                </c:pt>
                <c:pt idx="23">
                  <c:v>44335</c:v>
                </c:pt>
                <c:pt idx="24">
                  <c:v>44334</c:v>
                </c:pt>
                <c:pt idx="25">
                  <c:v>44333</c:v>
                </c:pt>
                <c:pt idx="26">
                  <c:v>44330</c:v>
                </c:pt>
                <c:pt idx="27">
                  <c:v>44329</c:v>
                </c:pt>
                <c:pt idx="28">
                  <c:v>44328</c:v>
                </c:pt>
                <c:pt idx="29">
                  <c:v>44327</c:v>
                </c:pt>
                <c:pt idx="30">
                  <c:v>44326</c:v>
                </c:pt>
                <c:pt idx="31">
                  <c:v>44323</c:v>
                </c:pt>
                <c:pt idx="32">
                  <c:v>44322</c:v>
                </c:pt>
                <c:pt idx="33">
                  <c:v>44321</c:v>
                </c:pt>
                <c:pt idx="34">
                  <c:v>44320</c:v>
                </c:pt>
                <c:pt idx="35">
                  <c:v>44319</c:v>
                </c:pt>
                <c:pt idx="36">
                  <c:v>44316</c:v>
                </c:pt>
                <c:pt idx="37">
                  <c:v>44315</c:v>
                </c:pt>
                <c:pt idx="38">
                  <c:v>44314</c:v>
                </c:pt>
                <c:pt idx="39">
                  <c:v>44313</c:v>
                </c:pt>
                <c:pt idx="40">
                  <c:v>44312</c:v>
                </c:pt>
                <c:pt idx="41">
                  <c:v>44309</c:v>
                </c:pt>
                <c:pt idx="42">
                  <c:v>44308</c:v>
                </c:pt>
                <c:pt idx="43">
                  <c:v>44307</c:v>
                </c:pt>
                <c:pt idx="44">
                  <c:v>44306</c:v>
                </c:pt>
                <c:pt idx="45">
                  <c:v>44305</c:v>
                </c:pt>
                <c:pt idx="46">
                  <c:v>44302</c:v>
                </c:pt>
                <c:pt idx="47">
                  <c:v>44301</c:v>
                </c:pt>
                <c:pt idx="48">
                  <c:v>44300</c:v>
                </c:pt>
                <c:pt idx="49">
                  <c:v>44299</c:v>
                </c:pt>
                <c:pt idx="50">
                  <c:v>44298</c:v>
                </c:pt>
                <c:pt idx="51">
                  <c:v>44295</c:v>
                </c:pt>
                <c:pt idx="52">
                  <c:v>44294</c:v>
                </c:pt>
                <c:pt idx="53">
                  <c:v>44293</c:v>
                </c:pt>
                <c:pt idx="54">
                  <c:v>44292</c:v>
                </c:pt>
                <c:pt idx="55">
                  <c:v>44291</c:v>
                </c:pt>
                <c:pt idx="56">
                  <c:v>44287</c:v>
                </c:pt>
                <c:pt idx="57">
                  <c:v>44286</c:v>
                </c:pt>
                <c:pt idx="58">
                  <c:v>44285</c:v>
                </c:pt>
                <c:pt idx="59">
                  <c:v>44284</c:v>
                </c:pt>
                <c:pt idx="60">
                  <c:v>44281</c:v>
                </c:pt>
                <c:pt idx="61">
                  <c:v>44280</c:v>
                </c:pt>
                <c:pt idx="62">
                  <c:v>44279</c:v>
                </c:pt>
                <c:pt idx="63">
                  <c:v>44278</c:v>
                </c:pt>
                <c:pt idx="64">
                  <c:v>44277</c:v>
                </c:pt>
                <c:pt idx="65">
                  <c:v>44274</c:v>
                </c:pt>
                <c:pt idx="66">
                  <c:v>44273</c:v>
                </c:pt>
                <c:pt idx="67">
                  <c:v>44272</c:v>
                </c:pt>
                <c:pt idx="68">
                  <c:v>44271</c:v>
                </c:pt>
                <c:pt idx="69">
                  <c:v>44270</c:v>
                </c:pt>
                <c:pt idx="70">
                  <c:v>44267</c:v>
                </c:pt>
                <c:pt idx="71">
                  <c:v>44266</c:v>
                </c:pt>
                <c:pt idx="72">
                  <c:v>44265</c:v>
                </c:pt>
                <c:pt idx="73">
                  <c:v>44264</c:v>
                </c:pt>
                <c:pt idx="74">
                  <c:v>44263</c:v>
                </c:pt>
                <c:pt idx="75">
                  <c:v>44260</c:v>
                </c:pt>
                <c:pt idx="76">
                  <c:v>44259</c:v>
                </c:pt>
                <c:pt idx="77">
                  <c:v>44258</c:v>
                </c:pt>
                <c:pt idx="78">
                  <c:v>44257</c:v>
                </c:pt>
                <c:pt idx="79">
                  <c:v>44256</c:v>
                </c:pt>
                <c:pt idx="80">
                  <c:v>44253</c:v>
                </c:pt>
                <c:pt idx="81">
                  <c:v>44252</c:v>
                </c:pt>
                <c:pt idx="82">
                  <c:v>44251</c:v>
                </c:pt>
                <c:pt idx="83">
                  <c:v>44250</c:v>
                </c:pt>
                <c:pt idx="84">
                  <c:v>44249</c:v>
                </c:pt>
                <c:pt idx="85">
                  <c:v>44246</c:v>
                </c:pt>
                <c:pt idx="86">
                  <c:v>44245</c:v>
                </c:pt>
                <c:pt idx="87">
                  <c:v>44244</c:v>
                </c:pt>
                <c:pt idx="88">
                  <c:v>44243</c:v>
                </c:pt>
                <c:pt idx="89">
                  <c:v>44239</c:v>
                </c:pt>
                <c:pt idx="90">
                  <c:v>44238</c:v>
                </c:pt>
                <c:pt idx="91">
                  <c:v>44237</c:v>
                </c:pt>
                <c:pt idx="92">
                  <c:v>44236</c:v>
                </c:pt>
                <c:pt idx="93">
                  <c:v>44235</c:v>
                </c:pt>
                <c:pt idx="94">
                  <c:v>44232</c:v>
                </c:pt>
                <c:pt idx="95">
                  <c:v>44231</c:v>
                </c:pt>
                <c:pt idx="96">
                  <c:v>44230</c:v>
                </c:pt>
                <c:pt idx="97">
                  <c:v>44229</c:v>
                </c:pt>
                <c:pt idx="98">
                  <c:v>44228</c:v>
                </c:pt>
                <c:pt idx="99">
                  <c:v>44225</c:v>
                </c:pt>
                <c:pt idx="100">
                  <c:v>44224</c:v>
                </c:pt>
                <c:pt idx="101">
                  <c:v>44223</c:v>
                </c:pt>
                <c:pt idx="102">
                  <c:v>44222</c:v>
                </c:pt>
                <c:pt idx="103">
                  <c:v>44221</c:v>
                </c:pt>
                <c:pt idx="104">
                  <c:v>44218</c:v>
                </c:pt>
                <c:pt idx="105">
                  <c:v>44217</c:v>
                </c:pt>
                <c:pt idx="106">
                  <c:v>44216</c:v>
                </c:pt>
                <c:pt idx="107">
                  <c:v>44215</c:v>
                </c:pt>
                <c:pt idx="108">
                  <c:v>44211</c:v>
                </c:pt>
                <c:pt idx="109">
                  <c:v>44210</c:v>
                </c:pt>
                <c:pt idx="110">
                  <c:v>44209</c:v>
                </c:pt>
                <c:pt idx="111">
                  <c:v>44208</c:v>
                </c:pt>
                <c:pt idx="112">
                  <c:v>44207</c:v>
                </c:pt>
                <c:pt idx="113">
                  <c:v>44204</c:v>
                </c:pt>
                <c:pt idx="114">
                  <c:v>44203</c:v>
                </c:pt>
                <c:pt idx="115">
                  <c:v>44202</c:v>
                </c:pt>
                <c:pt idx="116">
                  <c:v>44201</c:v>
                </c:pt>
                <c:pt idx="117">
                  <c:v>44200</c:v>
                </c:pt>
                <c:pt idx="118">
                  <c:v>44196</c:v>
                </c:pt>
                <c:pt idx="119">
                  <c:v>44195</c:v>
                </c:pt>
                <c:pt idx="120">
                  <c:v>44194</c:v>
                </c:pt>
                <c:pt idx="121">
                  <c:v>44193</c:v>
                </c:pt>
                <c:pt idx="122">
                  <c:v>44189</c:v>
                </c:pt>
                <c:pt idx="123">
                  <c:v>44188</c:v>
                </c:pt>
                <c:pt idx="124">
                  <c:v>44187</c:v>
                </c:pt>
                <c:pt idx="125">
                  <c:v>44186</c:v>
                </c:pt>
                <c:pt idx="126">
                  <c:v>44183</c:v>
                </c:pt>
                <c:pt idx="127">
                  <c:v>44182</c:v>
                </c:pt>
                <c:pt idx="128">
                  <c:v>44181</c:v>
                </c:pt>
                <c:pt idx="129">
                  <c:v>44180</c:v>
                </c:pt>
                <c:pt idx="130">
                  <c:v>44179</c:v>
                </c:pt>
                <c:pt idx="131">
                  <c:v>44176</c:v>
                </c:pt>
                <c:pt idx="132">
                  <c:v>44175</c:v>
                </c:pt>
                <c:pt idx="133">
                  <c:v>44174</c:v>
                </c:pt>
                <c:pt idx="134">
                  <c:v>44173</c:v>
                </c:pt>
                <c:pt idx="135">
                  <c:v>44172</c:v>
                </c:pt>
                <c:pt idx="136">
                  <c:v>44169</c:v>
                </c:pt>
                <c:pt idx="137">
                  <c:v>44168</c:v>
                </c:pt>
                <c:pt idx="138">
                  <c:v>44167</c:v>
                </c:pt>
                <c:pt idx="139">
                  <c:v>44166</c:v>
                </c:pt>
                <c:pt idx="140">
                  <c:v>44165</c:v>
                </c:pt>
                <c:pt idx="141">
                  <c:v>44162</c:v>
                </c:pt>
                <c:pt idx="142">
                  <c:v>44160</c:v>
                </c:pt>
                <c:pt idx="143">
                  <c:v>44159</c:v>
                </c:pt>
                <c:pt idx="144">
                  <c:v>44158</c:v>
                </c:pt>
                <c:pt idx="145">
                  <c:v>44155</c:v>
                </c:pt>
                <c:pt idx="146">
                  <c:v>44154</c:v>
                </c:pt>
                <c:pt idx="147">
                  <c:v>44153</c:v>
                </c:pt>
                <c:pt idx="148">
                  <c:v>44152</c:v>
                </c:pt>
                <c:pt idx="149">
                  <c:v>44151</c:v>
                </c:pt>
                <c:pt idx="150">
                  <c:v>44148</c:v>
                </c:pt>
                <c:pt idx="151">
                  <c:v>44147</c:v>
                </c:pt>
                <c:pt idx="152">
                  <c:v>44146</c:v>
                </c:pt>
                <c:pt idx="153">
                  <c:v>44145</c:v>
                </c:pt>
                <c:pt idx="154">
                  <c:v>44144</c:v>
                </c:pt>
                <c:pt idx="155">
                  <c:v>44141</c:v>
                </c:pt>
                <c:pt idx="156">
                  <c:v>44140</c:v>
                </c:pt>
                <c:pt idx="157">
                  <c:v>44139</c:v>
                </c:pt>
                <c:pt idx="158">
                  <c:v>44138</c:v>
                </c:pt>
                <c:pt idx="159">
                  <c:v>44137</c:v>
                </c:pt>
                <c:pt idx="160">
                  <c:v>44134</c:v>
                </c:pt>
                <c:pt idx="161">
                  <c:v>44133</c:v>
                </c:pt>
                <c:pt idx="162">
                  <c:v>44132</c:v>
                </c:pt>
                <c:pt idx="163">
                  <c:v>44131</c:v>
                </c:pt>
                <c:pt idx="164">
                  <c:v>44130</c:v>
                </c:pt>
                <c:pt idx="165">
                  <c:v>44127</c:v>
                </c:pt>
                <c:pt idx="166">
                  <c:v>44126</c:v>
                </c:pt>
                <c:pt idx="167">
                  <c:v>44125</c:v>
                </c:pt>
                <c:pt idx="168">
                  <c:v>44124</c:v>
                </c:pt>
                <c:pt idx="169">
                  <c:v>44123</c:v>
                </c:pt>
                <c:pt idx="170">
                  <c:v>44120</c:v>
                </c:pt>
                <c:pt idx="171">
                  <c:v>44119</c:v>
                </c:pt>
                <c:pt idx="172">
                  <c:v>44118</c:v>
                </c:pt>
                <c:pt idx="173">
                  <c:v>44117</c:v>
                </c:pt>
                <c:pt idx="174">
                  <c:v>44116</c:v>
                </c:pt>
                <c:pt idx="175">
                  <c:v>44113</c:v>
                </c:pt>
                <c:pt idx="176">
                  <c:v>44112</c:v>
                </c:pt>
                <c:pt idx="177">
                  <c:v>44111</c:v>
                </c:pt>
                <c:pt idx="178">
                  <c:v>44110</c:v>
                </c:pt>
                <c:pt idx="179">
                  <c:v>44109</c:v>
                </c:pt>
                <c:pt idx="180">
                  <c:v>44106</c:v>
                </c:pt>
                <c:pt idx="181">
                  <c:v>44105</c:v>
                </c:pt>
                <c:pt idx="182">
                  <c:v>44104</c:v>
                </c:pt>
                <c:pt idx="183">
                  <c:v>44103</c:v>
                </c:pt>
                <c:pt idx="184">
                  <c:v>44102</c:v>
                </c:pt>
                <c:pt idx="185">
                  <c:v>44099</c:v>
                </c:pt>
                <c:pt idx="186">
                  <c:v>44098</c:v>
                </c:pt>
                <c:pt idx="187">
                  <c:v>44097</c:v>
                </c:pt>
                <c:pt idx="188">
                  <c:v>44096</c:v>
                </c:pt>
                <c:pt idx="189">
                  <c:v>44095</c:v>
                </c:pt>
                <c:pt idx="190">
                  <c:v>44092</c:v>
                </c:pt>
                <c:pt idx="191">
                  <c:v>44091</c:v>
                </c:pt>
                <c:pt idx="192">
                  <c:v>44090</c:v>
                </c:pt>
                <c:pt idx="193">
                  <c:v>44089</c:v>
                </c:pt>
                <c:pt idx="194">
                  <c:v>44088</c:v>
                </c:pt>
                <c:pt idx="195">
                  <c:v>44085</c:v>
                </c:pt>
                <c:pt idx="196">
                  <c:v>44084</c:v>
                </c:pt>
                <c:pt idx="197">
                  <c:v>44083</c:v>
                </c:pt>
                <c:pt idx="198">
                  <c:v>44082</c:v>
                </c:pt>
                <c:pt idx="199">
                  <c:v>44078</c:v>
                </c:pt>
                <c:pt idx="200">
                  <c:v>44077</c:v>
                </c:pt>
                <c:pt idx="201">
                  <c:v>44076</c:v>
                </c:pt>
                <c:pt idx="202">
                  <c:v>44075</c:v>
                </c:pt>
                <c:pt idx="203">
                  <c:v>44074</c:v>
                </c:pt>
                <c:pt idx="204">
                  <c:v>44071</c:v>
                </c:pt>
                <c:pt idx="205">
                  <c:v>44070</c:v>
                </c:pt>
                <c:pt idx="206">
                  <c:v>44069</c:v>
                </c:pt>
                <c:pt idx="207">
                  <c:v>44068</c:v>
                </c:pt>
                <c:pt idx="208">
                  <c:v>44067</c:v>
                </c:pt>
                <c:pt idx="209">
                  <c:v>44064</c:v>
                </c:pt>
                <c:pt idx="210">
                  <c:v>44063</c:v>
                </c:pt>
                <c:pt idx="211">
                  <c:v>44062</c:v>
                </c:pt>
                <c:pt idx="212">
                  <c:v>44061</c:v>
                </c:pt>
                <c:pt idx="213">
                  <c:v>44060</c:v>
                </c:pt>
                <c:pt idx="214">
                  <c:v>44057</c:v>
                </c:pt>
                <c:pt idx="215">
                  <c:v>44056</c:v>
                </c:pt>
                <c:pt idx="216">
                  <c:v>44055</c:v>
                </c:pt>
                <c:pt idx="217">
                  <c:v>44054</c:v>
                </c:pt>
                <c:pt idx="218">
                  <c:v>44053</c:v>
                </c:pt>
                <c:pt idx="219">
                  <c:v>44050</c:v>
                </c:pt>
                <c:pt idx="220">
                  <c:v>44049</c:v>
                </c:pt>
                <c:pt idx="221">
                  <c:v>44048</c:v>
                </c:pt>
                <c:pt idx="222">
                  <c:v>44047</c:v>
                </c:pt>
                <c:pt idx="223">
                  <c:v>44046</c:v>
                </c:pt>
                <c:pt idx="224">
                  <c:v>44043</c:v>
                </c:pt>
                <c:pt idx="225">
                  <c:v>44042</c:v>
                </c:pt>
                <c:pt idx="226">
                  <c:v>44041</c:v>
                </c:pt>
                <c:pt idx="227">
                  <c:v>44040</c:v>
                </c:pt>
                <c:pt idx="228">
                  <c:v>44039</c:v>
                </c:pt>
                <c:pt idx="229">
                  <c:v>44036</c:v>
                </c:pt>
                <c:pt idx="230">
                  <c:v>44035</c:v>
                </c:pt>
                <c:pt idx="231">
                  <c:v>44034</c:v>
                </c:pt>
                <c:pt idx="232">
                  <c:v>44033</c:v>
                </c:pt>
                <c:pt idx="233">
                  <c:v>44032</c:v>
                </c:pt>
                <c:pt idx="234">
                  <c:v>44029</c:v>
                </c:pt>
                <c:pt idx="235">
                  <c:v>44028</c:v>
                </c:pt>
                <c:pt idx="236">
                  <c:v>44027</c:v>
                </c:pt>
                <c:pt idx="237">
                  <c:v>44026</c:v>
                </c:pt>
                <c:pt idx="238">
                  <c:v>44025</c:v>
                </c:pt>
                <c:pt idx="239">
                  <c:v>44022</c:v>
                </c:pt>
                <c:pt idx="240">
                  <c:v>44021</c:v>
                </c:pt>
                <c:pt idx="241">
                  <c:v>44020</c:v>
                </c:pt>
                <c:pt idx="242">
                  <c:v>44019</c:v>
                </c:pt>
                <c:pt idx="243">
                  <c:v>44018</c:v>
                </c:pt>
                <c:pt idx="244">
                  <c:v>44014</c:v>
                </c:pt>
                <c:pt idx="245">
                  <c:v>44013</c:v>
                </c:pt>
                <c:pt idx="246">
                  <c:v>44012</c:v>
                </c:pt>
                <c:pt idx="247">
                  <c:v>44011</c:v>
                </c:pt>
                <c:pt idx="248">
                  <c:v>44008</c:v>
                </c:pt>
                <c:pt idx="249">
                  <c:v>44007</c:v>
                </c:pt>
                <c:pt idx="250">
                  <c:v>44006</c:v>
                </c:pt>
                <c:pt idx="251">
                  <c:v>44005</c:v>
                </c:pt>
                <c:pt idx="252">
                  <c:v>44004</c:v>
                </c:pt>
                <c:pt idx="253">
                  <c:v>44001</c:v>
                </c:pt>
                <c:pt idx="254">
                  <c:v>44000</c:v>
                </c:pt>
                <c:pt idx="255">
                  <c:v>43999</c:v>
                </c:pt>
                <c:pt idx="256">
                  <c:v>43998</c:v>
                </c:pt>
                <c:pt idx="257">
                  <c:v>43997</c:v>
                </c:pt>
                <c:pt idx="258">
                  <c:v>43994</c:v>
                </c:pt>
                <c:pt idx="259">
                  <c:v>43993</c:v>
                </c:pt>
                <c:pt idx="260">
                  <c:v>43992</c:v>
                </c:pt>
                <c:pt idx="261">
                  <c:v>43991</c:v>
                </c:pt>
                <c:pt idx="262">
                  <c:v>43990</c:v>
                </c:pt>
                <c:pt idx="263">
                  <c:v>43987</c:v>
                </c:pt>
                <c:pt idx="264">
                  <c:v>43986</c:v>
                </c:pt>
                <c:pt idx="265">
                  <c:v>43985</c:v>
                </c:pt>
                <c:pt idx="266">
                  <c:v>43984</c:v>
                </c:pt>
                <c:pt idx="267">
                  <c:v>43983</c:v>
                </c:pt>
                <c:pt idx="268">
                  <c:v>43980</c:v>
                </c:pt>
                <c:pt idx="269">
                  <c:v>43979</c:v>
                </c:pt>
                <c:pt idx="270">
                  <c:v>43978</c:v>
                </c:pt>
                <c:pt idx="271">
                  <c:v>43977</c:v>
                </c:pt>
                <c:pt idx="272">
                  <c:v>43973</c:v>
                </c:pt>
                <c:pt idx="273">
                  <c:v>43972</c:v>
                </c:pt>
                <c:pt idx="274">
                  <c:v>43971</c:v>
                </c:pt>
                <c:pt idx="275">
                  <c:v>43970</c:v>
                </c:pt>
                <c:pt idx="276">
                  <c:v>43969</c:v>
                </c:pt>
                <c:pt idx="277">
                  <c:v>43966</c:v>
                </c:pt>
                <c:pt idx="278">
                  <c:v>43965</c:v>
                </c:pt>
                <c:pt idx="279">
                  <c:v>43964</c:v>
                </c:pt>
                <c:pt idx="280">
                  <c:v>43963</c:v>
                </c:pt>
                <c:pt idx="281">
                  <c:v>43962</c:v>
                </c:pt>
                <c:pt idx="282">
                  <c:v>43959</c:v>
                </c:pt>
                <c:pt idx="283">
                  <c:v>43958</c:v>
                </c:pt>
                <c:pt idx="284">
                  <c:v>43957</c:v>
                </c:pt>
                <c:pt idx="285">
                  <c:v>43956</c:v>
                </c:pt>
                <c:pt idx="286">
                  <c:v>43955</c:v>
                </c:pt>
                <c:pt idx="287">
                  <c:v>43952</c:v>
                </c:pt>
                <c:pt idx="288">
                  <c:v>43951</c:v>
                </c:pt>
                <c:pt idx="289">
                  <c:v>43950</c:v>
                </c:pt>
                <c:pt idx="290">
                  <c:v>43949</c:v>
                </c:pt>
                <c:pt idx="291">
                  <c:v>43948</c:v>
                </c:pt>
                <c:pt idx="292">
                  <c:v>43945</c:v>
                </c:pt>
                <c:pt idx="293">
                  <c:v>43944</c:v>
                </c:pt>
                <c:pt idx="294">
                  <c:v>43943</c:v>
                </c:pt>
                <c:pt idx="295">
                  <c:v>43942</c:v>
                </c:pt>
                <c:pt idx="296">
                  <c:v>43941</c:v>
                </c:pt>
                <c:pt idx="297">
                  <c:v>43938</c:v>
                </c:pt>
                <c:pt idx="298">
                  <c:v>43937</c:v>
                </c:pt>
                <c:pt idx="299">
                  <c:v>43936</c:v>
                </c:pt>
                <c:pt idx="300">
                  <c:v>43935</c:v>
                </c:pt>
                <c:pt idx="301">
                  <c:v>43934</c:v>
                </c:pt>
                <c:pt idx="302">
                  <c:v>43930</c:v>
                </c:pt>
                <c:pt idx="303">
                  <c:v>43929</c:v>
                </c:pt>
                <c:pt idx="304">
                  <c:v>43928</c:v>
                </c:pt>
                <c:pt idx="305">
                  <c:v>43927</c:v>
                </c:pt>
                <c:pt idx="306">
                  <c:v>43924</c:v>
                </c:pt>
                <c:pt idx="307">
                  <c:v>43923</c:v>
                </c:pt>
                <c:pt idx="308">
                  <c:v>43922</c:v>
                </c:pt>
                <c:pt idx="309">
                  <c:v>43921</c:v>
                </c:pt>
                <c:pt idx="310">
                  <c:v>43920</c:v>
                </c:pt>
                <c:pt idx="311">
                  <c:v>43917</c:v>
                </c:pt>
                <c:pt idx="312">
                  <c:v>43916</c:v>
                </c:pt>
                <c:pt idx="313">
                  <c:v>43915</c:v>
                </c:pt>
                <c:pt idx="314">
                  <c:v>43914</c:v>
                </c:pt>
                <c:pt idx="315">
                  <c:v>43913</c:v>
                </c:pt>
                <c:pt idx="316">
                  <c:v>43910</c:v>
                </c:pt>
                <c:pt idx="317">
                  <c:v>43909</c:v>
                </c:pt>
                <c:pt idx="318">
                  <c:v>43908</c:v>
                </c:pt>
                <c:pt idx="319">
                  <c:v>43907</c:v>
                </c:pt>
                <c:pt idx="320">
                  <c:v>43906</c:v>
                </c:pt>
                <c:pt idx="321">
                  <c:v>43903</c:v>
                </c:pt>
                <c:pt idx="322">
                  <c:v>43902</c:v>
                </c:pt>
                <c:pt idx="323">
                  <c:v>43901</c:v>
                </c:pt>
                <c:pt idx="324">
                  <c:v>43900</c:v>
                </c:pt>
                <c:pt idx="325">
                  <c:v>43899</c:v>
                </c:pt>
                <c:pt idx="326">
                  <c:v>43896</c:v>
                </c:pt>
                <c:pt idx="327">
                  <c:v>43895</c:v>
                </c:pt>
                <c:pt idx="328">
                  <c:v>43894</c:v>
                </c:pt>
                <c:pt idx="329">
                  <c:v>43893</c:v>
                </c:pt>
                <c:pt idx="330">
                  <c:v>43892</c:v>
                </c:pt>
                <c:pt idx="331">
                  <c:v>43889</c:v>
                </c:pt>
                <c:pt idx="332">
                  <c:v>43888</c:v>
                </c:pt>
                <c:pt idx="333">
                  <c:v>43887</c:v>
                </c:pt>
                <c:pt idx="334">
                  <c:v>43886</c:v>
                </c:pt>
                <c:pt idx="335">
                  <c:v>43885</c:v>
                </c:pt>
                <c:pt idx="336">
                  <c:v>43882</c:v>
                </c:pt>
                <c:pt idx="337">
                  <c:v>43881</c:v>
                </c:pt>
                <c:pt idx="338">
                  <c:v>43880</c:v>
                </c:pt>
                <c:pt idx="339">
                  <c:v>43879</c:v>
                </c:pt>
                <c:pt idx="340">
                  <c:v>43875</c:v>
                </c:pt>
                <c:pt idx="341">
                  <c:v>43874</c:v>
                </c:pt>
                <c:pt idx="342">
                  <c:v>43873</c:v>
                </c:pt>
                <c:pt idx="343">
                  <c:v>43872</c:v>
                </c:pt>
                <c:pt idx="344">
                  <c:v>43871</c:v>
                </c:pt>
                <c:pt idx="345">
                  <c:v>43868</c:v>
                </c:pt>
                <c:pt idx="346">
                  <c:v>43867</c:v>
                </c:pt>
                <c:pt idx="347">
                  <c:v>43866</c:v>
                </c:pt>
                <c:pt idx="348">
                  <c:v>43865</c:v>
                </c:pt>
                <c:pt idx="349">
                  <c:v>43864</c:v>
                </c:pt>
                <c:pt idx="350">
                  <c:v>43861</c:v>
                </c:pt>
                <c:pt idx="351">
                  <c:v>43860</c:v>
                </c:pt>
                <c:pt idx="352">
                  <c:v>43859</c:v>
                </c:pt>
                <c:pt idx="353">
                  <c:v>43858</c:v>
                </c:pt>
                <c:pt idx="354">
                  <c:v>43857</c:v>
                </c:pt>
                <c:pt idx="355">
                  <c:v>43854</c:v>
                </c:pt>
                <c:pt idx="356">
                  <c:v>43853</c:v>
                </c:pt>
                <c:pt idx="357">
                  <c:v>43852</c:v>
                </c:pt>
                <c:pt idx="358">
                  <c:v>43851</c:v>
                </c:pt>
                <c:pt idx="359">
                  <c:v>43847</c:v>
                </c:pt>
                <c:pt idx="360">
                  <c:v>43846</c:v>
                </c:pt>
                <c:pt idx="361">
                  <c:v>43845</c:v>
                </c:pt>
                <c:pt idx="362">
                  <c:v>43844</c:v>
                </c:pt>
                <c:pt idx="363">
                  <c:v>43843</c:v>
                </c:pt>
                <c:pt idx="364">
                  <c:v>43840</c:v>
                </c:pt>
                <c:pt idx="365">
                  <c:v>43839</c:v>
                </c:pt>
                <c:pt idx="366">
                  <c:v>43838</c:v>
                </c:pt>
                <c:pt idx="367">
                  <c:v>43837</c:v>
                </c:pt>
                <c:pt idx="368">
                  <c:v>43836</c:v>
                </c:pt>
                <c:pt idx="369">
                  <c:v>43833</c:v>
                </c:pt>
                <c:pt idx="370">
                  <c:v>43832</c:v>
                </c:pt>
              </c:numCache>
            </c:numRef>
          </c:cat>
          <c:val>
            <c:numRef>
              <c:f>'Asset Classes'!$L$2:$L$1000</c:f>
              <c:numCache>
                <c:formatCode>"$"#,##0.00</c:formatCode>
                <c:ptCount val="999"/>
                <c:pt idx="0">
                  <c:v>118.07692703127188</c:v>
                </c:pt>
                <c:pt idx="1">
                  <c:v>117.93898269100222</c:v>
                </c:pt>
                <c:pt idx="2">
                  <c:v>116.9613905547356</c:v>
                </c:pt>
                <c:pt idx="3">
                  <c:v>117.71521243112747</c:v>
                </c:pt>
                <c:pt idx="4">
                  <c:v>118.82263340511719</c:v>
                </c:pt>
                <c:pt idx="5">
                  <c:v>119.99300437534728</c:v>
                </c:pt>
                <c:pt idx="6">
                  <c:v>120.22150221152576</c:v>
                </c:pt>
                <c:pt idx="7">
                  <c:v>120.47026353859992</c:v>
                </c:pt>
                <c:pt idx="8">
                  <c:v>120.91183354818759</c:v>
                </c:pt>
                <c:pt idx="9">
                  <c:v>120.40520146743934</c:v>
                </c:pt>
                <c:pt idx="10">
                  <c:v>120.44009655346358</c:v>
                </c:pt>
                <c:pt idx="11">
                  <c:v>120.45727203939579</c:v>
                </c:pt>
                <c:pt idx="12">
                  <c:v>120.36334298996033</c:v>
                </c:pt>
                <c:pt idx="13">
                  <c:v>119.33184155928629</c:v>
                </c:pt>
                <c:pt idx="14">
                  <c:v>120.39431925363152</c:v>
                </c:pt>
                <c:pt idx="15">
                  <c:v>120.08399692199953</c:v>
                </c:pt>
                <c:pt idx="16">
                  <c:v>120.24034223098911</c:v>
                </c:pt>
                <c:pt idx="17">
                  <c:v>120.00962282190183</c:v>
                </c:pt>
                <c:pt idx="18">
                  <c:v>120.03135138775218</c:v>
                </c:pt>
                <c:pt idx="19">
                  <c:v>120.05575125211908</c:v>
                </c:pt>
                <c:pt idx="20">
                  <c:v>119.65469327509989</c:v>
                </c:pt>
                <c:pt idx="21">
                  <c:v>119.10582926879727</c:v>
                </c:pt>
                <c:pt idx="22">
                  <c:v>119.11075850530668</c:v>
                </c:pt>
                <c:pt idx="23">
                  <c:v>118.31870658395952</c:v>
                </c:pt>
                <c:pt idx="24">
                  <c:v>118.50787728695094</c:v>
                </c:pt>
                <c:pt idx="25">
                  <c:v>118.80452788760427</c:v>
                </c:pt>
                <c:pt idx="26">
                  <c:v>118.48383439315533</c:v>
                </c:pt>
                <c:pt idx="27">
                  <c:v>117.38580084145019</c:v>
                </c:pt>
                <c:pt idx="28">
                  <c:v>116.59717377975699</c:v>
                </c:pt>
                <c:pt idx="29">
                  <c:v>118.08358183585196</c:v>
                </c:pt>
                <c:pt idx="30">
                  <c:v>118.52569731484307</c:v>
                </c:pt>
                <c:pt idx="31">
                  <c:v>118.91373742914587</c:v>
                </c:pt>
                <c:pt idx="32">
                  <c:v>118.22747974216472</c:v>
                </c:pt>
                <c:pt idx="33">
                  <c:v>117.21812579641161</c:v>
                </c:pt>
                <c:pt idx="34">
                  <c:v>117.00202835324032</c:v>
                </c:pt>
                <c:pt idx="35">
                  <c:v>117.5115860418201</c:v>
                </c:pt>
                <c:pt idx="36">
                  <c:v>116.86023304317285</c:v>
                </c:pt>
                <c:pt idx="37">
                  <c:v>117.24880762325606</c:v>
                </c:pt>
                <c:pt idx="38">
                  <c:v>117.19062664364287</c:v>
                </c:pt>
                <c:pt idx="39">
                  <c:v>117.04402645906069</c:v>
                </c:pt>
                <c:pt idx="40">
                  <c:v>117.28788649157815</c:v>
                </c:pt>
                <c:pt idx="41">
                  <c:v>117.13136880350154</c:v>
                </c:pt>
                <c:pt idx="42">
                  <c:v>116.85658398882406</c:v>
                </c:pt>
                <c:pt idx="43">
                  <c:v>117.47997170848207</c:v>
                </c:pt>
                <c:pt idx="44">
                  <c:v>116.67071597074732</c:v>
                </c:pt>
                <c:pt idx="45">
                  <c:v>116.74921488373349</c:v>
                </c:pt>
                <c:pt idx="46">
                  <c:v>117.10725674854692</c:v>
                </c:pt>
                <c:pt idx="47">
                  <c:v>116.82446783198097</c:v>
                </c:pt>
                <c:pt idx="48">
                  <c:v>115.52954110026171</c:v>
                </c:pt>
                <c:pt idx="49">
                  <c:v>115.88444757181617</c:v>
                </c:pt>
                <c:pt idx="50">
                  <c:v>115.34698935033015</c:v>
                </c:pt>
                <c:pt idx="51">
                  <c:v>115.58182021768238</c:v>
                </c:pt>
                <c:pt idx="52">
                  <c:v>115.64896559575476</c:v>
                </c:pt>
                <c:pt idx="53">
                  <c:v>114.92251760822913</c:v>
                </c:pt>
                <c:pt idx="54">
                  <c:v>115.00108482978806</c:v>
                </c:pt>
                <c:pt idx="55">
                  <c:v>114.55758995646747</c:v>
                </c:pt>
                <c:pt idx="56">
                  <c:v>114.06612418034385</c:v>
                </c:pt>
                <c:pt idx="57">
                  <c:v>112.99722975299797</c:v>
                </c:pt>
                <c:pt idx="58">
                  <c:v>112.32483217880618</c:v>
                </c:pt>
                <c:pt idx="59">
                  <c:v>113.09980668026503</c:v>
                </c:pt>
                <c:pt idx="60">
                  <c:v>113.68646241531394</c:v>
                </c:pt>
                <c:pt idx="61">
                  <c:v>113.03724208527626</c:v>
                </c:pt>
                <c:pt idx="62">
                  <c:v>112.99096322393153</c:v>
                </c:pt>
                <c:pt idx="63">
                  <c:v>113.02321613141729</c:v>
                </c:pt>
                <c:pt idx="64">
                  <c:v>113.45213754850586</c:v>
                </c:pt>
                <c:pt idx="65">
                  <c:v>113.06889839357274</c:v>
                </c:pt>
                <c:pt idx="66">
                  <c:v>113.00847787114256</c:v>
                </c:pt>
                <c:pt idx="67">
                  <c:v>114.04881019439216</c:v>
                </c:pt>
                <c:pt idx="68">
                  <c:v>113.69702168466151</c:v>
                </c:pt>
                <c:pt idx="69">
                  <c:v>113.72063820018303</c:v>
                </c:pt>
                <c:pt idx="70">
                  <c:v>113.26799483619834</c:v>
                </c:pt>
                <c:pt idx="71">
                  <c:v>113.47240926894268</c:v>
                </c:pt>
                <c:pt idx="72">
                  <c:v>113.10419159534001</c:v>
                </c:pt>
                <c:pt idx="73">
                  <c:v>112.58934324180909</c:v>
                </c:pt>
                <c:pt idx="74">
                  <c:v>111.07959626893143</c:v>
                </c:pt>
                <c:pt idx="75">
                  <c:v>111.79834001666755</c:v>
                </c:pt>
                <c:pt idx="76">
                  <c:v>111.09966927109602</c:v>
                </c:pt>
                <c:pt idx="77">
                  <c:v>112.13243958451585</c:v>
                </c:pt>
                <c:pt idx="78">
                  <c:v>113.2708756488949</c:v>
                </c:pt>
                <c:pt idx="79">
                  <c:v>113.32085378559623</c:v>
                </c:pt>
                <c:pt idx="80">
                  <c:v>112.46170026610824</c:v>
                </c:pt>
                <c:pt idx="81">
                  <c:v>113.28246388601889</c:v>
                </c:pt>
                <c:pt idx="82">
                  <c:v>115.47725311783898</c:v>
                </c:pt>
                <c:pt idx="83">
                  <c:v>115.10749158497057</c:v>
                </c:pt>
                <c:pt idx="84">
                  <c:v>115.1212650838757</c:v>
                </c:pt>
                <c:pt idx="85">
                  <c:v>114.91380090168465</c:v>
                </c:pt>
                <c:pt idx="86">
                  <c:v>114.96925755100668</c:v>
                </c:pt>
                <c:pt idx="87">
                  <c:v>115.14914652347537</c:v>
                </c:pt>
                <c:pt idx="88">
                  <c:v>115.55762375646583</c:v>
                </c:pt>
                <c:pt idx="89">
                  <c:v>116.41922169344228</c:v>
                </c:pt>
                <c:pt idx="90">
                  <c:v>116.45665896944072</c:v>
                </c:pt>
                <c:pt idx="91">
                  <c:v>116.76552231946846</c:v>
                </c:pt>
                <c:pt idx="92">
                  <c:v>116.54608141769643</c:v>
                </c:pt>
                <c:pt idx="93">
                  <c:v>116.41619000282961</c:v>
                </c:pt>
                <c:pt idx="94">
                  <c:v>115.71240285106607</c:v>
                </c:pt>
                <c:pt idx="95">
                  <c:v>115.24531097224684</c:v>
                </c:pt>
                <c:pt idx="96">
                  <c:v>115.66060707594889</c:v>
                </c:pt>
                <c:pt idx="97">
                  <c:v>115.7777468792068</c:v>
                </c:pt>
                <c:pt idx="98">
                  <c:v>115.80395154173992</c:v>
                </c:pt>
                <c:pt idx="99">
                  <c:v>114.74001019074004</c:v>
                </c:pt>
                <c:pt idx="100">
                  <c:v>115.61021532003736</c:v>
                </c:pt>
                <c:pt idx="101">
                  <c:v>115.33096543167551</c:v>
                </c:pt>
                <c:pt idx="102">
                  <c:v>116.5233701646883</c:v>
                </c:pt>
                <c:pt idx="103">
                  <c:v>116.69781428046281</c:v>
                </c:pt>
                <c:pt idx="104">
                  <c:v>116.35922364335548</c:v>
                </c:pt>
                <c:pt idx="105">
                  <c:v>116.76611340243423</c:v>
                </c:pt>
                <c:pt idx="106">
                  <c:v>116.80672858518014</c:v>
                </c:pt>
                <c:pt idx="107">
                  <c:v>115.5932560172643</c:v>
                </c:pt>
                <c:pt idx="108">
                  <c:v>114.92791904436172</c:v>
                </c:pt>
                <c:pt idx="109">
                  <c:v>115.61681027233325</c:v>
                </c:pt>
                <c:pt idx="110">
                  <c:v>115.85880215349565</c:v>
                </c:pt>
                <c:pt idx="111">
                  <c:v>115.8011038743837</c:v>
                </c:pt>
                <c:pt idx="112">
                  <c:v>115.53950896881548</c:v>
                </c:pt>
                <c:pt idx="113">
                  <c:v>115.95680358367005</c:v>
                </c:pt>
                <c:pt idx="114">
                  <c:v>117.25616149610556</c:v>
                </c:pt>
                <c:pt idx="115">
                  <c:v>116.90115587013983</c:v>
                </c:pt>
                <c:pt idx="116">
                  <c:v>117.56979734744664</c:v>
                </c:pt>
                <c:pt idx="117">
                  <c:v>117.26450990379413</c:v>
                </c:pt>
                <c:pt idx="118">
                  <c:v>116.86812758307865</c:v>
                </c:pt>
                <c:pt idx="119">
                  <c:v>116.49344478600194</c:v>
                </c:pt>
                <c:pt idx="120">
                  <c:v>116.10113909601574</c:v>
                </c:pt>
                <c:pt idx="121">
                  <c:v>116.03324234214429</c:v>
                </c:pt>
                <c:pt idx="122">
                  <c:v>115.84708649128248</c:v>
                </c:pt>
                <c:pt idx="123">
                  <c:v>115.48382882015363</c:v>
                </c:pt>
                <c:pt idx="124">
                  <c:v>115.25681949465798</c:v>
                </c:pt>
                <c:pt idx="125">
                  <c:v>115.58260552915382</c:v>
                </c:pt>
                <c:pt idx="126">
                  <c:v>115.82588347147831</c:v>
                </c:pt>
                <c:pt idx="127">
                  <c:v>116.08044787845367</c:v>
                </c:pt>
                <c:pt idx="128">
                  <c:v>115.4654702648439</c:v>
                </c:pt>
                <c:pt idx="129">
                  <c:v>115.2132402881861</c:v>
                </c:pt>
                <c:pt idx="130">
                  <c:v>114.180983518989</c:v>
                </c:pt>
                <c:pt idx="131">
                  <c:v>114.59290143468641</c:v>
                </c:pt>
                <c:pt idx="132">
                  <c:v>114.4905788112288</c:v>
                </c:pt>
                <c:pt idx="133">
                  <c:v>114.497373053329</c:v>
                </c:pt>
                <c:pt idx="134">
                  <c:v>115.58918757149104</c:v>
                </c:pt>
                <c:pt idx="135">
                  <c:v>115.29906538445537</c:v>
                </c:pt>
                <c:pt idx="136">
                  <c:v>114.67060005883256</c:v>
                </c:pt>
                <c:pt idx="137">
                  <c:v>114.59811320858219</c:v>
                </c:pt>
                <c:pt idx="138">
                  <c:v>114.19864068472607</c:v>
                </c:pt>
                <c:pt idx="139">
                  <c:v>113.88294889916659</c:v>
                </c:pt>
                <c:pt idx="140">
                  <c:v>112.85275421815362</c:v>
                </c:pt>
                <c:pt idx="141">
                  <c:v>113.30393516403998</c:v>
                </c:pt>
                <c:pt idx="142">
                  <c:v>113.48767619051726</c:v>
                </c:pt>
                <c:pt idx="143">
                  <c:v>113.55232126870148</c:v>
                </c:pt>
                <c:pt idx="144">
                  <c:v>113.62189489507469</c:v>
                </c:pt>
                <c:pt idx="145">
                  <c:v>114.27428466939196</c:v>
                </c:pt>
                <c:pt idx="146">
                  <c:v>114.34272007954129</c:v>
                </c:pt>
                <c:pt idx="147">
                  <c:v>114.22352634057876</c:v>
                </c:pt>
                <c:pt idx="148">
                  <c:v>114.92118251058658</c:v>
                </c:pt>
                <c:pt idx="149">
                  <c:v>115.18041734650336</c:v>
                </c:pt>
                <c:pt idx="150">
                  <c:v>114.74489712794349</c:v>
                </c:pt>
                <c:pt idx="151">
                  <c:v>114.00678692607229</c:v>
                </c:pt>
                <c:pt idx="152">
                  <c:v>113.91479188566365</c:v>
                </c:pt>
                <c:pt idx="153">
                  <c:v>113.75932533204184</c:v>
                </c:pt>
                <c:pt idx="154">
                  <c:v>113.78246943529217</c:v>
                </c:pt>
                <c:pt idx="155">
                  <c:v>115.47279681144947</c:v>
                </c:pt>
                <c:pt idx="156">
                  <c:v>115.54551119259938</c:v>
                </c:pt>
                <c:pt idx="157">
                  <c:v>113.90272078184088</c:v>
                </c:pt>
                <c:pt idx="158">
                  <c:v>112.83741079718959</c:v>
                </c:pt>
                <c:pt idx="159">
                  <c:v>112.07889516915336</c:v>
                </c:pt>
                <c:pt idx="160">
                  <c:v>111.23947139191361</c:v>
                </c:pt>
                <c:pt idx="161">
                  <c:v>111.53066847414601</c:v>
                </c:pt>
                <c:pt idx="162">
                  <c:v>111.50907156971078</c:v>
                </c:pt>
                <c:pt idx="163">
                  <c:v>113.38427165814636</c:v>
                </c:pt>
                <c:pt idx="164">
                  <c:v>113.31521422916305</c:v>
                </c:pt>
                <c:pt idx="165">
                  <c:v>113.90386018647753</c:v>
                </c:pt>
                <c:pt idx="166">
                  <c:v>113.77446973547393</c:v>
                </c:pt>
                <c:pt idx="167">
                  <c:v>114.1161936781007</c:v>
                </c:pt>
                <c:pt idx="168">
                  <c:v>113.91985155164753</c:v>
                </c:pt>
                <c:pt idx="169">
                  <c:v>113.65711180453212</c:v>
                </c:pt>
                <c:pt idx="170">
                  <c:v>114.24648425774876</c:v>
                </c:pt>
                <c:pt idx="171">
                  <c:v>114.43314976765181</c:v>
                </c:pt>
                <c:pt idx="172">
                  <c:v>114.36687649280304</c:v>
                </c:pt>
                <c:pt idx="173">
                  <c:v>114.45633954765169</c:v>
                </c:pt>
                <c:pt idx="174">
                  <c:v>115.27126101335071</c:v>
                </c:pt>
                <c:pt idx="175">
                  <c:v>114.77149072701732</c:v>
                </c:pt>
                <c:pt idx="176">
                  <c:v>113.72235751654488</c:v>
                </c:pt>
                <c:pt idx="177">
                  <c:v>113.19538927227964</c:v>
                </c:pt>
                <c:pt idx="178">
                  <c:v>112.71349018765417</c:v>
                </c:pt>
                <c:pt idx="179">
                  <c:v>113.61965057744263</c:v>
                </c:pt>
                <c:pt idx="180">
                  <c:v>113.0359764944582</c:v>
                </c:pt>
                <c:pt idx="181">
                  <c:v>113.44247132998984</c:v>
                </c:pt>
                <c:pt idx="182">
                  <c:v>112.83194402832436</c:v>
                </c:pt>
                <c:pt idx="183">
                  <c:v>112.91759382266252</c:v>
                </c:pt>
                <c:pt idx="184">
                  <c:v>112.73468656930231</c:v>
                </c:pt>
                <c:pt idx="185">
                  <c:v>111.76504149621718</c:v>
                </c:pt>
                <c:pt idx="186">
                  <c:v>111.3061927719201</c:v>
                </c:pt>
                <c:pt idx="187">
                  <c:v>111.04798413057372</c:v>
                </c:pt>
                <c:pt idx="188">
                  <c:v>112.73887703269887</c:v>
                </c:pt>
                <c:pt idx="189">
                  <c:v>112.5937760385296</c:v>
                </c:pt>
                <c:pt idx="190">
                  <c:v>113.7620355214721</c:v>
                </c:pt>
                <c:pt idx="191">
                  <c:v>114.14061596619862</c:v>
                </c:pt>
                <c:pt idx="192">
                  <c:v>114.6712088908871</c:v>
                </c:pt>
                <c:pt idx="193">
                  <c:v>114.71198702769422</c:v>
                </c:pt>
                <c:pt idx="194">
                  <c:v>114.65482392125068</c:v>
                </c:pt>
                <c:pt idx="195">
                  <c:v>113.89872377078683</c:v>
                </c:pt>
                <c:pt idx="196">
                  <c:v>113.82575635808028</c:v>
                </c:pt>
                <c:pt idx="197">
                  <c:v>114.5283897709442</c:v>
                </c:pt>
                <c:pt idx="198">
                  <c:v>113.45705348270829</c:v>
                </c:pt>
                <c:pt idx="199">
                  <c:v>114.4293712564297</c:v>
                </c:pt>
                <c:pt idx="200">
                  <c:v>114.81228318724865</c:v>
                </c:pt>
                <c:pt idx="201">
                  <c:v>116.38235464804409</c:v>
                </c:pt>
                <c:pt idx="202">
                  <c:v>116.36477573249726</c:v>
                </c:pt>
                <c:pt idx="203">
                  <c:v>115.85203821351357</c:v>
                </c:pt>
                <c:pt idx="204">
                  <c:v>115.84236994061416</c:v>
                </c:pt>
                <c:pt idx="205">
                  <c:v>114.81914997872568</c:v>
                </c:pt>
                <c:pt idx="206">
                  <c:v>115.36164828267783</c:v>
                </c:pt>
                <c:pt idx="207">
                  <c:v>114.52371280853509</c:v>
                </c:pt>
                <c:pt idx="208">
                  <c:v>114.43634064210698</c:v>
                </c:pt>
                <c:pt idx="209">
                  <c:v>114.36981656519596</c:v>
                </c:pt>
                <c:pt idx="210">
                  <c:v>114.55850583716395</c:v>
                </c:pt>
                <c:pt idx="211">
                  <c:v>114.05178739334494</c:v>
                </c:pt>
                <c:pt idx="212">
                  <c:v>115.62179677018251</c:v>
                </c:pt>
                <c:pt idx="213">
                  <c:v>115.0934619113508</c:v>
                </c:pt>
                <c:pt idx="214">
                  <c:v>114.004999277435</c:v>
                </c:pt>
                <c:pt idx="215">
                  <c:v>114.16868196336145</c:v>
                </c:pt>
                <c:pt idx="216">
                  <c:v>113.3283320426829</c:v>
                </c:pt>
                <c:pt idx="217">
                  <c:v>113.15104794324813</c:v>
                </c:pt>
                <c:pt idx="218">
                  <c:v>115.9295428064886</c:v>
                </c:pt>
                <c:pt idx="219">
                  <c:v>116.01813412846434</c:v>
                </c:pt>
                <c:pt idx="220">
                  <c:v>116.78524449227466</c:v>
                </c:pt>
                <c:pt idx="221">
                  <c:v>115.92457125869447</c:v>
                </c:pt>
                <c:pt idx="222">
                  <c:v>115.42891131429485</c:v>
                </c:pt>
                <c:pt idx="223">
                  <c:v>114.25532364231289</c:v>
                </c:pt>
                <c:pt idx="224">
                  <c:v>113.98960665010961</c:v>
                </c:pt>
                <c:pt idx="225">
                  <c:v>113.32849702415369</c:v>
                </c:pt>
                <c:pt idx="226">
                  <c:v>113.71443161142338</c:v>
                </c:pt>
                <c:pt idx="227">
                  <c:v>112.93699950919435</c:v>
                </c:pt>
                <c:pt idx="228">
                  <c:v>112.70967183770156</c:v>
                </c:pt>
                <c:pt idx="229">
                  <c:v>111.70737066329247</c:v>
                </c:pt>
                <c:pt idx="230">
                  <c:v>111.58919883816424</c:v>
                </c:pt>
                <c:pt idx="231">
                  <c:v>111.5981994306976</c:v>
                </c:pt>
                <c:pt idx="232">
                  <c:v>110.78537715772978</c:v>
                </c:pt>
                <c:pt idx="233">
                  <c:v>110.19749763978598</c:v>
                </c:pt>
                <c:pt idx="234">
                  <c:v>109.71389667275136</c:v>
                </c:pt>
                <c:pt idx="235">
                  <c:v>109.30474800346951</c:v>
                </c:pt>
                <c:pt idx="236">
                  <c:v>109.76012744519261</c:v>
                </c:pt>
                <c:pt idx="237">
                  <c:v>109.43382538241778</c:v>
                </c:pt>
                <c:pt idx="238">
                  <c:v>108.83102615954215</c:v>
                </c:pt>
                <c:pt idx="239">
                  <c:v>109.02806211354553</c:v>
                </c:pt>
                <c:pt idx="240">
                  <c:v>108.86993184183504</c:v>
                </c:pt>
                <c:pt idx="241">
                  <c:v>109.04483990801748</c:v>
                </c:pt>
                <c:pt idx="242">
                  <c:v>108.61053161151071</c:v>
                </c:pt>
                <c:pt idx="243">
                  <c:v>108.58586909482446</c:v>
                </c:pt>
                <c:pt idx="244">
                  <c:v>107.90926648889737</c:v>
                </c:pt>
                <c:pt idx="245">
                  <c:v>107.60321216125371</c:v>
                </c:pt>
                <c:pt idx="246">
                  <c:v>107.61054854371829</c:v>
                </c:pt>
                <c:pt idx="247">
                  <c:v>107.10157721943145</c:v>
                </c:pt>
                <c:pt idx="248">
                  <c:v>106.58730006137682</c:v>
                </c:pt>
                <c:pt idx="249">
                  <c:v>107.07271559467407</c:v>
                </c:pt>
                <c:pt idx="250">
                  <c:v>106.7519138835047</c:v>
                </c:pt>
                <c:pt idx="251">
                  <c:v>107.64163636736538</c:v>
                </c:pt>
                <c:pt idx="252">
                  <c:v>107.183691300075</c:v>
                </c:pt>
                <c:pt idx="253">
                  <c:v>106.76633598407403</c:v>
                </c:pt>
                <c:pt idx="254">
                  <c:v>106.52364297177623</c:v>
                </c:pt>
                <c:pt idx="255">
                  <c:v>106.50361503769156</c:v>
                </c:pt>
                <c:pt idx="256">
                  <c:v>106.50847371383533</c:v>
                </c:pt>
                <c:pt idx="257">
                  <c:v>105.9927793424815</c:v>
                </c:pt>
                <c:pt idx="258">
                  <c:v>105.79711475557352</c:v>
                </c:pt>
                <c:pt idx="259">
                  <c:v>105.45409244471708</c:v>
                </c:pt>
                <c:pt idx="260">
                  <c:v>107.49494608959014</c:v>
                </c:pt>
                <c:pt idx="261">
                  <c:v>106.87233780962285</c:v>
                </c:pt>
                <c:pt idx="262">
                  <c:v>106.63429905726819</c:v>
                </c:pt>
                <c:pt idx="263">
                  <c:v>105.80065802754896</c:v>
                </c:pt>
                <c:pt idx="264">
                  <c:v>105.91591992453195</c:v>
                </c:pt>
                <c:pt idx="265">
                  <c:v>105.75687801495312</c:v>
                </c:pt>
                <c:pt idx="266">
                  <c:v>106.24635534227255</c:v>
                </c:pt>
                <c:pt idx="267">
                  <c:v>106.29124618096458</c:v>
                </c:pt>
                <c:pt idx="268">
                  <c:v>106.00519747901805</c:v>
                </c:pt>
                <c:pt idx="269">
                  <c:v>105.47239360421433</c:v>
                </c:pt>
                <c:pt idx="270">
                  <c:v>105.43841992914622</c:v>
                </c:pt>
                <c:pt idx="271">
                  <c:v>104.88178650746173</c:v>
                </c:pt>
                <c:pt idx="272">
                  <c:v>105.14011175302139</c:v>
                </c:pt>
                <c:pt idx="273">
                  <c:v>104.79048486998209</c:v>
                </c:pt>
                <c:pt idx="274">
                  <c:v>105.53352838798233</c:v>
                </c:pt>
                <c:pt idx="275">
                  <c:v>104.92229414451357</c:v>
                </c:pt>
                <c:pt idx="276">
                  <c:v>104.76864082413177</c:v>
                </c:pt>
                <c:pt idx="277">
                  <c:v>104.3826914034322</c:v>
                </c:pt>
                <c:pt idx="278">
                  <c:v>104.05868159880077</c:v>
                </c:pt>
                <c:pt idx="279">
                  <c:v>103.32234312504187</c:v>
                </c:pt>
                <c:pt idx="280">
                  <c:v>103.41337269939706</c:v>
                </c:pt>
                <c:pt idx="281">
                  <c:v>103.75048294760542</c:v>
                </c:pt>
                <c:pt idx="282">
                  <c:v>104.07866755154937</c:v>
                </c:pt>
                <c:pt idx="283">
                  <c:v>103.93301005146938</c:v>
                </c:pt>
                <c:pt idx="284">
                  <c:v>102.79027820050672</c:v>
                </c:pt>
                <c:pt idx="285">
                  <c:v>103.6058695627965</c:v>
                </c:pt>
                <c:pt idx="286">
                  <c:v>103.20526740076139</c:v>
                </c:pt>
                <c:pt idx="287">
                  <c:v>102.98905724291684</c:v>
                </c:pt>
                <c:pt idx="288">
                  <c:v>103.50493779549095</c:v>
                </c:pt>
                <c:pt idx="289">
                  <c:v>104.55268328424407</c:v>
                </c:pt>
                <c:pt idx="290">
                  <c:v>103.59282475835184</c:v>
                </c:pt>
                <c:pt idx="291">
                  <c:v>103.73562831229697</c:v>
                </c:pt>
                <c:pt idx="292">
                  <c:v>103.76102205722432</c:v>
                </c:pt>
                <c:pt idx="293">
                  <c:v>103.51259379095819</c:v>
                </c:pt>
                <c:pt idx="294">
                  <c:v>103.117708073823</c:v>
                </c:pt>
                <c:pt idx="295">
                  <c:v>101.88473871355731</c:v>
                </c:pt>
                <c:pt idx="296">
                  <c:v>102.91673550173505</c:v>
                </c:pt>
                <c:pt idx="297">
                  <c:v>103.07956402729076</c:v>
                </c:pt>
                <c:pt idx="298">
                  <c:v>103.12516878242552</c:v>
                </c:pt>
                <c:pt idx="299">
                  <c:v>102.9800228194749</c:v>
                </c:pt>
                <c:pt idx="300">
                  <c:v>103.46818836878433</c:v>
                </c:pt>
                <c:pt idx="301">
                  <c:v>102.28678803522155</c:v>
                </c:pt>
                <c:pt idx="302">
                  <c:v>101.99767936839001</c:v>
                </c:pt>
                <c:pt idx="303">
                  <c:v>100.55337020577321</c:v>
                </c:pt>
                <c:pt idx="304">
                  <c:v>100.00207281010486</c:v>
                </c:pt>
                <c:pt idx="305">
                  <c:v>100.33184250303478</c:v>
                </c:pt>
                <c:pt idx="306">
                  <c:v>97.798294516925836</c:v>
                </c:pt>
                <c:pt idx="307">
                  <c:v>97.97309048932938</c:v>
                </c:pt>
                <c:pt idx="308">
                  <c:v>96.813611083528343</c:v>
                </c:pt>
                <c:pt idx="309">
                  <c:v>97.537313920696647</c:v>
                </c:pt>
                <c:pt idx="310">
                  <c:v>99.000986716959289</c:v>
                </c:pt>
                <c:pt idx="311">
                  <c:v>97.91204307642073</c:v>
                </c:pt>
                <c:pt idx="312">
                  <c:v>98.675574060456384</c:v>
                </c:pt>
                <c:pt idx="313">
                  <c:v>96.651790701353463</c:v>
                </c:pt>
                <c:pt idx="314">
                  <c:v>96.741248987973222</c:v>
                </c:pt>
                <c:pt idx="315">
                  <c:v>93.260177172900256</c:v>
                </c:pt>
                <c:pt idx="316">
                  <c:v>92.005167595453713</c:v>
                </c:pt>
                <c:pt idx="317">
                  <c:v>91.696004188429328</c:v>
                </c:pt>
                <c:pt idx="318">
                  <c:v>92.144903468471412</c:v>
                </c:pt>
                <c:pt idx="319">
                  <c:v>94.612201407790465</c:v>
                </c:pt>
                <c:pt idx="320">
                  <c:v>93.750379031893914</c:v>
                </c:pt>
                <c:pt idx="321">
                  <c:v>96.218093012711932</c:v>
                </c:pt>
                <c:pt idx="322">
                  <c:v>95.31865582277419</c:v>
                </c:pt>
                <c:pt idx="323">
                  <c:v>99.415311571780279</c:v>
                </c:pt>
                <c:pt idx="324">
                  <c:v>101.34424861683462</c:v>
                </c:pt>
                <c:pt idx="325">
                  <c:v>101.33239820243085</c:v>
                </c:pt>
                <c:pt idx="326">
                  <c:v>103.32956550455381</c:v>
                </c:pt>
                <c:pt idx="327">
                  <c:v>103.46351103413281</c:v>
                </c:pt>
                <c:pt idx="328">
                  <c:v>103.44261488085398</c:v>
                </c:pt>
                <c:pt idx="329">
                  <c:v>102.16380944918156</c:v>
                </c:pt>
                <c:pt idx="330">
                  <c:v>101.57545423526193</c:v>
                </c:pt>
                <c:pt idx="331">
                  <c:v>100.09344098397506</c:v>
                </c:pt>
                <c:pt idx="332">
                  <c:v>101.13110574737365</c:v>
                </c:pt>
                <c:pt idx="333">
                  <c:v>102.39067701621349</c:v>
                </c:pt>
                <c:pt idx="334">
                  <c:v>102.3716088319724</c:v>
                </c:pt>
                <c:pt idx="335">
                  <c:v>103.92350813588972</c:v>
                </c:pt>
                <c:pt idx="336">
                  <c:v>104.46812107468855</c:v>
                </c:pt>
                <c:pt idx="337">
                  <c:v>104.15525115980797</c:v>
                </c:pt>
                <c:pt idx="338">
                  <c:v>104.05482878421094</c:v>
                </c:pt>
                <c:pt idx="339">
                  <c:v>103.69193054150122</c:v>
                </c:pt>
                <c:pt idx="340">
                  <c:v>103.28469806590991</c:v>
                </c:pt>
                <c:pt idx="341">
                  <c:v>103.00135040743618</c:v>
                </c:pt>
                <c:pt idx="342">
                  <c:v>102.8136490145873</c:v>
                </c:pt>
                <c:pt idx="343">
                  <c:v>102.70723786599035</c:v>
                </c:pt>
                <c:pt idx="344">
                  <c:v>102.84719557255087</c:v>
                </c:pt>
                <c:pt idx="345">
                  <c:v>102.43846595230299</c:v>
                </c:pt>
                <c:pt idx="346">
                  <c:v>102.36802535293859</c:v>
                </c:pt>
                <c:pt idx="347">
                  <c:v>102.04609388301751</c:v>
                </c:pt>
                <c:pt idx="348">
                  <c:v>101.76224095717785</c:v>
                </c:pt>
                <c:pt idx="349">
                  <c:v>101.90122584284251</c:v>
                </c:pt>
                <c:pt idx="350">
                  <c:v>101.9098478644337</c:v>
                </c:pt>
                <c:pt idx="351">
                  <c:v>102.14959240393489</c:v>
                </c:pt>
                <c:pt idx="352">
                  <c:v>102.00541314609174</c:v>
                </c:pt>
                <c:pt idx="353">
                  <c:v>101.68535157349541</c:v>
                </c:pt>
                <c:pt idx="354">
                  <c:v>101.75988043533663</c:v>
                </c:pt>
                <c:pt idx="355">
                  <c:v>101.83793408350269</c:v>
                </c:pt>
                <c:pt idx="356">
                  <c:v>101.82106865547334</c:v>
                </c:pt>
                <c:pt idx="357">
                  <c:v>101.62139180210431</c:v>
                </c:pt>
                <c:pt idx="358">
                  <c:v>101.59969857191631</c:v>
                </c:pt>
                <c:pt idx="359">
                  <c:v>101.49689684865319</c:v>
                </c:pt>
                <c:pt idx="360">
                  <c:v>101.35579610508795</c:v>
                </c:pt>
                <c:pt idx="361">
                  <c:v>101.19819094636357</c:v>
                </c:pt>
                <c:pt idx="362">
                  <c:v>100.84118802510152</c:v>
                </c:pt>
                <c:pt idx="363">
                  <c:v>100.85636241614425</c:v>
                </c:pt>
                <c:pt idx="364">
                  <c:v>100.91805702584098</c:v>
                </c:pt>
                <c:pt idx="365">
                  <c:v>100.73850115536777</c:v>
                </c:pt>
                <c:pt idx="366">
                  <c:v>100.68089836990944</c:v>
                </c:pt>
                <c:pt idx="367">
                  <c:v>100.83969627568786</c:v>
                </c:pt>
                <c:pt idx="368">
                  <c:v>100.8469237791488</c:v>
                </c:pt>
                <c:pt idx="369">
                  <c:v>100.40259966387639</c:v>
                </c:pt>
                <c:pt idx="370">
                  <c:v>99.99</c:v>
                </c:pt>
              </c:numCache>
            </c:numRef>
          </c:val>
          <c:smooth val="0"/>
          <c:extLst>
            <c:ext xmlns:c16="http://schemas.microsoft.com/office/drawing/2014/chart" uri="{C3380CC4-5D6E-409C-BE32-E72D297353CC}">
              <c16:uniqueId val="{00000003-78B8-4484-94ED-C3CA7F2BD6FA}"/>
            </c:ext>
          </c:extLst>
        </c:ser>
        <c:dLbls>
          <c:showLegendKey val="0"/>
          <c:showVal val="0"/>
          <c:showCatName val="0"/>
          <c:showSerName val="0"/>
          <c:showPercent val="0"/>
          <c:showBubbleSize val="0"/>
        </c:dLbls>
        <c:smooth val="0"/>
        <c:axId val="2046109532"/>
        <c:axId val="493449857"/>
      </c:lineChart>
      <c:dateAx>
        <c:axId val="2046109532"/>
        <c:scaling>
          <c:orientation val="minMax"/>
        </c:scaling>
        <c:delete val="0"/>
        <c:axPos val="b"/>
        <c:title>
          <c:tx>
            <c:rich>
              <a:bodyPr/>
              <a:lstStyle/>
              <a:p>
                <a:pPr lvl="0">
                  <a:defRPr b="0">
                    <a:solidFill>
                      <a:srgbClr val="000000"/>
                    </a:solidFill>
                    <a:latin typeface="+mn-lt"/>
                  </a:defRPr>
                </a:pPr>
                <a:endParaRPr lang="en-US"/>
              </a:p>
            </c:rich>
          </c:tx>
          <c:overlay val="0"/>
        </c:title>
        <c:numFmt formatCode="m/d/yyyy" sourceLinked="1"/>
        <c:majorTickMark val="none"/>
        <c:minorTickMark val="none"/>
        <c:tickLblPos val="nextTo"/>
        <c:txPr>
          <a:bodyPr/>
          <a:lstStyle/>
          <a:p>
            <a:pPr lvl="0">
              <a:defRPr b="0">
                <a:solidFill>
                  <a:srgbClr val="000000"/>
                </a:solidFill>
                <a:latin typeface="+mn-lt"/>
              </a:defRPr>
            </a:pPr>
            <a:endParaRPr lang="en-US"/>
          </a:p>
        </c:txPr>
        <c:crossAx val="493449857"/>
        <c:crosses val="autoZero"/>
        <c:auto val="1"/>
        <c:lblOffset val="100"/>
        <c:baseTimeUnit val="days"/>
      </c:dateAx>
      <c:valAx>
        <c:axId val="493449857"/>
        <c:scaling>
          <c:orientation val="minMax"/>
          <c:max val="15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a:prstDash val="solid"/>
          </a:ln>
        </c:spPr>
        <c:txPr>
          <a:bodyPr/>
          <a:lstStyle/>
          <a:p>
            <a:pPr lvl="0">
              <a:defRPr b="0">
                <a:solidFill>
                  <a:srgbClr val="000000"/>
                </a:solidFill>
                <a:latin typeface="+mn-lt"/>
              </a:defRPr>
            </a:pPr>
            <a:endParaRPr lang="en-US"/>
          </a:p>
        </c:txPr>
        <c:crossAx val="2046109532"/>
        <c:crosses val="autoZero"/>
        <c:crossBetween val="between"/>
      </c:valAx>
    </c:plotArea>
    <c:legend>
      <c:legendPos val="r"/>
      <c:overlay val="0"/>
      <c:txPr>
        <a:bodyPr/>
        <a:lstStyle/>
        <a:p>
          <a:pPr lvl="0">
            <a:defRPr sz="2400" b="0">
              <a:solidFill>
                <a:srgbClr val="1A1A1A"/>
              </a:solidFill>
              <a:latin typeface="+mn-lt"/>
            </a:defRPr>
          </a:pPr>
          <a:endParaRPr lang="en-US"/>
        </a:p>
      </c:txPr>
    </c:legend>
    <c:plotVisOnly val="1"/>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19.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21.xml"/></Relationships>
</file>

<file path=xl/chartsheets/_rels/sheet21.xml.rels><?xml version="1.0" encoding="UTF-8" standalone="yes"?>
<Relationships xmlns="http://schemas.openxmlformats.org/package/2006/relationships"><Relationship Id="rId1" Type="http://schemas.openxmlformats.org/officeDocument/2006/relationships/drawing" Target="../drawings/drawing22.xml"/></Relationships>
</file>

<file path=xl/chart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chartsheets/_rels/sheet23.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24.xml.rels><?xml version="1.0" encoding="UTF-8" standalone="yes"?>
<Relationships xmlns="http://schemas.openxmlformats.org/package/2006/relationships"><Relationship Id="rId1" Type="http://schemas.openxmlformats.org/officeDocument/2006/relationships/drawing" Target="../drawings/drawing2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sheetViews>
    <sheetView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D00-000000000000}">
  <sheetPr/>
  <sheetViews>
    <sheetView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sheetViews>
    <sheetView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F00-000000000000}">
  <sheetPr/>
  <sheetViews>
    <sheetView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000-000000000000}">
  <sheetPr/>
  <sheetViews>
    <sheetView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sheetViews>
    <sheetView workbookViewId="0" zoomToFit="1"/>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200-000000000000}">
  <sheetPr/>
  <sheetViews>
    <sheetView workbookViewId="0" zoomToFit="1"/>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sheetViews>
    <sheetView workbookViewId="0" zoomToFit="1"/>
  </sheetViews>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500-000000000000}">
  <sheetPr/>
  <sheetViews>
    <sheetView workbookViewId="0" zoomToFit="1"/>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25BC5E2-8E4C-4AB0-AF17-527877516FA6}">
  <sheetPr>
    <tabColor rgb="FF538135"/>
  </sheetPr>
  <sheetViews>
    <sheetView workbookViewId="0"/>
  </sheetViews>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B00-000000000000}">
  <sheetPr/>
  <sheetViews>
    <sheetView workbookViewId="0" zoomToFit="1"/>
  </sheetViews>
  <pageMargins left="0.7" right="0.7" top="0.75" bottom="0.75" header="0.3" footer="0.3"/>
  <drawing r:id="rId1"/>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C00-000000000000}">
  <sheetPr/>
  <sheetViews>
    <sheetView workbookViewId="0" zoomToFit="1"/>
  </sheetViews>
  <pageMargins left="0.7" right="0.7" top="0.75" bottom="0.75" header="0.3" footer="0.3"/>
  <drawing r:id="rId1"/>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E00-000000000000}">
  <sheetPr/>
  <sheetViews>
    <sheetView workbookViewId="0" zoomToFit="1"/>
  </sheetViews>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sheetViews>
    <sheetView workbookViewId="0" zoomToFit="1"/>
  </sheetViews>
  <pageMargins left="0.7" right="0.7" top="0.75" bottom="0.75" header="0.3" footer="0.3"/>
  <drawing r:id="rId1"/>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sheetViews>
    <sheetView workbookViewId="0" zoomToFit="1"/>
  </sheetViews>
  <pageMargins left="0.7" right="0.7" top="0.75" bottom="0.75" header="0.3" footer="0.3"/>
  <drawing r:id="rId1"/>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sheetViews>
    <sheetView workbookViewId="0" zoomToFit="1"/>
  </sheetViews>
  <pageMargins left="0.7" right="0.7" top="0.75" bottom="0.75" header="0.3" footer="0.3"/>
  <drawing r:id="rId1"/>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sheetViews>
    <sheetView workbookViewId="0" zoomToFit="1"/>
  </sheetViews>
  <pageMargins left="0.7" right="0.7" top="0.75" bottom="0.75" header="0.3" footer="0.3"/>
  <drawing r:id="rId1"/>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E00-000000000000}">
  <sheetPr/>
  <sheetViews>
    <sheetView workbookViewId="0" zoomToFit="1"/>
  </sheetViews>
  <pageMargins left="0.7" right="0.7" top="0.75" bottom="0.75" header="0.3" footer="0.3"/>
  <drawing r:id="rId1"/>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000-000000000000}">
  <sheetPr/>
  <sheetViews>
    <sheetView workbookViewId="0" zoomToFit="1"/>
  </sheetViews>
  <pageMargins left="0.7" right="0.7" top="0.75" bottom="0.75" header="0.3" footer="0.3"/>
  <drawing r:id="rId1"/>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200-000000000000}">
  <sheetPr/>
  <sheetViews>
    <sheetView workbookViewId="0" zoomToFit="1"/>
  </sheetViews>
  <pageMargins left="0.7" right="0.7" top="0.75" bottom="0.75" header="0.3" footer="0.3"/>
  <drawing r:id="rId1"/>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400-000000000000}">
  <sheetPr/>
  <sheetViews>
    <sheetView workbookViewId="0" zoomToFit="1"/>
  </sheetViews>
  <pageMargins left="0.7" right="0.7" top="0.75" bottom="0.75" header="0.3" footer="0.3"/>
  <drawing r:id="rId1"/>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600-000000000000}">
  <sheetPr/>
  <sheetViews>
    <sheetView workbookViewId="0" zoomToFit="1"/>
  </sheetViews>
  <pageMargins left="0.7" right="0.7" top="0.75" bottom="0.75" header="0.3" footer="0.3"/>
  <drawing r:id="rId1"/>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700-000000000000}">
  <sheetPr/>
  <sheetViews>
    <sheetView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1" title="Chart">
          <a:extLst>
            <a:ext uri="{FF2B5EF4-FFF2-40B4-BE49-F238E27FC236}">
              <a16:creationId xmlns:a16="http://schemas.microsoft.com/office/drawing/2014/main" id="{A3A6EE7F-421B-23E1-B9F2-D5844253AE6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xdr:wsDr xmlns:xdr="http://schemas.openxmlformats.org/drawingml/2006/spreadsheetDrawing" xmlns:a="http://schemas.openxmlformats.org/drawingml/2006/main">
  <xdr:oneCellAnchor>
    <xdr:from>
      <xdr:col>8</xdr:col>
      <xdr:colOff>0</xdr:colOff>
      <xdr:row>17</xdr:row>
      <xdr:rowOff>0</xdr:rowOff>
    </xdr:from>
    <xdr:ext cx="3943350" cy="600075"/>
    <xdr:pic>
      <xdr:nvPicPr>
        <xdr:cNvPr id="2" name="image1.png" title="Image">
          <a:extLst>
            <a:ext uri="{FF2B5EF4-FFF2-40B4-BE49-F238E27FC236}">
              <a16:creationId xmlns:a16="http://schemas.microsoft.com/office/drawing/2014/main" id="{74967D61-E767-4E32-A684-BB55AB3C032A}"/>
            </a:ext>
          </a:extLst>
        </xdr:cNvPr>
        <xdr:cNvPicPr preferRelativeResize="0"/>
      </xdr:nvPicPr>
      <xdr:blipFill>
        <a:blip xmlns:r="http://schemas.openxmlformats.org/officeDocument/2006/relationships" r:embed="rId1" cstate="print"/>
        <a:stretch>
          <a:fillRect/>
        </a:stretch>
      </xdr:blipFill>
      <xdr:spPr>
        <a:xfrm>
          <a:off x="12331700" y="4508500"/>
          <a:ext cx="3943350" cy="600075"/>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24731"/>
  </sheetPr>
  <dimension ref="B2:D33"/>
  <sheetViews>
    <sheetView showGridLines="0" zoomScale="110" workbookViewId="0">
      <pane ySplit="4" topLeftCell="A5" activePane="bottomLeft" state="frozen"/>
      <selection pane="bottomLeft"/>
    </sheetView>
  </sheetViews>
  <sheetFormatPr defaultRowHeight="12.5" x14ac:dyDescent="0.25"/>
  <cols>
    <col min="1" max="1" width="2" customWidth="1"/>
    <col min="2" max="2" width="8" customWidth="1"/>
    <col min="3" max="3" width="40" customWidth="1"/>
    <col min="4" max="4" width="60" customWidth="1"/>
    <col min="5" max="5" width="2" customWidth="1"/>
  </cols>
  <sheetData>
    <row r="2" spans="2:4" ht="42" customHeight="1" x14ac:dyDescent="0.25">
      <c r="B2" s="339" t="s">
        <v>0</v>
      </c>
      <c r="C2" s="335"/>
      <c r="D2" s="335"/>
    </row>
    <row r="3" spans="2:4" ht="20" customHeight="1" x14ac:dyDescent="0.25">
      <c r="B3" s="336" t="s">
        <v>1</v>
      </c>
      <c r="C3" s="335"/>
      <c r="D3" s="335"/>
    </row>
    <row r="5" spans="2:4" x14ac:dyDescent="0.25">
      <c r="B5" s="340" t="s">
        <v>544</v>
      </c>
      <c r="C5" s="335"/>
      <c r="D5" s="335"/>
    </row>
    <row r="6" spans="2:4" x14ac:dyDescent="0.25">
      <c r="B6" s="335"/>
      <c r="C6" s="335"/>
      <c r="D6" s="335"/>
    </row>
    <row r="7" spans="2:4" x14ac:dyDescent="0.25">
      <c r="B7" s="335"/>
      <c r="C7" s="335"/>
      <c r="D7" s="335"/>
    </row>
    <row r="9" spans="2:4" ht="19.5" x14ac:dyDescent="0.25">
      <c r="B9" s="342" t="s">
        <v>2</v>
      </c>
      <c r="C9" s="335"/>
      <c r="D9" s="335"/>
    </row>
    <row r="10" spans="2:4" ht="16.5" x14ac:dyDescent="0.25">
      <c r="B10" s="127" t="s">
        <v>3</v>
      </c>
      <c r="C10" s="127" t="s">
        <v>4</v>
      </c>
      <c r="D10" s="127" t="s">
        <v>5</v>
      </c>
    </row>
    <row r="11" spans="2:4" ht="30" customHeight="1" x14ac:dyDescent="0.25">
      <c r="B11" s="128" t="s">
        <v>6</v>
      </c>
      <c r="C11" s="129" t="s">
        <v>7</v>
      </c>
      <c r="D11" s="130" t="s">
        <v>8</v>
      </c>
    </row>
    <row r="12" spans="2:4" ht="30" customHeight="1" x14ac:dyDescent="0.25">
      <c r="B12" s="131" t="s">
        <v>9</v>
      </c>
      <c r="C12" s="132" t="s">
        <v>10</v>
      </c>
      <c r="D12" s="133" t="s">
        <v>11</v>
      </c>
    </row>
    <row r="13" spans="2:4" ht="30" customHeight="1" x14ac:dyDescent="0.25">
      <c r="B13" s="128" t="s">
        <v>12</v>
      </c>
      <c r="C13" s="129" t="s">
        <v>13</v>
      </c>
      <c r="D13" s="130" t="s">
        <v>14</v>
      </c>
    </row>
    <row r="14" spans="2:4" ht="30" customHeight="1" x14ac:dyDescent="0.25">
      <c r="B14" s="333" t="s">
        <v>541</v>
      </c>
      <c r="C14" s="129" t="s">
        <v>542</v>
      </c>
      <c r="D14" s="130" t="s">
        <v>543</v>
      </c>
    </row>
    <row r="15" spans="2:4" ht="30" customHeight="1" x14ac:dyDescent="0.25">
      <c r="B15" s="131" t="s">
        <v>15</v>
      </c>
      <c r="C15" s="132" t="s">
        <v>16</v>
      </c>
      <c r="D15" s="133" t="s">
        <v>17</v>
      </c>
    </row>
    <row r="16" spans="2:4" ht="30" customHeight="1" x14ac:dyDescent="0.25">
      <c r="B16" s="128" t="s">
        <v>18</v>
      </c>
      <c r="C16" s="129" t="s">
        <v>19</v>
      </c>
      <c r="D16" s="130" t="s">
        <v>20</v>
      </c>
    </row>
    <row r="18" spans="2:4" ht="19.5" x14ac:dyDescent="0.25">
      <c r="B18" s="342" t="s">
        <v>21</v>
      </c>
      <c r="C18" s="335"/>
      <c r="D18" s="335"/>
    </row>
    <row r="19" spans="2:4" ht="26" customHeight="1" x14ac:dyDescent="0.25">
      <c r="B19" s="128" t="s">
        <v>22</v>
      </c>
      <c r="C19" s="129" t="s">
        <v>23</v>
      </c>
      <c r="D19" s="130" t="s">
        <v>24</v>
      </c>
    </row>
    <row r="20" spans="2:4" ht="26" customHeight="1" x14ac:dyDescent="0.25">
      <c r="B20" s="131" t="s">
        <v>25</v>
      </c>
      <c r="C20" s="132" t="s">
        <v>26</v>
      </c>
      <c r="D20" s="133" t="s">
        <v>27</v>
      </c>
    </row>
    <row r="21" spans="2:4" ht="26" customHeight="1" x14ac:dyDescent="0.25">
      <c r="B21" s="128" t="s">
        <v>28</v>
      </c>
      <c r="C21" s="129" t="s">
        <v>29</v>
      </c>
      <c r="D21" s="130" t="s">
        <v>30</v>
      </c>
    </row>
    <row r="22" spans="2:4" ht="26" customHeight="1" x14ac:dyDescent="0.25">
      <c r="B22" s="131" t="s">
        <v>31</v>
      </c>
      <c r="C22" s="132" t="s">
        <v>32</v>
      </c>
      <c r="D22" s="133" t="s">
        <v>33</v>
      </c>
    </row>
    <row r="23" spans="2:4" ht="26" customHeight="1" x14ac:dyDescent="0.25">
      <c r="B23" s="128" t="s">
        <v>34</v>
      </c>
      <c r="C23" s="129" t="s">
        <v>35</v>
      </c>
      <c r="D23" s="130" t="s">
        <v>36</v>
      </c>
    </row>
    <row r="24" spans="2:4" ht="26" customHeight="1" x14ac:dyDescent="0.25">
      <c r="B24" s="131" t="s">
        <v>37</v>
      </c>
      <c r="C24" s="132" t="s">
        <v>38</v>
      </c>
      <c r="D24" s="133" t="s">
        <v>39</v>
      </c>
    </row>
    <row r="26" spans="2:4" ht="19.5" x14ac:dyDescent="0.25">
      <c r="B26" s="342" t="s">
        <v>40</v>
      </c>
      <c r="C26" s="335"/>
      <c r="D26" s="335"/>
    </row>
    <row r="27" spans="2:4" ht="22" customHeight="1" x14ac:dyDescent="0.25">
      <c r="B27" s="134" t="s">
        <v>41</v>
      </c>
      <c r="C27" s="135" t="s">
        <v>42</v>
      </c>
      <c r="D27" s="136" t="s">
        <v>43</v>
      </c>
    </row>
    <row r="28" spans="2:4" ht="22" customHeight="1" x14ac:dyDescent="0.25">
      <c r="B28" s="134" t="s">
        <v>44</v>
      </c>
      <c r="C28" s="135" t="s">
        <v>45</v>
      </c>
      <c r="D28" s="136" t="s">
        <v>46</v>
      </c>
    </row>
    <row r="29" spans="2:4" ht="22" customHeight="1" x14ac:dyDescent="0.25">
      <c r="B29" s="134" t="s">
        <v>47</v>
      </c>
      <c r="C29" s="135" t="s">
        <v>48</v>
      </c>
      <c r="D29" s="136" t="s">
        <v>49</v>
      </c>
    </row>
    <row r="30" spans="2:4" ht="22" customHeight="1" x14ac:dyDescent="0.25">
      <c r="B30" s="134" t="s">
        <v>50</v>
      </c>
      <c r="C30" s="135" t="s">
        <v>51</v>
      </c>
      <c r="D30" s="136" t="s">
        <v>52</v>
      </c>
    </row>
    <row r="33" spans="2:4" ht="16.5" x14ac:dyDescent="0.25">
      <c r="B33" s="341" t="s">
        <v>53</v>
      </c>
      <c r="C33" s="335"/>
      <c r="D33" s="335"/>
    </row>
  </sheetData>
  <mergeCells count="7">
    <mergeCell ref="B2:D2"/>
    <mergeCell ref="B3:D3"/>
    <mergeCell ref="B5:D7"/>
    <mergeCell ref="B33:D33"/>
    <mergeCell ref="B18:D18"/>
    <mergeCell ref="B9:D9"/>
    <mergeCell ref="B26:D26"/>
  </mergeCells>
  <hyperlinks>
    <hyperlink ref="B11" location="'Chapter 6 International Parity'!A1" display="Chapter 6 International Parity" xr:uid="{00000000-0004-0000-0000-000000000000}"/>
    <hyperlink ref="B12" location="'Chapter 7 Options'!A1" display="Chapter 7 Options" xr:uid="{00000000-0004-0000-0000-000001000000}"/>
    <hyperlink ref="B13" location="'Chapter 8 Transaction Hedging'!A1" display="Chapter 8 Transaction Hedging" xr:uid="{00000000-0004-0000-0000-000002000000}"/>
    <hyperlink ref="B15" location="'Chapter 15  Intl Portffolio Man'!A1" display="Chapter 15  Intl Portffolio Man" xr:uid="{00000000-0004-0000-0000-000003000000}"/>
    <hyperlink ref="B16" location="'Sharpe'!A1" display="Sharpe" xr:uid="{00000000-0004-0000-0000-000004000000}"/>
    <hyperlink ref="B19" location="'Color Key'!A1" display="Color Key" xr:uid="{00000000-0004-0000-0000-000005000000}"/>
    <hyperlink ref="B20" location="'Using This Workbook'!A1" display="Using This Workbook" xr:uid="{00000000-0004-0000-0000-000006000000}"/>
    <hyperlink ref="B21" location="'Excel Formulas'!A1" display="Excel Formulas" xr:uid="{00000000-0004-0000-0000-000007000000}"/>
    <hyperlink ref="B22" location="'Named Ranges'!A1" display="Named Ranges" xr:uid="{00000000-0004-0000-0000-000008000000}"/>
    <hyperlink ref="B23" location="'Data Analytics'!A1" display="Data Analytics" xr:uid="{00000000-0004-0000-0000-000009000000}"/>
    <hyperlink ref="B24" location="'Claude for Excel'!A1" display="Claude for Excel" xr:uid="{00000000-0004-0000-0000-00000A000000}"/>
    <hyperlink ref="B33" location="'Color Key'!A1" display="→ Open the Color Key tab" xr:uid="{00000000-0004-0000-0000-00000B000000}"/>
    <hyperlink ref="B14" location="'Chapter 9 Economic Exposure'!A1" display="'Chapter 9 Economic Exposure'!A1" xr:uid="{FF5D3F4F-22D0-4632-89CA-542E71DA6C6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24731"/>
  </sheetPr>
  <dimension ref="B2:D16"/>
  <sheetViews>
    <sheetView showGridLines="0" zoomScale="110" workbookViewId="0">
      <pane ySplit="4" topLeftCell="A5" activePane="bottomLeft" state="frozen"/>
      <selection pane="bottomLeft"/>
    </sheetView>
  </sheetViews>
  <sheetFormatPr defaultRowHeight="12.5" x14ac:dyDescent="0.25"/>
  <cols>
    <col min="1" max="1" width="2" customWidth="1"/>
    <col min="2" max="2" width="22" customWidth="1"/>
    <col min="3" max="3" width="26" customWidth="1"/>
    <col min="4" max="4" width="70" customWidth="1"/>
    <col min="5" max="5" width="2" customWidth="1"/>
  </cols>
  <sheetData>
    <row r="2" spans="2:4" ht="38" customHeight="1" x14ac:dyDescent="0.25">
      <c r="B2" s="345" t="s">
        <v>54</v>
      </c>
      <c r="C2" s="335"/>
      <c r="D2" s="335"/>
    </row>
    <row r="3" spans="2:4" ht="36" customHeight="1" x14ac:dyDescent="0.25">
      <c r="B3" s="344" t="s">
        <v>55</v>
      </c>
      <c r="C3" s="335"/>
      <c r="D3" s="335"/>
    </row>
    <row r="5" spans="2:4" ht="16.5" x14ac:dyDescent="0.25">
      <c r="B5" s="127" t="s">
        <v>56</v>
      </c>
      <c r="C5" s="127" t="s">
        <v>57</v>
      </c>
      <c r="D5" s="127" t="s">
        <v>58</v>
      </c>
    </row>
    <row r="6" spans="2:4" ht="30" customHeight="1" x14ac:dyDescent="0.25">
      <c r="B6" s="137" t="s">
        <v>59</v>
      </c>
      <c r="C6" s="138" t="s">
        <v>60</v>
      </c>
      <c r="D6" s="139" t="s">
        <v>61</v>
      </c>
    </row>
    <row r="7" spans="2:4" ht="30" customHeight="1" x14ac:dyDescent="0.25">
      <c r="B7" s="137" t="s">
        <v>62</v>
      </c>
      <c r="C7" s="140" t="s">
        <v>63</v>
      </c>
      <c r="D7" s="139" t="s">
        <v>64</v>
      </c>
    </row>
    <row r="8" spans="2:4" ht="30" customHeight="1" x14ac:dyDescent="0.25">
      <c r="B8" s="137" t="s">
        <v>65</v>
      </c>
      <c r="C8" s="141" t="s">
        <v>66</v>
      </c>
      <c r="D8" s="139" t="s">
        <v>67</v>
      </c>
    </row>
    <row r="9" spans="2:4" ht="30" customHeight="1" x14ac:dyDescent="0.25">
      <c r="B9" s="137" t="s">
        <v>68</v>
      </c>
      <c r="C9" s="142" t="s">
        <v>69</v>
      </c>
      <c r="D9" s="139" t="s">
        <v>70</v>
      </c>
    </row>
    <row r="10" spans="2:4" ht="30" customHeight="1" x14ac:dyDescent="0.25">
      <c r="B10" s="137" t="s">
        <v>71</v>
      </c>
      <c r="C10" s="143" t="s">
        <v>72</v>
      </c>
      <c r="D10" s="139" t="s">
        <v>73</v>
      </c>
    </row>
    <row r="11" spans="2:4" ht="30" customHeight="1" x14ac:dyDescent="0.25">
      <c r="B11" s="137" t="s">
        <v>74</v>
      </c>
      <c r="C11" s="144" t="s">
        <v>75</v>
      </c>
      <c r="D11" s="139" t="s">
        <v>76</v>
      </c>
    </row>
    <row r="13" spans="2:4" ht="18" x14ac:dyDescent="0.25">
      <c r="B13" s="343" t="s">
        <v>77</v>
      </c>
      <c r="C13" s="335"/>
      <c r="D13" s="335"/>
    </row>
    <row r="14" spans="2:4" x14ac:dyDescent="0.25">
      <c r="B14" s="340" t="s">
        <v>78</v>
      </c>
      <c r="C14" s="335"/>
      <c r="D14" s="335"/>
    </row>
    <row r="15" spans="2:4" x14ac:dyDescent="0.25">
      <c r="B15" s="335"/>
      <c r="C15" s="335"/>
      <c r="D15" s="335"/>
    </row>
    <row r="16" spans="2:4" x14ac:dyDescent="0.25">
      <c r="B16" s="335"/>
      <c r="C16" s="335"/>
      <c r="D16" s="335"/>
    </row>
  </sheetData>
  <mergeCells count="4">
    <mergeCell ref="B13:D13"/>
    <mergeCell ref="B3:D3"/>
    <mergeCell ref="B2:D2"/>
    <mergeCell ref="B14:D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24731"/>
  </sheetPr>
  <dimension ref="B2:D34"/>
  <sheetViews>
    <sheetView showGridLines="0" zoomScale="110" workbookViewId="0"/>
  </sheetViews>
  <sheetFormatPr defaultRowHeight="12.5" x14ac:dyDescent="0.25"/>
  <cols>
    <col min="1" max="1" width="2" customWidth="1"/>
    <col min="2" max="2" width="10" customWidth="1"/>
    <col min="3" max="3" width="40" customWidth="1"/>
    <col min="4" max="4" width="62" customWidth="1"/>
    <col min="5" max="5" width="2" customWidth="1"/>
  </cols>
  <sheetData>
    <row r="2" spans="2:4" ht="38" customHeight="1" x14ac:dyDescent="0.25">
      <c r="B2" s="345" t="s">
        <v>25</v>
      </c>
      <c r="C2" s="335"/>
      <c r="D2" s="335"/>
    </row>
    <row r="3" spans="2:4" ht="20" customHeight="1" x14ac:dyDescent="0.25">
      <c r="B3" s="336" t="s">
        <v>79</v>
      </c>
      <c r="C3" s="335"/>
      <c r="D3" s="335"/>
    </row>
    <row r="4" spans="2:4" ht="14.5" x14ac:dyDescent="0.25">
      <c r="D4" s="145" t="s">
        <v>80</v>
      </c>
    </row>
    <row r="5" spans="2:4" ht="28" customHeight="1" x14ac:dyDescent="0.55000000000000004">
      <c r="B5" s="346" t="s">
        <v>81</v>
      </c>
      <c r="C5" s="335"/>
      <c r="D5" s="335"/>
    </row>
    <row r="6" spans="2:4" ht="22" customHeight="1" x14ac:dyDescent="0.25">
      <c r="B6" s="127" t="s">
        <v>82</v>
      </c>
      <c r="C6" s="127" t="s">
        <v>83</v>
      </c>
    </row>
    <row r="7" spans="2:4" ht="33" x14ac:dyDescent="0.25">
      <c r="B7" s="146" t="s">
        <v>84</v>
      </c>
      <c r="C7" s="147" t="s">
        <v>85</v>
      </c>
    </row>
    <row r="8" spans="2:4" ht="33" x14ac:dyDescent="0.25">
      <c r="B8" s="148" t="s">
        <v>86</v>
      </c>
      <c r="C8" s="149" t="s">
        <v>87</v>
      </c>
    </row>
    <row r="9" spans="2:4" ht="66" x14ac:dyDescent="0.25">
      <c r="B9" s="146" t="s">
        <v>88</v>
      </c>
      <c r="C9" s="147" t="s">
        <v>89</v>
      </c>
    </row>
    <row r="10" spans="2:4" ht="49.5" x14ac:dyDescent="0.25">
      <c r="B10" s="148" t="s">
        <v>90</v>
      </c>
      <c r="C10" s="149" t="s">
        <v>91</v>
      </c>
    </row>
    <row r="11" spans="2:4" ht="49.5" x14ac:dyDescent="0.25">
      <c r="B11" s="146" t="s">
        <v>92</v>
      </c>
      <c r="C11" s="147" t="s">
        <v>93</v>
      </c>
    </row>
    <row r="12" spans="2:4" ht="33" x14ac:dyDescent="0.25">
      <c r="B12" s="148" t="s">
        <v>94</v>
      </c>
      <c r="C12" s="149" t="s">
        <v>95</v>
      </c>
    </row>
    <row r="13" spans="2:4" ht="33" x14ac:dyDescent="0.25">
      <c r="B13" s="146" t="s">
        <v>96</v>
      </c>
      <c r="C13" s="147" t="s">
        <v>97</v>
      </c>
    </row>
    <row r="14" spans="2:4" ht="33" x14ac:dyDescent="0.25">
      <c r="B14" s="148" t="s">
        <v>98</v>
      </c>
      <c r="C14" s="149" t="s">
        <v>99</v>
      </c>
    </row>
    <row r="17" spans="2:4" ht="28" customHeight="1" x14ac:dyDescent="0.55000000000000004">
      <c r="B17" s="346" t="s">
        <v>100</v>
      </c>
      <c r="C17" s="335"/>
      <c r="D17" s="335"/>
    </row>
    <row r="18" spans="2:4" ht="22" customHeight="1" x14ac:dyDescent="0.25">
      <c r="B18" s="127" t="s">
        <v>101</v>
      </c>
      <c r="C18" s="127" t="s">
        <v>57</v>
      </c>
      <c r="D18" s="127" t="s">
        <v>102</v>
      </c>
    </row>
    <row r="19" spans="2:4" ht="16.5" x14ac:dyDescent="0.25">
      <c r="B19" s="137" t="s">
        <v>59</v>
      </c>
      <c r="C19" s="150" t="s">
        <v>103</v>
      </c>
      <c r="D19" s="133" t="s">
        <v>104</v>
      </c>
    </row>
    <row r="20" spans="2:4" ht="16.5" x14ac:dyDescent="0.25">
      <c r="B20" s="151" t="s">
        <v>62</v>
      </c>
      <c r="C20" s="140" t="s">
        <v>103</v>
      </c>
      <c r="D20" s="130" t="s">
        <v>105</v>
      </c>
    </row>
    <row r="21" spans="2:4" ht="16.5" x14ac:dyDescent="0.25">
      <c r="B21" s="137" t="s">
        <v>65</v>
      </c>
      <c r="C21" s="141" t="s">
        <v>103</v>
      </c>
      <c r="D21" s="133" t="s">
        <v>106</v>
      </c>
    </row>
    <row r="22" spans="2:4" ht="16.5" x14ac:dyDescent="0.25">
      <c r="B22" s="151" t="s">
        <v>68</v>
      </c>
      <c r="C22" s="142" t="s">
        <v>103</v>
      </c>
      <c r="D22" s="130" t="s">
        <v>107</v>
      </c>
    </row>
    <row r="25" spans="2:4" ht="28" customHeight="1" x14ac:dyDescent="0.55000000000000004">
      <c r="B25" s="346" t="s">
        <v>108</v>
      </c>
      <c r="C25" s="335"/>
      <c r="D25" s="335"/>
    </row>
    <row r="26" spans="2:4" ht="49.5" x14ac:dyDescent="0.25">
      <c r="B26" s="147" t="s">
        <v>109</v>
      </c>
      <c r="C26" s="147" t="s">
        <v>110</v>
      </c>
    </row>
    <row r="27" spans="2:4" ht="33" x14ac:dyDescent="0.25">
      <c r="B27" s="149" t="s">
        <v>111</v>
      </c>
      <c r="C27" s="149" t="s">
        <v>112</v>
      </c>
    </row>
    <row r="28" spans="2:4" ht="66" x14ac:dyDescent="0.25">
      <c r="B28" s="147" t="s">
        <v>113</v>
      </c>
      <c r="C28" s="147" t="s">
        <v>114</v>
      </c>
    </row>
    <row r="31" spans="2:4" ht="28" customHeight="1" x14ac:dyDescent="0.55000000000000004">
      <c r="B31" s="346" t="s">
        <v>115</v>
      </c>
      <c r="C31" s="335"/>
      <c r="D31" s="335"/>
    </row>
    <row r="32" spans="2:4" ht="33" x14ac:dyDescent="0.25">
      <c r="B32" s="146" t="s">
        <v>116</v>
      </c>
      <c r="C32" s="147" t="s">
        <v>117</v>
      </c>
    </row>
    <row r="33" spans="2:3" ht="66" x14ac:dyDescent="0.25">
      <c r="B33" s="148" t="s">
        <v>118</v>
      </c>
      <c r="C33" s="149" t="s">
        <v>119</v>
      </c>
    </row>
    <row r="34" spans="2:3" ht="49.5" x14ac:dyDescent="0.25">
      <c r="B34" s="146" t="s">
        <v>120</v>
      </c>
      <c r="C34" s="147" t="s">
        <v>121</v>
      </c>
    </row>
  </sheetData>
  <mergeCells count="6">
    <mergeCell ref="B2:D2"/>
    <mergeCell ref="B3:D3"/>
    <mergeCell ref="B5:D5"/>
    <mergeCell ref="B31:D31"/>
    <mergeCell ref="B17:D17"/>
    <mergeCell ref="B25:D25"/>
  </mergeCells>
  <hyperlinks>
    <hyperlink ref="D4" location="'Welcome'!A1" display="← Back to Welcome"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24731"/>
  </sheetPr>
  <dimension ref="B2:D32"/>
  <sheetViews>
    <sheetView showGridLines="0" zoomScale="110" workbookViewId="0"/>
  </sheetViews>
  <sheetFormatPr defaultRowHeight="12.5" x14ac:dyDescent="0.25"/>
  <cols>
    <col min="1" max="1" width="2" customWidth="1"/>
    <col min="2" max="2" width="10" customWidth="1"/>
    <col min="3" max="3" width="40" customWidth="1"/>
    <col min="4" max="4" width="62" customWidth="1"/>
    <col min="5" max="5" width="2" customWidth="1"/>
  </cols>
  <sheetData>
    <row r="2" spans="2:4" ht="38" customHeight="1" x14ac:dyDescent="0.25">
      <c r="B2" s="345" t="s">
        <v>122</v>
      </c>
      <c r="C2" s="335"/>
      <c r="D2" s="335"/>
    </row>
    <row r="3" spans="2:4" ht="20" customHeight="1" x14ac:dyDescent="0.25">
      <c r="B3" s="336" t="s">
        <v>123</v>
      </c>
      <c r="C3" s="335"/>
      <c r="D3" s="335"/>
    </row>
    <row r="4" spans="2:4" ht="14.5" x14ac:dyDescent="0.25">
      <c r="D4" s="145" t="s">
        <v>80</v>
      </c>
    </row>
    <row r="5" spans="2:4" ht="28" customHeight="1" x14ac:dyDescent="0.55000000000000004">
      <c r="B5" s="346" t="s">
        <v>124</v>
      </c>
      <c r="C5" s="335"/>
      <c r="D5" s="335"/>
    </row>
    <row r="6" spans="2:4" ht="22" customHeight="1" x14ac:dyDescent="0.25">
      <c r="B6" s="127" t="s">
        <v>125</v>
      </c>
      <c r="C6" s="127" t="s">
        <v>126</v>
      </c>
      <c r="D6" s="127" t="s">
        <v>127</v>
      </c>
    </row>
    <row r="7" spans="2:4" ht="34" customHeight="1" x14ac:dyDescent="0.25">
      <c r="B7" s="146" t="s">
        <v>128</v>
      </c>
      <c r="C7" s="147" t="s">
        <v>129</v>
      </c>
      <c r="D7" s="133" t="s">
        <v>130</v>
      </c>
    </row>
    <row r="8" spans="2:4" ht="34" customHeight="1" x14ac:dyDescent="0.25">
      <c r="B8" s="148" t="s">
        <v>131</v>
      </c>
      <c r="C8" s="149" t="s">
        <v>132</v>
      </c>
      <c r="D8" s="130" t="s">
        <v>133</v>
      </c>
    </row>
    <row r="9" spans="2:4" ht="34" customHeight="1" x14ac:dyDescent="0.25">
      <c r="B9" s="146" t="s">
        <v>134</v>
      </c>
      <c r="C9" s="147" t="s">
        <v>135</v>
      </c>
      <c r="D9" s="133" t="s">
        <v>136</v>
      </c>
    </row>
    <row r="11" spans="2:4" ht="28" customHeight="1" x14ac:dyDescent="0.55000000000000004">
      <c r="B11" s="346" t="s">
        <v>137</v>
      </c>
      <c r="C11" s="335"/>
      <c r="D11" s="335"/>
    </row>
    <row r="12" spans="2:4" ht="22" customHeight="1" x14ac:dyDescent="0.25">
      <c r="B12" s="127" t="s">
        <v>125</v>
      </c>
      <c r="C12" s="127" t="s">
        <v>126</v>
      </c>
      <c r="D12" s="127" t="s">
        <v>127</v>
      </c>
    </row>
    <row r="13" spans="2:4" ht="34" customHeight="1" x14ac:dyDescent="0.25">
      <c r="B13" s="146" t="s">
        <v>138</v>
      </c>
      <c r="C13" s="147" t="s">
        <v>139</v>
      </c>
      <c r="D13" s="133" t="s">
        <v>140</v>
      </c>
    </row>
    <row r="14" spans="2:4" ht="34" customHeight="1" x14ac:dyDescent="0.25">
      <c r="B14" s="148" t="s">
        <v>141</v>
      </c>
      <c r="C14" s="149" t="s">
        <v>142</v>
      </c>
      <c r="D14" s="130" t="s">
        <v>143</v>
      </c>
    </row>
    <row r="15" spans="2:4" ht="34" customHeight="1" x14ac:dyDescent="0.25">
      <c r="B15" s="146" t="s">
        <v>144</v>
      </c>
      <c r="C15" s="147" t="s">
        <v>145</v>
      </c>
      <c r="D15" s="133" t="s">
        <v>146</v>
      </c>
    </row>
    <row r="17" spans="2:4" ht="28" customHeight="1" x14ac:dyDescent="0.55000000000000004">
      <c r="B17" s="346" t="s">
        <v>147</v>
      </c>
      <c r="C17" s="335"/>
      <c r="D17" s="335"/>
    </row>
    <row r="18" spans="2:4" ht="22" customHeight="1" x14ac:dyDescent="0.25">
      <c r="B18" s="127" t="s">
        <v>125</v>
      </c>
      <c r="C18" s="127" t="s">
        <v>126</v>
      </c>
      <c r="D18" s="127" t="s">
        <v>127</v>
      </c>
    </row>
    <row r="19" spans="2:4" ht="34" customHeight="1" x14ac:dyDescent="0.25">
      <c r="B19" s="146" t="s">
        <v>148</v>
      </c>
      <c r="C19" s="147" t="s">
        <v>149</v>
      </c>
      <c r="D19" s="133" t="s">
        <v>150</v>
      </c>
    </row>
    <row r="20" spans="2:4" ht="34" customHeight="1" x14ac:dyDescent="0.25">
      <c r="B20" s="148" t="s">
        <v>151</v>
      </c>
      <c r="C20" s="149" t="s">
        <v>152</v>
      </c>
      <c r="D20" s="130" t="s">
        <v>153</v>
      </c>
    </row>
    <row r="21" spans="2:4" ht="34" customHeight="1" x14ac:dyDescent="0.25">
      <c r="B21" s="146" t="s">
        <v>154</v>
      </c>
      <c r="C21" s="147" t="s">
        <v>155</v>
      </c>
      <c r="D21" s="133" t="s">
        <v>156</v>
      </c>
    </row>
    <row r="22" spans="2:4" ht="34" customHeight="1" x14ac:dyDescent="0.25">
      <c r="B22" s="148" t="s">
        <v>157</v>
      </c>
      <c r="C22" s="149" t="s">
        <v>158</v>
      </c>
      <c r="D22" s="130" t="s">
        <v>159</v>
      </c>
    </row>
    <row r="23" spans="2:4" ht="34" customHeight="1" x14ac:dyDescent="0.25">
      <c r="B23" s="146" t="s">
        <v>160</v>
      </c>
      <c r="C23" s="147" t="s">
        <v>161</v>
      </c>
      <c r="D23" s="133" t="s">
        <v>162</v>
      </c>
    </row>
    <row r="24" spans="2:4" ht="34" customHeight="1" x14ac:dyDescent="0.25">
      <c r="B24" s="148" t="s">
        <v>163</v>
      </c>
      <c r="C24" s="149" t="s">
        <v>164</v>
      </c>
      <c r="D24" s="130" t="s">
        <v>165</v>
      </c>
    </row>
    <row r="25" spans="2:4" ht="34" customHeight="1" x14ac:dyDescent="0.25">
      <c r="B25" s="146" t="s">
        <v>166</v>
      </c>
      <c r="C25" s="147" t="s">
        <v>167</v>
      </c>
      <c r="D25" s="133" t="s">
        <v>168</v>
      </c>
    </row>
    <row r="27" spans="2:4" ht="28" customHeight="1" x14ac:dyDescent="0.55000000000000004">
      <c r="B27" s="346" t="s">
        <v>169</v>
      </c>
      <c r="C27" s="335"/>
      <c r="D27" s="335"/>
    </row>
    <row r="28" spans="2:4" ht="22" customHeight="1" x14ac:dyDescent="0.25">
      <c r="B28" s="127" t="s">
        <v>125</v>
      </c>
      <c r="C28" s="127" t="s">
        <v>126</v>
      </c>
      <c r="D28" s="127" t="s">
        <v>127</v>
      </c>
    </row>
    <row r="29" spans="2:4" ht="34" customHeight="1" x14ac:dyDescent="0.25">
      <c r="B29" s="146" t="s">
        <v>170</v>
      </c>
      <c r="C29" s="147" t="s">
        <v>171</v>
      </c>
      <c r="D29" s="133" t="s">
        <v>172</v>
      </c>
    </row>
    <row r="30" spans="2:4" ht="34" customHeight="1" x14ac:dyDescent="0.25">
      <c r="B30" s="148" t="s">
        <v>173</v>
      </c>
      <c r="C30" s="149" t="s">
        <v>174</v>
      </c>
      <c r="D30" s="130" t="s">
        <v>175</v>
      </c>
    </row>
    <row r="31" spans="2:4" ht="34" customHeight="1" x14ac:dyDescent="0.25">
      <c r="B31" s="146" t="s">
        <v>176</v>
      </c>
      <c r="C31" s="147" t="s">
        <v>177</v>
      </c>
      <c r="D31" s="133" t="s">
        <v>178</v>
      </c>
    </row>
    <row r="32" spans="2:4" ht="34" customHeight="1" x14ac:dyDescent="0.25">
      <c r="B32" s="148" t="s">
        <v>179</v>
      </c>
      <c r="C32" s="149" t="s">
        <v>180</v>
      </c>
      <c r="D32" s="130" t="s">
        <v>181</v>
      </c>
    </row>
  </sheetData>
  <mergeCells count="6">
    <mergeCell ref="B27:D27"/>
    <mergeCell ref="B2:D2"/>
    <mergeCell ref="B11:D11"/>
    <mergeCell ref="B3:D3"/>
    <mergeCell ref="B5:D5"/>
    <mergeCell ref="B17:D17"/>
  </mergeCells>
  <hyperlinks>
    <hyperlink ref="D4" location="'Welcome'!A1" display="← Back to Welcome"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24731"/>
  </sheetPr>
  <dimension ref="B2:D29"/>
  <sheetViews>
    <sheetView showGridLines="0" zoomScale="110" workbookViewId="0"/>
  </sheetViews>
  <sheetFormatPr defaultRowHeight="12.5" x14ac:dyDescent="0.25"/>
  <cols>
    <col min="1" max="1" width="2" customWidth="1"/>
    <col min="2" max="2" width="10" customWidth="1"/>
    <col min="3" max="3" width="40" customWidth="1"/>
    <col min="4" max="4" width="62" customWidth="1"/>
    <col min="5" max="5" width="2" customWidth="1"/>
  </cols>
  <sheetData>
    <row r="2" spans="2:4" ht="38" customHeight="1" x14ac:dyDescent="0.25">
      <c r="B2" s="345" t="s">
        <v>182</v>
      </c>
      <c r="C2" s="335"/>
      <c r="D2" s="335"/>
    </row>
    <row r="3" spans="2:4" ht="20" customHeight="1" x14ac:dyDescent="0.25">
      <c r="B3" s="336" t="s">
        <v>183</v>
      </c>
      <c r="C3" s="335"/>
      <c r="D3" s="335"/>
    </row>
    <row r="4" spans="2:4" ht="14.5" x14ac:dyDescent="0.25">
      <c r="D4" s="145" t="s">
        <v>80</v>
      </c>
    </row>
    <row r="5" spans="2:4" ht="28" customHeight="1" x14ac:dyDescent="0.55000000000000004">
      <c r="B5" s="346" t="s">
        <v>184</v>
      </c>
      <c r="C5" s="335"/>
      <c r="D5" s="335"/>
    </row>
    <row r="6" spans="2:4" x14ac:dyDescent="0.25">
      <c r="B6" s="340" t="s">
        <v>185</v>
      </c>
      <c r="C6" s="335"/>
      <c r="D6" s="335"/>
    </row>
    <row r="7" spans="2:4" x14ac:dyDescent="0.25">
      <c r="B7" s="335"/>
      <c r="C7" s="335"/>
      <c r="D7" s="335"/>
    </row>
    <row r="8" spans="2:4" x14ac:dyDescent="0.25">
      <c r="B8" s="335"/>
      <c r="C8" s="335"/>
      <c r="D8" s="335"/>
    </row>
    <row r="10" spans="2:4" ht="28" customHeight="1" x14ac:dyDescent="0.55000000000000004">
      <c r="B10" s="346" t="s">
        <v>186</v>
      </c>
      <c r="C10" s="335"/>
      <c r="D10" s="335"/>
    </row>
    <row r="11" spans="2:4" ht="33" x14ac:dyDescent="0.25">
      <c r="B11" s="134" t="s">
        <v>41</v>
      </c>
      <c r="C11" s="152" t="s">
        <v>187</v>
      </c>
    </row>
    <row r="12" spans="2:4" ht="49.5" x14ac:dyDescent="0.25">
      <c r="B12" s="153" t="s">
        <v>44</v>
      </c>
      <c r="C12" s="154" t="s">
        <v>188</v>
      </c>
    </row>
    <row r="13" spans="2:4" ht="33" x14ac:dyDescent="0.25">
      <c r="B13" s="134" t="s">
        <v>47</v>
      </c>
      <c r="C13" s="152" t="s">
        <v>189</v>
      </c>
    </row>
    <row r="14" spans="2:4" ht="33" x14ac:dyDescent="0.25">
      <c r="B14" s="153" t="s">
        <v>50</v>
      </c>
      <c r="C14" s="154" t="s">
        <v>190</v>
      </c>
    </row>
    <row r="17" spans="2:4" ht="28" customHeight="1" x14ac:dyDescent="0.55000000000000004">
      <c r="B17" s="346" t="s">
        <v>191</v>
      </c>
      <c r="C17" s="335"/>
      <c r="D17" s="335"/>
    </row>
    <row r="18" spans="2:4" ht="22" customHeight="1" x14ac:dyDescent="0.25">
      <c r="B18" s="127" t="s">
        <v>192</v>
      </c>
      <c r="C18" s="127" t="s">
        <v>193</v>
      </c>
      <c r="D18" s="127" t="s">
        <v>194</v>
      </c>
    </row>
    <row r="19" spans="2:4" ht="30" customHeight="1" x14ac:dyDescent="0.25">
      <c r="B19" s="146" t="s">
        <v>195</v>
      </c>
      <c r="C19" s="147" t="s">
        <v>196</v>
      </c>
      <c r="D19" s="133" t="s">
        <v>197</v>
      </c>
    </row>
    <row r="20" spans="2:4" ht="30" customHeight="1" x14ac:dyDescent="0.25">
      <c r="B20" s="148" t="s">
        <v>198</v>
      </c>
      <c r="C20" s="149" t="s">
        <v>199</v>
      </c>
      <c r="D20" s="130" t="s">
        <v>200</v>
      </c>
    </row>
    <row r="21" spans="2:4" ht="30" customHeight="1" x14ac:dyDescent="0.25">
      <c r="B21" s="146" t="s">
        <v>201</v>
      </c>
      <c r="C21" s="147" t="s">
        <v>202</v>
      </c>
      <c r="D21" s="133" t="s">
        <v>203</v>
      </c>
    </row>
    <row r="22" spans="2:4" ht="30" customHeight="1" x14ac:dyDescent="0.25">
      <c r="B22" s="148" t="s">
        <v>204</v>
      </c>
      <c r="C22" s="149" t="s">
        <v>205</v>
      </c>
      <c r="D22" s="130" t="s">
        <v>206</v>
      </c>
    </row>
    <row r="23" spans="2:4" ht="30" customHeight="1" x14ac:dyDescent="0.25">
      <c r="B23" s="146" t="s">
        <v>207</v>
      </c>
      <c r="C23" s="147" t="s">
        <v>208</v>
      </c>
      <c r="D23" s="133" t="s">
        <v>209</v>
      </c>
    </row>
    <row r="24" spans="2:4" ht="30" customHeight="1" x14ac:dyDescent="0.25">
      <c r="B24" s="148" t="s">
        <v>210</v>
      </c>
      <c r="C24" s="149" t="s">
        <v>211</v>
      </c>
      <c r="D24" s="130" t="s">
        <v>212</v>
      </c>
    </row>
    <row r="25" spans="2:4" ht="30" customHeight="1" x14ac:dyDescent="0.25">
      <c r="B25" s="146" t="s">
        <v>213</v>
      </c>
      <c r="C25" s="147" t="s">
        <v>214</v>
      </c>
      <c r="D25" s="133" t="s">
        <v>215</v>
      </c>
    </row>
    <row r="26" spans="2:4" ht="30" customHeight="1" x14ac:dyDescent="0.25">
      <c r="B26" s="148" t="s">
        <v>216</v>
      </c>
      <c r="C26" s="149" t="s">
        <v>217</v>
      </c>
      <c r="D26" s="130" t="s">
        <v>218</v>
      </c>
    </row>
    <row r="27" spans="2:4" ht="30" customHeight="1" x14ac:dyDescent="0.25">
      <c r="B27" s="146" t="s">
        <v>219</v>
      </c>
      <c r="C27" s="147" t="s">
        <v>220</v>
      </c>
      <c r="D27" s="133" t="s">
        <v>221</v>
      </c>
    </row>
    <row r="28" spans="2:4" ht="30" customHeight="1" x14ac:dyDescent="0.25">
      <c r="B28" s="148" t="s">
        <v>222</v>
      </c>
      <c r="C28" s="149" t="s">
        <v>223</v>
      </c>
      <c r="D28" s="130" t="s">
        <v>224</v>
      </c>
    </row>
    <row r="29" spans="2:4" ht="30" customHeight="1" x14ac:dyDescent="0.25">
      <c r="B29" s="146" t="s">
        <v>225</v>
      </c>
      <c r="C29" s="147" t="s">
        <v>226</v>
      </c>
      <c r="D29" s="133" t="s">
        <v>227</v>
      </c>
    </row>
  </sheetData>
  <mergeCells count="6">
    <mergeCell ref="B17:D17"/>
    <mergeCell ref="B2:D2"/>
    <mergeCell ref="B10:D10"/>
    <mergeCell ref="B3:D3"/>
    <mergeCell ref="B5:D5"/>
    <mergeCell ref="B6:D8"/>
  </mergeCells>
  <hyperlinks>
    <hyperlink ref="D4" location="'Welcome'!A1" display="← Back to Welcome"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24731"/>
  </sheetPr>
  <dimension ref="B2:D30"/>
  <sheetViews>
    <sheetView showGridLines="0" zoomScale="110" workbookViewId="0"/>
  </sheetViews>
  <sheetFormatPr defaultRowHeight="12.5" x14ac:dyDescent="0.25"/>
  <cols>
    <col min="1" max="1" width="2" customWidth="1"/>
    <col min="2" max="2" width="10" customWidth="1"/>
    <col min="3" max="3" width="40" customWidth="1"/>
    <col min="4" max="4" width="62" customWidth="1"/>
    <col min="5" max="5" width="2" customWidth="1"/>
  </cols>
  <sheetData>
    <row r="2" spans="2:4" ht="38" customHeight="1" x14ac:dyDescent="0.25">
      <c r="B2" s="345" t="s">
        <v>228</v>
      </c>
      <c r="C2" s="335"/>
      <c r="D2" s="335"/>
    </row>
    <row r="3" spans="2:4" ht="20" customHeight="1" x14ac:dyDescent="0.25">
      <c r="B3" s="336" t="s">
        <v>229</v>
      </c>
      <c r="C3" s="335"/>
      <c r="D3" s="335"/>
    </row>
    <row r="4" spans="2:4" ht="14.5" x14ac:dyDescent="0.25">
      <c r="D4" s="145" t="s">
        <v>80</v>
      </c>
    </row>
    <row r="5" spans="2:4" ht="28" customHeight="1" x14ac:dyDescent="0.55000000000000004">
      <c r="B5" s="346" t="s">
        <v>230</v>
      </c>
      <c r="C5" s="335"/>
      <c r="D5" s="335"/>
    </row>
    <row r="6" spans="2:4" ht="22" customHeight="1" x14ac:dyDescent="0.25">
      <c r="B6" s="127" t="s">
        <v>125</v>
      </c>
      <c r="C6" s="127" t="s">
        <v>62</v>
      </c>
      <c r="D6" s="127" t="s">
        <v>231</v>
      </c>
    </row>
    <row r="7" spans="2:4" ht="16.5" x14ac:dyDescent="0.25">
      <c r="B7" s="146" t="s">
        <v>232</v>
      </c>
      <c r="C7" s="147" t="s">
        <v>149</v>
      </c>
      <c r="D7" s="133" t="s">
        <v>233</v>
      </c>
    </row>
    <row r="8" spans="2:4" ht="33" x14ac:dyDescent="0.25">
      <c r="B8" s="148" t="s">
        <v>234</v>
      </c>
      <c r="C8" s="149" t="s">
        <v>235</v>
      </c>
      <c r="D8" s="130" t="s">
        <v>236</v>
      </c>
    </row>
    <row r="9" spans="2:4" ht="33" x14ac:dyDescent="0.25">
      <c r="B9" s="146" t="s">
        <v>237</v>
      </c>
      <c r="C9" s="147" t="s">
        <v>238</v>
      </c>
      <c r="D9" s="133" t="s">
        <v>239</v>
      </c>
    </row>
    <row r="10" spans="2:4" ht="33" x14ac:dyDescent="0.25">
      <c r="B10" s="148" t="s">
        <v>240</v>
      </c>
      <c r="C10" s="149" t="s">
        <v>241</v>
      </c>
      <c r="D10" s="130" t="s">
        <v>242</v>
      </c>
    </row>
    <row r="11" spans="2:4" ht="33" x14ac:dyDescent="0.25">
      <c r="B11" s="146" t="s">
        <v>243</v>
      </c>
      <c r="C11" s="147" t="s">
        <v>244</v>
      </c>
      <c r="D11" s="133" t="s">
        <v>245</v>
      </c>
    </row>
    <row r="12" spans="2:4" ht="33" x14ac:dyDescent="0.25">
      <c r="B12" s="148" t="s">
        <v>246</v>
      </c>
      <c r="C12" s="149" t="s">
        <v>247</v>
      </c>
      <c r="D12" s="130" t="s">
        <v>248</v>
      </c>
    </row>
    <row r="15" spans="2:4" ht="28" customHeight="1" x14ac:dyDescent="0.55000000000000004">
      <c r="B15" s="346" t="s">
        <v>249</v>
      </c>
      <c r="C15" s="335"/>
      <c r="D15" s="335"/>
    </row>
    <row r="16" spans="2:4" ht="34" customHeight="1" x14ac:dyDescent="0.25">
      <c r="B16" s="146" t="s">
        <v>157</v>
      </c>
      <c r="C16" s="147" t="s">
        <v>250</v>
      </c>
      <c r="D16" s="133" t="s">
        <v>251</v>
      </c>
    </row>
    <row r="17" spans="2:4" ht="34" customHeight="1" x14ac:dyDescent="0.25">
      <c r="B17" s="148" t="s">
        <v>160</v>
      </c>
      <c r="C17" s="149" t="s">
        <v>161</v>
      </c>
      <c r="D17" s="130" t="s">
        <v>252</v>
      </c>
    </row>
    <row r="18" spans="2:4" ht="34" customHeight="1" x14ac:dyDescent="0.25">
      <c r="B18" s="146" t="s">
        <v>253</v>
      </c>
      <c r="C18" s="147" t="s">
        <v>254</v>
      </c>
      <c r="D18" s="133" t="s">
        <v>255</v>
      </c>
    </row>
    <row r="21" spans="2:4" ht="28" customHeight="1" x14ac:dyDescent="0.55000000000000004">
      <c r="B21" s="346" t="s">
        <v>256</v>
      </c>
      <c r="C21" s="335"/>
      <c r="D21" s="335"/>
    </row>
    <row r="22" spans="2:4" x14ac:dyDescent="0.25">
      <c r="B22" s="340" t="s">
        <v>257</v>
      </c>
      <c r="C22" s="335"/>
      <c r="D22" s="335"/>
    </row>
    <row r="23" spans="2:4" x14ac:dyDescent="0.25">
      <c r="B23" s="335"/>
      <c r="C23" s="335"/>
      <c r="D23" s="335"/>
    </row>
    <row r="24" spans="2:4" x14ac:dyDescent="0.25">
      <c r="B24" s="335"/>
      <c r="C24" s="335"/>
      <c r="D24" s="335"/>
    </row>
    <row r="26" spans="2:4" ht="36" customHeight="1" x14ac:dyDescent="0.25">
      <c r="B26" s="134" t="s">
        <v>41</v>
      </c>
      <c r="C26" s="348" t="s">
        <v>258</v>
      </c>
      <c r="D26" s="335"/>
    </row>
    <row r="27" spans="2:4" ht="36" customHeight="1" x14ac:dyDescent="0.25">
      <c r="B27" s="153" t="s">
        <v>44</v>
      </c>
      <c r="C27" s="347" t="s">
        <v>259</v>
      </c>
      <c r="D27" s="335"/>
    </row>
    <row r="28" spans="2:4" ht="36" customHeight="1" x14ac:dyDescent="0.25">
      <c r="B28" s="134" t="s">
        <v>47</v>
      </c>
      <c r="C28" s="348" t="s">
        <v>260</v>
      </c>
      <c r="D28" s="335"/>
    </row>
    <row r="29" spans="2:4" ht="36" customHeight="1" x14ac:dyDescent="0.25">
      <c r="B29" s="153" t="s">
        <v>50</v>
      </c>
      <c r="C29" s="347" t="s">
        <v>261</v>
      </c>
      <c r="D29" s="335"/>
    </row>
    <row r="30" spans="2:4" ht="36" customHeight="1" x14ac:dyDescent="0.25">
      <c r="B30" s="134" t="s">
        <v>262</v>
      </c>
      <c r="C30" s="348" t="s">
        <v>263</v>
      </c>
      <c r="D30" s="335"/>
    </row>
  </sheetData>
  <mergeCells count="11">
    <mergeCell ref="B2:D2"/>
    <mergeCell ref="B3:D3"/>
    <mergeCell ref="B5:D5"/>
    <mergeCell ref="C29:D29"/>
    <mergeCell ref="C30:D30"/>
    <mergeCell ref="B22:D24"/>
    <mergeCell ref="C27:D27"/>
    <mergeCell ref="C28:D28"/>
    <mergeCell ref="B21:D21"/>
    <mergeCell ref="B15:D15"/>
    <mergeCell ref="C26:D26"/>
  </mergeCells>
  <hyperlinks>
    <hyperlink ref="D4" location="'Welcome'!A1" display="← Back to Welcome"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24731"/>
  </sheetPr>
  <dimension ref="B2:D32"/>
  <sheetViews>
    <sheetView showGridLines="0" zoomScale="110" workbookViewId="0"/>
  </sheetViews>
  <sheetFormatPr defaultRowHeight="12.5" x14ac:dyDescent="0.25"/>
  <cols>
    <col min="1" max="1" width="2" customWidth="1"/>
    <col min="2" max="2" width="10" customWidth="1"/>
    <col min="3" max="3" width="40" customWidth="1"/>
    <col min="4" max="4" width="62" customWidth="1"/>
    <col min="5" max="5" width="2" customWidth="1"/>
  </cols>
  <sheetData>
    <row r="2" spans="2:4" ht="38" customHeight="1" x14ac:dyDescent="0.25">
      <c r="B2" s="345" t="s">
        <v>37</v>
      </c>
      <c r="C2" s="335"/>
      <c r="D2" s="335"/>
    </row>
    <row r="3" spans="2:4" ht="20" customHeight="1" x14ac:dyDescent="0.25">
      <c r="B3" s="336" t="s">
        <v>264</v>
      </c>
      <c r="C3" s="335"/>
      <c r="D3" s="335"/>
    </row>
    <row r="4" spans="2:4" ht="14.5" x14ac:dyDescent="0.25">
      <c r="D4" s="145" t="s">
        <v>80</v>
      </c>
    </row>
    <row r="5" spans="2:4" ht="28" customHeight="1" x14ac:dyDescent="0.55000000000000004">
      <c r="B5" s="346" t="s">
        <v>265</v>
      </c>
      <c r="C5" s="335"/>
      <c r="D5" s="335"/>
    </row>
    <row r="6" spans="2:4" x14ac:dyDescent="0.25">
      <c r="B6" s="340" t="s">
        <v>266</v>
      </c>
      <c r="C6" s="335"/>
      <c r="D6" s="335"/>
    </row>
    <row r="7" spans="2:4" x14ac:dyDescent="0.25">
      <c r="B7" s="335"/>
      <c r="C7" s="335"/>
      <c r="D7" s="335"/>
    </row>
    <row r="8" spans="2:4" x14ac:dyDescent="0.25">
      <c r="B8" s="335"/>
      <c r="C8" s="335"/>
      <c r="D8" s="335"/>
    </row>
    <row r="10" spans="2:4" ht="28" customHeight="1" x14ac:dyDescent="0.55000000000000004">
      <c r="B10" s="346" t="s">
        <v>267</v>
      </c>
      <c r="C10" s="335"/>
      <c r="D10" s="335"/>
    </row>
    <row r="11" spans="2:4" ht="22" customHeight="1" x14ac:dyDescent="0.25">
      <c r="B11" s="127" t="s">
        <v>4</v>
      </c>
      <c r="C11" s="127" t="s">
        <v>268</v>
      </c>
    </row>
    <row r="12" spans="2:4" ht="40" customHeight="1" x14ac:dyDescent="0.25">
      <c r="B12" s="155" t="s">
        <v>269</v>
      </c>
      <c r="C12" s="349" t="s">
        <v>270</v>
      </c>
      <c r="D12" s="335"/>
    </row>
    <row r="13" spans="2:4" ht="40" customHeight="1" x14ac:dyDescent="0.25">
      <c r="B13" s="156" t="s">
        <v>271</v>
      </c>
      <c r="C13" s="350" t="s">
        <v>272</v>
      </c>
      <c r="D13" s="335"/>
    </row>
    <row r="14" spans="2:4" ht="40" customHeight="1" x14ac:dyDescent="0.25">
      <c r="B14" s="155" t="s">
        <v>273</v>
      </c>
      <c r="C14" s="349" t="s">
        <v>274</v>
      </c>
      <c r="D14" s="335"/>
    </row>
    <row r="15" spans="2:4" ht="40" customHeight="1" x14ac:dyDescent="0.25">
      <c r="B15" s="156" t="s">
        <v>275</v>
      </c>
      <c r="C15" s="350" t="s">
        <v>276</v>
      </c>
      <c r="D15" s="335"/>
    </row>
    <row r="16" spans="2:4" ht="40" customHeight="1" x14ac:dyDescent="0.25">
      <c r="B16" s="155" t="s">
        <v>277</v>
      </c>
      <c r="C16" s="349" t="s">
        <v>278</v>
      </c>
      <c r="D16" s="335"/>
    </row>
    <row r="17" spans="2:4" ht="40" customHeight="1" x14ac:dyDescent="0.25">
      <c r="B17" s="156" t="s">
        <v>279</v>
      </c>
      <c r="C17" s="350" t="s">
        <v>280</v>
      </c>
      <c r="D17" s="335"/>
    </row>
    <row r="18" spans="2:4" ht="40" customHeight="1" x14ac:dyDescent="0.25">
      <c r="B18" s="155" t="s">
        <v>281</v>
      </c>
      <c r="C18" s="349" t="s">
        <v>282</v>
      </c>
      <c r="D18" s="335"/>
    </row>
    <row r="21" spans="2:4" ht="28" customHeight="1" x14ac:dyDescent="0.55000000000000004">
      <c r="B21" s="346" t="s">
        <v>283</v>
      </c>
      <c r="C21" s="335"/>
      <c r="D21" s="335"/>
    </row>
    <row r="22" spans="2:4" ht="38" customHeight="1" x14ac:dyDescent="0.25">
      <c r="B22" s="146" t="s">
        <v>284</v>
      </c>
      <c r="C22" s="147" t="s">
        <v>285</v>
      </c>
    </row>
    <row r="23" spans="2:4" ht="38" customHeight="1" x14ac:dyDescent="0.25">
      <c r="B23" s="148" t="s">
        <v>286</v>
      </c>
      <c r="C23" s="149" t="s">
        <v>287</v>
      </c>
    </row>
    <row r="24" spans="2:4" ht="38" customHeight="1" x14ac:dyDescent="0.25">
      <c r="B24" s="146" t="s">
        <v>288</v>
      </c>
      <c r="C24" s="147" t="s">
        <v>289</v>
      </c>
    </row>
    <row r="25" spans="2:4" ht="38" customHeight="1" x14ac:dyDescent="0.25">
      <c r="B25" s="148" t="s">
        <v>290</v>
      </c>
      <c r="C25" s="149" t="s">
        <v>291</v>
      </c>
    </row>
    <row r="26" spans="2:4" ht="38" customHeight="1" x14ac:dyDescent="0.25">
      <c r="B26" s="146" t="s">
        <v>292</v>
      </c>
      <c r="C26" s="147" t="s">
        <v>293</v>
      </c>
    </row>
    <row r="29" spans="2:4" ht="28" customHeight="1" x14ac:dyDescent="0.55000000000000004">
      <c r="B29" s="346" t="s">
        <v>294</v>
      </c>
      <c r="C29" s="335"/>
      <c r="D29" s="335"/>
    </row>
    <row r="30" spans="2:4" ht="36" customHeight="1" x14ac:dyDescent="0.25">
      <c r="B30" s="146" t="s">
        <v>295</v>
      </c>
      <c r="C30" s="147" t="s">
        <v>296</v>
      </c>
    </row>
    <row r="31" spans="2:4" ht="36" customHeight="1" x14ac:dyDescent="0.25">
      <c r="B31" s="148" t="s">
        <v>297</v>
      </c>
      <c r="C31" s="149" t="s">
        <v>298</v>
      </c>
    </row>
    <row r="32" spans="2:4" ht="36" customHeight="1" x14ac:dyDescent="0.25">
      <c r="B32" s="146" t="s">
        <v>299</v>
      </c>
      <c r="C32" s="147" t="s">
        <v>300</v>
      </c>
    </row>
  </sheetData>
  <mergeCells count="14">
    <mergeCell ref="B21:D21"/>
    <mergeCell ref="C18:D18"/>
    <mergeCell ref="B29:D29"/>
    <mergeCell ref="C17:D17"/>
    <mergeCell ref="B2:D2"/>
    <mergeCell ref="B10:D10"/>
    <mergeCell ref="C12:D12"/>
    <mergeCell ref="B3:D3"/>
    <mergeCell ref="B5:D5"/>
    <mergeCell ref="C16:D16"/>
    <mergeCell ref="B6:D8"/>
    <mergeCell ref="C15:D15"/>
    <mergeCell ref="C14:D14"/>
    <mergeCell ref="C13:D13"/>
  </mergeCells>
  <hyperlinks>
    <hyperlink ref="D4" location="'Welcome'!A1" display="← Back to Welcome"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B2:I10"/>
  <sheetViews>
    <sheetView showGridLines="0" zoomScale="110" workbookViewId="0">
      <pane xSplit="1" ySplit="5" topLeftCell="B6" activePane="bottomRight" state="frozen"/>
      <selection pane="topRight"/>
      <selection pane="bottomLeft"/>
      <selection pane="bottomRight" activeCell="N21" sqref="N21"/>
    </sheetView>
  </sheetViews>
  <sheetFormatPr defaultRowHeight="12.5" x14ac:dyDescent="0.25"/>
  <cols>
    <col min="1" max="1" width="2" customWidth="1"/>
    <col min="2" max="2" width="6" customWidth="1"/>
    <col min="3" max="3" width="55" customWidth="1"/>
    <col min="4" max="4" width="14" customWidth="1"/>
    <col min="5" max="5" width="2" customWidth="1"/>
    <col min="7" max="7" width="5" customWidth="1"/>
    <col min="8" max="8" width="14" customWidth="1"/>
    <col min="9" max="9" width="4" customWidth="1"/>
  </cols>
  <sheetData>
    <row r="2" spans="2:9" ht="34" customHeight="1" x14ac:dyDescent="0.25">
      <c r="B2" s="334" t="s">
        <v>301</v>
      </c>
      <c r="C2" s="335"/>
      <c r="D2" s="335"/>
      <c r="E2" s="335"/>
    </row>
    <row r="3" spans="2:9" ht="20" customHeight="1" x14ac:dyDescent="0.25">
      <c r="B3" s="336" t="s">
        <v>302</v>
      </c>
      <c r="C3" s="335"/>
      <c r="D3" s="335"/>
      <c r="E3" s="335"/>
    </row>
    <row r="5" spans="2:9" ht="16.5" x14ac:dyDescent="0.25">
      <c r="B5" s="127" t="s">
        <v>303</v>
      </c>
      <c r="C5" s="127" t="s">
        <v>304</v>
      </c>
      <c r="D5" s="127" t="s">
        <v>305</v>
      </c>
      <c r="G5" s="337" t="s">
        <v>306</v>
      </c>
      <c r="H5" s="335"/>
      <c r="I5" s="335"/>
    </row>
    <row r="6" spans="2:9" ht="16.5" x14ac:dyDescent="0.25">
      <c r="B6" s="157">
        <v>1</v>
      </c>
      <c r="C6" s="158" t="s">
        <v>307</v>
      </c>
      <c r="D6" s="159" t="s">
        <v>308</v>
      </c>
      <c r="G6" s="160"/>
      <c r="H6" s="161" t="s">
        <v>59</v>
      </c>
    </row>
    <row r="7" spans="2:9" ht="14.5" x14ac:dyDescent="0.25">
      <c r="G7" s="162"/>
      <c r="H7" s="163" t="s">
        <v>62</v>
      </c>
    </row>
    <row r="8" spans="2:9" ht="14.5" x14ac:dyDescent="0.25">
      <c r="G8" s="162"/>
      <c r="H8" s="164" t="s">
        <v>65</v>
      </c>
    </row>
    <row r="9" spans="2:9" ht="14.5" x14ac:dyDescent="0.25">
      <c r="G9" s="162"/>
      <c r="H9" s="165" t="s">
        <v>68</v>
      </c>
    </row>
    <row r="10" spans="2:9" ht="13" x14ac:dyDescent="0.25">
      <c r="G10" s="338" t="s">
        <v>309</v>
      </c>
      <c r="H10" s="335"/>
      <c r="I10" s="335"/>
    </row>
  </sheetData>
  <mergeCells count="4">
    <mergeCell ref="G5:I5"/>
    <mergeCell ref="G10:I10"/>
    <mergeCell ref="B3:E3"/>
    <mergeCell ref="B2:E2"/>
  </mergeCells>
  <hyperlinks>
    <hyperlink ref="C6" location="'Interest Rate Parity'!A1" display="Interest Rate Parity" xr:uid="{00000000-0004-0000-0700-000000000000}"/>
    <hyperlink ref="G10" location="'Color Key'!A1" display="See the &quot;Color Key&quot; tab for full legend" xr:uid="{00000000-0004-0000-07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outlinePr summaryBelow="0" summaryRight="0"/>
  </sheetPr>
  <dimension ref="A1:Z999"/>
  <sheetViews>
    <sheetView workbookViewId="0"/>
  </sheetViews>
  <sheetFormatPr defaultColWidth="12.6328125" defaultRowHeight="15.75" customHeight="1" x14ac:dyDescent="0.25"/>
  <cols>
    <col min="2" max="2" width="40.36328125" customWidth="1"/>
    <col min="3" max="3" width="11.90625" customWidth="1"/>
    <col min="4" max="4" width="27.6328125" customWidth="1"/>
    <col min="5" max="5" width="5.08984375" customWidth="1"/>
    <col min="6" max="6" width="41.08984375" customWidth="1"/>
  </cols>
  <sheetData>
    <row r="1" spans="1:26" ht="15.75" customHeight="1" x14ac:dyDescent="0.25">
      <c r="A1" s="1"/>
      <c r="B1" s="1"/>
      <c r="C1" s="1"/>
      <c r="D1" s="2"/>
      <c r="E1" s="1"/>
      <c r="F1" s="1"/>
      <c r="G1" s="1"/>
      <c r="H1" s="1"/>
      <c r="I1" s="1"/>
      <c r="J1" s="1"/>
      <c r="K1" s="1"/>
      <c r="L1" s="1"/>
      <c r="M1" s="1"/>
      <c r="N1" s="1"/>
      <c r="O1" s="1"/>
      <c r="P1" s="1"/>
      <c r="Q1" s="1"/>
      <c r="R1" s="1"/>
      <c r="S1" s="1"/>
      <c r="T1" s="1"/>
      <c r="U1" s="1"/>
      <c r="V1" s="1"/>
      <c r="W1" s="1"/>
      <c r="X1" s="1"/>
      <c r="Y1" s="1"/>
      <c r="Z1" s="1"/>
    </row>
    <row r="2" spans="1:26" ht="15.75" customHeight="1" x14ac:dyDescent="0.25">
      <c r="A2" s="1"/>
      <c r="B2" s="166" t="s">
        <v>310</v>
      </c>
      <c r="C2" s="167">
        <v>0.05</v>
      </c>
      <c r="D2" s="2"/>
      <c r="E2" s="1"/>
      <c r="F2" s="168" t="s">
        <v>311</v>
      </c>
      <c r="G2" s="169" t="s">
        <v>312</v>
      </c>
      <c r="H2" s="1"/>
      <c r="I2" s="1"/>
      <c r="J2" s="1"/>
      <c r="K2" s="1"/>
      <c r="L2" s="1"/>
      <c r="M2" s="1"/>
      <c r="N2" s="1"/>
      <c r="O2" s="1"/>
      <c r="P2" s="1"/>
      <c r="Q2" s="1"/>
      <c r="R2" s="1"/>
      <c r="S2" s="1"/>
      <c r="T2" s="1"/>
      <c r="U2" s="1"/>
      <c r="V2" s="1"/>
      <c r="W2" s="1"/>
      <c r="X2" s="1"/>
      <c r="Y2" s="1"/>
      <c r="Z2" s="1"/>
    </row>
    <row r="3" spans="1:26" ht="15.75" customHeight="1" x14ac:dyDescent="0.25">
      <c r="A3" s="1"/>
      <c r="B3" s="166" t="s">
        <v>313</v>
      </c>
      <c r="C3" s="167">
        <v>3.7780000000000001E-2</v>
      </c>
      <c r="D3" s="2"/>
      <c r="E3" s="1"/>
      <c r="F3" s="1"/>
      <c r="G3" s="1"/>
      <c r="H3" s="1"/>
      <c r="I3" s="1"/>
      <c r="J3" s="1"/>
      <c r="K3" s="1"/>
      <c r="L3" s="1"/>
      <c r="M3" s="1"/>
      <c r="N3" s="1"/>
      <c r="O3" s="1"/>
      <c r="P3" s="1"/>
      <c r="Q3" s="1"/>
      <c r="R3" s="1"/>
      <c r="S3" s="1"/>
      <c r="T3" s="1"/>
      <c r="U3" s="1"/>
      <c r="V3" s="1"/>
      <c r="W3" s="1"/>
      <c r="X3" s="1"/>
      <c r="Y3" s="1"/>
      <c r="Z3" s="1"/>
    </row>
    <row r="4" spans="1:26" ht="15.75" customHeight="1" x14ac:dyDescent="0.25">
      <c r="A4" s="1"/>
      <c r="B4" s="166" t="s">
        <v>314</v>
      </c>
      <c r="C4" s="170">
        <v>1.3414999999999999</v>
      </c>
      <c r="D4" s="2"/>
      <c r="E4" s="1"/>
      <c r="F4" s="1"/>
      <c r="G4" s="1"/>
      <c r="H4" s="1"/>
      <c r="I4" s="1"/>
      <c r="J4" s="1"/>
      <c r="K4" s="1"/>
      <c r="L4" s="1"/>
      <c r="M4" s="1"/>
      <c r="N4" s="1"/>
      <c r="O4" s="1"/>
      <c r="P4" s="1"/>
      <c r="Q4" s="1"/>
      <c r="R4" s="1"/>
      <c r="S4" s="1"/>
      <c r="T4" s="1"/>
      <c r="U4" s="1"/>
      <c r="V4" s="1"/>
      <c r="W4" s="1"/>
      <c r="X4" s="1"/>
      <c r="Y4" s="1"/>
      <c r="Z4" s="1"/>
    </row>
    <row r="5" spans="1:26" ht="15.75" customHeight="1" x14ac:dyDescent="0.25">
      <c r="A5" s="1"/>
      <c r="B5" s="168" t="s">
        <v>315</v>
      </c>
      <c r="C5" s="171">
        <v>100</v>
      </c>
      <c r="D5" s="2"/>
      <c r="E5" s="1"/>
      <c r="F5" s="1"/>
      <c r="G5" s="1"/>
      <c r="H5" s="1"/>
      <c r="I5" s="1"/>
      <c r="J5" s="1"/>
      <c r="K5" s="1"/>
      <c r="L5" s="1"/>
      <c r="M5" s="1"/>
      <c r="N5" s="1"/>
      <c r="O5" s="1"/>
      <c r="P5" s="1"/>
      <c r="Q5" s="1"/>
      <c r="R5" s="1"/>
      <c r="S5" s="1"/>
      <c r="T5" s="1"/>
      <c r="U5" s="1"/>
      <c r="V5" s="1"/>
      <c r="W5" s="1"/>
      <c r="X5" s="1"/>
      <c r="Y5" s="1"/>
      <c r="Z5" s="1"/>
    </row>
    <row r="6" spans="1:26" ht="15.75" customHeight="1" x14ac:dyDescent="0.25">
      <c r="A6" s="1"/>
      <c r="B6" s="168" t="s">
        <v>316</v>
      </c>
      <c r="C6" s="170">
        <v>1.34491</v>
      </c>
      <c r="D6" s="2"/>
      <c r="E6" s="1"/>
      <c r="F6" s="1"/>
      <c r="G6" s="1"/>
      <c r="H6" s="1"/>
      <c r="I6" s="1"/>
      <c r="J6" s="1"/>
      <c r="K6" s="1"/>
      <c r="L6" s="1"/>
      <c r="M6" s="1"/>
      <c r="N6" s="1"/>
      <c r="O6" s="1"/>
      <c r="P6" s="1"/>
      <c r="Q6" s="1"/>
      <c r="R6" s="1"/>
      <c r="S6" s="1"/>
      <c r="T6" s="1"/>
      <c r="U6" s="1"/>
      <c r="V6" s="1"/>
      <c r="W6" s="1"/>
      <c r="X6" s="1"/>
      <c r="Y6" s="1"/>
      <c r="Z6" s="1"/>
    </row>
    <row r="7" spans="1:26" ht="15.75" customHeight="1" x14ac:dyDescent="0.25">
      <c r="A7" s="1"/>
      <c r="B7" s="166" t="s">
        <v>317</v>
      </c>
      <c r="C7" s="170">
        <v>1.1000000000000001</v>
      </c>
      <c r="D7" s="172">
        <f>C7/C4-1</f>
        <v>-0.18002236302646279</v>
      </c>
      <c r="E7" s="1"/>
      <c r="F7" s="1"/>
      <c r="G7" s="1"/>
      <c r="H7" s="1"/>
      <c r="I7" s="1"/>
      <c r="J7" s="1"/>
      <c r="K7" s="1"/>
      <c r="L7" s="1"/>
      <c r="M7" s="1"/>
      <c r="N7" s="1"/>
      <c r="O7" s="1"/>
      <c r="P7" s="1"/>
      <c r="Q7" s="1"/>
      <c r="R7" s="1"/>
      <c r="S7" s="1"/>
      <c r="T7" s="1"/>
      <c r="U7" s="1"/>
      <c r="V7" s="1"/>
      <c r="W7" s="1"/>
      <c r="X7" s="1"/>
      <c r="Y7" s="1"/>
      <c r="Z7" s="1"/>
    </row>
    <row r="8" spans="1:26" ht="15.75" customHeight="1" x14ac:dyDescent="0.25">
      <c r="A8" s="3"/>
      <c r="B8" s="3" t="s">
        <v>318</v>
      </c>
      <c r="C8" s="4"/>
      <c r="D8" s="5"/>
      <c r="E8" s="6" t="s">
        <v>319</v>
      </c>
      <c r="F8" s="3" t="s">
        <v>320</v>
      </c>
      <c r="G8" s="3"/>
      <c r="H8" s="3"/>
      <c r="I8" s="3"/>
      <c r="J8" s="3"/>
      <c r="K8" s="3"/>
      <c r="L8" s="3"/>
      <c r="M8" s="3"/>
      <c r="N8" s="3"/>
      <c r="O8" s="3"/>
      <c r="P8" s="3"/>
      <c r="Q8" s="3"/>
      <c r="R8" s="3"/>
      <c r="S8" s="3"/>
      <c r="T8" s="3"/>
      <c r="U8" s="3"/>
      <c r="V8" s="3"/>
      <c r="W8" s="3"/>
      <c r="X8" s="3"/>
      <c r="Y8" s="3"/>
      <c r="Z8" s="3"/>
    </row>
    <row r="9" spans="1:26" ht="15.75" customHeight="1" x14ac:dyDescent="0.25">
      <c r="A9" s="1"/>
      <c r="B9" s="168" t="s">
        <v>321</v>
      </c>
      <c r="C9" s="173">
        <f>invest*(1+rate_1y_US)</f>
        <v>105</v>
      </c>
      <c r="D9" s="174" t="str">
        <f ca="1">_xlfn.FORMULATEXT(C9)</f>
        <v>=invest*(1+rate_1y_US)</v>
      </c>
      <c r="E9" s="1"/>
      <c r="F9" s="168" t="s">
        <v>322</v>
      </c>
      <c r="G9" s="175">
        <f>invest/spot_GBPUSD</f>
        <v>74.543421543048836</v>
      </c>
      <c r="H9" s="1"/>
      <c r="I9" s="1"/>
      <c r="J9" s="1"/>
      <c r="K9" s="1"/>
      <c r="L9" s="1"/>
      <c r="M9" s="1"/>
      <c r="N9" s="1"/>
      <c r="O9" s="1"/>
      <c r="P9" s="1"/>
      <c r="Q9" s="1"/>
      <c r="R9" s="1"/>
      <c r="S9" s="1"/>
      <c r="T9" s="1"/>
      <c r="U9" s="1"/>
      <c r="V9" s="1"/>
      <c r="W9" s="1"/>
      <c r="X9" s="1"/>
      <c r="Y9" s="1"/>
      <c r="Z9" s="1"/>
    </row>
    <row r="10" spans="1:26" ht="15.75" customHeight="1" x14ac:dyDescent="0.25">
      <c r="A10" s="1"/>
      <c r="B10" s="1"/>
      <c r="C10" s="1"/>
      <c r="D10" s="2"/>
      <c r="E10" s="1"/>
      <c r="F10" s="168" t="s">
        <v>323</v>
      </c>
      <c r="G10" s="175">
        <f>G9*(1+rate_1y_UK)</f>
        <v>77.359672008945211</v>
      </c>
      <c r="H10" s="1"/>
      <c r="I10" s="1"/>
      <c r="J10" s="1"/>
      <c r="K10" s="1"/>
      <c r="L10" s="1"/>
      <c r="M10" s="1"/>
      <c r="N10" s="1"/>
      <c r="O10" s="1"/>
      <c r="P10" s="1"/>
      <c r="Q10" s="1"/>
      <c r="R10" s="1"/>
      <c r="S10" s="1"/>
      <c r="T10" s="1"/>
      <c r="U10" s="1"/>
      <c r="V10" s="1"/>
      <c r="W10" s="1"/>
      <c r="X10" s="1"/>
      <c r="Y10" s="1"/>
      <c r="Z10" s="1"/>
    </row>
    <row r="11" spans="1:26" ht="15.75" customHeight="1" x14ac:dyDescent="0.25">
      <c r="A11" s="1"/>
      <c r="B11" s="1"/>
      <c r="C11" s="1"/>
      <c r="D11" s="2"/>
      <c r="E11" s="1"/>
      <c r="F11" s="168" t="s">
        <v>324</v>
      </c>
      <c r="G11" s="176" t="s">
        <v>325</v>
      </c>
      <c r="H11" s="1"/>
      <c r="I11" s="1"/>
      <c r="J11" s="1"/>
      <c r="K11" s="1"/>
      <c r="L11" s="1"/>
      <c r="M11" s="1"/>
      <c r="N11" s="1"/>
      <c r="O11" s="1"/>
      <c r="P11" s="1"/>
      <c r="Q11" s="1"/>
      <c r="R11" s="1"/>
      <c r="S11" s="1"/>
      <c r="T11" s="1"/>
      <c r="U11" s="1"/>
      <c r="V11" s="1"/>
      <c r="W11" s="1"/>
      <c r="X11" s="1"/>
      <c r="Y11" s="1"/>
      <c r="Z11" s="1"/>
    </row>
    <row r="12" spans="1:26" ht="15.75" customHeight="1" x14ac:dyDescent="0.25">
      <c r="A12" s="1"/>
      <c r="B12" s="1"/>
      <c r="C12" s="1"/>
      <c r="D12" s="2"/>
      <c r="E12" s="1"/>
      <c r="F12" s="168" t="s">
        <v>326</v>
      </c>
      <c r="G12" s="173">
        <f>G10*forward_1y_GBPUSD</f>
        <v>104.04179648155051</v>
      </c>
      <c r="H12" s="1"/>
      <c r="I12" s="1"/>
      <c r="J12" s="1"/>
      <c r="K12" s="1"/>
      <c r="L12" s="1"/>
      <c r="M12" s="1"/>
      <c r="N12" s="1"/>
      <c r="O12" s="1"/>
      <c r="P12" s="1"/>
      <c r="Q12" s="1"/>
      <c r="R12" s="1"/>
      <c r="S12" s="1"/>
      <c r="T12" s="1"/>
      <c r="U12" s="1"/>
      <c r="V12" s="1"/>
      <c r="W12" s="1"/>
      <c r="X12" s="1"/>
      <c r="Y12" s="1"/>
      <c r="Z12" s="1"/>
    </row>
    <row r="13" spans="1:26" ht="15.75" customHeight="1" x14ac:dyDescent="0.25">
      <c r="A13" s="1"/>
      <c r="B13" s="1"/>
      <c r="C13" s="1"/>
      <c r="D13" s="2"/>
      <c r="E13" s="1"/>
      <c r="F13" s="168" t="s">
        <v>327</v>
      </c>
      <c r="G13" s="173">
        <f>G10*C7</f>
        <v>85.095639209839732</v>
      </c>
      <c r="H13" s="1"/>
      <c r="I13" s="1"/>
      <c r="J13" s="1"/>
      <c r="K13" s="1"/>
      <c r="L13" s="1"/>
      <c r="M13" s="1"/>
      <c r="N13" s="1"/>
      <c r="O13" s="1"/>
      <c r="P13" s="1"/>
      <c r="Q13" s="1"/>
      <c r="R13" s="1"/>
      <c r="S13" s="1"/>
      <c r="T13" s="1"/>
      <c r="U13" s="1"/>
      <c r="V13" s="1"/>
      <c r="W13" s="1"/>
      <c r="X13" s="1"/>
      <c r="Y13" s="1"/>
      <c r="Z13" s="1"/>
    </row>
    <row r="14" spans="1:26" ht="15.75" customHeight="1" x14ac:dyDescent="0.25">
      <c r="A14" s="1"/>
      <c r="B14" s="1"/>
      <c r="C14" s="1"/>
      <c r="D14" s="2"/>
      <c r="E14" s="1"/>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c r="B15" s="1"/>
      <c r="C15" s="1"/>
      <c r="D15" s="2"/>
      <c r="E15" s="1"/>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
      <c r="C16" s="1"/>
      <c r="D16" s="2"/>
      <c r="E16" s="1"/>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
      <c r="C17" s="1"/>
      <c r="D17" s="2"/>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
      <c r="C18" s="1"/>
      <c r="D18" s="2"/>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c r="C19" s="1"/>
      <c r="D19" s="2"/>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c r="C20" s="1"/>
      <c r="D20" s="2"/>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2"/>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2"/>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2"/>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2"/>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2"/>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2"/>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2"/>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2"/>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2"/>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2"/>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2"/>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2"/>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2"/>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2"/>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2"/>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2"/>
      <c r="E36" s="1"/>
      <c r="F36" s="1"/>
      <c r="G36" s="1"/>
      <c r="H36" s="1"/>
      <c r="I36" s="1"/>
      <c r="J36" s="1"/>
      <c r="K36" s="1"/>
      <c r="L36" s="1"/>
      <c r="M36" s="1"/>
      <c r="N36" s="1"/>
      <c r="O36" s="1"/>
      <c r="P36" s="1"/>
      <c r="Q36" s="1"/>
      <c r="R36" s="1"/>
      <c r="S36" s="1"/>
      <c r="T36" s="1"/>
      <c r="U36" s="1"/>
      <c r="V36" s="1"/>
      <c r="W36" s="1"/>
      <c r="X36" s="1"/>
      <c r="Y36" s="1"/>
      <c r="Z36" s="1"/>
    </row>
    <row r="37" spans="1:26" ht="22.5" customHeight="1" x14ac:dyDescent="0.25">
      <c r="A37" s="1"/>
      <c r="B37" s="1"/>
      <c r="C37" s="1"/>
      <c r="D37" s="2"/>
      <c r="E37" s="1"/>
      <c r="F37" s="1"/>
      <c r="G37" s="1"/>
      <c r="H37" s="1"/>
      <c r="I37" s="1"/>
      <c r="J37" s="1"/>
      <c r="K37" s="1"/>
      <c r="L37" s="1"/>
      <c r="M37" s="1"/>
      <c r="N37" s="1"/>
      <c r="O37" s="1"/>
      <c r="P37" s="1"/>
      <c r="Q37" s="1"/>
      <c r="R37" s="1"/>
      <c r="S37" s="1"/>
      <c r="T37" s="1"/>
      <c r="U37" s="1"/>
      <c r="V37" s="1"/>
      <c r="W37" s="1"/>
      <c r="X37" s="1"/>
      <c r="Y37" s="1"/>
      <c r="Z37" s="1"/>
    </row>
    <row r="38" spans="1:26" ht="22.5" customHeight="1" x14ac:dyDescent="0.25">
      <c r="A38" s="1"/>
      <c r="B38" s="1"/>
      <c r="C38" s="1"/>
      <c r="D38" s="2"/>
      <c r="E38" s="1"/>
      <c r="F38" s="1"/>
      <c r="G38" s="1"/>
      <c r="H38" s="1"/>
      <c r="I38" s="1"/>
      <c r="J38" s="1"/>
      <c r="K38" s="1"/>
      <c r="L38" s="1"/>
      <c r="M38" s="1"/>
      <c r="N38" s="1"/>
      <c r="O38" s="1"/>
      <c r="P38" s="1"/>
      <c r="Q38" s="1"/>
      <c r="R38" s="1"/>
      <c r="S38" s="1"/>
      <c r="T38" s="1"/>
      <c r="U38" s="1"/>
      <c r="V38" s="1"/>
      <c r="W38" s="1"/>
      <c r="X38" s="1"/>
      <c r="Y38" s="1"/>
      <c r="Z38" s="1"/>
    </row>
    <row r="39" spans="1:26" ht="22.5" customHeight="1" x14ac:dyDescent="0.25">
      <c r="A39" s="1"/>
      <c r="B39" s="1"/>
      <c r="C39" s="1"/>
      <c r="D39" s="2"/>
      <c r="E39" s="1"/>
      <c r="F39" s="1"/>
      <c r="G39" s="1"/>
      <c r="H39" s="1"/>
      <c r="I39" s="1"/>
      <c r="J39" s="1"/>
      <c r="K39" s="1"/>
      <c r="L39" s="1"/>
      <c r="M39" s="1"/>
      <c r="N39" s="1"/>
      <c r="O39" s="1"/>
      <c r="P39" s="1"/>
      <c r="Q39" s="1"/>
      <c r="R39" s="1"/>
      <c r="S39" s="1"/>
      <c r="T39" s="1"/>
      <c r="U39" s="1"/>
      <c r="V39" s="1"/>
      <c r="W39" s="1"/>
      <c r="X39" s="1"/>
      <c r="Y39" s="1"/>
      <c r="Z39" s="1"/>
    </row>
    <row r="40" spans="1:26" ht="22.5" customHeight="1" x14ac:dyDescent="0.25">
      <c r="A40" s="1"/>
      <c r="B40" s="1"/>
      <c r="C40" s="1"/>
      <c r="D40" s="2"/>
      <c r="E40" s="1"/>
      <c r="F40" s="1"/>
      <c r="G40" s="1"/>
      <c r="H40" s="1"/>
      <c r="I40" s="1"/>
      <c r="J40" s="1"/>
      <c r="K40" s="1"/>
      <c r="L40" s="1"/>
      <c r="M40" s="1"/>
      <c r="N40" s="1"/>
      <c r="O40" s="1"/>
      <c r="P40" s="1"/>
      <c r="Q40" s="1"/>
      <c r="R40" s="1"/>
      <c r="S40" s="1"/>
      <c r="T40" s="1"/>
      <c r="U40" s="1"/>
      <c r="V40" s="1"/>
      <c r="W40" s="1"/>
      <c r="X40" s="1"/>
      <c r="Y40" s="1"/>
      <c r="Z40" s="1"/>
    </row>
    <row r="41" spans="1:26" ht="22.5" customHeight="1" x14ac:dyDescent="0.25">
      <c r="A41" s="1"/>
      <c r="B41" s="1"/>
      <c r="C41" s="1"/>
      <c r="D41" s="2"/>
      <c r="E41" s="1"/>
      <c r="F41" s="1"/>
      <c r="G41" s="1"/>
      <c r="H41" s="1"/>
      <c r="I41" s="1"/>
      <c r="J41" s="1"/>
      <c r="K41" s="1"/>
      <c r="L41" s="1"/>
      <c r="M41" s="1"/>
      <c r="N41" s="1"/>
      <c r="O41" s="1"/>
      <c r="P41" s="1"/>
      <c r="Q41" s="1"/>
      <c r="R41" s="1"/>
      <c r="S41" s="1"/>
      <c r="T41" s="1"/>
      <c r="U41" s="1"/>
      <c r="V41" s="1"/>
      <c r="W41" s="1"/>
      <c r="X41" s="1"/>
      <c r="Y41" s="1"/>
      <c r="Z41" s="1"/>
    </row>
    <row r="42" spans="1:26" ht="22.5" customHeight="1" x14ac:dyDescent="0.25">
      <c r="A42" s="1"/>
      <c r="B42" s="1"/>
      <c r="C42" s="1"/>
      <c r="D42" s="2"/>
      <c r="E42" s="1"/>
      <c r="F42" s="1"/>
      <c r="G42" s="1"/>
      <c r="H42" s="1"/>
      <c r="I42" s="1"/>
      <c r="J42" s="1"/>
      <c r="K42" s="1"/>
      <c r="L42" s="1"/>
      <c r="M42" s="1"/>
      <c r="N42" s="1"/>
      <c r="O42" s="1"/>
      <c r="P42" s="1"/>
      <c r="Q42" s="1"/>
      <c r="R42" s="1"/>
      <c r="S42" s="1"/>
      <c r="T42" s="1"/>
      <c r="U42" s="1"/>
      <c r="V42" s="1"/>
      <c r="W42" s="1"/>
      <c r="X42" s="1"/>
      <c r="Y42" s="1"/>
      <c r="Z42" s="1"/>
    </row>
    <row r="43" spans="1:26" ht="22.5" customHeight="1" x14ac:dyDescent="0.25">
      <c r="A43" s="1"/>
      <c r="B43" s="1"/>
      <c r="C43" s="1"/>
      <c r="D43" s="2"/>
      <c r="E43" s="1"/>
      <c r="F43" s="1"/>
      <c r="G43" s="1"/>
      <c r="H43" s="1"/>
      <c r="I43" s="1"/>
      <c r="J43" s="1"/>
      <c r="K43" s="1"/>
      <c r="L43" s="1"/>
      <c r="M43" s="1"/>
      <c r="N43" s="1"/>
      <c r="O43" s="1"/>
      <c r="P43" s="1"/>
      <c r="Q43" s="1"/>
      <c r="R43" s="1"/>
      <c r="S43" s="1"/>
      <c r="T43" s="1"/>
      <c r="U43" s="1"/>
      <c r="V43" s="1"/>
      <c r="W43" s="1"/>
      <c r="X43" s="1"/>
      <c r="Y43" s="1"/>
      <c r="Z43" s="1"/>
    </row>
    <row r="44" spans="1:26" ht="22.5" customHeight="1" x14ac:dyDescent="0.25">
      <c r="A44" s="1"/>
      <c r="B44" s="1"/>
      <c r="C44" s="1"/>
      <c r="D44" s="2"/>
      <c r="E44" s="1"/>
      <c r="F44" s="1"/>
      <c r="G44" s="1"/>
      <c r="H44" s="1"/>
      <c r="I44" s="1"/>
      <c r="J44" s="1"/>
      <c r="K44" s="1"/>
      <c r="L44" s="1"/>
      <c r="M44" s="1"/>
      <c r="N44" s="1"/>
      <c r="O44" s="1"/>
      <c r="P44" s="1"/>
      <c r="Q44" s="1"/>
      <c r="R44" s="1"/>
      <c r="S44" s="1"/>
      <c r="T44" s="1"/>
      <c r="U44" s="1"/>
      <c r="V44" s="1"/>
      <c r="W44" s="1"/>
      <c r="X44" s="1"/>
      <c r="Y44" s="1"/>
      <c r="Z44" s="1"/>
    </row>
    <row r="45" spans="1:26" ht="22.5" customHeight="1" x14ac:dyDescent="0.25">
      <c r="A45" s="1"/>
      <c r="B45" s="1"/>
      <c r="C45" s="1"/>
      <c r="D45" s="2"/>
      <c r="E45" s="1"/>
      <c r="F45" s="1"/>
      <c r="G45" s="1"/>
      <c r="H45" s="1"/>
      <c r="I45" s="1"/>
      <c r="J45" s="1"/>
      <c r="K45" s="1"/>
      <c r="L45" s="1"/>
      <c r="M45" s="1"/>
      <c r="N45" s="1"/>
      <c r="O45" s="1"/>
      <c r="P45" s="1"/>
      <c r="Q45" s="1"/>
      <c r="R45" s="1"/>
      <c r="S45" s="1"/>
      <c r="T45" s="1"/>
      <c r="U45" s="1"/>
      <c r="V45" s="1"/>
      <c r="W45" s="1"/>
      <c r="X45" s="1"/>
      <c r="Y45" s="1"/>
      <c r="Z45" s="1"/>
    </row>
    <row r="46" spans="1:26" ht="22.5" customHeight="1" x14ac:dyDescent="0.25">
      <c r="A46" s="1"/>
      <c r="B46" s="1"/>
      <c r="C46" s="1"/>
      <c r="D46" s="2"/>
      <c r="E46" s="1"/>
      <c r="F46" s="1"/>
      <c r="G46" s="1"/>
      <c r="H46" s="1"/>
      <c r="I46" s="1"/>
      <c r="J46" s="1"/>
      <c r="K46" s="1"/>
      <c r="L46" s="1"/>
      <c r="M46" s="1"/>
      <c r="N46" s="1"/>
      <c r="O46" s="1"/>
      <c r="P46" s="1"/>
      <c r="Q46" s="1"/>
      <c r="R46" s="1"/>
      <c r="S46" s="1"/>
      <c r="T46" s="1"/>
      <c r="U46" s="1"/>
      <c r="V46" s="1"/>
      <c r="W46" s="1"/>
      <c r="X46" s="1"/>
      <c r="Y46" s="1"/>
      <c r="Z46" s="1"/>
    </row>
    <row r="47" spans="1:26" ht="22.5" customHeight="1" x14ac:dyDescent="0.25">
      <c r="A47" s="1"/>
      <c r="B47" s="1"/>
      <c r="C47" s="1"/>
      <c r="D47" s="2"/>
      <c r="E47" s="1"/>
      <c r="F47" s="1"/>
      <c r="G47" s="1"/>
      <c r="H47" s="1"/>
      <c r="I47" s="1"/>
      <c r="J47" s="1"/>
      <c r="K47" s="1"/>
      <c r="L47" s="1"/>
      <c r="M47" s="1"/>
      <c r="N47" s="1"/>
      <c r="O47" s="1"/>
      <c r="P47" s="1"/>
      <c r="Q47" s="1"/>
      <c r="R47" s="1"/>
      <c r="S47" s="1"/>
      <c r="T47" s="1"/>
      <c r="U47" s="1"/>
      <c r="V47" s="1"/>
      <c r="W47" s="1"/>
      <c r="X47" s="1"/>
      <c r="Y47" s="1"/>
      <c r="Z47" s="1"/>
    </row>
    <row r="48" spans="1:26" ht="22.5" customHeight="1" x14ac:dyDescent="0.25">
      <c r="A48" s="1"/>
      <c r="B48" s="1"/>
      <c r="C48" s="1"/>
      <c r="D48" s="2"/>
      <c r="E48" s="1"/>
      <c r="F48" s="1"/>
      <c r="G48" s="1"/>
      <c r="H48" s="1"/>
      <c r="I48" s="1"/>
      <c r="J48" s="1"/>
      <c r="K48" s="1"/>
      <c r="L48" s="1"/>
      <c r="M48" s="1"/>
      <c r="N48" s="1"/>
      <c r="O48" s="1"/>
      <c r="P48" s="1"/>
      <c r="Q48" s="1"/>
      <c r="R48" s="1"/>
      <c r="S48" s="1"/>
      <c r="T48" s="1"/>
      <c r="U48" s="1"/>
      <c r="V48" s="1"/>
      <c r="W48" s="1"/>
      <c r="X48" s="1"/>
      <c r="Y48" s="1"/>
      <c r="Z48" s="1"/>
    </row>
    <row r="49" spans="1:26" ht="22.5" customHeight="1" x14ac:dyDescent="0.25">
      <c r="A49" s="1"/>
      <c r="B49" s="1"/>
      <c r="C49" s="1"/>
      <c r="D49" s="2"/>
      <c r="E49" s="1"/>
      <c r="F49" s="1"/>
      <c r="G49" s="1"/>
      <c r="H49" s="1"/>
      <c r="I49" s="1"/>
      <c r="J49" s="1"/>
      <c r="K49" s="1"/>
      <c r="L49" s="1"/>
      <c r="M49" s="1"/>
      <c r="N49" s="1"/>
      <c r="O49" s="1"/>
      <c r="P49" s="1"/>
      <c r="Q49" s="1"/>
      <c r="R49" s="1"/>
      <c r="S49" s="1"/>
      <c r="T49" s="1"/>
      <c r="U49" s="1"/>
      <c r="V49" s="1"/>
      <c r="W49" s="1"/>
      <c r="X49" s="1"/>
      <c r="Y49" s="1"/>
      <c r="Z49" s="1"/>
    </row>
    <row r="50" spans="1:26" ht="22.5" customHeight="1" x14ac:dyDescent="0.25">
      <c r="A50" s="1"/>
      <c r="B50" s="1"/>
      <c r="C50" s="1"/>
      <c r="D50" s="2"/>
      <c r="E50" s="1"/>
      <c r="F50" s="1"/>
      <c r="G50" s="1"/>
      <c r="H50" s="1"/>
      <c r="I50" s="1"/>
      <c r="J50" s="1"/>
      <c r="K50" s="1"/>
      <c r="L50" s="1"/>
      <c r="M50" s="1"/>
      <c r="N50" s="1"/>
      <c r="O50" s="1"/>
      <c r="P50" s="1"/>
      <c r="Q50" s="1"/>
      <c r="R50" s="1"/>
      <c r="S50" s="1"/>
      <c r="T50" s="1"/>
      <c r="U50" s="1"/>
      <c r="V50" s="1"/>
      <c r="W50" s="1"/>
      <c r="X50" s="1"/>
      <c r="Y50" s="1"/>
      <c r="Z50" s="1"/>
    </row>
    <row r="51" spans="1:26" ht="22.5" customHeight="1" x14ac:dyDescent="0.25">
      <c r="A51" s="1"/>
      <c r="B51" s="1"/>
      <c r="C51" s="1"/>
      <c r="D51" s="2"/>
      <c r="E51" s="1"/>
      <c r="F51" s="1"/>
      <c r="G51" s="1"/>
      <c r="H51" s="1"/>
      <c r="I51" s="1"/>
      <c r="J51" s="1"/>
      <c r="K51" s="1"/>
      <c r="L51" s="1"/>
      <c r="M51" s="1"/>
      <c r="N51" s="1"/>
      <c r="O51" s="1"/>
      <c r="P51" s="1"/>
      <c r="Q51" s="1"/>
      <c r="R51" s="1"/>
      <c r="S51" s="1"/>
      <c r="T51" s="1"/>
      <c r="U51" s="1"/>
      <c r="V51" s="1"/>
      <c r="W51" s="1"/>
      <c r="X51" s="1"/>
      <c r="Y51" s="1"/>
      <c r="Z51" s="1"/>
    </row>
    <row r="52" spans="1:26" ht="22.5" customHeight="1" x14ac:dyDescent="0.25">
      <c r="A52" s="1"/>
      <c r="B52" s="1"/>
      <c r="C52" s="1"/>
      <c r="D52" s="2"/>
      <c r="E52" s="1"/>
      <c r="F52" s="1"/>
      <c r="G52" s="1"/>
      <c r="H52" s="1"/>
      <c r="I52" s="1"/>
      <c r="J52" s="1"/>
      <c r="K52" s="1"/>
      <c r="L52" s="1"/>
      <c r="M52" s="1"/>
      <c r="N52" s="1"/>
      <c r="O52" s="1"/>
      <c r="P52" s="1"/>
      <c r="Q52" s="1"/>
      <c r="R52" s="1"/>
      <c r="S52" s="1"/>
      <c r="T52" s="1"/>
      <c r="U52" s="1"/>
      <c r="V52" s="1"/>
      <c r="W52" s="1"/>
      <c r="X52" s="1"/>
      <c r="Y52" s="1"/>
      <c r="Z52" s="1"/>
    </row>
    <row r="53" spans="1:26" ht="22.5" customHeight="1" x14ac:dyDescent="0.25">
      <c r="A53" s="1"/>
      <c r="B53" s="1"/>
      <c r="C53" s="1"/>
      <c r="D53" s="2"/>
      <c r="E53" s="1"/>
      <c r="F53" s="1"/>
      <c r="G53" s="1"/>
      <c r="H53" s="1"/>
      <c r="I53" s="1"/>
      <c r="J53" s="1"/>
      <c r="K53" s="1"/>
      <c r="L53" s="1"/>
      <c r="M53" s="1"/>
      <c r="N53" s="1"/>
      <c r="O53" s="1"/>
      <c r="P53" s="1"/>
      <c r="Q53" s="1"/>
      <c r="R53" s="1"/>
      <c r="S53" s="1"/>
      <c r="T53" s="1"/>
      <c r="U53" s="1"/>
      <c r="V53" s="1"/>
      <c r="W53" s="1"/>
      <c r="X53" s="1"/>
      <c r="Y53" s="1"/>
      <c r="Z53" s="1"/>
    </row>
    <row r="54" spans="1:26" ht="22.5" customHeight="1" x14ac:dyDescent="0.25">
      <c r="A54" s="1"/>
      <c r="B54" s="1"/>
      <c r="C54" s="1"/>
      <c r="D54" s="2"/>
      <c r="E54" s="1"/>
      <c r="F54" s="1"/>
      <c r="G54" s="1"/>
      <c r="H54" s="1"/>
      <c r="I54" s="1"/>
      <c r="J54" s="1"/>
      <c r="K54" s="1"/>
      <c r="L54" s="1"/>
      <c r="M54" s="1"/>
      <c r="N54" s="1"/>
      <c r="O54" s="1"/>
      <c r="P54" s="1"/>
      <c r="Q54" s="1"/>
      <c r="R54" s="1"/>
      <c r="S54" s="1"/>
      <c r="T54" s="1"/>
      <c r="U54" s="1"/>
      <c r="V54" s="1"/>
      <c r="W54" s="1"/>
      <c r="X54" s="1"/>
      <c r="Y54" s="1"/>
      <c r="Z54" s="1"/>
    </row>
    <row r="55" spans="1:26" ht="22.5" customHeight="1" x14ac:dyDescent="0.25">
      <c r="A55" s="1"/>
      <c r="B55" s="1"/>
      <c r="C55" s="1"/>
      <c r="D55" s="2"/>
      <c r="E55" s="1"/>
      <c r="F55" s="1"/>
      <c r="G55" s="1"/>
      <c r="H55" s="1"/>
      <c r="I55" s="1"/>
      <c r="J55" s="1"/>
      <c r="K55" s="1"/>
      <c r="L55" s="1"/>
      <c r="M55" s="1"/>
      <c r="N55" s="1"/>
      <c r="O55" s="1"/>
      <c r="P55" s="1"/>
      <c r="Q55" s="1"/>
      <c r="R55" s="1"/>
      <c r="S55" s="1"/>
      <c r="T55" s="1"/>
      <c r="U55" s="1"/>
      <c r="V55" s="1"/>
      <c r="W55" s="1"/>
      <c r="X55" s="1"/>
      <c r="Y55" s="1"/>
      <c r="Z55" s="1"/>
    </row>
    <row r="56" spans="1:26" ht="22.5" customHeight="1" x14ac:dyDescent="0.25">
      <c r="A56" s="1"/>
      <c r="B56" s="1"/>
      <c r="C56" s="1"/>
      <c r="D56" s="2"/>
      <c r="E56" s="1"/>
      <c r="F56" s="1"/>
      <c r="G56" s="1"/>
      <c r="H56" s="1"/>
      <c r="I56" s="1"/>
      <c r="J56" s="1"/>
      <c r="K56" s="1"/>
      <c r="L56" s="1"/>
      <c r="M56" s="1"/>
      <c r="N56" s="1"/>
      <c r="O56" s="1"/>
      <c r="P56" s="1"/>
      <c r="Q56" s="1"/>
      <c r="R56" s="1"/>
      <c r="S56" s="1"/>
      <c r="T56" s="1"/>
      <c r="U56" s="1"/>
      <c r="V56" s="1"/>
      <c r="W56" s="1"/>
      <c r="X56" s="1"/>
      <c r="Y56" s="1"/>
      <c r="Z56" s="1"/>
    </row>
    <row r="57" spans="1:26" ht="22.5" customHeight="1" x14ac:dyDescent="0.25">
      <c r="A57" s="1"/>
      <c r="B57" s="1"/>
      <c r="C57" s="1"/>
      <c r="D57" s="2"/>
      <c r="E57" s="1"/>
      <c r="F57" s="1"/>
      <c r="G57" s="1"/>
      <c r="H57" s="1"/>
      <c r="I57" s="1"/>
      <c r="J57" s="1"/>
      <c r="K57" s="1"/>
      <c r="L57" s="1"/>
      <c r="M57" s="1"/>
      <c r="N57" s="1"/>
      <c r="O57" s="1"/>
      <c r="P57" s="1"/>
      <c r="Q57" s="1"/>
      <c r="R57" s="1"/>
      <c r="S57" s="1"/>
      <c r="T57" s="1"/>
      <c r="U57" s="1"/>
      <c r="V57" s="1"/>
      <c r="W57" s="1"/>
      <c r="X57" s="1"/>
      <c r="Y57" s="1"/>
      <c r="Z57" s="1"/>
    </row>
    <row r="58" spans="1:26" ht="22.5" customHeight="1" x14ac:dyDescent="0.25">
      <c r="A58" s="1"/>
      <c r="B58" s="1"/>
      <c r="C58" s="1"/>
      <c r="D58" s="2"/>
      <c r="E58" s="1"/>
      <c r="F58" s="1"/>
      <c r="G58" s="1"/>
      <c r="H58" s="1"/>
      <c r="I58" s="1"/>
      <c r="J58" s="1"/>
      <c r="K58" s="1"/>
      <c r="L58" s="1"/>
      <c r="M58" s="1"/>
      <c r="N58" s="1"/>
      <c r="O58" s="1"/>
      <c r="P58" s="1"/>
      <c r="Q58" s="1"/>
      <c r="R58" s="1"/>
      <c r="S58" s="1"/>
      <c r="T58" s="1"/>
      <c r="U58" s="1"/>
      <c r="V58" s="1"/>
      <c r="W58" s="1"/>
      <c r="X58" s="1"/>
      <c r="Y58" s="1"/>
      <c r="Z58" s="1"/>
    </row>
    <row r="59" spans="1:26" ht="22.5" customHeight="1" x14ac:dyDescent="0.25">
      <c r="A59" s="1"/>
      <c r="B59" s="1"/>
      <c r="C59" s="1"/>
      <c r="D59" s="2"/>
      <c r="E59" s="1"/>
      <c r="F59" s="1"/>
      <c r="G59" s="1"/>
      <c r="H59" s="1"/>
      <c r="I59" s="1"/>
      <c r="J59" s="1"/>
      <c r="K59" s="1"/>
      <c r="L59" s="1"/>
      <c r="M59" s="1"/>
      <c r="N59" s="1"/>
      <c r="O59" s="1"/>
      <c r="P59" s="1"/>
      <c r="Q59" s="1"/>
      <c r="R59" s="1"/>
      <c r="S59" s="1"/>
      <c r="T59" s="1"/>
      <c r="U59" s="1"/>
      <c r="V59" s="1"/>
      <c r="W59" s="1"/>
      <c r="X59" s="1"/>
      <c r="Y59" s="1"/>
      <c r="Z59" s="1"/>
    </row>
    <row r="60" spans="1:26" ht="22.5" customHeight="1" x14ac:dyDescent="0.25">
      <c r="A60" s="1"/>
      <c r="B60" s="1"/>
      <c r="C60" s="1"/>
      <c r="D60" s="2"/>
      <c r="E60" s="1"/>
      <c r="F60" s="1"/>
      <c r="G60" s="1"/>
      <c r="H60" s="1"/>
      <c r="I60" s="1"/>
      <c r="J60" s="1"/>
      <c r="K60" s="1"/>
      <c r="L60" s="1"/>
      <c r="M60" s="1"/>
      <c r="N60" s="1"/>
      <c r="O60" s="1"/>
      <c r="P60" s="1"/>
      <c r="Q60" s="1"/>
      <c r="R60" s="1"/>
      <c r="S60" s="1"/>
      <c r="T60" s="1"/>
      <c r="U60" s="1"/>
      <c r="V60" s="1"/>
      <c r="W60" s="1"/>
      <c r="X60" s="1"/>
      <c r="Y60" s="1"/>
      <c r="Z60" s="1"/>
    </row>
    <row r="61" spans="1:26" ht="22.5" customHeight="1" x14ac:dyDescent="0.25">
      <c r="A61" s="1"/>
      <c r="B61" s="1"/>
      <c r="C61" s="1"/>
      <c r="D61" s="2"/>
      <c r="E61" s="1"/>
      <c r="F61" s="1"/>
      <c r="G61" s="1"/>
      <c r="H61" s="1"/>
      <c r="I61" s="1"/>
      <c r="J61" s="1"/>
      <c r="K61" s="1"/>
      <c r="L61" s="1"/>
      <c r="M61" s="1"/>
      <c r="N61" s="1"/>
      <c r="O61" s="1"/>
      <c r="P61" s="1"/>
      <c r="Q61" s="1"/>
      <c r="R61" s="1"/>
      <c r="S61" s="1"/>
      <c r="T61" s="1"/>
      <c r="U61" s="1"/>
      <c r="V61" s="1"/>
      <c r="W61" s="1"/>
      <c r="X61" s="1"/>
      <c r="Y61" s="1"/>
      <c r="Z61" s="1"/>
    </row>
    <row r="62" spans="1:26" ht="22.5" customHeight="1" x14ac:dyDescent="0.25">
      <c r="A62" s="1"/>
      <c r="B62" s="1"/>
      <c r="C62" s="1"/>
      <c r="D62" s="2"/>
      <c r="E62" s="1"/>
      <c r="F62" s="1"/>
      <c r="G62" s="1"/>
      <c r="H62" s="1"/>
      <c r="I62" s="1"/>
      <c r="J62" s="1"/>
      <c r="K62" s="1"/>
      <c r="L62" s="1"/>
      <c r="M62" s="1"/>
      <c r="N62" s="1"/>
      <c r="O62" s="1"/>
      <c r="P62" s="1"/>
      <c r="Q62" s="1"/>
      <c r="R62" s="1"/>
      <c r="S62" s="1"/>
      <c r="T62" s="1"/>
      <c r="U62" s="1"/>
      <c r="V62" s="1"/>
      <c r="W62" s="1"/>
      <c r="X62" s="1"/>
      <c r="Y62" s="1"/>
      <c r="Z62" s="1"/>
    </row>
    <row r="63" spans="1:26" ht="22.5" customHeight="1" x14ac:dyDescent="0.25">
      <c r="A63" s="1"/>
      <c r="B63" s="1"/>
      <c r="C63" s="1"/>
      <c r="D63" s="2"/>
      <c r="E63" s="1"/>
      <c r="F63" s="1"/>
      <c r="G63" s="1"/>
      <c r="H63" s="1"/>
      <c r="I63" s="1"/>
      <c r="J63" s="1"/>
      <c r="K63" s="1"/>
      <c r="L63" s="1"/>
      <c r="M63" s="1"/>
      <c r="N63" s="1"/>
      <c r="O63" s="1"/>
      <c r="P63" s="1"/>
      <c r="Q63" s="1"/>
      <c r="R63" s="1"/>
      <c r="S63" s="1"/>
      <c r="T63" s="1"/>
      <c r="U63" s="1"/>
      <c r="V63" s="1"/>
      <c r="W63" s="1"/>
      <c r="X63" s="1"/>
      <c r="Y63" s="1"/>
      <c r="Z63" s="1"/>
    </row>
    <row r="64" spans="1:26" ht="22.5" customHeight="1" x14ac:dyDescent="0.25">
      <c r="A64" s="1"/>
      <c r="B64" s="1"/>
      <c r="C64" s="1"/>
      <c r="D64" s="2"/>
      <c r="E64" s="1"/>
      <c r="F64" s="1"/>
      <c r="G64" s="1"/>
      <c r="H64" s="1"/>
      <c r="I64" s="1"/>
      <c r="J64" s="1"/>
      <c r="K64" s="1"/>
      <c r="L64" s="1"/>
      <c r="M64" s="1"/>
      <c r="N64" s="1"/>
      <c r="O64" s="1"/>
      <c r="P64" s="1"/>
      <c r="Q64" s="1"/>
      <c r="R64" s="1"/>
      <c r="S64" s="1"/>
      <c r="T64" s="1"/>
      <c r="U64" s="1"/>
      <c r="V64" s="1"/>
      <c r="W64" s="1"/>
      <c r="X64" s="1"/>
      <c r="Y64" s="1"/>
      <c r="Z64" s="1"/>
    </row>
    <row r="65" spans="1:26" ht="22.5" customHeight="1" x14ac:dyDescent="0.25">
      <c r="A65" s="1"/>
      <c r="B65" s="1"/>
      <c r="C65" s="1"/>
      <c r="D65" s="2"/>
      <c r="E65" s="1"/>
      <c r="F65" s="1"/>
      <c r="G65" s="1"/>
      <c r="H65" s="1"/>
      <c r="I65" s="1"/>
      <c r="J65" s="1"/>
      <c r="K65" s="1"/>
      <c r="L65" s="1"/>
      <c r="M65" s="1"/>
      <c r="N65" s="1"/>
      <c r="O65" s="1"/>
      <c r="P65" s="1"/>
      <c r="Q65" s="1"/>
      <c r="R65" s="1"/>
      <c r="S65" s="1"/>
      <c r="T65" s="1"/>
      <c r="U65" s="1"/>
      <c r="V65" s="1"/>
      <c r="W65" s="1"/>
      <c r="X65" s="1"/>
      <c r="Y65" s="1"/>
      <c r="Z65" s="1"/>
    </row>
    <row r="66" spans="1:26" ht="22.5" customHeight="1" x14ac:dyDescent="0.25">
      <c r="A66" s="1"/>
      <c r="B66" s="1"/>
      <c r="C66" s="1"/>
      <c r="D66" s="2"/>
      <c r="E66" s="1"/>
      <c r="F66" s="1"/>
      <c r="G66" s="1"/>
      <c r="H66" s="1"/>
      <c r="I66" s="1"/>
      <c r="J66" s="1"/>
      <c r="K66" s="1"/>
      <c r="L66" s="1"/>
      <c r="M66" s="1"/>
      <c r="N66" s="1"/>
      <c r="O66" s="1"/>
      <c r="P66" s="1"/>
      <c r="Q66" s="1"/>
      <c r="R66" s="1"/>
      <c r="S66" s="1"/>
      <c r="T66" s="1"/>
      <c r="U66" s="1"/>
      <c r="V66" s="1"/>
      <c r="W66" s="1"/>
      <c r="X66" s="1"/>
      <c r="Y66" s="1"/>
      <c r="Z66" s="1"/>
    </row>
    <row r="67" spans="1:26" ht="22.5" customHeight="1" x14ac:dyDescent="0.25">
      <c r="A67" s="1"/>
      <c r="B67" s="1"/>
      <c r="C67" s="1"/>
      <c r="D67" s="2"/>
      <c r="E67" s="1"/>
      <c r="F67" s="1"/>
      <c r="G67" s="1"/>
      <c r="H67" s="1"/>
      <c r="I67" s="1"/>
      <c r="J67" s="1"/>
      <c r="K67" s="1"/>
      <c r="L67" s="1"/>
      <c r="M67" s="1"/>
      <c r="N67" s="1"/>
      <c r="O67" s="1"/>
      <c r="P67" s="1"/>
      <c r="Q67" s="1"/>
      <c r="R67" s="1"/>
      <c r="S67" s="1"/>
      <c r="T67" s="1"/>
      <c r="U67" s="1"/>
      <c r="V67" s="1"/>
      <c r="W67" s="1"/>
      <c r="X67" s="1"/>
      <c r="Y67" s="1"/>
      <c r="Z67" s="1"/>
    </row>
    <row r="68" spans="1:26" ht="22.5" customHeight="1" x14ac:dyDescent="0.25">
      <c r="A68" s="1"/>
      <c r="B68" s="1"/>
      <c r="C68" s="1"/>
      <c r="D68" s="2"/>
      <c r="E68" s="1"/>
      <c r="F68" s="1"/>
      <c r="G68" s="1"/>
      <c r="H68" s="1"/>
      <c r="I68" s="1"/>
      <c r="J68" s="1"/>
      <c r="K68" s="1"/>
      <c r="L68" s="1"/>
      <c r="M68" s="1"/>
      <c r="N68" s="1"/>
      <c r="O68" s="1"/>
      <c r="P68" s="1"/>
      <c r="Q68" s="1"/>
      <c r="R68" s="1"/>
      <c r="S68" s="1"/>
      <c r="T68" s="1"/>
      <c r="U68" s="1"/>
      <c r="V68" s="1"/>
      <c r="W68" s="1"/>
      <c r="X68" s="1"/>
      <c r="Y68" s="1"/>
      <c r="Z68" s="1"/>
    </row>
    <row r="69" spans="1:26" ht="22.5" customHeight="1" x14ac:dyDescent="0.25">
      <c r="A69" s="1"/>
      <c r="B69" s="1"/>
      <c r="C69" s="1"/>
      <c r="D69" s="2"/>
      <c r="E69" s="1"/>
      <c r="F69" s="1"/>
      <c r="G69" s="1"/>
      <c r="H69" s="1"/>
      <c r="I69" s="1"/>
      <c r="J69" s="1"/>
      <c r="K69" s="1"/>
      <c r="L69" s="1"/>
      <c r="M69" s="1"/>
      <c r="N69" s="1"/>
      <c r="O69" s="1"/>
      <c r="P69" s="1"/>
      <c r="Q69" s="1"/>
      <c r="R69" s="1"/>
      <c r="S69" s="1"/>
      <c r="T69" s="1"/>
      <c r="U69" s="1"/>
      <c r="V69" s="1"/>
      <c r="W69" s="1"/>
      <c r="X69" s="1"/>
      <c r="Y69" s="1"/>
      <c r="Z69" s="1"/>
    </row>
    <row r="70" spans="1:26" ht="22.5" customHeight="1" x14ac:dyDescent="0.25">
      <c r="A70" s="1"/>
      <c r="B70" s="1"/>
      <c r="C70" s="1"/>
      <c r="D70" s="2"/>
      <c r="E70" s="1"/>
      <c r="F70" s="1"/>
      <c r="G70" s="1"/>
      <c r="H70" s="1"/>
      <c r="I70" s="1"/>
      <c r="J70" s="1"/>
      <c r="K70" s="1"/>
      <c r="L70" s="1"/>
      <c r="M70" s="1"/>
      <c r="N70" s="1"/>
      <c r="O70" s="1"/>
      <c r="P70" s="1"/>
      <c r="Q70" s="1"/>
      <c r="R70" s="1"/>
      <c r="S70" s="1"/>
      <c r="T70" s="1"/>
      <c r="U70" s="1"/>
      <c r="V70" s="1"/>
      <c r="W70" s="1"/>
      <c r="X70" s="1"/>
      <c r="Y70" s="1"/>
      <c r="Z70" s="1"/>
    </row>
    <row r="71" spans="1:26" ht="22.5" customHeight="1" x14ac:dyDescent="0.25">
      <c r="A71" s="1"/>
      <c r="B71" s="1"/>
      <c r="C71" s="1"/>
      <c r="D71" s="2"/>
      <c r="E71" s="1"/>
      <c r="F71" s="1"/>
      <c r="G71" s="1"/>
      <c r="H71" s="1"/>
      <c r="I71" s="1"/>
      <c r="J71" s="1"/>
      <c r="K71" s="1"/>
      <c r="L71" s="1"/>
      <c r="M71" s="1"/>
      <c r="N71" s="1"/>
      <c r="O71" s="1"/>
      <c r="P71" s="1"/>
      <c r="Q71" s="1"/>
      <c r="R71" s="1"/>
      <c r="S71" s="1"/>
      <c r="T71" s="1"/>
      <c r="U71" s="1"/>
      <c r="V71" s="1"/>
      <c r="W71" s="1"/>
      <c r="X71" s="1"/>
      <c r="Y71" s="1"/>
      <c r="Z71" s="1"/>
    </row>
    <row r="72" spans="1:26" ht="22.5" customHeight="1" x14ac:dyDescent="0.25">
      <c r="A72" s="1"/>
      <c r="B72" s="1"/>
      <c r="C72" s="1"/>
      <c r="D72" s="2"/>
      <c r="E72" s="1"/>
      <c r="F72" s="1"/>
      <c r="G72" s="1"/>
      <c r="H72" s="1"/>
      <c r="I72" s="1"/>
      <c r="J72" s="1"/>
      <c r="K72" s="1"/>
      <c r="L72" s="1"/>
      <c r="M72" s="1"/>
      <c r="N72" s="1"/>
      <c r="O72" s="1"/>
      <c r="P72" s="1"/>
      <c r="Q72" s="1"/>
      <c r="R72" s="1"/>
      <c r="S72" s="1"/>
      <c r="T72" s="1"/>
      <c r="U72" s="1"/>
      <c r="V72" s="1"/>
      <c r="W72" s="1"/>
      <c r="X72" s="1"/>
      <c r="Y72" s="1"/>
      <c r="Z72" s="1"/>
    </row>
    <row r="73" spans="1:26" ht="22.5" customHeight="1" x14ac:dyDescent="0.25">
      <c r="A73" s="1"/>
      <c r="B73" s="1"/>
      <c r="C73" s="1"/>
      <c r="D73" s="2"/>
      <c r="E73" s="1"/>
      <c r="F73" s="1"/>
      <c r="G73" s="1"/>
      <c r="H73" s="1"/>
      <c r="I73" s="1"/>
      <c r="J73" s="1"/>
      <c r="K73" s="1"/>
      <c r="L73" s="1"/>
      <c r="M73" s="1"/>
      <c r="N73" s="1"/>
      <c r="O73" s="1"/>
      <c r="P73" s="1"/>
      <c r="Q73" s="1"/>
      <c r="R73" s="1"/>
      <c r="S73" s="1"/>
      <c r="T73" s="1"/>
      <c r="U73" s="1"/>
      <c r="V73" s="1"/>
      <c r="W73" s="1"/>
      <c r="X73" s="1"/>
      <c r="Y73" s="1"/>
      <c r="Z73" s="1"/>
    </row>
    <row r="74" spans="1:26" ht="22.5" customHeight="1" x14ac:dyDescent="0.25">
      <c r="A74" s="1"/>
      <c r="B74" s="1"/>
      <c r="C74" s="1"/>
      <c r="D74" s="2"/>
      <c r="E74" s="1"/>
      <c r="F74" s="1"/>
      <c r="G74" s="1"/>
      <c r="H74" s="1"/>
      <c r="I74" s="1"/>
      <c r="J74" s="1"/>
      <c r="K74" s="1"/>
      <c r="L74" s="1"/>
      <c r="M74" s="1"/>
      <c r="N74" s="1"/>
      <c r="O74" s="1"/>
      <c r="P74" s="1"/>
      <c r="Q74" s="1"/>
      <c r="R74" s="1"/>
      <c r="S74" s="1"/>
      <c r="T74" s="1"/>
      <c r="U74" s="1"/>
      <c r="V74" s="1"/>
      <c r="W74" s="1"/>
      <c r="X74" s="1"/>
      <c r="Y74" s="1"/>
      <c r="Z74" s="1"/>
    </row>
    <row r="75" spans="1:26" ht="22.5" customHeight="1" x14ac:dyDescent="0.25">
      <c r="A75" s="1"/>
      <c r="B75" s="1"/>
      <c r="C75" s="1"/>
      <c r="D75" s="2"/>
      <c r="E75" s="1"/>
      <c r="F75" s="1"/>
      <c r="G75" s="1"/>
      <c r="H75" s="1"/>
      <c r="I75" s="1"/>
      <c r="J75" s="1"/>
      <c r="K75" s="1"/>
      <c r="L75" s="1"/>
      <c r="M75" s="1"/>
      <c r="N75" s="1"/>
      <c r="O75" s="1"/>
      <c r="P75" s="1"/>
      <c r="Q75" s="1"/>
      <c r="R75" s="1"/>
      <c r="S75" s="1"/>
      <c r="T75" s="1"/>
      <c r="U75" s="1"/>
      <c r="V75" s="1"/>
      <c r="W75" s="1"/>
      <c r="X75" s="1"/>
      <c r="Y75" s="1"/>
      <c r="Z75" s="1"/>
    </row>
    <row r="76" spans="1:26" ht="22.5" customHeight="1" x14ac:dyDescent="0.25">
      <c r="A76" s="1"/>
      <c r="B76" s="1"/>
      <c r="C76" s="1"/>
      <c r="D76" s="2"/>
      <c r="E76" s="1"/>
      <c r="F76" s="1"/>
      <c r="G76" s="1"/>
      <c r="H76" s="1"/>
      <c r="I76" s="1"/>
      <c r="J76" s="1"/>
      <c r="K76" s="1"/>
      <c r="L76" s="1"/>
      <c r="M76" s="1"/>
      <c r="N76" s="1"/>
      <c r="O76" s="1"/>
      <c r="P76" s="1"/>
      <c r="Q76" s="1"/>
      <c r="R76" s="1"/>
      <c r="S76" s="1"/>
      <c r="T76" s="1"/>
      <c r="U76" s="1"/>
      <c r="V76" s="1"/>
      <c r="W76" s="1"/>
      <c r="X76" s="1"/>
      <c r="Y76" s="1"/>
      <c r="Z76" s="1"/>
    </row>
    <row r="77" spans="1:26" ht="22.5" customHeight="1" x14ac:dyDescent="0.25">
      <c r="A77" s="1"/>
      <c r="B77" s="1"/>
      <c r="C77" s="1"/>
      <c r="D77" s="2"/>
      <c r="E77" s="1"/>
      <c r="F77" s="1"/>
      <c r="G77" s="1"/>
      <c r="H77" s="1"/>
      <c r="I77" s="1"/>
      <c r="J77" s="1"/>
      <c r="K77" s="1"/>
      <c r="L77" s="1"/>
      <c r="M77" s="1"/>
      <c r="N77" s="1"/>
      <c r="O77" s="1"/>
      <c r="P77" s="1"/>
      <c r="Q77" s="1"/>
      <c r="R77" s="1"/>
      <c r="S77" s="1"/>
      <c r="T77" s="1"/>
      <c r="U77" s="1"/>
      <c r="V77" s="1"/>
      <c r="W77" s="1"/>
      <c r="X77" s="1"/>
      <c r="Y77" s="1"/>
      <c r="Z77" s="1"/>
    </row>
    <row r="78" spans="1:26" ht="22.5" customHeight="1" x14ac:dyDescent="0.25">
      <c r="A78" s="1"/>
      <c r="B78" s="1"/>
      <c r="C78" s="1"/>
      <c r="D78" s="2"/>
      <c r="E78" s="1"/>
      <c r="F78" s="1"/>
      <c r="G78" s="1"/>
      <c r="H78" s="1"/>
      <c r="I78" s="1"/>
      <c r="J78" s="1"/>
      <c r="K78" s="1"/>
      <c r="L78" s="1"/>
      <c r="M78" s="1"/>
      <c r="N78" s="1"/>
      <c r="O78" s="1"/>
      <c r="P78" s="1"/>
      <c r="Q78" s="1"/>
      <c r="R78" s="1"/>
      <c r="S78" s="1"/>
      <c r="T78" s="1"/>
      <c r="U78" s="1"/>
      <c r="V78" s="1"/>
      <c r="W78" s="1"/>
      <c r="X78" s="1"/>
      <c r="Y78" s="1"/>
      <c r="Z78" s="1"/>
    </row>
    <row r="79" spans="1:26" ht="22.5" customHeight="1" x14ac:dyDescent="0.25">
      <c r="A79" s="1"/>
      <c r="B79" s="1"/>
      <c r="C79" s="1"/>
      <c r="D79" s="2"/>
      <c r="E79" s="1"/>
      <c r="F79" s="1"/>
      <c r="G79" s="1"/>
      <c r="H79" s="1"/>
      <c r="I79" s="1"/>
      <c r="J79" s="1"/>
      <c r="K79" s="1"/>
      <c r="L79" s="1"/>
      <c r="M79" s="1"/>
      <c r="N79" s="1"/>
      <c r="O79" s="1"/>
      <c r="P79" s="1"/>
      <c r="Q79" s="1"/>
      <c r="R79" s="1"/>
      <c r="S79" s="1"/>
      <c r="T79" s="1"/>
      <c r="U79" s="1"/>
      <c r="V79" s="1"/>
      <c r="W79" s="1"/>
      <c r="X79" s="1"/>
      <c r="Y79" s="1"/>
      <c r="Z79" s="1"/>
    </row>
    <row r="80" spans="1:26" ht="22.5" customHeight="1" x14ac:dyDescent="0.25">
      <c r="A80" s="1"/>
      <c r="B80" s="1"/>
      <c r="C80" s="1"/>
      <c r="D80" s="2"/>
      <c r="E80" s="1"/>
      <c r="F80" s="1"/>
      <c r="G80" s="1"/>
      <c r="H80" s="1"/>
      <c r="I80" s="1"/>
      <c r="J80" s="1"/>
      <c r="K80" s="1"/>
      <c r="L80" s="1"/>
      <c r="M80" s="1"/>
      <c r="N80" s="1"/>
      <c r="O80" s="1"/>
      <c r="P80" s="1"/>
      <c r="Q80" s="1"/>
      <c r="R80" s="1"/>
      <c r="S80" s="1"/>
      <c r="T80" s="1"/>
      <c r="U80" s="1"/>
      <c r="V80" s="1"/>
      <c r="W80" s="1"/>
      <c r="X80" s="1"/>
      <c r="Y80" s="1"/>
      <c r="Z80" s="1"/>
    </row>
    <row r="81" spans="1:26" ht="22.5" customHeight="1" x14ac:dyDescent="0.25">
      <c r="A81" s="1"/>
      <c r="B81" s="1"/>
      <c r="C81" s="1"/>
      <c r="D81" s="2"/>
      <c r="E81" s="1"/>
      <c r="F81" s="1"/>
      <c r="G81" s="1"/>
      <c r="H81" s="1"/>
      <c r="I81" s="1"/>
      <c r="J81" s="1"/>
      <c r="K81" s="1"/>
      <c r="L81" s="1"/>
      <c r="M81" s="1"/>
      <c r="N81" s="1"/>
      <c r="O81" s="1"/>
      <c r="P81" s="1"/>
      <c r="Q81" s="1"/>
      <c r="R81" s="1"/>
      <c r="S81" s="1"/>
      <c r="T81" s="1"/>
      <c r="U81" s="1"/>
      <c r="V81" s="1"/>
      <c r="W81" s="1"/>
      <c r="X81" s="1"/>
      <c r="Y81" s="1"/>
      <c r="Z81" s="1"/>
    </row>
    <row r="82" spans="1:26" ht="22.5" customHeight="1" x14ac:dyDescent="0.25">
      <c r="A82" s="1"/>
      <c r="B82" s="1"/>
      <c r="C82" s="1"/>
      <c r="D82" s="2"/>
      <c r="E82" s="1"/>
      <c r="F82" s="1"/>
      <c r="G82" s="1"/>
      <c r="H82" s="1"/>
      <c r="I82" s="1"/>
      <c r="J82" s="1"/>
      <c r="K82" s="1"/>
      <c r="L82" s="1"/>
      <c r="M82" s="1"/>
      <c r="N82" s="1"/>
      <c r="O82" s="1"/>
      <c r="P82" s="1"/>
      <c r="Q82" s="1"/>
      <c r="R82" s="1"/>
      <c r="S82" s="1"/>
      <c r="T82" s="1"/>
      <c r="U82" s="1"/>
      <c r="V82" s="1"/>
      <c r="W82" s="1"/>
      <c r="X82" s="1"/>
      <c r="Y82" s="1"/>
      <c r="Z82" s="1"/>
    </row>
    <row r="83" spans="1:26" ht="22.5" customHeight="1" x14ac:dyDescent="0.25">
      <c r="A83" s="1"/>
      <c r="B83" s="1"/>
      <c r="C83" s="1"/>
      <c r="D83" s="2"/>
      <c r="E83" s="1"/>
      <c r="F83" s="1"/>
      <c r="G83" s="1"/>
      <c r="H83" s="1"/>
      <c r="I83" s="1"/>
      <c r="J83" s="1"/>
      <c r="K83" s="1"/>
      <c r="L83" s="1"/>
      <c r="M83" s="1"/>
      <c r="N83" s="1"/>
      <c r="O83" s="1"/>
      <c r="P83" s="1"/>
      <c r="Q83" s="1"/>
      <c r="R83" s="1"/>
      <c r="S83" s="1"/>
      <c r="T83" s="1"/>
      <c r="U83" s="1"/>
      <c r="V83" s="1"/>
      <c r="W83" s="1"/>
      <c r="X83" s="1"/>
      <c r="Y83" s="1"/>
      <c r="Z83" s="1"/>
    </row>
    <row r="84" spans="1:26" ht="22.5" customHeight="1" x14ac:dyDescent="0.25">
      <c r="A84" s="1"/>
      <c r="B84" s="1"/>
      <c r="C84" s="1"/>
      <c r="D84" s="2"/>
      <c r="E84" s="1"/>
      <c r="F84" s="1"/>
      <c r="G84" s="1"/>
      <c r="H84" s="1"/>
      <c r="I84" s="1"/>
      <c r="J84" s="1"/>
      <c r="K84" s="1"/>
      <c r="L84" s="1"/>
      <c r="M84" s="1"/>
      <c r="N84" s="1"/>
      <c r="O84" s="1"/>
      <c r="P84" s="1"/>
      <c r="Q84" s="1"/>
      <c r="R84" s="1"/>
      <c r="S84" s="1"/>
      <c r="T84" s="1"/>
      <c r="U84" s="1"/>
      <c r="V84" s="1"/>
      <c r="W84" s="1"/>
      <c r="X84" s="1"/>
      <c r="Y84" s="1"/>
      <c r="Z84" s="1"/>
    </row>
    <row r="85" spans="1:26" ht="22.5" customHeight="1" x14ac:dyDescent="0.25">
      <c r="A85" s="1"/>
      <c r="B85" s="1"/>
      <c r="C85" s="1"/>
      <c r="D85" s="2"/>
      <c r="E85" s="1"/>
      <c r="F85" s="1"/>
      <c r="G85" s="1"/>
      <c r="H85" s="1"/>
      <c r="I85" s="1"/>
      <c r="J85" s="1"/>
      <c r="K85" s="1"/>
      <c r="L85" s="1"/>
      <c r="M85" s="1"/>
      <c r="N85" s="1"/>
      <c r="O85" s="1"/>
      <c r="P85" s="1"/>
      <c r="Q85" s="1"/>
      <c r="R85" s="1"/>
      <c r="S85" s="1"/>
      <c r="T85" s="1"/>
      <c r="U85" s="1"/>
      <c r="V85" s="1"/>
      <c r="W85" s="1"/>
      <c r="X85" s="1"/>
      <c r="Y85" s="1"/>
      <c r="Z85" s="1"/>
    </row>
    <row r="86" spans="1:26" ht="22.5" customHeight="1" x14ac:dyDescent="0.25">
      <c r="A86" s="1"/>
      <c r="B86" s="1"/>
      <c r="C86" s="1"/>
      <c r="D86" s="2"/>
      <c r="E86" s="1"/>
      <c r="F86" s="1"/>
      <c r="G86" s="1"/>
      <c r="H86" s="1"/>
      <c r="I86" s="1"/>
      <c r="J86" s="1"/>
      <c r="K86" s="1"/>
      <c r="L86" s="1"/>
      <c r="M86" s="1"/>
      <c r="N86" s="1"/>
      <c r="O86" s="1"/>
      <c r="P86" s="1"/>
      <c r="Q86" s="1"/>
      <c r="R86" s="1"/>
      <c r="S86" s="1"/>
      <c r="T86" s="1"/>
      <c r="U86" s="1"/>
      <c r="V86" s="1"/>
      <c r="W86" s="1"/>
      <c r="X86" s="1"/>
      <c r="Y86" s="1"/>
      <c r="Z86" s="1"/>
    </row>
    <row r="87" spans="1:26" ht="22.5" customHeight="1" x14ac:dyDescent="0.25">
      <c r="A87" s="1"/>
      <c r="B87" s="1"/>
      <c r="C87" s="1"/>
      <c r="D87" s="2"/>
      <c r="E87" s="1"/>
      <c r="F87" s="1"/>
      <c r="G87" s="1"/>
      <c r="H87" s="1"/>
      <c r="I87" s="1"/>
      <c r="J87" s="1"/>
      <c r="K87" s="1"/>
      <c r="L87" s="1"/>
      <c r="M87" s="1"/>
      <c r="N87" s="1"/>
      <c r="O87" s="1"/>
      <c r="P87" s="1"/>
      <c r="Q87" s="1"/>
      <c r="R87" s="1"/>
      <c r="S87" s="1"/>
      <c r="T87" s="1"/>
      <c r="U87" s="1"/>
      <c r="V87" s="1"/>
      <c r="W87" s="1"/>
      <c r="X87" s="1"/>
      <c r="Y87" s="1"/>
      <c r="Z87" s="1"/>
    </row>
    <row r="88" spans="1:26" ht="22.5" customHeight="1" x14ac:dyDescent="0.25">
      <c r="A88" s="1"/>
      <c r="B88" s="1"/>
      <c r="C88" s="1"/>
      <c r="D88" s="2"/>
      <c r="E88" s="1"/>
      <c r="F88" s="1"/>
      <c r="G88" s="1"/>
      <c r="H88" s="1"/>
      <c r="I88" s="1"/>
      <c r="J88" s="1"/>
      <c r="K88" s="1"/>
      <c r="L88" s="1"/>
      <c r="M88" s="1"/>
      <c r="N88" s="1"/>
      <c r="O88" s="1"/>
      <c r="P88" s="1"/>
      <c r="Q88" s="1"/>
      <c r="R88" s="1"/>
      <c r="S88" s="1"/>
      <c r="T88" s="1"/>
      <c r="U88" s="1"/>
      <c r="V88" s="1"/>
      <c r="W88" s="1"/>
      <c r="X88" s="1"/>
      <c r="Y88" s="1"/>
      <c r="Z88" s="1"/>
    </row>
    <row r="89" spans="1:26" ht="22.5" customHeight="1" x14ac:dyDescent="0.25">
      <c r="A89" s="1"/>
      <c r="B89" s="1"/>
      <c r="C89" s="1"/>
      <c r="D89" s="2"/>
      <c r="E89" s="1"/>
      <c r="F89" s="1"/>
      <c r="G89" s="1"/>
      <c r="H89" s="1"/>
      <c r="I89" s="1"/>
      <c r="J89" s="1"/>
      <c r="K89" s="1"/>
      <c r="L89" s="1"/>
      <c r="M89" s="1"/>
      <c r="N89" s="1"/>
      <c r="O89" s="1"/>
      <c r="P89" s="1"/>
      <c r="Q89" s="1"/>
      <c r="R89" s="1"/>
      <c r="S89" s="1"/>
      <c r="T89" s="1"/>
      <c r="U89" s="1"/>
      <c r="V89" s="1"/>
      <c r="W89" s="1"/>
      <c r="X89" s="1"/>
      <c r="Y89" s="1"/>
      <c r="Z89" s="1"/>
    </row>
    <row r="90" spans="1:26" ht="22.5" customHeight="1" x14ac:dyDescent="0.25">
      <c r="A90" s="1"/>
      <c r="B90" s="1"/>
      <c r="C90" s="1"/>
      <c r="D90" s="2"/>
      <c r="E90" s="1"/>
      <c r="F90" s="1"/>
      <c r="G90" s="1"/>
      <c r="H90" s="1"/>
      <c r="I90" s="1"/>
      <c r="J90" s="1"/>
      <c r="K90" s="1"/>
      <c r="L90" s="1"/>
      <c r="M90" s="1"/>
      <c r="N90" s="1"/>
      <c r="O90" s="1"/>
      <c r="P90" s="1"/>
      <c r="Q90" s="1"/>
      <c r="R90" s="1"/>
      <c r="S90" s="1"/>
      <c r="T90" s="1"/>
      <c r="U90" s="1"/>
      <c r="V90" s="1"/>
      <c r="W90" s="1"/>
      <c r="X90" s="1"/>
      <c r="Y90" s="1"/>
      <c r="Z90" s="1"/>
    </row>
    <row r="91" spans="1:26" ht="22.5" customHeight="1" x14ac:dyDescent="0.25">
      <c r="A91" s="1"/>
      <c r="B91" s="1"/>
      <c r="C91" s="1"/>
      <c r="D91" s="2"/>
      <c r="E91" s="1"/>
      <c r="F91" s="1"/>
      <c r="G91" s="1"/>
      <c r="H91" s="1"/>
      <c r="I91" s="1"/>
      <c r="J91" s="1"/>
      <c r="K91" s="1"/>
      <c r="L91" s="1"/>
      <c r="M91" s="1"/>
      <c r="N91" s="1"/>
      <c r="O91" s="1"/>
      <c r="P91" s="1"/>
      <c r="Q91" s="1"/>
      <c r="R91" s="1"/>
      <c r="S91" s="1"/>
      <c r="T91" s="1"/>
      <c r="U91" s="1"/>
      <c r="V91" s="1"/>
      <c r="W91" s="1"/>
      <c r="X91" s="1"/>
      <c r="Y91" s="1"/>
      <c r="Z91" s="1"/>
    </row>
    <row r="92" spans="1:26" ht="22.5" customHeight="1" x14ac:dyDescent="0.25">
      <c r="A92" s="1"/>
      <c r="B92" s="1"/>
      <c r="C92" s="1"/>
      <c r="D92" s="2"/>
      <c r="E92" s="1"/>
      <c r="F92" s="1"/>
      <c r="G92" s="1"/>
      <c r="H92" s="1"/>
      <c r="I92" s="1"/>
      <c r="J92" s="1"/>
      <c r="K92" s="1"/>
      <c r="L92" s="1"/>
      <c r="M92" s="1"/>
      <c r="N92" s="1"/>
      <c r="O92" s="1"/>
      <c r="P92" s="1"/>
      <c r="Q92" s="1"/>
      <c r="R92" s="1"/>
      <c r="S92" s="1"/>
      <c r="T92" s="1"/>
      <c r="U92" s="1"/>
      <c r="V92" s="1"/>
      <c r="W92" s="1"/>
      <c r="X92" s="1"/>
      <c r="Y92" s="1"/>
      <c r="Z92" s="1"/>
    </row>
    <row r="93" spans="1:26" ht="22.5" customHeight="1" x14ac:dyDescent="0.25">
      <c r="A93" s="1"/>
      <c r="B93" s="1"/>
      <c r="C93" s="1"/>
      <c r="D93" s="2"/>
      <c r="E93" s="1"/>
      <c r="F93" s="1"/>
      <c r="G93" s="1"/>
      <c r="H93" s="1"/>
      <c r="I93" s="1"/>
      <c r="J93" s="1"/>
      <c r="K93" s="1"/>
      <c r="L93" s="1"/>
      <c r="M93" s="1"/>
      <c r="N93" s="1"/>
      <c r="O93" s="1"/>
      <c r="P93" s="1"/>
      <c r="Q93" s="1"/>
      <c r="R93" s="1"/>
      <c r="S93" s="1"/>
      <c r="T93" s="1"/>
      <c r="U93" s="1"/>
      <c r="V93" s="1"/>
      <c r="W93" s="1"/>
      <c r="X93" s="1"/>
      <c r="Y93" s="1"/>
      <c r="Z93" s="1"/>
    </row>
    <row r="94" spans="1:26" ht="22.5" customHeight="1" x14ac:dyDescent="0.25">
      <c r="A94" s="1"/>
      <c r="B94" s="1"/>
      <c r="C94" s="1"/>
      <c r="D94" s="2"/>
      <c r="E94" s="1"/>
      <c r="F94" s="1"/>
      <c r="G94" s="1"/>
      <c r="H94" s="1"/>
      <c r="I94" s="1"/>
      <c r="J94" s="1"/>
      <c r="K94" s="1"/>
      <c r="L94" s="1"/>
      <c r="M94" s="1"/>
      <c r="N94" s="1"/>
      <c r="O94" s="1"/>
      <c r="P94" s="1"/>
      <c r="Q94" s="1"/>
      <c r="R94" s="1"/>
      <c r="S94" s="1"/>
      <c r="T94" s="1"/>
      <c r="U94" s="1"/>
      <c r="V94" s="1"/>
      <c r="W94" s="1"/>
      <c r="X94" s="1"/>
      <c r="Y94" s="1"/>
      <c r="Z94" s="1"/>
    </row>
    <row r="95" spans="1:26" ht="22.5" customHeight="1" x14ac:dyDescent="0.25">
      <c r="A95" s="1"/>
      <c r="B95" s="1"/>
      <c r="C95" s="1"/>
      <c r="D95" s="2"/>
      <c r="E95" s="1"/>
      <c r="F95" s="1"/>
      <c r="G95" s="1"/>
      <c r="H95" s="1"/>
      <c r="I95" s="1"/>
      <c r="J95" s="1"/>
      <c r="K95" s="1"/>
      <c r="L95" s="1"/>
      <c r="M95" s="1"/>
      <c r="N95" s="1"/>
      <c r="O95" s="1"/>
      <c r="P95" s="1"/>
      <c r="Q95" s="1"/>
      <c r="R95" s="1"/>
      <c r="S95" s="1"/>
      <c r="T95" s="1"/>
      <c r="U95" s="1"/>
      <c r="V95" s="1"/>
      <c r="W95" s="1"/>
      <c r="X95" s="1"/>
      <c r="Y95" s="1"/>
      <c r="Z95" s="1"/>
    </row>
    <row r="96" spans="1:26" ht="22.5" customHeight="1" x14ac:dyDescent="0.25">
      <c r="A96" s="1"/>
      <c r="B96" s="1"/>
      <c r="C96" s="1"/>
      <c r="D96" s="2"/>
      <c r="E96" s="1"/>
      <c r="F96" s="1"/>
      <c r="G96" s="1"/>
      <c r="H96" s="1"/>
      <c r="I96" s="1"/>
      <c r="J96" s="1"/>
      <c r="K96" s="1"/>
      <c r="L96" s="1"/>
      <c r="M96" s="1"/>
      <c r="N96" s="1"/>
      <c r="O96" s="1"/>
      <c r="P96" s="1"/>
      <c r="Q96" s="1"/>
      <c r="R96" s="1"/>
      <c r="S96" s="1"/>
      <c r="T96" s="1"/>
      <c r="U96" s="1"/>
      <c r="V96" s="1"/>
      <c r="W96" s="1"/>
      <c r="X96" s="1"/>
      <c r="Y96" s="1"/>
      <c r="Z96" s="1"/>
    </row>
    <row r="97" spans="1:26" ht="22.5" customHeight="1" x14ac:dyDescent="0.25">
      <c r="A97" s="1"/>
      <c r="B97" s="1"/>
      <c r="C97" s="1"/>
      <c r="D97" s="2"/>
      <c r="E97" s="1"/>
      <c r="F97" s="1"/>
      <c r="G97" s="1"/>
      <c r="H97" s="1"/>
      <c r="I97" s="1"/>
      <c r="J97" s="1"/>
      <c r="K97" s="1"/>
      <c r="L97" s="1"/>
      <c r="M97" s="1"/>
      <c r="N97" s="1"/>
      <c r="O97" s="1"/>
      <c r="P97" s="1"/>
      <c r="Q97" s="1"/>
      <c r="R97" s="1"/>
      <c r="S97" s="1"/>
      <c r="T97" s="1"/>
      <c r="U97" s="1"/>
      <c r="V97" s="1"/>
      <c r="W97" s="1"/>
      <c r="X97" s="1"/>
      <c r="Y97" s="1"/>
      <c r="Z97" s="1"/>
    </row>
    <row r="98" spans="1:26" ht="22.5" customHeight="1" x14ac:dyDescent="0.25">
      <c r="A98" s="1"/>
      <c r="B98" s="1"/>
      <c r="C98" s="1"/>
      <c r="D98" s="2"/>
      <c r="E98" s="1"/>
      <c r="F98" s="1"/>
      <c r="G98" s="1"/>
      <c r="H98" s="1"/>
      <c r="I98" s="1"/>
      <c r="J98" s="1"/>
      <c r="K98" s="1"/>
      <c r="L98" s="1"/>
      <c r="M98" s="1"/>
      <c r="N98" s="1"/>
      <c r="O98" s="1"/>
      <c r="P98" s="1"/>
      <c r="Q98" s="1"/>
      <c r="R98" s="1"/>
      <c r="S98" s="1"/>
      <c r="T98" s="1"/>
      <c r="U98" s="1"/>
      <c r="V98" s="1"/>
      <c r="W98" s="1"/>
      <c r="X98" s="1"/>
      <c r="Y98" s="1"/>
      <c r="Z98" s="1"/>
    </row>
    <row r="99" spans="1:26" ht="22.5" customHeight="1" x14ac:dyDescent="0.25">
      <c r="A99" s="1"/>
      <c r="B99" s="1"/>
      <c r="C99" s="1"/>
      <c r="D99" s="2"/>
      <c r="E99" s="1"/>
      <c r="F99" s="1"/>
      <c r="G99" s="1"/>
      <c r="H99" s="1"/>
      <c r="I99" s="1"/>
      <c r="J99" s="1"/>
      <c r="K99" s="1"/>
      <c r="L99" s="1"/>
      <c r="M99" s="1"/>
      <c r="N99" s="1"/>
      <c r="O99" s="1"/>
      <c r="P99" s="1"/>
      <c r="Q99" s="1"/>
      <c r="R99" s="1"/>
      <c r="S99" s="1"/>
      <c r="T99" s="1"/>
      <c r="U99" s="1"/>
      <c r="V99" s="1"/>
      <c r="W99" s="1"/>
      <c r="X99" s="1"/>
      <c r="Y99" s="1"/>
      <c r="Z99" s="1"/>
    </row>
    <row r="100" spans="1:26" ht="22.5" customHeight="1" x14ac:dyDescent="0.25">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x14ac:dyDescent="0.25">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x14ac:dyDescent="0.25">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x14ac:dyDescent="0.25">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x14ac:dyDescent="0.25">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x14ac:dyDescent="0.25">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x14ac:dyDescent="0.25">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x14ac:dyDescent="0.25">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x14ac:dyDescent="0.25">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x14ac:dyDescent="0.25">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x14ac:dyDescent="0.25">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x14ac:dyDescent="0.25">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x14ac:dyDescent="0.25">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x14ac:dyDescent="0.25">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x14ac:dyDescent="0.25">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x14ac:dyDescent="0.25">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x14ac:dyDescent="0.25">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x14ac:dyDescent="0.25">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x14ac:dyDescent="0.25">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x14ac:dyDescent="0.25">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x14ac:dyDescent="0.25">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x14ac:dyDescent="0.25">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x14ac:dyDescent="0.25">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x14ac:dyDescent="0.25">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x14ac:dyDescent="0.25">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x14ac:dyDescent="0.25">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x14ac:dyDescent="0.25">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x14ac:dyDescent="0.25">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x14ac:dyDescent="0.25">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x14ac:dyDescent="0.25">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x14ac:dyDescent="0.25">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x14ac:dyDescent="0.25">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x14ac:dyDescent="0.25">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x14ac:dyDescent="0.25">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x14ac:dyDescent="0.25">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x14ac:dyDescent="0.25">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x14ac:dyDescent="0.25">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x14ac:dyDescent="0.25">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x14ac:dyDescent="0.25">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x14ac:dyDescent="0.25">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x14ac:dyDescent="0.25">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x14ac:dyDescent="0.25">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x14ac:dyDescent="0.25">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x14ac:dyDescent="0.25">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x14ac:dyDescent="0.25">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x14ac:dyDescent="0.25">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x14ac:dyDescent="0.25">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x14ac:dyDescent="0.25">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x14ac:dyDescent="0.25">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x14ac:dyDescent="0.25">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x14ac:dyDescent="0.25">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x14ac:dyDescent="0.25">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x14ac:dyDescent="0.25">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x14ac:dyDescent="0.25">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x14ac:dyDescent="0.25">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x14ac:dyDescent="0.25">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x14ac:dyDescent="0.25">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x14ac:dyDescent="0.25">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x14ac:dyDescent="0.25">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x14ac:dyDescent="0.25">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x14ac:dyDescent="0.25">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x14ac:dyDescent="0.25">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x14ac:dyDescent="0.25">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x14ac:dyDescent="0.25">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x14ac:dyDescent="0.25">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x14ac:dyDescent="0.25">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x14ac:dyDescent="0.25">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x14ac:dyDescent="0.25">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x14ac:dyDescent="0.25">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x14ac:dyDescent="0.25">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x14ac:dyDescent="0.25">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x14ac:dyDescent="0.25">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x14ac:dyDescent="0.25">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x14ac:dyDescent="0.25">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x14ac:dyDescent="0.25">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x14ac:dyDescent="0.25">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x14ac:dyDescent="0.25">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x14ac:dyDescent="0.25">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x14ac:dyDescent="0.25">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x14ac:dyDescent="0.25">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x14ac:dyDescent="0.25">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x14ac:dyDescent="0.25">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x14ac:dyDescent="0.25">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x14ac:dyDescent="0.25">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x14ac:dyDescent="0.25">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x14ac:dyDescent="0.25">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x14ac:dyDescent="0.25">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x14ac:dyDescent="0.25">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x14ac:dyDescent="0.25">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x14ac:dyDescent="0.25">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x14ac:dyDescent="0.25">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x14ac:dyDescent="0.25">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x14ac:dyDescent="0.25">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x14ac:dyDescent="0.25">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x14ac:dyDescent="0.25">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x14ac:dyDescent="0.25">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x14ac:dyDescent="0.25">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x14ac:dyDescent="0.25">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x14ac:dyDescent="0.25">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x14ac:dyDescent="0.25">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x14ac:dyDescent="0.25">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x14ac:dyDescent="0.25">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x14ac:dyDescent="0.25">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x14ac:dyDescent="0.25">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x14ac:dyDescent="0.25">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x14ac:dyDescent="0.25">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x14ac:dyDescent="0.25">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x14ac:dyDescent="0.25">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x14ac:dyDescent="0.25">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x14ac:dyDescent="0.25">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x14ac:dyDescent="0.25">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x14ac:dyDescent="0.25">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x14ac:dyDescent="0.25">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x14ac:dyDescent="0.25">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x14ac:dyDescent="0.25">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x14ac:dyDescent="0.25">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x14ac:dyDescent="0.25">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x14ac:dyDescent="0.25">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x14ac:dyDescent="0.25">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x14ac:dyDescent="0.25">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x14ac:dyDescent="0.25">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x14ac:dyDescent="0.25">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x14ac:dyDescent="0.25">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x14ac:dyDescent="0.25">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x14ac:dyDescent="0.25">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x14ac:dyDescent="0.25">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x14ac:dyDescent="0.25">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x14ac:dyDescent="0.25">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x14ac:dyDescent="0.25">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x14ac:dyDescent="0.25">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x14ac:dyDescent="0.25">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x14ac:dyDescent="0.25">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x14ac:dyDescent="0.25">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x14ac:dyDescent="0.25">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x14ac:dyDescent="0.25">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x14ac:dyDescent="0.25">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x14ac:dyDescent="0.25">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x14ac:dyDescent="0.25">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x14ac:dyDescent="0.25">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x14ac:dyDescent="0.25">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x14ac:dyDescent="0.25">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x14ac:dyDescent="0.25">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x14ac:dyDescent="0.25">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x14ac:dyDescent="0.25">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x14ac:dyDescent="0.25">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x14ac:dyDescent="0.25">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x14ac:dyDescent="0.25">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x14ac:dyDescent="0.25">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x14ac:dyDescent="0.25">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x14ac:dyDescent="0.25">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x14ac:dyDescent="0.25">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x14ac:dyDescent="0.25">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x14ac:dyDescent="0.25">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x14ac:dyDescent="0.25">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x14ac:dyDescent="0.25">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x14ac:dyDescent="0.25">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x14ac:dyDescent="0.25">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x14ac:dyDescent="0.25">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x14ac:dyDescent="0.25">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x14ac:dyDescent="0.25">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x14ac:dyDescent="0.25">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x14ac:dyDescent="0.25">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x14ac:dyDescent="0.25">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x14ac:dyDescent="0.25">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x14ac:dyDescent="0.25">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x14ac:dyDescent="0.25">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x14ac:dyDescent="0.25">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x14ac:dyDescent="0.25">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x14ac:dyDescent="0.25">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x14ac:dyDescent="0.25">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x14ac:dyDescent="0.25">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x14ac:dyDescent="0.25">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x14ac:dyDescent="0.25">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x14ac:dyDescent="0.25">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x14ac:dyDescent="0.25">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x14ac:dyDescent="0.25">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x14ac:dyDescent="0.25">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x14ac:dyDescent="0.25">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x14ac:dyDescent="0.25">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x14ac:dyDescent="0.25">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x14ac:dyDescent="0.25">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x14ac:dyDescent="0.25">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x14ac:dyDescent="0.25">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x14ac:dyDescent="0.25">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x14ac:dyDescent="0.25">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x14ac:dyDescent="0.25">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x14ac:dyDescent="0.25">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x14ac:dyDescent="0.25">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x14ac:dyDescent="0.25">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x14ac:dyDescent="0.25">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x14ac:dyDescent="0.25">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x14ac:dyDescent="0.25">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x14ac:dyDescent="0.25">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x14ac:dyDescent="0.25">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x14ac:dyDescent="0.25">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x14ac:dyDescent="0.25">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x14ac:dyDescent="0.25">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x14ac:dyDescent="0.25">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x14ac:dyDescent="0.25">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x14ac:dyDescent="0.25">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x14ac:dyDescent="0.25">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x14ac:dyDescent="0.25">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x14ac:dyDescent="0.25">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x14ac:dyDescent="0.25">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x14ac:dyDescent="0.25">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x14ac:dyDescent="0.25">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x14ac:dyDescent="0.25">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x14ac:dyDescent="0.25">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x14ac:dyDescent="0.25">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x14ac:dyDescent="0.25">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x14ac:dyDescent="0.25">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x14ac:dyDescent="0.25">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x14ac:dyDescent="0.25">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x14ac:dyDescent="0.25">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x14ac:dyDescent="0.25">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x14ac:dyDescent="0.25">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x14ac:dyDescent="0.25">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x14ac:dyDescent="0.25">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x14ac:dyDescent="0.25">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x14ac:dyDescent="0.25">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x14ac:dyDescent="0.25">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x14ac:dyDescent="0.25">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x14ac:dyDescent="0.25">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x14ac:dyDescent="0.25">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x14ac:dyDescent="0.25">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x14ac:dyDescent="0.25">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x14ac:dyDescent="0.25">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x14ac:dyDescent="0.25">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x14ac:dyDescent="0.25">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x14ac:dyDescent="0.25">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x14ac:dyDescent="0.25">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x14ac:dyDescent="0.25">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x14ac:dyDescent="0.25">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x14ac:dyDescent="0.25">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x14ac:dyDescent="0.25">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x14ac:dyDescent="0.25">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x14ac:dyDescent="0.25">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x14ac:dyDescent="0.25">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x14ac:dyDescent="0.25">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x14ac:dyDescent="0.25">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x14ac:dyDescent="0.25">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x14ac:dyDescent="0.25">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x14ac:dyDescent="0.25">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x14ac:dyDescent="0.25">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x14ac:dyDescent="0.25">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x14ac:dyDescent="0.25">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x14ac:dyDescent="0.25">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x14ac:dyDescent="0.25">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x14ac:dyDescent="0.25">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x14ac:dyDescent="0.25">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x14ac:dyDescent="0.25">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x14ac:dyDescent="0.25">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x14ac:dyDescent="0.25">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x14ac:dyDescent="0.25">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x14ac:dyDescent="0.25">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x14ac:dyDescent="0.25">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x14ac:dyDescent="0.25">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x14ac:dyDescent="0.25">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x14ac:dyDescent="0.25">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x14ac:dyDescent="0.25">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x14ac:dyDescent="0.25">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x14ac:dyDescent="0.25">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x14ac:dyDescent="0.25">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x14ac:dyDescent="0.25">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x14ac:dyDescent="0.25">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x14ac:dyDescent="0.25">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x14ac:dyDescent="0.25">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x14ac:dyDescent="0.25">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x14ac:dyDescent="0.25">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x14ac:dyDescent="0.25">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x14ac:dyDescent="0.25">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x14ac:dyDescent="0.25">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x14ac:dyDescent="0.25">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x14ac:dyDescent="0.25">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x14ac:dyDescent="0.25">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x14ac:dyDescent="0.25">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x14ac:dyDescent="0.25">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x14ac:dyDescent="0.25">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x14ac:dyDescent="0.25">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x14ac:dyDescent="0.25">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x14ac:dyDescent="0.25">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x14ac:dyDescent="0.25">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x14ac:dyDescent="0.25">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x14ac:dyDescent="0.25">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x14ac:dyDescent="0.25">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x14ac:dyDescent="0.25">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x14ac:dyDescent="0.25">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x14ac:dyDescent="0.25">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x14ac:dyDescent="0.25">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x14ac:dyDescent="0.25">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x14ac:dyDescent="0.25">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x14ac:dyDescent="0.25">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x14ac:dyDescent="0.25">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x14ac:dyDescent="0.25">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x14ac:dyDescent="0.25">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x14ac:dyDescent="0.25">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x14ac:dyDescent="0.25">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x14ac:dyDescent="0.25">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x14ac:dyDescent="0.25">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x14ac:dyDescent="0.25">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x14ac:dyDescent="0.25">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x14ac:dyDescent="0.25">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x14ac:dyDescent="0.25">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x14ac:dyDescent="0.25">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x14ac:dyDescent="0.25">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x14ac:dyDescent="0.25">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x14ac:dyDescent="0.25">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x14ac:dyDescent="0.25">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x14ac:dyDescent="0.25">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x14ac:dyDescent="0.25">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x14ac:dyDescent="0.25">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x14ac:dyDescent="0.25">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x14ac:dyDescent="0.25">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x14ac:dyDescent="0.25">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x14ac:dyDescent="0.25">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x14ac:dyDescent="0.2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x14ac:dyDescent="0.25">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x14ac:dyDescent="0.25">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x14ac:dyDescent="0.25">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x14ac:dyDescent="0.25">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x14ac:dyDescent="0.25">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x14ac:dyDescent="0.25">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x14ac:dyDescent="0.25">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x14ac:dyDescent="0.25">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x14ac:dyDescent="0.25">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x14ac:dyDescent="0.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x14ac:dyDescent="0.25">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x14ac:dyDescent="0.25">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x14ac:dyDescent="0.25">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x14ac:dyDescent="0.25">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x14ac:dyDescent="0.25">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x14ac:dyDescent="0.25">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x14ac:dyDescent="0.25">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x14ac:dyDescent="0.25">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x14ac:dyDescent="0.25">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x14ac:dyDescent="0.2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x14ac:dyDescent="0.25">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x14ac:dyDescent="0.25">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x14ac:dyDescent="0.25">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x14ac:dyDescent="0.25">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x14ac:dyDescent="0.25">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x14ac:dyDescent="0.25">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x14ac:dyDescent="0.25">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x14ac:dyDescent="0.25">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x14ac:dyDescent="0.25">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x14ac:dyDescent="0.2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x14ac:dyDescent="0.25">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x14ac:dyDescent="0.25">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x14ac:dyDescent="0.25">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x14ac:dyDescent="0.25">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x14ac:dyDescent="0.25">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x14ac:dyDescent="0.25">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x14ac:dyDescent="0.25">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x14ac:dyDescent="0.25">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x14ac:dyDescent="0.25">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x14ac:dyDescent="0.2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x14ac:dyDescent="0.25">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x14ac:dyDescent="0.25">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x14ac:dyDescent="0.25">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x14ac:dyDescent="0.25">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x14ac:dyDescent="0.25">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x14ac:dyDescent="0.25">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x14ac:dyDescent="0.25">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x14ac:dyDescent="0.25">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x14ac:dyDescent="0.25">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x14ac:dyDescent="0.2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x14ac:dyDescent="0.25">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x14ac:dyDescent="0.25">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x14ac:dyDescent="0.25">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x14ac:dyDescent="0.25">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x14ac:dyDescent="0.25">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x14ac:dyDescent="0.25">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x14ac:dyDescent="0.25">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x14ac:dyDescent="0.25">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x14ac:dyDescent="0.25">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x14ac:dyDescent="0.2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x14ac:dyDescent="0.25">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x14ac:dyDescent="0.25">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x14ac:dyDescent="0.25">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x14ac:dyDescent="0.25">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x14ac:dyDescent="0.25">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x14ac:dyDescent="0.25">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x14ac:dyDescent="0.25">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x14ac:dyDescent="0.25">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x14ac:dyDescent="0.25">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x14ac:dyDescent="0.2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x14ac:dyDescent="0.25">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x14ac:dyDescent="0.25">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x14ac:dyDescent="0.25">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x14ac:dyDescent="0.25">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x14ac:dyDescent="0.25">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x14ac:dyDescent="0.25">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x14ac:dyDescent="0.25">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x14ac:dyDescent="0.25">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x14ac:dyDescent="0.25">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x14ac:dyDescent="0.2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x14ac:dyDescent="0.25">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x14ac:dyDescent="0.25">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x14ac:dyDescent="0.25">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x14ac:dyDescent="0.25">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x14ac:dyDescent="0.25">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x14ac:dyDescent="0.25">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x14ac:dyDescent="0.25">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x14ac:dyDescent="0.25">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x14ac:dyDescent="0.25">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x14ac:dyDescent="0.2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x14ac:dyDescent="0.25">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x14ac:dyDescent="0.25">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x14ac:dyDescent="0.25">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x14ac:dyDescent="0.25">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x14ac:dyDescent="0.25">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x14ac:dyDescent="0.25">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x14ac:dyDescent="0.25">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x14ac:dyDescent="0.25">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x14ac:dyDescent="0.25">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x14ac:dyDescent="0.2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x14ac:dyDescent="0.25">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x14ac:dyDescent="0.25">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x14ac:dyDescent="0.25">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x14ac:dyDescent="0.25">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x14ac:dyDescent="0.25">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x14ac:dyDescent="0.25">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x14ac:dyDescent="0.25">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x14ac:dyDescent="0.25">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x14ac:dyDescent="0.25">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x14ac:dyDescent="0.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x14ac:dyDescent="0.25">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x14ac:dyDescent="0.25">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x14ac:dyDescent="0.25">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x14ac:dyDescent="0.25">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x14ac:dyDescent="0.25">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x14ac:dyDescent="0.25">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x14ac:dyDescent="0.25">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x14ac:dyDescent="0.25">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x14ac:dyDescent="0.25">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x14ac:dyDescent="0.2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x14ac:dyDescent="0.25">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x14ac:dyDescent="0.25">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x14ac:dyDescent="0.25">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x14ac:dyDescent="0.25">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x14ac:dyDescent="0.25">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x14ac:dyDescent="0.25">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x14ac:dyDescent="0.25">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x14ac:dyDescent="0.25">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x14ac:dyDescent="0.25">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x14ac:dyDescent="0.2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x14ac:dyDescent="0.25">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x14ac:dyDescent="0.25">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x14ac:dyDescent="0.25">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x14ac:dyDescent="0.25">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x14ac:dyDescent="0.25">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x14ac:dyDescent="0.25">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x14ac:dyDescent="0.25">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x14ac:dyDescent="0.25">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x14ac:dyDescent="0.25">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x14ac:dyDescent="0.2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x14ac:dyDescent="0.25">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x14ac:dyDescent="0.25">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x14ac:dyDescent="0.25">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x14ac:dyDescent="0.25">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x14ac:dyDescent="0.25">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x14ac:dyDescent="0.25">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x14ac:dyDescent="0.25">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x14ac:dyDescent="0.25">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x14ac:dyDescent="0.25">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x14ac:dyDescent="0.2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x14ac:dyDescent="0.25">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x14ac:dyDescent="0.25">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x14ac:dyDescent="0.25">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x14ac:dyDescent="0.25">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x14ac:dyDescent="0.25">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x14ac:dyDescent="0.25">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x14ac:dyDescent="0.25">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x14ac:dyDescent="0.25">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x14ac:dyDescent="0.25">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x14ac:dyDescent="0.2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x14ac:dyDescent="0.25">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x14ac:dyDescent="0.25">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x14ac:dyDescent="0.25">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x14ac:dyDescent="0.25">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x14ac:dyDescent="0.25">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x14ac:dyDescent="0.25">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x14ac:dyDescent="0.25">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x14ac:dyDescent="0.25">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x14ac:dyDescent="0.25">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x14ac:dyDescent="0.2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x14ac:dyDescent="0.25">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x14ac:dyDescent="0.25">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x14ac:dyDescent="0.25">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x14ac:dyDescent="0.25">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x14ac:dyDescent="0.25">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x14ac:dyDescent="0.25">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x14ac:dyDescent="0.25">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x14ac:dyDescent="0.25">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x14ac:dyDescent="0.25">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x14ac:dyDescent="0.2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x14ac:dyDescent="0.25">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x14ac:dyDescent="0.25">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x14ac:dyDescent="0.25">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x14ac:dyDescent="0.25">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x14ac:dyDescent="0.25">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x14ac:dyDescent="0.25">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x14ac:dyDescent="0.25">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x14ac:dyDescent="0.25">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x14ac:dyDescent="0.25">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x14ac:dyDescent="0.2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x14ac:dyDescent="0.25">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x14ac:dyDescent="0.25">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x14ac:dyDescent="0.25">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x14ac:dyDescent="0.25">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x14ac:dyDescent="0.25">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x14ac:dyDescent="0.25">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x14ac:dyDescent="0.25">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x14ac:dyDescent="0.25">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x14ac:dyDescent="0.25">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x14ac:dyDescent="0.2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x14ac:dyDescent="0.25">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x14ac:dyDescent="0.25">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x14ac:dyDescent="0.25">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x14ac:dyDescent="0.25">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x14ac:dyDescent="0.25">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x14ac:dyDescent="0.25">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x14ac:dyDescent="0.25">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x14ac:dyDescent="0.25">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x14ac:dyDescent="0.25">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x14ac:dyDescent="0.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x14ac:dyDescent="0.25">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x14ac:dyDescent="0.25">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x14ac:dyDescent="0.25">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x14ac:dyDescent="0.25">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x14ac:dyDescent="0.25">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x14ac:dyDescent="0.25">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x14ac:dyDescent="0.25">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x14ac:dyDescent="0.25">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x14ac:dyDescent="0.25">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x14ac:dyDescent="0.2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x14ac:dyDescent="0.25">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x14ac:dyDescent="0.25">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x14ac:dyDescent="0.25">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x14ac:dyDescent="0.25">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x14ac:dyDescent="0.25">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x14ac:dyDescent="0.25">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x14ac:dyDescent="0.25">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x14ac:dyDescent="0.25">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x14ac:dyDescent="0.25">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x14ac:dyDescent="0.2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x14ac:dyDescent="0.25">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x14ac:dyDescent="0.25">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x14ac:dyDescent="0.25">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x14ac:dyDescent="0.25">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x14ac:dyDescent="0.25">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x14ac:dyDescent="0.25">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x14ac:dyDescent="0.25">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x14ac:dyDescent="0.25">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x14ac:dyDescent="0.25">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x14ac:dyDescent="0.2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x14ac:dyDescent="0.25">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x14ac:dyDescent="0.25">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x14ac:dyDescent="0.25">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x14ac:dyDescent="0.25">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x14ac:dyDescent="0.25">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x14ac:dyDescent="0.25">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x14ac:dyDescent="0.25">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x14ac:dyDescent="0.25">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x14ac:dyDescent="0.25">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x14ac:dyDescent="0.2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x14ac:dyDescent="0.25">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x14ac:dyDescent="0.25">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x14ac:dyDescent="0.25">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x14ac:dyDescent="0.25">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x14ac:dyDescent="0.25">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x14ac:dyDescent="0.25">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x14ac:dyDescent="0.25">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x14ac:dyDescent="0.25">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x14ac:dyDescent="0.25">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x14ac:dyDescent="0.2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x14ac:dyDescent="0.25">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x14ac:dyDescent="0.25">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x14ac:dyDescent="0.25">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x14ac:dyDescent="0.25">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x14ac:dyDescent="0.25">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x14ac:dyDescent="0.25">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x14ac:dyDescent="0.25">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x14ac:dyDescent="0.25">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x14ac:dyDescent="0.25">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x14ac:dyDescent="0.2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x14ac:dyDescent="0.25">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x14ac:dyDescent="0.25">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x14ac:dyDescent="0.25">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x14ac:dyDescent="0.25">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x14ac:dyDescent="0.25">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x14ac:dyDescent="0.25">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x14ac:dyDescent="0.25">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x14ac:dyDescent="0.25">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x14ac:dyDescent="0.25">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x14ac:dyDescent="0.2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x14ac:dyDescent="0.25">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x14ac:dyDescent="0.25">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x14ac:dyDescent="0.25">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x14ac:dyDescent="0.25">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x14ac:dyDescent="0.25">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x14ac:dyDescent="0.25">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x14ac:dyDescent="0.25">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x14ac:dyDescent="0.25">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x14ac:dyDescent="0.25">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x14ac:dyDescent="0.2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x14ac:dyDescent="0.25">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x14ac:dyDescent="0.25">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x14ac:dyDescent="0.25">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x14ac:dyDescent="0.25">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x14ac:dyDescent="0.25">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x14ac:dyDescent="0.25">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x14ac:dyDescent="0.25">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x14ac:dyDescent="0.25">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x14ac:dyDescent="0.25">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x14ac:dyDescent="0.2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x14ac:dyDescent="0.25">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x14ac:dyDescent="0.25">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x14ac:dyDescent="0.25">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x14ac:dyDescent="0.25">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x14ac:dyDescent="0.25">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x14ac:dyDescent="0.25">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x14ac:dyDescent="0.25">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x14ac:dyDescent="0.25">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x14ac:dyDescent="0.25">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x14ac:dyDescent="0.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x14ac:dyDescent="0.25">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x14ac:dyDescent="0.25">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x14ac:dyDescent="0.25">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x14ac:dyDescent="0.25">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x14ac:dyDescent="0.25">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x14ac:dyDescent="0.25">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x14ac:dyDescent="0.25">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x14ac:dyDescent="0.25">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x14ac:dyDescent="0.25">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x14ac:dyDescent="0.2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x14ac:dyDescent="0.25">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x14ac:dyDescent="0.25">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x14ac:dyDescent="0.25">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x14ac:dyDescent="0.25">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x14ac:dyDescent="0.25">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x14ac:dyDescent="0.25">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x14ac:dyDescent="0.25">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x14ac:dyDescent="0.25">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x14ac:dyDescent="0.25">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x14ac:dyDescent="0.2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x14ac:dyDescent="0.25">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x14ac:dyDescent="0.25">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x14ac:dyDescent="0.25">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x14ac:dyDescent="0.25">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x14ac:dyDescent="0.25">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x14ac:dyDescent="0.25">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x14ac:dyDescent="0.25">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x14ac:dyDescent="0.25">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x14ac:dyDescent="0.25">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x14ac:dyDescent="0.2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x14ac:dyDescent="0.25">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x14ac:dyDescent="0.25">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x14ac:dyDescent="0.25">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x14ac:dyDescent="0.25">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x14ac:dyDescent="0.25">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x14ac:dyDescent="0.25">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x14ac:dyDescent="0.25">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x14ac:dyDescent="0.25">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x14ac:dyDescent="0.25">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x14ac:dyDescent="0.2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x14ac:dyDescent="0.25">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x14ac:dyDescent="0.25">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x14ac:dyDescent="0.25">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x14ac:dyDescent="0.25">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x14ac:dyDescent="0.25">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x14ac:dyDescent="0.25">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x14ac:dyDescent="0.25">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x14ac:dyDescent="0.25">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x14ac:dyDescent="0.25">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x14ac:dyDescent="0.2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x14ac:dyDescent="0.25">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x14ac:dyDescent="0.25">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x14ac:dyDescent="0.25">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x14ac:dyDescent="0.25">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x14ac:dyDescent="0.25">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x14ac:dyDescent="0.25">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x14ac:dyDescent="0.25">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x14ac:dyDescent="0.25">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x14ac:dyDescent="0.25">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x14ac:dyDescent="0.2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x14ac:dyDescent="0.25">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x14ac:dyDescent="0.25">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x14ac:dyDescent="0.25">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x14ac:dyDescent="0.25">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x14ac:dyDescent="0.25">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x14ac:dyDescent="0.25">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x14ac:dyDescent="0.25">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x14ac:dyDescent="0.25">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x14ac:dyDescent="0.25">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x14ac:dyDescent="0.2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x14ac:dyDescent="0.25">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x14ac:dyDescent="0.25">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x14ac:dyDescent="0.25">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x14ac:dyDescent="0.25">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x14ac:dyDescent="0.25">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x14ac:dyDescent="0.25">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x14ac:dyDescent="0.25">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x14ac:dyDescent="0.25">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x14ac:dyDescent="0.25">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x14ac:dyDescent="0.2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x14ac:dyDescent="0.25">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x14ac:dyDescent="0.25">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x14ac:dyDescent="0.25">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x14ac:dyDescent="0.25">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x14ac:dyDescent="0.25">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x14ac:dyDescent="0.25">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x14ac:dyDescent="0.25">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x14ac:dyDescent="0.25">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x14ac:dyDescent="0.25">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x14ac:dyDescent="0.2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x14ac:dyDescent="0.25">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x14ac:dyDescent="0.25">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x14ac:dyDescent="0.25">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x14ac:dyDescent="0.25">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x14ac:dyDescent="0.25">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x14ac:dyDescent="0.25">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x14ac:dyDescent="0.25">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x14ac:dyDescent="0.25">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x14ac:dyDescent="0.25">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x14ac:dyDescent="0.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x14ac:dyDescent="0.25">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x14ac:dyDescent="0.25">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x14ac:dyDescent="0.25">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x14ac:dyDescent="0.25">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x14ac:dyDescent="0.25">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x14ac:dyDescent="0.25">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x14ac:dyDescent="0.25">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x14ac:dyDescent="0.25">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x14ac:dyDescent="0.25">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x14ac:dyDescent="0.2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x14ac:dyDescent="0.25">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x14ac:dyDescent="0.25">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x14ac:dyDescent="0.25">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x14ac:dyDescent="0.25">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x14ac:dyDescent="0.25">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x14ac:dyDescent="0.25">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x14ac:dyDescent="0.25">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x14ac:dyDescent="0.25">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x14ac:dyDescent="0.25">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x14ac:dyDescent="0.2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x14ac:dyDescent="0.25">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x14ac:dyDescent="0.25">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x14ac:dyDescent="0.25">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x14ac:dyDescent="0.25">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x14ac:dyDescent="0.25">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x14ac:dyDescent="0.25">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x14ac:dyDescent="0.25">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x14ac:dyDescent="0.25">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x14ac:dyDescent="0.25">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x14ac:dyDescent="0.2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x14ac:dyDescent="0.25">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x14ac:dyDescent="0.25">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x14ac:dyDescent="0.25">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x14ac:dyDescent="0.25">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x14ac:dyDescent="0.25">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x14ac:dyDescent="0.25">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x14ac:dyDescent="0.25">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x14ac:dyDescent="0.25">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x14ac:dyDescent="0.25">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x14ac:dyDescent="0.2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x14ac:dyDescent="0.25">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x14ac:dyDescent="0.25">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x14ac:dyDescent="0.25">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x14ac:dyDescent="0.25">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x14ac:dyDescent="0.25">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x14ac:dyDescent="0.25">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x14ac:dyDescent="0.25">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x14ac:dyDescent="0.25">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x14ac:dyDescent="0.25">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x14ac:dyDescent="0.2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x14ac:dyDescent="0.25">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x14ac:dyDescent="0.25">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x14ac:dyDescent="0.25">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x14ac:dyDescent="0.25">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x14ac:dyDescent="0.25">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x14ac:dyDescent="0.25">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x14ac:dyDescent="0.25">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x14ac:dyDescent="0.25">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x14ac:dyDescent="0.25">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x14ac:dyDescent="0.2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x14ac:dyDescent="0.25">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x14ac:dyDescent="0.25">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x14ac:dyDescent="0.25">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x14ac:dyDescent="0.25">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x14ac:dyDescent="0.25">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x14ac:dyDescent="0.25">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x14ac:dyDescent="0.25">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x14ac:dyDescent="0.25">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x14ac:dyDescent="0.25">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x14ac:dyDescent="0.2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x14ac:dyDescent="0.25">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x14ac:dyDescent="0.25">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x14ac:dyDescent="0.25">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x14ac:dyDescent="0.25">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x14ac:dyDescent="0.25">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x14ac:dyDescent="0.25">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x14ac:dyDescent="0.25">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x14ac:dyDescent="0.25">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x14ac:dyDescent="0.25">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x14ac:dyDescent="0.2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x14ac:dyDescent="0.25">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x14ac:dyDescent="0.25">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x14ac:dyDescent="0.25">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x14ac:dyDescent="0.25">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x14ac:dyDescent="0.25">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x14ac:dyDescent="0.25">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x14ac:dyDescent="0.25">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x14ac:dyDescent="0.25">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x14ac:dyDescent="0.25">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x14ac:dyDescent="0.25">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x14ac:dyDescent="0.25">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x14ac:dyDescent="0.25">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x14ac:dyDescent="0.25">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x14ac:dyDescent="0.25">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x14ac:dyDescent="0.25">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x14ac:dyDescent="0.25">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x14ac:dyDescent="0.25">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x14ac:dyDescent="0.25">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x14ac:dyDescent="0.25">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x14ac:dyDescent="0.25">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x14ac:dyDescent="0.25">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x14ac:dyDescent="0.25">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x14ac:dyDescent="0.25">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x14ac:dyDescent="0.25">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x14ac:dyDescent="0.25">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x14ac:dyDescent="0.25">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x14ac:dyDescent="0.25">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x14ac:dyDescent="0.25">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x14ac:dyDescent="0.25">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x14ac:dyDescent="0.25">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x14ac:dyDescent="0.25">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x14ac:dyDescent="0.25">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x14ac:dyDescent="0.25">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x14ac:dyDescent="0.25">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x14ac:dyDescent="0.25">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x14ac:dyDescent="0.25">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x14ac:dyDescent="0.25">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x14ac:dyDescent="0.25">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x14ac:dyDescent="0.25">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x14ac:dyDescent="0.25">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x14ac:dyDescent="0.25">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x14ac:dyDescent="0.25">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x14ac:dyDescent="0.25">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x14ac:dyDescent="0.25">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x14ac:dyDescent="0.25">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x14ac:dyDescent="0.25">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x14ac:dyDescent="0.25">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x14ac:dyDescent="0.25">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x14ac:dyDescent="0.25">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x14ac:dyDescent="0.25">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x14ac:dyDescent="0.25">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x14ac:dyDescent="0.25">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x14ac:dyDescent="0.25">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x14ac:dyDescent="0.25">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x14ac:dyDescent="0.25">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x14ac:dyDescent="0.25">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x14ac:dyDescent="0.25">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x14ac:dyDescent="0.25">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x14ac:dyDescent="0.25">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x14ac:dyDescent="0.25">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x14ac:dyDescent="0.25">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x14ac:dyDescent="0.25">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x14ac:dyDescent="0.25">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x14ac:dyDescent="0.25">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x14ac:dyDescent="0.25">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x14ac:dyDescent="0.25">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x14ac:dyDescent="0.25">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x14ac:dyDescent="0.25">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x14ac:dyDescent="0.25">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x14ac:dyDescent="0.25">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x14ac:dyDescent="0.25">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x14ac:dyDescent="0.25">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x14ac:dyDescent="0.25">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x14ac:dyDescent="0.25">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x14ac:dyDescent="0.25">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x14ac:dyDescent="0.25">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x14ac:dyDescent="0.25">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x14ac:dyDescent="0.25">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x14ac:dyDescent="0.25">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x14ac:dyDescent="0.25">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x14ac:dyDescent="0.25">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x14ac:dyDescent="0.25">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x14ac:dyDescent="0.25">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x14ac:dyDescent="0.25">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x14ac:dyDescent="0.25">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x14ac:dyDescent="0.25">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x14ac:dyDescent="0.25">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x14ac:dyDescent="0.25">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x14ac:dyDescent="0.25">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x14ac:dyDescent="0.25">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x14ac:dyDescent="0.25">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x14ac:dyDescent="0.25">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x14ac:dyDescent="0.25">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x14ac:dyDescent="0.25">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63398"/>
  </sheetPr>
  <dimension ref="B2:I17"/>
  <sheetViews>
    <sheetView showGridLines="0" zoomScale="110" workbookViewId="0">
      <pane xSplit="1" ySplit="5" topLeftCell="B6" activePane="bottomRight" state="frozen"/>
      <selection pane="topRight"/>
      <selection pane="bottomLeft"/>
      <selection pane="bottomRight"/>
    </sheetView>
  </sheetViews>
  <sheetFormatPr defaultRowHeight="12.5" x14ac:dyDescent="0.25"/>
  <cols>
    <col min="1" max="1" width="2" customWidth="1"/>
    <col min="2" max="2" width="6" customWidth="1"/>
    <col min="3" max="3" width="55" customWidth="1"/>
    <col min="4" max="4" width="14" customWidth="1"/>
    <col min="5" max="5" width="2" customWidth="1"/>
    <col min="7" max="7" width="5" customWidth="1"/>
    <col min="8" max="8" width="14" customWidth="1"/>
    <col min="9" max="9" width="4" customWidth="1"/>
  </cols>
  <sheetData>
    <row r="2" spans="2:9" ht="34" customHeight="1" x14ac:dyDescent="0.25">
      <c r="B2" s="334" t="s">
        <v>328</v>
      </c>
      <c r="C2" s="335"/>
      <c r="D2" s="335"/>
      <c r="E2" s="335"/>
    </row>
    <row r="3" spans="2:9" ht="20" customHeight="1" x14ac:dyDescent="0.25">
      <c r="B3" s="336" t="s">
        <v>302</v>
      </c>
      <c r="C3" s="335"/>
      <c r="D3" s="335"/>
      <c r="E3" s="335"/>
    </row>
    <row r="5" spans="2:9" ht="16.5" x14ac:dyDescent="0.25">
      <c r="B5" s="127" t="s">
        <v>303</v>
      </c>
      <c r="C5" s="127" t="s">
        <v>304</v>
      </c>
      <c r="D5" s="127" t="s">
        <v>305</v>
      </c>
      <c r="G5" s="337" t="s">
        <v>306</v>
      </c>
      <c r="H5" s="335"/>
      <c r="I5" s="335"/>
    </row>
    <row r="6" spans="2:9" ht="16.5" x14ac:dyDescent="0.25">
      <c r="B6" s="157">
        <v>1</v>
      </c>
      <c r="C6" s="158" t="s">
        <v>329</v>
      </c>
      <c r="D6" s="159" t="s">
        <v>308</v>
      </c>
      <c r="G6" s="160"/>
      <c r="H6" s="161" t="s">
        <v>59</v>
      </c>
    </row>
    <row r="7" spans="2:9" ht="16.5" x14ac:dyDescent="0.25">
      <c r="B7" s="177">
        <v>2</v>
      </c>
      <c r="C7" s="178" t="s">
        <v>330</v>
      </c>
      <c r="D7" s="179" t="s">
        <v>331</v>
      </c>
      <c r="G7" s="162"/>
      <c r="H7" s="163" t="s">
        <v>62</v>
      </c>
    </row>
    <row r="8" spans="2:9" ht="16.5" x14ac:dyDescent="0.25">
      <c r="B8" s="157">
        <v>3</v>
      </c>
      <c r="C8" s="158" t="s">
        <v>332</v>
      </c>
      <c r="D8" s="159" t="s">
        <v>331</v>
      </c>
      <c r="G8" s="162"/>
      <c r="H8" s="164" t="s">
        <v>65</v>
      </c>
    </row>
    <row r="9" spans="2:9" ht="16.5" x14ac:dyDescent="0.25">
      <c r="B9" s="177">
        <v>4</v>
      </c>
      <c r="C9" s="178" t="s">
        <v>333</v>
      </c>
      <c r="D9" s="179" t="s">
        <v>331</v>
      </c>
      <c r="G9" s="162"/>
      <c r="H9" s="165" t="s">
        <v>68</v>
      </c>
    </row>
    <row r="10" spans="2:9" ht="16.5" x14ac:dyDescent="0.25">
      <c r="B10" s="157">
        <v>5</v>
      </c>
      <c r="C10" s="158" t="s">
        <v>334</v>
      </c>
      <c r="D10" s="159" t="s">
        <v>331</v>
      </c>
      <c r="G10" s="338" t="s">
        <v>309</v>
      </c>
      <c r="H10" s="335"/>
      <c r="I10" s="335"/>
    </row>
    <row r="11" spans="2:9" ht="16.5" x14ac:dyDescent="0.25">
      <c r="B11" s="177">
        <v>6</v>
      </c>
      <c r="C11" s="178" t="s">
        <v>335</v>
      </c>
      <c r="D11" s="179" t="s">
        <v>331</v>
      </c>
    </row>
    <row r="12" spans="2:9" ht="16.5" x14ac:dyDescent="0.25">
      <c r="B12" s="157">
        <v>7</v>
      </c>
      <c r="C12" s="158" t="s">
        <v>336</v>
      </c>
      <c r="D12" s="159" t="s">
        <v>331</v>
      </c>
    </row>
    <row r="13" spans="2:9" ht="16.5" x14ac:dyDescent="0.25">
      <c r="B13" s="177">
        <v>8</v>
      </c>
      <c r="C13" s="178" t="s">
        <v>337</v>
      </c>
      <c r="D13" s="179" t="s">
        <v>331</v>
      </c>
    </row>
    <row r="14" spans="2:9" ht="16.5" x14ac:dyDescent="0.25">
      <c r="B14" s="157">
        <v>9</v>
      </c>
      <c r="C14" s="158" t="s">
        <v>338</v>
      </c>
      <c r="D14" s="159" t="s">
        <v>331</v>
      </c>
    </row>
    <row r="15" spans="2:9" ht="16.5" x14ac:dyDescent="0.25">
      <c r="B15" s="177">
        <v>10</v>
      </c>
      <c r="C15" s="178" t="s">
        <v>339</v>
      </c>
      <c r="D15" s="179" t="s">
        <v>331</v>
      </c>
    </row>
    <row r="16" spans="2:9" ht="16.5" x14ac:dyDescent="0.25">
      <c r="B16" s="157">
        <v>11</v>
      </c>
      <c r="C16" s="158" t="s">
        <v>340</v>
      </c>
      <c r="D16" s="159" t="s">
        <v>308</v>
      </c>
    </row>
    <row r="17" spans="2:4" ht="16.5" x14ac:dyDescent="0.25">
      <c r="B17" s="177">
        <v>12</v>
      </c>
      <c r="C17" s="178" t="s">
        <v>341</v>
      </c>
      <c r="D17" s="179" t="s">
        <v>331</v>
      </c>
    </row>
  </sheetData>
  <mergeCells count="4">
    <mergeCell ref="G5:I5"/>
    <mergeCell ref="G10:I10"/>
    <mergeCell ref="B3:E3"/>
    <mergeCell ref="B2:E2"/>
  </mergeCells>
  <hyperlinks>
    <hyperlink ref="C6" location="'data'!A1" display="data" xr:uid="{00000000-0004-0000-0900-000000000000}"/>
    <hyperlink ref="C7" location="'PnL Chart Long Stock'!A1" display="PnL Chart Long Stock" xr:uid="{00000000-0004-0000-0900-000001000000}"/>
    <hyperlink ref="C8" location="'PnL Chart Long Call'!A1" display="PnL Chart Long Call" xr:uid="{00000000-0004-0000-0900-000002000000}"/>
    <hyperlink ref="C9" location="'PnL Chart Long Stock v Call'!A1" display="PnL Chart Long Stock v Call" xr:uid="{00000000-0004-0000-0900-000003000000}"/>
    <hyperlink ref="C10" location="'PnL Chart Short Call'!A1" display="PnL Chart Short Call" xr:uid="{00000000-0004-0000-0900-000004000000}"/>
    <hyperlink ref="G10" location="'Color Key'!A1" display="See the &quot;Color Key&quot; tab for full legend" xr:uid="{00000000-0004-0000-0900-000005000000}"/>
    <hyperlink ref="C11" location="'PnL Chart Stock v Short Call'!A1" display="PnL Chart Stock v Short Call" xr:uid="{00000000-0004-0000-0900-000006000000}"/>
    <hyperlink ref="C12" location="'PnL Chart Long Put'!A1" display="PnL Chart Long Put" xr:uid="{00000000-0004-0000-0900-000007000000}"/>
    <hyperlink ref="C13" location="'PnL Chart Short Put'!A1" display="PnL Chart Short Put" xr:uid="{00000000-0004-0000-0900-000008000000}"/>
    <hyperlink ref="C14" location="'PnL Chart Stock v Long Put'!A1" display="PnL Chart Stock v Long Put" xr:uid="{00000000-0004-0000-0900-000009000000}"/>
    <hyperlink ref="C15" location="'PnL Chart Stock v Short Put'!A1" display="PnL Chart Stock v Short Put" xr:uid="{00000000-0004-0000-0900-00000A000000}"/>
    <hyperlink ref="C16" location="'option fx hedge'!A1" display="option fx hedge" xr:uid="{00000000-0004-0000-0900-00000B000000}"/>
    <hyperlink ref="C17" location="'PnL Chart Long GBPUSD Put'!A1" display="PnL Chart Long GBPUSD Put" xr:uid="{00000000-0004-0000-0900-00000C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63398"/>
  </sheetPr>
  <dimension ref="A1:Z1000"/>
  <sheetViews>
    <sheetView topLeftCell="BA1" workbookViewId="0"/>
  </sheetViews>
  <sheetFormatPr defaultColWidth="14.453125" defaultRowHeight="15" customHeight="1" x14ac:dyDescent="0.3"/>
  <cols>
    <col min="1" max="3" width="9.08984375" style="7" customWidth="1"/>
    <col min="4" max="4" width="23.7265625" style="7" customWidth="1"/>
    <col min="5" max="5" width="21.26953125" style="7" customWidth="1"/>
    <col min="6" max="6" width="22.26953125" style="7" customWidth="1"/>
    <col min="7" max="7" width="14.08984375" style="7" customWidth="1"/>
    <col min="8" max="8" width="15" style="7" customWidth="1"/>
    <col min="9" max="9" width="13.54296875" style="7" customWidth="1"/>
    <col min="10" max="10" width="14.453125" style="7" customWidth="1"/>
    <col min="11" max="11" width="9.08984375" style="7" customWidth="1"/>
    <col min="12" max="26" width="8.7265625" style="7" customWidth="1"/>
    <col min="27" max="27" width="14.453125" style="7" customWidth="1"/>
    <col min="28" max="16384" width="14.453125" style="7"/>
  </cols>
  <sheetData>
    <row r="1" spans="1:26" ht="23.25" customHeight="1" x14ac:dyDescent="0.7">
      <c r="A1" s="8"/>
      <c r="B1" s="8"/>
      <c r="C1" s="8"/>
      <c r="D1" s="8"/>
      <c r="E1" s="8"/>
      <c r="F1" s="8"/>
      <c r="G1" s="8"/>
      <c r="H1" s="8"/>
      <c r="I1" s="8"/>
      <c r="J1" s="8"/>
      <c r="K1" s="8"/>
      <c r="L1" s="8"/>
      <c r="M1" s="8"/>
      <c r="N1" s="8"/>
      <c r="O1" s="8"/>
      <c r="P1" s="8"/>
      <c r="Q1" s="8"/>
      <c r="R1" s="8"/>
      <c r="S1" s="8"/>
      <c r="T1" s="8"/>
      <c r="U1" s="8"/>
      <c r="V1" s="8"/>
      <c r="W1" s="8"/>
      <c r="X1" s="8"/>
      <c r="Y1" s="8"/>
      <c r="Z1" s="8"/>
    </row>
    <row r="2" spans="1:26" ht="23.25" customHeight="1" x14ac:dyDescent="0.7">
      <c r="A2" s="8"/>
      <c r="B2" s="8"/>
      <c r="C2" s="8"/>
      <c r="D2" s="8"/>
      <c r="E2" s="8"/>
      <c r="F2" s="8"/>
      <c r="G2" s="351" t="s">
        <v>342</v>
      </c>
      <c r="H2" s="352"/>
      <c r="I2" s="353" t="s">
        <v>343</v>
      </c>
      <c r="J2" s="352"/>
      <c r="K2" s="8"/>
      <c r="L2" s="8"/>
      <c r="M2" s="8"/>
      <c r="N2" s="8"/>
      <c r="O2" s="8"/>
      <c r="P2" s="8"/>
      <c r="Q2" s="8"/>
      <c r="R2" s="8"/>
      <c r="S2" s="8"/>
      <c r="T2" s="8"/>
      <c r="U2" s="8"/>
      <c r="V2" s="8"/>
      <c r="W2" s="8"/>
      <c r="X2" s="8"/>
      <c r="Y2" s="8"/>
      <c r="Z2" s="8"/>
    </row>
    <row r="3" spans="1:26" ht="23.25" customHeight="1" x14ac:dyDescent="0.7">
      <c r="A3" s="8"/>
      <c r="B3" s="8"/>
      <c r="C3" s="8"/>
      <c r="D3" s="8"/>
      <c r="E3" s="16" t="s">
        <v>344</v>
      </c>
      <c r="F3" s="15">
        <v>39</v>
      </c>
      <c r="G3" s="14">
        <v>40</v>
      </c>
      <c r="H3" s="14">
        <v>40</v>
      </c>
      <c r="I3" s="14">
        <v>40</v>
      </c>
      <c r="J3" s="14">
        <v>40</v>
      </c>
      <c r="K3" s="13" t="s">
        <v>345</v>
      </c>
      <c r="L3" s="8"/>
      <c r="M3" s="8"/>
      <c r="N3" s="8"/>
      <c r="O3" s="8"/>
      <c r="P3" s="8"/>
      <c r="Q3" s="8"/>
      <c r="R3" s="8"/>
      <c r="S3" s="8"/>
      <c r="T3" s="8"/>
      <c r="U3" s="8"/>
      <c r="V3" s="8"/>
      <c r="W3" s="8"/>
      <c r="X3" s="8"/>
      <c r="Y3" s="8"/>
      <c r="Z3" s="8"/>
    </row>
    <row r="4" spans="1:26" ht="23.25" customHeight="1" x14ac:dyDescent="0.7">
      <c r="A4" s="8"/>
      <c r="B4" s="8"/>
      <c r="C4" s="8"/>
      <c r="D4" s="8"/>
      <c r="E4" s="8" t="s">
        <v>346</v>
      </c>
      <c r="F4" s="8"/>
      <c r="G4" s="14">
        <v>1.5</v>
      </c>
      <c r="H4" s="14">
        <v>1.5</v>
      </c>
      <c r="I4" s="14">
        <v>2</v>
      </c>
      <c r="J4" s="14">
        <v>2</v>
      </c>
      <c r="K4" s="13" t="s">
        <v>347</v>
      </c>
      <c r="L4" s="8"/>
      <c r="M4" s="8"/>
      <c r="N4" s="8"/>
      <c r="O4" s="8"/>
      <c r="P4" s="8"/>
      <c r="Q4" s="8"/>
      <c r="R4" s="8"/>
      <c r="S4" s="8"/>
      <c r="T4" s="8"/>
      <c r="U4" s="8"/>
      <c r="V4" s="8"/>
      <c r="W4" s="8"/>
      <c r="X4" s="8"/>
      <c r="Y4" s="8"/>
      <c r="Z4" s="8"/>
    </row>
    <row r="5" spans="1:26" ht="23.25" customHeight="1" x14ac:dyDescent="0.7">
      <c r="A5" s="8"/>
      <c r="B5" s="8"/>
      <c r="C5" s="8"/>
      <c r="D5" s="8"/>
      <c r="E5" s="13" t="s">
        <v>348</v>
      </c>
      <c r="F5" s="13" t="s">
        <v>349</v>
      </c>
      <c r="G5" s="13" t="s">
        <v>350</v>
      </c>
      <c r="H5" s="13" t="s">
        <v>351</v>
      </c>
      <c r="I5" s="13" t="s">
        <v>352</v>
      </c>
      <c r="J5" s="13" t="s">
        <v>353</v>
      </c>
      <c r="K5" s="8"/>
      <c r="L5" s="8"/>
      <c r="M5" s="8"/>
      <c r="N5" s="8"/>
      <c r="O5" s="8"/>
      <c r="P5" s="8"/>
      <c r="Q5" s="8"/>
      <c r="R5" s="8"/>
      <c r="S5" s="8"/>
      <c r="T5" s="8"/>
      <c r="U5" s="8"/>
      <c r="V5" s="8"/>
      <c r="W5" s="8"/>
      <c r="X5" s="8"/>
      <c r="Y5" s="8"/>
      <c r="Z5" s="8"/>
    </row>
    <row r="6" spans="1:26" ht="23.25" customHeight="1" x14ac:dyDescent="0.7">
      <c r="A6" s="8"/>
      <c r="B6" s="8"/>
      <c r="C6" s="8"/>
      <c r="D6" s="8"/>
      <c r="E6" s="12">
        <v>35</v>
      </c>
      <c r="F6" s="10">
        <f t="shared" ref="F6:F18" si="0">spot_price-bot_stock</f>
        <v>-4</v>
      </c>
      <c r="G6" s="10">
        <f t="shared" ref="G6:G18" si="1">-G$4+ MAX(0,spot_price-x_call40)</f>
        <v>-1.5</v>
      </c>
      <c r="H6" s="10">
        <f t="shared" ref="H6:H18" si="2">H$4-MAX(0,$E6-H$3)</f>
        <v>1.5</v>
      </c>
      <c r="I6" s="10">
        <f t="shared" ref="I6:I18" si="3">-I$4+MAX(0,I$3-$E6)</f>
        <v>3</v>
      </c>
      <c r="J6" s="10">
        <f t="shared" ref="J6:J18" si="4">J$4-MAX(0,J$3-$E6)</f>
        <v>-3</v>
      </c>
      <c r="K6" s="8"/>
      <c r="L6" s="8"/>
      <c r="M6" s="8"/>
      <c r="N6" s="8"/>
      <c r="O6" s="8"/>
      <c r="P6" s="8"/>
      <c r="Q6" s="8"/>
      <c r="R6" s="8"/>
      <c r="S6" s="8"/>
      <c r="T6" s="8"/>
      <c r="U6" s="8"/>
      <c r="V6" s="8"/>
      <c r="W6" s="8"/>
      <c r="X6" s="8"/>
      <c r="Y6" s="8"/>
      <c r="Z6" s="8"/>
    </row>
    <row r="7" spans="1:26" ht="23.25" customHeight="1" x14ac:dyDescent="0.7">
      <c r="A7" s="8"/>
      <c r="B7" s="8"/>
      <c r="C7" s="8"/>
      <c r="D7" s="8"/>
      <c r="E7" s="11">
        <f t="shared" ref="E7:E18" si="5">E6+1</f>
        <v>36</v>
      </c>
      <c r="F7" s="10">
        <f t="shared" si="0"/>
        <v>-3</v>
      </c>
      <c r="G7" s="10">
        <f t="shared" si="1"/>
        <v>-1.5</v>
      </c>
      <c r="H7" s="10">
        <f t="shared" si="2"/>
        <v>1.5</v>
      </c>
      <c r="I7" s="10">
        <f t="shared" si="3"/>
        <v>2</v>
      </c>
      <c r="J7" s="10">
        <f t="shared" si="4"/>
        <v>-2</v>
      </c>
      <c r="K7" s="8"/>
      <c r="L7" s="8"/>
      <c r="M7" s="8"/>
      <c r="N7" s="8"/>
      <c r="O7" s="8"/>
      <c r="P7" s="8"/>
      <c r="Q7" s="8"/>
      <c r="R7" s="8"/>
      <c r="S7" s="8"/>
      <c r="T7" s="8"/>
      <c r="U7" s="8"/>
      <c r="V7" s="8"/>
      <c r="W7" s="8"/>
      <c r="X7" s="8"/>
      <c r="Y7" s="8"/>
      <c r="Z7" s="8"/>
    </row>
    <row r="8" spans="1:26" ht="23.25" customHeight="1" x14ac:dyDescent="0.7">
      <c r="A8" s="8"/>
      <c r="B8" s="8"/>
      <c r="C8" s="8"/>
      <c r="D8" s="8"/>
      <c r="E8" s="11">
        <f t="shared" si="5"/>
        <v>37</v>
      </c>
      <c r="F8" s="10">
        <f t="shared" si="0"/>
        <v>-2</v>
      </c>
      <c r="G8" s="10">
        <f t="shared" si="1"/>
        <v>-1.5</v>
      </c>
      <c r="H8" s="10">
        <f t="shared" si="2"/>
        <v>1.5</v>
      </c>
      <c r="I8" s="10">
        <f t="shared" si="3"/>
        <v>1</v>
      </c>
      <c r="J8" s="10">
        <f t="shared" si="4"/>
        <v>-1</v>
      </c>
      <c r="K8" s="8"/>
      <c r="L8" s="8"/>
      <c r="M8" s="8"/>
      <c r="N8" s="8"/>
      <c r="O8" s="8"/>
      <c r="P8" s="8"/>
      <c r="Q8" s="8"/>
      <c r="R8" s="8"/>
      <c r="S8" s="8"/>
      <c r="T8" s="8"/>
      <c r="U8" s="8"/>
      <c r="V8" s="8"/>
      <c r="W8" s="8"/>
      <c r="X8" s="8"/>
      <c r="Y8" s="8"/>
      <c r="Z8" s="8"/>
    </row>
    <row r="9" spans="1:26" ht="23.25" customHeight="1" x14ac:dyDescent="0.7">
      <c r="A9" s="8"/>
      <c r="B9" s="8"/>
      <c r="C9" s="8"/>
      <c r="D9" s="8"/>
      <c r="E9" s="11">
        <f t="shared" si="5"/>
        <v>38</v>
      </c>
      <c r="F9" s="10">
        <f t="shared" si="0"/>
        <v>-1</v>
      </c>
      <c r="G9" s="10">
        <f t="shared" si="1"/>
        <v>-1.5</v>
      </c>
      <c r="H9" s="10">
        <f t="shared" si="2"/>
        <v>1.5</v>
      </c>
      <c r="I9" s="10">
        <f t="shared" si="3"/>
        <v>0</v>
      </c>
      <c r="J9" s="10">
        <f t="shared" si="4"/>
        <v>0</v>
      </c>
      <c r="K9" s="8"/>
      <c r="L9" s="8"/>
      <c r="M9" s="8"/>
      <c r="N9" s="8"/>
      <c r="O9" s="8"/>
      <c r="P9" s="8"/>
      <c r="Q9" s="8"/>
      <c r="R9" s="8"/>
      <c r="S9" s="8"/>
      <c r="T9" s="8"/>
      <c r="U9" s="8"/>
      <c r="V9" s="8"/>
      <c r="W9" s="8"/>
      <c r="X9" s="8"/>
      <c r="Y9" s="8"/>
      <c r="Z9" s="8"/>
    </row>
    <row r="10" spans="1:26" ht="23.25" customHeight="1" x14ac:dyDescent="0.7">
      <c r="A10" s="8"/>
      <c r="B10" s="8"/>
      <c r="C10" s="8"/>
      <c r="D10" s="8"/>
      <c r="E10" s="11">
        <f t="shared" si="5"/>
        <v>39</v>
      </c>
      <c r="F10" s="10">
        <f t="shared" si="0"/>
        <v>0</v>
      </c>
      <c r="G10" s="10">
        <f t="shared" si="1"/>
        <v>-1.5</v>
      </c>
      <c r="H10" s="10">
        <f t="shared" si="2"/>
        <v>1.5</v>
      </c>
      <c r="I10" s="10">
        <f t="shared" si="3"/>
        <v>-1</v>
      </c>
      <c r="J10" s="10">
        <f t="shared" si="4"/>
        <v>1</v>
      </c>
      <c r="K10" s="8"/>
      <c r="L10" s="8"/>
      <c r="M10" s="8"/>
      <c r="N10" s="8"/>
      <c r="O10" s="8"/>
      <c r="P10" s="8"/>
      <c r="Q10" s="8"/>
      <c r="R10" s="8"/>
      <c r="S10" s="8"/>
      <c r="T10" s="8"/>
      <c r="U10" s="8"/>
      <c r="V10" s="8"/>
      <c r="W10" s="8"/>
      <c r="X10" s="8"/>
      <c r="Y10" s="8"/>
      <c r="Z10" s="8"/>
    </row>
    <row r="11" spans="1:26" ht="23.25" customHeight="1" x14ac:dyDescent="0.7">
      <c r="A11" s="8"/>
      <c r="B11" s="8"/>
      <c r="C11" s="8"/>
      <c r="D11" s="8"/>
      <c r="E11" s="11">
        <f t="shared" si="5"/>
        <v>40</v>
      </c>
      <c r="F11" s="10">
        <f t="shared" si="0"/>
        <v>1</v>
      </c>
      <c r="G11" s="10">
        <f t="shared" si="1"/>
        <v>-1.5</v>
      </c>
      <c r="H11" s="10">
        <f t="shared" si="2"/>
        <v>1.5</v>
      </c>
      <c r="I11" s="10">
        <f t="shared" si="3"/>
        <v>-2</v>
      </c>
      <c r="J11" s="10">
        <f t="shared" si="4"/>
        <v>2</v>
      </c>
      <c r="K11" s="8"/>
      <c r="L11" s="8"/>
      <c r="M11" s="8"/>
      <c r="N11" s="8"/>
      <c r="O11" s="8"/>
      <c r="P11" s="8"/>
      <c r="Q11" s="8"/>
      <c r="R11" s="8"/>
      <c r="S11" s="8"/>
      <c r="T11" s="8"/>
      <c r="U11" s="8"/>
      <c r="V11" s="8"/>
      <c r="W11" s="8"/>
      <c r="X11" s="8"/>
      <c r="Y11" s="8"/>
      <c r="Z11" s="8"/>
    </row>
    <row r="12" spans="1:26" ht="23.25" customHeight="1" x14ac:dyDescent="0.7">
      <c r="A12" s="8"/>
      <c r="B12" s="8"/>
      <c r="C12" s="8"/>
      <c r="D12" s="8"/>
      <c r="E12" s="11">
        <f t="shared" si="5"/>
        <v>41</v>
      </c>
      <c r="F12" s="10">
        <f t="shared" si="0"/>
        <v>2</v>
      </c>
      <c r="G12" s="10">
        <f t="shared" si="1"/>
        <v>-0.5</v>
      </c>
      <c r="H12" s="10">
        <f t="shared" si="2"/>
        <v>0.5</v>
      </c>
      <c r="I12" s="10">
        <f t="shared" si="3"/>
        <v>-2</v>
      </c>
      <c r="J12" s="10">
        <f t="shared" si="4"/>
        <v>2</v>
      </c>
      <c r="K12" s="8"/>
      <c r="L12" s="8"/>
      <c r="M12" s="8"/>
      <c r="N12" s="8"/>
      <c r="O12" s="8"/>
      <c r="P12" s="8"/>
      <c r="Q12" s="8"/>
      <c r="R12" s="8"/>
      <c r="S12" s="8"/>
      <c r="T12" s="8"/>
      <c r="U12" s="8"/>
      <c r="V12" s="8"/>
      <c r="W12" s="8"/>
      <c r="X12" s="8"/>
      <c r="Y12" s="8"/>
      <c r="Z12" s="8"/>
    </row>
    <row r="13" spans="1:26" ht="23.25" customHeight="1" x14ac:dyDescent="0.7">
      <c r="A13" s="8"/>
      <c r="B13" s="8"/>
      <c r="C13" s="8"/>
      <c r="D13" s="8" t="s">
        <v>354</v>
      </c>
      <c r="E13" s="11">
        <f t="shared" si="5"/>
        <v>42</v>
      </c>
      <c r="F13" s="10">
        <f t="shared" si="0"/>
        <v>3</v>
      </c>
      <c r="G13" s="10">
        <f t="shared" si="1"/>
        <v>0.5</v>
      </c>
      <c r="H13" s="10">
        <f t="shared" si="2"/>
        <v>-0.5</v>
      </c>
      <c r="I13" s="10">
        <f t="shared" si="3"/>
        <v>-2</v>
      </c>
      <c r="J13" s="10">
        <f t="shared" si="4"/>
        <v>2</v>
      </c>
      <c r="K13" s="8"/>
      <c r="L13" s="8"/>
      <c r="M13" s="8"/>
      <c r="N13" s="8"/>
      <c r="O13" s="8"/>
      <c r="P13" s="8"/>
      <c r="Q13" s="8"/>
      <c r="R13" s="8"/>
      <c r="S13" s="8"/>
      <c r="T13" s="8"/>
      <c r="U13" s="8"/>
      <c r="V13" s="8"/>
      <c r="W13" s="8"/>
      <c r="X13" s="8"/>
      <c r="Y13" s="8"/>
      <c r="Z13" s="8"/>
    </row>
    <row r="14" spans="1:26" ht="23.25" customHeight="1" x14ac:dyDescent="0.7">
      <c r="A14" s="8"/>
      <c r="B14" s="8"/>
      <c r="C14" s="8"/>
      <c r="D14" s="8"/>
      <c r="E14" s="11">
        <f t="shared" si="5"/>
        <v>43</v>
      </c>
      <c r="F14" s="10">
        <f t="shared" si="0"/>
        <v>4</v>
      </c>
      <c r="G14" s="10">
        <f t="shared" si="1"/>
        <v>1.5</v>
      </c>
      <c r="H14" s="10">
        <f t="shared" si="2"/>
        <v>-1.5</v>
      </c>
      <c r="I14" s="10">
        <f t="shared" si="3"/>
        <v>-2</v>
      </c>
      <c r="J14" s="10">
        <f t="shared" si="4"/>
        <v>2</v>
      </c>
      <c r="K14" s="8"/>
      <c r="L14" s="8"/>
      <c r="M14" s="8"/>
      <c r="N14" s="8"/>
      <c r="O14" s="8"/>
      <c r="P14" s="8"/>
      <c r="Q14" s="8"/>
      <c r="R14" s="8"/>
      <c r="S14" s="8"/>
      <c r="T14" s="8"/>
      <c r="U14" s="8"/>
      <c r="V14" s="8"/>
      <c r="W14" s="8"/>
      <c r="X14" s="8"/>
      <c r="Y14" s="8"/>
      <c r="Z14" s="8"/>
    </row>
    <row r="15" spans="1:26" ht="23.25" customHeight="1" x14ac:dyDescent="0.7">
      <c r="A15" s="8"/>
      <c r="B15" s="8"/>
      <c r="C15" s="8"/>
      <c r="D15" s="8"/>
      <c r="E15" s="11">
        <f t="shared" si="5"/>
        <v>44</v>
      </c>
      <c r="F15" s="10">
        <f t="shared" si="0"/>
        <v>5</v>
      </c>
      <c r="G15" s="10">
        <f t="shared" si="1"/>
        <v>2.5</v>
      </c>
      <c r="H15" s="10">
        <f t="shared" si="2"/>
        <v>-2.5</v>
      </c>
      <c r="I15" s="10">
        <f t="shared" si="3"/>
        <v>-2</v>
      </c>
      <c r="J15" s="10">
        <f t="shared" si="4"/>
        <v>2</v>
      </c>
      <c r="K15" s="8"/>
      <c r="L15" s="8"/>
      <c r="M15" s="8"/>
      <c r="N15" s="8"/>
      <c r="O15" s="8"/>
      <c r="P15" s="8"/>
      <c r="Q15" s="8"/>
      <c r="R15" s="8"/>
      <c r="S15" s="8"/>
      <c r="T15" s="8"/>
      <c r="U15" s="8"/>
      <c r="V15" s="8"/>
      <c r="W15" s="8"/>
      <c r="X15" s="8"/>
      <c r="Y15" s="8"/>
      <c r="Z15" s="8"/>
    </row>
    <row r="16" spans="1:26" ht="23.25" customHeight="1" x14ac:dyDescent="0.7">
      <c r="A16" s="8"/>
      <c r="B16" s="8"/>
      <c r="C16" s="8"/>
      <c r="D16" s="8"/>
      <c r="E16" s="11">
        <f t="shared" si="5"/>
        <v>45</v>
      </c>
      <c r="F16" s="10">
        <f t="shared" si="0"/>
        <v>6</v>
      </c>
      <c r="G16" s="10">
        <f t="shared" si="1"/>
        <v>3.5</v>
      </c>
      <c r="H16" s="10">
        <f t="shared" si="2"/>
        <v>-3.5</v>
      </c>
      <c r="I16" s="10">
        <f t="shared" si="3"/>
        <v>-2</v>
      </c>
      <c r="J16" s="10">
        <f t="shared" si="4"/>
        <v>2</v>
      </c>
      <c r="K16" s="8"/>
      <c r="L16" s="8"/>
      <c r="M16" s="8"/>
      <c r="N16" s="8"/>
      <c r="O16" s="8"/>
      <c r="P16" s="8"/>
      <c r="Q16" s="8"/>
      <c r="R16" s="8"/>
      <c r="S16" s="8"/>
      <c r="T16" s="8"/>
      <c r="U16" s="8"/>
      <c r="V16" s="8"/>
      <c r="W16" s="8"/>
      <c r="X16" s="8"/>
      <c r="Y16" s="8"/>
      <c r="Z16" s="8"/>
    </row>
    <row r="17" spans="1:26" ht="23.25" customHeight="1" x14ac:dyDescent="0.7">
      <c r="A17" s="8"/>
      <c r="B17" s="8"/>
      <c r="C17" s="8"/>
      <c r="D17" s="8"/>
      <c r="E17" s="11">
        <f t="shared" si="5"/>
        <v>46</v>
      </c>
      <c r="F17" s="10">
        <f t="shared" si="0"/>
        <v>7</v>
      </c>
      <c r="G17" s="10">
        <f t="shared" si="1"/>
        <v>4.5</v>
      </c>
      <c r="H17" s="10">
        <f t="shared" si="2"/>
        <v>-4.5</v>
      </c>
      <c r="I17" s="10">
        <f t="shared" si="3"/>
        <v>-2</v>
      </c>
      <c r="J17" s="10">
        <f t="shared" si="4"/>
        <v>2</v>
      </c>
      <c r="K17" s="8"/>
      <c r="L17" s="8"/>
      <c r="M17" s="8"/>
      <c r="N17" s="8"/>
      <c r="O17" s="8"/>
      <c r="P17" s="8"/>
      <c r="Q17" s="8"/>
      <c r="R17" s="8"/>
      <c r="S17" s="8"/>
      <c r="T17" s="8"/>
      <c r="U17" s="8"/>
      <c r="V17" s="8"/>
      <c r="W17" s="8"/>
      <c r="X17" s="8"/>
      <c r="Y17" s="8"/>
      <c r="Z17" s="8"/>
    </row>
    <row r="18" spans="1:26" ht="23.25" customHeight="1" x14ac:dyDescent="0.7">
      <c r="A18" s="8"/>
      <c r="B18" s="8"/>
      <c r="C18" s="8"/>
      <c r="D18" s="8"/>
      <c r="E18" s="11">
        <f t="shared" si="5"/>
        <v>47</v>
      </c>
      <c r="F18" s="10">
        <f t="shared" si="0"/>
        <v>8</v>
      </c>
      <c r="G18" s="10">
        <f t="shared" si="1"/>
        <v>5.5</v>
      </c>
      <c r="H18" s="10">
        <f t="shared" si="2"/>
        <v>-5.5</v>
      </c>
      <c r="I18" s="10">
        <f t="shared" si="3"/>
        <v>-2</v>
      </c>
      <c r="J18" s="10">
        <f t="shared" si="4"/>
        <v>2</v>
      </c>
      <c r="K18" s="8"/>
      <c r="L18" s="8"/>
      <c r="M18" s="8"/>
      <c r="N18" s="8"/>
      <c r="O18" s="8"/>
      <c r="P18" s="8"/>
      <c r="Q18" s="8"/>
      <c r="R18" s="8"/>
      <c r="S18" s="8"/>
      <c r="T18" s="8"/>
      <c r="U18" s="8"/>
      <c r="V18" s="8"/>
      <c r="W18" s="8"/>
      <c r="X18" s="8"/>
      <c r="Y18" s="8"/>
      <c r="Z18" s="8"/>
    </row>
    <row r="19" spans="1:26" ht="23.25" customHeight="1" x14ac:dyDescent="1.35">
      <c r="A19" s="8"/>
      <c r="B19" s="8"/>
      <c r="C19" s="8"/>
      <c r="D19" s="8"/>
      <c r="E19" s="8"/>
      <c r="F19" s="8"/>
      <c r="G19" s="9" t="str">
        <f ca="1">_xlfn.FORMULATEXT(G6)</f>
        <v>=-G$4+ MAX(0,@spot_price-x_call40)</v>
      </c>
      <c r="H19" s="8"/>
      <c r="I19" s="8"/>
      <c r="J19" s="8"/>
      <c r="K19" s="8"/>
      <c r="L19" s="8"/>
      <c r="M19" s="8"/>
      <c r="N19" s="8"/>
      <c r="O19" s="8"/>
      <c r="P19" s="8"/>
      <c r="Q19" s="8"/>
      <c r="R19" s="8"/>
      <c r="S19" s="8"/>
      <c r="T19" s="8"/>
      <c r="U19" s="8"/>
      <c r="V19" s="8"/>
      <c r="W19" s="8"/>
      <c r="X19" s="8"/>
      <c r="Y19" s="8"/>
      <c r="Z19" s="8"/>
    </row>
    <row r="20" spans="1:26" ht="23.25" customHeight="1" x14ac:dyDescent="1.35">
      <c r="A20" s="8"/>
      <c r="B20" s="8"/>
      <c r="C20" s="8"/>
      <c r="D20" s="8"/>
      <c r="E20" s="8"/>
      <c r="F20" s="8"/>
      <c r="G20" s="8"/>
      <c r="H20" s="8"/>
      <c r="I20" s="9" t="str">
        <f ca="1">_xlfn.FORMULATEXT(I7)</f>
        <v>=-I$4+MAX(0,I$3-$E7)</v>
      </c>
      <c r="J20" s="8"/>
      <c r="K20" s="8"/>
      <c r="L20" s="8"/>
      <c r="M20" s="8"/>
      <c r="N20" s="8"/>
      <c r="O20" s="8"/>
      <c r="P20" s="8"/>
      <c r="Q20" s="8"/>
      <c r="R20" s="8"/>
      <c r="S20" s="8"/>
      <c r="T20" s="8"/>
      <c r="U20" s="8"/>
      <c r="V20" s="8"/>
      <c r="W20" s="8"/>
      <c r="X20" s="8"/>
      <c r="Y20" s="8"/>
      <c r="Z20" s="8"/>
    </row>
    <row r="21" spans="1:26" ht="23.25" customHeight="1" x14ac:dyDescent="0.7">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23.25" customHeight="1" x14ac:dyDescent="0.7">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23.25" customHeight="1" x14ac:dyDescent="0.7">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23.25" customHeight="1" x14ac:dyDescent="0.7">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23.25" customHeight="1" x14ac:dyDescent="0.7">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23.25" customHeight="1" x14ac:dyDescent="0.7">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23.25" customHeight="1" x14ac:dyDescent="0.7">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23.25" customHeight="1" x14ac:dyDescent="0.7">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23.25" customHeight="1" x14ac:dyDescent="0.7">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23.25" customHeight="1" x14ac:dyDescent="0.7">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23.25" customHeight="1" x14ac:dyDescent="0.7">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23.25" customHeight="1" x14ac:dyDescent="0.7">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23.25" customHeight="1" x14ac:dyDescent="0.7">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23.25" customHeight="1" x14ac:dyDescent="0.7">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23.25" customHeight="1" x14ac:dyDescent="0.7">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23.25" customHeight="1" x14ac:dyDescent="0.7">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23.25" customHeight="1" x14ac:dyDescent="0.7">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23.25" customHeight="1" x14ac:dyDescent="0.7">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23.25" customHeight="1" x14ac:dyDescent="0.7">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23.25" customHeight="1" x14ac:dyDescent="0.7">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23.25" customHeight="1" x14ac:dyDescent="0.7">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23.25" customHeight="1" x14ac:dyDescent="0.7">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23.25" customHeight="1" x14ac:dyDescent="0.7">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23.25" customHeight="1" x14ac:dyDescent="0.7">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23.25" customHeight="1" x14ac:dyDescent="0.7">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23.25" customHeight="1" x14ac:dyDescent="0.7">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23.25" customHeight="1" x14ac:dyDescent="0.7">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23.25" customHeight="1" x14ac:dyDescent="0.7">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23.25" customHeight="1" x14ac:dyDescent="0.7">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23.25" customHeight="1" x14ac:dyDescent="0.7">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23.25" customHeight="1" x14ac:dyDescent="0.7">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23.25" customHeight="1" x14ac:dyDescent="0.7">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23.25" customHeight="1" x14ac:dyDescent="0.7">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23.25" customHeight="1" x14ac:dyDescent="0.7">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23.25" customHeight="1" x14ac:dyDescent="0.7">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23.25" customHeight="1" x14ac:dyDescent="0.7">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23.25" customHeight="1" x14ac:dyDescent="0.7">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23.25" customHeight="1" x14ac:dyDescent="0.7">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23.25" customHeight="1" x14ac:dyDescent="0.7">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23.25" customHeight="1" x14ac:dyDescent="0.7">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23.25" customHeight="1" x14ac:dyDescent="0.7">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23.25" customHeight="1" x14ac:dyDescent="0.7">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23.25" customHeight="1" x14ac:dyDescent="0.7">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23.25" customHeight="1" x14ac:dyDescent="0.7">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23.25" customHeight="1" x14ac:dyDescent="0.7">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23.25" customHeight="1" x14ac:dyDescent="0.7">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23.25" customHeight="1" x14ac:dyDescent="0.7">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23.25" customHeight="1" x14ac:dyDescent="0.7">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23.25" customHeight="1" x14ac:dyDescent="0.7">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23.25" customHeight="1" x14ac:dyDescent="0.7">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23.25" customHeight="1" x14ac:dyDescent="0.7">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23.25" customHeight="1" x14ac:dyDescent="0.7">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23.25" customHeight="1" x14ac:dyDescent="0.7">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23.25" customHeight="1" x14ac:dyDescent="0.7">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23.25" customHeight="1" x14ac:dyDescent="0.7">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23.25" customHeight="1" x14ac:dyDescent="0.7">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23.25" customHeight="1" x14ac:dyDescent="0.7">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23.25" customHeight="1" x14ac:dyDescent="0.7">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23.25" customHeight="1" x14ac:dyDescent="0.7">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23.25" customHeight="1" x14ac:dyDescent="0.7">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23.25" customHeight="1" x14ac:dyDescent="0.7">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23.25" customHeight="1" x14ac:dyDescent="0.7">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23.25" customHeight="1" x14ac:dyDescent="0.7">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23.25" customHeight="1" x14ac:dyDescent="0.7">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23.25" customHeight="1" x14ac:dyDescent="0.7">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23.25" customHeight="1" x14ac:dyDescent="0.7">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23.25" customHeight="1" x14ac:dyDescent="0.7">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23.25" customHeight="1" x14ac:dyDescent="0.7">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23.25" customHeight="1" x14ac:dyDescent="0.7">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23.25" customHeight="1" x14ac:dyDescent="0.7">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23.25" customHeight="1" x14ac:dyDescent="0.7">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23.25" customHeight="1" x14ac:dyDescent="0.7">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23.25" customHeight="1" x14ac:dyDescent="0.7">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23.25" customHeight="1" x14ac:dyDescent="0.7">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23.25" customHeight="1" x14ac:dyDescent="0.7">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23.25" customHeight="1" x14ac:dyDescent="0.7">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23.25" customHeight="1" x14ac:dyDescent="0.7">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23.25" customHeight="1" x14ac:dyDescent="0.7">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23.25" customHeight="1" x14ac:dyDescent="0.7">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23.25" customHeight="1" x14ac:dyDescent="0.7">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23.25" customHeight="1" x14ac:dyDescent="0.7">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23.25" customHeight="1" x14ac:dyDescent="0.7">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23.25" customHeight="1" x14ac:dyDescent="0.7">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23.25" customHeight="1" x14ac:dyDescent="0.7">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23.25" customHeight="1" x14ac:dyDescent="0.7">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23.25" customHeight="1" x14ac:dyDescent="0.7">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23.25" customHeight="1" x14ac:dyDescent="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23.25" customHeight="1" x14ac:dyDescent="0.7">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23.25" customHeight="1" x14ac:dyDescent="0.7">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23.25" customHeight="1" x14ac:dyDescent="0.7">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23.25" customHeight="1" x14ac:dyDescent="0.7">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23.25" customHeight="1" x14ac:dyDescent="0.7">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23.25" customHeight="1" x14ac:dyDescent="0.7">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23.25" customHeight="1" x14ac:dyDescent="0.7">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23.25" customHeight="1" x14ac:dyDescent="0.7">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23.25" customHeight="1" x14ac:dyDescent="0.7">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23.25" customHeight="1" x14ac:dyDescent="0.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23.25" customHeight="1" x14ac:dyDescent="0.7">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23.25" customHeight="1" x14ac:dyDescent="0.7">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23.25" customHeight="1" x14ac:dyDescent="0.7">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23.25" customHeight="1" x14ac:dyDescent="0.7">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23.25" customHeight="1" x14ac:dyDescent="0.7">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23.25" customHeight="1" x14ac:dyDescent="0.7">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23.25" customHeight="1" x14ac:dyDescent="0.7">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23.25" customHeight="1" x14ac:dyDescent="0.7">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23.25" customHeight="1" x14ac:dyDescent="0.7">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23.25" customHeight="1" x14ac:dyDescent="0.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23.25" customHeight="1" x14ac:dyDescent="0.7">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23.25" customHeight="1" x14ac:dyDescent="0.7">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23.25" customHeight="1" x14ac:dyDescent="0.7">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23.25" customHeight="1" x14ac:dyDescent="0.7">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23.25" customHeight="1" x14ac:dyDescent="0.7">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23.25" customHeight="1" x14ac:dyDescent="0.7">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23.25" customHeight="1" x14ac:dyDescent="0.7">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23.25" customHeight="1" x14ac:dyDescent="0.7">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23.25" customHeight="1" x14ac:dyDescent="0.7">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23.25" customHeight="1" x14ac:dyDescent="0.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23.25" customHeight="1" x14ac:dyDescent="0.7">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23.25" customHeight="1" x14ac:dyDescent="0.7">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23.25" customHeight="1" x14ac:dyDescent="0.7">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23.25" customHeight="1" x14ac:dyDescent="0.7">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23.25" customHeight="1" x14ac:dyDescent="0.7">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23.25" customHeight="1" x14ac:dyDescent="0.7">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23.25" customHeight="1" x14ac:dyDescent="0.7">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23.25" customHeight="1" x14ac:dyDescent="0.7">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23.25" customHeight="1" x14ac:dyDescent="0.7">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23.25" customHeight="1" x14ac:dyDescent="0.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23.25" customHeight="1" x14ac:dyDescent="0.7">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23.25" customHeight="1" x14ac:dyDescent="0.7">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23.25" customHeight="1" x14ac:dyDescent="0.7">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23.25" customHeight="1" x14ac:dyDescent="0.7">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23.25" customHeight="1" x14ac:dyDescent="0.7">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23.25" customHeight="1" x14ac:dyDescent="0.7">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23.25" customHeight="1" x14ac:dyDescent="0.7">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23.25" customHeight="1" x14ac:dyDescent="0.7">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23.25" customHeight="1" x14ac:dyDescent="0.7">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23.25" customHeight="1" x14ac:dyDescent="0.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23.25" customHeight="1" x14ac:dyDescent="0.7">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23.25" customHeight="1" x14ac:dyDescent="0.7">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23.25" customHeight="1" x14ac:dyDescent="0.7">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23.25" customHeight="1" x14ac:dyDescent="0.7">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23.25" customHeight="1" x14ac:dyDescent="0.7">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23.25" customHeight="1" x14ac:dyDescent="0.7">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23.25" customHeight="1" x14ac:dyDescent="0.7">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23.25" customHeight="1" x14ac:dyDescent="0.7">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23.25" customHeight="1" x14ac:dyDescent="0.7">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23.25" customHeight="1" x14ac:dyDescent="0.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23.25" customHeight="1" x14ac:dyDescent="0.7">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23.25" customHeight="1" x14ac:dyDescent="0.7">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23.25" customHeight="1" x14ac:dyDescent="0.7">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23.25" customHeight="1" x14ac:dyDescent="0.7">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23.25" customHeight="1" x14ac:dyDescent="0.7">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23.25" customHeight="1" x14ac:dyDescent="0.7">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23.25" customHeight="1" x14ac:dyDescent="0.7">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23.25" customHeight="1" x14ac:dyDescent="0.7">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23.25" customHeight="1" x14ac:dyDescent="0.7">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23.25" customHeight="1" x14ac:dyDescent="0.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23.25" customHeight="1" x14ac:dyDescent="0.7">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23.25" customHeight="1" x14ac:dyDescent="0.7">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23.25" customHeight="1" x14ac:dyDescent="0.7">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23.25" customHeight="1" x14ac:dyDescent="0.7">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23.25" customHeight="1" x14ac:dyDescent="0.7">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23.25" customHeight="1" x14ac:dyDescent="0.7">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23.25" customHeight="1" x14ac:dyDescent="0.7">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23.25" customHeight="1" x14ac:dyDescent="0.7">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23.25" customHeight="1" x14ac:dyDescent="0.7">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23.25" customHeight="1" x14ac:dyDescent="0.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23.25" customHeight="1" x14ac:dyDescent="0.7">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23.25" customHeight="1" x14ac:dyDescent="0.7">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23.25" customHeight="1" x14ac:dyDescent="0.7">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23.25" customHeight="1" x14ac:dyDescent="0.7">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23.25" customHeight="1" x14ac:dyDescent="0.7">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23.25" customHeight="1" x14ac:dyDescent="0.7">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23.25" customHeight="1" x14ac:dyDescent="0.7">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23.25" customHeight="1" x14ac:dyDescent="0.7">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23.25" customHeight="1" x14ac:dyDescent="0.7">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23.25" customHeight="1" x14ac:dyDescent="0.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23.25" customHeight="1" x14ac:dyDescent="0.7">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23.25" customHeight="1" x14ac:dyDescent="0.7">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23.25" customHeight="1" x14ac:dyDescent="0.7">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23.25" customHeight="1" x14ac:dyDescent="0.7">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23.25" customHeight="1" x14ac:dyDescent="0.7">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23.25" customHeight="1" x14ac:dyDescent="0.7">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23.25" customHeight="1" x14ac:dyDescent="0.7">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23.25" customHeight="1" x14ac:dyDescent="0.7">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23.25" customHeight="1" x14ac:dyDescent="0.7">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23.25" customHeight="1" x14ac:dyDescent="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23.25" customHeight="1" x14ac:dyDescent="0.7">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3.25" customHeight="1" x14ac:dyDescent="0.7">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3.25" customHeight="1" x14ac:dyDescent="0.7">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3.25" customHeight="1" x14ac:dyDescent="0.7">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3.25" customHeight="1" x14ac:dyDescent="0.7">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3.25" customHeight="1" x14ac:dyDescent="0.7">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23.25" customHeight="1" x14ac:dyDescent="0.7">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3.25" customHeight="1" x14ac:dyDescent="0.7">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23.25" customHeight="1" x14ac:dyDescent="0.7">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23.25" customHeight="1" x14ac:dyDescent="0.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23.25" customHeight="1" x14ac:dyDescent="0.7">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23.25" customHeight="1" x14ac:dyDescent="0.7">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23.25" customHeight="1" x14ac:dyDescent="0.7">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23.25" customHeight="1" x14ac:dyDescent="0.7">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23.25" customHeight="1" x14ac:dyDescent="0.7">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3.25" customHeight="1" x14ac:dyDescent="0.7">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3.25" customHeight="1" x14ac:dyDescent="0.7">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23.25" customHeight="1" x14ac:dyDescent="0.7">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23.25" customHeight="1" x14ac:dyDescent="0.7">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23.25" customHeight="1" x14ac:dyDescent="0.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3.25" customHeight="1" x14ac:dyDescent="0.7">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3.25" customHeight="1" x14ac:dyDescent="0.7">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3.25" customHeight="1" x14ac:dyDescent="0.7">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3.25" customHeight="1" x14ac:dyDescent="0.7">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23.25" customHeight="1" x14ac:dyDescent="0.7">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23.25" customHeight="1" x14ac:dyDescent="0.7">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23.25" customHeight="1" x14ac:dyDescent="0.7">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23.25" customHeight="1" x14ac:dyDescent="0.7">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23.25" customHeight="1" x14ac:dyDescent="0.7">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3.25" customHeight="1" x14ac:dyDescent="0.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23.25" customHeight="1" x14ac:dyDescent="0.7">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3.25" customHeight="1" x14ac:dyDescent="0.7">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23.25" customHeight="1" x14ac:dyDescent="0.7">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3.25" customHeight="1" x14ac:dyDescent="0.7">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23.25" customHeight="1" x14ac:dyDescent="0.7">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3.25" customHeight="1" x14ac:dyDescent="0.7">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3.25" customHeight="1" x14ac:dyDescent="0.7">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23.25" customHeight="1" x14ac:dyDescent="0.7">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23.25" customHeight="1" x14ac:dyDescent="0.7">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23.25" customHeight="1" x14ac:dyDescent="0.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23.25" customHeight="1" x14ac:dyDescent="0.7">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3.25" customHeight="1" x14ac:dyDescent="0.7">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23.25" customHeight="1" x14ac:dyDescent="0.7">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3.25" customHeight="1" x14ac:dyDescent="0.7">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23.25" customHeight="1" x14ac:dyDescent="0.7">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3.25" customHeight="1" x14ac:dyDescent="0.7">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23.25" customHeight="1" x14ac:dyDescent="0.7">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23.25" customHeight="1" x14ac:dyDescent="0.7">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23.25" customHeight="1" x14ac:dyDescent="0.7">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3.25" customHeight="1" x14ac:dyDescent="0.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23.25" customHeight="1" x14ac:dyDescent="0.7">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23.25" customHeight="1" x14ac:dyDescent="0.7">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23.25" customHeight="1" x14ac:dyDescent="0.7">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23.25" customHeight="1" x14ac:dyDescent="0.7">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23.25" customHeight="1" x14ac:dyDescent="0.7">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23.25" customHeight="1" x14ac:dyDescent="0.7">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23.25" customHeight="1" x14ac:dyDescent="0.7">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23.25" customHeight="1" x14ac:dyDescent="0.7">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23.25" customHeight="1" x14ac:dyDescent="0.7">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23.25" customHeight="1" x14ac:dyDescent="0.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23.25" customHeight="1" x14ac:dyDescent="0.7">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23.25" customHeight="1" x14ac:dyDescent="0.7">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23.25" customHeight="1" x14ac:dyDescent="0.7">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23.25" customHeight="1" x14ac:dyDescent="0.7">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23.25" customHeight="1" x14ac:dyDescent="0.7">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23.25" customHeight="1" x14ac:dyDescent="0.7">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23.25" customHeight="1" x14ac:dyDescent="0.7">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23.25" customHeight="1" x14ac:dyDescent="0.7">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23.25" customHeight="1" x14ac:dyDescent="0.7">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23.25" customHeight="1" x14ac:dyDescent="0.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23.25" customHeight="1" x14ac:dyDescent="0.7">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23.25" customHeight="1" x14ac:dyDescent="0.7">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23.25" customHeight="1" x14ac:dyDescent="0.7">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23.25" customHeight="1" x14ac:dyDescent="0.7">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23.25" customHeight="1" x14ac:dyDescent="0.7">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23.25" customHeight="1" x14ac:dyDescent="0.7">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23.25" customHeight="1" x14ac:dyDescent="0.7">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23.25" customHeight="1" x14ac:dyDescent="0.7">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23.25" customHeight="1" x14ac:dyDescent="0.7">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23.25" customHeight="1" x14ac:dyDescent="0.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23.25" customHeight="1" x14ac:dyDescent="0.7">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23.25" customHeight="1" x14ac:dyDescent="0.7">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23.25" customHeight="1" x14ac:dyDescent="0.7">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23.25" customHeight="1" x14ac:dyDescent="0.7">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23.25" customHeight="1" x14ac:dyDescent="0.7">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23.25" customHeight="1" x14ac:dyDescent="0.7">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23.25" customHeight="1" x14ac:dyDescent="0.7">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23.25" customHeight="1" x14ac:dyDescent="0.7">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23.25" customHeight="1" x14ac:dyDescent="0.7">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23.25" customHeight="1" x14ac:dyDescent="0.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23.25" customHeight="1" x14ac:dyDescent="0.7">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23.25" customHeight="1" x14ac:dyDescent="0.7">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23.25" customHeight="1" x14ac:dyDescent="0.7">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23.25" customHeight="1" x14ac:dyDescent="0.7">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23.25" customHeight="1" x14ac:dyDescent="0.7">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23.25" customHeight="1" x14ac:dyDescent="0.7">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23.25" customHeight="1" x14ac:dyDescent="0.7">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23.25" customHeight="1" x14ac:dyDescent="0.7">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23.25" customHeight="1" x14ac:dyDescent="0.7">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23.25" customHeight="1" x14ac:dyDescent="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23.25" customHeight="1" x14ac:dyDescent="0.7">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23.25" customHeight="1" x14ac:dyDescent="0.7">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23.25" customHeight="1" x14ac:dyDescent="0.7">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23.25" customHeight="1" x14ac:dyDescent="0.7">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23.25" customHeight="1" x14ac:dyDescent="0.7">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23.25" customHeight="1" x14ac:dyDescent="0.7">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23.25" customHeight="1" x14ac:dyDescent="0.7">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23.25" customHeight="1" x14ac:dyDescent="0.7">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23.25" customHeight="1" x14ac:dyDescent="0.7">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23.25" customHeight="1" x14ac:dyDescent="0.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23.25" customHeight="1" x14ac:dyDescent="0.7">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23.25" customHeight="1" x14ac:dyDescent="0.7">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23.25" customHeight="1" x14ac:dyDescent="0.7">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23.25" customHeight="1" x14ac:dyDescent="0.7">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23.25" customHeight="1" x14ac:dyDescent="0.7">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23.25" customHeight="1" x14ac:dyDescent="0.7">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23.25" customHeight="1" x14ac:dyDescent="0.7">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23.25" customHeight="1" x14ac:dyDescent="0.7">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23.25" customHeight="1" x14ac:dyDescent="0.7">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23.25" customHeight="1" x14ac:dyDescent="0.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23.25" customHeight="1" x14ac:dyDescent="0.7">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23.25" customHeight="1" x14ac:dyDescent="0.7">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23.25" customHeight="1" x14ac:dyDescent="0.7">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23.25" customHeight="1" x14ac:dyDescent="0.7">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23.25" customHeight="1" x14ac:dyDescent="0.7">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23.25" customHeight="1" x14ac:dyDescent="0.7">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23.25" customHeight="1" x14ac:dyDescent="0.7">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23.25" customHeight="1" x14ac:dyDescent="0.7">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23.25" customHeight="1" x14ac:dyDescent="0.7">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23.25" customHeight="1" x14ac:dyDescent="0.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23.25" customHeight="1" x14ac:dyDescent="0.7">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23.25" customHeight="1" x14ac:dyDescent="0.7">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23.25" customHeight="1" x14ac:dyDescent="0.7">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23.25" customHeight="1" x14ac:dyDescent="0.7">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23.25" customHeight="1" x14ac:dyDescent="0.7">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23.25" customHeight="1" x14ac:dyDescent="0.7">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23.25" customHeight="1" x14ac:dyDescent="0.7">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23.25" customHeight="1" x14ac:dyDescent="0.7">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23.25" customHeight="1" x14ac:dyDescent="0.7">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23.25" customHeight="1" x14ac:dyDescent="0.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23.25" customHeight="1" x14ac:dyDescent="0.7">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23.25" customHeight="1" x14ac:dyDescent="0.7">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23.25" customHeight="1" x14ac:dyDescent="0.7">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23.25" customHeight="1" x14ac:dyDescent="0.7">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23.25" customHeight="1" x14ac:dyDescent="0.7">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23.25" customHeight="1" x14ac:dyDescent="0.7">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23.25" customHeight="1" x14ac:dyDescent="0.7">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23.25" customHeight="1" x14ac:dyDescent="0.7">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23.25" customHeight="1" x14ac:dyDescent="0.7">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23.25" customHeight="1" x14ac:dyDescent="0.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23.25" customHeight="1" x14ac:dyDescent="0.7">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23.25" customHeight="1" x14ac:dyDescent="0.7">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23.25" customHeight="1" x14ac:dyDescent="0.7">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23.25" customHeight="1" x14ac:dyDescent="0.7">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23.25" customHeight="1" x14ac:dyDescent="0.7">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23.25" customHeight="1" x14ac:dyDescent="0.7">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23.25" customHeight="1" x14ac:dyDescent="0.7">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23.25" customHeight="1" x14ac:dyDescent="0.7">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23.25" customHeight="1" x14ac:dyDescent="0.7">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23.25" customHeight="1" x14ac:dyDescent="0.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23.25" customHeight="1" x14ac:dyDescent="0.7">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23.25" customHeight="1" x14ac:dyDescent="0.7">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23.25" customHeight="1" x14ac:dyDescent="0.7">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23.25" customHeight="1" x14ac:dyDescent="0.7">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23.25" customHeight="1" x14ac:dyDescent="0.7">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23.25" customHeight="1" x14ac:dyDescent="0.7">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23.25" customHeight="1" x14ac:dyDescent="0.7">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23.25" customHeight="1" x14ac:dyDescent="0.7">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23.25" customHeight="1" x14ac:dyDescent="0.7">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23.25" customHeight="1" x14ac:dyDescent="0.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23.25" customHeight="1" x14ac:dyDescent="0.7">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23.25" customHeight="1" x14ac:dyDescent="0.7">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23.25" customHeight="1" x14ac:dyDescent="0.7">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23.25" customHeight="1" x14ac:dyDescent="0.7">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23.25" customHeight="1" x14ac:dyDescent="0.7">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23.25" customHeight="1" x14ac:dyDescent="0.7">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23.25" customHeight="1" x14ac:dyDescent="0.7">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23.25" customHeight="1" x14ac:dyDescent="0.7">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23.25" customHeight="1" x14ac:dyDescent="0.7">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23.25" customHeight="1" x14ac:dyDescent="0.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23.25" customHeight="1" x14ac:dyDescent="0.7">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23.25" customHeight="1" x14ac:dyDescent="0.7">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23.25" customHeight="1" x14ac:dyDescent="0.7">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23.25" customHeight="1" x14ac:dyDescent="0.7">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23.25" customHeight="1" x14ac:dyDescent="0.7">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23.25" customHeight="1" x14ac:dyDescent="0.7">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23.25" customHeight="1" x14ac:dyDescent="0.7">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23.25" customHeight="1" x14ac:dyDescent="0.7">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23.25" customHeight="1" x14ac:dyDescent="0.7">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23.25" customHeight="1" x14ac:dyDescent="0.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23.25" customHeight="1" x14ac:dyDescent="0.7">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23.25" customHeight="1" x14ac:dyDescent="0.7">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23.25" customHeight="1" x14ac:dyDescent="0.7">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23.25" customHeight="1" x14ac:dyDescent="0.7">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23.25" customHeight="1" x14ac:dyDescent="0.7">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23.25" customHeight="1" x14ac:dyDescent="0.7">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23.25" customHeight="1" x14ac:dyDescent="0.7">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23.25" customHeight="1" x14ac:dyDescent="0.7">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23.25" customHeight="1" x14ac:dyDescent="0.7">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23.25" customHeight="1" x14ac:dyDescent="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23.25" customHeight="1" x14ac:dyDescent="0.7">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23.25" customHeight="1" x14ac:dyDescent="0.7">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23.25" customHeight="1" x14ac:dyDescent="0.7">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23.25" customHeight="1" x14ac:dyDescent="0.7">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23.25" customHeight="1" x14ac:dyDescent="0.7">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23.25" customHeight="1" x14ac:dyDescent="0.7">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23.25" customHeight="1" x14ac:dyDescent="0.7">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23.25" customHeight="1" x14ac:dyDescent="0.7">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23.25" customHeight="1" x14ac:dyDescent="0.7">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23.25" customHeight="1" x14ac:dyDescent="0.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23.25" customHeight="1" x14ac:dyDescent="0.7">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23.25" customHeight="1" x14ac:dyDescent="0.7">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23.25" customHeight="1" x14ac:dyDescent="0.7">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23.25" customHeight="1" x14ac:dyDescent="0.7">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23.25" customHeight="1" x14ac:dyDescent="0.7">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23.25" customHeight="1" x14ac:dyDescent="0.7">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23.25" customHeight="1" x14ac:dyDescent="0.7">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23.25" customHeight="1" x14ac:dyDescent="0.7">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23.25" customHeight="1" x14ac:dyDescent="0.7">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23.25" customHeight="1" x14ac:dyDescent="0.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23.25" customHeight="1" x14ac:dyDescent="0.7">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23.25" customHeight="1" x14ac:dyDescent="0.7">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23.25" customHeight="1" x14ac:dyDescent="0.7">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23.25" customHeight="1" x14ac:dyDescent="0.7">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23.25" customHeight="1" x14ac:dyDescent="0.7">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23.25" customHeight="1" x14ac:dyDescent="0.7">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23.25" customHeight="1" x14ac:dyDescent="0.7">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23.25" customHeight="1" x14ac:dyDescent="0.7">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23.25" customHeight="1" x14ac:dyDescent="0.7">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23.25" customHeight="1" x14ac:dyDescent="0.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23.25" customHeight="1" x14ac:dyDescent="0.7">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23.25" customHeight="1" x14ac:dyDescent="0.7">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23.25" customHeight="1" x14ac:dyDescent="0.7">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23.25" customHeight="1" x14ac:dyDescent="0.7">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23.25" customHeight="1" x14ac:dyDescent="0.7">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23.25" customHeight="1" x14ac:dyDescent="0.7">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23.25" customHeight="1" x14ac:dyDescent="0.7">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23.25" customHeight="1" x14ac:dyDescent="0.7">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23.25" customHeight="1" x14ac:dyDescent="0.7">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23.25" customHeight="1" x14ac:dyDescent="0.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23.25" customHeight="1" x14ac:dyDescent="0.7">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23.25" customHeight="1" x14ac:dyDescent="0.7">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23.25" customHeight="1" x14ac:dyDescent="0.7">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23.25" customHeight="1" x14ac:dyDescent="0.7">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23.25" customHeight="1" x14ac:dyDescent="0.7">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23.25" customHeight="1" x14ac:dyDescent="0.7">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23.25" customHeight="1" x14ac:dyDescent="0.7">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23.25" customHeight="1" x14ac:dyDescent="0.7">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23.25" customHeight="1" x14ac:dyDescent="0.7">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23.25" customHeight="1" x14ac:dyDescent="0.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23.25" customHeight="1" x14ac:dyDescent="0.7">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23.25" customHeight="1" x14ac:dyDescent="0.7">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23.25" customHeight="1" x14ac:dyDescent="0.7">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23.25" customHeight="1" x14ac:dyDescent="0.7">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23.25" customHeight="1" x14ac:dyDescent="0.7">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23.25" customHeight="1" x14ac:dyDescent="0.7">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23.25" customHeight="1" x14ac:dyDescent="0.7">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23.25" customHeight="1" x14ac:dyDescent="0.7">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23.25" customHeight="1" x14ac:dyDescent="0.7">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23.25" customHeight="1" x14ac:dyDescent="0.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23.25" customHeight="1" x14ac:dyDescent="0.7">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23.25" customHeight="1" x14ac:dyDescent="0.7">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23.25" customHeight="1" x14ac:dyDescent="0.7">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23.25" customHeight="1" x14ac:dyDescent="0.7">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23.25" customHeight="1" x14ac:dyDescent="0.7">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23.25" customHeight="1" x14ac:dyDescent="0.7">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23.25" customHeight="1" x14ac:dyDescent="0.7">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23.25" customHeight="1" x14ac:dyDescent="0.7">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23.25" customHeight="1" x14ac:dyDescent="0.7">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23.25" customHeight="1" x14ac:dyDescent="0.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23.25" customHeight="1" x14ac:dyDescent="0.7">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23.25" customHeight="1" x14ac:dyDescent="0.7">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23.25" customHeight="1" x14ac:dyDescent="0.7">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23.25" customHeight="1" x14ac:dyDescent="0.7">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23.25" customHeight="1" x14ac:dyDescent="0.7">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23.25" customHeight="1" x14ac:dyDescent="0.7">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23.25" customHeight="1" x14ac:dyDescent="0.7">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23.25" customHeight="1" x14ac:dyDescent="0.7">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23.25" customHeight="1" x14ac:dyDescent="0.7">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23.25" customHeight="1" x14ac:dyDescent="0.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23.25" customHeight="1" x14ac:dyDescent="0.7">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23.25" customHeight="1" x14ac:dyDescent="0.7">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23.25" customHeight="1" x14ac:dyDescent="0.7">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23.25" customHeight="1" x14ac:dyDescent="0.7">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23.25" customHeight="1" x14ac:dyDescent="0.7">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23.25" customHeight="1" x14ac:dyDescent="0.7">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23.25" customHeight="1" x14ac:dyDescent="0.7">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23.25" customHeight="1" x14ac:dyDescent="0.7">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23.25" customHeight="1" x14ac:dyDescent="0.7">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23.25" customHeight="1" x14ac:dyDescent="0.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23.25" customHeight="1" x14ac:dyDescent="0.7">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23.25" customHeight="1" x14ac:dyDescent="0.7">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23.25" customHeight="1" x14ac:dyDescent="0.7">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23.25" customHeight="1" x14ac:dyDescent="0.7">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23.25" customHeight="1" x14ac:dyDescent="0.7">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23.25" customHeight="1" x14ac:dyDescent="0.7">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23.25" customHeight="1" x14ac:dyDescent="0.7">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23.25" customHeight="1" x14ac:dyDescent="0.7">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23.25" customHeight="1" x14ac:dyDescent="0.7">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23.25" customHeight="1" x14ac:dyDescent="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23.25" customHeight="1" x14ac:dyDescent="0.7">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23.25" customHeight="1" x14ac:dyDescent="0.7">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23.25" customHeight="1" x14ac:dyDescent="0.7">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23.25" customHeight="1" x14ac:dyDescent="0.7">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23.25" customHeight="1" x14ac:dyDescent="0.7">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23.25" customHeight="1" x14ac:dyDescent="0.7">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23.25" customHeight="1" x14ac:dyDescent="0.7">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23.25" customHeight="1" x14ac:dyDescent="0.7">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23.25" customHeight="1" x14ac:dyDescent="0.7">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23.25" customHeight="1" x14ac:dyDescent="0.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23.25" customHeight="1" x14ac:dyDescent="0.7">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23.25" customHeight="1" x14ac:dyDescent="0.7">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23.25" customHeight="1" x14ac:dyDescent="0.7">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23.25" customHeight="1" x14ac:dyDescent="0.7">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23.25" customHeight="1" x14ac:dyDescent="0.7">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23.25" customHeight="1" x14ac:dyDescent="0.7">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23.25" customHeight="1" x14ac:dyDescent="0.7">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23.25" customHeight="1" x14ac:dyDescent="0.7">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23.25" customHeight="1" x14ac:dyDescent="0.7">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23.25" customHeight="1" x14ac:dyDescent="0.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23.25" customHeight="1" x14ac:dyDescent="0.7">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23.25" customHeight="1" x14ac:dyDescent="0.7">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23.25" customHeight="1" x14ac:dyDescent="0.7">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23.25" customHeight="1" x14ac:dyDescent="0.7">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23.25" customHeight="1" x14ac:dyDescent="0.7">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23.25" customHeight="1" x14ac:dyDescent="0.7">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23.25" customHeight="1" x14ac:dyDescent="0.7">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23.25" customHeight="1" x14ac:dyDescent="0.7">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23.25" customHeight="1" x14ac:dyDescent="0.7">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23.25" customHeight="1" x14ac:dyDescent="0.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23.25" customHeight="1" x14ac:dyDescent="0.7">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23.25" customHeight="1" x14ac:dyDescent="0.7">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23.25" customHeight="1" x14ac:dyDescent="0.7">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23.25" customHeight="1" x14ac:dyDescent="0.7">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23.25" customHeight="1" x14ac:dyDescent="0.7">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23.25" customHeight="1" x14ac:dyDescent="0.7">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23.25" customHeight="1" x14ac:dyDescent="0.7">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23.25" customHeight="1" x14ac:dyDescent="0.7">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23.25" customHeight="1" x14ac:dyDescent="0.7">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23.25" customHeight="1" x14ac:dyDescent="0.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23.25" customHeight="1" x14ac:dyDescent="0.7">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23.25" customHeight="1" x14ac:dyDescent="0.7">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23.25" customHeight="1" x14ac:dyDescent="0.7">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23.25" customHeight="1" x14ac:dyDescent="0.7">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23.25" customHeight="1" x14ac:dyDescent="0.7">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23.25" customHeight="1" x14ac:dyDescent="0.7">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23.25" customHeight="1" x14ac:dyDescent="0.7">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23.25" customHeight="1" x14ac:dyDescent="0.7">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23.25" customHeight="1" x14ac:dyDescent="0.7">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23.25" customHeight="1" x14ac:dyDescent="0.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23.25" customHeight="1" x14ac:dyDescent="0.7">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23.25" customHeight="1" x14ac:dyDescent="0.7">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23.25" customHeight="1" x14ac:dyDescent="0.7">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23.25" customHeight="1" x14ac:dyDescent="0.7">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23.25" customHeight="1" x14ac:dyDescent="0.7">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23.25" customHeight="1" x14ac:dyDescent="0.7">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23.25" customHeight="1" x14ac:dyDescent="0.7">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23.25" customHeight="1" x14ac:dyDescent="0.7">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23.25" customHeight="1" x14ac:dyDescent="0.7">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23.25" customHeight="1" x14ac:dyDescent="0.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23.25" customHeight="1" x14ac:dyDescent="0.7">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23.25" customHeight="1" x14ac:dyDescent="0.7">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23.25" customHeight="1" x14ac:dyDescent="0.7">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23.25" customHeight="1" x14ac:dyDescent="0.7">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23.25" customHeight="1" x14ac:dyDescent="0.7">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23.25" customHeight="1" x14ac:dyDescent="0.7">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23.25" customHeight="1" x14ac:dyDescent="0.7">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23.25" customHeight="1" x14ac:dyDescent="0.7">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23.25" customHeight="1" x14ac:dyDescent="0.7">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23.25" customHeight="1" x14ac:dyDescent="0.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23.25" customHeight="1" x14ac:dyDescent="0.7">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23.25" customHeight="1" x14ac:dyDescent="0.7">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23.25" customHeight="1" x14ac:dyDescent="0.7">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23.25" customHeight="1" x14ac:dyDescent="0.7">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23.25" customHeight="1" x14ac:dyDescent="0.7">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23.25" customHeight="1" x14ac:dyDescent="0.7">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23.25" customHeight="1" x14ac:dyDescent="0.7">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23.25" customHeight="1" x14ac:dyDescent="0.7">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23.25" customHeight="1" x14ac:dyDescent="0.7">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23.25" customHeight="1" x14ac:dyDescent="0.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23.25" customHeight="1" x14ac:dyDescent="0.7">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23.25" customHeight="1" x14ac:dyDescent="0.7">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23.25" customHeight="1" x14ac:dyDescent="0.7">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23.25" customHeight="1" x14ac:dyDescent="0.7">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23.25" customHeight="1" x14ac:dyDescent="0.7">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23.25" customHeight="1" x14ac:dyDescent="0.7">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23.25" customHeight="1" x14ac:dyDescent="0.7">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23.25" customHeight="1" x14ac:dyDescent="0.7">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23.25" customHeight="1" x14ac:dyDescent="0.7">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23.25" customHeight="1" x14ac:dyDescent="0.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23.25" customHeight="1" x14ac:dyDescent="0.7">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23.25" customHeight="1" x14ac:dyDescent="0.7">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23.25" customHeight="1" x14ac:dyDescent="0.7">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23.25" customHeight="1" x14ac:dyDescent="0.7">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23.25" customHeight="1" x14ac:dyDescent="0.7">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23.25" customHeight="1" x14ac:dyDescent="0.7">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23.25" customHeight="1" x14ac:dyDescent="0.7">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23.25" customHeight="1" x14ac:dyDescent="0.7">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23.25" customHeight="1" x14ac:dyDescent="0.7">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23.25" customHeight="1" x14ac:dyDescent="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23.25" customHeight="1" x14ac:dyDescent="0.7">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23.25" customHeight="1" x14ac:dyDescent="0.7">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23.25" customHeight="1" x14ac:dyDescent="0.7">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23.25" customHeight="1" x14ac:dyDescent="0.7">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23.25" customHeight="1" x14ac:dyDescent="0.7">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23.25" customHeight="1" x14ac:dyDescent="0.7">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23.25" customHeight="1" x14ac:dyDescent="0.7">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23.25" customHeight="1" x14ac:dyDescent="0.7">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23.25" customHeight="1" x14ac:dyDescent="0.7">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23.25" customHeight="1" x14ac:dyDescent="0.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23.25" customHeight="1" x14ac:dyDescent="0.7">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23.25" customHeight="1" x14ac:dyDescent="0.7">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23.25" customHeight="1" x14ac:dyDescent="0.7">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23.25" customHeight="1" x14ac:dyDescent="0.7">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23.25" customHeight="1" x14ac:dyDescent="0.7">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23.25" customHeight="1" x14ac:dyDescent="0.7">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23.25" customHeight="1" x14ac:dyDescent="0.7">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23.25" customHeight="1" x14ac:dyDescent="0.7">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23.25" customHeight="1" x14ac:dyDescent="0.7">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23.25" customHeight="1" x14ac:dyDescent="0.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23.25" customHeight="1" x14ac:dyDescent="0.7">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23.25" customHeight="1" x14ac:dyDescent="0.7">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23.25" customHeight="1" x14ac:dyDescent="0.7">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23.25" customHeight="1" x14ac:dyDescent="0.7">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23.25" customHeight="1" x14ac:dyDescent="0.7">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23.25" customHeight="1" x14ac:dyDescent="0.7">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23.25" customHeight="1" x14ac:dyDescent="0.7">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23.25" customHeight="1" x14ac:dyDescent="0.7">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23.25" customHeight="1" x14ac:dyDescent="0.7">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23.25" customHeight="1" x14ac:dyDescent="0.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23.25" customHeight="1" x14ac:dyDescent="0.7">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23.25" customHeight="1" x14ac:dyDescent="0.7">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23.25" customHeight="1" x14ac:dyDescent="0.7">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23.25" customHeight="1" x14ac:dyDescent="0.7">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23.25" customHeight="1" x14ac:dyDescent="0.7">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23.25" customHeight="1" x14ac:dyDescent="0.7">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23.25" customHeight="1" x14ac:dyDescent="0.7">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23.25" customHeight="1" x14ac:dyDescent="0.7">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23.25" customHeight="1" x14ac:dyDescent="0.7">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23.25" customHeight="1" x14ac:dyDescent="0.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23.25" customHeight="1" x14ac:dyDescent="0.7">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23.25" customHeight="1" x14ac:dyDescent="0.7">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23.25" customHeight="1" x14ac:dyDescent="0.7">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23.25" customHeight="1" x14ac:dyDescent="0.7">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23.25" customHeight="1" x14ac:dyDescent="0.7">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23.25" customHeight="1" x14ac:dyDescent="0.7">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23.25" customHeight="1" x14ac:dyDescent="0.7">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23.25" customHeight="1" x14ac:dyDescent="0.7">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23.25" customHeight="1" x14ac:dyDescent="0.7">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23.25" customHeight="1" x14ac:dyDescent="0.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23.25" customHeight="1" x14ac:dyDescent="0.7">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23.25" customHeight="1" x14ac:dyDescent="0.7">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23.25" customHeight="1" x14ac:dyDescent="0.7">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23.25" customHeight="1" x14ac:dyDescent="0.7">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23.25" customHeight="1" x14ac:dyDescent="0.7">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23.25" customHeight="1" x14ac:dyDescent="0.7">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23.25" customHeight="1" x14ac:dyDescent="0.7">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23.25" customHeight="1" x14ac:dyDescent="0.7">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23.25" customHeight="1" x14ac:dyDescent="0.7">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23.25" customHeight="1" x14ac:dyDescent="0.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23.25" customHeight="1" x14ac:dyDescent="0.7">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23.25" customHeight="1" x14ac:dyDescent="0.7">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23.25" customHeight="1" x14ac:dyDescent="0.7">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23.25" customHeight="1" x14ac:dyDescent="0.7">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23.25" customHeight="1" x14ac:dyDescent="0.7">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23.25" customHeight="1" x14ac:dyDescent="0.7">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23.25" customHeight="1" x14ac:dyDescent="0.7">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23.25" customHeight="1" x14ac:dyDescent="0.7">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23.25" customHeight="1" x14ac:dyDescent="0.7">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23.25" customHeight="1" x14ac:dyDescent="0.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23.25" customHeight="1" x14ac:dyDescent="0.7">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23.25" customHeight="1" x14ac:dyDescent="0.7">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23.25" customHeight="1" x14ac:dyDescent="0.7">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23.25" customHeight="1" x14ac:dyDescent="0.7">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23.25" customHeight="1" x14ac:dyDescent="0.7">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23.25" customHeight="1" x14ac:dyDescent="0.7">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23.25" customHeight="1" x14ac:dyDescent="0.7">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23.25" customHeight="1" x14ac:dyDescent="0.7">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23.25" customHeight="1" x14ac:dyDescent="0.7">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23.25" customHeight="1" x14ac:dyDescent="0.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23.25" customHeight="1" x14ac:dyDescent="0.7">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23.25" customHeight="1" x14ac:dyDescent="0.7">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23.25" customHeight="1" x14ac:dyDescent="0.7">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23.25" customHeight="1" x14ac:dyDescent="0.7">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23.25" customHeight="1" x14ac:dyDescent="0.7">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23.25" customHeight="1" x14ac:dyDescent="0.7">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23.25" customHeight="1" x14ac:dyDescent="0.7">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23.25" customHeight="1" x14ac:dyDescent="0.7">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23.25" customHeight="1" x14ac:dyDescent="0.7">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23.25" customHeight="1" x14ac:dyDescent="0.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23.25" customHeight="1" x14ac:dyDescent="0.7">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23.25" customHeight="1" x14ac:dyDescent="0.7">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23.25" customHeight="1" x14ac:dyDescent="0.7">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23.25" customHeight="1" x14ac:dyDescent="0.7">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23.25" customHeight="1" x14ac:dyDescent="0.7">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23.25" customHeight="1" x14ac:dyDescent="0.7">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23.25" customHeight="1" x14ac:dyDescent="0.7">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23.25" customHeight="1" x14ac:dyDescent="0.7">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23.25" customHeight="1" x14ac:dyDescent="0.7">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23.25" customHeight="1" x14ac:dyDescent="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23.25" customHeight="1" x14ac:dyDescent="0.7">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23.25" customHeight="1" x14ac:dyDescent="0.7">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23.25" customHeight="1" x14ac:dyDescent="0.7">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23.25" customHeight="1" x14ac:dyDescent="0.7">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23.25" customHeight="1" x14ac:dyDescent="0.7">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23.25" customHeight="1" x14ac:dyDescent="0.7">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23.25" customHeight="1" x14ac:dyDescent="0.7">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23.25" customHeight="1" x14ac:dyDescent="0.7">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23.25" customHeight="1" x14ac:dyDescent="0.7">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23.25" customHeight="1" x14ac:dyDescent="0.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23.25" customHeight="1" x14ac:dyDescent="0.7">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23.25" customHeight="1" x14ac:dyDescent="0.7">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23.25" customHeight="1" x14ac:dyDescent="0.7">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23.25" customHeight="1" x14ac:dyDescent="0.7">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23.25" customHeight="1" x14ac:dyDescent="0.7">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23.25" customHeight="1" x14ac:dyDescent="0.7">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23.25" customHeight="1" x14ac:dyDescent="0.7">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23.25" customHeight="1" x14ac:dyDescent="0.7">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23.25" customHeight="1" x14ac:dyDescent="0.7">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23.25" customHeight="1" x14ac:dyDescent="0.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23.25" customHeight="1" x14ac:dyDescent="0.7">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23.25" customHeight="1" x14ac:dyDescent="0.7">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23.25" customHeight="1" x14ac:dyDescent="0.7">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23.25" customHeight="1" x14ac:dyDescent="0.7">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23.25" customHeight="1" x14ac:dyDescent="0.7">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23.25" customHeight="1" x14ac:dyDescent="0.7">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23.25" customHeight="1" x14ac:dyDescent="0.7">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23.25" customHeight="1" x14ac:dyDescent="0.7">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23.25" customHeight="1" x14ac:dyDescent="0.7">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23.25" customHeight="1" x14ac:dyDescent="0.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23.25" customHeight="1" x14ac:dyDescent="0.7">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23.25" customHeight="1" x14ac:dyDescent="0.7">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23.25" customHeight="1" x14ac:dyDescent="0.7">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23.25" customHeight="1" x14ac:dyDescent="0.7">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23.25" customHeight="1" x14ac:dyDescent="0.7">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23.25" customHeight="1" x14ac:dyDescent="0.7">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23.25" customHeight="1" x14ac:dyDescent="0.7">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23.25" customHeight="1" x14ac:dyDescent="0.7">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23.25" customHeight="1" x14ac:dyDescent="0.7">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23.25" customHeight="1" x14ac:dyDescent="0.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23.25" customHeight="1" x14ac:dyDescent="0.7">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23.25" customHeight="1" x14ac:dyDescent="0.7">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23.25" customHeight="1" x14ac:dyDescent="0.7">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23.25" customHeight="1" x14ac:dyDescent="0.7">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23.25" customHeight="1" x14ac:dyDescent="0.7">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23.25" customHeight="1" x14ac:dyDescent="0.7">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23.25" customHeight="1" x14ac:dyDescent="0.7">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23.25" customHeight="1" x14ac:dyDescent="0.7">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23.25" customHeight="1" x14ac:dyDescent="0.7">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23.25" customHeight="1" x14ac:dyDescent="0.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23.25" customHeight="1" x14ac:dyDescent="0.7">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23.25" customHeight="1" x14ac:dyDescent="0.7">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23.25" customHeight="1" x14ac:dyDescent="0.7">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23.25" customHeight="1" x14ac:dyDescent="0.7">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23.25" customHeight="1" x14ac:dyDescent="0.7">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23.25" customHeight="1" x14ac:dyDescent="0.7">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23.25" customHeight="1" x14ac:dyDescent="0.7">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23.25" customHeight="1" x14ac:dyDescent="0.7">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23.25" customHeight="1" x14ac:dyDescent="0.7">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23.25" customHeight="1" x14ac:dyDescent="0.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23.25" customHeight="1" x14ac:dyDescent="0.7">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23.25" customHeight="1" x14ac:dyDescent="0.7">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23.25" customHeight="1" x14ac:dyDescent="0.7">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23.25" customHeight="1" x14ac:dyDescent="0.7">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23.25" customHeight="1" x14ac:dyDescent="0.7">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23.25" customHeight="1" x14ac:dyDescent="0.7">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23.25" customHeight="1" x14ac:dyDescent="0.7">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23.25" customHeight="1" x14ac:dyDescent="0.7">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23.25" customHeight="1" x14ac:dyDescent="0.7">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23.25" customHeight="1" x14ac:dyDescent="0.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23.25" customHeight="1" x14ac:dyDescent="0.7">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23.25" customHeight="1" x14ac:dyDescent="0.7">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23.25" customHeight="1" x14ac:dyDescent="0.7">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23.25" customHeight="1" x14ac:dyDescent="0.7">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23.25" customHeight="1" x14ac:dyDescent="0.7">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23.25" customHeight="1" x14ac:dyDescent="0.7">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23.25" customHeight="1" x14ac:dyDescent="0.7">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23.25" customHeight="1" x14ac:dyDescent="0.7">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23.25" customHeight="1" x14ac:dyDescent="0.7">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23.25" customHeight="1" x14ac:dyDescent="0.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23.25" customHeight="1" x14ac:dyDescent="0.7">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23.25" customHeight="1" x14ac:dyDescent="0.7">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23.25" customHeight="1" x14ac:dyDescent="0.7">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23.25" customHeight="1" x14ac:dyDescent="0.7">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23.25" customHeight="1" x14ac:dyDescent="0.7">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23.25" customHeight="1" x14ac:dyDescent="0.7">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23.25" customHeight="1" x14ac:dyDescent="0.7">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23.25" customHeight="1" x14ac:dyDescent="0.7">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23.25" customHeight="1" x14ac:dyDescent="0.7">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23.25" customHeight="1" x14ac:dyDescent="0.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23.25" customHeight="1" x14ac:dyDescent="0.7">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23.25" customHeight="1" x14ac:dyDescent="0.7">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23.25" customHeight="1" x14ac:dyDescent="0.7">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23.25" customHeight="1" x14ac:dyDescent="0.7">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23.25" customHeight="1" x14ac:dyDescent="0.7">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23.25" customHeight="1" x14ac:dyDescent="0.7">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23.25" customHeight="1" x14ac:dyDescent="0.7">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23.25" customHeight="1" x14ac:dyDescent="0.7">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23.25" customHeight="1" x14ac:dyDescent="0.7">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23.25" customHeight="1" x14ac:dyDescent="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23.25" customHeight="1" x14ac:dyDescent="0.7">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23.25" customHeight="1" x14ac:dyDescent="0.7">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23.25" customHeight="1" x14ac:dyDescent="0.7">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23.25" customHeight="1" x14ac:dyDescent="0.7">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23.25" customHeight="1" x14ac:dyDescent="0.7">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23.25" customHeight="1" x14ac:dyDescent="0.7">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23.25" customHeight="1" x14ac:dyDescent="0.7">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23.25" customHeight="1" x14ac:dyDescent="0.7">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23.25" customHeight="1" x14ac:dyDescent="0.7">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23.25" customHeight="1" x14ac:dyDescent="0.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23.25" customHeight="1" x14ac:dyDescent="0.7">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23.25" customHeight="1" x14ac:dyDescent="0.7">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23.25" customHeight="1" x14ac:dyDescent="0.7">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23.25" customHeight="1" x14ac:dyDescent="0.7">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23.25" customHeight="1" x14ac:dyDescent="0.7">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23.25" customHeight="1" x14ac:dyDescent="0.7">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23.25" customHeight="1" x14ac:dyDescent="0.7">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23.25" customHeight="1" x14ac:dyDescent="0.7">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23.25" customHeight="1" x14ac:dyDescent="0.7">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23.25" customHeight="1" x14ac:dyDescent="0.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23.25" customHeight="1" x14ac:dyDescent="0.7">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23.25" customHeight="1" x14ac:dyDescent="0.7">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23.25" customHeight="1" x14ac:dyDescent="0.7">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23.25" customHeight="1" x14ac:dyDescent="0.7">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23.25" customHeight="1" x14ac:dyDescent="0.7">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23.25" customHeight="1" x14ac:dyDescent="0.7">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23.25" customHeight="1" x14ac:dyDescent="0.7">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23.25" customHeight="1" x14ac:dyDescent="0.7">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23.25" customHeight="1" x14ac:dyDescent="0.7">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23.25" customHeight="1" x14ac:dyDescent="0.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23.25" customHeight="1" x14ac:dyDescent="0.7">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23.25" customHeight="1" x14ac:dyDescent="0.7">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23.25" customHeight="1" x14ac:dyDescent="0.7">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23.25" customHeight="1" x14ac:dyDescent="0.7">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23.25" customHeight="1" x14ac:dyDescent="0.7">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23.25" customHeight="1" x14ac:dyDescent="0.7">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23.25" customHeight="1" x14ac:dyDescent="0.7">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23.25" customHeight="1" x14ac:dyDescent="0.7">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23.25" customHeight="1" x14ac:dyDescent="0.7">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23.25" customHeight="1" x14ac:dyDescent="0.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23.25" customHeight="1" x14ac:dyDescent="0.7">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23.25" customHeight="1" x14ac:dyDescent="0.7">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23.25" customHeight="1" x14ac:dyDescent="0.7">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23.25" customHeight="1" x14ac:dyDescent="0.7">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23.25" customHeight="1" x14ac:dyDescent="0.7">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23.25" customHeight="1" x14ac:dyDescent="0.7">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23.25" customHeight="1" x14ac:dyDescent="0.7">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23.25" customHeight="1" x14ac:dyDescent="0.7">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23.25" customHeight="1" x14ac:dyDescent="0.7">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23.25" customHeight="1" x14ac:dyDescent="0.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23.25" customHeight="1" x14ac:dyDescent="0.7">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23.25" customHeight="1" x14ac:dyDescent="0.7">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23.25" customHeight="1" x14ac:dyDescent="0.7">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23.25" customHeight="1" x14ac:dyDescent="0.7">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23.25" customHeight="1" x14ac:dyDescent="0.7">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23.25" customHeight="1" x14ac:dyDescent="0.7">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23.25" customHeight="1" x14ac:dyDescent="0.7">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23.25" customHeight="1" x14ac:dyDescent="0.7">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23.25" customHeight="1" x14ac:dyDescent="0.7">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23.25" customHeight="1" x14ac:dyDescent="0.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23.25" customHeight="1" x14ac:dyDescent="0.7">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23.25" customHeight="1" x14ac:dyDescent="0.7">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23.25" customHeight="1" x14ac:dyDescent="0.7">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23.25" customHeight="1" x14ac:dyDescent="0.7">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23.25" customHeight="1" x14ac:dyDescent="0.7">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23.25" customHeight="1" x14ac:dyDescent="0.7">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23.25" customHeight="1" x14ac:dyDescent="0.7">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23.25" customHeight="1" x14ac:dyDescent="0.7">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23.25" customHeight="1" x14ac:dyDescent="0.7">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23.25" customHeight="1" x14ac:dyDescent="0.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23.25" customHeight="1" x14ac:dyDescent="0.7">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23.25" customHeight="1" x14ac:dyDescent="0.7">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23.25" customHeight="1" x14ac:dyDescent="0.7">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23.25" customHeight="1" x14ac:dyDescent="0.7">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23.25" customHeight="1" x14ac:dyDescent="0.7">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23.25" customHeight="1" x14ac:dyDescent="0.7">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23.25" customHeight="1" x14ac:dyDescent="0.7">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23.25" customHeight="1" x14ac:dyDescent="0.7">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23.25" customHeight="1" x14ac:dyDescent="0.7">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23.25" customHeight="1" x14ac:dyDescent="0.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23.25" customHeight="1" x14ac:dyDescent="0.7">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23.25" customHeight="1" x14ac:dyDescent="0.7">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23.25" customHeight="1" x14ac:dyDescent="0.7">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23.25" customHeight="1" x14ac:dyDescent="0.7">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23.25" customHeight="1" x14ac:dyDescent="0.7">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23.25" customHeight="1" x14ac:dyDescent="0.7">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23.25" customHeight="1" x14ac:dyDescent="0.7">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23.25" customHeight="1" x14ac:dyDescent="0.7">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23.25" customHeight="1" x14ac:dyDescent="0.7">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23.25" customHeight="1" x14ac:dyDescent="0.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23.25" customHeight="1" x14ac:dyDescent="0.7">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23.25" customHeight="1" x14ac:dyDescent="0.7">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23.25" customHeight="1" x14ac:dyDescent="0.7">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23.25" customHeight="1" x14ac:dyDescent="0.7">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23.25" customHeight="1" x14ac:dyDescent="0.7">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23.25" customHeight="1" x14ac:dyDescent="0.7">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23.25" customHeight="1" x14ac:dyDescent="0.7">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23.25" customHeight="1" x14ac:dyDescent="0.7">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23.25" customHeight="1" x14ac:dyDescent="0.7">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23.25" customHeight="1" x14ac:dyDescent="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23.25" customHeight="1" x14ac:dyDescent="0.7">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23.25" customHeight="1" x14ac:dyDescent="0.7">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23.25" customHeight="1" x14ac:dyDescent="0.7">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23.25" customHeight="1" x14ac:dyDescent="0.7">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23.25" customHeight="1" x14ac:dyDescent="0.7">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23.25" customHeight="1" x14ac:dyDescent="0.7">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23.25" customHeight="1" x14ac:dyDescent="0.7">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23.25" customHeight="1" x14ac:dyDescent="0.7">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23.25" customHeight="1" x14ac:dyDescent="0.7">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23.25" customHeight="1" x14ac:dyDescent="0.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23.25" customHeight="1" x14ac:dyDescent="0.7">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23.25" customHeight="1" x14ac:dyDescent="0.7">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23.25" customHeight="1" x14ac:dyDescent="0.7">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23.25" customHeight="1" x14ac:dyDescent="0.7">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23.25" customHeight="1" x14ac:dyDescent="0.7">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23.25" customHeight="1" x14ac:dyDescent="0.7">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23.25" customHeight="1" x14ac:dyDescent="0.7">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23.25" customHeight="1" x14ac:dyDescent="0.7">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23.25" customHeight="1" x14ac:dyDescent="0.7">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23.25" customHeight="1" x14ac:dyDescent="0.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23.25" customHeight="1" x14ac:dyDescent="0.7">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23.25" customHeight="1" x14ac:dyDescent="0.7">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23.25" customHeight="1" x14ac:dyDescent="0.7">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23.25" customHeight="1" x14ac:dyDescent="0.7">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23.25" customHeight="1" x14ac:dyDescent="0.7">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23.25" customHeight="1" x14ac:dyDescent="0.7">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23.25" customHeight="1" x14ac:dyDescent="0.7">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23.25" customHeight="1" x14ac:dyDescent="0.7">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23.25" customHeight="1" x14ac:dyDescent="0.7">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23.25" customHeight="1" x14ac:dyDescent="0.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23.25" customHeight="1" x14ac:dyDescent="0.7">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23.25" customHeight="1" x14ac:dyDescent="0.7">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23.25" customHeight="1" x14ac:dyDescent="0.7">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23.25" customHeight="1" x14ac:dyDescent="0.7">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23.25" customHeight="1" x14ac:dyDescent="0.7">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23.25" customHeight="1" x14ac:dyDescent="0.7">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23.25" customHeight="1" x14ac:dyDescent="0.7">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23.25" customHeight="1" x14ac:dyDescent="0.7">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23.25" customHeight="1" x14ac:dyDescent="0.7">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23.25" customHeight="1" x14ac:dyDescent="0.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23.25" customHeight="1" x14ac:dyDescent="0.7">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23.25" customHeight="1" x14ac:dyDescent="0.7">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23.25" customHeight="1" x14ac:dyDescent="0.7">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23.25" customHeight="1" x14ac:dyDescent="0.7">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23.25" customHeight="1" x14ac:dyDescent="0.7">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23.25" customHeight="1" x14ac:dyDescent="0.7">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23.25" customHeight="1" x14ac:dyDescent="0.7">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23.25" customHeight="1" x14ac:dyDescent="0.7">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23.25" customHeight="1" x14ac:dyDescent="0.7">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23.25" customHeight="1" x14ac:dyDescent="0.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23.25" customHeight="1" x14ac:dyDescent="0.7">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23.25" customHeight="1" x14ac:dyDescent="0.7">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23.25" customHeight="1" x14ac:dyDescent="0.7">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23.25" customHeight="1" x14ac:dyDescent="0.7">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23.25" customHeight="1" x14ac:dyDescent="0.7">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23.25" customHeight="1" x14ac:dyDescent="0.7">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23.25" customHeight="1" x14ac:dyDescent="0.7">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23.25" customHeight="1" x14ac:dyDescent="0.7">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23.25" customHeight="1" x14ac:dyDescent="0.7">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23.25" customHeight="1" x14ac:dyDescent="0.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23.25" customHeight="1" x14ac:dyDescent="0.7">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23.25" customHeight="1" x14ac:dyDescent="0.7">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23.25" customHeight="1" x14ac:dyDescent="0.7">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23.25" customHeight="1" x14ac:dyDescent="0.7">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23.25" customHeight="1" x14ac:dyDescent="0.7">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23.25" customHeight="1" x14ac:dyDescent="0.7">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23.25" customHeight="1" x14ac:dyDescent="0.7">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23.25" customHeight="1" x14ac:dyDescent="0.7">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23.25" customHeight="1" x14ac:dyDescent="0.7">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23.25" customHeight="1" x14ac:dyDescent="0.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23.25" customHeight="1" x14ac:dyDescent="0.7">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23.25" customHeight="1" x14ac:dyDescent="0.7">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23.25" customHeight="1" x14ac:dyDescent="0.7">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23.25" customHeight="1" x14ac:dyDescent="0.7">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23.25" customHeight="1" x14ac:dyDescent="0.7">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23.25" customHeight="1" x14ac:dyDescent="0.7">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23.25" customHeight="1" x14ac:dyDescent="0.7">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23.25" customHeight="1" x14ac:dyDescent="0.7">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23.25" customHeight="1" x14ac:dyDescent="0.7">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23.25" customHeight="1" x14ac:dyDescent="0.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23.25" customHeight="1" x14ac:dyDescent="0.7">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23.25" customHeight="1" x14ac:dyDescent="0.7">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23.25" customHeight="1" x14ac:dyDescent="0.7">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23.25" customHeight="1" x14ac:dyDescent="0.7">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23.25" customHeight="1" x14ac:dyDescent="0.7">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23.25" customHeight="1" x14ac:dyDescent="0.7">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23.25" customHeight="1" x14ac:dyDescent="0.7">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23.25" customHeight="1" x14ac:dyDescent="0.7">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23.25" customHeight="1" x14ac:dyDescent="0.7">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23.25" customHeight="1" x14ac:dyDescent="0.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23.25" customHeight="1" x14ac:dyDescent="0.7">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23.25" customHeight="1" x14ac:dyDescent="0.7">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23.25" customHeight="1" x14ac:dyDescent="0.7">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
    <mergeCell ref="G2:H2"/>
    <mergeCell ref="I2:J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663398"/>
  </sheetPr>
  <dimension ref="E1:N1000"/>
  <sheetViews>
    <sheetView workbookViewId="0"/>
  </sheetViews>
  <sheetFormatPr defaultColWidth="14.453125" defaultRowHeight="15" customHeight="1" x14ac:dyDescent="0.3"/>
  <cols>
    <col min="1" max="5" width="8.7265625" style="7" customWidth="1"/>
    <col min="6" max="6" width="11.81640625" style="7" customWidth="1"/>
    <col min="7" max="7" width="13.81640625" style="7" customWidth="1"/>
    <col min="8" max="11" width="8.7265625" style="7" customWidth="1"/>
    <col min="12" max="12" width="10.81640625" style="7" customWidth="1"/>
    <col min="13" max="14" width="14.26953125" style="7" customWidth="1"/>
    <col min="15" max="26" width="8.7265625" style="7" customWidth="1"/>
    <col min="27" max="27" width="14.453125" style="7" customWidth="1"/>
    <col min="28" max="16384" width="14.453125" style="7"/>
  </cols>
  <sheetData>
    <row r="1" spans="5:14" ht="14" x14ac:dyDescent="0.3"/>
    <row r="2" spans="5:14" ht="14.5" customHeight="1" x14ac:dyDescent="0.45">
      <c r="G2" s="180">
        <v>10000000</v>
      </c>
    </row>
    <row r="3" spans="5:14" ht="14" customHeight="1" x14ac:dyDescent="0.45">
      <c r="F3" s="181">
        <v>1.46</v>
      </c>
      <c r="G3" s="181">
        <v>1.46</v>
      </c>
    </row>
    <row r="4" spans="5:14" ht="14" customHeight="1" x14ac:dyDescent="0.45">
      <c r="G4" s="181">
        <v>0.02</v>
      </c>
    </row>
    <row r="5" spans="5:14" ht="14" customHeight="1" x14ac:dyDescent="0.45">
      <c r="F5" s="182" t="s">
        <v>355</v>
      </c>
      <c r="G5" s="182" t="s">
        <v>356</v>
      </c>
    </row>
    <row r="6" spans="5:14" ht="14.5" customHeight="1" x14ac:dyDescent="0.45">
      <c r="E6" s="183">
        <f>E7-0.02</f>
        <v>1.38</v>
      </c>
      <c r="F6" s="184">
        <f t="shared" ref="F6:F14" si="0">(E6-$F$3)*$G$2</f>
        <v>-800000.0000000007</v>
      </c>
      <c r="G6" s="184">
        <f t="shared" ref="G6:G14" si="1">(-G$4+MAX(0,G$3-$E6))*$G$2</f>
        <v>600000.0000000007</v>
      </c>
    </row>
    <row r="7" spans="5:14" ht="14.5" customHeight="1" x14ac:dyDescent="0.45">
      <c r="E7" s="183">
        <f>E8-0.02</f>
        <v>1.4</v>
      </c>
      <c r="F7" s="184">
        <f t="shared" si="0"/>
        <v>-600000.00000000058</v>
      </c>
      <c r="G7" s="184">
        <f t="shared" si="1"/>
        <v>400000.00000000047</v>
      </c>
    </row>
    <row r="8" spans="5:14" ht="14.5" customHeight="1" x14ac:dyDescent="0.45">
      <c r="E8" s="183">
        <f>E9-0.02</f>
        <v>1.42</v>
      </c>
      <c r="F8" s="184">
        <f t="shared" si="0"/>
        <v>-400000.00000000035</v>
      </c>
      <c r="G8" s="184">
        <f t="shared" si="1"/>
        <v>200000.00000000035</v>
      </c>
    </row>
    <row r="9" spans="5:14" ht="14.5" customHeight="1" x14ac:dyDescent="0.45">
      <c r="E9" s="183">
        <f>E10-0.02</f>
        <v>1.44</v>
      </c>
      <c r="F9" s="184">
        <f t="shared" si="0"/>
        <v>-200000.00000000017</v>
      </c>
      <c r="G9" s="184">
        <f t="shared" si="1"/>
        <v>1.7347234759768071E-10</v>
      </c>
      <c r="L9" s="181">
        <v>15000000</v>
      </c>
    </row>
    <row r="10" spans="5:14" ht="14.5" customHeight="1" x14ac:dyDescent="0.45">
      <c r="E10" s="185">
        <v>1.46</v>
      </c>
      <c r="F10" s="184">
        <f t="shared" si="0"/>
        <v>0</v>
      </c>
      <c r="G10" s="184">
        <f t="shared" si="1"/>
        <v>-200000</v>
      </c>
      <c r="L10" s="181">
        <v>212200</v>
      </c>
    </row>
    <row r="11" spans="5:14" ht="14.5" customHeight="1" x14ac:dyDescent="0.45">
      <c r="E11" s="183">
        <f>E10+0.02</f>
        <v>1.48</v>
      </c>
      <c r="F11" s="184">
        <f t="shared" si="0"/>
        <v>200000.00000000017</v>
      </c>
      <c r="G11" s="184">
        <f t="shared" si="1"/>
        <v>-200000</v>
      </c>
      <c r="L11" s="186">
        <f>L9-L10</f>
        <v>14787800</v>
      </c>
    </row>
    <row r="12" spans="5:14" ht="14.5" customHeight="1" x14ac:dyDescent="0.45">
      <c r="E12" s="183">
        <f>E11+0.02</f>
        <v>1.5</v>
      </c>
      <c r="F12" s="184">
        <f t="shared" si="0"/>
        <v>400000.00000000035</v>
      </c>
      <c r="G12" s="184">
        <f t="shared" si="1"/>
        <v>-200000</v>
      </c>
    </row>
    <row r="13" spans="5:14" ht="14.5" customHeight="1" x14ac:dyDescent="0.45">
      <c r="E13" s="183">
        <f>E12+0.02</f>
        <v>1.52</v>
      </c>
      <c r="F13" s="184">
        <f t="shared" si="0"/>
        <v>600000.00000000058</v>
      </c>
      <c r="G13" s="184">
        <f t="shared" si="1"/>
        <v>-200000</v>
      </c>
    </row>
    <row r="14" spans="5:14" ht="14.5" customHeight="1" x14ac:dyDescent="0.45">
      <c r="E14" s="183">
        <f>E13+0.02</f>
        <v>1.54</v>
      </c>
      <c r="F14" s="184">
        <f t="shared" si="0"/>
        <v>800000.0000000007</v>
      </c>
      <c r="G14" s="184">
        <f t="shared" si="1"/>
        <v>-200000</v>
      </c>
      <c r="L14" s="187">
        <v>8957747</v>
      </c>
      <c r="M14" s="188">
        <f>L15/L16</f>
        <v>4694836.111111111</v>
      </c>
      <c r="N14" s="189">
        <v>5000000</v>
      </c>
    </row>
    <row r="15" spans="5:14" ht="14.5" customHeight="1" x14ac:dyDescent="0.45">
      <c r="L15" s="187">
        <v>8450705</v>
      </c>
      <c r="M15" s="186">
        <f>M14*L16</f>
        <v>8450705</v>
      </c>
      <c r="N15" s="186">
        <f>N14*L16</f>
        <v>9000000</v>
      </c>
    </row>
    <row r="16" spans="5:14" ht="14.5" customHeight="1" x14ac:dyDescent="0.45">
      <c r="L16" s="190">
        <v>1.8</v>
      </c>
      <c r="M16" s="181">
        <v>1.06</v>
      </c>
      <c r="N16" s="183">
        <f>L15*M16</f>
        <v>8957747.3000000007</v>
      </c>
    </row>
    <row r="17" spans="12:12" ht="14" customHeight="1" x14ac:dyDescent="0.45">
      <c r="L17" s="182" t="s">
        <v>357</v>
      </c>
    </row>
    <row r="21" spans="12:12" ht="15.75" customHeight="1" x14ac:dyDescent="0.3"/>
    <row r="22" spans="12:12" ht="15.75" customHeight="1" x14ac:dyDescent="0.3"/>
    <row r="23" spans="12:12" ht="15.75" customHeight="1" x14ac:dyDescent="0.3"/>
    <row r="24" spans="12:12" ht="15.75" customHeight="1" x14ac:dyDescent="0.3"/>
    <row r="25" spans="12:12" ht="15.75" customHeight="1" x14ac:dyDescent="0.3"/>
    <row r="26" spans="12:12" ht="15.75" customHeight="1" x14ac:dyDescent="0.3"/>
    <row r="27" spans="12:12" ht="15.75" customHeight="1" x14ac:dyDescent="0.3"/>
    <row r="28" spans="12:12" ht="15.75" customHeight="1" x14ac:dyDescent="0.3"/>
    <row r="29" spans="12:12" ht="15.75" customHeight="1" x14ac:dyDescent="0.3"/>
    <row r="30" spans="12:12" ht="15.75" customHeight="1" x14ac:dyDescent="0.3"/>
    <row r="31" spans="12:12" ht="15.75" customHeight="1" x14ac:dyDescent="0.3"/>
    <row r="32" spans="12: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17A8B"/>
  </sheetPr>
  <dimension ref="B2:I10"/>
  <sheetViews>
    <sheetView showGridLines="0" topLeftCell="DP1" zoomScale="110" workbookViewId="0">
      <pane xSplit="1" ySplit="5" topLeftCell="B6" activePane="bottomRight" state="frozen"/>
      <selection pane="topRight"/>
      <selection pane="bottomLeft"/>
      <selection pane="bottomRight" activeCell="L34" sqref="L34"/>
    </sheetView>
  </sheetViews>
  <sheetFormatPr defaultRowHeight="12.5" x14ac:dyDescent="0.25"/>
  <cols>
    <col min="1" max="1" width="2" customWidth="1"/>
    <col min="2" max="2" width="6" customWidth="1"/>
    <col min="3" max="3" width="55" customWidth="1"/>
    <col min="4" max="4" width="14" customWidth="1"/>
    <col min="5" max="5" width="2" customWidth="1"/>
    <col min="7" max="7" width="5" customWidth="1"/>
    <col min="8" max="8" width="14" customWidth="1"/>
    <col min="9" max="9" width="4" customWidth="1"/>
  </cols>
  <sheetData>
    <row r="2" spans="2:9" ht="34" customHeight="1" x14ac:dyDescent="0.25">
      <c r="B2" s="334" t="s">
        <v>358</v>
      </c>
      <c r="C2" s="335"/>
      <c r="D2" s="335"/>
      <c r="E2" s="335"/>
    </row>
    <row r="3" spans="2:9" ht="20" customHeight="1" x14ac:dyDescent="0.25">
      <c r="B3" s="336" t="s">
        <v>302</v>
      </c>
      <c r="C3" s="335"/>
      <c r="D3" s="335"/>
      <c r="E3" s="335"/>
    </row>
    <row r="5" spans="2:9" ht="16.5" x14ac:dyDescent="0.25">
      <c r="B5" s="127" t="s">
        <v>303</v>
      </c>
      <c r="C5" s="127" t="s">
        <v>304</v>
      </c>
      <c r="D5" s="127" t="s">
        <v>305</v>
      </c>
      <c r="G5" s="337" t="s">
        <v>306</v>
      </c>
      <c r="H5" s="335"/>
      <c r="I5" s="335"/>
    </row>
    <row r="6" spans="2:9" ht="16.5" x14ac:dyDescent="0.25">
      <c r="B6" s="157">
        <v>1</v>
      </c>
      <c r="C6" s="158" t="s">
        <v>359</v>
      </c>
      <c r="D6" s="159" t="s">
        <v>308</v>
      </c>
      <c r="G6" s="160"/>
      <c r="H6" s="161" t="s">
        <v>59</v>
      </c>
    </row>
    <row r="7" spans="2:9" ht="16.5" x14ac:dyDescent="0.25">
      <c r="B7" s="177">
        <v>2</v>
      </c>
      <c r="C7" s="178" t="s">
        <v>360</v>
      </c>
      <c r="D7" s="179" t="s">
        <v>308</v>
      </c>
      <c r="G7" s="162"/>
      <c r="H7" s="163" t="s">
        <v>62</v>
      </c>
    </row>
    <row r="8" spans="2:9" ht="14.5" x14ac:dyDescent="0.25">
      <c r="G8" s="162"/>
      <c r="H8" s="164" t="s">
        <v>65</v>
      </c>
    </row>
    <row r="9" spans="2:9" ht="14.5" x14ac:dyDescent="0.25">
      <c r="G9" s="162"/>
      <c r="H9" s="165" t="s">
        <v>68</v>
      </c>
    </row>
    <row r="10" spans="2:9" ht="13" x14ac:dyDescent="0.25">
      <c r="G10" s="338" t="s">
        <v>309</v>
      </c>
      <c r="H10" s="335"/>
      <c r="I10" s="335"/>
    </row>
  </sheetData>
  <mergeCells count="4">
    <mergeCell ref="G5:I5"/>
    <mergeCell ref="G10:I10"/>
    <mergeCell ref="B3:E3"/>
    <mergeCell ref="B2:E2"/>
  </mergeCells>
  <hyperlinks>
    <hyperlink ref="C6" location="'Transaction Hedging (Receivable'!A1" display="Transaction Hedging (Receivable" xr:uid="{00000000-0004-0000-1600-000000000000}"/>
    <hyperlink ref="C7" location="'Transaction Hedging (Payables)'!A1" display="Transaction Hedging (Payables)" xr:uid="{00000000-0004-0000-1600-000001000000}"/>
    <hyperlink ref="G10" location="'Color Key'!A1" display="See the &quot;Color Key&quot; tab for full legend" xr:uid="{00000000-0004-0000-1600-000002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17A8B"/>
    <outlinePr summaryBelow="0" summaryRight="0"/>
  </sheetPr>
  <dimension ref="A1:AD1014"/>
  <sheetViews>
    <sheetView workbookViewId="0"/>
  </sheetViews>
  <sheetFormatPr defaultColWidth="12.6328125" defaultRowHeight="15.75" customHeight="1" x14ac:dyDescent="0.25"/>
  <cols>
    <col min="1" max="1" width="3" style="17" customWidth="1"/>
    <col min="2" max="2" width="4.453125" style="17" customWidth="1"/>
    <col min="3" max="3" width="43.6328125" style="17" customWidth="1"/>
    <col min="4" max="4" width="33.453125" style="17" customWidth="1"/>
    <col min="5" max="5" width="26.08984375" style="17" customWidth="1"/>
    <col min="6" max="6" width="34.36328125" style="17" customWidth="1"/>
    <col min="7" max="7" width="31.36328125" style="17" customWidth="1"/>
    <col min="8" max="8" width="48.453125" style="17" customWidth="1"/>
    <col min="9" max="9" width="34.36328125" style="17" customWidth="1"/>
    <col min="10" max="10" width="24" style="17" customWidth="1"/>
    <col min="11" max="11" width="33" style="17" customWidth="1"/>
    <col min="12" max="12" width="33.08984375" style="17" customWidth="1"/>
    <col min="13" max="13" width="39.7265625" style="17" customWidth="1"/>
    <col min="14" max="14" width="12.6328125" style="17" customWidth="1"/>
    <col min="15" max="16384" width="12.6328125" style="17"/>
  </cols>
  <sheetData>
    <row r="1" spans="1:30" ht="15.75" customHeight="1" x14ac:dyDescent="0.25">
      <c r="A1" s="19"/>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15.75" customHeight="1" x14ac:dyDescent="0.25">
      <c r="A2" s="19"/>
      <c r="B2" s="18"/>
      <c r="C2" s="62" t="s">
        <v>361</v>
      </c>
      <c r="D2" s="18"/>
      <c r="E2" s="18"/>
      <c r="F2" s="18"/>
      <c r="G2" s="18"/>
      <c r="H2" s="18"/>
      <c r="I2" s="18"/>
      <c r="J2" s="18"/>
      <c r="K2" s="18"/>
      <c r="L2" s="18"/>
      <c r="M2" s="18"/>
      <c r="N2" s="18"/>
      <c r="O2" s="18"/>
      <c r="P2" s="18"/>
      <c r="Q2" s="18"/>
      <c r="R2" s="18"/>
      <c r="S2" s="18"/>
      <c r="T2" s="18"/>
      <c r="U2" s="18"/>
      <c r="V2" s="18"/>
      <c r="W2" s="18"/>
      <c r="X2" s="18"/>
      <c r="Y2" s="18"/>
      <c r="Z2" s="18"/>
      <c r="AA2" s="18"/>
      <c r="AB2" s="18"/>
      <c r="AC2" s="18"/>
      <c r="AD2" s="18"/>
    </row>
    <row r="3" spans="1:30" ht="15.75" customHeight="1" x14ac:dyDescent="0.25">
      <c r="A3" s="19"/>
      <c r="B3" s="18"/>
      <c r="C3" s="362" t="s">
        <v>362</v>
      </c>
      <c r="D3" s="358"/>
      <c r="E3" s="358"/>
      <c r="F3" s="358"/>
      <c r="G3" s="358"/>
      <c r="H3" s="358"/>
      <c r="I3" s="358"/>
      <c r="J3" s="359"/>
      <c r="K3" s="18"/>
      <c r="L3" s="18"/>
      <c r="M3" s="18"/>
      <c r="N3" s="18"/>
      <c r="O3" s="18"/>
      <c r="P3" s="18"/>
      <c r="Q3" s="18"/>
      <c r="R3" s="18"/>
      <c r="S3" s="18"/>
      <c r="T3" s="18"/>
      <c r="U3" s="18"/>
      <c r="V3" s="18"/>
      <c r="W3" s="18"/>
      <c r="X3" s="18"/>
      <c r="Y3" s="18"/>
      <c r="Z3" s="18"/>
      <c r="AA3" s="18"/>
      <c r="AB3" s="18"/>
      <c r="AC3" s="18"/>
      <c r="AD3" s="18"/>
    </row>
    <row r="4" spans="1:30" ht="15.75" customHeight="1" thickBot="1" x14ac:dyDescent="0.3">
      <c r="A4" s="19"/>
      <c r="B4" s="18"/>
      <c r="C4" s="43"/>
      <c r="D4" s="43"/>
      <c r="E4" s="43"/>
      <c r="F4" s="43"/>
      <c r="G4" s="18"/>
      <c r="H4" s="43"/>
      <c r="I4" s="18"/>
      <c r="J4" s="18"/>
      <c r="K4" s="18"/>
      <c r="L4" s="18"/>
      <c r="M4" s="18"/>
      <c r="N4" s="18"/>
      <c r="O4" s="18"/>
      <c r="P4" s="18"/>
      <c r="Q4" s="18"/>
      <c r="R4" s="18"/>
      <c r="S4" s="18"/>
      <c r="T4" s="18"/>
      <c r="U4" s="18"/>
      <c r="V4" s="18"/>
      <c r="W4" s="18"/>
      <c r="X4" s="18"/>
      <c r="Y4" s="18"/>
      <c r="Z4" s="18"/>
      <c r="AA4" s="18"/>
      <c r="AB4" s="18"/>
      <c r="AC4" s="18"/>
      <c r="AD4" s="18"/>
    </row>
    <row r="5" spans="1:30" ht="15.75" customHeight="1" thickTop="1" x14ac:dyDescent="0.5">
      <c r="A5" s="19"/>
      <c r="B5" s="32"/>
      <c r="C5" s="375" t="s">
        <v>363</v>
      </c>
      <c r="D5" s="376"/>
      <c r="E5" s="376"/>
      <c r="F5" s="61" t="s">
        <v>364</v>
      </c>
      <c r="G5" s="60"/>
      <c r="H5" s="59" t="s">
        <v>365</v>
      </c>
      <c r="I5" s="21"/>
      <c r="J5" s="18"/>
      <c r="K5" s="18"/>
      <c r="L5" s="18"/>
      <c r="M5" s="18"/>
      <c r="N5" s="18"/>
      <c r="O5" s="18"/>
      <c r="P5" s="18"/>
      <c r="Q5" s="18"/>
      <c r="R5" s="18"/>
      <c r="S5" s="18"/>
      <c r="T5" s="18"/>
      <c r="U5" s="18"/>
      <c r="V5" s="18"/>
      <c r="W5" s="18"/>
      <c r="X5" s="18"/>
      <c r="Y5" s="18"/>
      <c r="Z5" s="18"/>
      <c r="AA5" s="18"/>
      <c r="AB5" s="18"/>
      <c r="AC5" s="18"/>
      <c r="AD5" s="18"/>
    </row>
    <row r="6" spans="1:30" ht="15.75" customHeight="1" x14ac:dyDescent="0.7">
      <c r="A6" s="19"/>
      <c r="B6" s="32"/>
      <c r="C6" s="191" t="s">
        <v>366</v>
      </c>
      <c r="D6" s="58"/>
      <c r="E6" s="58"/>
      <c r="F6" s="192">
        <v>10000000</v>
      </c>
      <c r="G6" s="57"/>
      <c r="H6" s="56" t="s">
        <v>367</v>
      </c>
      <c r="I6" s="55"/>
      <c r="J6" s="18"/>
      <c r="K6" s="18"/>
      <c r="L6" s="18"/>
      <c r="M6" s="18"/>
      <c r="N6" s="18"/>
      <c r="O6" s="18"/>
      <c r="P6" s="18"/>
      <c r="Q6" s="18"/>
      <c r="R6" s="18"/>
      <c r="S6" s="18"/>
      <c r="T6" s="18"/>
      <c r="U6" s="18"/>
      <c r="V6" s="18"/>
      <c r="W6" s="18"/>
      <c r="X6" s="18"/>
      <c r="Y6" s="18"/>
      <c r="Z6" s="18"/>
      <c r="AA6" s="18"/>
      <c r="AB6" s="18"/>
      <c r="AC6" s="18"/>
      <c r="AD6" s="18"/>
    </row>
    <row r="7" spans="1:30" ht="15.75" customHeight="1" x14ac:dyDescent="0.7">
      <c r="A7" s="19"/>
      <c r="B7" s="32"/>
      <c r="C7" s="191" t="s">
        <v>368</v>
      </c>
      <c r="D7" s="48"/>
      <c r="E7" s="48"/>
      <c r="F7" s="193">
        <v>1.5</v>
      </c>
      <c r="G7" s="54"/>
      <c r="H7" s="53" t="s">
        <v>369</v>
      </c>
      <c r="I7" s="21"/>
      <c r="J7" s="18"/>
      <c r="K7" s="18"/>
      <c r="L7" s="18"/>
      <c r="M7" s="18"/>
      <c r="N7" s="18"/>
      <c r="O7" s="18"/>
      <c r="P7" s="18"/>
      <c r="Q7" s="18"/>
      <c r="R7" s="18"/>
      <c r="S7" s="18"/>
      <c r="T7" s="18"/>
      <c r="U7" s="18"/>
      <c r="V7" s="18"/>
      <c r="W7" s="18"/>
      <c r="X7" s="18"/>
      <c r="Y7" s="18"/>
      <c r="Z7" s="18"/>
      <c r="AA7" s="18"/>
      <c r="AB7" s="18"/>
      <c r="AC7" s="18"/>
      <c r="AD7" s="18"/>
    </row>
    <row r="8" spans="1:30" ht="15.75" customHeight="1" thickBot="1" x14ac:dyDescent="0.3">
      <c r="A8" s="19"/>
      <c r="B8" s="32"/>
      <c r="C8" s="194" t="s">
        <v>370</v>
      </c>
      <c r="D8" s="50"/>
      <c r="E8" s="50"/>
      <c r="F8" s="52"/>
      <c r="G8" s="21"/>
      <c r="H8" s="51" t="s">
        <v>371</v>
      </c>
      <c r="I8" s="18"/>
      <c r="J8" s="18"/>
      <c r="K8" s="18"/>
      <c r="L8" s="18"/>
      <c r="M8" s="18"/>
      <c r="N8" s="18"/>
      <c r="O8" s="18"/>
      <c r="P8" s="18"/>
      <c r="Q8" s="18"/>
      <c r="R8" s="18"/>
      <c r="S8" s="18"/>
      <c r="T8" s="18"/>
      <c r="U8" s="18"/>
      <c r="V8" s="18"/>
      <c r="W8" s="18"/>
      <c r="X8" s="18"/>
      <c r="Y8" s="18"/>
      <c r="Z8" s="18"/>
      <c r="AA8" s="18"/>
      <c r="AB8" s="18"/>
      <c r="AC8" s="18"/>
      <c r="AD8" s="18"/>
    </row>
    <row r="9" spans="1:30" ht="15.75" customHeight="1" x14ac:dyDescent="0.25">
      <c r="A9" s="19"/>
      <c r="B9" s="32"/>
      <c r="C9" s="191" t="s">
        <v>372</v>
      </c>
      <c r="D9" s="50"/>
      <c r="E9" s="50"/>
      <c r="F9" s="195">
        <v>6.0999999999999999E-2</v>
      </c>
      <c r="G9" s="21"/>
      <c r="H9" s="18"/>
      <c r="I9" s="18"/>
      <c r="J9" s="18"/>
      <c r="K9" s="18"/>
      <c r="L9" s="18"/>
      <c r="M9" s="18"/>
      <c r="N9" s="18"/>
      <c r="O9" s="18"/>
      <c r="P9" s="18"/>
      <c r="Q9" s="18"/>
      <c r="R9" s="18"/>
      <c r="S9" s="18"/>
      <c r="T9" s="18"/>
      <c r="U9" s="18"/>
      <c r="V9" s="18"/>
      <c r="W9" s="18"/>
      <c r="X9" s="18"/>
      <c r="Y9" s="18"/>
      <c r="Z9" s="18"/>
      <c r="AA9" s="18"/>
      <c r="AB9" s="18"/>
      <c r="AC9" s="18"/>
      <c r="AD9" s="18"/>
    </row>
    <row r="10" spans="1:30" ht="15.75" customHeight="1" x14ac:dyDescent="0.25">
      <c r="A10" s="19"/>
      <c r="B10" s="32"/>
      <c r="C10" s="191" t="s">
        <v>373</v>
      </c>
      <c r="D10" s="50"/>
      <c r="E10" s="50"/>
      <c r="F10" s="195">
        <v>0.09</v>
      </c>
      <c r="G10" s="196" t="s">
        <v>374</v>
      </c>
      <c r="H10" s="18"/>
      <c r="I10" s="18"/>
      <c r="J10" s="18"/>
      <c r="K10" s="18"/>
      <c r="L10" s="18"/>
      <c r="M10" s="18"/>
      <c r="N10" s="18"/>
      <c r="O10" s="18"/>
      <c r="P10" s="18"/>
      <c r="Q10" s="18"/>
      <c r="R10" s="18"/>
      <c r="S10" s="18"/>
      <c r="T10" s="18"/>
      <c r="U10" s="18"/>
      <c r="V10" s="18"/>
      <c r="W10" s="18"/>
      <c r="X10" s="18"/>
      <c r="Y10" s="18"/>
      <c r="Z10" s="18"/>
      <c r="AA10" s="18"/>
      <c r="AB10" s="18"/>
      <c r="AC10" s="18"/>
      <c r="AD10" s="18"/>
    </row>
    <row r="11" spans="1:30" ht="15.75" customHeight="1" x14ac:dyDescent="0.25">
      <c r="A11" s="19"/>
      <c r="B11" s="32"/>
      <c r="C11" s="194" t="s">
        <v>375</v>
      </c>
      <c r="D11" s="48"/>
      <c r="E11" s="48"/>
      <c r="F11" s="49"/>
      <c r="G11" s="21"/>
      <c r="H11" s="18"/>
      <c r="I11" s="18"/>
      <c r="J11" s="18"/>
      <c r="K11" s="18"/>
      <c r="L11" s="18"/>
      <c r="M11" s="18"/>
      <c r="N11" s="18"/>
      <c r="O11" s="18"/>
      <c r="P11" s="18"/>
      <c r="Q11" s="18"/>
      <c r="R11" s="18"/>
      <c r="S11" s="18"/>
      <c r="T11" s="18"/>
      <c r="U11" s="18"/>
      <c r="V11" s="18"/>
      <c r="W11" s="18"/>
      <c r="X11" s="18"/>
      <c r="Y11" s="18"/>
      <c r="Z11" s="18"/>
      <c r="AA11" s="18"/>
      <c r="AB11" s="18"/>
      <c r="AC11" s="18"/>
      <c r="AD11" s="18"/>
    </row>
    <row r="12" spans="1:30" ht="15.75" customHeight="1" x14ac:dyDescent="0.25">
      <c r="A12" s="19"/>
      <c r="B12" s="32"/>
      <c r="C12" s="191" t="s">
        <v>376</v>
      </c>
      <c r="D12" s="48"/>
      <c r="E12" s="48"/>
      <c r="F12" s="193">
        <v>1.46</v>
      </c>
      <c r="G12" s="21"/>
      <c r="H12" s="18"/>
      <c r="I12" s="18"/>
      <c r="J12" s="18"/>
      <c r="K12" s="18"/>
      <c r="L12" s="18"/>
      <c r="M12" s="18"/>
      <c r="N12" s="18"/>
      <c r="O12" s="18"/>
      <c r="P12" s="18"/>
      <c r="Q12" s="18"/>
      <c r="R12" s="18"/>
      <c r="S12" s="18"/>
      <c r="T12" s="18"/>
      <c r="U12" s="18"/>
      <c r="V12" s="18"/>
      <c r="W12" s="18"/>
      <c r="X12" s="18"/>
      <c r="Y12" s="18"/>
      <c r="Z12" s="18"/>
      <c r="AA12" s="18"/>
      <c r="AB12" s="18"/>
      <c r="AC12" s="18"/>
      <c r="AD12" s="18"/>
    </row>
    <row r="13" spans="1:30" ht="15.75" customHeight="1" x14ac:dyDescent="0.25">
      <c r="A13" s="19"/>
      <c r="B13" s="32"/>
      <c r="C13" s="194" t="s">
        <v>377</v>
      </c>
      <c r="D13" s="18"/>
      <c r="E13" s="18"/>
      <c r="F13" s="47"/>
      <c r="G13" s="21"/>
      <c r="H13" s="18"/>
      <c r="I13" s="18"/>
      <c r="J13" s="18"/>
      <c r="K13" s="18"/>
      <c r="L13" s="18"/>
      <c r="M13" s="18"/>
      <c r="N13" s="18"/>
      <c r="O13" s="18"/>
      <c r="P13" s="18"/>
      <c r="Q13" s="18"/>
      <c r="R13" s="18"/>
      <c r="S13" s="18"/>
      <c r="T13" s="18"/>
      <c r="U13" s="18"/>
      <c r="V13" s="18"/>
      <c r="W13" s="18"/>
      <c r="X13" s="18"/>
      <c r="Y13" s="18"/>
      <c r="Z13" s="18"/>
      <c r="AA13" s="18"/>
      <c r="AB13" s="18"/>
      <c r="AC13" s="18"/>
      <c r="AD13" s="18"/>
    </row>
    <row r="14" spans="1:30" ht="15.75" customHeight="1" x14ac:dyDescent="0.7">
      <c r="A14" s="19"/>
      <c r="B14" s="32"/>
      <c r="C14" s="197" t="s">
        <v>378</v>
      </c>
      <c r="D14" s="46"/>
      <c r="E14" s="46"/>
      <c r="F14" s="198">
        <v>1.46</v>
      </c>
      <c r="G14" s="21"/>
      <c r="H14" s="18"/>
      <c r="I14" s="18"/>
      <c r="J14" s="18"/>
      <c r="K14" s="18"/>
      <c r="L14" s="18"/>
      <c r="M14" s="18"/>
      <c r="N14" s="18"/>
      <c r="O14" s="18"/>
      <c r="P14" s="18"/>
      <c r="Q14" s="18"/>
      <c r="R14" s="18"/>
      <c r="S14" s="18"/>
      <c r="T14" s="18"/>
      <c r="U14" s="18"/>
      <c r="V14" s="18"/>
      <c r="W14" s="18"/>
      <c r="X14" s="18"/>
      <c r="Y14" s="18"/>
      <c r="Z14" s="18"/>
      <c r="AA14" s="18"/>
      <c r="AB14" s="18"/>
      <c r="AC14" s="18"/>
      <c r="AD14" s="18"/>
    </row>
    <row r="15" spans="1:30" ht="15.75" customHeight="1" thickBot="1" x14ac:dyDescent="0.5">
      <c r="A15" s="19"/>
      <c r="B15" s="32"/>
      <c r="C15" s="199" t="s">
        <v>379</v>
      </c>
      <c r="D15" s="45"/>
      <c r="E15" s="45"/>
      <c r="F15" s="200">
        <v>0.02</v>
      </c>
      <c r="G15" s="21"/>
      <c r="H15" s="39"/>
      <c r="I15" s="18"/>
      <c r="J15" s="39"/>
      <c r="K15" s="39"/>
      <c r="L15" s="39"/>
      <c r="M15" s="39"/>
      <c r="N15" s="18"/>
      <c r="O15" s="18"/>
      <c r="P15" s="18"/>
      <c r="Q15" s="18"/>
      <c r="R15" s="18"/>
      <c r="S15" s="18"/>
      <c r="T15" s="18"/>
      <c r="U15" s="18"/>
      <c r="V15" s="18"/>
      <c r="W15" s="18"/>
      <c r="X15" s="18"/>
      <c r="Y15" s="18"/>
      <c r="Z15" s="18"/>
      <c r="AA15" s="18"/>
      <c r="AB15" s="18"/>
      <c r="AC15" s="18"/>
      <c r="AD15" s="18"/>
    </row>
    <row r="16" spans="1:30" ht="15.75" customHeight="1" thickTop="1" x14ac:dyDescent="0.45">
      <c r="A16" s="19"/>
      <c r="B16" s="18"/>
      <c r="C16" s="34"/>
      <c r="D16" s="34"/>
      <c r="E16" s="34"/>
      <c r="F16" s="34"/>
      <c r="G16" s="44"/>
      <c r="H16" s="44"/>
      <c r="I16" s="43"/>
      <c r="J16" s="42"/>
      <c r="K16" s="39"/>
      <c r="L16" s="18"/>
      <c r="M16" s="18"/>
      <c r="N16" s="18"/>
      <c r="O16" s="18"/>
      <c r="P16" s="18"/>
      <c r="Q16" s="18"/>
      <c r="R16" s="18"/>
      <c r="S16" s="18"/>
      <c r="T16" s="18"/>
      <c r="U16" s="18"/>
      <c r="V16" s="18"/>
      <c r="W16" s="18"/>
      <c r="X16" s="18"/>
      <c r="Y16" s="18"/>
      <c r="Z16" s="18"/>
      <c r="AA16" s="18"/>
      <c r="AB16" s="18"/>
      <c r="AC16" s="18"/>
      <c r="AD16" s="18"/>
    </row>
    <row r="17" spans="1:30" ht="15.75" customHeight="1" x14ac:dyDescent="0.5">
      <c r="A17" s="19"/>
      <c r="B17" s="32"/>
      <c r="C17" s="374" t="s">
        <v>380</v>
      </c>
      <c r="D17" s="367"/>
      <c r="E17" s="367"/>
      <c r="F17" s="367"/>
      <c r="G17" s="367"/>
      <c r="H17" s="367"/>
      <c r="I17" s="367"/>
      <c r="J17" s="368"/>
      <c r="K17" s="21"/>
      <c r="L17" s="18"/>
      <c r="M17" s="18"/>
      <c r="N17" s="18"/>
      <c r="O17" s="18"/>
      <c r="P17" s="18"/>
      <c r="Q17" s="18"/>
      <c r="R17" s="18"/>
      <c r="S17" s="18"/>
      <c r="T17" s="18"/>
      <c r="U17" s="18"/>
      <c r="V17" s="18"/>
      <c r="W17" s="18"/>
      <c r="X17" s="18"/>
      <c r="Y17" s="18"/>
      <c r="Z17" s="18"/>
      <c r="AA17" s="18"/>
      <c r="AB17" s="18"/>
      <c r="AC17" s="18"/>
      <c r="AD17" s="18"/>
    </row>
    <row r="18" spans="1:30" ht="15.75" customHeight="1" x14ac:dyDescent="0.25">
      <c r="A18" s="19"/>
      <c r="B18" s="32"/>
      <c r="C18" s="369" t="s">
        <v>381</v>
      </c>
      <c r="D18" s="364"/>
      <c r="E18" s="370"/>
      <c r="F18" s="40">
        <f>F6*for_GBPUSD</f>
        <v>14600000</v>
      </c>
      <c r="G18" s="363" t="s">
        <v>382</v>
      </c>
      <c r="H18" s="364"/>
      <c r="I18" s="364"/>
      <c r="J18" s="365"/>
      <c r="K18" s="21"/>
      <c r="L18" s="18"/>
      <c r="M18" s="18"/>
      <c r="N18" s="18"/>
      <c r="O18" s="18"/>
      <c r="P18" s="18"/>
      <c r="Q18" s="18"/>
      <c r="R18" s="18"/>
      <c r="S18" s="18"/>
      <c r="T18" s="18"/>
      <c r="U18" s="18"/>
      <c r="V18" s="18"/>
      <c r="W18" s="18"/>
      <c r="X18" s="18"/>
      <c r="Y18" s="18"/>
      <c r="Z18" s="18"/>
      <c r="AA18" s="18"/>
      <c r="AB18" s="18"/>
      <c r="AC18" s="18"/>
      <c r="AD18" s="18"/>
    </row>
    <row r="19" spans="1:30" ht="15.75" customHeight="1" x14ac:dyDescent="0.25">
      <c r="A19" s="19"/>
      <c r="B19" s="18"/>
      <c r="C19" s="34"/>
      <c r="D19" s="34"/>
      <c r="E19" s="34"/>
      <c r="F19" s="34"/>
      <c r="G19" s="33"/>
      <c r="H19" s="34"/>
      <c r="I19" s="34"/>
      <c r="J19" s="34"/>
      <c r="K19" s="18"/>
      <c r="L19" s="18"/>
      <c r="M19" s="18"/>
      <c r="N19" s="18"/>
      <c r="O19" s="18"/>
      <c r="P19" s="18"/>
      <c r="Q19" s="18"/>
      <c r="R19" s="18"/>
      <c r="S19" s="18"/>
      <c r="T19" s="18"/>
      <c r="U19" s="18"/>
      <c r="V19" s="18"/>
      <c r="W19" s="18"/>
      <c r="X19" s="18"/>
      <c r="Y19" s="18"/>
      <c r="Z19" s="18"/>
      <c r="AA19" s="18"/>
      <c r="AB19" s="18"/>
      <c r="AC19" s="18"/>
      <c r="AD19" s="18"/>
    </row>
    <row r="20" spans="1:30" ht="15.75" customHeight="1" x14ac:dyDescent="0.25">
      <c r="A20" s="19"/>
      <c r="B20" s="32"/>
      <c r="C20" s="366" t="s">
        <v>383</v>
      </c>
      <c r="D20" s="367"/>
      <c r="E20" s="367"/>
      <c r="F20" s="367"/>
      <c r="G20" s="367"/>
      <c r="H20" s="367"/>
      <c r="I20" s="367"/>
      <c r="J20" s="368"/>
      <c r="K20" s="21"/>
      <c r="L20" s="18"/>
      <c r="M20" s="18"/>
      <c r="N20" s="18"/>
      <c r="O20" s="18"/>
      <c r="P20" s="18"/>
      <c r="Q20" s="18"/>
      <c r="R20" s="18"/>
      <c r="S20" s="18"/>
      <c r="T20" s="18"/>
      <c r="U20" s="18"/>
      <c r="V20" s="18"/>
      <c r="W20" s="18"/>
      <c r="X20" s="18"/>
      <c r="Y20" s="18"/>
      <c r="Z20" s="18"/>
      <c r="AA20" s="18"/>
      <c r="AB20" s="18"/>
      <c r="AC20" s="18"/>
      <c r="AD20" s="18"/>
    </row>
    <row r="21" spans="1:30" ht="15.75" customHeight="1" x14ac:dyDescent="0.25">
      <c r="A21" s="19"/>
      <c r="B21" s="32"/>
      <c r="C21" s="357" t="s">
        <v>384</v>
      </c>
      <c r="D21" s="358"/>
      <c r="E21" s="359"/>
      <c r="F21" s="201">
        <f>F6/(1+F10)</f>
        <v>9174311.926605504</v>
      </c>
      <c r="G21" s="360"/>
      <c r="H21" s="358"/>
      <c r="I21" s="358"/>
      <c r="J21" s="361"/>
      <c r="K21" s="21"/>
      <c r="L21" s="18"/>
      <c r="M21" s="18"/>
      <c r="N21" s="18"/>
      <c r="O21" s="18"/>
      <c r="P21" s="18"/>
      <c r="Q21" s="18"/>
      <c r="R21" s="18"/>
      <c r="S21" s="18"/>
      <c r="T21" s="18"/>
      <c r="U21" s="18"/>
      <c r="V21" s="18"/>
      <c r="W21" s="18"/>
      <c r="X21" s="18"/>
      <c r="Y21" s="18"/>
      <c r="Z21" s="18"/>
      <c r="AA21" s="18"/>
      <c r="AB21" s="18"/>
      <c r="AC21" s="18"/>
      <c r="AD21" s="18"/>
    </row>
    <row r="22" spans="1:30" ht="15.75" customHeight="1" x14ac:dyDescent="0.25">
      <c r="A22" s="19"/>
      <c r="B22" s="32"/>
      <c r="C22" s="357" t="s">
        <v>385</v>
      </c>
      <c r="D22" s="358"/>
      <c r="E22" s="359"/>
      <c r="F22" s="202">
        <f>F21*F7</f>
        <v>13761467.889908256</v>
      </c>
      <c r="G22" s="360"/>
      <c r="H22" s="358"/>
      <c r="I22" s="358"/>
      <c r="J22" s="361"/>
      <c r="K22" s="21"/>
      <c r="L22" s="18"/>
      <c r="M22" s="18"/>
      <c r="N22" s="18"/>
      <c r="O22" s="18"/>
      <c r="P22" s="18"/>
      <c r="Q22" s="18"/>
      <c r="R22" s="18"/>
      <c r="S22" s="18"/>
      <c r="T22" s="18"/>
      <c r="U22" s="18"/>
      <c r="V22" s="18"/>
      <c r="W22" s="18"/>
      <c r="X22" s="18"/>
      <c r="Y22" s="18"/>
      <c r="Z22" s="18"/>
      <c r="AA22" s="18"/>
      <c r="AB22" s="18"/>
      <c r="AC22" s="18"/>
      <c r="AD22" s="18"/>
    </row>
    <row r="23" spans="1:30" ht="15.75" customHeight="1" x14ac:dyDescent="0.25">
      <c r="A23" s="19"/>
      <c r="B23" s="32"/>
      <c r="C23" s="357" t="s">
        <v>386</v>
      </c>
      <c r="D23" s="358"/>
      <c r="E23" s="359"/>
      <c r="F23" s="202">
        <f>F22*(1+F9)</f>
        <v>14600917.431192659</v>
      </c>
      <c r="G23" s="360"/>
      <c r="H23" s="358"/>
      <c r="I23" s="358"/>
      <c r="J23" s="361"/>
      <c r="K23" s="21"/>
      <c r="L23" s="18"/>
      <c r="M23" s="18"/>
      <c r="N23" s="18"/>
      <c r="O23" s="18"/>
      <c r="P23" s="18"/>
      <c r="Q23" s="18"/>
      <c r="R23" s="18"/>
      <c r="S23" s="18"/>
      <c r="T23" s="18"/>
      <c r="U23" s="18"/>
      <c r="V23" s="18"/>
      <c r="W23" s="18"/>
      <c r="X23" s="18"/>
      <c r="Y23" s="18"/>
      <c r="Z23" s="18"/>
      <c r="AA23" s="18"/>
      <c r="AB23" s="18"/>
      <c r="AC23" s="18"/>
      <c r="AD23" s="18"/>
    </row>
    <row r="24" spans="1:30" ht="15.75" customHeight="1" x14ac:dyDescent="0.25">
      <c r="A24" s="19"/>
      <c r="B24" s="32"/>
      <c r="C24" s="37"/>
      <c r="D24" s="41"/>
      <c r="E24" s="41"/>
      <c r="F24" s="40">
        <f>F23</f>
        <v>14600917.431192659</v>
      </c>
      <c r="G24" s="363" t="s">
        <v>382</v>
      </c>
      <c r="H24" s="364"/>
      <c r="I24" s="364"/>
      <c r="J24" s="365"/>
      <c r="K24" s="21"/>
      <c r="L24" s="18"/>
      <c r="M24" s="18"/>
      <c r="N24" s="18"/>
      <c r="O24" s="18"/>
      <c r="P24" s="18"/>
      <c r="Q24" s="18"/>
      <c r="R24" s="18"/>
      <c r="S24" s="18"/>
      <c r="T24" s="18"/>
      <c r="U24" s="18"/>
      <c r="V24" s="18"/>
      <c r="W24" s="18"/>
      <c r="X24" s="18"/>
      <c r="Y24" s="18"/>
      <c r="Z24" s="18"/>
      <c r="AA24" s="18"/>
      <c r="AB24" s="18"/>
      <c r="AC24" s="18"/>
      <c r="AD24" s="18"/>
    </row>
    <row r="25" spans="1:30" ht="15.75" customHeight="1" x14ac:dyDescent="0.25">
      <c r="A25" s="19"/>
      <c r="B25" s="18"/>
      <c r="C25" s="34"/>
      <c r="D25" s="34"/>
      <c r="E25" s="34"/>
      <c r="F25" s="34"/>
      <c r="G25" s="33"/>
      <c r="H25" s="34"/>
      <c r="I25" s="34"/>
      <c r="J25" s="34"/>
      <c r="K25" s="18"/>
      <c r="L25" s="18"/>
      <c r="M25" s="18"/>
      <c r="N25" s="18"/>
      <c r="O25" s="18"/>
      <c r="P25" s="18"/>
      <c r="Q25" s="18"/>
      <c r="R25" s="18"/>
      <c r="S25" s="18"/>
      <c r="T25" s="18"/>
      <c r="U25" s="18"/>
      <c r="V25" s="18"/>
      <c r="W25" s="18"/>
      <c r="X25" s="18"/>
      <c r="Y25" s="18"/>
      <c r="Z25" s="18"/>
      <c r="AA25" s="18"/>
      <c r="AB25" s="18"/>
      <c r="AC25" s="18"/>
      <c r="AD25" s="18"/>
    </row>
    <row r="26" spans="1:30" ht="15.75" customHeight="1" x14ac:dyDescent="0.25">
      <c r="A26" s="19"/>
      <c r="B26" s="32"/>
      <c r="C26" s="366" t="s">
        <v>387</v>
      </c>
      <c r="D26" s="367"/>
      <c r="E26" s="367"/>
      <c r="F26" s="367"/>
      <c r="G26" s="367"/>
      <c r="H26" s="367"/>
      <c r="I26" s="367"/>
      <c r="J26" s="368"/>
      <c r="K26" s="21"/>
      <c r="L26" s="18"/>
      <c r="M26" s="18"/>
      <c r="N26" s="18"/>
      <c r="O26" s="18"/>
      <c r="P26" s="18"/>
      <c r="Q26" s="18"/>
      <c r="R26" s="18"/>
      <c r="S26" s="18"/>
      <c r="T26" s="18"/>
      <c r="U26" s="18"/>
      <c r="V26" s="18"/>
      <c r="W26" s="18"/>
      <c r="X26" s="18"/>
      <c r="Y26" s="18"/>
      <c r="Z26" s="18"/>
      <c r="AA26" s="18"/>
      <c r="AB26" s="18"/>
      <c r="AC26" s="18"/>
      <c r="AD26" s="18"/>
    </row>
    <row r="27" spans="1:30" ht="15.75" customHeight="1" x14ac:dyDescent="0.7">
      <c r="A27" s="19"/>
      <c r="B27" s="32"/>
      <c r="C27" s="357" t="s">
        <v>388</v>
      </c>
      <c r="D27" s="358"/>
      <c r="E27" s="359"/>
      <c r="F27" s="202">
        <f>-put_price*recievable</f>
        <v>-200000</v>
      </c>
      <c r="G27" s="203" t="str">
        <f ca="1">_xlfn.FORMULATEXT(F27)</f>
        <v>=-put_price*recievable</v>
      </c>
      <c r="H27" s="18"/>
      <c r="I27" s="18"/>
      <c r="J27" s="38"/>
      <c r="K27" s="21"/>
      <c r="L27" s="18"/>
      <c r="M27" s="18"/>
      <c r="N27" s="18"/>
      <c r="O27" s="18"/>
      <c r="P27" s="18"/>
      <c r="Q27" s="18"/>
      <c r="R27" s="18"/>
      <c r="S27" s="18"/>
      <c r="T27" s="18"/>
      <c r="U27" s="18"/>
      <c r="V27" s="18"/>
      <c r="W27" s="18"/>
      <c r="X27" s="18"/>
      <c r="Y27" s="18"/>
      <c r="Z27" s="18"/>
      <c r="AA27" s="18"/>
      <c r="AB27" s="18"/>
      <c r="AC27" s="18"/>
      <c r="AD27" s="18"/>
    </row>
    <row r="28" spans="1:30" ht="15.75" customHeight="1" x14ac:dyDescent="0.45">
      <c r="A28" s="19"/>
      <c r="B28" s="32"/>
      <c r="C28" s="357" t="s">
        <v>389</v>
      </c>
      <c r="D28" s="358"/>
      <c r="E28" s="359"/>
      <c r="F28" s="202">
        <f>F27*(1+F9)</f>
        <v>-212200</v>
      </c>
      <c r="G28" s="39"/>
      <c r="H28" s="18"/>
      <c r="I28" s="18"/>
      <c r="J28" s="38"/>
      <c r="K28" s="21"/>
      <c r="L28" s="18"/>
      <c r="M28" s="18"/>
      <c r="N28" s="18"/>
      <c r="O28" s="18"/>
      <c r="P28" s="18"/>
      <c r="Q28" s="18"/>
      <c r="R28" s="18"/>
      <c r="S28" s="18"/>
      <c r="T28" s="18"/>
      <c r="U28" s="18"/>
      <c r="V28" s="18"/>
      <c r="W28" s="18"/>
      <c r="X28" s="18"/>
      <c r="Y28" s="18"/>
      <c r="Z28" s="18"/>
      <c r="AA28" s="18"/>
      <c r="AB28" s="18"/>
      <c r="AC28" s="18"/>
      <c r="AD28" s="18"/>
    </row>
    <row r="29" spans="1:30" ht="15.75" customHeight="1" x14ac:dyDescent="0.25">
      <c r="A29" s="19"/>
      <c r="B29" s="32"/>
      <c r="C29" s="37"/>
      <c r="D29" s="36"/>
      <c r="E29" s="36"/>
      <c r="F29" s="35">
        <f>MIN(G33:G45)</f>
        <v>14387800</v>
      </c>
      <c r="G29" s="363" t="s">
        <v>390</v>
      </c>
      <c r="H29" s="364"/>
      <c r="I29" s="364"/>
      <c r="J29" s="365"/>
      <c r="K29" s="21"/>
      <c r="L29" s="18"/>
      <c r="M29" s="18"/>
      <c r="N29" s="18"/>
      <c r="O29" s="18"/>
      <c r="P29" s="18"/>
      <c r="Q29" s="18"/>
      <c r="R29" s="18"/>
      <c r="S29" s="18"/>
      <c r="T29" s="18"/>
      <c r="U29" s="18"/>
      <c r="V29" s="18"/>
      <c r="W29" s="18"/>
      <c r="X29" s="18"/>
      <c r="Y29" s="18"/>
      <c r="Z29" s="18"/>
      <c r="AA29" s="18"/>
      <c r="AB29" s="18"/>
      <c r="AC29" s="18"/>
      <c r="AD29" s="18"/>
    </row>
    <row r="30" spans="1:30" ht="15.75" customHeight="1" x14ac:dyDescent="0.25">
      <c r="A30" s="19"/>
      <c r="B30" s="18"/>
      <c r="C30" s="20"/>
      <c r="D30" s="34"/>
      <c r="E30" s="34"/>
      <c r="F30" s="34"/>
      <c r="G30" s="33"/>
      <c r="H30" s="20"/>
      <c r="I30" s="20"/>
      <c r="J30" s="20"/>
      <c r="K30" s="18"/>
      <c r="L30" s="18"/>
      <c r="M30" s="18"/>
      <c r="N30" s="18"/>
      <c r="O30" s="18"/>
      <c r="P30" s="18"/>
      <c r="Q30" s="18"/>
      <c r="R30" s="18"/>
      <c r="S30" s="18"/>
      <c r="T30" s="18"/>
      <c r="U30" s="18"/>
      <c r="V30" s="18"/>
      <c r="W30" s="18"/>
      <c r="X30" s="18"/>
      <c r="Y30" s="18"/>
      <c r="Z30" s="18"/>
      <c r="AA30" s="18"/>
      <c r="AB30" s="18"/>
      <c r="AC30" s="18"/>
      <c r="AD30" s="18"/>
    </row>
    <row r="31" spans="1:30" ht="15.75" customHeight="1" x14ac:dyDescent="0.25">
      <c r="A31" s="19"/>
      <c r="B31" s="32"/>
      <c r="C31" s="378" t="s">
        <v>391</v>
      </c>
      <c r="D31" s="354" t="s">
        <v>392</v>
      </c>
      <c r="E31" s="356"/>
      <c r="F31" s="356"/>
      <c r="G31" s="355"/>
      <c r="H31" s="377" t="s">
        <v>393</v>
      </c>
      <c r="I31" s="356"/>
      <c r="J31" s="355"/>
      <c r="K31" s="354" t="s">
        <v>394</v>
      </c>
      <c r="L31" s="355"/>
      <c r="M31" s="21"/>
      <c r="N31" s="18"/>
      <c r="O31" s="18"/>
      <c r="P31" s="18"/>
      <c r="Q31" s="18"/>
      <c r="R31" s="18"/>
      <c r="S31" s="18"/>
      <c r="T31" s="18"/>
      <c r="U31" s="18"/>
      <c r="V31" s="18"/>
      <c r="W31" s="18"/>
      <c r="X31" s="18"/>
      <c r="Y31" s="18"/>
      <c r="Z31" s="18"/>
      <c r="AA31" s="18"/>
      <c r="AB31" s="18"/>
      <c r="AC31" s="18"/>
      <c r="AD31" s="18"/>
    </row>
    <row r="32" spans="1:30" ht="15.75" customHeight="1" thickBot="1" x14ac:dyDescent="0.3">
      <c r="A32" s="19"/>
      <c r="B32" s="32"/>
      <c r="C32" s="379"/>
      <c r="D32" s="25" t="s">
        <v>395</v>
      </c>
      <c r="E32" s="31" t="s">
        <v>380</v>
      </c>
      <c r="F32" s="30" t="s">
        <v>383</v>
      </c>
      <c r="G32" s="29" t="s">
        <v>387</v>
      </c>
      <c r="H32" s="28" t="s">
        <v>396</v>
      </c>
      <c r="I32" s="27" t="s">
        <v>383</v>
      </c>
      <c r="J32" s="26" t="s">
        <v>387</v>
      </c>
      <c r="K32" s="25" t="s">
        <v>397</v>
      </c>
      <c r="L32" s="24" t="s">
        <v>398</v>
      </c>
      <c r="M32" s="21"/>
      <c r="N32" s="18"/>
      <c r="O32" s="18"/>
      <c r="P32" s="18"/>
      <c r="Q32" s="18"/>
      <c r="R32" s="18"/>
      <c r="S32" s="18"/>
      <c r="T32" s="18"/>
      <c r="U32" s="18"/>
      <c r="V32" s="18"/>
      <c r="W32" s="18"/>
      <c r="X32" s="18"/>
      <c r="Y32" s="18"/>
      <c r="Z32" s="18"/>
      <c r="AA32" s="18"/>
      <c r="AB32" s="18"/>
      <c r="AC32" s="18"/>
      <c r="AD32" s="18"/>
    </row>
    <row r="33" spans="1:30" ht="15.75" customHeight="1" thickBot="1" x14ac:dyDescent="0.75">
      <c r="A33" s="22"/>
      <c r="B33" s="371" t="s">
        <v>399</v>
      </c>
      <c r="C33" s="204">
        <f t="shared" ref="C33:C38" si="0">C34-0.01</f>
        <v>1.4</v>
      </c>
      <c r="D33" s="205">
        <f t="shared" ref="D33:D45" si="1">C33*$F$6</f>
        <v>14000000</v>
      </c>
      <c r="E33" s="206">
        <f t="shared" ref="E33:E45" si="2">$D33+($F$12-C33)*$F$6</f>
        <v>14600000</v>
      </c>
      <c r="F33" s="207">
        <f t="shared" ref="F33:F45" si="3">$F$24</f>
        <v>14600917.431192659</v>
      </c>
      <c r="G33" s="208">
        <f>hedge_no+J33</f>
        <v>14387800</v>
      </c>
      <c r="H33" s="205">
        <f t="shared" ref="H33:H45" si="4">($F$12-C33)*$F$6</f>
        <v>600000.00000000058</v>
      </c>
      <c r="I33" s="206">
        <f t="shared" ref="I33:I45" si="5">$F$24-D33</f>
        <v>600917.43119265884</v>
      </c>
      <c r="J33" s="209">
        <f t="shared" ref="J33:J45" si="6">fv_put_outlay+MAX(0,(x_put-gbpusd_1y_scenario)*recievable)</f>
        <v>387800.00000000058</v>
      </c>
      <c r="K33" s="210" t="str">
        <f t="shared" ref="K33:K45" si="7">IF(E33= MAX(D33,E33,F33,G33),$E$32,IF(F33= MAX(D33,E33,F33,G33),$F$32,IF(G33= MAX(D33,E33,F33,G33),$G$32,$D$32)))</f>
        <v>2. Money Market Hedge</v>
      </c>
      <c r="L33" s="211" t="str">
        <f t="shared" ref="L33:L45" si="8">IF(E33= MAX(E33,F33,G33),$E$32,IF(F33= MAX(E33,F33,G33),$F$32,$G$32))</f>
        <v>2. Money Market Hedge</v>
      </c>
      <c r="M33" s="212" t="s">
        <v>400</v>
      </c>
      <c r="N33" s="18"/>
      <c r="O33" s="18"/>
      <c r="P33" s="18"/>
      <c r="Q33" s="18"/>
      <c r="R33" s="18"/>
      <c r="S33" s="18"/>
      <c r="T33" s="18"/>
      <c r="U33" s="18"/>
      <c r="V33" s="18"/>
      <c r="W33" s="18"/>
      <c r="X33" s="18"/>
      <c r="Y33" s="18"/>
      <c r="Z33" s="18"/>
      <c r="AA33" s="18"/>
      <c r="AB33" s="18"/>
      <c r="AC33" s="18"/>
      <c r="AD33" s="18"/>
    </row>
    <row r="34" spans="1:30" ht="15.75" customHeight="1" thickBot="1" x14ac:dyDescent="0.75">
      <c r="A34" s="22"/>
      <c r="B34" s="372"/>
      <c r="C34" s="213">
        <f t="shared" si="0"/>
        <v>1.41</v>
      </c>
      <c r="D34" s="214">
        <f t="shared" si="1"/>
        <v>14100000</v>
      </c>
      <c r="E34" s="215">
        <f t="shared" si="2"/>
        <v>14600000</v>
      </c>
      <c r="F34" s="216">
        <f t="shared" si="3"/>
        <v>14600917.431192659</v>
      </c>
      <c r="G34" s="217">
        <f t="shared" ref="G34:G45" si="9">$D34+J34</f>
        <v>14387800</v>
      </c>
      <c r="H34" s="214">
        <f t="shared" si="4"/>
        <v>500000.00000000047</v>
      </c>
      <c r="I34" s="215">
        <f t="shared" si="5"/>
        <v>500917.43119265884</v>
      </c>
      <c r="J34" s="209">
        <f t="shared" si="6"/>
        <v>287800.00000000047</v>
      </c>
      <c r="K34" s="218" t="str">
        <f t="shared" si="7"/>
        <v>2. Money Market Hedge</v>
      </c>
      <c r="L34" s="219" t="str">
        <f t="shared" si="8"/>
        <v>2. Money Market Hedge</v>
      </c>
      <c r="M34" s="23"/>
      <c r="N34" s="18"/>
      <c r="O34" s="18"/>
      <c r="P34" s="18"/>
      <c r="Q34" s="18"/>
      <c r="R34" s="18"/>
      <c r="S34" s="18"/>
      <c r="T34" s="18"/>
      <c r="U34" s="18"/>
      <c r="V34" s="18"/>
      <c r="W34" s="18"/>
      <c r="X34" s="18"/>
      <c r="Y34" s="18"/>
      <c r="Z34" s="18"/>
      <c r="AA34" s="18"/>
      <c r="AB34" s="18"/>
      <c r="AC34" s="18"/>
      <c r="AD34" s="18"/>
    </row>
    <row r="35" spans="1:30" ht="15.75" customHeight="1" thickBot="1" x14ac:dyDescent="0.75">
      <c r="A35" s="22"/>
      <c r="B35" s="372"/>
      <c r="C35" s="213">
        <f t="shared" si="0"/>
        <v>1.42</v>
      </c>
      <c r="D35" s="214">
        <f t="shared" si="1"/>
        <v>14200000</v>
      </c>
      <c r="E35" s="215">
        <f t="shared" si="2"/>
        <v>14600000</v>
      </c>
      <c r="F35" s="216">
        <f t="shared" si="3"/>
        <v>14600917.431192659</v>
      </c>
      <c r="G35" s="217">
        <f t="shared" si="9"/>
        <v>14387800</v>
      </c>
      <c r="H35" s="214">
        <f t="shared" si="4"/>
        <v>400000.00000000035</v>
      </c>
      <c r="I35" s="215">
        <f t="shared" si="5"/>
        <v>400917.43119265884</v>
      </c>
      <c r="J35" s="209">
        <f t="shared" si="6"/>
        <v>187800.00000000035</v>
      </c>
      <c r="K35" s="218" t="str">
        <f t="shared" si="7"/>
        <v>2. Money Market Hedge</v>
      </c>
      <c r="L35" s="219" t="str">
        <f t="shared" si="8"/>
        <v>2. Money Market Hedge</v>
      </c>
      <c r="M35" s="21"/>
      <c r="N35" s="18"/>
      <c r="O35" s="18"/>
      <c r="P35" s="18"/>
      <c r="Q35" s="18"/>
      <c r="R35" s="18"/>
      <c r="S35" s="18"/>
      <c r="T35" s="18"/>
      <c r="U35" s="18"/>
      <c r="V35" s="18"/>
      <c r="W35" s="18"/>
      <c r="X35" s="18"/>
      <c r="Y35" s="18"/>
      <c r="Z35" s="18"/>
      <c r="AA35" s="18"/>
      <c r="AB35" s="18"/>
      <c r="AC35" s="18"/>
      <c r="AD35" s="18"/>
    </row>
    <row r="36" spans="1:30" ht="15.75" customHeight="1" thickBot="1" x14ac:dyDescent="0.75">
      <c r="A36" s="22"/>
      <c r="B36" s="372"/>
      <c r="C36" s="213">
        <f t="shared" si="0"/>
        <v>1.43</v>
      </c>
      <c r="D36" s="214">
        <f t="shared" si="1"/>
        <v>14300000</v>
      </c>
      <c r="E36" s="215">
        <f t="shared" si="2"/>
        <v>14600000</v>
      </c>
      <c r="F36" s="216">
        <f t="shared" si="3"/>
        <v>14600917.431192659</v>
      </c>
      <c r="G36" s="217">
        <f t="shared" si="9"/>
        <v>14387800</v>
      </c>
      <c r="H36" s="214">
        <f t="shared" si="4"/>
        <v>300000.00000000029</v>
      </c>
      <c r="I36" s="215">
        <f t="shared" si="5"/>
        <v>300917.43119265884</v>
      </c>
      <c r="J36" s="209">
        <f t="shared" si="6"/>
        <v>87800.000000000291</v>
      </c>
      <c r="K36" s="218" t="str">
        <f t="shared" si="7"/>
        <v>2. Money Market Hedge</v>
      </c>
      <c r="L36" s="219" t="str">
        <f t="shared" si="8"/>
        <v>2. Money Market Hedge</v>
      </c>
      <c r="M36" s="21"/>
      <c r="N36" s="18"/>
      <c r="O36" s="18"/>
      <c r="P36" s="18"/>
      <c r="Q36" s="18"/>
      <c r="R36" s="18"/>
      <c r="S36" s="18"/>
      <c r="T36" s="18"/>
      <c r="U36" s="18"/>
      <c r="V36" s="18"/>
      <c r="W36" s="18"/>
      <c r="X36" s="18"/>
      <c r="Y36" s="18"/>
      <c r="Z36" s="18"/>
      <c r="AA36" s="18"/>
      <c r="AB36" s="18"/>
      <c r="AC36" s="18"/>
      <c r="AD36" s="18"/>
    </row>
    <row r="37" spans="1:30" ht="23" customHeight="1" thickBot="1" x14ac:dyDescent="0.75">
      <c r="A37" s="22"/>
      <c r="B37" s="372"/>
      <c r="C37" s="213">
        <f t="shared" si="0"/>
        <v>1.44</v>
      </c>
      <c r="D37" s="214">
        <f t="shared" si="1"/>
        <v>14400000</v>
      </c>
      <c r="E37" s="215">
        <f t="shared" si="2"/>
        <v>14600000</v>
      </c>
      <c r="F37" s="216">
        <f t="shared" si="3"/>
        <v>14600917.431192659</v>
      </c>
      <c r="G37" s="217">
        <f t="shared" si="9"/>
        <v>14387800</v>
      </c>
      <c r="H37" s="214">
        <f t="shared" si="4"/>
        <v>200000.00000000017</v>
      </c>
      <c r="I37" s="215">
        <f t="shared" si="5"/>
        <v>200917.43119265884</v>
      </c>
      <c r="J37" s="209">
        <f t="shared" si="6"/>
        <v>-12199.999999999825</v>
      </c>
      <c r="K37" s="218" t="str">
        <f t="shared" si="7"/>
        <v>2. Money Market Hedge</v>
      </c>
      <c r="L37" s="219" t="str">
        <f t="shared" si="8"/>
        <v>2. Money Market Hedge</v>
      </c>
      <c r="M37" s="21"/>
      <c r="N37" s="18"/>
      <c r="O37" s="18"/>
      <c r="P37" s="18"/>
      <c r="Q37" s="18"/>
      <c r="R37" s="18"/>
      <c r="S37" s="18"/>
      <c r="T37" s="18"/>
      <c r="U37" s="18"/>
      <c r="V37" s="18"/>
      <c r="W37" s="18"/>
      <c r="X37" s="18"/>
      <c r="Y37" s="18"/>
      <c r="Z37" s="18"/>
      <c r="AA37" s="18"/>
      <c r="AB37" s="18"/>
      <c r="AC37" s="18"/>
      <c r="AD37" s="18"/>
    </row>
    <row r="38" spans="1:30" ht="23" customHeight="1" thickBot="1" x14ac:dyDescent="0.75">
      <c r="A38" s="22"/>
      <c r="B38" s="372"/>
      <c r="C38" s="213">
        <f t="shared" si="0"/>
        <v>1.45</v>
      </c>
      <c r="D38" s="214">
        <f t="shared" si="1"/>
        <v>14500000</v>
      </c>
      <c r="E38" s="215">
        <f t="shared" si="2"/>
        <v>14600000</v>
      </c>
      <c r="F38" s="216">
        <f t="shared" si="3"/>
        <v>14600917.431192659</v>
      </c>
      <c r="G38" s="217">
        <f t="shared" si="9"/>
        <v>14387800</v>
      </c>
      <c r="H38" s="214">
        <f t="shared" si="4"/>
        <v>100000.00000000009</v>
      </c>
      <c r="I38" s="215">
        <f t="shared" si="5"/>
        <v>100917.43119265884</v>
      </c>
      <c r="J38" s="209">
        <f t="shared" si="6"/>
        <v>-112199.99999999991</v>
      </c>
      <c r="K38" s="218" t="str">
        <f t="shared" si="7"/>
        <v>2. Money Market Hedge</v>
      </c>
      <c r="L38" s="219" t="str">
        <f t="shared" si="8"/>
        <v>2. Money Market Hedge</v>
      </c>
      <c r="M38" s="21"/>
      <c r="N38" s="18"/>
      <c r="O38" s="18"/>
      <c r="P38" s="18"/>
      <c r="Q38" s="18"/>
      <c r="R38" s="18"/>
      <c r="S38" s="18"/>
      <c r="T38" s="18"/>
      <c r="U38" s="18"/>
      <c r="V38" s="18"/>
      <c r="W38" s="18"/>
      <c r="X38" s="18"/>
      <c r="Y38" s="18"/>
      <c r="Z38" s="18"/>
      <c r="AA38" s="18"/>
      <c r="AB38" s="18"/>
      <c r="AC38" s="18"/>
      <c r="AD38" s="18"/>
    </row>
    <row r="39" spans="1:30" ht="23" customHeight="1" thickBot="1" x14ac:dyDescent="0.75">
      <c r="A39" s="22"/>
      <c r="B39" s="372"/>
      <c r="C39" s="220">
        <v>1.46</v>
      </c>
      <c r="D39" s="214">
        <f t="shared" si="1"/>
        <v>14600000</v>
      </c>
      <c r="E39" s="215">
        <f t="shared" si="2"/>
        <v>14600000</v>
      </c>
      <c r="F39" s="216">
        <f t="shared" si="3"/>
        <v>14600917.431192659</v>
      </c>
      <c r="G39" s="217">
        <f t="shared" si="9"/>
        <v>14387800</v>
      </c>
      <c r="H39" s="214">
        <f t="shared" si="4"/>
        <v>0</v>
      </c>
      <c r="I39" s="215">
        <f t="shared" si="5"/>
        <v>917.43119265884161</v>
      </c>
      <c r="J39" s="209">
        <f t="shared" si="6"/>
        <v>-212200</v>
      </c>
      <c r="K39" s="218" t="str">
        <f t="shared" si="7"/>
        <v>2. Money Market Hedge</v>
      </c>
      <c r="L39" s="219" t="str">
        <f t="shared" si="8"/>
        <v>2. Money Market Hedge</v>
      </c>
      <c r="M39" s="212" t="s">
        <v>401</v>
      </c>
      <c r="N39" s="18"/>
      <c r="O39" s="18"/>
      <c r="P39" s="18"/>
      <c r="Q39" s="18"/>
      <c r="R39" s="18"/>
      <c r="S39" s="18"/>
      <c r="T39" s="18"/>
      <c r="U39" s="18"/>
      <c r="V39" s="18"/>
      <c r="W39" s="18"/>
      <c r="X39" s="18"/>
      <c r="Y39" s="18"/>
      <c r="Z39" s="18"/>
      <c r="AA39" s="18"/>
      <c r="AB39" s="18"/>
      <c r="AC39" s="18"/>
      <c r="AD39" s="18"/>
    </row>
    <row r="40" spans="1:30" ht="23" customHeight="1" thickBot="1" x14ac:dyDescent="0.75">
      <c r="A40" s="22"/>
      <c r="B40" s="372"/>
      <c r="C40" s="213">
        <f t="shared" ref="C40:C45" si="10">C39+0.01</f>
        <v>1.47</v>
      </c>
      <c r="D40" s="214">
        <f t="shared" si="1"/>
        <v>14700000</v>
      </c>
      <c r="E40" s="215">
        <f t="shared" si="2"/>
        <v>14600000</v>
      </c>
      <c r="F40" s="216">
        <f t="shared" si="3"/>
        <v>14600917.431192659</v>
      </c>
      <c r="G40" s="217">
        <f t="shared" si="9"/>
        <v>14487800</v>
      </c>
      <c r="H40" s="214">
        <f t="shared" si="4"/>
        <v>-100000.00000000009</v>
      </c>
      <c r="I40" s="215">
        <f t="shared" si="5"/>
        <v>-99082.568807341158</v>
      </c>
      <c r="J40" s="209">
        <f t="shared" si="6"/>
        <v>-212200</v>
      </c>
      <c r="K40" s="218" t="str">
        <f t="shared" si="7"/>
        <v>0. No Hedge</v>
      </c>
      <c r="L40" s="219" t="str">
        <f t="shared" si="8"/>
        <v>2. Money Market Hedge</v>
      </c>
      <c r="M40" s="21"/>
      <c r="N40" s="18"/>
      <c r="O40" s="18"/>
      <c r="P40" s="18"/>
      <c r="Q40" s="18"/>
      <c r="R40" s="18"/>
      <c r="S40" s="18"/>
      <c r="T40" s="18"/>
      <c r="U40" s="18"/>
      <c r="V40" s="18"/>
      <c r="W40" s="18"/>
      <c r="X40" s="18"/>
      <c r="Y40" s="18"/>
      <c r="Z40" s="18"/>
      <c r="AA40" s="18"/>
      <c r="AB40" s="18"/>
      <c r="AC40" s="18"/>
      <c r="AD40" s="18"/>
    </row>
    <row r="41" spans="1:30" ht="23" customHeight="1" thickBot="1" x14ac:dyDescent="0.75">
      <c r="A41" s="22"/>
      <c r="B41" s="372"/>
      <c r="C41" s="213">
        <f t="shared" si="10"/>
        <v>1.48</v>
      </c>
      <c r="D41" s="214">
        <f t="shared" si="1"/>
        <v>14800000</v>
      </c>
      <c r="E41" s="215">
        <f t="shared" si="2"/>
        <v>14600000</v>
      </c>
      <c r="F41" s="216">
        <f t="shared" si="3"/>
        <v>14600917.431192659</v>
      </c>
      <c r="G41" s="217">
        <f t="shared" si="9"/>
        <v>14587800</v>
      </c>
      <c r="H41" s="214">
        <f t="shared" si="4"/>
        <v>-200000.00000000017</v>
      </c>
      <c r="I41" s="215">
        <f t="shared" si="5"/>
        <v>-199082.56880734116</v>
      </c>
      <c r="J41" s="209">
        <f t="shared" si="6"/>
        <v>-212200</v>
      </c>
      <c r="K41" s="218" t="str">
        <f t="shared" si="7"/>
        <v>0. No Hedge</v>
      </c>
      <c r="L41" s="219" t="str">
        <f t="shared" si="8"/>
        <v>2. Money Market Hedge</v>
      </c>
      <c r="M41" s="21"/>
      <c r="N41" s="18"/>
      <c r="O41" s="18"/>
      <c r="P41" s="18"/>
      <c r="Q41" s="18"/>
      <c r="R41" s="18"/>
      <c r="S41" s="18"/>
      <c r="T41" s="18"/>
      <c r="U41" s="18"/>
      <c r="V41" s="18"/>
      <c r="W41" s="18"/>
      <c r="X41" s="18"/>
      <c r="Y41" s="18"/>
      <c r="Z41" s="18"/>
      <c r="AA41" s="18"/>
      <c r="AB41" s="18"/>
      <c r="AC41" s="18"/>
      <c r="AD41" s="18"/>
    </row>
    <row r="42" spans="1:30" ht="23" customHeight="1" thickBot="1" x14ac:dyDescent="0.75">
      <c r="A42" s="22"/>
      <c r="B42" s="372"/>
      <c r="C42" s="213">
        <f t="shared" si="10"/>
        <v>1.49</v>
      </c>
      <c r="D42" s="214">
        <f t="shared" si="1"/>
        <v>14900000</v>
      </c>
      <c r="E42" s="215">
        <f t="shared" si="2"/>
        <v>14600000</v>
      </c>
      <c r="F42" s="216">
        <f t="shared" si="3"/>
        <v>14600917.431192659</v>
      </c>
      <c r="G42" s="217">
        <f t="shared" si="9"/>
        <v>14687800</v>
      </c>
      <c r="H42" s="214">
        <f t="shared" si="4"/>
        <v>-300000.00000000029</v>
      </c>
      <c r="I42" s="215">
        <f t="shared" si="5"/>
        <v>-299082.56880734116</v>
      </c>
      <c r="J42" s="209">
        <f t="shared" si="6"/>
        <v>-212200</v>
      </c>
      <c r="K42" s="218" t="str">
        <f t="shared" si="7"/>
        <v>0. No Hedge</v>
      </c>
      <c r="L42" s="221" t="str">
        <f t="shared" si="8"/>
        <v>3. Option Hedge</v>
      </c>
      <c r="M42" s="21"/>
      <c r="N42" s="18"/>
      <c r="O42" s="18"/>
      <c r="P42" s="18"/>
      <c r="Q42" s="18"/>
      <c r="R42" s="18"/>
      <c r="S42" s="18"/>
      <c r="T42" s="18"/>
      <c r="U42" s="18"/>
      <c r="V42" s="18"/>
      <c r="W42" s="18"/>
      <c r="X42" s="18"/>
      <c r="Y42" s="18"/>
      <c r="Z42" s="18"/>
      <c r="AA42" s="18"/>
      <c r="AB42" s="18"/>
      <c r="AC42" s="18"/>
      <c r="AD42" s="18"/>
    </row>
    <row r="43" spans="1:30" ht="23" customHeight="1" thickBot="1" x14ac:dyDescent="0.75">
      <c r="A43" s="22"/>
      <c r="B43" s="372"/>
      <c r="C43" s="213">
        <f t="shared" si="10"/>
        <v>1.5</v>
      </c>
      <c r="D43" s="214">
        <f t="shared" si="1"/>
        <v>15000000</v>
      </c>
      <c r="E43" s="215">
        <f t="shared" si="2"/>
        <v>14600000</v>
      </c>
      <c r="F43" s="216">
        <f t="shared" si="3"/>
        <v>14600917.431192659</v>
      </c>
      <c r="G43" s="217">
        <f t="shared" si="9"/>
        <v>14787800</v>
      </c>
      <c r="H43" s="214">
        <f t="shared" si="4"/>
        <v>-400000.00000000035</v>
      </c>
      <c r="I43" s="215">
        <f t="shared" si="5"/>
        <v>-399082.56880734116</v>
      </c>
      <c r="J43" s="209">
        <f t="shared" si="6"/>
        <v>-212200</v>
      </c>
      <c r="K43" s="218" t="str">
        <f t="shared" si="7"/>
        <v>0. No Hedge</v>
      </c>
      <c r="L43" s="221" t="str">
        <f t="shared" si="8"/>
        <v>3. Option Hedge</v>
      </c>
      <c r="M43" s="21"/>
      <c r="N43" s="18"/>
      <c r="O43" s="18"/>
      <c r="P43" s="18"/>
      <c r="Q43" s="18"/>
      <c r="R43" s="18"/>
      <c r="S43" s="18"/>
      <c r="T43" s="18"/>
      <c r="U43" s="18"/>
      <c r="V43" s="18"/>
      <c r="W43" s="18"/>
      <c r="X43" s="18"/>
      <c r="Y43" s="18"/>
      <c r="Z43" s="18"/>
      <c r="AA43" s="18"/>
      <c r="AB43" s="18"/>
      <c r="AC43" s="18"/>
      <c r="AD43" s="18"/>
    </row>
    <row r="44" spans="1:30" ht="23" customHeight="1" thickBot="1" x14ac:dyDescent="0.75">
      <c r="A44" s="22"/>
      <c r="B44" s="372"/>
      <c r="C44" s="213">
        <f t="shared" si="10"/>
        <v>1.51</v>
      </c>
      <c r="D44" s="214">
        <f t="shared" si="1"/>
        <v>15100000</v>
      </c>
      <c r="E44" s="215">
        <f t="shared" si="2"/>
        <v>14600000</v>
      </c>
      <c r="F44" s="216">
        <f t="shared" si="3"/>
        <v>14600917.431192659</v>
      </c>
      <c r="G44" s="217">
        <f t="shared" si="9"/>
        <v>14887800</v>
      </c>
      <c r="H44" s="214">
        <f t="shared" si="4"/>
        <v>-500000.00000000047</v>
      </c>
      <c r="I44" s="215">
        <f t="shared" si="5"/>
        <v>-499082.56880734116</v>
      </c>
      <c r="J44" s="209">
        <f t="shared" si="6"/>
        <v>-212200</v>
      </c>
      <c r="K44" s="218" t="str">
        <f t="shared" si="7"/>
        <v>0. No Hedge</v>
      </c>
      <c r="L44" s="221" t="str">
        <f t="shared" si="8"/>
        <v>3. Option Hedge</v>
      </c>
      <c r="M44" s="21"/>
      <c r="N44" s="18"/>
      <c r="O44" s="18"/>
      <c r="P44" s="18"/>
      <c r="Q44" s="18"/>
      <c r="R44" s="18"/>
      <c r="S44" s="18"/>
      <c r="T44" s="18"/>
      <c r="U44" s="18"/>
      <c r="V44" s="18"/>
      <c r="W44" s="18"/>
      <c r="X44" s="18"/>
      <c r="Y44" s="18"/>
      <c r="Z44" s="18"/>
      <c r="AA44" s="18"/>
      <c r="AB44" s="18"/>
      <c r="AC44" s="18"/>
      <c r="AD44" s="18"/>
    </row>
    <row r="45" spans="1:30" ht="23" customHeight="1" thickBot="1" x14ac:dyDescent="0.75">
      <c r="A45" s="22"/>
      <c r="B45" s="373"/>
      <c r="C45" s="222">
        <f t="shared" si="10"/>
        <v>1.52</v>
      </c>
      <c r="D45" s="223">
        <f t="shared" si="1"/>
        <v>15200000</v>
      </c>
      <c r="E45" s="224">
        <f t="shared" si="2"/>
        <v>14600000</v>
      </c>
      <c r="F45" s="225">
        <f t="shared" si="3"/>
        <v>14600917.431192659</v>
      </c>
      <c r="G45" s="226">
        <f t="shared" si="9"/>
        <v>14987800</v>
      </c>
      <c r="H45" s="223">
        <f t="shared" si="4"/>
        <v>-600000.00000000058</v>
      </c>
      <c r="I45" s="224">
        <f t="shared" si="5"/>
        <v>-599082.56880734116</v>
      </c>
      <c r="J45" s="209">
        <f t="shared" si="6"/>
        <v>-212200</v>
      </c>
      <c r="K45" s="227" t="str">
        <f t="shared" si="7"/>
        <v>0. No Hedge</v>
      </c>
      <c r="L45" s="228" t="str">
        <f t="shared" si="8"/>
        <v>3. Option Hedge</v>
      </c>
      <c r="M45" s="212" t="s">
        <v>402</v>
      </c>
      <c r="N45" s="18"/>
      <c r="O45" s="18"/>
      <c r="P45" s="18"/>
      <c r="Q45" s="18"/>
      <c r="R45" s="18"/>
      <c r="S45" s="18"/>
      <c r="T45" s="18"/>
      <c r="U45" s="18"/>
      <c r="V45" s="18"/>
      <c r="W45" s="18"/>
      <c r="X45" s="18"/>
      <c r="Y45" s="18"/>
      <c r="Z45" s="18"/>
      <c r="AA45" s="18"/>
      <c r="AB45" s="18"/>
      <c r="AC45" s="18"/>
      <c r="AD45" s="18"/>
    </row>
    <row r="46" spans="1:30" ht="22.5" customHeight="1" x14ac:dyDescent="0.25">
      <c r="A46" s="19"/>
      <c r="B46" s="18"/>
      <c r="C46" s="20"/>
      <c r="D46" s="20"/>
      <c r="E46" s="20"/>
      <c r="F46" s="20"/>
      <c r="G46" s="20"/>
      <c r="H46" s="20"/>
      <c r="I46" s="20"/>
      <c r="J46" s="20"/>
      <c r="K46" s="20"/>
      <c r="L46" s="20"/>
      <c r="M46" s="18"/>
      <c r="N46" s="18"/>
      <c r="O46" s="18"/>
      <c r="P46" s="18"/>
      <c r="Q46" s="18"/>
      <c r="R46" s="18"/>
      <c r="S46" s="18"/>
      <c r="T46" s="18"/>
      <c r="U46" s="18"/>
      <c r="V46" s="18"/>
      <c r="W46" s="18"/>
      <c r="X46" s="18"/>
      <c r="Y46" s="18"/>
      <c r="Z46" s="18"/>
      <c r="AA46" s="18"/>
      <c r="AB46" s="18"/>
      <c r="AC46" s="18"/>
      <c r="AD46" s="18"/>
    </row>
    <row r="47" spans="1:30" ht="22.5" customHeight="1" x14ac:dyDescent="0.25">
      <c r="A47" s="19"/>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row>
    <row r="48" spans="1:30" ht="22.5" customHeight="1" x14ac:dyDescent="0.25">
      <c r="A48" s="19"/>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row>
    <row r="49" spans="1:30" ht="22.5" customHeight="1" x14ac:dyDescent="0.25">
      <c r="A49" s="19"/>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row>
    <row r="50" spans="1:30" ht="22.5" customHeight="1" x14ac:dyDescent="0.25">
      <c r="A50" s="19"/>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row>
    <row r="51" spans="1:30" ht="22.5" customHeight="1" x14ac:dyDescent="0.25">
      <c r="A51" s="19"/>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row>
    <row r="52" spans="1:30" ht="22.5" customHeight="1" x14ac:dyDescent="0.25">
      <c r="A52" s="19"/>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row>
    <row r="53" spans="1:30" ht="22.5" customHeight="1" x14ac:dyDescent="0.25">
      <c r="A53" s="19"/>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row>
    <row r="54" spans="1:30" ht="22.5" customHeight="1" x14ac:dyDescent="0.25">
      <c r="A54" s="19"/>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row>
    <row r="55" spans="1:30" ht="22.5" customHeight="1" x14ac:dyDescent="0.25">
      <c r="A55" s="19"/>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row>
    <row r="56" spans="1:30" ht="22.5" customHeight="1" x14ac:dyDescent="0.25">
      <c r="A56" s="19"/>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row>
    <row r="57" spans="1:30" ht="22.5" customHeight="1" x14ac:dyDescent="0.25">
      <c r="A57" s="19"/>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row>
    <row r="58" spans="1:30" ht="22.5" customHeight="1" x14ac:dyDescent="0.25">
      <c r="A58" s="19"/>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row>
    <row r="59" spans="1:30" ht="22.5" customHeight="1" x14ac:dyDescent="0.25">
      <c r="A59" s="19"/>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row>
    <row r="60" spans="1:30" ht="22.5" customHeight="1" x14ac:dyDescent="0.25">
      <c r="A60" s="19"/>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row>
    <row r="61" spans="1:30" ht="22.5" customHeight="1" x14ac:dyDescent="0.25">
      <c r="A61" s="19"/>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row>
    <row r="62" spans="1:30" ht="22.5" customHeight="1" x14ac:dyDescent="0.25">
      <c r="A62" s="19"/>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row>
    <row r="63" spans="1:30" ht="22.5" customHeight="1" x14ac:dyDescent="0.25">
      <c r="A63" s="19"/>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row>
    <row r="64" spans="1:30" ht="22.5" customHeight="1" x14ac:dyDescent="0.25">
      <c r="A64" s="19"/>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row>
    <row r="65" spans="1:30" ht="22.5" customHeight="1" x14ac:dyDescent="0.25">
      <c r="A65" s="19"/>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row>
    <row r="66" spans="1:30" ht="22.5" customHeight="1" x14ac:dyDescent="0.25">
      <c r="A66" s="19"/>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row>
    <row r="67" spans="1:30" ht="22.5" customHeight="1" x14ac:dyDescent="0.25">
      <c r="A67" s="19"/>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row>
    <row r="68" spans="1:30" ht="22.5" customHeight="1" x14ac:dyDescent="0.25">
      <c r="A68" s="19"/>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row>
    <row r="69" spans="1:30" ht="22.5" customHeight="1" x14ac:dyDescent="0.25">
      <c r="A69" s="19"/>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row>
    <row r="70" spans="1:30" ht="22.5" customHeight="1" x14ac:dyDescent="0.25">
      <c r="A70" s="19"/>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row>
    <row r="71" spans="1:30" ht="22.5" customHeight="1" x14ac:dyDescent="0.25">
      <c r="A71" s="19"/>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row>
    <row r="72" spans="1:30" ht="22.5" customHeight="1" x14ac:dyDescent="0.25">
      <c r="A72" s="19"/>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row>
    <row r="73" spans="1:30" ht="22.5" customHeight="1" x14ac:dyDescent="0.25">
      <c r="A73" s="19"/>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row>
    <row r="74" spans="1:30" ht="22.5" customHeight="1" x14ac:dyDescent="0.25">
      <c r="A74" s="19"/>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row>
    <row r="75" spans="1:30" ht="22.5" customHeight="1" x14ac:dyDescent="0.25">
      <c r="A75" s="19"/>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row>
    <row r="76" spans="1:30" ht="22.5" customHeight="1" x14ac:dyDescent="0.25">
      <c r="A76" s="19"/>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row>
    <row r="77" spans="1:30" ht="22.5" customHeight="1" x14ac:dyDescent="0.25">
      <c r="A77" s="19"/>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row>
    <row r="78" spans="1:30" ht="22.5" customHeight="1" x14ac:dyDescent="0.25">
      <c r="A78" s="19"/>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row>
    <row r="79" spans="1:30" ht="22.5" customHeight="1" x14ac:dyDescent="0.25">
      <c r="A79" s="19"/>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row>
    <row r="80" spans="1:30" ht="22.5" customHeight="1" x14ac:dyDescent="0.25">
      <c r="A80" s="19"/>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spans="1:30" ht="22.5" customHeight="1" x14ac:dyDescent="0.25">
      <c r="A81" s="19"/>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row>
    <row r="82" spans="1:30" ht="22.5" customHeight="1" x14ac:dyDescent="0.25">
      <c r="A82" s="19"/>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row>
    <row r="83" spans="1:30" ht="22.5" customHeight="1" x14ac:dyDescent="0.25">
      <c r="A83" s="19"/>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spans="1:30" ht="22.5" customHeight="1" x14ac:dyDescent="0.25">
      <c r="A84" s="19"/>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spans="1:30" ht="22.5" customHeight="1" x14ac:dyDescent="0.25">
      <c r="A85" s="19"/>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spans="1:30" ht="22.5" customHeight="1" x14ac:dyDescent="0.25">
      <c r="A86" s="19"/>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spans="1:30" ht="22.5" customHeight="1" x14ac:dyDescent="0.25">
      <c r="A87" s="19"/>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spans="1:30" ht="22.5" customHeight="1" x14ac:dyDescent="0.25">
      <c r="A88" s="19"/>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spans="1:30" ht="22.5" customHeight="1" x14ac:dyDescent="0.25">
      <c r="A89" s="19"/>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spans="1:30" ht="22.5" customHeight="1" x14ac:dyDescent="0.25">
      <c r="A90" s="19"/>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spans="1:30" ht="22.5" customHeight="1" x14ac:dyDescent="0.25">
      <c r="A91" s="19"/>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spans="1:30" ht="22.5" customHeight="1" x14ac:dyDescent="0.25">
      <c r="A92" s="19"/>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spans="1:30" ht="22.5" customHeight="1" x14ac:dyDescent="0.25">
      <c r="A93" s="19"/>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spans="1:30" ht="22.5" customHeight="1" x14ac:dyDescent="0.25">
      <c r="A94" s="19"/>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spans="1:30" ht="22.5" customHeight="1" x14ac:dyDescent="0.25">
      <c r="A95" s="19"/>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spans="1:30" ht="22.5" customHeight="1" x14ac:dyDescent="0.25">
      <c r="A96" s="19"/>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spans="1:30" ht="22.5" customHeight="1" x14ac:dyDescent="0.25">
      <c r="A97" s="19"/>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spans="1:30" ht="22.5" customHeight="1" x14ac:dyDescent="0.25">
      <c r="A98" s="19"/>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spans="1:30" ht="22.5" customHeight="1" x14ac:dyDescent="0.25">
      <c r="A99" s="19"/>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spans="1:30" ht="22.5" customHeight="1" x14ac:dyDescent="0.25">
      <c r="A100" s="19"/>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spans="1:30" ht="22.5" customHeight="1" x14ac:dyDescent="0.25">
      <c r="A101" s="19"/>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spans="1:30" ht="22.5" customHeight="1" x14ac:dyDescent="0.25">
      <c r="A102" s="19"/>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spans="1:30" ht="22.5" customHeight="1" x14ac:dyDescent="0.25">
      <c r="A103" s="19"/>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spans="1:30" ht="22.5" customHeight="1" x14ac:dyDescent="0.25">
      <c r="A104" s="19"/>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spans="1:30" ht="22.5" customHeight="1" x14ac:dyDescent="0.25">
      <c r="A105" s="19"/>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spans="1:30" ht="22.5" customHeight="1" x14ac:dyDescent="0.25">
      <c r="A106" s="19"/>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spans="1:30" ht="22.5" customHeight="1" x14ac:dyDescent="0.25">
      <c r="A107" s="19"/>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spans="1:30" ht="22.5" customHeight="1" x14ac:dyDescent="0.25">
      <c r="A108" s="19"/>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spans="1:30" ht="22.5" customHeight="1" x14ac:dyDescent="0.25">
      <c r="A109" s="19"/>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spans="1:30" ht="22.5" customHeight="1" x14ac:dyDescent="0.25">
      <c r="A110" s="19"/>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spans="1:30" ht="22.5" customHeight="1" x14ac:dyDescent="0.25">
      <c r="A111" s="19"/>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spans="1:30" ht="22.5" customHeight="1" x14ac:dyDescent="0.25">
      <c r="A112" s="19"/>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spans="1:30" ht="22.5" customHeight="1" x14ac:dyDescent="0.25">
      <c r="A113" s="19"/>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spans="1:30" ht="22.5" customHeight="1" x14ac:dyDescent="0.25">
      <c r="A114" s="19"/>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spans="1:30" ht="22.5" customHeight="1" x14ac:dyDescent="0.25">
      <c r="A115" s="19"/>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spans="1:30" ht="22.5" customHeight="1" x14ac:dyDescent="0.25">
      <c r="A116" s="19"/>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spans="1:30" ht="22.5" customHeight="1" x14ac:dyDescent="0.25">
      <c r="A117" s="19"/>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spans="1:30" ht="22.5" customHeight="1" x14ac:dyDescent="0.25">
      <c r="A118" s="19"/>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spans="1:30" ht="22.5" customHeight="1" x14ac:dyDescent="0.25">
      <c r="A119" s="19"/>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spans="1:30" ht="22.5" customHeight="1" x14ac:dyDescent="0.25">
      <c r="A120" s="19"/>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spans="1:30" ht="22.5" customHeight="1" x14ac:dyDescent="0.25">
      <c r="A121" s="19"/>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spans="1:30" ht="22.5" customHeight="1" x14ac:dyDescent="0.25">
      <c r="A122" s="19"/>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spans="1:30" ht="22.5" customHeight="1" x14ac:dyDescent="0.25">
      <c r="A123" s="19"/>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spans="1:30" ht="22.5" customHeight="1" x14ac:dyDescent="0.25">
      <c r="A124" s="19"/>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spans="1:30" ht="22.5" customHeight="1" x14ac:dyDescent="0.25">
      <c r="A125" s="19"/>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spans="1:30" ht="22.5" customHeight="1" x14ac:dyDescent="0.25">
      <c r="A126" s="19"/>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spans="1:30" ht="22.5" customHeight="1" x14ac:dyDescent="0.25">
      <c r="A127" s="19"/>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spans="1:30" ht="22.5" customHeight="1" x14ac:dyDescent="0.25">
      <c r="A128" s="19"/>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spans="1:30" ht="22.5" customHeight="1" x14ac:dyDescent="0.25">
      <c r="A129" s="19"/>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spans="1:30" ht="22.5" customHeight="1" x14ac:dyDescent="0.25">
      <c r="A130" s="19"/>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spans="1:30" ht="22.5" customHeight="1" x14ac:dyDescent="0.25">
      <c r="A131" s="19"/>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spans="1:30" ht="22.5" customHeight="1" x14ac:dyDescent="0.25">
      <c r="A132" s="19"/>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spans="1:30" ht="22.5" customHeight="1" x14ac:dyDescent="0.25">
      <c r="A133" s="19"/>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spans="1:30" ht="22.5" customHeight="1" x14ac:dyDescent="0.25">
      <c r="A134" s="19"/>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spans="1:30" ht="22.5" customHeight="1" x14ac:dyDescent="0.25">
      <c r="A135" s="19"/>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spans="1:30" ht="22.5" customHeight="1" x14ac:dyDescent="0.25">
      <c r="A136" s="19"/>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spans="1:30" ht="22.5" customHeight="1" x14ac:dyDescent="0.25">
      <c r="A137" s="19"/>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spans="1:30" ht="22.5" customHeight="1" x14ac:dyDescent="0.25">
      <c r="A138" s="19"/>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spans="1:30" ht="22.5" customHeight="1" x14ac:dyDescent="0.25">
      <c r="A139" s="19"/>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spans="1:30" ht="22.5" customHeight="1" x14ac:dyDescent="0.25">
      <c r="A140" s="19"/>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spans="1:30" ht="22.5" customHeight="1" x14ac:dyDescent="0.25">
      <c r="A141" s="19"/>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spans="1:30" ht="22.5" customHeight="1" x14ac:dyDescent="0.25">
      <c r="A142" s="19"/>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spans="1:30" ht="22.5" customHeight="1" x14ac:dyDescent="0.25">
      <c r="A143" s="19"/>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spans="1:30" ht="22.5" customHeight="1" x14ac:dyDescent="0.25">
      <c r="A144" s="19"/>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spans="1:30" ht="22.5" customHeight="1" x14ac:dyDescent="0.25">
      <c r="A145" s="19"/>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spans="1:30" ht="22.5" customHeight="1" x14ac:dyDescent="0.25">
      <c r="A146" s="19"/>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spans="1:30" ht="22.5" customHeight="1" x14ac:dyDescent="0.25">
      <c r="A147" s="19"/>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spans="1:30" ht="22.5" customHeight="1" x14ac:dyDescent="0.25">
      <c r="A148" s="19"/>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spans="1:30" ht="22.5" customHeight="1" x14ac:dyDescent="0.25">
      <c r="A149" s="19"/>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spans="1:30" ht="22.5" customHeight="1" x14ac:dyDescent="0.25">
      <c r="A150" s="19"/>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spans="1:30" ht="22.5" customHeight="1" x14ac:dyDescent="0.25">
      <c r="A151" s="19"/>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spans="1:30" ht="22.5" customHeight="1" x14ac:dyDescent="0.25">
      <c r="A152" s="19"/>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spans="1:30" ht="22.5" customHeight="1" x14ac:dyDescent="0.25">
      <c r="A153" s="19"/>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spans="1:30" ht="22.5" customHeight="1" x14ac:dyDescent="0.25">
      <c r="A154" s="19"/>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spans="1:30" ht="22.5" customHeight="1" x14ac:dyDescent="0.25">
      <c r="A155" s="19"/>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spans="1:30" ht="22.5" customHeight="1" x14ac:dyDescent="0.25">
      <c r="A156" s="19"/>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spans="1:30" ht="22.5" customHeight="1" x14ac:dyDescent="0.25">
      <c r="A157" s="19"/>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spans="1:30" ht="22.5" customHeight="1" x14ac:dyDescent="0.25">
      <c r="A158" s="19"/>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spans="1:30" ht="22.5" customHeight="1" x14ac:dyDescent="0.25">
      <c r="A159" s="19"/>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spans="1:30" ht="22.5" customHeight="1" x14ac:dyDescent="0.25">
      <c r="A160" s="19"/>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spans="1:30" ht="22.5" customHeight="1" x14ac:dyDescent="0.25">
      <c r="A161" s="19"/>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spans="1:30" ht="22.5" customHeight="1" x14ac:dyDescent="0.25">
      <c r="A162" s="19"/>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spans="1:30" ht="22.5" customHeight="1" x14ac:dyDescent="0.25">
      <c r="A163" s="19"/>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spans="1:30" ht="22.5" customHeight="1" x14ac:dyDescent="0.25">
      <c r="A164" s="19"/>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spans="1:30" ht="22.5" customHeight="1" x14ac:dyDescent="0.25">
      <c r="A165" s="19"/>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spans="1:30" ht="22.5" customHeight="1" x14ac:dyDescent="0.25">
      <c r="A166" s="19"/>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spans="1:30" ht="22.5" customHeight="1" x14ac:dyDescent="0.25">
      <c r="A167" s="19"/>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spans="1:30" ht="22.5" customHeight="1" x14ac:dyDescent="0.25">
      <c r="A168" s="19"/>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spans="1:30" ht="22.5" customHeight="1" x14ac:dyDescent="0.25">
      <c r="A169" s="19"/>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spans="1:30" ht="22.5" customHeight="1" x14ac:dyDescent="0.25">
      <c r="A170" s="19"/>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spans="1:30" ht="22.5" customHeight="1" x14ac:dyDescent="0.25">
      <c r="A171" s="19"/>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spans="1:30" ht="22.5" customHeight="1" x14ac:dyDescent="0.25">
      <c r="A172" s="19"/>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spans="1:30" ht="22.5" customHeight="1" x14ac:dyDescent="0.25">
      <c r="A173" s="19"/>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spans="1:30" ht="22.5" customHeight="1" x14ac:dyDescent="0.25">
      <c r="A174" s="19"/>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spans="1:30" ht="22.5" customHeight="1" x14ac:dyDescent="0.25">
      <c r="A175" s="19"/>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spans="1:30" ht="22.5" customHeight="1" x14ac:dyDescent="0.25">
      <c r="A176" s="19"/>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spans="1:30" ht="22.5" customHeight="1" x14ac:dyDescent="0.25">
      <c r="A177" s="19"/>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spans="1:30" ht="22.5" customHeight="1" x14ac:dyDescent="0.25">
      <c r="A178" s="19"/>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spans="1:30" ht="22.5" customHeight="1" x14ac:dyDescent="0.25">
      <c r="A179" s="19"/>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spans="1:30" ht="22.5" customHeight="1" x14ac:dyDescent="0.25">
      <c r="A180" s="19"/>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spans="1:30" ht="22.5" customHeight="1" x14ac:dyDescent="0.25">
      <c r="A181" s="19"/>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spans="1:30" ht="22.5" customHeight="1" x14ac:dyDescent="0.25">
      <c r="A182" s="19"/>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spans="1:30" ht="22.5" customHeight="1" x14ac:dyDescent="0.25">
      <c r="A183" s="19"/>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spans="1:30" ht="22.5" customHeight="1" x14ac:dyDescent="0.25">
      <c r="A184" s="19"/>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spans="1:30" ht="22.5" customHeight="1" x14ac:dyDescent="0.25">
      <c r="A185" s="19"/>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spans="1:30" ht="22.5" customHeight="1" x14ac:dyDescent="0.25">
      <c r="A186" s="19"/>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spans="1:30" ht="22.5" customHeight="1" x14ac:dyDescent="0.25">
      <c r="A187" s="19"/>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spans="1:30" ht="22.5" customHeight="1" x14ac:dyDescent="0.25">
      <c r="A188" s="19"/>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spans="1:30" ht="22.5" customHeight="1" x14ac:dyDescent="0.25">
      <c r="A189" s="19"/>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spans="1:30" ht="22.5" customHeight="1" x14ac:dyDescent="0.25">
      <c r="A190" s="19"/>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spans="1:30" ht="22.5" customHeight="1" x14ac:dyDescent="0.25">
      <c r="A191" s="19"/>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spans="1:30" ht="22.5" customHeight="1" x14ac:dyDescent="0.25">
      <c r="A192" s="19"/>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spans="1:30" ht="22.5" customHeight="1" x14ac:dyDescent="0.25">
      <c r="A193" s="19"/>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spans="1:30" ht="22.5" customHeight="1" x14ac:dyDescent="0.25">
      <c r="A194" s="19"/>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spans="1:30" ht="22.5" customHeight="1" x14ac:dyDescent="0.25">
      <c r="A195" s="19"/>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spans="1:30" ht="22.5" customHeight="1" x14ac:dyDescent="0.25">
      <c r="A196" s="19"/>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spans="1:30" ht="22.5" customHeight="1" x14ac:dyDescent="0.25">
      <c r="A197" s="19"/>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spans="1:30" ht="22.5" customHeight="1" x14ac:dyDescent="0.25">
      <c r="A198" s="19"/>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spans="1:30" ht="22.5" customHeight="1" x14ac:dyDescent="0.25">
      <c r="A199" s="19"/>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spans="1:30" ht="22.5" customHeight="1" x14ac:dyDescent="0.25">
      <c r="A200" s="19"/>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spans="1:30" ht="22.5" customHeight="1" x14ac:dyDescent="0.25">
      <c r="A201" s="19"/>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spans="1:30" ht="22.5" customHeight="1" x14ac:dyDescent="0.25">
      <c r="A202" s="19"/>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spans="1:30" ht="22.5" customHeight="1" x14ac:dyDescent="0.25">
      <c r="A203" s="19"/>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spans="1:30" ht="22.5" customHeight="1" x14ac:dyDescent="0.25">
      <c r="A204" s="19"/>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spans="1:30" ht="22.5" customHeight="1" x14ac:dyDescent="0.25">
      <c r="A205" s="19"/>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spans="1:30" ht="22.5" customHeight="1" x14ac:dyDescent="0.25">
      <c r="A206" s="19"/>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spans="1:30" ht="22.5" customHeight="1" x14ac:dyDescent="0.25">
      <c r="A207" s="19"/>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spans="1:30" ht="22.5" customHeight="1" x14ac:dyDescent="0.25">
      <c r="A208" s="19"/>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spans="1:30" ht="22.5" customHeight="1" x14ac:dyDescent="0.25">
      <c r="A209" s="19"/>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spans="1:30" ht="22.5" customHeight="1" x14ac:dyDescent="0.25">
      <c r="A210" s="19"/>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spans="1:30" ht="22.5" customHeight="1" x14ac:dyDescent="0.25">
      <c r="A211" s="19"/>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spans="1:30" ht="22.5" customHeight="1" x14ac:dyDescent="0.25">
      <c r="A212" s="19"/>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spans="1:30" ht="22.5" customHeight="1" x14ac:dyDescent="0.25">
      <c r="A213" s="19"/>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spans="1:30" ht="22.5" customHeight="1" x14ac:dyDescent="0.25">
      <c r="A214" s="19"/>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spans="1:30" ht="22.5" customHeight="1" x14ac:dyDescent="0.25">
      <c r="A215" s="19"/>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spans="1:30" ht="22.5" customHeight="1" x14ac:dyDescent="0.25">
      <c r="A216" s="19"/>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spans="1:30" ht="22.5" customHeight="1" x14ac:dyDescent="0.25">
      <c r="A217" s="19"/>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spans="1:30" ht="22.5" customHeight="1" x14ac:dyDescent="0.25">
      <c r="A218" s="19"/>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spans="1:30" ht="22.5" customHeight="1" x14ac:dyDescent="0.25">
      <c r="A219" s="19"/>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spans="1:30" ht="22.5" customHeight="1" x14ac:dyDescent="0.25">
      <c r="A220" s="19"/>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spans="1:30" ht="22.5" customHeight="1" x14ac:dyDescent="0.25">
      <c r="A221" s="19"/>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spans="1:30" ht="22.5" customHeight="1" x14ac:dyDescent="0.25">
      <c r="A222" s="19"/>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spans="1:30" ht="22.5" customHeight="1" x14ac:dyDescent="0.25">
      <c r="A223" s="19"/>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spans="1:30" ht="22.5" customHeight="1" x14ac:dyDescent="0.25">
      <c r="A224" s="19"/>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spans="1:30" ht="22.5" customHeight="1" x14ac:dyDescent="0.25">
      <c r="A225" s="19"/>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spans="1:30" ht="22.5" customHeight="1" x14ac:dyDescent="0.25">
      <c r="A226" s="19"/>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spans="1:30" ht="22.5" customHeight="1" x14ac:dyDescent="0.25">
      <c r="A227" s="19"/>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spans="1:30" ht="22.5" customHeight="1" x14ac:dyDescent="0.25">
      <c r="A228" s="19"/>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spans="1:30" ht="22.5" customHeight="1" x14ac:dyDescent="0.25">
      <c r="A229" s="19"/>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spans="1:30" ht="22.5" customHeight="1" x14ac:dyDescent="0.25">
      <c r="A230" s="19"/>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spans="1:30" ht="22.5" customHeight="1" x14ac:dyDescent="0.25">
      <c r="A231" s="19"/>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spans="1:30" ht="22.5" customHeight="1" x14ac:dyDescent="0.25">
      <c r="A232" s="19"/>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spans="1:30" ht="22.5" customHeight="1" x14ac:dyDescent="0.25">
      <c r="A233" s="19"/>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spans="1:30" ht="22.5" customHeight="1" x14ac:dyDescent="0.25">
      <c r="A234" s="19"/>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spans="1:30" ht="22.5" customHeight="1" x14ac:dyDescent="0.25">
      <c r="A235" s="19"/>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spans="1:30" ht="22.5" customHeight="1" x14ac:dyDescent="0.25">
      <c r="A236" s="19"/>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spans="1:30" ht="22.5" customHeight="1" x14ac:dyDescent="0.25">
      <c r="A237" s="19"/>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spans="1:30" ht="22.5" customHeight="1" x14ac:dyDescent="0.25">
      <c r="A238" s="19"/>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spans="1:30" ht="22.5" customHeight="1" x14ac:dyDescent="0.25">
      <c r="A239" s="19"/>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spans="1:30" ht="22.5" customHeight="1" x14ac:dyDescent="0.25">
      <c r="A240" s="19"/>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spans="1:30" ht="22.5" customHeight="1" x14ac:dyDescent="0.25">
      <c r="A241" s="19"/>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spans="1:30" ht="22.5" customHeight="1" x14ac:dyDescent="0.25">
      <c r="A242" s="19"/>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spans="1:30" ht="22.5" customHeight="1" x14ac:dyDescent="0.25">
      <c r="A243" s="19"/>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spans="1:30" ht="22.5" customHeight="1" x14ac:dyDescent="0.25">
      <c r="A244" s="19"/>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spans="1:30" ht="22.5" customHeight="1" x14ac:dyDescent="0.25">
      <c r="A245" s="19"/>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spans="1:30" ht="22.5" customHeight="1" x14ac:dyDescent="0.25">
      <c r="A246" s="19"/>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spans="1:30" ht="22.5" customHeight="1" x14ac:dyDescent="0.25">
      <c r="A247" s="19"/>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spans="1:30" ht="22.5" customHeight="1" x14ac:dyDescent="0.25">
      <c r="A248" s="19"/>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spans="1:30" ht="22.5" customHeight="1" x14ac:dyDescent="0.25">
      <c r="A249" s="19"/>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spans="1:30" ht="22.5" customHeight="1" x14ac:dyDescent="0.25">
      <c r="A250" s="19"/>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spans="1:30" ht="22.5" customHeight="1" x14ac:dyDescent="0.25">
      <c r="A251" s="19"/>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spans="1:30" ht="22.5" customHeight="1" x14ac:dyDescent="0.25">
      <c r="A252" s="19"/>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spans="1:30" ht="22.5" customHeight="1" x14ac:dyDescent="0.25">
      <c r="A253" s="19"/>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spans="1:30" ht="22.5" customHeight="1" x14ac:dyDescent="0.25">
      <c r="A254" s="19"/>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spans="1:30" ht="22.5" customHeight="1" x14ac:dyDescent="0.25">
      <c r="A255" s="19"/>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spans="1:30" ht="22.5" customHeight="1" x14ac:dyDescent="0.25">
      <c r="A256" s="19"/>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spans="1:30" ht="22.5" customHeight="1" x14ac:dyDescent="0.25">
      <c r="A257" s="19"/>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spans="1:30" ht="22.5" customHeight="1" x14ac:dyDescent="0.25">
      <c r="A258" s="19"/>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spans="1:30" ht="22.5" customHeight="1" x14ac:dyDescent="0.25">
      <c r="A259" s="19"/>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spans="1:30" ht="22.5" customHeight="1" x14ac:dyDescent="0.25">
      <c r="A260" s="19"/>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spans="1:30" ht="22.5" customHeight="1" x14ac:dyDescent="0.25">
      <c r="A261" s="19"/>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spans="1:30" ht="22.5" customHeight="1" x14ac:dyDescent="0.25">
      <c r="A262" s="19"/>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spans="1:30" ht="22.5" customHeight="1" x14ac:dyDescent="0.25">
      <c r="A263" s="19"/>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spans="1:30" ht="22.5" customHeight="1" x14ac:dyDescent="0.25">
      <c r="A264" s="19"/>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spans="1:30" ht="22.5" customHeight="1" x14ac:dyDescent="0.25">
      <c r="A265" s="19"/>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spans="1:30" ht="22.5" customHeight="1" x14ac:dyDescent="0.25">
      <c r="A266" s="19"/>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spans="1:30" ht="22.5" customHeight="1" x14ac:dyDescent="0.25">
      <c r="A267" s="19"/>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spans="1:30" ht="22.5" customHeight="1" x14ac:dyDescent="0.25">
      <c r="A268" s="19"/>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spans="1:30" ht="22.5" customHeight="1" x14ac:dyDescent="0.25">
      <c r="A269" s="19"/>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spans="1:30" ht="22.5" customHeight="1" x14ac:dyDescent="0.25">
      <c r="A270" s="19"/>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spans="1:30" ht="22.5" customHeight="1" x14ac:dyDescent="0.25">
      <c r="A271" s="19"/>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spans="1:30" ht="22.5" customHeight="1" x14ac:dyDescent="0.25">
      <c r="A272" s="19"/>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spans="1:30" ht="22.5" customHeight="1" x14ac:dyDescent="0.25">
      <c r="A273" s="19"/>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spans="1:30" ht="22.5" customHeight="1" x14ac:dyDescent="0.25">
      <c r="A274" s="19"/>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spans="1:30" ht="22.5" customHeight="1" x14ac:dyDescent="0.25">
      <c r="A275" s="19"/>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spans="1:30" ht="22.5" customHeight="1" x14ac:dyDescent="0.25">
      <c r="A276" s="19"/>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spans="1:30" ht="22.5" customHeight="1" x14ac:dyDescent="0.25">
      <c r="A277" s="19"/>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spans="1:30" ht="22.5" customHeight="1" x14ac:dyDescent="0.25">
      <c r="A278" s="19"/>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spans="1:30" ht="22.5" customHeight="1" x14ac:dyDescent="0.25">
      <c r="A279" s="19"/>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spans="1:30" ht="22.5" customHeight="1" x14ac:dyDescent="0.25">
      <c r="A280" s="19"/>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spans="1:30" ht="22.5" customHeight="1" x14ac:dyDescent="0.25">
      <c r="A281" s="19"/>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spans="1:30" ht="22.5" customHeight="1" x14ac:dyDescent="0.25">
      <c r="A282" s="19"/>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spans="1:30" ht="22.5" customHeight="1" x14ac:dyDescent="0.25">
      <c r="A283" s="19"/>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spans="1:30" ht="22.5" customHeight="1" x14ac:dyDescent="0.25">
      <c r="A284" s="19"/>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spans="1:30" ht="22.5" customHeight="1" x14ac:dyDescent="0.25">
      <c r="A285" s="19"/>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spans="1:30" ht="22.5" customHeight="1" x14ac:dyDescent="0.25">
      <c r="A286" s="19"/>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spans="1:30" ht="22.5" customHeight="1" x14ac:dyDescent="0.25">
      <c r="A287" s="19"/>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spans="1:30" ht="22.5" customHeight="1" x14ac:dyDescent="0.25">
      <c r="A288" s="19"/>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spans="1:30" ht="22.5" customHeight="1" x14ac:dyDescent="0.25">
      <c r="A289" s="19"/>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spans="1:30" ht="22.5" customHeight="1" x14ac:dyDescent="0.25">
      <c r="A290" s="19"/>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spans="1:30" ht="22.5" customHeight="1" x14ac:dyDescent="0.25">
      <c r="A291" s="19"/>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spans="1:30" ht="22.5" customHeight="1" x14ac:dyDescent="0.25">
      <c r="A292" s="19"/>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spans="1:30" ht="22.5" customHeight="1" x14ac:dyDescent="0.25">
      <c r="A293" s="19"/>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spans="1:30" ht="22.5" customHeight="1" x14ac:dyDescent="0.25">
      <c r="A294" s="19"/>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spans="1:30" ht="22.5" customHeight="1" x14ac:dyDescent="0.25">
      <c r="A295" s="19"/>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spans="1:30" ht="22.5" customHeight="1" x14ac:dyDescent="0.25">
      <c r="A296" s="19"/>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spans="1:30" ht="22.5" customHeight="1" x14ac:dyDescent="0.25">
      <c r="A297" s="19"/>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spans="1:30" ht="22.5" customHeight="1" x14ac:dyDescent="0.25">
      <c r="A298" s="19"/>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spans="1:30" ht="22.5" customHeight="1" x14ac:dyDescent="0.25">
      <c r="A299" s="19"/>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spans="1:30" ht="22.5" customHeight="1" x14ac:dyDescent="0.25">
      <c r="A300" s="19"/>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spans="1:30" ht="22.5" customHeight="1" x14ac:dyDescent="0.25">
      <c r="A301" s="19"/>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spans="1:30" ht="22.5" customHeight="1" x14ac:dyDescent="0.25">
      <c r="A302" s="19"/>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spans="1:30" ht="22.5" customHeight="1" x14ac:dyDescent="0.25">
      <c r="A303" s="19"/>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spans="1:30" ht="22.5" customHeight="1" x14ac:dyDescent="0.25">
      <c r="A304" s="19"/>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spans="1:30" ht="22.5" customHeight="1" x14ac:dyDescent="0.25">
      <c r="A305" s="19"/>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spans="1:30" ht="22.5" customHeight="1" x14ac:dyDescent="0.25">
      <c r="A306" s="19"/>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spans="1:30" ht="22.5" customHeight="1" x14ac:dyDescent="0.25">
      <c r="A307" s="19"/>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spans="1:30" ht="22.5" customHeight="1" x14ac:dyDescent="0.25">
      <c r="A308" s="19"/>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spans="1:30" ht="22.5" customHeight="1" x14ac:dyDescent="0.25">
      <c r="A309" s="19"/>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spans="1:30" ht="22.5" customHeight="1" x14ac:dyDescent="0.25">
      <c r="A310" s="19"/>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spans="1:30" ht="22.5" customHeight="1" x14ac:dyDescent="0.25">
      <c r="A311" s="19"/>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spans="1:30" ht="22.5" customHeight="1" x14ac:dyDescent="0.25">
      <c r="A312" s="19"/>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spans="1:30" ht="22.5" customHeight="1" x14ac:dyDescent="0.25">
      <c r="A313" s="19"/>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spans="1:30" ht="22.5" customHeight="1" x14ac:dyDescent="0.25">
      <c r="A314" s="19"/>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spans="1:30" ht="22.5" customHeight="1" x14ac:dyDescent="0.25">
      <c r="A315" s="19"/>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spans="1:30" ht="22.5" customHeight="1" x14ac:dyDescent="0.25">
      <c r="A316" s="19"/>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spans="1:30" ht="22.5" customHeight="1" x14ac:dyDescent="0.25">
      <c r="A317" s="19"/>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spans="1:30" ht="22.5" customHeight="1" x14ac:dyDescent="0.25">
      <c r="A318" s="19"/>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spans="1:30" ht="22.5" customHeight="1" x14ac:dyDescent="0.25">
      <c r="A319" s="19"/>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spans="1:30" ht="22.5" customHeight="1" x14ac:dyDescent="0.25">
      <c r="A320" s="19"/>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spans="1:30" ht="22.5" customHeight="1" x14ac:dyDescent="0.25">
      <c r="A321" s="19"/>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spans="1:30" ht="22.5" customHeight="1" x14ac:dyDescent="0.25">
      <c r="A322" s="19"/>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spans="1:30" ht="22.5" customHeight="1" x14ac:dyDescent="0.25">
      <c r="A323" s="19"/>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spans="1:30" ht="22.5" customHeight="1" x14ac:dyDescent="0.25">
      <c r="A324" s="19"/>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spans="1:30" ht="22.5" customHeight="1" x14ac:dyDescent="0.25">
      <c r="A325" s="19"/>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spans="1:30" ht="22.5" customHeight="1" x14ac:dyDescent="0.25">
      <c r="A326" s="19"/>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spans="1:30" ht="22.5" customHeight="1" x14ac:dyDescent="0.25">
      <c r="A327" s="19"/>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spans="1:30" ht="22.5" customHeight="1" x14ac:dyDescent="0.25">
      <c r="A328" s="19"/>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spans="1:30" ht="22.5" customHeight="1" x14ac:dyDescent="0.25">
      <c r="A329" s="19"/>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spans="1:30" ht="22.5" customHeight="1" x14ac:dyDescent="0.25">
      <c r="A330" s="19"/>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spans="1:30" ht="22.5" customHeight="1" x14ac:dyDescent="0.25">
      <c r="A331" s="19"/>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spans="1:30" ht="22.5" customHeight="1" x14ac:dyDescent="0.25">
      <c r="A332" s="19"/>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spans="1:30" ht="22.5" customHeight="1" x14ac:dyDescent="0.25">
      <c r="A333" s="19"/>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spans="1:30" ht="22.5" customHeight="1" x14ac:dyDescent="0.25">
      <c r="A334" s="19"/>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spans="1:30" ht="22.5" customHeight="1" x14ac:dyDescent="0.25">
      <c r="A335" s="19"/>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spans="1:30" ht="22.5" customHeight="1" x14ac:dyDescent="0.25">
      <c r="A336" s="19"/>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spans="1:30" ht="22.5" customHeight="1" x14ac:dyDescent="0.25">
      <c r="A337" s="19"/>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spans="1:30" ht="22.5" customHeight="1" x14ac:dyDescent="0.25">
      <c r="A338" s="19"/>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spans="1:30" ht="22.5" customHeight="1" x14ac:dyDescent="0.25">
      <c r="A339" s="19"/>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spans="1:30" ht="22.5" customHeight="1" x14ac:dyDescent="0.25">
      <c r="A340" s="19"/>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spans="1:30" ht="22.5" customHeight="1" x14ac:dyDescent="0.25">
      <c r="A341" s="19"/>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spans="1:30" ht="22.5" customHeight="1" x14ac:dyDescent="0.25">
      <c r="A342" s="19"/>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spans="1:30" ht="22.5" customHeight="1" x14ac:dyDescent="0.25">
      <c r="A343" s="19"/>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spans="1:30" ht="22.5" customHeight="1" x14ac:dyDescent="0.25">
      <c r="A344" s="19"/>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spans="1:30" ht="22.5" customHeight="1" x14ac:dyDescent="0.25">
      <c r="A345" s="19"/>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spans="1:30" ht="22.5" customHeight="1" x14ac:dyDescent="0.25">
      <c r="A346" s="19"/>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spans="1:30" ht="22.5" customHeight="1" x14ac:dyDescent="0.25">
      <c r="A347" s="19"/>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spans="1:30" ht="22.5" customHeight="1" x14ac:dyDescent="0.25">
      <c r="A348" s="19"/>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spans="1:30" ht="22.5" customHeight="1" x14ac:dyDescent="0.25">
      <c r="A349" s="19"/>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spans="1:30" ht="22.5" customHeight="1" x14ac:dyDescent="0.25">
      <c r="A350" s="19"/>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spans="1:30" ht="22.5" customHeight="1" x14ac:dyDescent="0.25">
      <c r="A351" s="19"/>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spans="1:30" ht="22.5" customHeight="1" x14ac:dyDescent="0.25">
      <c r="A352" s="19"/>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spans="1:30" ht="22.5" customHeight="1" x14ac:dyDescent="0.25">
      <c r="A353" s="19"/>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spans="1:30" ht="22.5" customHeight="1" x14ac:dyDescent="0.25">
      <c r="A354" s="19"/>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spans="1:30" ht="22.5" customHeight="1" x14ac:dyDescent="0.25">
      <c r="A355" s="19"/>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spans="1:30" ht="22.5" customHeight="1" x14ac:dyDescent="0.25">
      <c r="A356" s="19"/>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spans="1:30" ht="22.5" customHeight="1" x14ac:dyDescent="0.25">
      <c r="A357" s="19"/>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spans="1:30" ht="22.5" customHeight="1" x14ac:dyDescent="0.25">
      <c r="A358" s="19"/>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spans="1:30" ht="22.5" customHeight="1" x14ac:dyDescent="0.25">
      <c r="A359" s="19"/>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spans="1:30" ht="22.5" customHeight="1" x14ac:dyDescent="0.25">
      <c r="A360" s="19"/>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spans="1:30" ht="22.5" customHeight="1" x14ac:dyDescent="0.25">
      <c r="A361" s="19"/>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spans="1:30" ht="22.5" customHeight="1" x14ac:dyDescent="0.25">
      <c r="A362" s="19"/>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spans="1:30" ht="22.5" customHeight="1" x14ac:dyDescent="0.25">
      <c r="A363" s="19"/>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spans="1:30" ht="22.5" customHeight="1" x14ac:dyDescent="0.25">
      <c r="A364" s="19"/>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spans="1:30" ht="22.5" customHeight="1" x14ac:dyDescent="0.25">
      <c r="A365" s="19"/>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spans="1:30" ht="22.5" customHeight="1" x14ac:dyDescent="0.25">
      <c r="A366" s="19"/>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spans="1:30" ht="22.5" customHeight="1" x14ac:dyDescent="0.25">
      <c r="A367" s="19"/>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spans="1:30" ht="22.5" customHeight="1" x14ac:dyDescent="0.25">
      <c r="A368" s="19"/>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spans="1:30" ht="22.5" customHeight="1" x14ac:dyDescent="0.25">
      <c r="A369" s="19"/>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spans="1:30" ht="22.5" customHeight="1" x14ac:dyDescent="0.25">
      <c r="A370" s="19"/>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spans="1:30" ht="22.5" customHeight="1" x14ac:dyDescent="0.25">
      <c r="A371" s="19"/>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spans="1:30" ht="22.5" customHeight="1" x14ac:dyDescent="0.25">
      <c r="A372" s="19"/>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spans="1:30" ht="22.5" customHeight="1" x14ac:dyDescent="0.25">
      <c r="A373" s="19"/>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spans="1:30" ht="22.5" customHeight="1" x14ac:dyDescent="0.25">
      <c r="A374" s="19"/>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spans="1:30" ht="22.5" customHeight="1" x14ac:dyDescent="0.25">
      <c r="A375" s="19"/>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spans="1:30" ht="22.5" customHeight="1" x14ac:dyDescent="0.25">
      <c r="A376" s="19"/>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spans="1:30" ht="22.5" customHeight="1" x14ac:dyDescent="0.25">
      <c r="A377" s="19"/>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spans="1:30" ht="22.5" customHeight="1" x14ac:dyDescent="0.25">
      <c r="A378" s="19"/>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spans="1:30" ht="22.5" customHeight="1" x14ac:dyDescent="0.25">
      <c r="A379" s="19"/>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spans="1:30" ht="22.5" customHeight="1" x14ac:dyDescent="0.25">
      <c r="A380" s="19"/>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spans="1:30" ht="22.5" customHeight="1" x14ac:dyDescent="0.25">
      <c r="A381" s="19"/>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spans="1:30" ht="22.5" customHeight="1" x14ac:dyDescent="0.25">
      <c r="A382" s="19"/>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spans="1:30" ht="22.5" customHeight="1" x14ac:dyDescent="0.25">
      <c r="A383" s="19"/>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spans="1:30" ht="22.5" customHeight="1" x14ac:dyDescent="0.25">
      <c r="A384" s="19"/>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spans="1:30" ht="22.5" customHeight="1" x14ac:dyDescent="0.25">
      <c r="A385" s="19"/>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spans="1:30" ht="22.5" customHeight="1" x14ac:dyDescent="0.25">
      <c r="A386" s="19"/>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spans="1:30" ht="22.5" customHeight="1" x14ac:dyDescent="0.25">
      <c r="A387" s="19"/>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spans="1:30" ht="22.5" customHeight="1" x14ac:dyDescent="0.25">
      <c r="A388" s="19"/>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spans="1:30" ht="22.5" customHeight="1" x14ac:dyDescent="0.25">
      <c r="A389" s="19"/>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spans="1:30" ht="22.5" customHeight="1" x14ac:dyDescent="0.25">
      <c r="A390" s="19"/>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spans="1:30" ht="22.5" customHeight="1" x14ac:dyDescent="0.25">
      <c r="A391" s="19"/>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spans="1:30" ht="22.5" customHeight="1" x14ac:dyDescent="0.25">
      <c r="A392" s="19"/>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spans="1:30" ht="22.5" customHeight="1" x14ac:dyDescent="0.25">
      <c r="A393" s="19"/>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spans="1:30" ht="22.5" customHeight="1" x14ac:dyDescent="0.25">
      <c r="A394" s="19"/>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spans="1:30" ht="22.5" customHeight="1" x14ac:dyDescent="0.25">
      <c r="A395" s="19"/>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spans="1:30" ht="22.5" customHeight="1" x14ac:dyDescent="0.25">
      <c r="A396" s="19"/>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spans="1:30" ht="22.5" customHeight="1" x14ac:dyDescent="0.25">
      <c r="A397" s="19"/>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spans="1:30" ht="22.5" customHeight="1" x14ac:dyDescent="0.25">
      <c r="A398" s="19"/>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spans="1:30" ht="22.5" customHeight="1" x14ac:dyDescent="0.25">
      <c r="A399" s="19"/>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spans="1:30" ht="22.5" customHeight="1" x14ac:dyDescent="0.25">
      <c r="A400" s="19"/>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spans="1:30" ht="22.5" customHeight="1" x14ac:dyDescent="0.25">
      <c r="A401" s="19"/>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spans="1:30" ht="22.5" customHeight="1" x14ac:dyDescent="0.25">
      <c r="A402" s="19"/>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spans="1:30" ht="22.5" customHeight="1" x14ac:dyDescent="0.25">
      <c r="A403" s="19"/>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spans="1:30" ht="22.5" customHeight="1" x14ac:dyDescent="0.25">
      <c r="A404" s="19"/>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spans="1:30" ht="22.5" customHeight="1" x14ac:dyDescent="0.25">
      <c r="A405" s="19"/>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spans="1:30" ht="22.5" customHeight="1" x14ac:dyDescent="0.25">
      <c r="A406" s="19"/>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spans="1:30" ht="22.5" customHeight="1" x14ac:dyDescent="0.25">
      <c r="A407" s="19"/>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spans="1:30" ht="22.5" customHeight="1" x14ac:dyDescent="0.25">
      <c r="A408" s="19"/>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spans="1:30" ht="22.5" customHeight="1" x14ac:dyDescent="0.25">
      <c r="A409" s="19"/>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spans="1:30" ht="22.5" customHeight="1" x14ac:dyDescent="0.25">
      <c r="A410" s="19"/>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spans="1:30" ht="22.5" customHeight="1" x14ac:dyDescent="0.25">
      <c r="A411" s="19"/>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spans="1:30" ht="22.5" customHeight="1" x14ac:dyDescent="0.25">
      <c r="A412" s="19"/>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spans="1:30" ht="22.5" customHeight="1" x14ac:dyDescent="0.25">
      <c r="A413" s="19"/>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spans="1:30" ht="22.5" customHeight="1" x14ac:dyDescent="0.25">
      <c r="A414" s="19"/>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spans="1:30" ht="22.5" customHeight="1" x14ac:dyDescent="0.25">
      <c r="A415" s="19"/>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spans="1:30" ht="22.5" customHeight="1" x14ac:dyDescent="0.25">
      <c r="A416" s="19"/>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spans="1:30" ht="22.5" customHeight="1" x14ac:dyDescent="0.25">
      <c r="A417" s="19"/>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spans="1:30" ht="22.5" customHeight="1" x14ac:dyDescent="0.25">
      <c r="A418" s="19"/>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spans="1:30" ht="22.5" customHeight="1" x14ac:dyDescent="0.25">
      <c r="A419" s="19"/>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spans="1:30" ht="22.5" customHeight="1" x14ac:dyDescent="0.25">
      <c r="A420" s="19"/>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spans="1:30" ht="22.5" customHeight="1" x14ac:dyDescent="0.25">
      <c r="A421" s="19"/>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spans="1:30" ht="22.5" customHeight="1" x14ac:dyDescent="0.25">
      <c r="A422" s="19"/>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spans="1:30" ht="22.5" customHeight="1" x14ac:dyDescent="0.25">
      <c r="A423" s="19"/>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spans="1:30" ht="22.5" customHeight="1" x14ac:dyDescent="0.25">
      <c r="A424" s="19"/>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spans="1:30" ht="22.5" customHeight="1" x14ac:dyDescent="0.25">
      <c r="A425" s="19"/>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spans="1:30" ht="22.5" customHeight="1" x14ac:dyDescent="0.25">
      <c r="A426" s="19"/>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spans="1:30" ht="22.5" customHeight="1" x14ac:dyDescent="0.25">
      <c r="A427" s="19"/>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spans="1:30" ht="22.5" customHeight="1" x14ac:dyDescent="0.25">
      <c r="A428" s="19"/>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spans="1:30" ht="22.5" customHeight="1" x14ac:dyDescent="0.25">
      <c r="A429" s="19"/>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spans="1:30" ht="22.5" customHeight="1" x14ac:dyDescent="0.25">
      <c r="A430" s="19"/>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spans="1:30" ht="22.5" customHeight="1" x14ac:dyDescent="0.25">
      <c r="A431" s="19"/>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spans="1:30" ht="22.5" customHeight="1" x14ac:dyDescent="0.25">
      <c r="A432" s="19"/>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spans="1:30" ht="22.5" customHeight="1" x14ac:dyDescent="0.25">
      <c r="A433" s="19"/>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spans="1:30" ht="22.5" customHeight="1" x14ac:dyDescent="0.25">
      <c r="A434" s="19"/>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spans="1:30" ht="22.5" customHeight="1" x14ac:dyDescent="0.25">
      <c r="A435" s="19"/>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spans="1:30" ht="22.5" customHeight="1" x14ac:dyDescent="0.25">
      <c r="A436" s="19"/>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spans="1:30" ht="22.5" customHeight="1" x14ac:dyDescent="0.25">
      <c r="A437" s="19"/>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spans="1:30" ht="22.5" customHeight="1" x14ac:dyDescent="0.25">
      <c r="A438" s="19"/>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spans="1:30" ht="22.5" customHeight="1" x14ac:dyDescent="0.25">
      <c r="A439" s="19"/>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spans="1:30" ht="22.5" customHeight="1" x14ac:dyDescent="0.25">
      <c r="A440" s="19"/>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spans="1:30" ht="22.5" customHeight="1" x14ac:dyDescent="0.25">
      <c r="A441" s="19"/>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spans="1:30" ht="22.5" customHeight="1" x14ac:dyDescent="0.25">
      <c r="A442" s="19"/>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spans="1:30" ht="22.5" customHeight="1" x14ac:dyDescent="0.25">
      <c r="A443" s="19"/>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spans="1:30" ht="22.5" customHeight="1" x14ac:dyDescent="0.25">
      <c r="A444" s="19"/>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spans="1:30" ht="22.5" customHeight="1" x14ac:dyDescent="0.25">
      <c r="A445" s="19"/>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spans="1:30" ht="22.5" customHeight="1" x14ac:dyDescent="0.25">
      <c r="A446" s="19"/>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spans="1:30" ht="22.5" customHeight="1" x14ac:dyDescent="0.25">
      <c r="A447" s="19"/>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spans="1:30" ht="22.5" customHeight="1" x14ac:dyDescent="0.25">
      <c r="A448" s="19"/>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spans="1:30" ht="22.5" customHeight="1" x14ac:dyDescent="0.25">
      <c r="A449" s="19"/>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spans="1:30" ht="22.5" customHeight="1" x14ac:dyDescent="0.25">
      <c r="A450" s="19"/>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spans="1:30" ht="22.5" customHeight="1" x14ac:dyDescent="0.25">
      <c r="A451" s="19"/>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spans="1:30" ht="22.5" customHeight="1" x14ac:dyDescent="0.25">
      <c r="A452" s="19"/>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spans="1:30" ht="22.5" customHeight="1" x14ac:dyDescent="0.25">
      <c r="A453" s="19"/>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spans="1:30" ht="22.5" customHeight="1" x14ac:dyDescent="0.25">
      <c r="A454" s="19"/>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spans="1:30" ht="22.5" customHeight="1" x14ac:dyDescent="0.25">
      <c r="A455" s="19"/>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spans="1:30" ht="22.5" customHeight="1" x14ac:dyDescent="0.25">
      <c r="A456" s="19"/>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spans="1:30" ht="22.5" customHeight="1" x14ac:dyDescent="0.25">
      <c r="A457" s="19"/>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spans="1:30" ht="22.5" customHeight="1" x14ac:dyDescent="0.25">
      <c r="A458" s="19"/>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spans="1:30" ht="22.5" customHeight="1" x14ac:dyDescent="0.25">
      <c r="A459" s="19"/>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spans="1:30" ht="22.5" customHeight="1" x14ac:dyDescent="0.25">
      <c r="A460" s="19"/>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spans="1:30" ht="22.5" customHeight="1" x14ac:dyDescent="0.25">
      <c r="A461" s="19"/>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spans="1:30" ht="22.5" customHeight="1" x14ac:dyDescent="0.25">
      <c r="A462" s="19"/>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spans="1:30" ht="22.5" customHeight="1" x14ac:dyDescent="0.25">
      <c r="A463" s="19"/>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spans="1:30" ht="22.5" customHeight="1" x14ac:dyDescent="0.25">
      <c r="A464" s="19"/>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spans="1:30" ht="22.5" customHeight="1" x14ac:dyDescent="0.25">
      <c r="A465" s="19"/>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spans="1:30" ht="22.5" customHeight="1" x14ac:dyDescent="0.25">
      <c r="A466" s="19"/>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spans="1:30" ht="22.5" customHeight="1" x14ac:dyDescent="0.25">
      <c r="A467" s="19"/>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spans="1:30" ht="22.5" customHeight="1" x14ac:dyDescent="0.25">
      <c r="A468" s="19"/>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spans="1:30" ht="22.5" customHeight="1" x14ac:dyDescent="0.25">
      <c r="A469" s="19"/>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spans="1:30" ht="22.5" customHeight="1" x14ac:dyDescent="0.25">
      <c r="A470" s="19"/>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spans="1:30" ht="22.5" customHeight="1" x14ac:dyDescent="0.25">
      <c r="A471" s="19"/>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spans="1:30" ht="22.5" customHeight="1" x14ac:dyDescent="0.25">
      <c r="A472" s="19"/>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spans="1:30" ht="22.5" customHeight="1" x14ac:dyDescent="0.25">
      <c r="A473" s="19"/>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spans="1:30" ht="22.5" customHeight="1" x14ac:dyDescent="0.25">
      <c r="A474" s="19"/>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spans="1:30" ht="22.5" customHeight="1" x14ac:dyDescent="0.25">
      <c r="A475" s="19"/>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spans="1:30" ht="22.5" customHeight="1" x14ac:dyDescent="0.25">
      <c r="A476" s="19"/>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spans="1:30" ht="22.5" customHeight="1" x14ac:dyDescent="0.25">
      <c r="A477" s="19"/>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spans="1:30" ht="22.5" customHeight="1" x14ac:dyDescent="0.25">
      <c r="A478" s="19"/>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spans="1:30" ht="22.5" customHeight="1" x14ac:dyDescent="0.25">
      <c r="A479" s="19"/>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spans="1:30" ht="22.5" customHeight="1" x14ac:dyDescent="0.25">
      <c r="A480" s="19"/>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spans="1:30" ht="22.5" customHeight="1" x14ac:dyDescent="0.25">
      <c r="A481" s="19"/>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spans="1:30" ht="22.5" customHeight="1" x14ac:dyDescent="0.25">
      <c r="A482" s="19"/>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spans="1:30" ht="22.5" customHeight="1" x14ac:dyDescent="0.25">
      <c r="A483" s="19"/>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spans="1:30" ht="22.5" customHeight="1" x14ac:dyDescent="0.25">
      <c r="A484" s="19"/>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spans="1:30" ht="22.5" customHeight="1" x14ac:dyDescent="0.25">
      <c r="A485" s="19"/>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spans="1:30" ht="22.5" customHeight="1" x14ac:dyDescent="0.25">
      <c r="A486" s="19"/>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spans="1:30" ht="22.5" customHeight="1" x14ac:dyDescent="0.25">
      <c r="A487" s="19"/>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spans="1:30" ht="22.5" customHeight="1" x14ac:dyDescent="0.25">
      <c r="A488" s="19"/>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spans="1:30" ht="22.5" customHeight="1" x14ac:dyDescent="0.25">
      <c r="A489" s="19"/>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spans="1:30" ht="22.5" customHeight="1" x14ac:dyDescent="0.25">
      <c r="A490" s="19"/>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spans="1:30" ht="22.5" customHeight="1" x14ac:dyDescent="0.25">
      <c r="A491" s="19"/>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spans="1:30" ht="22.5" customHeight="1" x14ac:dyDescent="0.25">
      <c r="A492" s="19"/>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spans="1:30" ht="22.5" customHeight="1" x14ac:dyDescent="0.25">
      <c r="A493" s="19"/>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spans="1:30" ht="22.5" customHeight="1" x14ac:dyDescent="0.25">
      <c r="A494" s="19"/>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spans="1:30" ht="22.5" customHeight="1" x14ac:dyDescent="0.25">
      <c r="A495" s="19"/>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spans="1:30" ht="22.5" customHeight="1" x14ac:dyDescent="0.25">
      <c r="A496" s="19"/>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spans="1:30" ht="22.5" customHeight="1" x14ac:dyDescent="0.25">
      <c r="A497" s="19"/>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spans="1:30" ht="22.5" customHeight="1" x14ac:dyDescent="0.25">
      <c r="A498" s="19"/>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spans="1:30" ht="22.5" customHeight="1" x14ac:dyDescent="0.25">
      <c r="A499" s="19"/>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spans="1:30" ht="22.5" customHeight="1" x14ac:dyDescent="0.25">
      <c r="A500" s="19"/>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spans="1:30" ht="22.5" customHeight="1" x14ac:dyDescent="0.25">
      <c r="A501" s="19"/>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spans="1:30" ht="22.5" customHeight="1" x14ac:dyDescent="0.25">
      <c r="A502" s="19"/>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spans="1:30" ht="22.5" customHeight="1" x14ac:dyDescent="0.25">
      <c r="A503" s="19"/>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spans="1:30" ht="22.5" customHeight="1" x14ac:dyDescent="0.25">
      <c r="A504" s="19"/>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spans="1:30" ht="22.5" customHeight="1" x14ac:dyDescent="0.25">
      <c r="A505" s="19"/>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spans="1:30" ht="22.5" customHeight="1" x14ac:dyDescent="0.25">
      <c r="A506" s="19"/>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spans="1:30" ht="22.5" customHeight="1" x14ac:dyDescent="0.25">
      <c r="A507" s="19"/>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spans="1:30" ht="22.5" customHeight="1" x14ac:dyDescent="0.25">
      <c r="A508" s="19"/>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spans="1:30" ht="22.5" customHeight="1" x14ac:dyDescent="0.25">
      <c r="A509" s="19"/>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spans="1:30" ht="22.5" customHeight="1" x14ac:dyDescent="0.25">
      <c r="A510" s="19"/>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spans="1:30" ht="22.5" customHeight="1" x14ac:dyDescent="0.25">
      <c r="A511" s="19"/>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spans="1:30" ht="22.5" customHeight="1" x14ac:dyDescent="0.25">
      <c r="A512" s="19"/>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spans="1:30" ht="22.5" customHeight="1" x14ac:dyDescent="0.25">
      <c r="A513" s="19"/>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spans="1:30" ht="22.5" customHeight="1" x14ac:dyDescent="0.25">
      <c r="A514" s="19"/>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spans="1:30" ht="22.5" customHeight="1" x14ac:dyDescent="0.25">
      <c r="A515" s="19"/>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spans="1:30" ht="22.5" customHeight="1" x14ac:dyDescent="0.25">
      <c r="A516" s="19"/>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spans="1:30" ht="22.5" customHeight="1" x14ac:dyDescent="0.25">
      <c r="A517" s="19"/>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spans="1:30" ht="22.5" customHeight="1" x14ac:dyDescent="0.25">
      <c r="A518" s="19"/>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spans="1:30" ht="22.5" customHeight="1" x14ac:dyDescent="0.25">
      <c r="A519" s="19"/>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spans="1:30" ht="22.5" customHeight="1" x14ac:dyDescent="0.25">
      <c r="A520" s="19"/>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spans="1:30" ht="22.5" customHeight="1" x14ac:dyDescent="0.25">
      <c r="A521" s="19"/>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spans="1:30" ht="22.5" customHeight="1" x14ac:dyDescent="0.25">
      <c r="A522" s="19"/>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spans="1:30" ht="22.5" customHeight="1" x14ac:dyDescent="0.25">
      <c r="A523" s="19"/>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spans="1:30" ht="22.5" customHeight="1" x14ac:dyDescent="0.25">
      <c r="A524" s="19"/>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spans="1:30" ht="22.5" customHeight="1" x14ac:dyDescent="0.25">
      <c r="A525" s="19"/>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spans="1:30" ht="22.5" customHeight="1" x14ac:dyDescent="0.25">
      <c r="A526" s="19"/>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spans="1:30" ht="22.5" customHeight="1" x14ac:dyDescent="0.25">
      <c r="A527" s="19"/>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spans="1:30" ht="22.5" customHeight="1" x14ac:dyDescent="0.25">
      <c r="A528" s="19"/>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spans="1:30" ht="22.5" customHeight="1" x14ac:dyDescent="0.25">
      <c r="A529" s="19"/>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spans="1:30" ht="22.5" customHeight="1" x14ac:dyDescent="0.25">
      <c r="A530" s="19"/>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spans="1:30" ht="22.5" customHeight="1" x14ac:dyDescent="0.25">
      <c r="A531" s="19"/>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spans="1:30" ht="22.5" customHeight="1" x14ac:dyDescent="0.25">
      <c r="A532" s="19"/>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spans="1:30" ht="22.5" customHeight="1" x14ac:dyDescent="0.25">
      <c r="A533" s="19"/>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spans="1:30" ht="22.5" customHeight="1" x14ac:dyDescent="0.25">
      <c r="A534" s="19"/>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spans="1:30" ht="22.5" customHeight="1" x14ac:dyDescent="0.25">
      <c r="A535" s="19"/>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spans="1:30" ht="22.5" customHeight="1" x14ac:dyDescent="0.25">
      <c r="A536" s="19"/>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spans="1:30" ht="22.5" customHeight="1" x14ac:dyDescent="0.25">
      <c r="A537" s="19"/>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spans="1:30" ht="22.5" customHeight="1" x14ac:dyDescent="0.25">
      <c r="A538" s="19"/>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spans="1:30" ht="22.5" customHeight="1" x14ac:dyDescent="0.25">
      <c r="A539" s="19"/>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spans="1:30" ht="22.5" customHeight="1" x14ac:dyDescent="0.25">
      <c r="A540" s="19"/>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spans="1:30" ht="22.5" customHeight="1" x14ac:dyDescent="0.25">
      <c r="A541" s="19"/>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spans="1:30" ht="22.5" customHeight="1" x14ac:dyDescent="0.25">
      <c r="A542" s="19"/>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spans="1:30" ht="22.5" customHeight="1" x14ac:dyDescent="0.25">
      <c r="A543" s="19"/>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spans="1:30" ht="22.5" customHeight="1" x14ac:dyDescent="0.25">
      <c r="A544" s="19"/>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spans="1:30" ht="22.5" customHeight="1" x14ac:dyDescent="0.25">
      <c r="A545" s="19"/>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spans="1:30" ht="22.5" customHeight="1" x14ac:dyDescent="0.25">
      <c r="A546" s="19"/>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spans="1:30" ht="22.5" customHeight="1" x14ac:dyDescent="0.25">
      <c r="A547" s="19"/>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spans="1:30" ht="22.5" customHeight="1" x14ac:dyDescent="0.25">
      <c r="A548" s="19"/>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spans="1:30" ht="22.5" customHeight="1" x14ac:dyDescent="0.25">
      <c r="A549" s="19"/>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spans="1:30" ht="22.5" customHeight="1" x14ac:dyDescent="0.25">
      <c r="A550" s="19"/>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spans="1:30" ht="22.5" customHeight="1" x14ac:dyDescent="0.25">
      <c r="A551" s="19"/>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spans="1:30" ht="22.5" customHeight="1" x14ac:dyDescent="0.25">
      <c r="A552" s="19"/>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spans="1:30" ht="22.5" customHeight="1" x14ac:dyDescent="0.25">
      <c r="A553" s="19"/>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spans="1:30" ht="22.5" customHeight="1" x14ac:dyDescent="0.25">
      <c r="A554" s="19"/>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spans="1:30" ht="22.5" customHeight="1" x14ac:dyDescent="0.25">
      <c r="A555" s="19"/>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spans="1:30" ht="22.5" customHeight="1" x14ac:dyDescent="0.25">
      <c r="A556" s="19"/>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spans="1:30" ht="22.5" customHeight="1" x14ac:dyDescent="0.25">
      <c r="A557" s="19"/>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spans="1:30" ht="22.5" customHeight="1" x14ac:dyDescent="0.25">
      <c r="A558" s="19"/>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spans="1:30" ht="22.5" customHeight="1" x14ac:dyDescent="0.25">
      <c r="A559" s="19"/>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spans="1:30" ht="22.5" customHeight="1" x14ac:dyDescent="0.25">
      <c r="A560" s="19"/>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spans="1:30" ht="22.5" customHeight="1" x14ac:dyDescent="0.25">
      <c r="A561" s="19"/>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spans="1:30" ht="22.5" customHeight="1" x14ac:dyDescent="0.25">
      <c r="A562" s="19"/>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spans="1:30" ht="22.5" customHeight="1" x14ac:dyDescent="0.25">
      <c r="A563" s="19"/>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spans="1:30" ht="22.5" customHeight="1" x14ac:dyDescent="0.25">
      <c r="A564" s="19"/>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spans="1:30" ht="22.5" customHeight="1" x14ac:dyDescent="0.25">
      <c r="A565" s="19"/>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spans="1:30" ht="22.5" customHeight="1" x14ac:dyDescent="0.25">
      <c r="A566" s="19"/>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spans="1:30" ht="22.5" customHeight="1" x14ac:dyDescent="0.25">
      <c r="A567" s="19"/>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spans="1:30" ht="22.5" customHeight="1" x14ac:dyDescent="0.25">
      <c r="A568" s="19"/>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spans="1:30" ht="22.5" customHeight="1" x14ac:dyDescent="0.25">
      <c r="A569" s="19"/>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spans="1:30" ht="22.5" customHeight="1" x14ac:dyDescent="0.25">
      <c r="A570" s="19"/>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spans="1:30" ht="22.5" customHeight="1" x14ac:dyDescent="0.25">
      <c r="A571" s="19"/>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spans="1:30" ht="22.5" customHeight="1" x14ac:dyDescent="0.25">
      <c r="A572" s="19"/>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spans="1:30" ht="22.5" customHeight="1" x14ac:dyDescent="0.25">
      <c r="A573" s="19"/>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spans="1:30" ht="22.5" customHeight="1" x14ac:dyDescent="0.25">
      <c r="A574" s="19"/>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spans="1:30" ht="22.5" customHeight="1" x14ac:dyDescent="0.25">
      <c r="A575" s="19"/>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spans="1:30" ht="22.5" customHeight="1" x14ac:dyDescent="0.25">
      <c r="A576" s="19"/>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spans="1:30" ht="22.5" customHeight="1" x14ac:dyDescent="0.25">
      <c r="A577" s="19"/>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spans="1:30" ht="22.5" customHeight="1" x14ac:dyDescent="0.25">
      <c r="A578" s="19"/>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spans="1:30" ht="22.5" customHeight="1" x14ac:dyDescent="0.25">
      <c r="A579" s="19"/>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spans="1:30" ht="22.5" customHeight="1" x14ac:dyDescent="0.25">
      <c r="A580" s="19"/>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spans="1:30" ht="22.5" customHeight="1" x14ac:dyDescent="0.25">
      <c r="A581" s="19"/>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spans="1:30" ht="22.5" customHeight="1" x14ac:dyDescent="0.25">
      <c r="A582" s="19"/>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spans="1:30" ht="22.5" customHeight="1" x14ac:dyDescent="0.25">
      <c r="A583" s="19"/>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spans="1:30" ht="22.5" customHeight="1" x14ac:dyDescent="0.25">
      <c r="A584" s="19"/>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spans="1:30" ht="22.5" customHeight="1" x14ac:dyDescent="0.25">
      <c r="A585" s="19"/>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spans="1:30" ht="22.5" customHeight="1" x14ac:dyDescent="0.25">
      <c r="A586" s="19"/>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spans="1:30" ht="22.5" customHeight="1" x14ac:dyDescent="0.25">
      <c r="A587" s="19"/>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spans="1:30" ht="22.5" customHeight="1" x14ac:dyDescent="0.25">
      <c r="A588" s="19"/>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spans="1:30" ht="22.5" customHeight="1" x14ac:dyDescent="0.25">
      <c r="A589" s="19"/>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spans="1:30" ht="22.5" customHeight="1" x14ac:dyDescent="0.25">
      <c r="A590" s="19"/>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spans="1:30" ht="22.5" customHeight="1" x14ac:dyDescent="0.25">
      <c r="A591" s="19"/>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spans="1:30" ht="22.5" customHeight="1" x14ac:dyDescent="0.25">
      <c r="A592" s="19"/>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spans="1:30" ht="22.5" customHeight="1" x14ac:dyDescent="0.25">
      <c r="A593" s="19"/>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spans="1:30" ht="22.5" customHeight="1" x14ac:dyDescent="0.25">
      <c r="A594" s="19"/>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spans="1:30" ht="22.5" customHeight="1" x14ac:dyDescent="0.25">
      <c r="A595" s="19"/>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spans="1:30" ht="22.5" customHeight="1" x14ac:dyDescent="0.25">
      <c r="A596" s="19"/>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spans="1:30" ht="22.5" customHeight="1" x14ac:dyDescent="0.25">
      <c r="A597" s="19"/>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spans="1:30" ht="22.5" customHeight="1" x14ac:dyDescent="0.25">
      <c r="A598" s="19"/>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spans="1:30" ht="22.5" customHeight="1" x14ac:dyDescent="0.25">
      <c r="A599" s="19"/>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spans="1:30" ht="22.5" customHeight="1" x14ac:dyDescent="0.25">
      <c r="A600" s="19"/>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spans="1:30" ht="22.5" customHeight="1" x14ac:dyDescent="0.25">
      <c r="A601" s="19"/>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spans="1:30" ht="22.5" customHeight="1" x14ac:dyDescent="0.25">
      <c r="A602" s="19"/>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spans="1:30" ht="22.5" customHeight="1" x14ac:dyDescent="0.25">
      <c r="A603" s="19"/>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spans="1:30" ht="22.5" customHeight="1" x14ac:dyDescent="0.25">
      <c r="A604" s="19"/>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spans="1:30" ht="22.5" customHeight="1" x14ac:dyDescent="0.25">
      <c r="A605" s="19"/>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spans="1:30" ht="22.5" customHeight="1" x14ac:dyDescent="0.25">
      <c r="A606" s="19"/>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spans="1:30" ht="22.5" customHeight="1" x14ac:dyDescent="0.25">
      <c r="A607" s="19"/>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spans="1:30" ht="22.5" customHeight="1" x14ac:dyDescent="0.25">
      <c r="A608" s="19"/>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spans="1:30" ht="22.5" customHeight="1" x14ac:dyDescent="0.25">
      <c r="A609" s="19"/>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spans="1:30" ht="22.5" customHeight="1" x14ac:dyDescent="0.25">
      <c r="A610" s="19"/>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spans="1:30" ht="22.5" customHeight="1" x14ac:dyDescent="0.25">
      <c r="A611" s="19"/>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spans="1:30" ht="22.5" customHeight="1" x14ac:dyDescent="0.25">
      <c r="A612" s="19"/>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spans="1:30" ht="22.5" customHeight="1" x14ac:dyDescent="0.25">
      <c r="A613" s="19"/>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spans="1:30" ht="22.5" customHeight="1" x14ac:dyDescent="0.25">
      <c r="A614" s="19"/>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spans="1:30" ht="22.5" customHeight="1" x14ac:dyDescent="0.25">
      <c r="A615" s="19"/>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spans="1:30" ht="22.5" customHeight="1" x14ac:dyDescent="0.25">
      <c r="A616" s="19"/>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spans="1:30" ht="22.5" customHeight="1" x14ac:dyDescent="0.25">
      <c r="A617" s="19"/>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spans="1:30" ht="22.5" customHeight="1" x14ac:dyDescent="0.25">
      <c r="A618" s="19"/>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spans="1:30" ht="22.5" customHeight="1" x14ac:dyDescent="0.25">
      <c r="A619" s="19"/>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spans="1:30" ht="22.5" customHeight="1" x14ac:dyDescent="0.25">
      <c r="A620" s="19"/>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spans="1:30" ht="22.5" customHeight="1" x14ac:dyDescent="0.25">
      <c r="A621" s="19"/>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spans="1:30" ht="22.5" customHeight="1" x14ac:dyDescent="0.25">
      <c r="A622" s="19"/>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spans="1:30" ht="22.5" customHeight="1" x14ac:dyDescent="0.25">
      <c r="A623" s="19"/>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spans="1:30" ht="22.5" customHeight="1" x14ac:dyDescent="0.25">
      <c r="A624" s="19"/>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spans="1:30" ht="22.5" customHeight="1" x14ac:dyDescent="0.25">
      <c r="A625" s="19"/>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spans="1:30" ht="22.5" customHeight="1" x14ac:dyDescent="0.25">
      <c r="A626" s="19"/>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spans="1:30" ht="22.5" customHeight="1" x14ac:dyDescent="0.25">
      <c r="A627" s="19"/>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spans="1:30" ht="22.5" customHeight="1" x14ac:dyDescent="0.25">
      <c r="A628" s="19"/>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spans="1:30" ht="22.5" customHeight="1" x14ac:dyDescent="0.25">
      <c r="A629" s="19"/>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spans="1:30" ht="22.5" customHeight="1" x14ac:dyDescent="0.25">
      <c r="A630" s="19"/>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spans="1:30" ht="22.5" customHeight="1" x14ac:dyDescent="0.25">
      <c r="A631" s="19"/>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spans="1:30" ht="22.5" customHeight="1" x14ac:dyDescent="0.25">
      <c r="A632" s="19"/>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spans="1:30" ht="22.5" customHeight="1" x14ac:dyDescent="0.25">
      <c r="A633" s="19"/>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spans="1:30" ht="22.5" customHeight="1" x14ac:dyDescent="0.25">
      <c r="A634" s="19"/>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spans="1:30" ht="22.5" customHeight="1" x14ac:dyDescent="0.25">
      <c r="A635" s="19"/>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spans="1:30" ht="22.5" customHeight="1" x14ac:dyDescent="0.25">
      <c r="A636" s="19"/>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spans="1:30" ht="22.5" customHeight="1" x14ac:dyDescent="0.25">
      <c r="A637" s="19"/>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spans="1:30" ht="22.5" customHeight="1" x14ac:dyDescent="0.25">
      <c r="A638" s="19"/>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spans="1:30" ht="22.5" customHeight="1" x14ac:dyDescent="0.25">
      <c r="A639" s="19"/>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spans="1:30" ht="22.5" customHeight="1" x14ac:dyDescent="0.25">
      <c r="A640" s="19"/>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spans="1:30" ht="22.5" customHeight="1" x14ac:dyDescent="0.25">
      <c r="A641" s="19"/>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spans="1:30" ht="22.5" customHeight="1" x14ac:dyDescent="0.25">
      <c r="A642" s="19"/>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spans="1:30" ht="22.5" customHeight="1" x14ac:dyDescent="0.25">
      <c r="A643" s="19"/>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spans="1:30" ht="22.5" customHeight="1" x14ac:dyDescent="0.25">
      <c r="A644" s="19"/>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spans="1:30" ht="22.5" customHeight="1" x14ac:dyDescent="0.25">
      <c r="A645" s="19"/>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spans="1:30" ht="22.5" customHeight="1" x14ac:dyDescent="0.25">
      <c r="A646" s="19"/>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spans="1:30" ht="22.5" customHeight="1" x14ac:dyDescent="0.25">
      <c r="A647" s="19"/>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spans="1:30" ht="22.5" customHeight="1" x14ac:dyDescent="0.25">
      <c r="A648" s="19"/>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spans="1:30" ht="22.5" customHeight="1" x14ac:dyDescent="0.25">
      <c r="A649" s="19"/>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spans="1:30" ht="22.5" customHeight="1" x14ac:dyDescent="0.25">
      <c r="A650" s="19"/>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spans="1:30" ht="22.5" customHeight="1" x14ac:dyDescent="0.25">
      <c r="A651" s="19"/>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spans="1:30" ht="22.5" customHeight="1" x14ac:dyDescent="0.25">
      <c r="A652" s="19"/>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spans="1:30" ht="22.5" customHeight="1" x14ac:dyDescent="0.25">
      <c r="A653" s="19"/>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spans="1:30" ht="22.5" customHeight="1" x14ac:dyDescent="0.25">
      <c r="A654" s="19"/>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spans="1:30" ht="22.5" customHeight="1" x14ac:dyDescent="0.25">
      <c r="A655" s="19"/>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spans="1:30" ht="22.5" customHeight="1" x14ac:dyDescent="0.25">
      <c r="A656" s="19"/>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spans="1:30" ht="22.5" customHeight="1" x14ac:dyDescent="0.25">
      <c r="A657" s="19"/>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spans="1:30" ht="22.5" customHeight="1" x14ac:dyDescent="0.25">
      <c r="A658" s="19"/>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spans="1:30" ht="22.5" customHeight="1" x14ac:dyDescent="0.25">
      <c r="A659" s="19"/>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spans="1:30" ht="22.5" customHeight="1" x14ac:dyDescent="0.25">
      <c r="A660" s="19"/>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spans="1:30" ht="22.5" customHeight="1" x14ac:dyDescent="0.25">
      <c r="A661" s="19"/>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spans="1:30" ht="22.5" customHeight="1" x14ac:dyDescent="0.25">
      <c r="A662" s="19"/>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spans="1:30" ht="22.5" customHeight="1" x14ac:dyDescent="0.25">
      <c r="A663" s="19"/>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spans="1:30" ht="22.5" customHeight="1" x14ac:dyDescent="0.25">
      <c r="A664" s="19"/>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spans="1:30" ht="22.5" customHeight="1" x14ac:dyDescent="0.25">
      <c r="A665" s="19"/>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spans="1:30" ht="22.5" customHeight="1" x14ac:dyDescent="0.25">
      <c r="A666" s="19"/>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spans="1:30" ht="22.5" customHeight="1" x14ac:dyDescent="0.25">
      <c r="A667" s="19"/>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spans="1:30" ht="22.5" customHeight="1" x14ac:dyDescent="0.25">
      <c r="A668" s="19"/>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spans="1:30" ht="22.5" customHeight="1" x14ac:dyDescent="0.25">
      <c r="A669" s="19"/>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spans="1:30" ht="22.5" customHeight="1" x14ac:dyDescent="0.25">
      <c r="A670" s="19"/>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spans="1:30" ht="22.5" customHeight="1" x14ac:dyDescent="0.25">
      <c r="A671" s="19"/>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spans="1:30" ht="22.5" customHeight="1" x14ac:dyDescent="0.25">
      <c r="A672" s="19"/>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spans="1:30" ht="22.5" customHeight="1" x14ac:dyDescent="0.25">
      <c r="A673" s="19"/>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spans="1:30" ht="22.5" customHeight="1" x14ac:dyDescent="0.25">
      <c r="A674" s="19"/>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spans="1:30" ht="22.5" customHeight="1" x14ac:dyDescent="0.25">
      <c r="A675" s="19"/>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spans="1:30" ht="22.5" customHeight="1" x14ac:dyDescent="0.25">
      <c r="A676" s="19"/>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spans="1:30" ht="22.5" customHeight="1" x14ac:dyDescent="0.25">
      <c r="A677" s="19"/>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spans="1:30" ht="22.5" customHeight="1" x14ac:dyDescent="0.25">
      <c r="A678" s="19"/>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spans="1:30" ht="22.5" customHeight="1" x14ac:dyDescent="0.25">
      <c r="A679" s="19"/>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spans="1:30" ht="22.5" customHeight="1" x14ac:dyDescent="0.25">
      <c r="A680" s="19"/>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spans="1:30" ht="22.5" customHeight="1" x14ac:dyDescent="0.25">
      <c r="A681" s="19"/>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spans="1:30" ht="22.5" customHeight="1" x14ac:dyDescent="0.25">
      <c r="A682" s="19"/>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spans="1:30" ht="22.5" customHeight="1" x14ac:dyDescent="0.25">
      <c r="A683" s="19"/>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spans="1:30" ht="22.5" customHeight="1" x14ac:dyDescent="0.25">
      <c r="A684" s="19"/>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spans="1:30" ht="22.5" customHeight="1" x14ac:dyDescent="0.25">
      <c r="A685" s="19"/>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spans="1:30" ht="22.5" customHeight="1" x14ac:dyDescent="0.25">
      <c r="A686" s="19"/>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spans="1:30" ht="22.5" customHeight="1" x14ac:dyDescent="0.25">
      <c r="A687" s="19"/>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spans="1:30" ht="22.5" customHeight="1" x14ac:dyDescent="0.25">
      <c r="A688" s="19"/>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spans="1:30" ht="22.5" customHeight="1" x14ac:dyDescent="0.25">
      <c r="A689" s="19"/>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spans="1:30" ht="22.5" customHeight="1" x14ac:dyDescent="0.25">
      <c r="A690" s="19"/>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spans="1:30" ht="22.5" customHeight="1" x14ac:dyDescent="0.25">
      <c r="A691" s="19"/>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spans="1:30" ht="22.5" customHeight="1" x14ac:dyDescent="0.25">
      <c r="A692" s="19"/>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spans="1:30" ht="22.5" customHeight="1" x14ac:dyDescent="0.25">
      <c r="A693" s="19"/>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spans="1:30" ht="22.5" customHeight="1" x14ac:dyDescent="0.25">
      <c r="A694" s="19"/>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spans="1:30" ht="22.5" customHeight="1" x14ac:dyDescent="0.25">
      <c r="A695" s="19"/>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spans="1:30" ht="22.5" customHeight="1" x14ac:dyDescent="0.25">
      <c r="A696" s="19"/>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spans="1:30" ht="22.5" customHeight="1" x14ac:dyDescent="0.25">
      <c r="A697" s="19"/>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spans="1:30" ht="22.5" customHeight="1" x14ac:dyDescent="0.25">
      <c r="A698" s="19"/>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spans="1:30" ht="22.5" customHeight="1" x14ac:dyDescent="0.25">
      <c r="A699" s="19"/>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spans="1:30" ht="22.5" customHeight="1" x14ac:dyDescent="0.25">
      <c r="A700" s="19"/>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spans="1:30" ht="22.5" customHeight="1" x14ac:dyDescent="0.25">
      <c r="A701" s="19"/>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spans="1:30" ht="22.5" customHeight="1" x14ac:dyDescent="0.25">
      <c r="A702" s="19"/>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spans="1:30" ht="22.5" customHeight="1" x14ac:dyDescent="0.25">
      <c r="A703" s="19"/>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spans="1:30" ht="22.5" customHeight="1" x14ac:dyDescent="0.25">
      <c r="A704" s="19"/>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spans="1:30" ht="22.5" customHeight="1" x14ac:dyDescent="0.25">
      <c r="A705" s="19"/>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spans="1:30" ht="22.5" customHeight="1" x14ac:dyDescent="0.25">
      <c r="A706" s="19"/>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spans="1:30" ht="22.5" customHeight="1" x14ac:dyDescent="0.25">
      <c r="A707" s="19"/>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spans="1:30" ht="22.5" customHeight="1" x14ac:dyDescent="0.25">
      <c r="A708" s="19"/>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spans="1:30" ht="22.5" customHeight="1" x14ac:dyDescent="0.25">
      <c r="A709" s="19"/>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spans="1:30" ht="22.5" customHeight="1" x14ac:dyDescent="0.25">
      <c r="A710" s="19"/>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spans="1:30" ht="22.5" customHeight="1" x14ac:dyDescent="0.25">
      <c r="A711" s="19"/>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spans="1:30" ht="22.5" customHeight="1" x14ac:dyDescent="0.25">
      <c r="A712" s="19"/>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spans="1:30" ht="22.5" customHeight="1" x14ac:dyDescent="0.25">
      <c r="A713" s="19"/>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spans="1:30" ht="22.5" customHeight="1" x14ac:dyDescent="0.25">
      <c r="A714" s="19"/>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spans="1:30" ht="22.5" customHeight="1" x14ac:dyDescent="0.25">
      <c r="A715" s="19"/>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spans="1:30" ht="22.5" customHeight="1" x14ac:dyDescent="0.25">
      <c r="A716" s="19"/>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spans="1:30" ht="22.5" customHeight="1" x14ac:dyDescent="0.25">
      <c r="A717" s="19"/>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spans="1:30" ht="22.5" customHeight="1" x14ac:dyDescent="0.25">
      <c r="A718" s="19"/>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spans="1:30" ht="22.5" customHeight="1" x14ac:dyDescent="0.25">
      <c r="A719" s="19"/>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spans="1:30" ht="22.5" customHeight="1" x14ac:dyDescent="0.25">
      <c r="A720" s="19"/>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spans="1:30" ht="22.5" customHeight="1" x14ac:dyDescent="0.25">
      <c r="A721" s="19"/>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spans="1:30" ht="22.5" customHeight="1" x14ac:dyDescent="0.25">
      <c r="A722" s="19"/>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spans="1:30" ht="22.5" customHeight="1" x14ac:dyDescent="0.25">
      <c r="A723" s="19"/>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spans="1:30" ht="22.5" customHeight="1" x14ac:dyDescent="0.25">
      <c r="A724" s="19"/>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spans="1:30" ht="22.5" customHeight="1" x14ac:dyDescent="0.25">
      <c r="A725" s="19"/>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spans="1:30" ht="22.5" customHeight="1" x14ac:dyDescent="0.25">
      <c r="A726" s="19"/>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spans="1:30" ht="22.5" customHeight="1" x14ac:dyDescent="0.25">
      <c r="A727" s="19"/>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spans="1:30" ht="22.5" customHeight="1" x14ac:dyDescent="0.25">
      <c r="A728" s="19"/>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spans="1:30" ht="22.5" customHeight="1" x14ac:dyDescent="0.25">
      <c r="A729" s="19"/>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spans="1:30" ht="22.5" customHeight="1" x14ac:dyDescent="0.25">
      <c r="A730" s="19"/>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spans="1:30" ht="22.5" customHeight="1" x14ac:dyDescent="0.25">
      <c r="A731" s="19"/>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spans="1:30" ht="22.5" customHeight="1" x14ac:dyDescent="0.25">
      <c r="A732" s="19"/>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spans="1:30" ht="22.5" customHeight="1" x14ac:dyDescent="0.25">
      <c r="A733" s="19"/>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spans="1:30" ht="22.5" customHeight="1" x14ac:dyDescent="0.25">
      <c r="A734" s="19"/>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spans="1:30" ht="22.5" customHeight="1" x14ac:dyDescent="0.25">
      <c r="A735" s="19"/>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spans="1:30" ht="22.5" customHeight="1" x14ac:dyDescent="0.25">
      <c r="A736" s="19"/>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spans="1:30" ht="22.5" customHeight="1" x14ac:dyDescent="0.25">
      <c r="A737" s="19"/>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spans="1:30" ht="22.5" customHeight="1" x14ac:dyDescent="0.25">
      <c r="A738" s="19"/>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spans="1:30" ht="22.5" customHeight="1" x14ac:dyDescent="0.25">
      <c r="A739" s="19"/>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spans="1:30" ht="22.5" customHeight="1" x14ac:dyDescent="0.25">
      <c r="A740" s="19"/>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spans="1:30" ht="22.5" customHeight="1" x14ac:dyDescent="0.25">
      <c r="A741" s="19"/>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spans="1:30" ht="22.5" customHeight="1" x14ac:dyDescent="0.25">
      <c r="A742" s="19"/>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spans="1:30" ht="22.5" customHeight="1" x14ac:dyDescent="0.25">
      <c r="A743" s="19"/>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spans="1:30" ht="22.5" customHeight="1" x14ac:dyDescent="0.25">
      <c r="A744" s="19"/>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spans="1:30" ht="22.5" customHeight="1" x14ac:dyDescent="0.25">
      <c r="A745" s="19"/>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spans="1:30" ht="22.5" customHeight="1" x14ac:dyDescent="0.25">
      <c r="A746" s="19"/>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spans="1:30" ht="22.5" customHeight="1" x14ac:dyDescent="0.25">
      <c r="A747" s="19"/>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spans="1:30" ht="22.5" customHeight="1" x14ac:dyDescent="0.25">
      <c r="A748" s="19"/>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spans="1:30" ht="22.5" customHeight="1" x14ac:dyDescent="0.25">
      <c r="A749" s="19"/>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spans="1:30" ht="22.5" customHeight="1" x14ac:dyDescent="0.25">
      <c r="A750" s="19"/>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spans="1:30" ht="22.5" customHeight="1" x14ac:dyDescent="0.25">
      <c r="A751" s="19"/>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spans="1:30" ht="22.5" customHeight="1" x14ac:dyDescent="0.25">
      <c r="A752" s="19"/>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spans="1:30" ht="22.5" customHeight="1" x14ac:dyDescent="0.25">
      <c r="A753" s="19"/>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spans="1:30" ht="22.5" customHeight="1" x14ac:dyDescent="0.25">
      <c r="A754" s="19"/>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spans="1:30" ht="22.5" customHeight="1" x14ac:dyDescent="0.25">
      <c r="A755" s="19"/>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spans="1:30" ht="22.5" customHeight="1" x14ac:dyDescent="0.25">
      <c r="A756" s="19"/>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spans="1:30" ht="22.5" customHeight="1" x14ac:dyDescent="0.25">
      <c r="A757" s="19"/>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spans="1:30" ht="22.5" customHeight="1" x14ac:dyDescent="0.25">
      <c r="A758" s="19"/>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spans="1:30" ht="22.5" customHeight="1" x14ac:dyDescent="0.25">
      <c r="A759" s="19"/>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spans="1:30" ht="22.5" customHeight="1" x14ac:dyDescent="0.25">
      <c r="A760" s="19"/>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spans="1:30" ht="22.5" customHeight="1" x14ac:dyDescent="0.25">
      <c r="A761" s="19"/>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spans="1:30" ht="22.5" customHeight="1" x14ac:dyDescent="0.25">
      <c r="A762" s="19"/>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spans="1:30" ht="22.5" customHeight="1" x14ac:dyDescent="0.25">
      <c r="A763" s="19"/>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spans="1:30" ht="22.5" customHeight="1" x14ac:dyDescent="0.25">
      <c r="A764" s="19"/>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spans="1:30" ht="22.5" customHeight="1" x14ac:dyDescent="0.25">
      <c r="A765" s="19"/>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spans="1:30" ht="22.5" customHeight="1" x14ac:dyDescent="0.25">
      <c r="A766" s="19"/>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spans="1:30" ht="22.5" customHeight="1" x14ac:dyDescent="0.25">
      <c r="A767" s="19"/>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spans="1:30" ht="22.5" customHeight="1" x14ac:dyDescent="0.25">
      <c r="A768" s="19"/>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spans="1:30" ht="22.5" customHeight="1" x14ac:dyDescent="0.25">
      <c r="A769" s="19"/>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spans="1:30" ht="22.5" customHeight="1" x14ac:dyDescent="0.25">
      <c r="A770" s="19"/>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spans="1:30" ht="22.5" customHeight="1" x14ac:dyDescent="0.25">
      <c r="A771" s="19"/>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spans="1:30" ht="22.5" customHeight="1" x14ac:dyDescent="0.25">
      <c r="A772" s="19"/>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spans="1:30" ht="22.5" customHeight="1" x14ac:dyDescent="0.25">
      <c r="A773" s="19"/>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spans="1:30" ht="22.5" customHeight="1" x14ac:dyDescent="0.25">
      <c r="A774" s="19"/>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spans="1:30" ht="22.5" customHeight="1" x14ac:dyDescent="0.25">
      <c r="A775" s="19"/>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spans="1:30" ht="22.5" customHeight="1" x14ac:dyDescent="0.25">
      <c r="A776" s="19"/>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spans="1:30" ht="22.5" customHeight="1" x14ac:dyDescent="0.25">
      <c r="A777" s="19"/>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spans="1:30" ht="22.5" customHeight="1" x14ac:dyDescent="0.25">
      <c r="A778" s="19"/>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spans="1:30" ht="22.5" customHeight="1" x14ac:dyDescent="0.25">
      <c r="A779" s="19"/>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spans="1:30" ht="22.5" customHeight="1" x14ac:dyDescent="0.25">
      <c r="A780" s="19"/>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spans="1:30" ht="22.5" customHeight="1" x14ac:dyDescent="0.25">
      <c r="A781" s="19"/>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spans="1:30" ht="22.5" customHeight="1" x14ac:dyDescent="0.25">
      <c r="A782" s="19"/>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spans="1:30" ht="22.5" customHeight="1" x14ac:dyDescent="0.25">
      <c r="A783" s="19"/>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spans="1:30" ht="22.5" customHeight="1" x14ac:dyDescent="0.25">
      <c r="A784" s="19"/>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spans="1:30" ht="22.5" customHeight="1" x14ac:dyDescent="0.25">
      <c r="A785" s="19"/>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spans="1:30" ht="22.5" customHeight="1" x14ac:dyDescent="0.25">
      <c r="A786" s="19"/>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spans="1:30" ht="22.5" customHeight="1" x14ac:dyDescent="0.25">
      <c r="A787" s="19"/>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spans="1:30" ht="22.5" customHeight="1" x14ac:dyDescent="0.25">
      <c r="A788" s="19"/>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spans="1:30" ht="22.5" customHeight="1" x14ac:dyDescent="0.25">
      <c r="A789" s="19"/>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spans="1:30" ht="22.5" customHeight="1" x14ac:dyDescent="0.25">
      <c r="A790" s="19"/>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spans="1:30" ht="22.5" customHeight="1" x14ac:dyDescent="0.25">
      <c r="A791" s="19"/>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spans="1:30" ht="22.5" customHeight="1" x14ac:dyDescent="0.25">
      <c r="A792" s="19"/>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spans="1:30" ht="22.5" customHeight="1" x14ac:dyDescent="0.25">
      <c r="A793" s="19"/>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spans="1:30" ht="22.5" customHeight="1" x14ac:dyDescent="0.25">
      <c r="A794" s="19"/>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spans="1:30" ht="22.5" customHeight="1" x14ac:dyDescent="0.25">
      <c r="A795" s="19"/>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spans="1:30" ht="22.5" customHeight="1" x14ac:dyDescent="0.25">
      <c r="A796" s="19"/>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spans="1:30" ht="22.5" customHeight="1" x14ac:dyDescent="0.25">
      <c r="A797" s="19"/>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spans="1:30" ht="22.5" customHeight="1" x14ac:dyDescent="0.25">
      <c r="A798" s="19"/>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spans="1:30" ht="22.5" customHeight="1" x14ac:dyDescent="0.25">
      <c r="A799" s="19"/>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spans="1:30" ht="22.5" customHeight="1" x14ac:dyDescent="0.25">
      <c r="A800" s="19"/>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spans="1:30" ht="22.5" customHeight="1" x14ac:dyDescent="0.25">
      <c r="A801" s="19"/>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spans="1:30" ht="22.5" customHeight="1" x14ac:dyDescent="0.25">
      <c r="A802" s="19"/>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spans="1:30" ht="22.5" customHeight="1" x14ac:dyDescent="0.25">
      <c r="A803" s="19"/>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spans="1:30" ht="22.5" customHeight="1" x14ac:dyDescent="0.25">
      <c r="A804" s="19"/>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spans="1:30" ht="22.5" customHeight="1" x14ac:dyDescent="0.25">
      <c r="A805" s="19"/>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spans="1:30" ht="22.5" customHeight="1" x14ac:dyDescent="0.25">
      <c r="A806" s="19"/>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spans="1:30" ht="22.5" customHeight="1" x14ac:dyDescent="0.25">
      <c r="A807" s="19"/>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spans="1:30" ht="22.5" customHeight="1" x14ac:dyDescent="0.25">
      <c r="A808" s="19"/>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spans="1:30" ht="22.5" customHeight="1" x14ac:dyDescent="0.25">
      <c r="A809" s="19"/>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spans="1:30" ht="22.5" customHeight="1" x14ac:dyDescent="0.25">
      <c r="A810" s="19"/>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spans="1:30" ht="22.5" customHeight="1" x14ac:dyDescent="0.25">
      <c r="A811" s="19"/>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spans="1:30" ht="22.5" customHeight="1" x14ac:dyDescent="0.25">
      <c r="A812" s="19"/>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spans="1:30" ht="22.5" customHeight="1" x14ac:dyDescent="0.25">
      <c r="A813" s="19"/>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spans="1:30" ht="22.5" customHeight="1" x14ac:dyDescent="0.25">
      <c r="A814" s="19"/>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spans="1:30" ht="22.5" customHeight="1" x14ac:dyDescent="0.25">
      <c r="A815" s="19"/>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spans="1:30" ht="22.5" customHeight="1" x14ac:dyDescent="0.25">
      <c r="A816" s="19"/>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spans="1:30" ht="22.5" customHeight="1" x14ac:dyDescent="0.25">
      <c r="A817" s="19"/>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spans="1:30" ht="22.5" customHeight="1" x14ac:dyDescent="0.25">
      <c r="A818" s="19"/>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spans="1:30" ht="22.5" customHeight="1" x14ac:dyDescent="0.25">
      <c r="A819" s="19"/>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spans="1:30" ht="22.5" customHeight="1" x14ac:dyDescent="0.25">
      <c r="A820" s="19"/>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spans="1:30" ht="22.5" customHeight="1" x14ac:dyDescent="0.25">
      <c r="A821" s="19"/>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spans="1:30" ht="22.5" customHeight="1" x14ac:dyDescent="0.25">
      <c r="A822" s="19"/>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spans="1:30" ht="22.5" customHeight="1" x14ac:dyDescent="0.25">
      <c r="A823" s="19"/>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spans="1:30" ht="22.5" customHeight="1" x14ac:dyDescent="0.25">
      <c r="A824" s="19"/>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spans="1:30" ht="22.5" customHeight="1" x14ac:dyDescent="0.25">
      <c r="A825" s="19"/>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spans="1:30" ht="22.5" customHeight="1" x14ac:dyDescent="0.25">
      <c r="A826" s="19"/>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spans="1:30" ht="22.5" customHeight="1" x14ac:dyDescent="0.25">
      <c r="A827" s="19"/>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spans="1:30" ht="22.5" customHeight="1" x14ac:dyDescent="0.25">
      <c r="A828" s="19"/>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spans="1:30" ht="22.5" customHeight="1" x14ac:dyDescent="0.25">
      <c r="A829" s="19"/>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spans="1:30" ht="22.5" customHeight="1" x14ac:dyDescent="0.25">
      <c r="A830" s="19"/>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spans="1:30" ht="22.5" customHeight="1" x14ac:dyDescent="0.25">
      <c r="A831" s="19"/>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spans="1:30" ht="22.5" customHeight="1" x14ac:dyDescent="0.25">
      <c r="A832" s="19"/>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spans="1:30" ht="22.5" customHeight="1" x14ac:dyDescent="0.25">
      <c r="A833" s="19"/>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spans="1:30" ht="22.5" customHeight="1" x14ac:dyDescent="0.25">
      <c r="A834" s="19"/>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spans="1:30" ht="22.5" customHeight="1" x14ac:dyDescent="0.25">
      <c r="A835" s="19"/>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spans="1:30" ht="22.5" customHeight="1" x14ac:dyDescent="0.25">
      <c r="A836" s="19"/>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spans="1:30" ht="22.5" customHeight="1" x14ac:dyDescent="0.25">
      <c r="A837" s="19"/>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spans="1:30" ht="22.5" customHeight="1" x14ac:dyDescent="0.25">
      <c r="A838" s="19"/>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spans="1:30" ht="22.5" customHeight="1" x14ac:dyDescent="0.25">
      <c r="A839" s="19"/>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spans="1:30" ht="22.5" customHeight="1" x14ac:dyDescent="0.25">
      <c r="A840" s="19"/>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spans="1:30" ht="22.5" customHeight="1" x14ac:dyDescent="0.25">
      <c r="A841" s="19"/>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spans="1:30" ht="22.5" customHeight="1" x14ac:dyDescent="0.25">
      <c r="A842" s="19"/>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spans="1:30" ht="22.5" customHeight="1" x14ac:dyDescent="0.25">
      <c r="A843" s="19"/>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spans="1:30" ht="22.5" customHeight="1" x14ac:dyDescent="0.25">
      <c r="A844" s="19"/>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spans="1:30" ht="22.5" customHeight="1" x14ac:dyDescent="0.25">
      <c r="A845" s="19"/>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spans="1:30" ht="22.5" customHeight="1" x14ac:dyDescent="0.25">
      <c r="A846" s="19"/>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spans="1:30" ht="22.5" customHeight="1" x14ac:dyDescent="0.25">
      <c r="A847" s="19"/>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spans="1:30" ht="22.5" customHeight="1" x14ac:dyDescent="0.25">
      <c r="A848" s="19"/>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spans="1:30" ht="22.5" customHeight="1" x14ac:dyDescent="0.25">
      <c r="A849" s="19"/>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spans="1:30" ht="22.5" customHeight="1" x14ac:dyDescent="0.25">
      <c r="A850" s="19"/>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spans="1:30" ht="22.5" customHeight="1" x14ac:dyDescent="0.25">
      <c r="A851" s="19"/>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spans="1:30" ht="22.5" customHeight="1" x14ac:dyDescent="0.25">
      <c r="A852" s="19"/>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spans="1:30" ht="22.5" customHeight="1" x14ac:dyDescent="0.25">
      <c r="A853" s="19"/>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spans="1:30" ht="22.5" customHeight="1" x14ac:dyDescent="0.25">
      <c r="A854" s="19"/>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spans="1:30" ht="22.5" customHeight="1" x14ac:dyDescent="0.25">
      <c r="A855" s="19"/>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spans="1:30" ht="22.5" customHeight="1" x14ac:dyDescent="0.25">
      <c r="A856" s="19"/>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spans="1:30" ht="22.5" customHeight="1" x14ac:dyDescent="0.25">
      <c r="A857" s="19"/>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spans="1:30" ht="22.5" customHeight="1" x14ac:dyDescent="0.25">
      <c r="A858" s="19"/>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spans="1:30" ht="22.5" customHeight="1" x14ac:dyDescent="0.25">
      <c r="A859" s="19"/>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spans="1:30" ht="22.5" customHeight="1" x14ac:dyDescent="0.25">
      <c r="A860" s="19"/>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spans="1:30" ht="22.5" customHeight="1" x14ac:dyDescent="0.25">
      <c r="A861" s="19"/>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spans="1:30" ht="22.5" customHeight="1" x14ac:dyDescent="0.25">
      <c r="A862" s="19"/>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spans="1:30" ht="22.5" customHeight="1" x14ac:dyDescent="0.25">
      <c r="A863" s="19"/>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spans="1:30" ht="22.5" customHeight="1" x14ac:dyDescent="0.25">
      <c r="A864" s="19"/>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spans="1:30" ht="22.5" customHeight="1" x14ac:dyDescent="0.25">
      <c r="A865" s="19"/>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spans="1:30" ht="22.5" customHeight="1" x14ac:dyDescent="0.25">
      <c r="A866" s="19"/>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spans="1:30" ht="22.5" customHeight="1" x14ac:dyDescent="0.25">
      <c r="A867" s="19"/>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spans="1:30" ht="22.5" customHeight="1" x14ac:dyDescent="0.25">
      <c r="A868" s="19"/>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spans="1:30" ht="22.5" customHeight="1" x14ac:dyDescent="0.25">
      <c r="A869" s="19"/>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spans="1:30" ht="22.5" customHeight="1" x14ac:dyDescent="0.25">
      <c r="A870" s="19"/>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spans="1:30" ht="22.5" customHeight="1" x14ac:dyDescent="0.25">
      <c r="A871" s="19"/>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spans="1:30" ht="22.5" customHeight="1" x14ac:dyDescent="0.25">
      <c r="A872" s="19"/>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spans="1:30" ht="22.5" customHeight="1" x14ac:dyDescent="0.25">
      <c r="A873" s="19"/>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spans="1:30" ht="22.5" customHeight="1" x14ac:dyDescent="0.25">
      <c r="A874" s="19"/>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spans="1:30" ht="22.5" customHeight="1" x14ac:dyDescent="0.25">
      <c r="A875" s="19"/>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spans="1:30" ht="22.5" customHeight="1" x14ac:dyDescent="0.25">
      <c r="A876" s="19"/>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spans="1:30" ht="22.5" customHeight="1" x14ac:dyDescent="0.25">
      <c r="A877" s="19"/>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spans="1:30" ht="22.5" customHeight="1" x14ac:dyDescent="0.25">
      <c r="A878" s="19"/>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spans="1:30" ht="22.5" customHeight="1" x14ac:dyDescent="0.25">
      <c r="A879" s="19"/>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spans="1:30" ht="22.5" customHeight="1" x14ac:dyDescent="0.25">
      <c r="A880" s="19"/>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spans="1:30" ht="22.5" customHeight="1" x14ac:dyDescent="0.25">
      <c r="A881" s="19"/>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spans="1:30" ht="22.5" customHeight="1" x14ac:dyDescent="0.25">
      <c r="A882" s="19"/>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spans="1:30" ht="22.5" customHeight="1" x14ac:dyDescent="0.25">
      <c r="A883" s="19"/>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spans="1:30" ht="22.5" customHeight="1" x14ac:dyDescent="0.25">
      <c r="A884" s="19"/>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spans="1:30" ht="22.5" customHeight="1" x14ac:dyDescent="0.25">
      <c r="A885" s="19"/>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spans="1:30" ht="22.5" customHeight="1" x14ac:dyDescent="0.25">
      <c r="A886" s="19"/>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spans="1:30" ht="22.5" customHeight="1" x14ac:dyDescent="0.25">
      <c r="A887" s="19"/>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spans="1:30" ht="22.5" customHeight="1" x14ac:dyDescent="0.25">
      <c r="A888" s="19"/>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spans="1:30" ht="22.5" customHeight="1" x14ac:dyDescent="0.25">
      <c r="A889" s="19"/>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spans="1:30" ht="22.5" customHeight="1" x14ac:dyDescent="0.25">
      <c r="A890" s="19"/>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spans="1:30" ht="22.5" customHeight="1" x14ac:dyDescent="0.25">
      <c r="A891" s="19"/>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spans="1:30" ht="22.5" customHeight="1" x14ac:dyDescent="0.25">
      <c r="A892" s="19"/>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spans="1:30" ht="22.5" customHeight="1" x14ac:dyDescent="0.25">
      <c r="A893" s="19"/>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spans="1:30" ht="22.5" customHeight="1" x14ac:dyDescent="0.25">
      <c r="A894" s="19"/>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spans="1:30" ht="22.5" customHeight="1" x14ac:dyDescent="0.25">
      <c r="A895" s="19"/>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spans="1:30" ht="22.5" customHeight="1" x14ac:dyDescent="0.25">
      <c r="A896" s="19"/>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spans="1:30" ht="22.5" customHeight="1" x14ac:dyDescent="0.25">
      <c r="A897" s="19"/>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spans="1:30" ht="22.5" customHeight="1" x14ac:dyDescent="0.25">
      <c r="A898" s="19"/>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spans="1:30" ht="22.5" customHeight="1" x14ac:dyDescent="0.25">
      <c r="A899" s="19"/>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spans="1:30" ht="22.5" customHeight="1" x14ac:dyDescent="0.25">
      <c r="A900" s="19"/>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spans="1:30" ht="22.5" customHeight="1" x14ac:dyDescent="0.25">
      <c r="A901" s="19"/>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spans="1:30" ht="22.5" customHeight="1" x14ac:dyDescent="0.25">
      <c r="A902" s="19"/>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spans="1:30" ht="22.5" customHeight="1" x14ac:dyDescent="0.25">
      <c r="A903" s="19"/>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spans="1:30" ht="22.5" customHeight="1" x14ac:dyDescent="0.25">
      <c r="A904" s="19"/>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spans="1:30" ht="22.5" customHeight="1" x14ac:dyDescent="0.25">
      <c r="A905" s="19"/>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spans="1:30" ht="22.5" customHeight="1" x14ac:dyDescent="0.25">
      <c r="A906" s="19"/>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spans="1:30" ht="22.5" customHeight="1" x14ac:dyDescent="0.25">
      <c r="A907" s="19"/>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spans="1:30" ht="22.5" customHeight="1" x14ac:dyDescent="0.25">
      <c r="A908" s="19"/>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spans="1:30" ht="22.5" customHeight="1" x14ac:dyDescent="0.25">
      <c r="A909" s="19"/>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spans="1:30" ht="22.5" customHeight="1" x14ac:dyDescent="0.25">
      <c r="A910" s="19"/>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spans="1:30" ht="22.5" customHeight="1" x14ac:dyDescent="0.25">
      <c r="A911" s="19"/>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spans="1:30" ht="22.5" customHeight="1" x14ac:dyDescent="0.25">
      <c r="A912" s="19"/>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spans="1:30" ht="22.5" customHeight="1" x14ac:dyDescent="0.25">
      <c r="A913" s="19"/>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spans="1:30" ht="22.5" customHeight="1" x14ac:dyDescent="0.25">
      <c r="A914" s="19"/>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spans="1:30" ht="22.5" customHeight="1" x14ac:dyDescent="0.25">
      <c r="A915" s="19"/>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spans="1:30" ht="22.5" customHeight="1" x14ac:dyDescent="0.25">
      <c r="A916" s="19"/>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spans="1:30" ht="22.5" customHeight="1" x14ac:dyDescent="0.25">
      <c r="A917" s="19"/>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spans="1:30" ht="22.5" customHeight="1" x14ac:dyDescent="0.25">
      <c r="A918" s="19"/>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spans="1:30" ht="22.5" customHeight="1" x14ac:dyDescent="0.25">
      <c r="A919" s="19"/>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spans="1:30" ht="22.5" customHeight="1" x14ac:dyDescent="0.25">
      <c r="A920" s="19"/>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spans="1:30" ht="22.5" customHeight="1" x14ac:dyDescent="0.25">
      <c r="A921" s="19"/>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spans="1:30" ht="22.5" customHeight="1" x14ac:dyDescent="0.25">
      <c r="A922" s="19"/>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spans="1:30" ht="22.5" customHeight="1" x14ac:dyDescent="0.25">
      <c r="A923" s="19"/>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spans="1:30" ht="22.5" customHeight="1" x14ac:dyDescent="0.25">
      <c r="A924" s="19"/>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spans="1:30" ht="22.5" customHeight="1" x14ac:dyDescent="0.25">
      <c r="A925" s="19"/>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spans="1:30" ht="22.5" customHeight="1" x14ac:dyDescent="0.25">
      <c r="A926" s="19"/>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spans="1:30" ht="22.5" customHeight="1" x14ac:dyDescent="0.25">
      <c r="A927" s="19"/>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spans="1:30" ht="22.5" customHeight="1" x14ac:dyDescent="0.25">
      <c r="A928" s="19"/>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spans="1:30" ht="22.5" customHeight="1" x14ac:dyDescent="0.25">
      <c r="A929" s="19"/>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spans="1:30" ht="22.5" customHeight="1" x14ac:dyDescent="0.25">
      <c r="A930" s="19"/>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spans="1:30" ht="22.5" customHeight="1" x14ac:dyDescent="0.25">
      <c r="A931" s="19"/>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spans="1:30" ht="22.5" customHeight="1" x14ac:dyDescent="0.25">
      <c r="A932" s="19"/>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spans="1:30" ht="22.5" customHeight="1" x14ac:dyDescent="0.25">
      <c r="A933" s="19"/>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spans="1:30" ht="22.5" customHeight="1" x14ac:dyDescent="0.25">
      <c r="A934" s="19"/>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spans="1:30" ht="22.5" customHeight="1" x14ac:dyDescent="0.25">
      <c r="A935" s="19"/>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spans="1:30" ht="22.5" customHeight="1" x14ac:dyDescent="0.25">
      <c r="A936" s="19"/>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spans="1:30" ht="22.5" customHeight="1" x14ac:dyDescent="0.25">
      <c r="A937" s="19"/>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spans="1:30" ht="22.5" customHeight="1" x14ac:dyDescent="0.25">
      <c r="A938" s="19"/>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spans="1:30" ht="22.5" customHeight="1" x14ac:dyDescent="0.25">
      <c r="A939" s="19"/>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spans="1:30" ht="22.5" customHeight="1" x14ac:dyDescent="0.25">
      <c r="A940" s="19"/>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spans="1:30" ht="22.5" customHeight="1" x14ac:dyDescent="0.25">
      <c r="A941" s="19"/>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spans="1:30" ht="22.5" customHeight="1" x14ac:dyDescent="0.25">
      <c r="A942" s="19"/>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spans="1:30" ht="22.5" customHeight="1" x14ac:dyDescent="0.25">
      <c r="A943" s="19"/>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spans="1:30" ht="22.5" customHeight="1" x14ac:dyDescent="0.25">
      <c r="A944" s="19"/>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spans="1:30" ht="22.5" customHeight="1" x14ac:dyDescent="0.25">
      <c r="A945" s="19"/>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spans="1:30" ht="22.5" customHeight="1" x14ac:dyDescent="0.25">
      <c r="A946" s="19"/>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spans="1:30" ht="22.5" customHeight="1" x14ac:dyDescent="0.25">
      <c r="A947" s="19"/>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spans="1:30" ht="22.5" customHeight="1" x14ac:dyDescent="0.25">
      <c r="A948" s="19"/>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spans="1:30" ht="22.5" customHeight="1" x14ac:dyDescent="0.25">
      <c r="A949" s="19"/>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spans="1:30" ht="22.5" customHeight="1" x14ac:dyDescent="0.25">
      <c r="A950" s="19"/>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spans="1:30" ht="22.5" customHeight="1" x14ac:dyDescent="0.25">
      <c r="A951" s="19"/>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spans="1:30" ht="22.5" customHeight="1" x14ac:dyDescent="0.25">
      <c r="A952" s="19"/>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spans="1:30" ht="22.5" customHeight="1" x14ac:dyDescent="0.25">
      <c r="A953" s="19"/>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spans="1:30" ht="22.5" customHeight="1" x14ac:dyDescent="0.25">
      <c r="A954" s="19"/>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spans="1:30" ht="22.5" customHeight="1" x14ac:dyDescent="0.25">
      <c r="A955" s="19"/>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spans="1:30" ht="22.5" customHeight="1" x14ac:dyDescent="0.25">
      <c r="A956" s="19"/>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spans="1:30" ht="22.5" customHeight="1" x14ac:dyDescent="0.25">
      <c r="A957" s="19"/>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spans="1:30" ht="22.5" customHeight="1" x14ac:dyDescent="0.25">
      <c r="A958" s="19"/>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spans="1:30" ht="22.5" customHeight="1" x14ac:dyDescent="0.25">
      <c r="A959" s="19"/>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spans="1:30" ht="22.5" customHeight="1" x14ac:dyDescent="0.25">
      <c r="A960" s="19"/>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spans="1:30" ht="22.5" customHeight="1" x14ac:dyDescent="0.25">
      <c r="A961" s="19"/>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spans="1:30" ht="22.5" customHeight="1" x14ac:dyDescent="0.25">
      <c r="A962" s="19"/>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spans="1:30" ht="22.5" customHeight="1" x14ac:dyDescent="0.25">
      <c r="A963" s="19"/>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spans="1:30" ht="22.5" customHeight="1" x14ac:dyDescent="0.25">
      <c r="A964" s="19"/>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spans="1:30" ht="22.5" customHeight="1" x14ac:dyDescent="0.25">
      <c r="A965" s="19"/>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spans="1:30" ht="22.5" customHeight="1" x14ac:dyDescent="0.25">
      <c r="A966" s="19"/>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spans="1:30" ht="22.5" customHeight="1" x14ac:dyDescent="0.25">
      <c r="A967" s="19"/>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spans="1:30" ht="22.5" customHeight="1" x14ac:dyDescent="0.25">
      <c r="A968" s="19"/>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spans="1:30" ht="22.5" customHeight="1" x14ac:dyDescent="0.25">
      <c r="A969" s="19"/>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spans="1:30" ht="22.5" customHeight="1" x14ac:dyDescent="0.25">
      <c r="A970" s="19"/>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spans="1:30" ht="22.5" customHeight="1" x14ac:dyDescent="0.25">
      <c r="A971" s="19"/>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spans="1:30" ht="22.5" customHeight="1" x14ac:dyDescent="0.25">
      <c r="A972" s="19"/>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spans="1:30" ht="22.5" customHeight="1" x14ac:dyDescent="0.25">
      <c r="A973" s="19"/>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spans="1:30" ht="22.5" customHeight="1" x14ac:dyDescent="0.25">
      <c r="A974" s="19"/>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spans="1:30" ht="22.5" customHeight="1" x14ac:dyDescent="0.25">
      <c r="A975" s="19"/>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spans="1:30" ht="22.5" customHeight="1" x14ac:dyDescent="0.25">
      <c r="A976" s="19"/>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spans="1:30" ht="22.5" customHeight="1" x14ac:dyDescent="0.25">
      <c r="A977" s="19"/>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spans="1:30" ht="22.5" customHeight="1" x14ac:dyDescent="0.25">
      <c r="A978" s="19"/>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spans="1:30" ht="22.5" customHeight="1" x14ac:dyDescent="0.25">
      <c r="A979" s="19"/>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spans="1:30" ht="22.5" customHeight="1" x14ac:dyDescent="0.25">
      <c r="A980" s="19"/>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spans="1:30" ht="22.5" customHeight="1" x14ac:dyDescent="0.25">
      <c r="A981" s="19"/>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spans="1:30" ht="22.5" customHeight="1" x14ac:dyDescent="0.25">
      <c r="A982" s="19"/>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spans="1:30" ht="22.5" customHeight="1" x14ac:dyDescent="0.25">
      <c r="A983" s="19"/>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spans="1:30" ht="22.5" customHeight="1" x14ac:dyDescent="0.25">
      <c r="A984" s="19"/>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spans="1:30" ht="22.5" customHeight="1" x14ac:dyDescent="0.25">
      <c r="A985" s="19"/>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spans="1:30" ht="22.5" customHeight="1" x14ac:dyDescent="0.25">
      <c r="A986" s="19"/>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spans="1:30" ht="22.5" customHeight="1" x14ac:dyDescent="0.25">
      <c r="A987" s="19"/>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spans="1:30" ht="22.5" customHeight="1" x14ac:dyDescent="0.25">
      <c r="A988" s="19"/>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spans="1:30" ht="22.5" customHeight="1" x14ac:dyDescent="0.25">
      <c r="A989" s="19"/>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spans="1:30" ht="22.5" customHeight="1" x14ac:dyDescent="0.25">
      <c r="A990" s="19"/>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spans="1:30" ht="22.5" customHeight="1" x14ac:dyDescent="0.25">
      <c r="A991" s="19"/>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spans="1:30" ht="22.5" customHeight="1" x14ac:dyDescent="0.25">
      <c r="A992" s="19"/>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spans="1:30" ht="22.5" customHeight="1" x14ac:dyDescent="0.25">
      <c r="A993" s="19"/>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spans="1:30" ht="22.5" customHeight="1" x14ac:dyDescent="0.25">
      <c r="A994" s="19"/>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spans="1:30" ht="22.5" customHeight="1" x14ac:dyDescent="0.25">
      <c r="A995" s="19"/>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spans="1:30" ht="22.5" customHeight="1" x14ac:dyDescent="0.25">
      <c r="A996" s="19"/>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spans="1:30" ht="22.5" customHeight="1" x14ac:dyDescent="0.25">
      <c r="A997" s="19"/>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spans="1:30" ht="22.5" customHeight="1" x14ac:dyDescent="0.25">
      <c r="A998" s="19"/>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spans="1:30" ht="22.5" customHeight="1" x14ac:dyDescent="0.25">
      <c r="A999" s="19"/>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spans="1:30" ht="22.5" customHeight="1" x14ac:dyDescent="0.25">
      <c r="A1000" s="19"/>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row r="1001" spans="1:30" ht="22.5" customHeight="1" x14ac:dyDescent="0.25">
      <c r="A1001" s="19"/>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row>
    <row r="1002" spans="1:30" ht="22.5" customHeight="1" x14ac:dyDescent="0.25">
      <c r="A1002" s="19"/>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row>
    <row r="1003" spans="1:30" ht="22.5" customHeight="1" x14ac:dyDescent="0.25">
      <c r="A1003" s="19"/>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row>
    <row r="1004" spans="1:30" ht="22.5" customHeight="1" x14ac:dyDescent="0.25">
      <c r="A1004" s="19"/>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row>
    <row r="1005" spans="1:30" ht="22.5" customHeight="1" x14ac:dyDescent="0.25">
      <c r="A1005" s="19"/>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row>
    <row r="1006" spans="1:30" ht="22.5" customHeight="1" x14ac:dyDescent="0.25">
      <c r="A1006" s="19"/>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row>
    <row r="1007" spans="1:30" ht="22.5" customHeight="1" x14ac:dyDescent="0.25">
      <c r="A1007" s="19"/>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row>
    <row r="1008" spans="1:30" ht="22.5" customHeight="1" x14ac:dyDescent="0.25">
      <c r="A1008" s="19"/>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row>
    <row r="1009" spans="1:30" ht="22.5" customHeight="1" x14ac:dyDescent="0.25">
      <c r="A1009" s="19"/>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row>
    <row r="1010" spans="1:30" ht="22.5" customHeight="1" x14ac:dyDescent="0.25">
      <c r="A1010" s="19"/>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row>
    <row r="1011" spans="1:30" ht="22.5" customHeight="1" x14ac:dyDescent="0.25">
      <c r="A1011" s="19"/>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row>
    <row r="1012" spans="1:30" ht="22.5" customHeight="1" x14ac:dyDescent="0.25">
      <c r="A1012" s="19"/>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row>
    <row r="1013" spans="1:30" ht="22.5" customHeight="1" x14ac:dyDescent="0.25">
      <c r="A1013" s="19"/>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row>
    <row r="1014" spans="1:30" ht="22.5" customHeight="1" x14ac:dyDescent="0.25">
      <c r="A1014" s="19"/>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row>
  </sheetData>
  <mergeCells count="22">
    <mergeCell ref="B33:B45"/>
    <mergeCell ref="C17:J17"/>
    <mergeCell ref="G18:J18"/>
    <mergeCell ref="C5:E5"/>
    <mergeCell ref="H31:J31"/>
    <mergeCell ref="G24:J24"/>
    <mergeCell ref="C31:C32"/>
    <mergeCell ref="K31:L31"/>
    <mergeCell ref="D31:G31"/>
    <mergeCell ref="C28:E28"/>
    <mergeCell ref="G23:J23"/>
    <mergeCell ref="C3:J3"/>
    <mergeCell ref="C22:E22"/>
    <mergeCell ref="G29:J29"/>
    <mergeCell ref="C21:E21"/>
    <mergeCell ref="G22:J22"/>
    <mergeCell ref="C26:J26"/>
    <mergeCell ref="C27:E27"/>
    <mergeCell ref="C20:J20"/>
    <mergeCell ref="C23:E23"/>
    <mergeCell ref="G21:J21"/>
    <mergeCell ref="C18:E18"/>
  </mergeCells>
  <conditionalFormatting sqref="D33:G45">
    <cfRule type="colorScale" priority="1">
      <colorScale>
        <cfvo type="min"/>
        <cfvo type="max"/>
        <color rgb="FFF4CCCC"/>
        <color rgb="FFD9EAD3"/>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17A8B"/>
    <outlinePr summaryBelow="0" summaryRight="0"/>
  </sheetPr>
  <dimension ref="A1:AD1016"/>
  <sheetViews>
    <sheetView workbookViewId="0"/>
  </sheetViews>
  <sheetFormatPr defaultColWidth="12.6328125" defaultRowHeight="15.75" customHeight="1" x14ac:dyDescent="0.25"/>
  <cols>
    <col min="1" max="2" width="3" style="17" customWidth="1"/>
    <col min="3" max="12" width="24.7265625" style="17" customWidth="1"/>
    <col min="13" max="13" width="12.6328125" style="17" customWidth="1"/>
    <col min="14" max="16384" width="12.6328125" style="17"/>
  </cols>
  <sheetData>
    <row r="1" spans="1:30" ht="22.5" customHeight="1" x14ac:dyDescent="0.25">
      <c r="A1" s="19"/>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23" customHeight="1" x14ac:dyDescent="0.25">
      <c r="A2" s="19"/>
      <c r="B2" s="18"/>
      <c r="C2" s="62" t="s">
        <v>403</v>
      </c>
      <c r="D2" s="18"/>
      <c r="E2" s="18"/>
      <c r="F2" s="18"/>
      <c r="G2" s="18"/>
      <c r="H2" s="18"/>
      <c r="I2" s="18"/>
      <c r="J2" s="18"/>
      <c r="K2" s="18"/>
      <c r="L2" s="18"/>
      <c r="M2" s="18"/>
      <c r="N2" s="18"/>
      <c r="O2" s="18"/>
      <c r="P2" s="18"/>
      <c r="Q2" s="18"/>
      <c r="R2" s="18"/>
      <c r="S2" s="18"/>
      <c r="T2" s="18"/>
      <c r="U2" s="18"/>
      <c r="V2" s="18"/>
      <c r="W2" s="18"/>
      <c r="X2" s="18"/>
      <c r="Y2" s="18"/>
      <c r="Z2" s="18"/>
      <c r="AA2" s="18"/>
      <c r="AB2" s="18"/>
      <c r="AC2" s="18"/>
      <c r="AD2" s="18"/>
    </row>
    <row r="3" spans="1:30" ht="20.25" customHeight="1" x14ac:dyDescent="0.25">
      <c r="A3" s="19"/>
      <c r="B3" s="18"/>
      <c r="C3" s="362" t="s">
        <v>404</v>
      </c>
      <c r="D3" s="358"/>
      <c r="E3" s="358"/>
      <c r="F3" s="358"/>
      <c r="G3" s="358"/>
      <c r="H3" s="358"/>
      <c r="I3" s="358"/>
      <c r="J3" s="359"/>
      <c r="K3" s="18"/>
      <c r="L3" s="18"/>
      <c r="M3" s="18"/>
      <c r="N3" s="18"/>
      <c r="O3" s="18"/>
      <c r="P3" s="18"/>
      <c r="Q3" s="18"/>
      <c r="R3" s="18"/>
      <c r="S3" s="18"/>
      <c r="T3" s="18"/>
      <c r="U3" s="18"/>
      <c r="V3" s="18"/>
      <c r="W3" s="18"/>
      <c r="X3" s="18"/>
      <c r="Y3" s="18"/>
      <c r="Z3" s="18"/>
      <c r="AA3" s="18"/>
      <c r="AB3" s="18"/>
      <c r="AC3" s="18"/>
      <c r="AD3" s="18"/>
    </row>
    <row r="4" spans="1:30" ht="23" customHeight="1" thickBot="1" x14ac:dyDescent="0.3">
      <c r="A4" s="19"/>
      <c r="B4" s="18"/>
      <c r="C4" s="43"/>
      <c r="D4" s="43"/>
      <c r="E4" s="43"/>
      <c r="F4" s="43"/>
      <c r="G4" s="18"/>
      <c r="H4" s="43"/>
      <c r="I4" s="18"/>
      <c r="J4" s="18"/>
      <c r="K4" s="18"/>
      <c r="L4" s="18"/>
      <c r="M4" s="18"/>
      <c r="N4" s="18"/>
      <c r="O4" s="18"/>
      <c r="P4" s="18"/>
      <c r="Q4" s="18"/>
      <c r="R4" s="18"/>
      <c r="S4" s="18"/>
      <c r="T4" s="18"/>
      <c r="U4" s="18"/>
      <c r="V4" s="18"/>
      <c r="W4" s="18"/>
      <c r="X4" s="18"/>
      <c r="Y4" s="18"/>
      <c r="Z4" s="18"/>
      <c r="AA4" s="18"/>
      <c r="AB4" s="18"/>
      <c r="AC4" s="18"/>
      <c r="AD4" s="18"/>
    </row>
    <row r="5" spans="1:30" ht="23.5" customHeight="1" thickTop="1" x14ac:dyDescent="0.5">
      <c r="A5" s="19"/>
      <c r="B5" s="32"/>
      <c r="C5" s="375" t="s">
        <v>363</v>
      </c>
      <c r="D5" s="376"/>
      <c r="E5" s="376"/>
      <c r="F5" s="61" t="s">
        <v>364</v>
      </c>
      <c r="G5" s="60"/>
      <c r="H5" s="59" t="s">
        <v>365</v>
      </c>
      <c r="I5" s="21"/>
      <c r="J5" s="18"/>
      <c r="K5" s="18"/>
      <c r="L5" s="18"/>
      <c r="M5" s="18"/>
      <c r="N5" s="18"/>
      <c r="O5" s="18"/>
      <c r="P5" s="18"/>
      <c r="Q5" s="18"/>
      <c r="R5" s="18"/>
      <c r="S5" s="18"/>
      <c r="T5" s="18"/>
      <c r="U5" s="18"/>
      <c r="V5" s="18"/>
      <c r="W5" s="18"/>
      <c r="X5" s="18"/>
      <c r="Y5" s="18"/>
      <c r="Z5" s="18"/>
      <c r="AA5" s="18"/>
      <c r="AB5" s="18"/>
      <c r="AC5" s="18"/>
      <c r="AD5" s="18"/>
    </row>
    <row r="6" spans="1:30" ht="26.5" customHeight="1" x14ac:dyDescent="0.7">
      <c r="A6" s="19"/>
      <c r="B6" s="32"/>
      <c r="C6" s="191" t="s">
        <v>366</v>
      </c>
      <c r="D6" s="58"/>
      <c r="E6" s="58"/>
      <c r="F6" s="192">
        <v>5000000</v>
      </c>
      <c r="G6" s="57"/>
      <c r="H6" s="56" t="s">
        <v>367</v>
      </c>
      <c r="I6" s="55"/>
      <c r="J6" s="18"/>
      <c r="K6" s="18"/>
      <c r="L6" s="18"/>
      <c r="M6" s="18"/>
      <c r="N6" s="18"/>
      <c r="O6" s="18"/>
      <c r="P6" s="18"/>
      <c r="Q6" s="18"/>
      <c r="R6" s="18"/>
      <c r="S6" s="18"/>
      <c r="T6" s="18"/>
      <c r="U6" s="18"/>
      <c r="V6" s="18"/>
      <c r="W6" s="18"/>
      <c r="X6" s="18"/>
      <c r="Y6" s="18"/>
      <c r="Z6" s="18"/>
      <c r="AA6" s="18"/>
      <c r="AB6" s="18"/>
      <c r="AC6" s="18"/>
      <c r="AD6" s="18"/>
    </row>
    <row r="7" spans="1:30" ht="26.5" customHeight="1" x14ac:dyDescent="0.7">
      <c r="A7" s="19"/>
      <c r="B7" s="32"/>
      <c r="C7" s="191" t="s">
        <v>368</v>
      </c>
      <c r="D7" s="48"/>
      <c r="E7" s="48"/>
      <c r="F7" s="193">
        <v>1.8</v>
      </c>
      <c r="G7" s="54"/>
      <c r="H7" s="53" t="s">
        <v>369</v>
      </c>
      <c r="I7" s="21"/>
      <c r="J7" s="18"/>
      <c r="K7" s="18"/>
      <c r="L7" s="18"/>
      <c r="M7" s="18"/>
      <c r="N7" s="18"/>
      <c r="O7" s="18"/>
      <c r="P7" s="18"/>
      <c r="Q7" s="18"/>
      <c r="R7" s="18"/>
      <c r="S7" s="18"/>
      <c r="T7" s="18"/>
      <c r="U7" s="18"/>
      <c r="V7" s="18"/>
      <c r="W7" s="18"/>
      <c r="X7" s="18"/>
      <c r="Y7" s="18"/>
      <c r="Z7" s="18"/>
      <c r="AA7" s="18"/>
      <c r="AB7" s="18"/>
      <c r="AC7" s="18"/>
      <c r="AD7" s="18"/>
    </row>
    <row r="8" spans="1:30" ht="23.5" customHeight="1" thickBot="1" x14ac:dyDescent="0.3">
      <c r="A8" s="19"/>
      <c r="B8" s="32"/>
      <c r="C8" s="194" t="s">
        <v>370</v>
      </c>
      <c r="D8" s="50"/>
      <c r="E8" s="50"/>
      <c r="F8" s="52"/>
      <c r="G8" s="21"/>
      <c r="H8" s="51" t="s">
        <v>371</v>
      </c>
      <c r="I8" s="18"/>
      <c r="J8" s="18"/>
      <c r="K8" s="18"/>
      <c r="L8" s="18"/>
      <c r="M8" s="18"/>
      <c r="N8" s="18"/>
      <c r="O8" s="18"/>
      <c r="P8" s="18"/>
      <c r="Q8" s="18"/>
      <c r="R8" s="18"/>
      <c r="S8" s="18"/>
      <c r="T8" s="18"/>
      <c r="U8" s="18"/>
      <c r="V8" s="18"/>
      <c r="W8" s="18"/>
      <c r="X8" s="18"/>
      <c r="Y8" s="18"/>
      <c r="Z8" s="18"/>
      <c r="AA8" s="18"/>
      <c r="AB8" s="18"/>
      <c r="AC8" s="18"/>
      <c r="AD8" s="18"/>
    </row>
    <row r="9" spans="1:30" ht="22.5" customHeight="1" x14ac:dyDescent="0.25">
      <c r="A9" s="19"/>
      <c r="B9" s="32"/>
      <c r="C9" s="191" t="s">
        <v>372</v>
      </c>
      <c r="D9" s="50"/>
      <c r="E9" s="50"/>
      <c r="F9" s="195">
        <v>0.06</v>
      </c>
      <c r="G9" s="21"/>
      <c r="H9" s="18"/>
      <c r="I9" s="18"/>
      <c r="J9" s="18"/>
      <c r="K9" s="18"/>
      <c r="L9" s="18"/>
      <c r="M9" s="18"/>
      <c r="N9" s="18"/>
      <c r="O9" s="18"/>
      <c r="P9" s="18"/>
      <c r="Q9" s="18"/>
      <c r="R9" s="18"/>
      <c r="S9" s="18"/>
      <c r="T9" s="18"/>
      <c r="U9" s="18"/>
      <c r="V9" s="18"/>
      <c r="W9" s="18"/>
      <c r="X9" s="18"/>
      <c r="Y9" s="18"/>
      <c r="Z9" s="18"/>
      <c r="AA9" s="18"/>
      <c r="AB9" s="18"/>
      <c r="AC9" s="18"/>
      <c r="AD9" s="18"/>
    </row>
    <row r="10" spans="1:30" ht="22.5" customHeight="1" x14ac:dyDescent="0.25">
      <c r="A10" s="19"/>
      <c r="B10" s="32"/>
      <c r="C10" s="191" t="s">
        <v>373</v>
      </c>
      <c r="D10" s="50"/>
      <c r="E10" s="50"/>
      <c r="F10" s="195">
        <v>6.5000000000000002E-2</v>
      </c>
      <c r="G10" s="21"/>
      <c r="H10" s="18"/>
      <c r="I10" s="18"/>
      <c r="J10" s="18"/>
      <c r="K10" s="18"/>
      <c r="L10" s="18"/>
      <c r="M10" s="18"/>
      <c r="N10" s="18"/>
      <c r="O10" s="18"/>
      <c r="P10" s="18"/>
      <c r="Q10" s="18"/>
      <c r="R10" s="18"/>
      <c r="S10" s="18"/>
      <c r="T10" s="18"/>
      <c r="U10" s="18"/>
      <c r="V10" s="18"/>
      <c r="W10" s="18"/>
      <c r="X10" s="18"/>
      <c r="Y10" s="18"/>
      <c r="Z10" s="18"/>
      <c r="AA10" s="18"/>
      <c r="AB10" s="18"/>
      <c r="AC10" s="18"/>
      <c r="AD10" s="18"/>
    </row>
    <row r="11" spans="1:30" ht="22.5" customHeight="1" x14ac:dyDescent="0.25">
      <c r="A11" s="19"/>
      <c r="B11" s="32"/>
      <c r="C11" s="194" t="s">
        <v>375</v>
      </c>
      <c r="D11" s="48"/>
      <c r="E11" s="48"/>
      <c r="F11" s="49"/>
      <c r="G11" s="21"/>
      <c r="H11" s="18"/>
      <c r="I11" s="18"/>
      <c r="J11" s="18"/>
      <c r="K11" s="18"/>
      <c r="L11" s="18"/>
      <c r="M11" s="18"/>
      <c r="N11" s="18"/>
      <c r="O11" s="18"/>
      <c r="P11" s="18"/>
      <c r="Q11" s="18"/>
      <c r="R11" s="18"/>
      <c r="S11" s="18"/>
      <c r="T11" s="18"/>
      <c r="U11" s="18"/>
      <c r="V11" s="18"/>
      <c r="W11" s="18"/>
      <c r="X11" s="18"/>
      <c r="Y11" s="18"/>
      <c r="Z11" s="18"/>
      <c r="AA11" s="18"/>
      <c r="AB11" s="18"/>
      <c r="AC11" s="18"/>
      <c r="AD11" s="18"/>
    </row>
    <row r="12" spans="1:30" ht="22.5" customHeight="1" x14ac:dyDescent="0.25">
      <c r="A12" s="19"/>
      <c r="B12" s="32"/>
      <c r="C12" s="191" t="s">
        <v>376</v>
      </c>
      <c r="D12" s="48"/>
      <c r="E12" s="48"/>
      <c r="F12" s="193">
        <v>1.75</v>
      </c>
      <c r="G12" s="21"/>
      <c r="H12" s="18"/>
      <c r="I12" s="18"/>
      <c r="J12" s="18"/>
      <c r="K12" s="18"/>
      <c r="L12" s="18"/>
      <c r="M12" s="18"/>
      <c r="N12" s="18"/>
      <c r="O12" s="18"/>
      <c r="P12" s="18"/>
      <c r="Q12" s="18"/>
      <c r="R12" s="18"/>
      <c r="S12" s="18"/>
      <c r="T12" s="18"/>
      <c r="U12" s="18"/>
      <c r="V12" s="18"/>
      <c r="W12" s="18"/>
      <c r="X12" s="18"/>
      <c r="Y12" s="18"/>
      <c r="Z12" s="18"/>
      <c r="AA12" s="18"/>
      <c r="AB12" s="18"/>
      <c r="AC12" s="18"/>
      <c r="AD12" s="18"/>
    </row>
    <row r="13" spans="1:30" ht="22.5" customHeight="1" x14ac:dyDescent="0.25">
      <c r="A13" s="19"/>
      <c r="B13" s="32"/>
      <c r="C13" s="194" t="s">
        <v>377</v>
      </c>
      <c r="D13" s="18"/>
      <c r="E13" s="18"/>
      <c r="F13" s="47"/>
      <c r="G13" s="21"/>
      <c r="H13" s="18"/>
      <c r="I13" s="18"/>
      <c r="J13" s="18"/>
      <c r="K13" s="18"/>
      <c r="L13" s="18"/>
      <c r="M13" s="18"/>
      <c r="N13" s="18"/>
      <c r="O13" s="18"/>
      <c r="P13" s="18"/>
      <c r="Q13" s="18"/>
      <c r="R13" s="18"/>
      <c r="S13" s="18"/>
      <c r="T13" s="18"/>
      <c r="U13" s="18"/>
      <c r="V13" s="18"/>
      <c r="W13" s="18"/>
      <c r="X13" s="18"/>
      <c r="Y13" s="18"/>
      <c r="Z13" s="18"/>
      <c r="AA13" s="18"/>
      <c r="AB13" s="18"/>
      <c r="AC13" s="18"/>
      <c r="AD13" s="18"/>
    </row>
    <row r="14" spans="1:30" ht="22.5" customHeight="1" x14ac:dyDescent="0.7">
      <c r="A14" s="19"/>
      <c r="B14" s="32"/>
      <c r="C14" s="197" t="s">
        <v>405</v>
      </c>
      <c r="D14" s="46"/>
      <c r="E14" s="46"/>
      <c r="F14" s="229">
        <f>F7</f>
        <v>1.8</v>
      </c>
      <c r="G14" s="21"/>
      <c r="H14" s="18"/>
      <c r="I14" s="18"/>
      <c r="J14" s="18"/>
      <c r="K14" s="18"/>
      <c r="L14" s="18"/>
      <c r="M14" s="18"/>
      <c r="N14" s="18"/>
      <c r="O14" s="18"/>
      <c r="P14" s="18"/>
      <c r="Q14" s="18"/>
      <c r="R14" s="18"/>
      <c r="S14" s="18"/>
      <c r="T14" s="18"/>
      <c r="U14" s="18"/>
      <c r="V14" s="18"/>
      <c r="W14" s="18"/>
      <c r="X14" s="18"/>
      <c r="Y14" s="18"/>
      <c r="Z14" s="18"/>
      <c r="AA14" s="18"/>
      <c r="AB14" s="18"/>
      <c r="AC14" s="18"/>
      <c r="AD14" s="18"/>
    </row>
    <row r="15" spans="1:30" ht="23" customHeight="1" thickBot="1" x14ac:dyDescent="0.5">
      <c r="A15" s="19"/>
      <c r="B15" s="32"/>
      <c r="C15" s="199" t="s">
        <v>406</v>
      </c>
      <c r="D15" s="45"/>
      <c r="E15" s="45"/>
      <c r="F15" s="200">
        <v>0.01</v>
      </c>
      <c r="G15" s="21"/>
      <c r="H15" s="39"/>
      <c r="I15" s="18"/>
      <c r="J15" s="39"/>
      <c r="K15" s="39"/>
      <c r="L15" s="39"/>
      <c r="M15" s="39"/>
      <c r="N15" s="18"/>
      <c r="O15" s="18"/>
      <c r="P15" s="18"/>
      <c r="Q15" s="18"/>
      <c r="R15" s="18"/>
      <c r="S15" s="18"/>
      <c r="T15" s="18"/>
      <c r="U15" s="18"/>
      <c r="V15" s="18"/>
      <c r="W15" s="18"/>
      <c r="X15" s="18"/>
      <c r="Y15" s="18"/>
      <c r="Z15" s="18"/>
      <c r="AA15" s="18"/>
      <c r="AB15" s="18"/>
      <c r="AC15" s="18"/>
      <c r="AD15" s="18"/>
    </row>
    <row r="16" spans="1:30" ht="23" customHeight="1" thickTop="1" x14ac:dyDescent="0.45">
      <c r="A16" s="19"/>
      <c r="B16" s="18"/>
      <c r="C16" s="34"/>
      <c r="D16" s="34"/>
      <c r="E16" s="34"/>
      <c r="F16" s="34"/>
      <c r="G16" s="44"/>
      <c r="H16" s="44"/>
      <c r="I16" s="43"/>
      <c r="J16" s="42"/>
      <c r="K16" s="39"/>
      <c r="L16" s="18"/>
      <c r="M16" s="18"/>
      <c r="N16" s="18"/>
      <c r="O16" s="18"/>
      <c r="P16" s="18"/>
      <c r="Q16" s="18"/>
      <c r="R16" s="18"/>
      <c r="S16" s="18"/>
      <c r="T16" s="18"/>
      <c r="U16" s="18"/>
      <c r="V16" s="18"/>
      <c r="W16" s="18"/>
      <c r="X16" s="18"/>
      <c r="Y16" s="18"/>
      <c r="Z16" s="18"/>
      <c r="AA16" s="18"/>
      <c r="AB16" s="18"/>
      <c r="AC16" s="18"/>
      <c r="AD16" s="18"/>
    </row>
    <row r="17" spans="1:30" ht="23" customHeight="1" x14ac:dyDescent="0.5">
      <c r="A17" s="19"/>
      <c r="B17" s="32"/>
      <c r="C17" s="374" t="s">
        <v>380</v>
      </c>
      <c r="D17" s="367"/>
      <c r="E17" s="367"/>
      <c r="F17" s="367"/>
      <c r="G17" s="367"/>
      <c r="H17" s="367"/>
      <c r="I17" s="367"/>
      <c r="J17" s="368"/>
      <c r="K17" s="21"/>
      <c r="L17" s="18"/>
      <c r="M17" s="18"/>
      <c r="N17" s="18"/>
      <c r="O17" s="18"/>
      <c r="P17" s="18"/>
      <c r="Q17" s="18"/>
      <c r="R17" s="18"/>
      <c r="S17" s="18"/>
      <c r="T17" s="18"/>
      <c r="U17" s="18"/>
      <c r="V17" s="18"/>
      <c r="W17" s="18"/>
      <c r="X17" s="18"/>
      <c r="Y17" s="18"/>
      <c r="Z17" s="18"/>
      <c r="AA17" s="18"/>
      <c r="AB17" s="18"/>
      <c r="AC17" s="18"/>
      <c r="AD17" s="18"/>
    </row>
    <row r="18" spans="1:30" ht="23" customHeight="1" x14ac:dyDescent="0.25">
      <c r="A18" s="19"/>
      <c r="B18" s="32"/>
      <c r="C18" s="369" t="s">
        <v>407</v>
      </c>
      <c r="D18" s="364"/>
      <c r="E18" s="370"/>
      <c r="F18" s="40">
        <f>contract_notional_value_payable*forward_price_payable</f>
        <v>8750000</v>
      </c>
      <c r="G18" s="363" t="s">
        <v>382</v>
      </c>
      <c r="H18" s="364"/>
      <c r="I18" s="364"/>
      <c r="J18" s="365"/>
      <c r="K18" s="21"/>
      <c r="L18" s="18"/>
      <c r="M18" s="18"/>
      <c r="N18" s="18"/>
      <c r="O18" s="18"/>
      <c r="P18" s="18"/>
      <c r="Q18" s="18"/>
      <c r="R18" s="18"/>
      <c r="S18" s="18"/>
      <c r="T18" s="18"/>
      <c r="U18" s="18"/>
      <c r="V18" s="18"/>
      <c r="W18" s="18"/>
      <c r="X18" s="18"/>
      <c r="Y18" s="18"/>
      <c r="Z18" s="18"/>
      <c r="AA18" s="18"/>
      <c r="AB18" s="18"/>
      <c r="AC18" s="18"/>
      <c r="AD18" s="18"/>
    </row>
    <row r="19" spans="1:30" ht="22.5" customHeight="1" x14ac:dyDescent="0.25">
      <c r="A19" s="19"/>
      <c r="B19" s="18"/>
      <c r="C19" s="34"/>
      <c r="D19" s="34"/>
      <c r="E19" s="34"/>
      <c r="F19" s="34"/>
      <c r="G19" s="33"/>
      <c r="H19" s="34"/>
      <c r="I19" s="34"/>
      <c r="J19" s="34"/>
      <c r="K19" s="18"/>
      <c r="L19" s="18"/>
      <c r="M19" s="18"/>
      <c r="N19" s="18"/>
      <c r="O19" s="18"/>
      <c r="P19" s="18"/>
      <c r="Q19" s="18"/>
      <c r="R19" s="18"/>
      <c r="S19" s="18"/>
      <c r="T19" s="18"/>
      <c r="U19" s="18"/>
      <c r="V19" s="18"/>
      <c r="W19" s="18"/>
      <c r="X19" s="18"/>
      <c r="Y19" s="18"/>
      <c r="Z19" s="18"/>
      <c r="AA19" s="18"/>
      <c r="AB19" s="18"/>
      <c r="AC19" s="18"/>
      <c r="AD19" s="18"/>
    </row>
    <row r="20" spans="1:30" ht="23" customHeight="1" x14ac:dyDescent="0.25">
      <c r="A20" s="19"/>
      <c r="B20" s="32"/>
      <c r="C20" s="366" t="s">
        <v>383</v>
      </c>
      <c r="D20" s="367"/>
      <c r="E20" s="367"/>
      <c r="F20" s="367"/>
      <c r="G20" s="367"/>
      <c r="H20" s="367"/>
      <c r="I20" s="367"/>
      <c r="J20" s="368"/>
      <c r="K20" s="21"/>
      <c r="L20" s="18"/>
      <c r="M20" s="18"/>
      <c r="N20" s="18"/>
      <c r="O20" s="18"/>
      <c r="P20" s="18"/>
      <c r="Q20" s="18"/>
      <c r="R20" s="18"/>
      <c r="S20" s="18"/>
      <c r="T20" s="18"/>
      <c r="U20" s="18"/>
      <c r="V20" s="18"/>
      <c r="W20" s="18"/>
      <c r="X20" s="18"/>
      <c r="Y20" s="18"/>
      <c r="Z20" s="18"/>
      <c r="AA20" s="18"/>
      <c r="AB20" s="18"/>
      <c r="AC20" s="18"/>
      <c r="AD20" s="18"/>
    </row>
    <row r="21" spans="1:30" ht="22.5" customHeight="1" x14ac:dyDescent="0.25">
      <c r="A21" s="19"/>
      <c r="B21" s="32"/>
      <c r="C21" s="357" t="s">
        <v>408</v>
      </c>
      <c r="D21" s="358"/>
      <c r="E21" s="359"/>
      <c r="F21" s="201">
        <f>contract_notional_value_payable/(1+rate_uk_1y_payable)</f>
        <v>4694835.6807511738</v>
      </c>
      <c r="G21" s="360"/>
      <c r="H21" s="358"/>
      <c r="I21" s="358"/>
      <c r="J21" s="361"/>
      <c r="K21" s="21"/>
      <c r="L21" s="18"/>
      <c r="M21" s="18"/>
      <c r="N21" s="18"/>
      <c r="O21" s="18"/>
      <c r="P21" s="18"/>
      <c r="Q21" s="18"/>
      <c r="R21" s="18"/>
      <c r="S21" s="18"/>
      <c r="T21" s="18"/>
      <c r="U21" s="18"/>
      <c r="V21" s="18"/>
      <c r="W21" s="18"/>
      <c r="X21" s="18"/>
      <c r="Y21" s="18"/>
      <c r="Z21" s="18"/>
      <c r="AA21" s="18"/>
      <c r="AB21" s="18"/>
      <c r="AC21" s="18"/>
      <c r="AD21" s="18"/>
    </row>
    <row r="22" spans="1:30" ht="22.5" customHeight="1" x14ac:dyDescent="0.25">
      <c r="A22" s="19"/>
      <c r="B22" s="32"/>
      <c r="C22" s="357" t="s">
        <v>409</v>
      </c>
      <c r="D22" s="358"/>
      <c r="E22" s="359"/>
      <c r="F22" s="202">
        <f>F21*current_spot_price_payable</f>
        <v>8450704.2253521122</v>
      </c>
      <c r="G22" s="360"/>
      <c r="H22" s="358"/>
      <c r="I22" s="358"/>
      <c r="J22" s="361"/>
      <c r="K22" s="21"/>
      <c r="L22" s="18"/>
      <c r="M22" s="18"/>
      <c r="N22" s="18"/>
      <c r="O22" s="18"/>
      <c r="P22" s="18"/>
      <c r="Q22" s="18"/>
      <c r="R22" s="18"/>
      <c r="S22" s="18"/>
      <c r="T22" s="18"/>
      <c r="U22" s="18"/>
      <c r="V22" s="18"/>
      <c r="W22" s="18"/>
      <c r="X22" s="18"/>
      <c r="Y22" s="18"/>
      <c r="Z22" s="18"/>
      <c r="AA22" s="18"/>
      <c r="AB22" s="18"/>
      <c r="AC22" s="18"/>
      <c r="AD22" s="18"/>
    </row>
    <row r="23" spans="1:30" ht="22.5" customHeight="1" x14ac:dyDescent="0.25">
      <c r="A23" s="19"/>
      <c r="B23" s="32"/>
      <c r="C23" s="357" t="s">
        <v>410</v>
      </c>
      <c r="D23" s="358"/>
      <c r="E23" s="359"/>
      <c r="F23" s="201">
        <f>F22/current_spot_price_payable</f>
        <v>4694835.6807511738</v>
      </c>
      <c r="G23" s="38"/>
      <c r="H23" s="38"/>
      <c r="I23" s="38"/>
      <c r="J23" s="38"/>
      <c r="K23" s="21"/>
      <c r="L23" s="18"/>
      <c r="M23" s="18"/>
      <c r="N23" s="18"/>
      <c r="O23" s="18"/>
      <c r="P23" s="18"/>
      <c r="Q23" s="18"/>
      <c r="R23" s="18"/>
      <c r="S23" s="18"/>
      <c r="T23" s="18"/>
      <c r="U23" s="18"/>
      <c r="V23" s="18"/>
      <c r="W23" s="18"/>
      <c r="X23" s="18"/>
      <c r="Y23" s="18"/>
      <c r="Z23" s="18"/>
      <c r="AA23" s="18"/>
      <c r="AB23" s="18"/>
      <c r="AC23" s="18"/>
      <c r="AD23" s="18"/>
    </row>
    <row r="24" spans="1:30" ht="22.5" customHeight="1" x14ac:dyDescent="0.25">
      <c r="A24" s="19"/>
      <c r="B24" s="32"/>
      <c r="C24" s="357" t="s">
        <v>411</v>
      </c>
      <c r="D24" s="358"/>
      <c r="E24" s="359"/>
      <c r="F24" s="201">
        <f>F23*(1+rate_uk_1y_payable)</f>
        <v>5000000</v>
      </c>
      <c r="G24" s="38"/>
      <c r="H24" s="38"/>
      <c r="I24" s="38"/>
      <c r="J24" s="38"/>
      <c r="K24" s="21"/>
      <c r="L24" s="18"/>
      <c r="M24" s="18"/>
      <c r="N24" s="18"/>
      <c r="O24" s="18"/>
      <c r="P24" s="18"/>
      <c r="Q24" s="18"/>
      <c r="R24" s="18"/>
      <c r="S24" s="18"/>
      <c r="T24" s="18"/>
      <c r="U24" s="18"/>
      <c r="V24" s="18"/>
      <c r="W24" s="18"/>
      <c r="X24" s="18"/>
      <c r="Y24" s="18"/>
      <c r="Z24" s="18"/>
      <c r="AA24" s="18"/>
      <c r="AB24" s="18"/>
      <c r="AC24" s="18"/>
      <c r="AD24" s="18"/>
    </row>
    <row r="25" spans="1:30" ht="22.5" customHeight="1" x14ac:dyDescent="0.25">
      <c r="A25" s="19"/>
      <c r="B25" s="32"/>
      <c r="C25" s="357" t="s">
        <v>412</v>
      </c>
      <c r="D25" s="358"/>
      <c r="E25" s="359"/>
      <c r="F25" s="202">
        <f>F22*(1+rate_us_1y_payable)</f>
        <v>8957746.4788732398</v>
      </c>
      <c r="G25" s="360"/>
      <c r="H25" s="358"/>
      <c r="I25" s="358"/>
      <c r="J25" s="361"/>
      <c r="K25" s="21"/>
      <c r="L25" s="18"/>
      <c r="M25" s="18"/>
      <c r="N25" s="18"/>
      <c r="O25" s="18"/>
      <c r="P25" s="18"/>
      <c r="Q25" s="18"/>
      <c r="R25" s="18"/>
      <c r="S25" s="18"/>
      <c r="T25" s="18"/>
      <c r="U25" s="18"/>
      <c r="V25" s="18"/>
      <c r="W25" s="18"/>
      <c r="X25" s="18"/>
      <c r="Y25" s="18"/>
      <c r="Z25" s="18"/>
      <c r="AA25" s="18"/>
      <c r="AB25" s="18"/>
      <c r="AC25" s="18"/>
      <c r="AD25" s="18"/>
    </row>
    <row r="26" spans="1:30" ht="23" customHeight="1" x14ac:dyDescent="0.25">
      <c r="A26" s="19"/>
      <c r="B26" s="32"/>
      <c r="C26" s="37"/>
      <c r="D26" s="41"/>
      <c r="E26" s="41"/>
      <c r="F26" s="40">
        <f>F25</f>
        <v>8957746.4788732398</v>
      </c>
      <c r="G26" s="363" t="s">
        <v>382</v>
      </c>
      <c r="H26" s="364"/>
      <c r="I26" s="364"/>
      <c r="J26" s="365"/>
      <c r="K26" s="21"/>
      <c r="L26" s="18"/>
      <c r="M26" s="18"/>
      <c r="N26" s="18"/>
      <c r="O26" s="18"/>
      <c r="P26" s="18"/>
      <c r="Q26" s="18"/>
      <c r="R26" s="18"/>
      <c r="S26" s="18"/>
      <c r="T26" s="18"/>
      <c r="U26" s="18"/>
      <c r="V26" s="18"/>
      <c r="W26" s="18"/>
      <c r="X26" s="18"/>
      <c r="Y26" s="18"/>
      <c r="Z26" s="18"/>
      <c r="AA26" s="18"/>
      <c r="AB26" s="18"/>
      <c r="AC26" s="18"/>
      <c r="AD26" s="18"/>
    </row>
    <row r="27" spans="1:30" ht="22.5" customHeight="1" x14ac:dyDescent="0.25">
      <c r="A27" s="19"/>
      <c r="B27" s="18"/>
      <c r="C27" s="34"/>
      <c r="D27" s="34"/>
      <c r="E27" s="34"/>
      <c r="F27" s="34"/>
      <c r="G27" s="33"/>
      <c r="H27" s="34"/>
      <c r="I27" s="34"/>
      <c r="J27" s="34"/>
      <c r="K27" s="18"/>
      <c r="L27" s="18"/>
      <c r="M27" s="18"/>
      <c r="N27" s="18"/>
      <c r="O27" s="18"/>
      <c r="P27" s="18"/>
      <c r="Q27" s="18"/>
      <c r="R27" s="18"/>
      <c r="S27" s="18"/>
      <c r="T27" s="18"/>
      <c r="U27" s="18"/>
      <c r="V27" s="18"/>
      <c r="W27" s="18"/>
      <c r="X27" s="18"/>
      <c r="Y27" s="18"/>
      <c r="Z27" s="18"/>
      <c r="AA27" s="18"/>
      <c r="AB27" s="18"/>
      <c r="AC27" s="18"/>
      <c r="AD27" s="18"/>
    </row>
    <row r="28" spans="1:30" ht="23" customHeight="1" x14ac:dyDescent="0.25">
      <c r="A28" s="19"/>
      <c r="B28" s="32"/>
      <c r="C28" s="366" t="s">
        <v>387</v>
      </c>
      <c r="D28" s="367"/>
      <c r="E28" s="367"/>
      <c r="F28" s="367"/>
      <c r="G28" s="367"/>
      <c r="H28" s="367"/>
      <c r="I28" s="367"/>
      <c r="J28" s="368"/>
      <c r="K28" s="21"/>
      <c r="L28" s="18"/>
      <c r="M28" s="18"/>
      <c r="N28" s="18"/>
      <c r="O28" s="18"/>
      <c r="P28" s="18"/>
      <c r="Q28" s="18"/>
      <c r="R28" s="18"/>
      <c r="S28" s="18"/>
      <c r="T28" s="18"/>
      <c r="U28" s="18"/>
      <c r="V28" s="18"/>
      <c r="W28" s="18"/>
      <c r="X28" s="18"/>
      <c r="Y28" s="18"/>
      <c r="Z28" s="18"/>
      <c r="AA28" s="18"/>
      <c r="AB28" s="18"/>
      <c r="AC28" s="18"/>
      <c r="AD28" s="18"/>
    </row>
    <row r="29" spans="1:30" ht="23" customHeight="1" x14ac:dyDescent="0.45">
      <c r="A29" s="19"/>
      <c r="B29" s="32"/>
      <c r="C29" s="357" t="s">
        <v>413</v>
      </c>
      <c r="D29" s="358"/>
      <c r="E29" s="359"/>
      <c r="F29" s="202">
        <f>-call_price*contract_notional_value_payable</f>
        <v>-50000</v>
      </c>
      <c r="G29" s="39"/>
      <c r="H29" s="18"/>
      <c r="I29" s="18"/>
      <c r="J29" s="38"/>
      <c r="K29" s="21"/>
      <c r="L29" s="18"/>
      <c r="M29" s="18"/>
      <c r="N29" s="18"/>
      <c r="O29" s="18"/>
      <c r="P29" s="18"/>
      <c r="Q29" s="18"/>
      <c r="R29" s="18"/>
      <c r="S29" s="18"/>
      <c r="T29" s="18"/>
      <c r="U29" s="18"/>
      <c r="V29" s="18"/>
      <c r="W29" s="18"/>
      <c r="X29" s="18"/>
      <c r="Y29" s="18"/>
      <c r="Z29" s="18"/>
      <c r="AA29" s="18"/>
      <c r="AB29" s="18"/>
      <c r="AC29" s="18"/>
      <c r="AD29" s="18"/>
    </row>
    <row r="30" spans="1:30" ht="22.5" customHeight="1" x14ac:dyDescent="0.45">
      <c r="A30" s="19"/>
      <c r="B30" s="32"/>
      <c r="C30" s="357" t="s">
        <v>389</v>
      </c>
      <c r="D30" s="358"/>
      <c r="E30" s="359"/>
      <c r="F30" s="202">
        <f>F29*(1+rate_us_1y_payable)</f>
        <v>-53000</v>
      </c>
      <c r="G30" s="39"/>
      <c r="H30" s="18"/>
      <c r="I30" s="18"/>
      <c r="J30" s="38"/>
      <c r="K30" s="21"/>
      <c r="L30" s="18"/>
      <c r="M30" s="18"/>
      <c r="N30" s="18"/>
      <c r="O30" s="18"/>
      <c r="P30" s="18"/>
      <c r="Q30" s="18"/>
      <c r="R30" s="18"/>
      <c r="S30" s="18"/>
      <c r="T30" s="18"/>
      <c r="U30" s="18"/>
      <c r="V30" s="18"/>
      <c r="W30" s="18"/>
      <c r="X30" s="18"/>
      <c r="Y30" s="18"/>
      <c r="Z30" s="18"/>
      <c r="AA30" s="18"/>
      <c r="AB30" s="18"/>
      <c r="AC30" s="18"/>
      <c r="AD30" s="18"/>
    </row>
    <row r="31" spans="1:30" ht="23" customHeight="1" x14ac:dyDescent="0.25">
      <c r="A31" s="19"/>
      <c r="B31" s="32"/>
      <c r="C31" s="37"/>
      <c r="D31" s="36"/>
      <c r="E31" s="36"/>
      <c r="F31" s="35">
        <f>MAX(G35:G47)</f>
        <v>9053000.0000000019</v>
      </c>
      <c r="G31" s="363" t="s">
        <v>414</v>
      </c>
      <c r="H31" s="364"/>
      <c r="I31" s="364"/>
      <c r="J31" s="365"/>
      <c r="K31" s="21"/>
      <c r="L31" s="18"/>
      <c r="M31" s="18"/>
      <c r="N31" s="18"/>
      <c r="O31" s="18"/>
      <c r="P31" s="18"/>
      <c r="Q31" s="18"/>
      <c r="R31" s="18"/>
      <c r="S31" s="18"/>
      <c r="T31" s="18"/>
      <c r="U31" s="18"/>
      <c r="V31" s="18"/>
      <c r="W31" s="18"/>
      <c r="X31" s="18"/>
      <c r="Y31" s="18"/>
      <c r="Z31" s="18"/>
      <c r="AA31" s="18"/>
      <c r="AB31" s="18"/>
      <c r="AC31" s="18"/>
      <c r="AD31" s="18"/>
    </row>
    <row r="32" spans="1:30" ht="22.5" customHeight="1" x14ac:dyDescent="0.25">
      <c r="A32" s="19"/>
      <c r="B32" s="18"/>
      <c r="C32" s="20"/>
      <c r="D32" s="20"/>
      <c r="E32" s="20"/>
      <c r="F32" s="20"/>
      <c r="G32" s="63"/>
      <c r="H32" s="20"/>
      <c r="I32" s="20"/>
      <c r="J32" s="20"/>
      <c r="K32" s="18"/>
      <c r="L32" s="18"/>
      <c r="M32" s="18"/>
      <c r="N32" s="18"/>
      <c r="O32" s="18"/>
      <c r="P32" s="18"/>
      <c r="Q32" s="18"/>
      <c r="R32" s="18"/>
      <c r="S32" s="18"/>
      <c r="T32" s="18"/>
      <c r="U32" s="18"/>
      <c r="V32" s="18"/>
      <c r="W32" s="18"/>
      <c r="X32" s="18"/>
      <c r="Y32" s="18"/>
      <c r="Z32" s="18"/>
      <c r="AA32" s="18"/>
      <c r="AB32" s="18"/>
      <c r="AC32" s="18"/>
      <c r="AD32" s="18"/>
    </row>
    <row r="33" spans="1:30" ht="23" customHeight="1" x14ac:dyDescent="0.25">
      <c r="A33" s="19"/>
      <c r="B33" s="32"/>
      <c r="C33" s="378" t="s">
        <v>391</v>
      </c>
      <c r="D33" s="354" t="s">
        <v>415</v>
      </c>
      <c r="E33" s="356"/>
      <c r="F33" s="356"/>
      <c r="G33" s="355"/>
      <c r="H33" s="377" t="s">
        <v>393</v>
      </c>
      <c r="I33" s="356"/>
      <c r="J33" s="355"/>
      <c r="K33" s="354" t="s">
        <v>394</v>
      </c>
      <c r="L33" s="355"/>
      <c r="M33" s="21"/>
      <c r="N33" s="18"/>
      <c r="O33" s="18"/>
      <c r="P33" s="18"/>
      <c r="Q33" s="18"/>
      <c r="R33" s="18"/>
      <c r="S33" s="18"/>
      <c r="T33" s="18"/>
      <c r="U33" s="18"/>
      <c r="V33" s="18"/>
      <c r="W33" s="18"/>
      <c r="X33" s="18"/>
      <c r="Y33" s="18"/>
      <c r="Z33" s="18"/>
      <c r="AA33" s="18"/>
      <c r="AB33" s="18"/>
      <c r="AC33" s="18"/>
      <c r="AD33" s="18"/>
    </row>
    <row r="34" spans="1:30" ht="23.5" customHeight="1" thickBot="1" x14ac:dyDescent="0.3">
      <c r="A34" s="19"/>
      <c r="B34" s="32"/>
      <c r="C34" s="379"/>
      <c r="D34" s="25" t="s">
        <v>395</v>
      </c>
      <c r="E34" s="31" t="s">
        <v>380</v>
      </c>
      <c r="F34" s="30" t="s">
        <v>383</v>
      </c>
      <c r="G34" s="29" t="s">
        <v>387</v>
      </c>
      <c r="H34" s="28" t="s">
        <v>396</v>
      </c>
      <c r="I34" s="27" t="s">
        <v>383</v>
      </c>
      <c r="J34" s="26" t="s">
        <v>387</v>
      </c>
      <c r="K34" s="25" t="s">
        <v>397</v>
      </c>
      <c r="L34" s="24" t="s">
        <v>398</v>
      </c>
      <c r="M34" s="21"/>
      <c r="N34" s="18"/>
      <c r="O34" s="18"/>
      <c r="P34" s="18"/>
      <c r="Q34" s="18"/>
      <c r="R34" s="18"/>
      <c r="S34" s="18"/>
      <c r="T34" s="18"/>
      <c r="U34" s="18"/>
      <c r="V34" s="18"/>
      <c r="W34" s="18"/>
      <c r="X34" s="18"/>
      <c r="Y34" s="18"/>
      <c r="Z34" s="18"/>
      <c r="AA34" s="18"/>
      <c r="AB34" s="18"/>
      <c r="AC34" s="18"/>
      <c r="AD34" s="18"/>
    </row>
    <row r="35" spans="1:30" ht="22.5" customHeight="1" x14ac:dyDescent="0.7">
      <c r="A35" s="22"/>
      <c r="B35" s="371" t="s">
        <v>399</v>
      </c>
      <c r="C35" s="204">
        <f t="shared" ref="C35:C40" si="0">C36-0.05</f>
        <v>1.4999999999999998</v>
      </c>
      <c r="D35" s="230">
        <f t="shared" ref="D35:D47" si="1">future_spot_price_payable*contract_notional_value_payable</f>
        <v>7499999.9999999991</v>
      </c>
      <c r="E35" s="231">
        <f t="shared" ref="E35:E47" si="2">$D35+(forward_price_payable-future_spot_price_payable)*contract_notional_value_payable</f>
        <v>8750000</v>
      </c>
      <c r="F35" s="232">
        <f t="shared" ref="F35:F47" si="3">$F$26</f>
        <v>8957746.4788732398</v>
      </c>
      <c r="G35" s="233">
        <f t="shared" ref="G35:G47" si="4">$D35-J35</f>
        <v>7552999.9999999991</v>
      </c>
      <c r="H35" s="230">
        <f t="shared" ref="H35:H47" si="5">(forward_price_payable-future_spot_price_payable)*contract_notional_value_payable</f>
        <v>1250000.0000000012</v>
      </c>
      <c r="I35" s="231">
        <f t="shared" ref="I35:I47" si="6">$F$26-D35</f>
        <v>1457746.4788732408</v>
      </c>
      <c r="J35" s="234">
        <f t="shared" ref="J35:J47" si="7">F$30+MAX(0,(future_spot_price_payable-call_strike)*contract_notional_value_payable)</f>
        <v>-53000</v>
      </c>
      <c r="K35" s="235" t="str">
        <f t="shared" ref="K35:K47" si="8">IF(E35= MIN(D35,E35,F35,G35),$E$34,IF(F35= MIN(D35,E35,F35,G35),$F$34,IF(G35= MIN(D35,E35,F35,G35),$G$34,$D$34)))</f>
        <v>0. No Hedge</v>
      </c>
      <c r="L35" s="236" t="str">
        <f t="shared" ref="L35:L47" si="9">IF(E35= MIN(E35,F35,G35),$E$34,IF(F35= MIN(E35,F35,G35),$F$34,$G$34))</f>
        <v>3. Option Hedge</v>
      </c>
      <c r="M35" s="212" t="s">
        <v>416</v>
      </c>
      <c r="N35" s="18"/>
      <c r="O35" s="18"/>
      <c r="P35" s="18"/>
      <c r="Q35" s="18"/>
      <c r="R35" s="18"/>
      <c r="S35" s="18"/>
      <c r="T35" s="18"/>
      <c r="U35" s="18"/>
      <c r="V35" s="18"/>
      <c r="W35" s="18"/>
      <c r="X35" s="18"/>
      <c r="Y35" s="18"/>
      <c r="Z35" s="18"/>
      <c r="AA35" s="18"/>
      <c r="AB35" s="18"/>
      <c r="AC35" s="18"/>
      <c r="AD35" s="18"/>
    </row>
    <row r="36" spans="1:30" ht="22.5" customHeight="1" x14ac:dyDescent="0.7">
      <c r="A36" s="22"/>
      <c r="B36" s="372"/>
      <c r="C36" s="213">
        <f t="shared" si="0"/>
        <v>1.5499999999999998</v>
      </c>
      <c r="D36" s="237">
        <f t="shared" si="1"/>
        <v>7749999.9999999991</v>
      </c>
      <c r="E36" s="202">
        <f t="shared" si="2"/>
        <v>8750000</v>
      </c>
      <c r="F36" s="238">
        <f t="shared" si="3"/>
        <v>8957746.4788732398</v>
      </c>
      <c r="G36" s="239">
        <f t="shared" si="4"/>
        <v>7802999.9999999991</v>
      </c>
      <c r="H36" s="237">
        <f t="shared" si="5"/>
        <v>1000000.0000000009</v>
      </c>
      <c r="I36" s="202">
        <f t="shared" si="6"/>
        <v>1207746.4788732408</v>
      </c>
      <c r="J36" s="240">
        <f t="shared" si="7"/>
        <v>-53000</v>
      </c>
      <c r="K36" s="241" t="str">
        <f t="shared" si="8"/>
        <v>0. No Hedge</v>
      </c>
      <c r="L36" s="221" t="str">
        <f t="shared" si="9"/>
        <v>3. Option Hedge</v>
      </c>
      <c r="M36" s="21"/>
      <c r="N36" s="18"/>
      <c r="O36" s="18"/>
      <c r="P36" s="18"/>
      <c r="Q36" s="18"/>
      <c r="R36" s="18"/>
      <c r="S36" s="18"/>
      <c r="T36" s="18"/>
      <c r="U36" s="18"/>
      <c r="V36" s="18"/>
      <c r="W36" s="18"/>
      <c r="X36" s="18"/>
      <c r="Y36" s="18"/>
      <c r="Z36" s="18"/>
      <c r="AA36" s="18"/>
      <c r="AB36" s="18"/>
      <c r="AC36" s="18"/>
      <c r="AD36" s="18"/>
    </row>
    <row r="37" spans="1:30" ht="22.5" customHeight="1" x14ac:dyDescent="0.7">
      <c r="A37" s="22"/>
      <c r="B37" s="372"/>
      <c r="C37" s="213">
        <f t="shared" si="0"/>
        <v>1.5999999999999999</v>
      </c>
      <c r="D37" s="237">
        <f t="shared" si="1"/>
        <v>7999999.9999999991</v>
      </c>
      <c r="E37" s="202">
        <f t="shared" si="2"/>
        <v>8750000</v>
      </c>
      <c r="F37" s="238">
        <f t="shared" si="3"/>
        <v>8957746.4788732398</v>
      </c>
      <c r="G37" s="239">
        <f t="shared" si="4"/>
        <v>8052999.9999999991</v>
      </c>
      <c r="H37" s="237">
        <f t="shared" si="5"/>
        <v>750000.0000000007</v>
      </c>
      <c r="I37" s="202">
        <f t="shared" si="6"/>
        <v>957746.47887324076</v>
      </c>
      <c r="J37" s="240">
        <f t="shared" si="7"/>
        <v>-53000</v>
      </c>
      <c r="K37" s="241" t="str">
        <f t="shared" si="8"/>
        <v>0. No Hedge</v>
      </c>
      <c r="L37" s="221" t="str">
        <f t="shared" si="9"/>
        <v>3. Option Hedge</v>
      </c>
      <c r="M37" s="21"/>
      <c r="N37" s="18"/>
      <c r="O37" s="18"/>
      <c r="P37" s="18"/>
      <c r="Q37" s="18"/>
      <c r="R37" s="18"/>
      <c r="S37" s="18"/>
      <c r="T37" s="18"/>
      <c r="U37" s="18"/>
      <c r="V37" s="18"/>
      <c r="W37" s="18"/>
      <c r="X37" s="18"/>
      <c r="Y37" s="18"/>
      <c r="Z37" s="18"/>
      <c r="AA37" s="18"/>
      <c r="AB37" s="18"/>
      <c r="AC37" s="18"/>
      <c r="AD37" s="18"/>
    </row>
    <row r="38" spans="1:30" ht="22.5" customHeight="1" x14ac:dyDescent="0.7">
      <c r="A38" s="22"/>
      <c r="B38" s="372"/>
      <c r="C38" s="213">
        <f t="shared" si="0"/>
        <v>1.65</v>
      </c>
      <c r="D38" s="237">
        <f t="shared" si="1"/>
        <v>8250000</v>
      </c>
      <c r="E38" s="202">
        <f t="shared" si="2"/>
        <v>8750000</v>
      </c>
      <c r="F38" s="238">
        <f t="shared" si="3"/>
        <v>8957746.4788732398</v>
      </c>
      <c r="G38" s="239">
        <f t="shared" si="4"/>
        <v>8303000</v>
      </c>
      <c r="H38" s="237">
        <f t="shared" si="5"/>
        <v>500000.00000000047</v>
      </c>
      <c r="I38" s="202">
        <f t="shared" si="6"/>
        <v>707746.47887323983</v>
      </c>
      <c r="J38" s="240">
        <f t="shared" si="7"/>
        <v>-53000</v>
      </c>
      <c r="K38" s="241" t="str">
        <f t="shared" si="8"/>
        <v>0. No Hedge</v>
      </c>
      <c r="L38" s="221" t="str">
        <f t="shared" si="9"/>
        <v>3. Option Hedge</v>
      </c>
      <c r="M38" s="21"/>
      <c r="N38" s="18"/>
      <c r="O38" s="18"/>
      <c r="P38" s="18"/>
      <c r="Q38" s="18"/>
      <c r="R38" s="18"/>
      <c r="S38" s="18"/>
      <c r="T38" s="18"/>
      <c r="U38" s="18"/>
      <c r="V38" s="18"/>
      <c r="W38" s="18"/>
      <c r="X38" s="18"/>
      <c r="Y38" s="18"/>
      <c r="Z38" s="18"/>
      <c r="AA38" s="18"/>
      <c r="AB38" s="18"/>
      <c r="AC38" s="18"/>
      <c r="AD38" s="18"/>
    </row>
    <row r="39" spans="1:30" ht="22.5" customHeight="1" x14ac:dyDescent="0.7">
      <c r="A39" s="22"/>
      <c r="B39" s="372"/>
      <c r="C39" s="213">
        <f t="shared" si="0"/>
        <v>1.7</v>
      </c>
      <c r="D39" s="237">
        <f t="shared" si="1"/>
        <v>8500000</v>
      </c>
      <c r="E39" s="202">
        <f t="shared" si="2"/>
        <v>8750000</v>
      </c>
      <c r="F39" s="238">
        <f t="shared" si="3"/>
        <v>8957746.4788732398</v>
      </c>
      <c r="G39" s="239">
        <f t="shared" si="4"/>
        <v>8553000</v>
      </c>
      <c r="H39" s="237">
        <f t="shared" si="5"/>
        <v>250000.00000000023</v>
      </c>
      <c r="I39" s="202">
        <f t="shared" si="6"/>
        <v>457746.47887323983</v>
      </c>
      <c r="J39" s="240">
        <f t="shared" si="7"/>
        <v>-53000</v>
      </c>
      <c r="K39" s="241" t="str">
        <f t="shared" si="8"/>
        <v>0. No Hedge</v>
      </c>
      <c r="L39" s="221" t="str">
        <f t="shared" si="9"/>
        <v>3. Option Hedge</v>
      </c>
      <c r="M39" s="21"/>
      <c r="N39" s="18"/>
      <c r="O39" s="18"/>
      <c r="P39" s="18"/>
      <c r="Q39" s="18"/>
      <c r="R39" s="18"/>
      <c r="S39" s="18"/>
      <c r="T39" s="18"/>
      <c r="U39" s="18"/>
      <c r="V39" s="18"/>
      <c r="W39" s="18"/>
      <c r="X39" s="18"/>
      <c r="Y39" s="18"/>
      <c r="Z39" s="18"/>
      <c r="AA39" s="18"/>
      <c r="AB39" s="18"/>
      <c r="AC39" s="18"/>
      <c r="AD39" s="18"/>
    </row>
    <row r="40" spans="1:30" ht="22.5" customHeight="1" x14ac:dyDescent="0.7">
      <c r="A40" s="22"/>
      <c r="B40" s="372"/>
      <c r="C40" s="213">
        <f t="shared" si="0"/>
        <v>1.75</v>
      </c>
      <c r="D40" s="237">
        <f t="shared" si="1"/>
        <v>8750000</v>
      </c>
      <c r="E40" s="202">
        <f t="shared" si="2"/>
        <v>8750000</v>
      </c>
      <c r="F40" s="238">
        <f t="shared" si="3"/>
        <v>8957746.4788732398</v>
      </c>
      <c r="G40" s="239">
        <f t="shared" si="4"/>
        <v>8803000</v>
      </c>
      <c r="H40" s="237">
        <f t="shared" si="5"/>
        <v>0</v>
      </c>
      <c r="I40" s="202">
        <f t="shared" si="6"/>
        <v>207746.47887323983</v>
      </c>
      <c r="J40" s="240">
        <f t="shared" si="7"/>
        <v>-53000</v>
      </c>
      <c r="K40" s="241" t="str">
        <f t="shared" si="8"/>
        <v>1. Forward Hedge</v>
      </c>
      <c r="L40" s="219" t="str">
        <f t="shared" si="9"/>
        <v>1. Forward Hedge</v>
      </c>
      <c r="M40" s="21"/>
      <c r="N40" s="18"/>
      <c r="O40" s="18"/>
      <c r="P40" s="18"/>
      <c r="Q40" s="18"/>
      <c r="R40" s="18"/>
      <c r="S40" s="18"/>
      <c r="T40" s="18"/>
      <c r="U40" s="18"/>
      <c r="V40" s="18"/>
      <c r="W40" s="18"/>
      <c r="X40" s="18"/>
      <c r="Y40" s="18"/>
      <c r="Z40" s="18"/>
      <c r="AA40" s="18"/>
      <c r="AB40" s="18"/>
      <c r="AC40" s="18"/>
      <c r="AD40" s="18"/>
    </row>
    <row r="41" spans="1:30" ht="22.5" customHeight="1" x14ac:dyDescent="0.7">
      <c r="A41" s="22"/>
      <c r="B41" s="372"/>
      <c r="C41" s="213">
        <f>F7</f>
        <v>1.8</v>
      </c>
      <c r="D41" s="237">
        <f t="shared" si="1"/>
        <v>9000000</v>
      </c>
      <c r="E41" s="202">
        <f t="shared" si="2"/>
        <v>8750000</v>
      </c>
      <c r="F41" s="238">
        <f t="shared" si="3"/>
        <v>8957746.4788732398</v>
      </c>
      <c r="G41" s="239">
        <f t="shared" si="4"/>
        <v>9053000</v>
      </c>
      <c r="H41" s="237">
        <f t="shared" si="5"/>
        <v>-250000.00000000023</v>
      </c>
      <c r="I41" s="202">
        <f t="shared" si="6"/>
        <v>-42253.52112676017</v>
      </c>
      <c r="J41" s="240">
        <f t="shared" si="7"/>
        <v>-53000</v>
      </c>
      <c r="K41" s="241" t="str">
        <f t="shared" si="8"/>
        <v>1. Forward Hedge</v>
      </c>
      <c r="L41" s="219" t="str">
        <f t="shared" si="9"/>
        <v>1. Forward Hedge</v>
      </c>
      <c r="M41" s="212" t="s">
        <v>401</v>
      </c>
      <c r="N41" s="18"/>
      <c r="O41" s="18"/>
      <c r="P41" s="18"/>
      <c r="Q41" s="18"/>
      <c r="R41" s="18"/>
      <c r="S41" s="18"/>
      <c r="T41" s="18"/>
      <c r="U41" s="18"/>
      <c r="V41" s="18"/>
      <c r="W41" s="18"/>
      <c r="X41" s="18"/>
      <c r="Y41" s="18"/>
      <c r="Z41" s="18"/>
      <c r="AA41" s="18"/>
      <c r="AB41" s="18"/>
      <c r="AC41" s="18"/>
      <c r="AD41" s="18"/>
    </row>
    <row r="42" spans="1:30" ht="22.5" customHeight="1" x14ac:dyDescent="0.7">
      <c r="A42" s="22"/>
      <c r="B42" s="372"/>
      <c r="C42" s="213">
        <f t="shared" ref="C42:C47" si="10">C41+0.05</f>
        <v>1.85</v>
      </c>
      <c r="D42" s="237">
        <f t="shared" si="1"/>
        <v>9250000</v>
      </c>
      <c r="E42" s="202">
        <f t="shared" si="2"/>
        <v>8750000</v>
      </c>
      <c r="F42" s="238">
        <f t="shared" si="3"/>
        <v>8957746.4788732398</v>
      </c>
      <c r="G42" s="239">
        <f t="shared" si="4"/>
        <v>9053000</v>
      </c>
      <c r="H42" s="237">
        <f t="shared" si="5"/>
        <v>-500000.00000000047</v>
      </c>
      <c r="I42" s="202">
        <f t="shared" si="6"/>
        <v>-292253.52112676017</v>
      </c>
      <c r="J42" s="240">
        <f t="shared" si="7"/>
        <v>197000.00000000023</v>
      </c>
      <c r="K42" s="241" t="str">
        <f t="shared" si="8"/>
        <v>1. Forward Hedge</v>
      </c>
      <c r="L42" s="219" t="str">
        <f t="shared" si="9"/>
        <v>1. Forward Hedge</v>
      </c>
      <c r="M42" s="21"/>
      <c r="N42" s="18"/>
      <c r="O42" s="18"/>
      <c r="P42" s="18"/>
      <c r="Q42" s="18"/>
      <c r="R42" s="18"/>
      <c r="S42" s="18"/>
      <c r="T42" s="18"/>
      <c r="U42" s="18"/>
      <c r="V42" s="18"/>
      <c r="W42" s="18"/>
      <c r="X42" s="18"/>
      <c r="Y42" s="18"/>
      <c r="Z42" s="18"/>
      <c r="AA42" s="18"/>
      <c r="AB42" s="18"/>
      <c r="AC42" s="18"/>
      <c r="AD42" s="18"/>
    </row>
    <row r="43" spans="1:30" ht="22.5" customHeight="1" x14ac:dyDescent="0.7">
      <c r="A43" s="22"/>
      <c r="B43" s="372"/>
      <c r="C43" s="213">
        <f t="shared" si="10"/>
        <v>1.9000000000000001</v>
      </c>
      <c r="D43" s="237">
        <f t="shared" si="1"/>
        <v>9500000</v>
      </c>
      <c r="E43" s="202">
        <f t="shared" si="2"/>
        <v>8750000</v>
      </c>
      <c r="F43" s="238">
        <f t="shared" si="3"/>
        <v>8957746.4788732398</v>
      </c>
      <c r="G43" s="239">
        <f t="shared" si="4"/>
        <v>9053000</v>
      </c>
      <c r="H43" s="237">
        <f t="shared" si="5"/>
        <v>-750000.0000000007</v>
      </c>
      <c r="I43" s="202">
        <f t="shared" si="6"/>
        <v>-542253.52112676017</v>
      </c>
      <c r="J43" s="240">
        <f t="shared" si="7"/>
        <v>447000.00000000047</v>
      </c>
      <c r="K43" s="241" t="str">
        <f t="shared" si="8"/>
        <v>1. Forward Hedge</v>
      </c>
      <c r="L43" s="219" t="str">
        <f t="shared" si="9"/>
        <v>1. Forward Hedge</v>
      </c>
      <c r="M43" s="21"/>
      <c r="N43" s="18"/>
      <c r="O43" s="18"/>
      <c r="P43" s="18"/>
      <c r="Q43" s="18"/>
      <c r="R43" s="18"/>
      <c r="S43" s="18"/>
      <c r="T43" s="18"/>
      <c r="U43" s="18"/>
      <c r="V43" s="18"/>
      <c r="W43" s="18"/>
      <c r="X43" s="18"/>
      <c r="Y43" s="18"/>
      <c r="Z43" s="18"/>
      <c r="AA43" s="18"/>
      <c r="AB43" s="18"/>
      <c r="AC43" s="18"/>
      <c r="AD43" s="18"/>
    </row>
    <row r="44" spans="1:30" ht="22.5" customHeight="1" x14ac:dyDescent="0.7">
      <c r="A44" s="22"/>
      <c r="B44" s="372"/>
      <c r="C44" s="213">
        <f t="shared" si="10"/>
        <v>1.9500000000000002</v>
      </c>
      <c r="D44" s="237">
        <f t="shared" si="1"/>
        <v>9750000</v>
      </c>
      <c r="E44" s="202">
        <f t="shared" si="2"/>
        <v>8750000</v>
      </c>
      <c r="F44" s="238">
        <f t="shared" si="3"/>
        <v>8957746.4788732398</v>
      </c>
      <c r="G44" s="239">
        <f t="shared" si="4"/>
        <v>9053000</v>
      </c>
      <c r="H44" s="237">
        <f t="shared" si="5"/>
        <v>-1000000.0000000009</v>
      </c>
      <c r="I44" s="202">
        <f t="shared" si="6"/>
        <v>-792253.52112676017</v>
      </c>
      <c r="J44" s="240">
        <f t="shared" si="7"/>
        <v>697000.0000000007</v>
      </c>
      <c r="K44" s="241" t="str">
        <f t="shared" si="8"/>
        <v>1. Forward Hedge</v>
      </c>
      <c r="L44" s="221" t="str">
        <f t="shared" si="9"/>
        <v>1. Forward Hedge</v>
      </c>
      <c r="M44" s="21"/>
      <c r="N44" s="18"/>
      <c r="O44" s="18"/>
      <c r="P44" s="18"/>
      <c r="Q44" s="18"/>
      <c r="R44" s="18"/>
      <c r="S44" s="18"/>
      <c r="T44" s="18"/>
      <c r="U44" s="18"/>
      <c r="V44" s="18"/>
      <c r="W44" s="18"/>
      <c r="X44" s="18"/>
      <c r="Y44" s="18"/>
      <c r="Z44" s="18"/>
      <c r="AA44" s="18"/>
      <c r="AB44" s="18"/>
      <c r="AC44" s="18"/>
      <c r="AD44" s="18"/>
    </row>
    <row r="45" spans="1:30" ht="22.5" customHeight="1" x14ac:dyDescent="0.7">
      <c r="A45" s="22"/>
      <c r="B45" s="372"/>
      <c r="C45" s="213">
        <f t="shared" si="10"/>
        <v>2</v>
      </c>
      <c r="D45" s="237">
        <f t="shared" si="1"/>
        <v>10000000</v>
      </c>
      <c r="E45" s="202">
        <f t="shared" si="2"/>
        <v>8750000</v>
      </c>
      <c r="F45" s="238">
        <f t="shared" si="3"/>
        <v>8957746.4788732398</v>
      </c>
      <c r="G45" s="239">
        <f t="shared" si="4"/>
        <v>9053000</v>
      </c>
      <c r="H45" s="237">
        <f t="shared" si="5"/>
        <v>-1250000</v>
      </c>
      <c r="I45" s="202">
        <f t="shared" si="6"/>
        <v>-1042253.5211267602</v>
      </c>
      <c r="J45" s="240">
        <f t="shared" si="7"/>
        <v>946999.99999999977</v>
      </c>
      <c r="K45" s="241" t="str">
        <f t="shared" si="8"/>
        <v>1. Forward Hedge</v>
      </c>
      <c r="L45" s="221" t="str">
        <f t="shared" si="9"/>
        <v>1. Forward Hedge</v>
      </c>
      <c r="M45" s="21"/>
      <c r="N45" s="18"/>
      <c r="O45" s="18"/>
      <c r="P45" s="18"/>
      <c r="Q45" s="18"/>
      <c r="R45" s="18"/>
      <c r="S45" s="18"/>
      <c r="T45" s="18"/>
      <c r="U45" s="18"/>
      <c r="V45" s="18"/>
      <c r="W45" s="18"/>
      <c r="X45" s="18"/>
      <c r="Y45" s="18"/>
      <c r="Z45" s="18"/>
      <c r="AA45" s="18"/>
      <c r="AB45" s="18"/>
      <c r="AC45" s="18"/>
      <c r="AD45" s="18"/>
    </row>
    <row r="46" spans="1:30" ht="22.5" customHeight="1" x14ac:dyDescent="0.7">
      <c r="A46" s="22"/>
      <c r="B46" s="372"/>
      <c r="C46" s="213">
        <f t="shared" si="10"/>
        <v>2.0499999999999998</v>
      </c>
      <c r="D46" s="237">
        <f t="shared" si="1"/>
        <v>10250000</v>
      </c>
      <c r="E46" s="202">
        <f t="shared" si="2"/>
        <v>8750000</v>
      </c>
      <c r="F46" s="238">
        <f t="shared" si="3"/>
        <v>8957746.4788732398</v>
      </c>
      <c r="G46" s="239">
        <f t="shared" si="4"/>
        <v>9053000.0000000019</v>
      </c>
      <c r="H46" s="237">
        <f t="shared" si="5"/>
        <v>-1499999.9999999991</v>
      </c>
      <c r="I46" s="202">
        <f t="shared" si="6"/>
        <v>-1292253.5211267602</v>
      </c>
      <c r="J46" s="240">
        <f t="shared" si="7"/>
        <v>1196999.9999999988</v>
      </c>
      <c r="K46" s="241" t="str">
        <f t="shared" si="8"/>
        <v>1. Forward Hedge</v>
      </c>
      <c r="L46" s="221" t="str">
        <f t="shared" si="9"/>
        <v>1. Forward Hedge</v>
      </c>
      <c r="M46" s="21"/>
      <c r="N46" s="18"/>
      <c r="O46" s="18"/>
      <c r="P46" s="18"/>
      <c r="Q46" s="18"/>
      <c r="R46" s="18"/>
      <c r="S46" s="18"/>
      <c r="T46" s="18"/>
      <c r="U46" s="18"/>
      <c r="V46" s="18"/>
      <c r="W46" s="18"/>
      <c r="X46" s="18"/>
      <c r="Y46" s="18"/>
      <c r="Z46" s="18"/>
      <c r="AA46" s="18"/>
      <c r="AB46" s="18"/>
      <c r="AC46" s="18"/>
      <c r="AD46" s="18"/>
    </row>
    <row r="47" spans="1:30" ht="23" customHeight="1" thickBot="1" x14ac:dyDescent="0.75">
      <c r="A47" s="22"/>
      <c r="B47" s="373"/>
      <c r="C47" s="222">
        <f t="shared" si="10"/>
        <v>2.0999999999999996</v>
      </c>
      <c r="D47" s="242">
        <f t="shared" si="1"/>
        <v>10499999.999999998</v>
      </c>
      <c r="E47" s="243">
        <f t="shared" si="2"/>
        <v>8750000</v>
      </c>
      <c r="F47" s="244">
        <f t="shared" si="3"/>
        <v>8957746.4788732398</v>
      </c>
      <c r="G47" s="245">
        <f t="shared" si="4"/>
        <v>9053000</v>
      </c>
      <c r="H47" s="242">
        <f t="shared" si="5"/>
        <v>-1749999.9999999981</v>
      </c>
      <c r="I47" s="243">
        <f t="shared" si="6"/>
        <v>-1542253.5211267583</v>
      </c>
      <c r="J47" s="246">
        <f t="shared" si="7"/>
        <v>1446999.9999999979</v>
      </c>
      <c r="K47" s="247" t="str">
        <f t="shared" si="8"/>
        <v>1. Forward Hedge</v>
      </c>
      <c r="L47" s="228" t="str">
        <f t="shared" si="9"/>
        <v>1. Forward Hedge</v>
      </c>
      <c r="M47" s="212" t="s">
        <v>417</v>
      </c>
      <c r="N47" s="18"/>
      <c r="O47" s="18"/>
      <c r="P47" s="18"/>
      <c r="Q47" s="18"/>
      <c r="R47" s="18"/>
      <c r="S47" s="18"/>
      <c r="T47" s="18"/>
      <c r="U47" s="18"/>
      <c r="V47" s="18"/>
      <c r="W47" s="18"/>
      <c r="X47" s="18"/>
      <c r="Y47" s="18"/>
      <c r="Z47" s="18"/>
      <c r="AA47" s="18"/>
      <c r="AB47" s="18"/>
      <c r="AC47" s="18"/>
      <c r="AD47" s="18"/>
    </row>
    <row r="48" spans="1:30" ht="22.5" customHeight="1" x14ac:dyDescent="0.25">
      <c r="A48" s="19"/>
      <c r="B48" s="18"/>
      <c r="C48" s="20"/>
      <c r="D48" s="20"/>
      <c r="E48" s="20"/>
      <c r="F48" s="20"/>
      <c r="G48" s="20"/>
      <c r="H48" s="20"/>
      <c r="I48" s="20"/>
      <c r="J48" s="20"/>
      <c r="K48" s="20"/>
      <c r="L48" s="20"/>
      <c r="M48" s="18"/>
      <c r="N48" s="18"/>
      <c r="O48" s="18"/>
      <c r="P48" s="18"/>
      <c r="Q48" s="18"/>
      <c r="R48" s="18"/>
      <c r="S48" s="18"/>
      <c r="T48" s="18"/>
      <c r="U48" s="18"/>
      <c r="V48" s="18"/>
      <c r="W48" s="18"/>
      <c r="X48" s="18"/>
      <c r="Y48" s="18"/>
      <c r="Z48" s="18"/>
      <c r="AA48" s="18"/>
      <c r="AB48" s="18"/>
      <c r="AC48" s="18"/>
      <c r="AD48" s="18"/>
    </row>
    <row r="49" spans="1:30" ht="22.5" customHeight="1" x14ac:dyDescent="0.25">
      <c r="A49" s="19"/>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row>
    <row r="50" spans="1:30" ht="22.5" customHeight="1" x14ac:dyDescent="0.25">
      <c r="A50" s="19"/>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row>
    <row r="51" spans="1:30" ht="22.5" customHeight="1" x14ac:dyDescent="0.25">
      <c r="A51" s="19"/>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row>
    <row r="52" spans="1:30" ht="22.5" customHeight="1" x14ac:dyDescent="0.25">
      <c r="A52" s="19"/>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row>
    <row r="53" spans="1:30" ht="22.5" customHeight="1" x14ac:dyDescent="0.25">
      <c r="A53" s="19"/>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row>
    <row r="54" spans="1:30" ht="22.5" customHeight="1" x14ac:dyDescent="0.25">
      <c r="A54" s="19"/>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row>
    <row r="55" spans="1:30" ht="22.5" customHeight="1" x14ac:dyDescent="0.25">
      <c r="A55" s="19"/>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row>
    <row r="56" spans="1:30" ht="22.5" customHeight="1" x14ac:dyDescent="0.25">
      <c r="A56" s="19"/>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row>
    <row r="57" spans="1:30" ht="22.5" customHeight="1" x14ac:dyDescent="0.25">
      <c r="A57" s="19"/>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row>
    <row r="58" spans="1:30" ht="22.5" customHeight="1" x14ac:dyDescent="0.25">
      <c r="A58" s="19"/>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row>
    <row r="59" spans="1:30" ht="22.5" customHeight="1" x14ac:dyDescent="0.25">
      <c r="A59" s="19"/>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row>
    <row r="60" spans="1:30" ht="22.5" customHeight="1" x14ac:dyDescent="0.25">
      <c r="A60" s="19"/>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row>
    <row r="61" spans="1:30" ht="22.5" customHeight="1" x14ac:dyDescent="0.25">
      <c r="A61" s="19"/>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row>
    <row r="62" spans="1:30" ht="22.5" customHeight="1" x14ac:dyDescent="0.25">
      <c r="A62" s="19"/>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row>
    <row r="63" spans="1:30" ht="22.5" customHeight="1" x14ac:dyDescent="0.25">
      <c r="A63" s="19"/>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row>
    <row r="64" spans="1:30" ht="22.5" customHeight="1" x14ac:dyDescent="0.25">
      <c r="A64" s="19"/>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row>
    <row r="65" spans="1:30" ht="22.5" customHeight="1" x14ac:dyDescent="0.25">
      <c r="A65" s="19"/>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row>
    <row r="66" spans="1:30" ht="22.5" customHeight="1" x14ac:dyDescent="0.25">
      <c r="A66" s="19"/>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row>
    <row r="67" spans="1:30" ht="22.5" customHeight="1" x14ac:dyDescent="0.25">
      <c r="A67" s="19"/>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row>
    <row r="68" spans="1:30" ht="22.5" customHeight="1" x14ac:dyDescent="0.25">
      <c r="A68" s="19"/>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row>
    <row r="69" spans="1:30" ht="22.5" customHeight="1" x14ac:dyDescent="0.25">
      <c r="A69" s="19"/>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row>
    <row r="70" spans="1:30" ht="22.5" customHeight="1" x14ac:dyDescent="0.25">
      <c r="A70" s="19"/>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row>
    <row r="71" spans="1:30" ht="22.5" customHeight="1" x14ac:dyDescent="0.25">
      <c r="A71" s="19"/>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row>
    <row r="72" spans="1:30" ht="22.5" customHeight="1" x14ac:dyDescent="0.25">
      <c r="A72" s="19"/>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row>
    <row r="73" spans="1:30" ht="22.5" customHeight="1" x14ac:dyDescent="0.25">
      <c r="A73" s="19"/>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row>
    <row r="74" spans="1:30" ht="22.5" customHeight="1" x14ac:dyDescent="0.25">
      <c r="A74" s="19"/>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row>
    <row r="75" spans="1:30" ht="22.5" customHeight="1" x14ac:dyDescent="0.25">
      <c r="A75" s="19"/>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row>
    <row r="76" spans="1:30" ht="22.5" customHeight="1" x14ac:dyDescent="0.25">
      <c r="A76" s="19"/>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row>
    <row r="77" spans="1:30" ht="22.5" customHeight="1" x14ac:dyDescent="0.25">
      <c r="A77" s="19"/>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row>
    <row r="78" spans="1:30" ht="22.5" customHeight="1" x14ac:dyDescent="0.25">
      <c r="A78" s="19"/>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row>
    <row r="79" spans="1:30" ht="22.5" customHeight="1" x14ac:dyDescent="0.25">
      <c r="A79" s="19"/>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row>
    <row r="80" spans="1:30" ht="22.5" customHeight="1" x14ac:dyDescent="0.25">
      <c r="A80" s="19"/>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spans="1:30" ht="22.5" customHeight="1" x14ac:dyDescent="0.25">
      <c r="A81" s="19"/>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row>
    <row r="82" spans="1:30" ht="22.5" customHeight="1" x14ac:dyDescent="0.25">
      <c r="A82" s="19"/>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row>
    <row r="83" spans="1:30" ht="22.5" customHeight="1" x14ac:dyDescent="0.25">
      <c r="A83" s="19"/>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spans="1:30" ht="22.5" customHeight="1" x14ac:dyDescent="0.25">
      <c r="A84" s="19"/>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spans="1:30" ht="22.5" customHeight="1" x14ac:dyDescent="0.25">
      <c r="A85" s="19"/>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spans="1:30" ht="22.5" customHeight="1" x14ac:dyDescent="0.25">
      <c r="A86" s="19"/>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spans="1:30" ht="22.5" customHeight="1" x14ac:dyDescent="0.25">
      <c r="A87" s="19"/>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spans="1:30" ht="22.5" customHeight="1" x14ac:dyDescent="0.25">
      <c r="A88" s="19"/>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spans="1:30" ht="22.5" customHeight="1" x14ac:dyDescent="0.25">
      <c r="A89" s="19"/>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spans="1:30" ht="22.5" customHeight="1" x14ac:dyDescent="0.25">
      <c r="A90" s="19"/>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spans="1:30" ht="22.5" customHeight="1" x14ac:dyDescent="0.25">
      <c r="A91" s="19"/>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spans="1:30" ht="22.5" customHeight="1" x14ac:dyDescent="0.25">
      <c r="A92" s="19"/>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spans="1:30" ht="22.5" customHeight="1" x14ac:dyDescent="0.25">
      <c r="A93" s="19"/>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spans="1:30" ht="22.5" customHeight="1" x14ac:dyDescent="0.25">
      <c r="A94" s="19"/>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spans="1:30" ht="22.5" customHeight="1" x14ac:dyDescent="0.25">
      <c r="A95" s="19"/>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spans="1:30" ht="22.5" customHeight="1" x14ac:dyDescent="0.25">
      <c r="A96" s="19"/>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spans="1:30" ht="22.5" customHeight="1" x14ac:dyDescent="0.25">
      <c r="A97" s="19"/>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spans="1:30" ht="22.5" customHeight="1" x14ac:dyDescent="0.25">
      <c r="A98" s="19"/>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spans="1:30" ht="22.5" customHeight="1" x14ac:dyDescent="0.25">
      <c r="A99" s="19"/>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spans="1:30" ht="22.5" customHeight="1" x14ac:dyDescent="0.25">
      <c r="A100" s="19"/>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spans="1:30" ht="22.5" customHeight="1" x14ac:dyDescent="0.25">
      <c r="A101" s="19"/>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spans="1:30" ht="22.5" customHeight="1" x14ac:dyDescent="0.25">
      <c r="A102" s="19"/>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spans="1:30" ht="22.5" customHeight="1" x14ac:dyDescent="0.25">
      <c r="A103" s="19"/>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spans="1:30" ht="22.5" customHeight="1" x14ac:dyDescent="0.25">
      <c r="A104" s="19"/>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spans="1:30" ht="22.5" customHeight="1" x14ac:dyDescent="0.25">
      <c r="A105" s="19"/>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spans="1:30" ht="22.5" customHeight="1" x14ac:dyDescent="0.25">
      <c r="A106" s="19"/>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spans="1:30" ht="22.5" customHeight="1" x14ac:dyDescent="0.25">
      <c r="A107" s="19"/>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spans="1:30" ht="22.5" customHeight="1" x14ac:dyDescent="0.25">
      <c r="A108" s="19"/>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spans="1:30" ht="22.5" customHeight="1" x14ac:dyDescent="0.25">
      <c r="A109" s="19"/>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spans="1:30" ht="22.5" customHeight="1" x14ac:dyDescent="0.25">
      <c r="A110" s="19"/>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spans="1:30" ht="22.5" customHeight="1" x14ac:dyDescent="0.25">
      <c r="A111" s="19"/>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spans="1:30" ht="22.5" customHeight="1" x14ac:dyDescent="0.25">
      <c r="A112" s="19"/>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spans="1:30" ht="22.5" customHeight="1" x14ac:dyDescent="0.25">
      <c r="A113" s="19"/>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spans="1:30" ht="22.5" customHeight="1" x14ac:dyDescent="0.25">
      <c r="A114" s="19"/>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spans="1:30" ht="22.5" customHeight="1" x14ac:dyDescent="0.25">
      <c r="A115" s="19"/>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spans="1:30" ht="22.5" customHeight="1" x14ac:dyDescent="0.25">
      <c r="A116" s="19"/>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spans="1:30" ht="22.5" customHeight="1" x14ac:dyDescent="0.25">
      <c r="A117" s="19"/>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spans="1:30" ht="22.5" customHeight="1" x14ac:dyDescent="0.25">
      <c r="A118" s="19"/>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spans="1:30" ht="22.5" customHeight="1" x14ac:dyDescent="0.25">
      <c r="A119" s="19"/>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spans="1:30" ht="22.5" customHeight="1" x14ac:dyDescent="0.25">
      <c r="A120" s="19"/>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spans="1:30" ht="22.5" customHeight="1" x14ac:dyDescent="0.25">
      <c r="A121" s="19"/>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spans="1:30" ht="22.5" customHeight="1" x14ac:dyDescent="0.25">
      <c r="A122" s="19"/>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spans="1:30" ht="22.5" customHeight="1" x14ac:dyDescent="0.25">
      <c r="A123" s="19"/>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spans="1:30" ht="22.5" customHeight="1" x14ac:dyDescent="0.25">
      <c r="A124" s="19"/>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spans="1:30" ht="22.5" customHeight="1" x14ac:dyDescent="0.25">
      <c r="A125" s="19"/>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spans="1:30" ht="22.5" customHeight="1" x14ac:dyDescent="0.25">
      <c r="A126" s="19"/>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spans="1:30" ht="22.5" customHeight="1" x14ac:dyDescent="0.25">
      <c r="A127" s="19"/>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spans="1:30" ht="22.5" customHeight="1" x14ac:dyDescent="0.25">
      <c r="A128" s="19"/>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spans="1:30" ht="22.5" customHeight="1" x14ac:dyDescent="0.25">
      <c r="A129" s="19"/>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spans="1:30" ht="22.5" customHeight="1" x14ac:dyDescent="0.25">
      <c r="A130" s="19"/>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spans="1:30" ht="22.5" customHeight="1" x14ac:dyDescent="0.25">
      <c r="A131" s="19"/>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spans="1:30" ht="22.5" customHeight="1" x14ac:dyDescent="0.25">
      <c r="A132" s="19"/>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spans="1:30" ht="22.5" customHeight="1" x14ac:dyDescent="0.25">
      <c r="A133" s="19"/>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spans="1:30" ht="22.5" customHeight="1" x14ac:dyDescent="0.25">
      <c r="A134" s="19"/>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spans="1:30" ht="22.5" customHeight="1" x14ac:dyDescent="0.25">
      <c r="A135" s="19"/>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spans="1:30" ht="22.5" customHeight="1" x14ac:dyDescent="0.25">
      <c r="A136" s="19"/>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spans="1:30" ht="22.5" customHeight="1" x14ac:dyDescent="0.25">
      <c r="A137" s="19"/>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spans="1:30" ht="22.5" customHeight="1" x14ac:dyDescent="0.25">
      <c r="A138" s="19"/>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spans="1:30" ht="22.5" customHeight="1" x14ac:dyDescent="0.25">
      <c r="A139" s="19"/>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spans="1:30" ht="22.5" customHeight="1" x14ac:dyDescent="0.25">
      <c r="A140" s="19"/>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spans="1:30" ht="22.5" customHeight="1" x14ac:dyDescent="0.25">
      <c r="A141" s="19"/>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spans="1:30" ht="22.5" customHeight="1" x14ac:dyDescent="0.25">
      <c r="A142" s="19"/>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spans="1:30" ht="22.5" customHeight="1" x14ac:dyDescent="0.25">
      <c r="A143" s="19"/>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spans="1:30" ht="22.5" customHeight="1" x14ac:dyDescent="0.25">
      <c r="A144" s="19"/>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spans="1:30" ht="22.5" customHeight="1" x14ac:dyDescent="0.25">
      <c r="A145" s="19"/>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spans="1:30" ht="22.5" customHeight="1" x14ac:dyDescent="0.25">
      <c r="A146" s="19"/>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spans="1:30" ht="22.5" customHeight="1" x14ac:dyDescent="0.25">
      <c r="A147" s="19"/>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spans="1:30" ht="22.5" customHeight="1" x14ac:dyDescent="0.25">
      <c r="A148" s="19"/>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spans="1:30" ht="22.5" customHeight="1" x14ac:dyDescent="0.25">
      <c r="A149" s="19"/>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spans="1:30" ht="22.5" customHeight="1" x14ac:dyDescent="0.25">
      <c r="A150" s="19"/>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spans="1:30" ht="22.5" customHeight="1" x14ac:dyDescent="0.25">
      <c r="A151" s="19"/>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spans="1:30" ht="22.5" customHeight="1" x14ac:dyDescent="0.25">
      <c r="A152" s="19"/>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spans="1:30" ht="22.5" customHeight="1" x14ac:dyDescent="0.25">
      <c r="A153" s="19"/>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spans="1:30" ht="22.5" customHeight="1" x14ac:dyDescent="0.25">
      <c r="A154" s="19"/>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spans="1:30" ht="22.5" customHeight="1" x14ac:dyDescent="0.25">
      <c r="A155" s="19"/>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spans="1:30" ht="22.5" customHeight="1" x14ac:dyDescent="0.25">
      <c r="A156" s="19"/>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spans="1:30" ht="22.5" customHeight="1" x14ac:dyDescent="0.25">
      <c r="A157" s="19"/>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spans="1:30" ht="22.5" customHeight="1" x14ac:dyDescent="0.25">
      <c r="A158" s="19"/>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spans="1:30" ht="22.5" customHeight="1" x14ac:dyDescent="0.25">
      <c r="A159" s="19"/>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spans="1:30" ht="22.5" customHeight="1" x14ac:dyDescent="0.25">
      <c r="A160" s="19"/>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spans="1:30" ht="22.5" customHeight="1" x14ac:dyDescent="0.25">
      <c r="A161" s="19"/>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spans="1:30" ht="22.5" customHeight="1" x14ac:dyDescent="0.25">
      <c r="A162" s="19"/>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spans="1:30" ht="22.5" customHeight="1" x14ac:dyDescent="0.25">
      <c r="A163" s="19"/>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spans="1:30" ht="22.5" customHeight="1" x14ac:dyDescent="0.25">
      <c r="A164" s="19"/>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spans="1:30" ht="22.5" customHeight="1" x14ac:dyDescent="0.25">
      <c r="A165" s="19"/>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spans="1:30" ht="22.5" customHeight="1" x14ac:dyDescent="0.25">
      <c r="A166" s="19"/>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spans="1:30" ht="22.5" customHeight="1" x14ac:dyDescent="0.25">
      <c r="A167" s="19"/>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spans="1:30" ht="22.5" customHeight="1" x14ac:dyDescent="0.25">
      <c r="A168" s="19"/>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spans="1:30" ht="22.5" customHeight="1" x14ac:dyDescent="0.25">
      <c r="A169" s="19"/>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spans="1:30" ht="22.5" customHeight="1" x14ac:dyDescent="0.25">
      <c r="A170" s="19"/>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spans="1:30" ht="22.5" customHeight="1" x14ac:dyDescent="0.25">
      <c r="A171" s="19"/>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spans="1:30" ht="22.5" customHeight="1" x14ac:dyDescent="0.25">
      <c r="A172" s="19"/>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spans="1:30" ht="22.5" customHeight="1" x14ac:dyDescent="0.25">
      <c r="A173" s="19"/>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spans="1:30" ht="22.5" customHeight="1" x14ac:dyDescent="0.25">
      <c r="A174" s="19"/>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spans="1:30" ht="22.5" customHeight="1" x14ac:dyDescent="0.25">
      <c r="A175" s="19"/>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spans="1:30" ht="22.5" customHeight="1" x14ac:dyDescent="0.25">
      <c r="A176" s="19"/>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spans="1:30" ht="22.5" customHeight="1" x14ac:dyDescent="0.25">
      <c r="A177" s="19"/>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spans="1:30" ht="22.5" customHeight="1" x14ac:dyDescent="0.25">
      <c r="A178" s="19"/>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spans="1:30" ht="22.5" customHeight="1" x14ac:dyDescent="0.25">
      <c r="A179" s="19"/>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spans="1:30" ht="22.5" customHeight="1" x14ac:dyDescent="0.25">
      <c r="A180" s="19"/>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spans="1:30" ht="22.5" customHeight="1" x14ac:dyDescent="0.25">
      <c r="A181" s="19"/>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spans="1:30" ht="22.5" customHeight="1" x14ac:dyDescent="0.25">
      <c r="A182" s="19"/>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spans="1:30" ht="22.5" customHeight="1" x14ac:dyDescent="0.25">
      <c r="A183" s="19"/>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spans="1:30" ht="22.5" customHeight="1" x14ac:dyDescent="0.25">
      <c r="A184" s="19"/>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spans="1:30" ht="22.5" customHeight="1" x14ac:dyDescent="0.25">
      <c r="A185" s="19"/>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spans="1:30" ht="22.5" customHeight="1" x14ac:dyDescent="0.25">
      <c r="A186" s="19"/>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spans="1:30" ht="22.5" customHeight="1" x14ac:dyDescent="0.25">
      <c r="A187" s="19"/>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spans="1:30" ht="22.5" customHeight="1" x14ac:dyDescent="0.25">
      <c r="A188" s="19"/>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spans="1:30" ht="22.5" customHeight="1" x14ac:dyDescent="0.25">
      <c r="A189" s="19"/>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spans="1:30" ht="22.5" customHeight="1" x14ac:dyDescent="0.25">
      <c r="A190" s="19"/>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spans="1:30" ht="22.5" customHeight="1" x14ac:dyDescent="0.25">
      <c r="A191" s="19"/>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spans="1:30" ht="22.5" customHeight="1" x14ac:dyDescent="0.25">
      <c r="A192" s="19"/>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spans="1:30" ht="22.5" customHeight="1" x14ac:dyDescent="0.25">
      <c r="A193" s="19"/>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spans="1:30" ht="22.5" customHeight="1" x14ac:dyDescent="0.25">
      <c r="A194" s="19"/>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spans="1:30" ht="22.5" customHeight="1" x14ac:dyDescent="0.25">
      <c r="A195" s="19"/>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spans="1:30" ht="22.5" customHeight="1" x14ac:dyDescent="0.25">
      <c r="A196" s="19"/>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spans="1:30" ht="22.5" customHeight="1" x14ac:dyDescent="0.25">
      <c r="A197" s="19"/>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spans="1:30" ht="22.5" customHeight="1" x14ac:dyDescent="0.25">
      <c r="A198" s="19"/>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spans="1:30" ht="22.5" customHeight="1" x14ac:dyDescent="0.25">
      <c r="A199" s="19"/>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spans="1:30" ht="22.5" customHeight="1" x14ac:dyDescent="0.25">
      <c r="A200" s="19"/>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spans="1:30" ht="22.5" customHeight="1" x14ac:dyDescent="0.25">
      <c r="A201" s="19"/>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spans="1:30" ht="22.5" customHeight="1" x14ac:dyDescent="0.25">
      <c r="A202" s="19"/>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spans="1:30" ht="22.5" customHeight="1" x14ac:dyDescent="0.25">
      <c r="A203" s="19"/>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spans="1:30" ht="22.5" customHeight="1" x14ac:dyDescent="0.25">
      <c r="A204" s="19"/>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spans="1:30" ht="22.5" customHeight="1" x14ac:dyDescent="0.25">
      <c r="A205" s="19"/>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spans="1:30" ht="22.5" customHeight="1" x14ac:dyDescent="0.25">
      <c r="A206" s="19"/>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spans="1:30" ht="22.5" customHeight="1" x14ac:dyDescent="0.25">
      <c r="A207" s="19"/>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spans="1:30" ht="22.5" customHeight="1" x14ac:dyDescent="0.25">
      <c r="A208" s="19"/>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spans="1:30" ht="22.5" customHeight="1" x14ac:dyDescent="0.25">
      <c r="A209" s="19"/>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spans="1:30" ht="22.5" customHeight="1" x14ac:dyDescent="0.25">
      <c r="A210" s="19"/>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spans="1:30" ht="22.5" customHeight="1" x14ac:dyDescent="0.25">
      <c r="A211" s="19"/>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spans="1:30" ht="22.5" customHeight="1" x14ac:dyDescent="0.25">
      <c r="A212" s="19"/>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spans="1:30" ht="22.5" customHeight="1" x14ac:dyDescent="0.25">
      <c r="A213" s="19"/>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spans="1:30" ht="22.5" customHeight="1" x14ac:dyDescent="0.25">
      <c r="A214" s="19"/>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spans="1:30" ht="22.5" customHeight="1" x14ac:dyDescent="0.25">
      <c r="A215" s="19"/>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spans="1:30" ht="22.5" customHeight="1" x14ac:dyDescent="0.25">
      <c r="A216" s="19"/>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spans="1:30" ht="22.5" customHeight="1" x14ac:dyDescent="0.25">
      <c r="A217" s="19"/>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spans="1:30" ht="22.5" customHeight="1" x14ac:dyDescent="0.25">
      <c r="A218" s="19"/>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spans="1:30" ht="22.5" customHeight="1" x14ac:dyDescent="0.25">
      <c r="A219" s="19"/>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spans="1:30" ht="22.5" customHeight="1" x14ac:dyDescent="0.25">
      <c r="A220" s="19"/>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spans="1:30" ht="22.5" customHeight="1" x14ac:dyDescent="0.25">
      <c r="A221" s="19"/>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spans="1:30" ht="22.5" customHeight="1" x14ac:dyDescent="0.25">
      <c r="A222" s="19"/>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spans="1:30" ht="22.5" customHeight="1" x14ac:dyDescent="0.25">
      <c r="A223" s="19"/>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spans="1:30" ht="22.5" customHeight="1" x14ac:dyDescent="0.25">
      <c r="A224" s="19"/>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spans="1:30" ht="22.5" customHeight="1" x14ac:dyDescent="0.25">
      <c r="A225" s="19"/>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spans="1:30" ht="22.5" customHeight="1" x14ac:dyDescent="0.25">
      <c r="A226" s="19"/>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spans="1:30" ht="22.5" customHeight="1" x14ac:dyDescent="0.25">
      <c r="A227" s="19"/>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spans="1:30" ht="22.5" customHeight="1" x14ac:dyDescent="0.25">
      <c r="A228" s="19"/>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spans="1:30" ht="22.5" customHeight="1" x14ac:dyDescent="0.25">
      <c r="A229" s="19"/>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spans="1:30" ht="22.5" customHeight="1" x14ac:dyDescent="0.25">
      <c r="A230" s="19"/>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spans="1:30" ht="22.5" customHeight="1" x14ac:dyDescent="0.25">
      <c r="A231" s="19"/>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spans="1:30" ht="22.5" customHeight="1" x14ac:dyDescent="0.25">
      <c r="A232" s="19"/>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spans="1:30" ht="22.5" customHeight="1" x14ac:dyDescent="0.25">
      <c r="A233" s="19"/>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spans="1:30" ht="22.5" customHeight="1" x14ac:dyDescent="0.25">
      <c r="A234" s="19"/>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spans="1:30" ht="22.5" customHeight="1" x14ac:dyDescent="0.25">
      <c r="A235" s="19"/>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spans="1:30" ht="22.5" customHeight="1" x14ac:dyDescent="0.25">
      <c r="A236" s="19"/>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spans="1:30" ht="22.5" customHeight="1" x14ac:dyDescent="0.25">
      <c r="A237" s="19"/>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spans="1:30" ht="22.5" customHeight="1" x14ac:dyDescent="0.25">
      <c r="A238" s="19"/>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spans="1:30" ht="22.5" customHeight="1" x14ac:dyDescent="0.25">
      <c r="A239" s="19"/>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spans="1:30" ht="22.5" customHeight="1" x14ac:dyDescent="0.25">
      <c r="A240" s="19"/>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spans="1:30" ht="22.5" customHeight="1" x14ac:dyDescent="0.25">
      <c r="A241" s="19"/>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spans="1:30" ht="22.5" customHeight="1" x14ac:dyDescent="0.25">
      <c r="A242" s="19"/>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spans="1:30" ht="22.5" customHeight="1" x14ac:dyDescent="0.25">
      <c r="A243" s="19"/>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spans="1:30" ht="22.5" customHeight="1" x14ac:dyDescent="0.25">
      <c r="A244" s="19"/>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spans="1:30" ht="22.5" customHeight="1" x14ac:dyDescent="0.25">
      <c r="A245" s="19"/>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spans="1:30" ht="22.5" customHeight="1" x14ac:dyDescent="0.25">
      <c r="A246" s="19"/>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spans="1:30" ht="22.5" customHeight="1" x14ac:dyDescent="0.25">
      <c r="A247" s="19"/>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spans="1:30" ht="22.5" customHeight="1" x14ac:dyDescent="0.25">
      <c r="A248" s="19"/>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spans="1:30" ht="22.5" customHeight="1" x14ac:dyDescent="0.25">
      <c r="A249" s="19"/>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spans="1:30" ht="22.5" customHeight="1" x14ac:dyDescent="0.25">
      <c r="A250" s="19"/>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spans="1:30" ht="22.5" customHeight="1" x14ac:dyDescent="0.25">
      <c r="A251" s="19"/>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spans="1:30" ht="22.5" customHeight="1" x14ac:dyDescent="0.25">
      <c r="A252" s="19"/>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spans="1:30" ht="22.5" customHeight="1" x14ac:dyDescent="0.25">
      <c r="A253" s="19"/>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spans="1:30" ht="22.5" customHeight="1" x14ac:dyDescent="0.25">
      <c r="A254" s="19"/>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spans="1:30" ht="22.5" customHeight="1" x14ac:dyDescent="0.25">
      <c r="A255" s="19"/>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spans="1:30" ht="22.5" customHeight="1" x14ac:dyDescent="0.25">
      <c r="A256" s="19"/>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spans="1:30" ht="22.5" customHeight="1" x14ac:dyDescent="0.25">
      <c r="A257" s="19"/>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spans="1:30" ht="22.5" customHeight="1" x14ac:dyDescent="0.25">
      <c r="A258" s="19"/>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spans="1:30" ht="22.5" customHeight="1" x14ac:dyDescent="0.25">
      <c r="A259" s="19"/>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spans="1:30" ht="22.5" customHeight="1" x14ac:dyDescent="0.25">
      <c r="A260" s="19"/>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spans="1:30" ht="22.5" customHeight="1" x14ac:dyDescent="0.25">
      <c r="A261" s="19"/>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spans="1:30" ht="22.5" customHeight="1" x14ac:dyDescent="0.25">
      <c r="A262" s="19"/>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spans="1:30" ht="22.5" customHeight="1" x14ac:dyDescent="0.25">
      <c r="A263" s="19"/>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spans="1:30" ht="22.5" customHeight="1" x14ac:dyDescent="0.25">
      <c r="A264" s="19"/>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spans="1:30" ht="22.5" customHeight="1" x14ac:dyDescent="0.25">
      <c r="A265" s="19"/>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spans="1:30" ht="22.5" customHeight="1" x14ac:dyDescent="0.25">
      <c r="A266" s="19"/>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spans="1:30" ht="22.5" customHeight="1" x14ac:dyDescent="0.25">
      <c r="A267" s="19"/>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spans="1:30" ht="22.5" customHeight="1" x14ac:dyDescent="0.25">
      <c r="A268" s="19"/>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spans="1:30" ht="22.5" customHeight="1" x14ac:dyDescent="0.25">
      <c r="A269" s="19"/>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spans="1:30" ht="22.5" customHeight="1" x14ac:dyDescent="0.25">
      <c r="A270" s="19"/>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spans="1:30" ht="22.5" customHeight="1" x14ac:dyDescent="0.25">
      <c r="A271" s="19"/>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spans="1:30" ht="22.5" customHeight="1" x14ac:dyDescent="0.25">
      <c r="A272" s="19"/>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spans="1:30" ht="22.5" customHeight="1" x14ac:dyDescent="0.25">
      <c r="A273" s="19"/>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spans="1:30" ht="22.5" customHeight="1" x14ac:dyDescent="0.25">
      <c r="A274" s="19"/>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spans="1:30" ht="22.5" customHeight="1" x14ac:dyDescent="0.25">
      <c r="A275" s="19"/>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spans="1:30" ht="22.5" customHeight="1" x14ac:dyDescent="0.25">
      <c r="A276" s="19"/>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spans="1:30" ht="22.5" customHeight="1" x14ac:dyDescent="0.25">
      <c r="A277" s="19"/>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spans="1:30" ht="22.5" customHeight="1" x14ac:dyDescent="0.25">
      <c r="A278" s="19"/>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spans="1:30" ht="22.5" customHeight="1" x14ac:dyDescent="0.25">
      <c r="A279" s="19"/>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spans="1:30" ht="22.5" customHeight="1" x14ac:dyDescent="0.25">
      <c r="A280" s="19"/>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spans="1:30" ht="22.5" customHeight="1" x14ac:dyDescent="0.25">
      <c r="A281" s="19"/>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spans="1:30" ht="22.5" customHeight="1" x14ac:dyDescent="0.25">
      <c r="A282" s="19"/>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spans="1:30" ht="22.5" customHeight="1" x14ac:dyDescent="0.25">
      <c r="A283" s="19"/>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spans="1:30" ht="22.5" customHeight="1" x14ac:dyDescent="0.25">
      <c r="A284" s="19"/>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spans="1:30" ht="22.5" customHeight="1" x14ac:dyDescent="0.25">
      <c r="A285" s="19"/>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spans="1:30" ht="22.5" customHeight="1" x14ac:dyDescent="0.25">
      <c r="A286" s="19"/>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spans="1:30" ht="22.5" customHeight="1" x14ac:dyDescent="0.25">
      <c r="A287" s="19"/>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spans="1:30" ht="22.5" customHeight="1" x14ac:dyDescent="0.25">
      <c r="A288" s="19"/>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spans="1:30" ht="22.5" customHeight="1" x14ac:dyDescent="0.25">
      <c r="A289" s="19"/>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spans="1:30" ht="22.5" customHeight="1" x14ac:dyDescent="0.25">
      <c r="A290" s="19"/>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spans="1:30" ht="22.5" customHeight="1" x14ac:dyDescent="0.25">
      <c r="A291" s="19"/>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spans="1:30" ht="22.5" customHeight="1" x14ac:dyDescent="0.25">
      <c r="A292" s="19"/>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spans="1:30" ht="22.5" customHeight="1" x14ac:dyDescent="0.25">
      <c r="A293" s="19"/>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spans="1:30" ht="22.5" customHeight="1" x14ac:dyDescent="0.25">
      <c r="A294" s="19"/>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spans="1:30" ht="22.5" customHeight="1" x14ac:dyDescent="0.25">
      <c r="A295" s="19"/>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spans="1:30" ht="22.5" customHeight="1" x14ac:dyDescent="0.25">
      <c r="A296" s="19"/>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spans="1:30" ht="22.5" customHeight="1" x14ac:dyDescent="0.25">
      <c r="A297" s="19"/>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spans="1:30" ht="22.5" customHeight="1" x14ac:dyDescent="0.25">
      <c r="A298" s="19"/>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spans="1:30" ht="22.5" customHeight="1" x14ac:dyDescent="0.25">
      <c r="A299" s="19"/>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spans="1:30" ht="22.5" customHeight="1" x14ac:dyDescent="0.25">
      <c r="A300" s="19"/>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spans="1:30" ht="22.5" customHeight="1" x14ac:dyDescent="0.25">
      <c r="A301" s="19"/>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spans="1:30" ht="22.5" customHeight="1" x14ac:dyDescent="0.25">
      <c r="A302" s="19"/>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spans="1:30" ht="22.5" customHeight="1" x14ac:dyDescent="0.25">
      <c r="A303" s="19"/>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spans="1:30" ht="22.5" customHeight="1" x14ac:dyDescent="0.25">
      <c r="A304" s="19"/>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spans="1:30" ht="22.5" customHeight="1" x14ac:dyDescent="0.25">
      <c r="A305" s="19"/>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spans="1:30" ht="22.5" customHeight="1" x14ac:dyDescent="0.25">
      <c r="A306" s="19"/>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spans="1:30" ht="22.5" customHeight="1" x14ac:dyDescent="0.25">
      <c r="A307" s="19"/>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spans="1:30" ht="22.5" customHeight="1" x14ac:dyDescent="0.25">
      <c r="A308" s="19"/>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spans="1:30" ht="22.5" customHeight="1" x14ac:dyDescent="0.25">
      <c r="A309" s="19"/>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spans="1:30" ht="22.5" customHeight="1" x14ac:dyDescent="0.25">
      <c r="A310" s="19"/>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spans="1:30" ht="22.5" customHeight="1" x14ac:dyDescent="0.25">
      <c r="A311" s="19"/>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spans="1:30" ht="22.5" customHeight="1" x14ac:dyDescent="0.25">
      <c r="A312" s="19"/>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spans="1:30" ht="22.5" customHeight="1" x14ac:dyDescent="0.25">
      <c r="A313" s="19"/>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spans="1:30" ht="22.5" customHeight="1" x14ac:dyDescent="0.25">
      <c r="A314" s="19"/>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spans="1:30" ht="22.5" customHeight="1" x14ac:dyDescent="0.25">
      <c r="A315" s="19"/>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spans="1:30" ht="22.5" customHeight="1" x14ac:dyDescent="0.25">
      <c r="A316" s="19"/>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spans="1:30" ht="22.5" customHeight="1" x14ac:dyDescent="0.25">
      <c r="A317" s="19"/>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spans="1:30" ht="22.5" customHeight="1" x14ac:dyDescent="0.25">
      <c r="A318" s="19"/>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spans="1:30" ht="22.5" customHeight="1" x14ac:dyDescent="0.25">
      <c r="A319" s="19"/>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spans="1:30" ht="22.5" customHeight="1" x14ac:dyDescent="0.25">
      <c r="A320" s="19"/>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spans="1:30" ht="22.5" customHeight="1" x14ac:dyDescent="0.25">
      <c r="A321" s="19"/>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spans="1:30" ht="22.5" customHeight="1" x14ac:dyDescent="0.25">
      <c r="A322" s="19"/>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spans="1:30" ht="22.5" customHeight="1" x14ac:dyDescent="0.25">
      <c r="A323" s="19"/>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spans="1:30" ht="22.5" customHeight="1" x14ac:dyDescent="0.25">
      <c r="A324" s="19"/>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spans="1:30" ht="22.5" customHeight="1" x14ac:dyDescent="0.25">
      <c r="A325" s="19"/>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spans="1:30" ht="22.5" customHeight="1" x14ac:dyDescent="0.25">
      <c r="A326" s="19"/>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spans="1:30" ht="22.5" customHeight="1" x14ac:dyDescent="0.25">
      <c r="A327" s="19"/>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spans="1:30" ht="22.5" customHeight="1" x14ac:dyDescent="0.25">
      <c r="A328" s="19"/>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spans="1:30" ht="22.5" customHeight="1" x14ac:dyDescent="0.25">
      <c r="A329" s="19"/>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spans="1:30" ht="22.5" customHeight="1" x14ac:dyDescent="0.25">
      <c r="A330" s="19"/>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spans="1:30" ht="22.5" customHeight="1" x14ac:dyDescent="0.25">
      <c r="A331" s="19"/>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spans="1:30" ht="22.5" customHeight="1" x14ac:dyDescent="0.25">
      <c r="A332" s="19"/>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spans="1:30" ht="22.5" customHeight="1" x14ac:dyDescent="0.25">
      <c r="A333" s="19"/>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spans="1:30" ht="22.5" customHeight="1" x14ac:dyDescent="0.25">
      <c r="A334" s="19"/>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spans="1:30" ht="22.5" customHeight="1" x14ac:dyDescent="0.25">
      <c r="A335" s="19"/>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spans="1:30" ht="22.5" customHeight="1" x14ac:dyDescent="0.25">
      <c r="A336" s="19"/>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spans="1:30" ht="22.5" customHeight="1" x14ac:dyDescent="0.25">
      <c r="A337" s="19"/>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spans="1:30" ht="22.5" customHeight="1" x14ac:dyDescent="0.25">
      <c r="A338" s="19"/>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spans="1:30" ht="22.5" customHeight="1" x14ac:dyDescent="0.25">
      <c r="A339" s="19"/>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spans="1:30" ht="22.5" customHeight="1" x14ac:dyDescent="0.25">
      <c r="A340" s="19"/>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spans="1:30" ht="22.5" customHeight="1" x14ac:dyDescent="0.25">
      <c r="A341" s="19"/>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spans="1:30" ht="22.5" customHeight="1" x14ac:dyDescent="0.25">
      <c r="A342" s="19"/>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spans="1:30" ht="22.5" customHeight="1" x14ac:dyDescent="0.25">
      <c r="A343" s="19"/>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spans="1:30" ht="22.5" customHeight="1" x14ac:dyDescent="0.25">
      <c r="A344" s="19"/>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spans="1:30" ht="22.5" customHeight="1" x14ac:dyDescent="0.25">
      <c r="A345" s="19"/>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spans="1:30" ht="22.5" customHeight="1" x14ac:dyDescent="0.25">
      <c r="A346" s="19"/>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spans="1:30" ht="22.5" customHeight="1" x14ac:dyDescent="0.25">
      <c r="A347" s="19"/>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spans="1:30" ht="22.5" customHeight="1" x14ac:dyDescent="0.25">
      <c r="A348" s="19"/>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spans="1:30" ht="22.5" customHeight="1" x14ac:dyDescent="0.25">
      <c r="A349" s="19"/>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spans="1:30" ht="22.5" customHeight="1" x14ac:dyDescent="0.25">
      <c r="A350" s="19"/>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spans="1:30" ht="22.5" customHeight="1" x14ac:dyDescent="0.25">
      <c r="A351" s="19"/>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spans="1:30" ht="22.5" customHeight="1" x14ac:dyDescent="0.25">
      <c r="A352" s="19"/>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spans="1:30" ht="22.5" customHeight="1" x14ac:dyDescent="0.25">
      <c r="A353" s="19"/>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spans="1:30" ht="22.5" customHeight="1" x14ac:dyDescent="0.25">
      <c r="A354" s="19"/>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spans="1:30" ht="22.5" customHeight="1" x14ac:dyDescent="0.25">
      <c r="A355" s="19"/>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spans="1:30" ht="22.5" customHeight="1" x14ac:dyDescent="0.25">
      <c r="A356" s="19"/>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spans="1:30" ht="22.5" customHeight="1" x14ac:dyDescent="0.25">
      <c r="A357" s="19"/>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spans="1:30" ht="22.5" customHeight="1" x14ac:dyDescent="0.25">
      <c r="A358" s="19"/>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spans="1:30" ht="22.5" customHeight="1" x14ac:dyDescent="0.25">
      <c r="A359" s="19"/>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spans="1:30" ht="22.5" customHeight="1" x14ac:dyDescent="0.25">
      <c r="A360" s="19"/>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spans="1:30" ht="22.5" customHeight="1" x14ac:dyDescent="0.25">
      <c r="A361" s="19"/>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spans="1:30" ht="22.5" customHeight="1" x14ac:dyDescent="0.25">
      <c r="A362" s="19"/>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spans="1:30" ht="22.5" customHeight="1" x14ac:dyDescent="0.25">
      <c r="A363" s="19"/>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spans="1:30" ht="22.5" customHeight="1" x14ac:dyDescent="0.25">
      <c r="A364" s="19"/>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spans="1:30" ht="22.5" customHeight="1" x14ac:dyDescent="0.25">
      <c r="A365" s="19"/>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spans="1:30" ht="22.5" customHeight="1" x14ac:dyDescent="0.25">
      <c r="A366" s="19"/>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spans="1:30" ht="22.5" customHeight="1" x14ac:dyDescent="0.25">
      <c r="A367" s="19"/>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spans="1:30" ht="22.5" customHeight="1" x14ac:dyDescent="0.25">
      <c r="A368" s="19"/>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spans="1:30" ht="22.5" customHeight="1" x14ac:dyDescent="0.25">
      <c r="A369" s="19"/>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spans="1:30" ht="22.5" customHeight="1" x14ac:dyDescent="0.25">
      <c r="A370" s="19"/>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spans="1:30" ht="22.5" customHeight="1" x14ac:dyDescent="0.25">
      <c r="A371" s="19"/>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spans="1:30" ht="22.5" customHeight="1" x14ac:dyDescent="0.25">
      <c r="A372" s="19"/>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spans="1:30" ht="22.5" customHeight="1" x14ac:dyDescent="0.25">
      <c r="A373" s="19"/>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spans="1:30" ht="22.5" customHeight="1" x14ac:dyDescent="0.25">
      <c r="A374" s="19"/>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spans="1:30" ht="22.5" customHeight="1" x14ac:dyDescent="0.25">
      <c r="A375" s="19"/>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spans="1:30" ht="22.5" customHeight="1" x14ac:dyDescent="0.25">
      <c r="A376" s="19"/>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spans="1:30" ht="22.5" customHeight="1" x14ac:dyDescent="0.25">
      <c r="A377" s="19"/>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spans="1:30" ht="22.5" customHeight="1" x14ac:dyDescent="0.25">
      <c r="A378" s="19"/>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spans="1:30" ht="22.5" customHeight="1" x14ac:dyDescent="0.25">
      <c r="A379" s="19"/>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spans="1:30" ht="22.5" customHeight="1" x14ac:dyDescent="0.25">
      <c r="A380" s="19"/>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spans="1:30" ht="22.5" customHeight="1" x14ac:dyDescent="0.25">
      <c r="A381" s="19"/>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spans="1:30" ht="22.5" customHeight="1" x14ac:dyDescent="0.25">
      <c r="A382" s="19"/>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spans="1:30" ht="22.5" customHeight="1" x14ac:dyDescent="0.25">
      <c r="A383" s="19"/>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spans="1:30" ht="22.5" customHeight="1" x14ac:dyDescent="0.25">
      <c r="A384" s="19"/>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spans="1:30" ht="22.5" customHeight="1" x14ac:dyDescent="0.25">
      <c r="A385" s="19"/>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spans="1:30" ht="22.5" customHeight="1" x14ac:dyDescent="0.25">
      <c r="A386" s="19"/>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spans="1:30" ht="22.5" customHeight="1" x14ac:dyDescent="0.25">
      <c r="A387" s="19"/>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spans="1:30" ht="22.5" customHeight="1" x14ac:dyDescent="0.25">
      <c r="A388" s="19"/>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spans="1:30" ht="22.5" customHeight="1" x14ac:dyDescent="0.25">
      <c r="A389" s="19"/>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spans="1:30" ht="22.5" customHeight="1" x14ac:dyDescent="0.25">
      <c r="A390" s="19"/>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spans="1:30" ht="22.5" customHeight="1" x14ac:dyDescent="0.25">
      <c r="A391" s="19"/>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spans="1:30" ht="22.5" customHeight="1" x14ac:dyDescent="0.25">
      <c r="A392" s="19"/>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spans="1:30" ht="22.5" customHeight="1" x14ac:dyDescent="0.25">
      <c r="A393" s="19"/>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spans="1:30" ht="22.5" customHeight="1" x14ac:dyDescent="0.25">
      <c r="A394" s="19"/>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spans="1:30" ht="22.5" customHeight="1" x14ac:dyDescent="0.25">
      <c r="A395" s="19"/>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spans="1:30" ht="22.5" customHeight="1" x14ac:dyDescent="0.25">
      <c r="A396" s="19"/>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spans="1:30" ht="22.5" customHeight="1" x14ac:dyDescent="0.25">
      <c r="A397" s="19"/>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spans="1:30" ht="22.5" customHeight="1" x14ac:dyDescent="0.25">
      <c r="A398" s="19"/>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spans="1:30" ht="22.5" customHeight="1" x14ac:dyDescent="0.25">
      <c r="A399" s="19"/>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spans="1:30" ht="22.5" customHeight="1" x14ac:dyDescent="0.25">
      <c r="A400" s="19"/>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spans="1:30" ht="22.5" customHeight="1" x14ac:dyDescent="0.25">
      <c r="A401" s="19"/>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spans="1:30" ht="22.5" customHeight="1" x14ac:dyDescent="0.25">
      <c r="A402" s="19"/>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spans="1:30" ht="22.5" customHeight="1" x14ac:dyDescent="0.25">
      <c r="A403" s="19"/>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spans="1:30" ht="22.5" customHeight="1" x14ac:dyDescent="0.25">
      <c r="A404" s="19"/>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spans="1:30" ht="22.5" customHeight="1" x14ac:dyDescent="0.25">
      <c r="A405" s="19"/>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spans="1:30" ht="22.5" customHeight="1" x14ac:dyDescent="0.25">
      <c r="A406" s="19"/>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spans="1:30" ht="22.5" customHeight="1" x14ac:dyDescent="0.25">
      <c r="A407" s="19"/>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spans="1:30" ht="22.5" customHeight="1" x14ac:dyDescent="0.25">
      <c r="A408" s="19"/>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spans="1:30" ht="22.5" customHeight="1" x14ac:dyDescent="0.25">
      <c r="A409" s="19"/>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spans="1:30" ht="22.5" customHeight="1" x14ac:dyDescent="0.25">
      <c r="A410" s="19"/>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spans="1:30" ht="22.5" customHeight="1" x14ac:dyDescent="0.25">
      <c r="A411" s="19"/>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spans="1:30" ht="22.5" customHeight="1" x14ac:dyDescent="0.25">
      <c r="A412" s="19"/>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spans="1:30" ht="22.5" customHeight="1" x14ac:dyDescent="0.25">
      <c r="A413" s="19"/>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spans="1:30" ht="22.5" customHeight="1" x14ac:dyDescent="0.25">
      <c r="A414" s="19"/>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spans="1:30" ht="22.5" customHeight="1" x14ac:dyDescent="0.25">
      <c r="A415" s="19"/>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spans="1:30" ht="22.5" customHeight="1" x14ac:dyDescent="0.25">
      <c r="A416" s="19"/>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spans="1:30" ht="22.5" customHeight="1" x14ac:dyDescent="0.25">
      <c r="A417" s="19"/>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spans="1:30" ht="22.5" customHeight="1" x14ac:dyDescent="0.25">
      <c r="A418" s="19"/>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spans="1:30" ht="22.5" customHeight="1" x14ac:dyDescent="0.25">
      <c r="A419" s="19"/>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spans="1:30" ht="22.5" customHeight="1" x14ac:dyDescent="0.25">
      <c r="A420" s="19"/>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spans="1:30" ht="22.5" customHeight="1" x14ac:dyDescent="0.25">
      <c r="A421" s="19"/>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spans="1:30" ht="22.5" customHeight="1" x14ac:dyDescent="0.25">
      <c r="A422" s="19"/>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spans="1:30" ht="22.5" customHeight="1" x14ac:dyDescent="0.25">
      <c r="A423" s="19"/>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spans="1:30" ht="22.5" customHeight="1" x14ac:dyDescent="0.25">
      <c r="A424" s="19"/>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spans="1:30" ht="22.5" customHeight="1" x14ac:dyDescent="0.25">
      <c r="A425" s="19"/>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spans="1:30" ht="22.5" customHeight="1" x14ac:dyDescent="0.25">
      <c r="A426" s="19"/>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spans="1:30" ht="22.5" customHeight="1" x14ac:dyDescent="0.25">
      <c r="A427" s="19"/>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spans="1:30" ht="22.5" customHeight="1" x14ac:dyDescent="0.25">
      <c r="A428" s="19"/>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spans="1:30" ht="22.5" customHeight="1" x14ac:dyDescent="0.25">
      <c r="A429" s="19"/>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spans="1:30" ht="22.5" customHeight="1" x14ac:dyDescent="0.25">
      <c r="A430" s="19"/>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spans="1:30" ht="22.5" customHeight="1" x14ac:dyDescent="0.25">
      <c r="A431" s="19"/>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spans="1:30" ht="22.5" customHeight="1" x14ac:dyDescent="0.25">
      <c r="A432" s="19"/>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spans="1:30" ht="22.5" customHeight="1" x14ac:dyDescent="0.25">
      <c r="A433" s="19"/>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spans="1:30" ht="22.5" customHeight="1" x14ac:dyDescent="0.25">
      <c r="A434" s="19"/>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spans="1:30" ht="22.5" customHeight="1" x14ac:dyDescent="0.25">
      <c r="A435" s="19"/>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spans="1:30" ht="22.5" customHeight="1" x14ac:dyDescent="0.25">
      <c r="A436" s="19"/>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spans="1:30" ht="22.5" customHeight="1" x14ac:dyDescent="0.25">
      <c r="A437" s="19"/>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spans="1:30" ht="22.5" customHeight="1" x14ac:dyDescent="0.25">
      <c r="A438" s="19"/>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spans="1:30" ht="22.5" customHeight="1" x14ac:dyDescent="0.25">
      <c r="A439" s="19"/>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spans="1:30" ht="22.5" customHeight="1" x14ac:dyDescent="0.25">
      <c r="A440" s="19"/>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spans="1:30" ht="22.5" customHeight="1" x14ac:dyDescent="0.25">
      <c r="A441" s="19"/>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spans="1:30" ht="22.5" customHeight="1" x14ac:dyDescent="0.25">
      <c r="A442" s="19"/>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spans="1:30" ht="22.5" customHeight="1" x14ac:dyDescent="0.25">
      <c r="A443" s="19"/>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spans="1:30" ht="22.5" customHeight="1" x14ac:dyDescent="0.25">
      <c r="A444" s="19"/>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spans="1:30" ht="22.5" customHeight="1" x14ac:dyDescent="0.25">
      <c r="A445" s="19"/>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spans="1:30" ht="22.5" customHeight="1" x14ac:dyDescent="0.25">
      <c r="A446" s="19"/>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spans="1:30" ht="22.5" customHeight="1" x14ac:dyDescent="0.25">
      <c r="A447" s="19"/>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spans="1:30" ht="22.5" customHeight="1" x14ac:dyDescent="0.25">
      <c r="A448" s="19"/>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spans="1:30" ht="22.5" customHeight="1" x14ac:dyDescent="0.25">
      <c r="A449" s="19"/>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spans="1:30" ht="22.5" customHeight="1" x14ac:dyDescent="0.25">
      <c r="A450" s="19"/>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spans="1:30" ht="22.5" customHeight="1" x14ac:dyDescent="0.25">
      <c r="A451" s="19"/>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spans="1:30" ht="22.5" customHeight="1" x14ac:dyDescent="0.25">
      <c r="A452" s="19"/>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spans="1:30" ht="22.5" customHeight="1" x14ac:dyDescent="0.25">
      <c r="A453" s="19"/>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spans="1:30" ht="22.5" customHeight="1" x14ac:dyDescent="0.25">
      <c r="A454" s="19"/>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spans="1:30" ht="22.5" customHeight="1" x14ac:dyDescent="0.25">
      <c r="A455" s="19"/>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spans="1:30" ht="22.5" customHeight="1" x14ac:dyDescent="0.25">
      <c r="A456" s="19"/>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spans="1:30" ht="22.5" customHeight="1" x14ac:dyDescent="0.25">
      <c r="A457" s="19"/>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spans="1:30" ht="22.5" customHeight="1" x14ac:dyDescent="0.25">
      <c r="A458" s="19"/>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spans="1:30" ht="22.5" customHeight="1" x14ac:dyDescent="0.25">
      <c r="A459" s="19"/>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spans="1:30" ht="22.5" customHeight="1" x14ac:dyDescent="0.25">
      <c r="A460" s="19"/>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spans="1:30" ht="22.5" customHeight="1" x14ac:dyDescent="0.25">
      <c r="A461" s="19"/>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spans="1:30" ht="22.5" customHeight="1" x14ac:dyDescent="0.25">
      <c r="A462" s="19"/>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spans="1:30" ht="22.5" customHeight="1" x14ac:dyDescent="0.25">
      <c r="A463" s="19"/>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spans="1:30" ht="22.5" customHeight="1" x14ac:dyDescent="0.25">
      <c r="A464" s="19"/>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spans="1:30" ht="22.5" customHeight="1" x14ac:dyDescent="0.25">
      <c r="A465" s="19"/>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spans="1:30" ht="22.5" customHeight="1" x14ac:dyDescent="0.25">
      <c r="A466" s="19"/>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spans="1:30" ht="22.5" customHeight="1" x14ac:dyDescent="0.25">
      <c r="A467" s="19"/>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spans="1:30" ht="22.5" customHeight="1" x14ac:dyDescent="0.25">
      <c r="A468" s="19"/>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spans="1:30" ht="22.5" customHeight="1" x14ac:dyDescent="0.25">
      <c r="A469" s="19"/>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spans="1:30" ht="22.5" customHeight="1" x14ac:dyDescent="0.25">
      <c r="A470" s="19"/>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spans="1:30" ht="22.5" customHeight="1" x14ac:dyDescent="0.25">
      <c r="A471" s="19"/>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spans="1:30" ht="22.5" customHeight="1" x14ac:dyDescent="0.25">
      <c r="A472" s="19"/>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spans="1:30" ht="22.5" customHeight="1" x14ac:dyDescent="0.25">
      <c r="A473" s="19"/>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spans="1:30" ht="22.5" customHeight="1" x14ac:dyDescent="0.25">
      <c r="A474" s="19"/>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spans="1:30" ht="22.5" customHeight="1" x14ac:dyDescent="0.25">
      <c r="A475" s="19"/>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spans="1:30" ht="22.5" customHeight="1" x14ac:dyDescent="0.25">
      <c r="A476" s="19"/>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spans="1:30" ht="22.5" customHeight="1" x14ac:dyDescent="0.25">
      <c r="A477" s="19"/>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spans="1:30" ht="22.5" customHeight="1" x14ac:dyDescent="0.25">
      <c r="A478" s="19"/>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spans="1:30" ht="22.5" customHeight="1" x14ac:dyDescent="0.25">
      <c r="A479" s="19"/>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spans="1:30" ht="22.5" customHeight="1" x14ac:dyDescent="0.25">
      <c r="A480" s="19"/>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spans="1:30" ht="22.5" customHeight="1" x14ac:dyDescent="0.25">
      <c r="A481" s="19"/>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spans="1:30" ht="22.5" customHeight="1" x14ac:dyDescent="0.25">
      <c r="A482" s="19"/>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spans="1:30" ht="22.5" customHeight="1" x14ac:dyDescent="0.25">
      <c r="A483" s="19"/>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spans="1:30" ht="22.5" customHeight="1" x14ac:dyDescent="0.25">
      <c r="A484" s="19"/>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spans="1:30" ht="22.5" customHeight="1" x14ac:dyDescent="0.25">
      <c r="A485" s="19"/>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spans="1:30" ht="22.5" customHeight="1" x14ac:dyDescent="0.25">
      <c r="A486" s="19"/>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spans="1:30" ht="22.5" customHeight="1" x14ac:dyDescent="0.25">
      <c r="A487" s="19"/>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spans="1:30" ht="22.5" customHeight="1" x14ac:dyDescent="0.25">
      <c r="A488" s="19"/>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spans="1:30" ht="22.5" customHeight="1" x14ac:dyDescent="0.25">
      <c r="A489" s="19"/>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spans="1:30" ht="22.5" customHeight="1" x14ac:dyDescent="0.25">
      <c r="A490" s="19"/>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spans="1:30" ht="22.5" customHeight="1" x14ac:dyDescent="0.25">
      <c r="A491" s="19"/>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spans="1:30" ht="22.5" customHeight="1" x14ac:dyDescent="0.25">
      <c r="A492" s="19"/>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spans="1:30" ht="22.5" customHeight="1" x14ac:dyDescent="0.25">
      <c r="A493" s="19"/>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spans="1:30" ht="22.5" customHeight="1" x14ac:dyDescent="0.25">
      <c r="A494" s="19"/>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spans="1:30" ht="22.5" customHeight="1" x14ac:dyDescent="0.25">
      <c r="A495" s="19"/>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spans="1:30" ht="22.5" customHeight="1" x14ac:dyDescent="0.25">
      <c r="A496" s="19"/>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spans="1:30" ht="22.5" customHeight="1" x14ac:dyDescent="0.25">
      <c r="A497" s="19"/>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spans="1:30" ht="22.5" customHeight="1" x14ac:dyDescent="0.25">
      <c r="A498" s="19"/>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spans="1:30" ht="22.5" customHeight="1" x14ac:dyDescent="0.25">
      <c r="A499" s="19"/>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spans="1:30" ht="22.5" customHeight="1" x14ac:dyDescent="0.25">
      <c r="A500" s="19"/>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spans="1:30" ht="22.5" customHeight="1" x14ac:dyDescent="0.25">
      <c r="A501" s="19"/>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spans="1:30" ht="22.5" customHeight="1" x14ac:dyDescent="0.25">
      <c r="A502" s="19"/>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spans="1:30" ht="22.5" customHeight="1" x14ac:dyDescent="0.25">
      <c r="A503" s="19"/>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spans="1:30" ht="22.5" customHeight="1" x14ac:dyDescent="0.25">
      <c r="A504" s="19"/>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spans="1:30" ht="22.5" customHeight="1" x14ac:dyDescent="0.25">
      <c r="A505" s="19"/>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spans="1:30" ht="22.5" customHeight="1" x14ac:dyDescent="0.25">
      <c r="A506" s="19"/>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spans="1:30" ht="22.5" customHeight="1" x14ac:dyDescent="0.25">
      <c r="A507" s="19"/>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spans="1:30" ht="22.5" customHeight="1" x14ac:dyDescent="0.25">
      <c r="A508" s="19"/>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spans="1:30" ht="22.5" customHeight="1" x14ac:dyDescent="0.25">
      <c r="A509" s="19"/>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spans="1:30" ht="22.5" customHeight="1" x14ac:dyDescent="0.25">
      <c r="A510" s="19"/>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spans="1:30" ht="22.5" customHeight="1" x14ac:dyDescent="0.25">
      <c r="A511" s="19"/>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spans="1:30" ht="22.5" customHeight="1" x14ac:dyDescent="0.25">
      <c r="A512" s="19"/>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spans="1:30" ht="22.5" customHeight="1" x14ac:dyDescent="0.25">
      <c r="A513" s="19"/>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spans="1:30" ht="22.5" customHeight="1" x14ac:dyDescent="0.25">
      <c r="A514" s="19"/>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spans="1:30" ht="22.5" customHeight="1" x14ac:dyDescent="0.25">
      <c r="A515" s="19"/>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spans="1:30" ht="22.5" customHeight="1" x14ac:dyDescent="0.25">
      <c r="A516" s="19"/>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spans="1:30" ht="22.5" customHeight="1" x14ac:dyDescent="0.25">
      <c r="A517" s="19"/>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spans="1:30" ht="22.5" customHeight="1" x14ac:dyDescent="0.25">
      <c r="A518" s="19"/>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spans="1:30" ht="22.5" customHeight="1" x14ac:dyDescent="0.25">
      <c r="A519" s="19"/>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spans="1:30" ht="22.5" customHeight="1" x14ac:dyDescent="0.25">
      <c r="A520" s="19"/>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spans="1:30" ht="22.5" customHeight="1" x14ac:dyDescent="0.25">
      <c r="A521" s="19"/>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spans="1:30" ht="22.5" customHeight="1" x14ac:dyDescent="0.25">
      <c r="A522" s="19"/>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spans="1:30" ht="22.5" customHeight="1" x14ac:dyDescent="0.25">
      <c r="A523" s="19"/>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spans="1:30" ht="22.5" customHeight="1" x14ac:dyDescent="0.25">
      <c r="A524" s="19"/>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spans="1:30" ht="22.5" customHeight="1" x14ac:dyDescent="0.25">
      <c r="A525" s="19"/>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spans="1:30" ht="22.5" customHeight="1" x14ac:dyDescent="0.25">
      <c r="A526" s="19"/>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spans="1:30" ht="22.5" customHeight="1" x14ac:dyDescent="0.25">
      <c r="A527" s="19"/>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spans="1:30" ht="22.5" customHeight="1" x14ac:dyDescent="0.25">
      <c r="A528" s="19"/>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spans="1:30" ht="22.5" customHeight="1" x14ac:dyDescent="0.25">
      <c r="A529" s="19"/>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spans="1:30" ht="22.5" customHeight="1" x14ac:dyDescent="0.25">
      <c r="A530" s="19"/>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spans="1:30" ht="22.5" customHeight="1" x14ac:dyDescent="0.25">
      <c r="A531" s="19"/>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spans="1:30" ht="22.5" customHeight="1" x14ac:dyDescent="0.25">
      <c r="A532" s="19"/>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spans="1:30" ht="22.5" customHeight="1" x14ac:dyDescent="0.25">
      <c r="A533" s="19"/>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spans="1:30" ht="22.5" customHeight="1" x14ac:dyDescent="0.25">
      <c r="A534" s="19"/>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spans="1:30" ht="22.5" customHeight="1" x14ac:dyDescent="0.25">
      <c r="A535" s="19"/>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spans="1:30" ht="22.5" customHeight="1" x14ac:dyDescent="0.25">
      <c r="A536" s="19"/>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spans="1:30" ht="22.5" customHeight="1" x14ac:dyDescent="0.25">
      <c r="A537" s="19"/>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spans="1:30" ht="22.5" customHeight="1" x14ac:dyDescent="0.25">
      <c r="A538" s="19"/>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spans="1:30" ht="22.5" customHeight="1" x14ac:dyDescent="0.25">
      <c r="A539" s="19"/>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spans="1:30" ht="22.5" customHeight="1" x14ac:dyDescent="0.25">
      <c r="A540" s="19"/>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spans="1:30" ht="22.5" customHeight="1" x14ac:dyDescent="0.25">
      <c r="A541" s="19"/>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spans="1:30" ht="22.5" customHeight="1" x14ac:dyDescent="0.25">
      <c r="A542" s="19"/>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spans="1:30" ht="22.5" customHeight="1" x14ac:dyDescent="0.25">
      <c r="A543" s="19"/>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spans="1:30" ht="22.5" customHeight="1" x14ac:dyDescent="0.25">
      <c r="A544" s="19"/>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spans="1:30" ht="22.5" customHeight="1" x14ac:dyDescent="0.25">
      <c r="A545" s="19"/>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spans="1:30" ht="22.5" customHeight="1" x14ac:dyDescent="0.25">
      <c r="A546" s="19"/>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spans="1:30" ht="22.5" customHeight="1" x14ac:dyDescent="0.25">
      <c r="A547" s="19"/>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spans="1:30" ht="22.5" customHeight="1" x14ac:dyDescent="0.25">
      <c r="A548" s="19"/>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spans="1:30" ht="22.5" customHeight="1" x14ac:dyDescent="0.25">
      <c r="A549" s="19"/>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spans="1:30" ht="22.5" customHeight="1" x14ac:dyDescent="0.25">
      <c r="A550" s="19"/>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spans="1:30" ht="22.5" customHeight="1" x14ac:dyDescent="0.25">
      <c r="A551" s="19"/>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spans="1:30" ht="22.5" customHeight="1" x14ac:dyDescent="0.25">
      <c r="A552" s="19"/>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spans="1:30" ht="22.5" customHeight="1" x14ac:dyDescent="0.25">
      <c r="A553" s="19"/>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spans="1:30" ht="22.5" customHeight="1" x14ac:dyDescent="0.25">
      <c r="A554" s="19"/>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spans="1:30" ht="22.5" customHeight="1" x14ac:dyDescent="0.25">
      <c r="A555" s="19"/>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spans="1:30" ht="22.5" customHeight="1" x14ac:dyDescent="0.25">
      <c r="A556" s="19"/>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spans="1:30" ht="22.5" customHeight="1" x14ac:dyDescent="0.25">
      <c r="A557" s="19"/>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spans="1:30" ht="22.5" customHeight="1" x14ac:dyDescent="0.25">
      <c r="A558" s="19"/>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spans="1:30" ht="22.5" customHeight="1" x14ac:dyDescent="0.25">
      <c r="A559" s="19"/>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spans="1:30" ht="22.5" customHeight="1" x14ac:dyDescent="0.25">
      <c r="A560" s="19"/>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spans="1:30" ht="22.5" customHeight="1" x14ac:dyDescent="0.25">
      <c r="A561" s="19"/>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spans="1:30" ht="22.5" customHeight="1" x14ac:dyDescent="0.25">
      <c r="A562" s="19"/>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spans="1:30" ht="22.5" customHeight="1" x14ac:dyDescent="0.25">
      <c r="A563" s="19"/>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spans="1:30" ht="22.5" customHeight="1" x14ac:dyDescent="0.25">
      <c r="A564" s="19"/>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spans="1:30" ht="22.5" customHeight="1" x14ac:dyDescent="0.25">
      <c r="A565" s="19"/>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spans="1:30" ht="22.5" customHeight="1" x14ac:dyDescent="0.25">
      <c r="A566" s="19"/>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spans="1:30" ht="22.5" customHeight="1" x14ac:dyDescent="0.25">
      <c r="A567" s="19"/>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spans="1:30" ht="22.5" customHeight="1" x14ac:dyDescent="0.25">
      <c r="A568" s="19"/>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spans="1:30" ht="22.5" customHeight="1" x14ac:dyDescent="0.25">
      <c r="A569" s="19"/>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spans="1:30" ht="22.5" customHeight="1" x14ac:dyDescent="0.25">
      <c r="A570" s="19"/>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spans="1:30" ht="22.5" customHeight="1" x14ac:dyDescent="0.25">
      <c r="A571" s="19"/>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spans="1:30" ht="22.5" customHeight="1" x14ac:dyDescent="0.25">
      <c r="A572" s="19"/>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spans="1:30" ht="22.5" customHeight="1" x14ac:dyDescent="0.25">
      <c r="A573" s="19"/>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spans="1:30" ht="22.5" customHeight="1" x14ac:dyDescent="0.25">
      <c r="A574" s="19"/>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spans="1:30" ht="22.5" customHeight="1" x14ac:dyDescent="0.25">
      <c r="A575" s="19"/>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spans="1:30" ht="22.5" customHeight="1" x14ac:dyDescent="0.25">
      <c r="A576" s="19"/>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spans="1:30" ht="22.5" customHeight="1" x14ac:dyDescent="0.25">
      <c r="A577" s="19"/>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spans="1:30" ht="22.5" customHeight="1" x14ac:dyDescent="0.25">
      <c r="A578" s="19"/>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spans="1:30" ht="22.5" customHeight="1" x14ac:dyDescent="0.25">
      <c r="A579" s="19"/>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spans="1:30" ht="22.5" customHeight="1" x14ac:dyDescent="0.25">
      <c r="A580" s="19"/>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spans="1:30" ht="22.5" customHeight="1" x14ac:dyDescent="0.25">
      <c r="A581" s="19"/>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spans="1:30" ht="22.5" customHeight="1" x14ac:dyDescent="0.25">
      <c r="A582" s="19"/>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spans="1:30" ht="22.5" customHeight="1" x14ac:dyDescent="0.25">
      <c r="A583" s="19"/>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spans="1:30" ht="22.5" customHeight="1" x14ac:dyDescent="0.25">
      <c r="A584" s="19"/>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spans="1:30" ht="22.5" customHeight="1" x14ac:dyDescent="0.25">
      <c r="A585" s="19"/>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spans="1:30" ht="22.5" customHeight="1" x14ac:dyDescent="0.25">
      <c r="A586" s="19"/>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spans="1:30" ht="22.5" customHeight="1" x14ac:dyDescent="0.25">
      <c r="A587" s="19"/>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spans="1:30" ht="22.5" customHeight="1" x14ac:dyDescent="0.25">
      <c r="A588" s="19"/>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spans="1:30" ht="22.5" customHeight="1" x14ac:dyDescent="0.25">
      <c r="A589" s="19"/>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spans="1:30" ht="22.5" customHeight="1" x14ac:dyDescent="0.25">
      <c r="A590" s="19"/>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spans="1:30" ht="22.5" customHeight="1" x14ac:dyDescent="0.25">
      <c r="A591" s="19"/>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spans="1:30" ht="22.5" customHeight="1" x14ac:dyDescent="0.25">
      <c r="A592" s="19"/>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spans="1:30" ht="22.5" customHeight="1" x14ac:dyDescent="0.25">
      <c r="A593" s="19"/>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spans="1:30" ht="22.5" customHeight="1" x14ac:dyDescent="0.25">
      <c r="A594" s="19"/>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spans="1:30" ht="22.5" customHeight="1" x14ac:dyDescent="0.25">
      <c r="A595" s="19"/>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spans="1:30" ht="22.5" customHeight="1" x14ac:dyDescent="0.25">
      <c r="A596" s="19"/>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spans="1:30" ht="22.5" customHeight="1" x14ac:dyDescent="0.25">
      <c r="A597" s="19"/>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spans="1:30" ht="22.5" customHeight="1" x14ac:dyDescent="0.25">
      <c r="A598" s="19"/>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spans="1:30" ht="22.5" customHeight="1" x14ac:dyDescent="0.25">
      <c r="A599" s="19"/>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spans="1:30" ht="22.5" customHeight="1" x14ac:dyDescent="0.25">
      <c r="A600" s="19"/>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spans="1:30" ht="22.5" customHeight="1" x14ac:dyDescent="0.25">
      <c r="A601" s="19"/>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spans="1:30" ht="22.5" customHeight="1" x14ac:dyDescent="0.25">
      <c r="A602" s="19"/>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spans="1:30" ht="22.5" customHeight="1" x14ac:dyDescent="0.25">
      <c r="A603" s="19"/>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spans="1:30" ht="22.5" customHeight="1" x14ac:dyDescent="0.25">
      <c r="A604" s="19"/>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spans="1:30" ht="22.5" customHeight="1" x14ac:dyDescent="0.25">
      <c r="A605" s="19"/>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spans="1:30" ht="22.5" customHeight="1" x14ac:dyDescent="0.25">
      <c r="A606" s="19"/>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spans="1:30" ht="22.5" customHeight="1" x14ac:dyDescent="0.25">
      <c r="A607" s="19"/>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spans="1:30" ht="22.5" customHeight="1" x14ac:dyDescent="0.25">
      <c r="A608" s="19"/>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spans="1:30" ht="22.5" customHeight="1" x14ac:dyDescent="0.25">
      <c r="A609" s="19"/>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spans="1:30" ht="22.5" customHeight="1" x14ac:dyDescent="0.25">
      <c r="A610" s="19"/>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spans="1:30" ht="22.5" customHeight="1" x14ac:dyDescent="0.25">
      <c r="A611" s="19"/>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spans="1:30" ht="22.5" customHeight="1" x14ac:dyDescent="0.25">
      <c r="A612" s="19"/>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spans="1:30" ht="22.5" customHeight="1" x14ac:dyDescent="0.25">
      <c r="A613" s="19"/>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spans="1:30" ht="22.5" customHeight="1" x14ac:dyDescent="0.25">
      <c r="A614" s="19"/>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spans="1:30" ht="22.5" customHeight="1" x14ac:dyDescent="0.25">
      <c r="A615" s="19"/>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spans="1:30" ht="22.5" customHeight="1" x14ac:dyDescent="0.25">
      <c r="A616" s="19"/>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spans="1:30" ht="22.5" customHeight="1" x14ac:dyDescent="0.25">
      <c r="A617" s="19"/>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spans="1:30" ht="22.5" customHeight="1" x14ac:dyDescent="0.25">
      <c r="A618" s="19"/>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spans="1:30" ht="22.5" customHeight="1" x14ac:dyDescent="0.25">
      <c r="A619" s="19"/>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spans="1:30" ht="22.5" customHeight="1" x14ac:dyDescent="0.25">
      <c r="A620" s="19"/>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spans="1:30" ht="22.5" customHeight="1" x14ac:dyDescent="0.25">
      <c r="A621" s="19"/>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spans="1:30" ht="22.5" customHeight="1" x14ac:dyDescent="0.25">
      <c r="A622" s="19"/>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spans="1:30" ht="22.5" customHeight="1" x14ac:dyDescent="0.25">
      <c r="A623" s="19"/>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spans="1:30" ht="22.5" customHeight="1" x14ac:dyDescent="0.25">
      <c r="A624" s="19"/>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spans="1:30" ht="22.5" customHeight="1" x14ac:dyDescent="0.25">
      <c r="A625" s="19"/>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spans="1:30" ht="22.5" customHeight="1" x14ac:dyDescent="0.25">
      <c r="A626" s="19"/>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spans="1:30" ht="22.5" customHeight="1" x14ac:dyDescent="0.25">
      <c r="A627" s="19"/>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spans="1:30" ht="22.5" customHeight="1" x14ac:dyDescent="0.25">
      <c r="A628" s="19"/>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spans="1:30" ht="22.5" customHeight="1" x14ac:dyDescent="0.25">
      <c r="A629" s="19"/>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spans="1:30" ht="22.5" customHeight="1" x14ac:dyDescent="0.25">
      <c r="A630" s="19"/>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spans="1:30" ht="22.5" customHeight="1" x14ac:dyDescent="0.25">
      <c r="A631" s="19"/>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spans="1:30" ht="22.5" customHeight="1" x14ac:dyDescent="0.25">
      <c r="A632" s="19"/>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spans="1:30" ht="22.5" customHeight="1" x14ac:dyDescent="0.25">
      <c r="A633" s="19"/>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spans="1:30" ht="22.5" customHeight="1" x14ac:dyDescent="0.25">
      <c r="A634" s="19"/>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spans="1:30" ht="22.5" customHeight="1" x14ac:dyDescent="0.25">
      <c r="A635" s="19"/>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spans="1:30" ht="22.5" customHeight="1" x14ac:dyDescent="0.25">
      <c r="A636" s="19"/>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spans="1:30" ht="22.5" customHeight="1" x14ac:dyDescent="0.25">
      <c r="A637" s="19"/>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spans="1:30" ht="22.5" customHeight="1" x14ac:dyDescent="0.25">
      <c r="A638" s="19"/>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spans="1:30" ht="22.5" customHeight="1" x14ac:dyDescent="0.25">
      <c r="A639" s="19"/>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spans="1:30" ht="22.5" customHeight="1" x14ac:dyDescent="0.25">
      <c r="A640" s="19"/>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spans="1:30" ht="22.5" customHeight="1" x14ac:dyDescent="0.25">
      <c r="A641" s="19"/>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spans="1:30" ht="22.5" customHeight="1" x14ac:dyDescent="0.25">
      <c r="A642" s="19"/>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spans="1:30" ht="22.5" customHeight="1" x14ac:dyDescent="0.25">
      <c r="A643" s="19"/>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spans="1:30" ht="22.5" customHeight="1" x14ac:dyDescent="0.25">
      <c r="A644" s="19"/>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spans="1:30" ht="22.5" customHeight="1" x14ac:dyDescent="0.25">
      <c r="A645" s="19"/>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spans="1:30" ht="22.5" customHeight="1" x14ac:dyDescent="0.25">
      <c r="A646" s="19"/>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spans="1:30" ht="22.5" customHeight="1" x14ac:dyDescent="0.25">
      <c r="A647" s="19"/>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spans="1:30" ht="22.5" customHeight="1" x14ac:dyDescent="0.25">
      <c r="A648" s="19"/>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spans="1:30" ht="22.5" customHeight="1" x14ac:dyDescent="0.25">
      <c r="A649" s="19"/>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spans="1:30" ht="22.5" customHeight="1" x14ac:dyDescent="0.25">
      <c r="A650" s="19"/>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spans="1:30" ht="22.5" customHeight="1" x14ac:dyDescent="0.25">
      <c r="A651" s="19"/>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spans="1:30" ht="22.5" customHeight="1" x14ac:dyDescent="0.25">
      <c r="A652" s="19"/>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spans="1:30" ht="22.5" customHeight="1" x14ac:dyDescent="0.25">
      <c r="A653" s="19"/>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spans="1:30" ht="22.5" customHeight="1" x14ac:dyDescent="0.25">
      <c r="A654" s="19"/>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spans="1:30" ht="22.5" customHeight="1" x14ac:dyDescent="0.25">
      <c r="A655" s="19"/>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spans="1:30" ht="22.5" customHeight="1" x14ac:dyDescent="0.25">
      <c r="A656" s="19"/>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spans="1:30" ht="22.5" customHeight="1" x14ac:dyDescent="0.25">
      <c r="A657" s="19"/>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spans="1:30" ht="22.5" customHeight="1" x14ac:dyDescent="0.25">
      <c r="A658" s="19"/>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spans="1:30" ht="22.5" customHeight="1" x14ac:dyDescent="0.25">
      <c r="A659" s="19"/>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spans="1:30" ht="22.5" customHeight="1" x14ac:dyDescent="0.25">
      <c r="A660" s="19"/>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spans="1:30" ht="22.5" customHeight="1" x14ac:dyDescent="0.25">
      <c r="A661" s="19"/>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spans="1:30" ht="22.5" customHeight="1" x14ac:dyDescent="0.25">
      <c r="A662" s="19"/>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spans="1:30" ht="22.5" customHeight="1" x14ac:dyDescent="0.25">
      <c r="A663" s="19"/>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spans="1:30" ht="22.5" customHeight="1" x14ac:dyDescent="0.25">
      <c r="A664" s="19"/>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spans="1:30" ht="22.5" customHeight="1" x14ac:dyDescent="0.25">
      <c r="A665" s="19"/>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spans="1:30" ht="22.5" customHeight="1" x14ac:dyDescent="0.25">
      <c r="A666" s="19"/>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spans="1:30" ht="22.5" customHeight="1" x14ac:dyDescent="0.25">
      <c r="A667" s="19"/>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spans="1:30" ht="22.5" customHeight="1" x14ac:dyDescent="0.25">
      <c r="A668" s="19"/>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spans="1:30" ht="22.5" customHeight="1" x14ac:dyDescent="0.25">
      <c r="A669" s="19"/>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spans="1:30" ht="22.5" customHeight="1" x14ac:dyDescent="0.25">
      <c r="A670" s="19"/>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spans="1:30" ht="22.5" customHeight="1" x14ac:dyDescent="0.25">
      <c r="A671" s="19"/>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spans="1:30" ht="22.5" customHeight="1" x14ac:dyDescent="0.25">
      <c r="A672" s="19"/>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spans="1:30" ht="22.5" customHeight="1" x14ac:dyDescent="0.25">
      <c r="A673" s="19"/>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spans="1:30" ht="22.5" customHeight="1" x14ac:dyDescent="0.25">
      <c r="A674" s="19"/>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spans="1:30" ht="22.5" customHeight="1" x14ac:dyDescent="0.25">
      <c r="A675" s="19"/>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spans="1:30" ht="22.5" customHeight="1" x14ac:dyDescent="0.25">
      <c r="A676" s="19"/>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spans="1:30" ht="22.5" customHeight="1" x14ac:dyDescent="0.25">
      <c r="A677" s="19"/>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spans="1:30" ht="22.5" customHeight="1" x14ac:dyDescent="0.25">
      <c r="A678" s="19"/>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spans="1:30" ht="22.5" customHeight="1" x14ac:dyDescent="0.25">
      <c r="A679" s="19"/>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spans="1:30" ht="22.5" customHeight="1" x14ac:dyDescent="0.25">
      <c r="A680" s="19"/>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spans="1:30" ht="22.5" customHeight="1" x14ac:dyDescent="0.25">
      <c r="A681" s="19"/>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spans="1:30" ht="22.5" customHeight="1" x14ac:dyDescent="0.25">
      <c r="A682" s="19"/>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spans="1:30" ht="22.5" customHeight="1" x14ac:dyDescent="0.25">
      <c r="A683" s="19"/>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spans="1:30" ht="22.5" customHeight="1" x14ac:dyDescent="0.25">
      <c r="A684" s="19"/>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spans="1:30" ht="22.5" customHeight="1" x14ac:dyDescent="0.25">
      <c r="A685" s="19"/>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spans="1:30" ht="22.5" customHeight="1" x14ac:dyDescent="0.25">
      <c r="A686" s="19"/>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spans="1:30" ht="22.5" customHeight="1" x14ac:dyDescent="0.25">
      <c r="A687" s="19"/>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spans="1:30" ht="22.5" customHeight="1" x14ac:dyDescent="0.25">
      <c r="A688" s="19"/>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spans="1:30" ht="22.5" customHeight="1" x14ac:dyDescent="0.25">
      <c r="A689" s="19"/>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spans="1:30" ht="22.5" customHeight="1" x14ac:dyDescent="0.25">
      <c r="A690" s="19"/>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spans="1:30" ht="22.5" customHeight="1" x14ac:dyDescent="0.25">
      <c r="A691" s="19"/>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spans="1:30" ht="22.5" customHeight="1" x14ac:dyDescent="0.25">
      <c r="A692" s="19"/>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spans="1:30" ht="22.5" customHeight="1" x14ac:dyDescent="0.25">
      <c r="A693" s="19"/>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spans="1:30" ht="22.5" customHeight="1" x14ac:dyDescent="0.25">
      <c r="A694" s="19"/>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spans="1:30" ht="22.5" customHeight="1" x14ac:dyDescent="0.25">
      <c r="A695" s="19"/>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spans="1:30" ht="22.5" customHeight="1" x14ac:dyDescent="0.25">
      <c r="A696" s="19"/>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spans="1:30" ht="22.5" customHeight="1" x14ac:dyDescent="0.25">
      <c r="A697" s="19"/>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spans="1:30" ht="22.5" customHeight="1" x14ac:dyDescent="0.25">
      <c r="A698" s="19"/>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spans="1:30" ht="22.5" customHeight="1" x14ac:dyDescent="0.25">
      <c r="A699" s="19"/>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spans="1:30" ht="22.5" customHeight="1" x14ac:dyDescent="0.25">
      <c r="A700" s="19"/>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spans="1:30" ht="22.5" customHeight="1" x14ac:dyDescent="0.25">
      <c r="A701" s="19"/>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spans="1:30" ht="22.5" customHeight="1" x14ac:dyDescent="0.25">
      <c r="A702" s="19"/>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spans="1:30" ht="22.5" customHeight="1" x14ac:dyDescent="0.25">
      <c r="A703" s="19"/>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spans="1:30" ht="22.5" customHeight="1" x14ac:dyDescent="0.25">
      <c r="A704" s="19"/>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spans="1:30" ht="22.5" customHeight="1" x14ac:dyDescent="0.25">
      <c r="A705" s="19"/>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spans="1:30" ht="22.5" customHeight="1" x14ac:dyDescent="0.25">
      <c r="A706" s="19"/>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spans="1:30" ht="22.5" customHeight="1" x14ac:dyDescent="0.25">
      <c r="A707" s="19"/>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spans="1:30" ht="22.5" customHeight="1" x14ac:dyDescent="0.25">
      <c r="A708" s="19"/>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spans="1:30" ht="22.5" customHeight="1" x14ac:dyDescent="0.25">
      <c r="A709" s="19"/>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spans="1:30" ht="22.5" customHeight="1" x14ac:dyDescent="0.25">
      <c r="A710" s="19"/>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spans="1:30" ht="22.5" customHeight="1" x14ac:dyDescent="0.25">
      <c r="A711" s="19"/>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spans="1:30" ht="22.5" customHeight="1" x14ac:dyDescent="0.25">
      <c r="A712" s="19"/>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spans="1:30" ht="22.5" customHeight="1" x14ac:dyDescent="0.25">
      <c r="A713" s="19"/>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spans="1:30" ht="22.5" customHeight="1" x14ac:dyDescent="0.25">
      <c r="A714" s="19"/>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spans="1:30" ht="22.5" customHeight="1" x14ac:dyDescent="0.25">
      <c r="A715" s="19"/>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spans="1:30" ht="22.5" customHeight="1" x14ac:dyDescent="0.25">
      <c r="A716" s="19"/>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spans="1:30" ht="22.5" customHeight="1" x14ac:dyDescent="0.25">
      <c r="A717" s="19"/>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spans="1:30" ht="22.5" customHeight="1" x14ac:dyDescent="0.25">
      <c r="A718" s="19"/>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spans="1:30" ht="22.5" customHeight="1" x14ac:dyDescent="0.25">
      <c r="A719" s="19"/>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spans="1:30" ht="22.5" customHeight="1" x14ac:dyDescent="0.25">
      <c r="A720" s="19"/>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spans="1:30" ht="22.5" customHeight="1" x14ac:dyDescent="0.25">
      <c r="A721" s="19"/>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spans="1:30" ht="22.5" customHeight="1" x14ac:dyDescent="0.25">
      <c r="A722" s="19"/>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spans="1:30" ht="22.5" customHeight="1" x14ac:dyDescent="0.25">
      <c r="A723" s="19"/>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spans="1:30" ht="22.5" customHeight="1" x14ac:dyDescent="0.25">
      <c r="A724" s="19"/>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spans="1:30" ht="22.5" customHeight="1" x14ac:dyDescent="0.25">
      <c r="A725" s="19"/>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spans="1:30" ht="22.5" customHeight="1" x14ac:dyDescent="0.25">
      <c r="A726" s="19"/>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spans="1:30" ht="22.5" customHeight="1" x14ac:dyDescent="0.25">
      <c r="A727" s="19"/>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spans="1:30" ht="22.5" customHeight="1" x14ac:dyDescent="0.25">
      <c r="A728" s="19"/>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spans="1:30" ht="22.5" customHeight="1" x14ac:dyDescent="0.25">
      <c r="A729" s="19"/>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spans="1:30" ht="22.5" customHeight="1" x14ac:dyDescent="0.25">
      <c r="A730" s="19"/>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spans="1:30" ht="22.5" customHeight="1" x14ac:dyDescent="0.25">
      <c r="A731" s="19"/>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spans="1:30" ht="22.5" customHeight="1" x14ac:dyDescent="0.25">
      <c r="A732" s="19"/>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spans="1:30" ht="22.5" customHeight="1" x14ac:dyDescent="0.25">
      <c r="A733" s="19"/>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spans="1:30" ht="22.5" customHeight="1" x14ac:dyDescent="0.25">
      <c r="A734" s="19"/>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spans="1:30" ht="22.5" customHeight="1" x14ac:dyDescent="0.25">
      <c r="A735" s="19"/>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spans="1:30" ht="22.5" customHeight="1" x14ac:dyDescent="0.25">
      <c r="A736" s="19"/>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spans="1:30" ht="22.5" customHeight="1" x14ac:dyDescent="0.25">
      <c r="A737" s="19"/>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spans="1:30" ht="22.5" customHeight="1" x14ac:dyDescent="0.25">
      <c r="A738" s="19"/>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spans="1:30" ht="22.5" customHeight="1" x14ac:dyDescent="0.25">
      <c r="A739" s="19"/>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spans="1:30" ht="22.5" customHeight="1" x14ac:dyDescent="0.25">
      <c r="A740" s="19"/>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spans="1:30" ht="22.5" customHeight="1" x14ac:dyDescent="0.25">
      <c r="A741" s="19"/>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spans="1:30" ht="22.5" customHeight="1" x14ac:dyDescent="0.25">
      <c r="A742" s="19"/>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spans="1:30" ht="22.5" customHeight="1" x14ac:dyDescent="0.25">
      <c r="A743" s="19"/>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spans="1:30" ht="22.5" customHeight="1" x14ac:dyDescent="0.25">
      <c r="A744" s="19"/>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spans="1:30" ht="22.5" customHeight="1" x14ac:dyDescent="0.25">
      <c r="A745" s="19"/>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spans="1:30" ht="22.5" customHeight="1" x14ac:dyDescent="0.25">
      <c r="A746" s="19"/>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spans="1:30" ht="22.5" customHeight="1" x14ac:dyDescent="0.25">
      <c r="A747" s="19"/>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spans="1:30" ht="22.5" customHeight="1" x14ac:dyDescent="0.25">
      <c r="A748" s="19"/>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spans="1:30" ht="22.5" customHeight="1" x14ac:dyDescent="0.25">
      <c r="A749" s="19"/>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spans="1:30" ht="22.5" customHeight="1" x14ac:dyDescent="0.25">
      <c r="A750" s="19"/>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spans="1:30" ht="22.5" customHeight="1" x14ac:dyDescent="0.25">
      <c r="A751" s="19"/>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spans="1:30" ht="22.5" customHeight="1" x14ac:dyDescent="0.25">
      <c r="A752" s="19"/>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spans="1:30" ht="22.5" customHeight="1" x14ac:dyDescent="0.25">
      <c r="A753" s="19"/>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spans="1:30" ht="22.5" customHeight="1" x14ac:dyDescent="0.25">
      <c r="A754" s="19"/>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spans="1:30" ht="22.5" customHeight="1" x14ac:dyDescent="0.25">
      <c r="A755" s="19"/>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spans="1:30" ht="22.5" customHeight="1" x14ac:dyDescent="0.25">
      <c r="A756" s="19"/>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spans="1:30" ht="22.5" customHeight="1" x14ac:dyDescent="0.25">
      <c r="A757" s="19"/>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spans="1:30" ht="22.5" customHeight="1" x14ac:dyDescent="0.25">
      <c r="A758" s="19"/>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spans="1:30" ht="22.5" customHeight="1" x14ac:dyDescent="0.25">
      <c r="A759" s="19"/>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spans="1:30" ht="22.5" customHeight="1" x14ac:dyDescent="0.25">
      <c r="A760" s="19"/>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spans="1:30" ht="22.5" customHeight="1" x14ac:dyDescent="0.25">
      <c r="A761" s="19"/>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spans="1:30" ht="22.5" customHeight="1" x14ac:dyDescent="0.25">
      <c r="A762" s="19"/>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spans="1:30" ht="22.5" customHeight="1" x14ac:dyDescent="0.25">
      <c r="A763" s="19"/>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spans="1:30" ht="22.5" customHeight="1" x14ac:dyDescent="0.25">
      <c r="A764" s="19"/>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spans="1:30" ht="22.5" customHeight="1" x14ac:dyDescent="0.25">
      <c r="A765" s="19"/>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spans="1:30" ht="22.5" customHeight="1" x14ac:dyDescent="0.25">
      <c r="A766" s="19"/>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spans="1:30" ht="22.5" customHeight="1" x14ac:dyDescent="0.25">
      <c r="A767" s="19"/>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spans="1:30" ht="22.5" customHeight="1" x14ac:dyDescent="0.25">
      <c r="A768" s="19"/>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spans="1:30" ht="22.5" customHeight="1" x14ac:dyDescent="0.25">
      <c r="A769" s="19"/>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spans="1:30" ht="22.5" customHeight="1" x14ac:dyDescent="0.25">
      <c r="A770" s="19"/>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spans="1:30" ht="22.5" customHeight="1" x14ac:dyDescent="0.25">
      <c r="A771" s="19"/>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spans="1:30" ht="22.5" customHeight="1" x14ac:dyDescent="0.25">
      <c r="A772" s="19"/>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spans="1:30" ht="22.5" customHeight="1" x14ac:dyDescent="0.25">
      <c r="A773" s="19"/>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spans="1:30" ht="22.5" customHeight="1" x14ac:dyDescent="0.25">
      <c r="A774" s="19"/>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spans="1:30" ht="22.5" customHeight="1" x14ac:dyDescent="0.25">
      <c r="A775" s="19"/>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spans="1:30" ht="22.5" customHeight="1" x14ac:dyDescent="0.25">
      <c r="A776" s="19"/>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spans="1:30" ht="22.5" customHeight="1" x14ac:dyDescent="0.25">
      <c r="A777" s="19"/>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spans="1:30" ht="22.5" customHeight="1" x14ac:dyDescent="0.25">
      <c r="A778" s="19"/>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spans="1:30" ht="22.5" customHeight="1" x14ac:dyDescent="0.25">
      <c r="A779" s="19"/>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spans="1:30" ht="22.5" customHeight="1" x14ac:dyDescent="0.25">
      <c r="A780" s="19"/>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spans="1:30" ht="22.5" customHeight="1" x14ac:dyDescent="0.25">
      <c r="A781" s="19"/>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spans="1:30" ht="22.5" customHeight="1" x14ac:dyDescent="0.25">
      <c r="A782" s="19"/>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spans="1:30" ht="22.5" customHeight="1" x14ac:dyDescent="0.25">
      <c r="A783" s="19"/>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spans="1:30" ht="22.5" customHeight="1" x14ac:dyDescent="0.25">
      <c r="A784" s="19"/>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spans="1:30" ht="22.5" customHeight="1" x14ac:dyDescent="0.25">
      <c r="A785" s="19"/>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spans="1:30" ht="22.5" customHeight="1" x14ac:dyDescent="0.25">
      <c r="A786" s="19"/>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spans="1:30" ht="22.5" customHeight="1" x14ac:dyDescent="0.25">
      <c r="A787" s="19"/>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spans="1:30" ht="22.5" customHeight="1" x14ac:dyDescent="0.25">
      <c r="A788" s="19"/>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spans="1:30" ht="22.5" customHeight="1" x14ac:dyDescent="0.25">
      <c r="A789" s="19"/>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spans="1:30" ht="22.5" customHeight="1" x14ac:dyDescent="0.25">
      <c r="A790" s="19"/>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spans="1:30" ht="22.5" customHeight="1" x14ac:dyDescent="0.25">
      <c r="A791" s="19"/>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spans="1:30" ht="22.5" customHeight="1" x14ac:dyDescent="0.25">
      <c r="A792" s="19"/>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spans="1:30" ht="22.5" customHeight="1" x14ac:dyDescent="0.25">
      <c r="A793" s="19"/>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spans="1:30" ht="22.5" customHeight="1" x14ac:dyDescent="0.25">
      <c r="A794" s="19"/>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spans="1:30" ht="22.5" customHeight="1" x14ac:dyDescent="0.25">
      <c r="A795" s="19"/>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spans="1:30" ht="22.5" customHeight="1" x14ac:dyDescent="0.25">
      <c r="A796" s="19"/>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spans="1:30" ht="22.5" customHeight="1" x14ac:dyDescent="0.25">
      <c r="A797" s="19"/>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spans="1:30" ht="22.5" customHeight="1" x14ac:dyDescent="0.25">
      <c r="A798" s="19"/>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spans="1:30" ht="22.5" customHeight="1" x14ac:dyDescent="0.25">
      <c r="A799" s="19"/>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spans="1:30" ht="22.5" customHeight="1" x14ac:dyDescent="0.25">
      <c r="A800" s="19"/>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spans="1:30" ht="22.5" customHeight="1" x14ac:dyDescent="0.25">
      <c r="A801" s="19"/>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spans="1:30" ht="22.5" customHeight="1" x14ac:dyDescent="0.25">
      <c r="A802" s="19"/>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spans="1:30" ht="22.5" customHeight="1" x14ac:dyDescent="0.25">
      <c r="A803" s="19"/>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spans="1:30" ht="22.5" customHeight="1" x14ac:dyDescent="0.25">
      <c r="A804" s="19"/>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spans="1:30" ht="22.5" customHeight="1" x14ac:dyDescent="0.25">
      <c r="A805" s="19"/>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spans="1:30" ht="22.5" customHeight="1" x14ac:dyDescent="0.25">
      <c r="A806" s="19"/>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spans="1:30" ht="22.5" customHeight="1" x14ac:dyDescent="0.25">
      <c r="A807" s="19"/>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spans="1:30" ht="22.5" customHeight="1" x14ac:dyDescent="0.25">
      <c r="A808" s="19"/>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spans="1:30" ht="22.5" customHeight="1" x14ac:dyDescent="0.25">
      <c r="A809" s="19"/>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spans="1:30" ht="22.5" customHeight="1" x14ac:dyDescent="0.25">
      <c r="A810" s="19"/>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spans="1:30" ht="22.5" customHeight="1" x14ac:dyDescent="0.25">
      <c r="A811" s="19"/>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spans="1:30" ht="22.5" customHeight="1" x14ac:dyDescent="0.25">
      <c r="A812" s="19"/>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spans="1:30" ht="22.5" customHeight="1" x14ac:dyDescent="0.25">
      <c r="A813" s="19"/>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spans="1:30" ht="22.5" customHeight="1" x14ac:dyDescent="0.25">
      <c r="A814" s="19"/>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spans="1:30" ht="22.5" customHeight="1" x14ac:dyDescent="0.25">
      <c r="A815" s="19"/>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spans="1:30" ht="22.5" customHeight="1" x14ac:dyDescent="0.25">
      <c r="A816" s="19"/>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spans="1:30" ht="22.5" customHeight="1" x14ac:dyDescent="0.25">
      <c r="A817" s="19"/>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spans="1:30" ht="22.5" customHeight="1" x14ac:dyDescent="0.25">
      <c r="A818" s="19"/>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spans="1:30" ht="22.5" customHeight="1" x14ac:dyDescent="0.25">
      <c r="A819" s="19"/>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spans="1:30" ht="22.5" customHeight="1" x14ac:dyDescent="0.25">
      <c r="A820" s="19"/>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spans="1:30" ht="22.5" customHeight="1" x14ac:dyDescent="0.25">
      <c r="A821" s="19"/>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spans="1:30" ht="22.5" customHeight="1" x14ac:dyDescent="0.25">
      <c r="A822" s="19"/>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spans="1:30" ht="22.5" customHeight="1" x14ac:dyDescent="0.25">
      <c r="A823" s="19"/>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spans="1:30" ht="22.5" customHeight="1" x14ac:dyDescent="0.25">
      <c r="A824" s="19"/>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spans="1:30" ht="22.5" customHeight="1" x14ac:dyDescent="0.25">
      <c r="A825" s="19"/>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spans="1:30" ht="22.5" customHeight="1" x14ac:dyDescent="0.25">
      <c r="A826" s="19"/>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spans="1:30" ht="22.5" customHeight="1" x14ac:dyDescent="0.25">
      <c r="A827" s="19"/>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spans="1:30" ht="22.5" customHeight="1" x14ac:dyDescent="0.25">
      <c r="A828" s="19"/>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spans="1:30" ht="22.5" customHeight="1" x14ac:dyDescent="0.25">
      <c r="A829" s="19"/>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spans="1:30" ht="22.5" customHeight="1" x14ac:dyDescent="0.25">
      <c r="A830" s="19"/>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spans="1:30" ht="22.5" customHeight="1" x14ac:dyDescent="0.25">
      <c r="A831" s="19"/>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spans="1:30" ht="22.5" customHeight="1" x14ac:dyDescent="0.25">
      <c r="A832" s="19"/>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spans="1:30" ht="22.5" customHeight="1" x14ac:dyDescent="0.25">
      <c r="A833" s="19"/>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spans="1:30" ht="22.5" customHeight="1" x14ac:dyDescent="0.25">
      <c r="A834" s="19"/>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spans="1:30" ht="22.5" customHeight="1" x14ac:dyDescent="0.25">
      <c r="A835" s="19"/>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spans="1:30" ht="22.5" customHeight="1" x14ac:dyDescent="0.25">
      <c r="A836" s="19"/>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spans="1:30" ht="22.5" customHeight="1" x14ac:dyDescent="0.25">
      <c r="A837" s="19"/>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spans="1:30" ht="22.5" customHeight="1" x14ac:dyDescent="0.25">
      <c r="A838" s="19"/>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spans="1:30" ht="22.5" customHeight="1" x14ac:dyDescent="0.25">
      <c r="A839" s="19"/>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spans="1:30" ht="22.5" customHeight="1" x14ac:dyDescent="0.25">
      <c r="A840" s="19"/>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spans="1:30" ht="22.5" customHeight="1" x14ac:dyDescent="0.25">
      <c r="A841" s="19"/>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spans="1:30" ht="22.5" customHeight="1" x14ac:dyDescent="0.25">
      <c r="A842" s="19"/>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spans="1:30" ht="22.5" customHeight="1" x14ac:dyDescent="0.25">
      <c r="A843" s="19"/>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spans="1:30" ht="22.5" customHeight="1" x14ac:dyDescent="0.25">
      <c r="A844" s="19"/>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spans="1:30" ht="22.5" customHeight="1" x14ac:dyDescent="0.25">
      <c r="A845" s="19"/>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spans="1:30" ht="22.5" customHeight="1" x14ac:dyDescent="0.25">
      <c r="A846" s="19"/>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spans="1:30" ht="22.5" customHeight="1" x14ac:dyDescent="0.25">
      <c r="A847" s="19"/>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spans="1:30" ht="22.5" customHeight="1" x14ac:dyDescent="0.25">
      <c r="A848" s="19"/>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spans="1:30" ht="22.5" customHeight="1" x14ac:dyDescent="0.25">
      <c r="A849" s="19"/>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spans="1:30" ht="22.5" customHeight="1" x14ac:dyDescent="0.25">
      <c r="A850" s="19"/>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spans="1:30" ht="22.5" customHeight="1" x14ac:dyDescent="0.25">
      <c r="A851" s="19"/>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spans="1:30" ht="22.5" customHeight="1" x14ac:dyDescent="0.25">
      <c r="A852" s="19"/>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spans="1:30" ht="22.5" customHeight="1" x14ac:dyDescent="0.25">
      <c r="A853" s="19"/>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spans="1:30" ht="22.5" customHeight="1" x14ac:dyDescent="0.25">
      <c r="A854" s="19"/>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spans="1:30" ht="22.5" customHeight="1" x14ac:dyDescent="0.25">
      <c r="A855" s="19"/>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spans="1:30" ht="22.5" customHeight="1" x14ac:dyDescent="0.25">
      <c r="A856" s="19"/>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spans="1:30" ht="22.5" customHeight="1" x14ac:dyDescent="0.25">
      <c r="A857" s="19"/>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spans="1:30" ht="22.5" customHeight="1" x14ac:dyDescent="0.25">
      <c r="A858" s="19"/>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spans="1:30" ht="22.5" customHeight="1" x14ac:dyDescent="0.25">
      <c r="A859" s="19"/>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spans="1:30" ht="22.5" customHeight="1" x14ac:dyDescent="0.25">
      <c r="A860" s="19"/>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spans="1:30" ht="22.5" customHeight="1" x14ac:dyDescent="0.25">
      <c r="A861" s="19"/>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spans="1:30" ht="22.5" customHeight="1" x14ac:dyDescent="0.25">
      <c r="A862" s="19"/>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spans="1:30" ht="22.5" customHeight="1" x14ac:dyDescent="0.25">
      <c r="A863" s="19"/>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spans="1:30" ht="22.5" customHeight="1" x14ac:dyDescent="0.25">
      <c r="A864" s="19"/>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spans="1:30" ht="22.5" customHeight="1" x14ac:dyDescent="0.25">
      <c r="A865" s="19"/>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spans="1:30" ht="22.5" customHeight="1" x14ac:dyDescent="0.25">
      <c r="A866" s="19"/>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spans="1:30" ht="22.5" customHeight="1" x14ac:dyDescent="0.25">
      <c r="A867" s="19"/>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spans="1:30" ht="22.5" customHeight="1" x14ac:dyDescent="0.25">
      <c r="A868" s="19"/>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spans="1:30" ht="22.5" customHeight="1" x14ac:dyDescent="0.25">
      <c r="A869" s="19"/>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spans="1:30" ht="22.5" customHeight="1" x14ac:dyDescent="0.25">
      <c r="A870" s="19"/>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spans="1:30" ht="22.5" customHeight="1" x14ac:dyDescent="0.25">
      <c r="A871" s="19"/>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spans="1:30" ht="22.5" customHeight="1" x14ac:dyDescent="0.25">
      <c r="A872" s="19"/>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spans="1:30" ht="22.5" customHeight="1" x14ac:dyDescent="0.25">
      <c r="A873" s="19"/>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spans="1:30" ht="22.5" customHeight="1" x14ac:dyDescent="0.25">
      <c r="A874" s="19"/>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spans="1:30" ht="22.5" customHeight="1" x14ac:dyDescent="0.25">
      <c r="A875" s="19"/>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spans="1:30" ht="22.5" customHeight="1" x14ac:dyDescent="0.25">
      <c r="A876" s="19"/>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spans="1:30" ht="22.5" customHeight="1" x14ac:dyDescent="0.25">
      <c r="A877" s="19"/>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spans="1:30" ht="22.5" customHeight="1" x14ac:dyDescent="0.25">
      <c r="A878" s="19"/>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spans="1:30" ht="22.5" customHeight="1" x14ac:dyDescent="0.25">
      <c r="A879" s="19"/>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spans="1:30" ht="22.5" customHeight="1" x14ac:dyDescent="0.25">
      <c r="A880" s="19"/>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spans="1:30" ht="22.5" customHeight="1" x14ac:dyDescent="0.25">
      <c r="A881" s="19"/>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spans="1:30" ht="22.5" customHeight="1" x14ac:dyDescent="0.25">
      <c r="A882" s="19"/>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spans="1:30" ht="22.5" customHeight="1" x14ac:dyDescent="0.25">
      <c r="A883" s="19"/>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spans="1:30" ht="22.5" customHeight="1" x14ac:dyDescent="0.25">
      <c r="A884" s="19"/>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spans="1:30" ht="22.5" customHeight="1" x14ac:dyDescent="0.25">
      <c r="A885" s="19"/>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spans="1:30" ht="22.5" customHeight="1" x14ac:dyDescent="0.25">
      <c r="A886" s="19"/>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spans="1:30" ht="22.5" customHeight="1" x14ac:dyDescent="0.25">
      <c r="A887" s="19"/>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spans="1:30" ht="22.5" customHeight="1" x14ac:dyDescent="0.25">
      <c r="A888" s="19"/>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spans="1:30" ht="22.5" customHeight="1" x14ac:dyDescent="0.25">
      <c r="A889" s="19"/>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spans="1:30" ht="22.5" customHeight="1" x14ac:dyDescent="0.25">
      <c r="A890" s="19"/>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spans="1:30" ht="22.5" customHeight="1" x14ac:dyDescent="0.25">
      <c r="A891" s="19"/>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spans="1:30" ht="22.5" customHeight="1" x14ac:dyDescent="0.25">
      <c r="A892" s="19"/>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spans="1:30" ht="22.5" customHeight="1" x14ac:dyDescent="0.25">
      <c r="A893" s="19"/>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spans="1:30" ht="22.5" customHeight="1" x14ac:dyDescent="0.25">
      <c r="A894" s="19"/>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spans="1:30" ht="22.5" customHeight="1" x14ac:dyDescent="0.25">
      <c r="A895" s="19"/>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spans="1:30" ht="22.5" customHeight="1" x14ac:dyDescent="0.25">
      <c r="A896" s="19"/>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spans="1:30" ht="22.5" customHeight="1" x14ac:dyDescent="0.25">
      <c r="A897" s="19"/>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spans="1:30" ht="22.5" customHeight="1" x14ac:dyDescent="0.25">
      <c r="A898" s="19"/>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spans="1:30" ht="22.5" customHeight="1" x14ac:dyDescent="0.25">
      <c r="A899" s="19"/>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spans="1:30" ht="22.5" customHeight="1" x14ac:dyDescent="0.25">
      <c r="A900" s="19"/>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spans="1:30" ht="22.5" customHeight="1" x14ac:dyDescent="0.25">
      <c r="A901" s="19"/>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spans="1:30" ht="22.5" customHeight="1" x14ac:dyDescent="0.25">
      <c r="A902" s="19"/>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spans="1:30" ht="22.5" customHeight="1" x14ac:dyDescent="0.25">
      <c r="A903" s="19"/>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spans="1:30" ht="22.5" customHeight="1" x14ac:dyDescent="0.25">
      <c r="A904" s="19"/>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spans="1:30" ht="22.5" customHeight="1" x14ac:dyDescent="0.25">
      <c r="A905" s="19"/>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spans="1:30" ht="22.5" customHeight="1" x14ac:dyDescent="0.25">
      <c r="A906" s="19"/>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spans="1:30" ht="22.5" customHeight="1" x14ac:dyDescent="0.25">
      <c r="A907" s="19"/>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spans="1:30" ht="22.5" customHeight="1" x14ac:dyDescent="0.25">
      <c r="A908" s="19"/>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spans="1:30" ht="22.5" customHeight="1" x14ac:dyDescent="0.25">
      <c r="A909" s="19"/>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spans="1:30" ht="22.5" customHeight="1" x14ac:dyDescent="0.25">
      <c r="A910" s="19"/>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spans="1:30" ht="22.5" customHeight="1" x14ac:dyDescent="0.25">
      <c r="A911" s="19"/>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spans="1:30" ht="22.5" customHeight="1" x14ac:dyDescent="0.25">
      <c r="A912" s="19"/>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spans="1:30" ht="22.5" customHeight="1" x14ac:dyDescent="0.25">
      <c r="A913" s="19"/>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spans="1:30" ht="22.5" customHeight="1" x14ac:dyDescent="0.25">
      <c r="A914" s="19"/>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spans="1:30" ht="22.5" customHeight="1" x14ac:dyDescent="0.25">
      <c r="A915" s="19"/>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spans="1:30" ht="22.5" customHeight="1" x14ac:dyDescent="0.25">
      <c r="A916" s="19"/>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spans="1:30" ht="22.5" customHeight="1" x14ac:dyDescent="0.25">
      <c r="A917" s="19"/>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spans="1:30" ht="22.5" customHeight="1" x14ac:dyDescent="0.25">
      <c r="A918" s="19"/>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spans="1:30" ht="22.5" customHeight="1" x14ac:dyDescent="0.25">
      <c r="A919" s="19"/>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spans="1:30" ht="22.5" customHeight="1" x14ac:dyDescent="0.25">
      <c r="A920" s="19"/>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spans="1:30" ht="22.5" customHeight="1" x14ac:dyDescent="0.25">
      <c r="A921" s="19"/>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spans="1:30" ht="22.5" customHeight="1" x14ac:dyDescent="0.25">
      <c r="A922" s="19"/>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spans="1:30" ht="22.5" customHeight="1" x14ac:dyDescent="0.25">
      <c r="A923" s="19"/>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spans="1:30" ht="22.5" customHeight="1" x14ac:dyDescent="0.25">
      <c r="A924" s="19"/>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spans="1:30" ht="22.5" customHeight="1" x14ac:dyDescent="0.25">
      <c r="A925" s="19"/>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spans="1:30" ht="22.5" customHeight="1" x14ac:dyDescent="0.25">
      <c r="A926" s="19"/>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spans="1:30" ht="22.5" customHeight="1" x14ac:dyDescent="0.25">
      <c r="A927" s="19"/>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spans="1:30" ht="22.5" customHeight="1" x14ac:dyDescent="0.25">
      <c r="A928" s="19"/>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spans="1:30" ht="22.5" customHeight="1" x14ac:dyDescent="0.25">
      <c r="A929" s="19"/>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spans="1:30" ht="22.5" customHeight="1" x14ac:dyDescent="0.25">
      <c r="A930" s="19"/>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spans="1:30" ht="22.5" customHeight="1" x14ac:dyDescent="0.25">
      <c r="A931" s="19"/>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spans="1:30" ht="22.5" customHeight="1" x14ac:dyDescent="0.25">
      <c r="A932" s="19"/>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spans="1:30" ht="22.5" customHeight="1" x14ac:dyDescent="0.25">
      <c r="A933" s="19"/>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spans="1:30" ht="22.5" customHeight="1" x14ac:dyDescent="0.25">
      <c r="A934" s="19"/>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spans="1:30" ht="22.5" customHeight="1" x14ac:dyDescent="0.25">
      <c r="A935" s="19"/>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spans="1:30" ht="22.5" customHeight="1" x14ac:dyDescent="0.25">
      <c r="A936" s="19"/>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spans="1:30" ht="22.5" customHeight="1" x14ac:dyDescent="0.25">
      <c r="A937" s="19"/>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spans="1:30" ht="22.5" customHeight="1" x14ac:dyDescent="0.25">
      <c r="A938" s="19"/>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spans="1:30" ht="22.5" customHeight="1" x14ac:dyDescent="0.25">
      <c r="A939" s="19"/>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spans="1:30" ht="22.5" customHeight="1" x14ac:dyDescent="0.25">
      <c r="A940" s="19"/>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spans="1:30" ht="22.5" customHeight="1" x14ac:dyDescent="0.25">
      <c r="A941" s="19"/>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spans="1:30" ht="22.5" customHeight="1" x14ac:dyDescent="0.25">
      <c r="A942" s="19"/>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spans="1:30" ht="22.5" customHeight="1" x14ac:dyDescent="0.25">
      <c r="A943" s="19"/>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spans="1:30" ht="22.5" customHeight="1" x14ac:dyDescent="0.25">
      <c r="A944" s="19"/>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spans="1:30" ht="22.5" customHeight="1" x14ac:dyDescent="0.25">
      <c r="A945" s="19"/>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spans="1:30" ht="22.5" customHeight="1" x14ac:dyDescent="0.25">
      <c r="A946" s="19"/>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spans="1:30" ht="22.5" customHeight="1" x14ac:dyDescent="0.25">
      <c r="A947" s="19"/>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spans="1:30" ht="22.5" customHeight="1" x14ac:dyDescent="0.25">
      <c r="A948" s="19"/>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spans="1:30" ht="22.5" customHeight="1" x14ac:dyDescent="0.25">
      <c r="A949" s="19"/>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spans="1:30" ht="22.5" customHeight="1" x14ac:dyDescent="0.25">
      <c r="A950" s="19"/>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spans="1:30" ht="22.5" customHeight="1" x14ac:dyDescent="0.25">
      <c r="A951" s="19"/>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spans="1:30" ht="22.5" customHeight="1" x14ac:dyDescent="0.25">
      <c r="A952" s="19"/>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spans="1:30" ht="22.5" customHeight="1" x14ac:dyDescent="0.25">
      <c r="A953" s="19"/>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spans="1:30" ht="22.5" customHeight="1" x14ac:dyDescent="0.25">
      <c r="A954" s="19"/>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spans="1:30" ht="22.5" customHeight="1" x14ac:dyDescent="0.25">
      <c r="A955" s="19"/>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spans="1:30" ht="22.5" customHeight="1" x14ac:dyDescent="0.25">
      <c r="A956" s="19"/>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spans="1:30" ht="22.5" customHeight="1" x14ac:dyDescent="0.25">
      <c r="A957" s="19"/>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spans="1:30" ht="22.5" customHeight="1" x14ac:dyDescent="0.25">
      <c r="A958" s="19"/>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spans="1:30" ht="22.5" customHeight="1" x14ac:dyDescent="0.25">
      <c r="A959" s="19"/>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spans="1:30" ht="22.5" customHeight="1" x14ac:dyDescent="0.25">
      <c r="A960" s="19"/>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spans="1:30" ht="22.5" customHeight="1" x14ac:dyDescent="0.25">
      <c r="A961" s="19"/>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spans="1:30" ht="22.5" customHeight="1" x14ac:dyDescent="0.25">
      <c r="A962" s="19"/>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spans="1:30" ht="22.5" customHeight="1" x14ac:dyDescent="0.25">
      <c r="A963" s="19"/>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spans="1:30" ht="22.5" customHeight="1" x14ac:dyDescent="0.25">
      <c r="A964" s="19"/>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spans="1:30" ht="22.5" customHeight="1" x14ac:dyDescent="0.25">
      <c r="A965" s="19"/>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spans="1:30" ht="22.5" customHeight="1" x14ac:dyDescent="0.25">
      <c r="A966" s="19"/>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spans="1:30" ht="22.5" customHeight="1" x14ac:dyDescent="0.25">
      <c r="A967" s="19"/>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spans="1:30" ht="22.5" customHeight="1" x14ac:dyDescent="0.25">
      <c r="A968" s="19"/>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spans="1:30" ht="22.5" customHeight="1" x14ac:dyDescent="0.25">
      <c r="A969" s="19"/>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spans="1:30" ht="22.5" customHeight="1" x14ac:dyDescent="0.25">
      <c r="A970" s="19"/>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spans="1:30" ht="22.5" customHeight="1" x14ac:dyDescent="0.25">
      <c r="A971" s="19"/>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spans="1:30" ht="22.5" customHeight="1" x14ac:dyDescent="0.25">
      <c r="A972" s="19"/>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spans="1:30" ht="22.5" customHeight="1" x14ac:dyDescent="0.25">
      <c r="A973" s="19"/>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spans="1:30" ht="22.5" customHeight="1" x14ac:dyDescent="0.25">
      <c r="A974" s="19"/>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spans="1:30" ht="22.5" customHeight="1" x14ac:dyDescent="0.25">
      <c r="A975" s="19"/>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spans="1:30" ht="22.5" customHeight="1" x14ac:dyDescent="0.25">
      <c r="A976" s="19"/>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spans="1:30" ht="22.5" customHeight="1" x14ac:dyDescent="0.25">
      <c r="A977" s="19"/>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spans="1:30" ht="22.5" customHeight="1" x14ac:dyDescent="0.25">
      <c r="A978" s="19"/>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spans="1:30" ht="22.5" customHeight="1" x14ac:dyDescent="0.25">
      <c r="A979" s="19"/>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spans="1:30" ht="22.5" customHeight="1" x14ac:dyDescent="0.25">
      <c r="A980" s="19"/>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spans="1:30" ht="22.5" customHeight="1" x14ac:dyDescent="0.25">
      <c r="A981" s="19"/>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spans="1:30" ht="22.5" customHeight="1" x14ac:dyDescent="0.25">
      <c r="A982" s="19"/>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spans="1:30" ht="22.5" customHeight="1" x14ac:dyDescent="0.25">
      <c r="A983" s="19"/>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spans="1:30" ht="22.5" customHeight="1" x14ac:dyDescent="0.25">
      <c r="A984" s="19"/>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spans="1:30" ht="22.5" customHeight="1" x14ac:dyDescent="0.25">
      <c r="A985" s="19"/>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spans="1:30" ht="22.5" customHeight="1" x14ac:dyDescent="0.25">
      <c r="A986" s="19"/>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spans="1:30" ht="22.5" customHeight="1" x14ac:dyDescent="0.25">
      <c r="A987" s="19"/>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spans="1:30" ht="22.5" customHeight="1" x14ac:dyDescent="0.25">
      <c r="A988" s="19"/>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spans="1:30" ht="22.5" customHeight="1" x14ac:dyDescent="0.25">
      <c r="A989" s="19"/>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spans="1:30" ht="22.5" customHeight="1" x14ac:dyDescent="0.25">
      <c r="A990" s="19"/>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spans="1:30" ht="22.5" customHeight="1" x14ac:dyDescent="0.25">
      <c r="A991" s="19"/>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spans="1:30" ht="22.5" customHeight="1" x14ac:dyDescent="0.25">
      <c r="A992" s="19"/>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spans="1:30" ht="22.5" customHeight="1" x14ac:dyDescent="0.25">
      <c r="A993" s="19"/>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spans="1:30" ht="22.5" customHeight="1" x14ac:dyDescent="0.25">
      <c r="A994" s="19"/>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spans="1:30" ht="22.5" customHeight="1" x14ac:dyDescent="0.25">
      <c r="A995" s="19"/>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spans="1:30" ht="22.5" customHeight="1" x14ac:dyDescent="0.25">
      <c r="A996" s="19"/>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spans="1:30" ht="22.5" customHeight="1" x14ac:dyDescent="0.25">
      <c r="A997" s="19"/>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spans="1:30" ht="22.5" customHeight="1" x14ac:dyDescent="0.25">
      <c r="A998" s="19"/>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spans="1:30" ht="22.5" customHeight="1" x14ac:dyDescent="0.25">
      <c r="A999" s="19"/>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spans="1:30" ht="22.5" customHeight="1" x14ac:dyDescent="0.25">
      <c r="A1000" s="19"/>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row r="1001" spans="1:30" ht="22.5" customHeight="1" x14ac:dyDescent="0.25">
      <c r="A1001" s="19"/>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row>
    <row r="1002" spans="1:30" ht="22.5" customHeight="1" x14ac:dyDescent="0.25">
      <c r="A1002" s="19"/>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row>
    <row r="1003" spans="1:30" ht="22.5" customHeight="1" x14ac:dyDescent="0.25">
      <c r="A1003" s="19"/>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row>
    <row r="1004" spans="1:30" ht="22.5" customHeight="1" x14ac:dyDescent="0.25">
      <c r="A1004" s="19"/>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row>
    <row r="1005" spans="1:30" ht="22.5" customHeight="1" x14ac:dyDescent="0.25">
      <c r="A1005" s="19"/>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row>
    <row r="1006" spans="1:30" ht="22.5" customHeight="1" x14ac:dyDescent="0.25">
      <c r="A1006" s="19"/>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row>
    <row r="1007" spans="1:30" ht="22.5" customHeight="1" x14ac:dyDescent="0.25">
      <c r="A1007" s="19"/>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row>
    <row r="1008" spans="1:30" ht="22.5" customHeight="1" x14ac:dyDescent="0.25">
      <c r="A1008" s="19"/>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row>
    <row r="1009" spans="1:30" ht="22.5" customHeight="1" x14ac:dyDescent="0.25">
      <c r="A1009" s="19"/>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row>
    <row r="1010" spans="1:30" ht="22.5" customHeight="1" x14ac:dyDescent="0.25">
      <c r="A1010" s="19"/>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row>
    <row r="1011" spans="1:30" ht="22.5" customHeight="1" x14ac:dyDescent="0.25">
      <c r="A1011" s="19"/>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row>
    <row r="1012" spans="1:30" ht="22.5" customHeight="1" x14ac:dyDescent="0.25">
      <c r="A1012" s="19"/>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row>
    <row r="1013" spans="1:30" ht="22.5" customHeight="1" x14ac:dyDescent="0.25">
      <c r="A1013" s="19"/>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row>
    <row r="1014" spans="1:30" ht="22.5" customHeight="1" x14ac:dyDescent="0.25">
      <c r="A1014" s="19"/>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row>
    <row r="1015" spans="1:30" ht="22.5" customHeight="1" x14ac:dyDescent="0.25">
      <c r="A1015" s="19"/>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row>
    <row r="1016" spans="1:30" ht="22.5" customHeight="1" x14ac:dyDescent="0.25">
      <c r="A1016" s="19"/>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row>
  </sheetData>
  <mergeCells count="24">
    <mergeCell ref="C24:E24"/>
    <mergeCell ref="C17:J17"/>
    <mergeCell ref="G18:J18"/>
    <mergeCell ref="B35:B47"/>
    <mergeCell ref="C5:E5"/>
    <mergeCell ref="C28:J28"/>
    <mergeCell ref="C29:E29"/>
    <mergeCell ref="C25:E25"/>
    <mergeCell ref="C3:J3"/>
    <mergeCell ref="G26:J26"/>
    <mergeCell ref="C33:C34"/>
    <mergeCell ref="K33:L33"/>
    <mergeCell ref="C22:E22"/>
    <mergeCell ref="D33:G33"/>
    <mergeCell ref="G25:J25"/>
    <mergeCell ref="C21:E21"/>
    <mergeCell ref="G22:J22"/>
    <mergeCell ref="G31:J31"/>
    <mergeCell ref="C20:J20"/>
    <mergeCell ref="C23:E23"/>
    <mergeCell ref="G21:J21"/>
    <mergeCell ref="H33:J33"/>
    <mergeCell ref="C18:E18"/>
    <mergeCell ref="C30:E30"/>
  </mergeCells>
  <conditionalFormatting sqref="D35:G47">
    <cfRule type="colorScale" priority="1">
      <colorScale>
        <cfvo type="min"/>
        <cfvo type="max"/>
        <color rgb="FFD9EAD3"/>
        <color rgb="FFF4CCCC"/>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C599F-4ADE-4A20-8EBE-DE2EF1221289}">
  <sheetPr>
    <tabColor rgb="FF538135"/>
  </sheetPr>
  <dimension ref="B2:I10"/>
  <sheetViews>
    <sheetView showGridLines="0" tabSelected="1" topLeftCell="DP1" zoomScale="110" workbookViewId="0">
      <pane xSplit="1" ySplit="5" topLeftCell="B6" activePane="bottomRight" state="frozen"/>
      <selection pane="topRight"/>
      <selection pane="bottomLeft"/>
      <selection pane="bottomRight" activeCell="B8" sqref="B8:D9"/>
    </sheetView>
  </sheetViews>
  <sheetFormatPr defaultRowHeight="12.5" x14ac:dyDescent="0.25"/>
  <cols>
    <col min="1" max="1" width="2" customWidth="1"/>
    <col min="2" max="2" width="6" customWidth="1"/>
    <col min="3" max="3" width="55" customWidth="1"/>
    <col min="4" max="4" width="14" customWidth="1"/>
    <col min="5" max="5" width="2" customWidth="1"/>
    <col min="7" max="7" width="5" customWidth="1"/>
    <col min="8" max="8" width="14" customWidth="1"/>
    <col min="9" max="9" width="4" customWidth="1"/>
  </cols>
  <sheetData>
    <row r="2" spans="2:9" ht="34" customHeight="1" x14ac:dyDescent="0.25">
      <c r="B2" s="334" t="s">
        <v>536</v>
      </c>
      <c r="C2" s="335"/>
      <c r="D2" s="335"/>
      <c r="E2" s="335"/>
    </row>
    <row r="3" spans="2:9" ht="20" customHeight="1" x14ac:dyDescent="0.25">
      <c r="B3" s="336" t="s">
        <v>302</v>
      </c>
      <c r="C3" s="335"/>
      <c r="D3" s="335"/>
      <c r="E3" s="335"/>
    </row>
    <row r="5" spans="2:9" ht="16.5" x14ac:dyDescent="0.25">
      <c r="B5" s="127" t="s">
        <v>303</v>
      </c>
      <c r="C5" s="127" t="s">
        <v>304</v>
      </c>
      <c r="D5" s="127" t="s">
        <v>305</v>
      </c>
      <c r="G5" s="337" t="s">
        <v>306</v>
      </c>
      <c r="H5" s="335"/>
      <c r="I5" s="335"/>
    </row>
    <row r="6" spans="2:9" ht="16.5" x14ac:dyDescent="0.25">
      <c r="B6" s="157">
        <v>1</v>
      </c>
      <c r="C6" s="332" t="s">
        <v>537</v>
      </c>
      <c r="D6" s="159" t="s">
        <v>308</v>
      </c>
      <c r="G6" s="160"/>
      <c r="H6" s="161" t="s">
        <v>59</v>
      </c>
    </row>
    <row r="7" spans="2:9" ht="16.5" x14ac:dyDescent="0.25">
      <c r="B7" s="177">
        <v>2</v>
      </c>
      <c r="C7" s="332" t="s">
        <v>538</v>
      </c>
      <c r="D7" s="179" t="s">
        <v>331</v>
      </c>
      <c r="G7" s="162"/>
      <c r="H7" s="163" t="s">
        <v>62</v>
      </c>
    </row>
    <row r="8" spans="2:9" ht="16.5" x14ac:dyDescent="0.25">
      <c r="B8" s="177">
        <v>3</v>
      </c>
      <c r="C8" s="333" t="s">
        <v>539</v>
      </c>
      <c r="D8" s="179" t="s">
        <v>308</v>
      </c>
      <c r="G8" s="162"/>
      <c r="H8" s="164" t="s">
        <v>65</v>
      </c>
    </row>
    <row r="9" spans="2:9" ht="16.5" x14ac:dyDescent="0.25">
      <c r="B9" s="177">
        <v>4</v>
      </c>
      <c r="C9" s="333" t="s">
        <v>540</v>
      </c>
      <c r="D9" s="179" t="s">
        <v>308</v>
      </c>
      <c r="G9" s="162"/>
      <c r="H9" s="165" t="s">
        <v>68</v>
      </c>
    </row>
    <row r="10" spans="2:9" ht="13" x14ac:dyDescent="0.25">
      <c r="G10" s="338" t="s">
        <v>309</v>
      </c>
      <c r="H10" s="335"/>
      <c r="I10" s="335"/>
    </row>
  </sheetData>
  <mergeCells count="4">
    <mergeCell ref="B2:E2"/>
    <mergeCell ref="B3:E3"/>
    <mergeCell ref="G5:I5"/>
    <mergeCell ref="G10:I10"/>
  </mergeCells>
  <hyperlinks>
    <hyperlink ref="G10" location="'Color Key'!A1" display="See the &quot;Color Key&quot; tab for full legend" xr:uid="{686FBD32-4182-4D23-AEAD-76DC12A083E0}"/>
    <hyperlink ref="C6" location="'Beta TSLA  SPX'!A1" display="'Beta TSLA  SPX'!A1" xr:uid="{D5720F6E-4328-4110-A225-43BCE180D131}"/>
    <hyperlink ref="C7" location="'CHART Beta TSLA SPX'!A1" display="'CHART Beta TSLA SPX'!A1" xr:uid="{4F293FD1-1969-4E63-9686-AAAFA74AA575}"/>
    <hyperlink ref="C8" location="'Book example'!A1" display="'Book example'!A1" xr:uid="{42412E47-9E13-4CBF-9098-1DEEAB90C6E4}"/>
    <hyperlink ref="C9" location="'Book example continued'!A1" display="'Book example continued'!A1" xr:uid="{740D7535-829F-4297-9921-BDAA6D35C95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71FE8-E38F-493C-AE38-4C1953017440}">
  <sheetPr>
    <tabColor rgb="FF538135"/>
    <outlinePr summaryBelow="0" summaryRight="0"/>
  </sheetPr>
  <dimension ref="A1:Q1000"/>
  <sheetViews>
    <sheetView workbookViewId="0"/>
  </sheetViews>
  <sheetFormatPr defaultColWidth="12.6328125" defaultRowHeight="15.75" customHeight="1" x14ac:dyDescent="0.25"/>
  <cols>
    <col min="1" max="1" width="14.36328125" customWidth="1"/>
    <col min="2" max="2" width="22.7265625" customWidth="1"/>
    <col min="3" max="3" width="18" customWidth="1"/>
    <col min="4" max="4" width="14.36328125" customWidth="1"/>
    <col min="5" max="5" width="21.08984375" customWidth="1"/>
    <col min="6" max="6" width="16.36328125" customWidth="1"/>
    <col min="7" max="7" width="15.08984375" customWidth="1"/>
    <col min="8" max="8" width="4" customWidth="1"/>
    <col min="9" max="9" width="30.90625" customWidth="1"/>
    <col min="10" max="10" width="13.6328125" customWidth="1"/>
    <col min="11" max="11" width="40.6328125" customWidth="1"/>
  </cols>
  <sheetData>
    <row r="1" spans="1:17" ht="15.75" customHeight="1" x14ac:dyDescent="0.4">
      <c r="A1" s="248" t="s">
        <v>430</v>
      </c>
      <c r="B1" s="249" t="s">
        <v>499</v>
      </c>
      <c r="C1" s="248" t="s">
        <v>500</v>
      </c>
      <c r="D1" s="248" t="s">
        <v>430</v>
      </c>
      <c r="E1" s="249" t="s">
        <v>501</v>
      </c>
      <c r="F1" s="248" t="s">
        <v>502</v>
      </c>
      <c r="G1" s="250" t="s">
        <v>503</v>
      </c>
      <c r="H1" s="251"/>
      <c r="I1" s="252"/>
      <c r="J1" s="252"/>
      <c r="K1" s="251"/>
      <c r="L1" s="251"/>
      <c r="M1" s="251"/>
      <c r="N1" s="251"/>
      <c r="O1" s="251"/>
      <c r="P1" s="251"/>
      <c r="Q1" s="251"/>
    </row>
    <row r="2" spans="1:17" ht="20" x14ac:dyDescent="0.4">
      <c r="A2" s="253">
        <v>44355</v>
      </c>
      <c r="B2" s="254">
        <v>602.97137499999997</v>
      </c>
      <c r="C2" s="255">
        <f t="shared" ref="C2:C253" si="0">B2/B3-1</f>
        <v>-3.567216932169881E-3</v>
      </c>
      <c r="D2" s="253">
        <v>44355</v>
      </c>
      <c r="E2" s="254">
        <v>4228.17</v>
      </c>
      <c r="F2" s="255">
        <f t="shared" ref="F2:F253" si="1">E2/E3-1</f>
        <v>3.9039209562474753E-4</v>
      </c>
      <c r="G2" s="256" t="b">
        <f t="shared" ref="G2:G254" si="2">A2=D2</f>
        <v>1</v>
      </c>
      <c r="H2" s="257" t="s">
        <v>504</v>
      </c>
      <c r="I2" s="258" t="s">
        <v>505</v>
      </c>
      <c r="J2" s="259">
        <f>_xlfn.COVARIANCE.P(C2:C253,F2:F253)</f>
        <v>2.3288143307954398E-4</v>
      </c>
      <c r="K2" s="260" t="s">
        <v>506</v>
      </c>
      <c r="L2" s="251"/>
      <c r="M2" s="251"/>
      <c r="N2" s="251"/>
      <c r="O2" s="251"/>
      <c r="P2" s="251"/>
      <c r="Q2" s="251"/>
    </row>
    <row r="3" spans="1:17" ht="20" x14ac:dyDescent="0.4">
      <c r="A3" s="253">
        <v>44354</v>
      </c>
      <c r="B3" s="254">
        <v>605.13000499999998</v>
      </c>
      <c r="C3" s="255">
        <f t="shared" si="0"/>
        <v>1.0149431803343933E-2</v>
      </c>
      <c r="D3" s="253">
        <v>44354</v>
      </c>
      <c r="E3" s="254">
        <v>4226.5200000000004</v>
      </c>
      <c r="F3" s="255">
        <f t="shared" si="1"/>
        <v>-7.9671102558220852E-4</v>
      </c>
      <c r="G3" s="256" t="b">
        <f t="shared" si="2"/>
        <v>1</v>
      </c>
      <c r="H3" s="257" t="s">
        <v>507</v>
      </c>
      <c r="I3" s="261" t="s">
        <v>508</v>
      </c>
      <c r="J3" s="262">
        <f>VARP(F2:F253)</f>
        <v>1.133765240352959E-4</v>
      </c>
      <c r="K3" s="260" t="s">
        <v>509</v>
      </c>
      <c r="L3" s="251"/>
      <c r="M3" s="251"/>
      <c r="N3" s="251"/>
      <c r="O3" s="251"/>
      <c r="P3" s="251"/>
      <c r="Q3" s="251"/>
    </row>
    <row r="4" spans="1:17" ht="20" x14ac:dyDescent="0.4">
      <c r="A4" s="253">
        <v>44351</v>
      </c>
      <c r="B4" s="254">
        <v>599.04998799999998</v>
      </c>
      <c r="C4" s="255">
        <f t="shared" si="0"/>
        <v>4.5754416180138868E-2</v>
      </c>
      <c r="D4" s="253">
        <v>44351</v>
      </c>
      <c r="E4" s="254">
        <v>4229.8900000000003</v>
      </c>
      <c r="F4" s="255">
        <f t="shared" si="1"/>
        <v>8.8340865998068896E-3</v>
      </c>
      <c r="G4" s="256" t="b">
        <f t="shared" si="2"/>
        <v>1</v>
      </c>
      <c r="H4" s="263"/>
      <c r="I4" s="261" t="s">
        <v>510</v>
      </c>
      <c r="J4" s="264">
        <f>J2/J3</f>
        <v>2.054053385928857</v>
      </c>
      <c r="K4" s="260" t="s">
        <v>511</v>
      </c>
      <c r="L4" s="251"/>
      <c r="M4" s="251"/>
      <c r="N4" s="251"/>
      <c r="O4" s="251"/>
      <c r="P4" s="251"/>
      <c r="Q4" s="251"/>
    </row>
    <row r="5" spans="1:17" ht="20" x14ac:dyDescent="0.4">
      <c r="A5" s="253">
        <v>44350</v>
      </c>
      <c r="B5" s="254">
        <v>572.84002699999996</v>
      </c>
      <c r="C5" s="255">
        <f t="shared" si="0"/>
        <v>-5.3344738674517056E-2</v>
      </c>
      <c r="D5" s="253">
        <v>44350</v>
      </c>
      <c r="E5" s="254">
        <v>4192.8500000000004</v>
      </c>
      <c r="F5" s="255">
        <f t="shared" si="1"/>
        <v>-3.6286988013648491E-3</v>
      </c>
      <c r="G5" s="256" t="b">
        <f t="shared" si="2"/>
        <v>1</v>
      </c>
      <c r="H5" s="263"/>
      <c r="I5" s="265" t="s">
        <v>512</v>
      </c>
      <c r="J5" s="266">
        <f>SLOPE(C2:C253,F2:F253)</f>
        <v>2.0540533859288548</v>
      </c>
      <c r="K5" s="260"/>
      <c r="L5" s="251"/>
      <c r="M5" s="251"/>
      <c r="N5" s="251"/>
      <c r="O5" s="251"/>
      <c r="P5" s="251"/>
      <c r="Q5" s="251"/>
    </row>
    <row r="6" spans="1:17" ht="20" x14ac:dyDescent="0.4">
      <c r="A6" s="253">
        <v>44349</v>
      </c>
      <c r="B6" s="254">
        <v>605.11999500000002</v>
      </c>
      <c r="C6" s="255">
        <f t="shared" si="0"/>
        <v>-3.010102304467932E-2</v>
      </c>
      <c r="D6" s="253">
        <v>44349</v>
      </c>
      <c r="E6" s="254">
        <v>4208.12</v>
      </c>
      <c r="F6" s="255">
        <f t="shared" si="1"/>
        <v>1.4469162597214869E-3</v>
      </c>
      <c r="G6" s="256" t="b">
        <f t="shared" si="2"/>
        <v>1</v>
      </c>
      <c r="H6" s="251"/>
      <c r="I6" s="265" t="s">
        <v>513</v>
      </c>
      <c r="J6" s="267">
        <f>COUNTIF(G:G,"FALSE")</f>
        <v>0</v>
      </c>
      <c r="K6" s="251"/>
      <c r="L6" s="251"/>
      <c r="M6" s="251"/>
      <c r="N6" s="251"/>
      <c r="O6" s="251"/>
      <c r="P6" s="251"/>
      <c r="Q6" s="251"/>
    </row>
    <row r="7" spans="1:17" ht="20" x14ac:dyDescent="0.4">
      <c r="A7" s="253">
        <v>44348</v>
      </c>
      <c r="B7" s="254">
        <v>623.90002400000003</v>
      </c>
      <c r="C7" s="255">
        <f t="shared" si="0"/>
        <v>-2.1111721653561677E-3</v>
      </c>
      <c r="D7" s="253">
        <v>44348</v>
      </c>
      <c r="E7" s="254">
        <v>4202.04</v>
      </c>
      <c r="F7" s="255">
        <f t="shared" si="1"/>
        <v>-4.923753184382651E-4</v>
      </c>
      <c r="G7" s="256" t="b">
        <f t="shared" si="2"/>
        <v>1</v>
      </c>
      <c r="H7" s="251"/>
      <c r="I7" s="251"/>
      <c r="J7" s="251"/>
      <c r="K7" s="251"/>
      <c r="L7" s="251"/>
      <c r="M7" s="251"/>
      <c r="N7" s="251"/>
      <c r="O7" s="251"/>
      <c r="P7" s="251"/>
      <c r="Q7" s="251"/>
    </row>
    <row r="8" spans="1:17" ht="24" x14ac:dyDescent="0.8">
      <c r="A8" s="253">
        <v>44344</v>
      </c>
      <c r="B8" s="254">
        <v>625.21997099999999</v>
      </c>
      <c r="C8" s="255">
        <f t="shared" si="0"/>
        <v>-8.9244752543193862E-3</v>
      </c>
      <c r="D8" s="253">
        <v>44344</v>
      </c>
      <c r="E8" s="254">
        <v>4204.1099999999997</v>
      </c>
      <c r="F8" s="255">
        <f t="shared" si="1"/>
        <v>7.688865190149663E-4</v>
      </c>
      <c r="G8" s="256" t="b">
        <f t="shared" si="2"/>
        <v>1</v>
      </c>
      <c r="H8" s="251"/>
      <c r="I8" s="251"/>
      <c r="J8" s="268"/>
      <c r="K8" s="251"/>
      <c r="L8" s="251"/>
      <c r="M8" s="251"/>
      <c r="N8" s="251"/>
      <c r="O8" s="251"/>
      <c r="P8" s="251"/>
      <c r="Q8" s="251"/>
    </row>
    <row r="9" spans="1:17" ht="20" x14ac:dyDescent="0.4">
      <c r="A9" s="253">
        <v>44343</v>
      </c>
      <c r="B9" s="254">
        <v>630.84997599999997</v>
      </c>
      <c r="C9" s="255">
        <f t="shared" si="0"/>
        <v>1.8929741581495518E-2</v>
      </c>
      <c r="D9" s="253">
        <v>44343</v>
      </c>
      <c r="E9" s="254">
        <v>4200.88</v>
      </c>
      <c r="F9" s="255">
        <f t="shared" si="1"/>
        <v>1.1653983922745859E-3</v>
      </c>
      <c r="G9" s="256" t="b">
        <f t="shared" si="2"/>
        <v>1</v>
      </c>
      <c r="H9" s="251"/>
      <c r="I9" s="251"/>
      <c r="J9" s="251"/>
      <c r="K9" s="251"/>
      <c r="L9" s="251"/>
      <c r="M9" s="251"/>
      <c r="N9" s="251"/>
      <c r="O9" s="251"/>
      <c r="P9" s="251"/>
      <c r="Q9" s="251"/>
    </row>
    <row r="10" spans="1:17" ht="20" x14ac:dyDescent="0.4">
      <c r="A10" s="253">
        <v>44342</v>
      </c>
      <c r="B10" s="254">
        <v>619.13000499999998</v>
      </c>
      <c r="C10" s="255">
        <f t="shared" si="0"/>
        <v>2.3880009512708744E-2</v>
      </c>
      <c r="D10" s="253">
        <v>44342</v>
      </c>
      <c r="E10" s="254">
        <v>4195.99</v>
      </c>
      <c r="F10" s="255">
        <f t="shared" si="1"/>
        <v>1.876732575158746E-3</v>
      </c>
      <c r="G10" s="256" t="b">
        <f t="shared" si="2"/>
        <v>1</v>
      </c>
      <c r="H10" s="251"/>
      <c r="I10" s="251"/>
      <c r="J10" s="251"/>
      <c r="K10" s="251"/>
      <c r="L10" s="251"/>
      <c r="M10" s="251"/>
      <c r="N10" s="251"/>
      <c r="O10" s="251"/>
      <c r="P10" s="251"/>
      <c r="Q10" s="251"/>
    </row>
    <row r="11" spans="1:17" ht="20" x14ac:dyDescent="0.4">
      <c r="A11" s="253">
        <v>44341</v>
      </c>
      <c r="B11" s="254">
        <v>604.69000200000005</v>
      </c>
      <c r="C11" s="255">
        <f t="shared" si="0"/>
        <v>-2.8856935463171807E-3</v>
      </c>
      <c r="D11" s="253">
        <v>44341</v>
      </c>
      <c r="E11" s="254">
        <v>4188.13</v>
      </c>
      <c r="F11" s="255">
        <f t="shared" si="1"/>
        <v>-2.1253022956601031E-3</v>
      </c>
      <c r="G11" s="256" t="b">
        <f t="shared" si="2"/>
        <v>1</v>
      </c>
      <c r="H11" s="251"/>
      <c r="I11" s="251"/>
      <c r="J11" s="251"/>
      <c r="K11" s="251"/>
      <c r="L11" s="251"/>
      <c r="M11" s="251"/>
      <c r="N11" s="251"/>
      <c r="O11" s="251"/>
      <c r="P11" s="251"/>
      <c r="Q11" s="251"/>
    </row>
    <row r="12" spans="1:17" ht="20" x14ac:dyDescent="0.4">
      <c r="A12" s="253">
        <v>44340</v>
      </c>
      <c r="B12" s="254">
        <v>606.44000200000005</v>
      </c>
      <c r="C12" s="255">
        <f t="shared" si="0"/>
        <v>4.4002198009897242E-2</v>
      </c>
      <c r="D12" s="253">
        <v>44340</v>
      </c>
      <c r="E12" s="254">
        <v>4197.05</v>
      </c>
      <c r="F12" s="255">
        <f t="shared" si="1"/>
        <v>9.9113059631461553E-3</v>
      </c>
      <c r="G12" s="256" t="b">
        <f t="shared" si="2"/>
        <v>1</v>
      </c>
      <c r="H12" s="251"/>
      <c r="I12" s="251"/>
      <c r="J12" s="251"/>
      <c r="K12" s="251"/>
      <c r="L12" s="251"/>
      <c r="M12" s="251"/>
      <c r="N12" s="251"/>
      <c r="O12" s="251"/>
      <c r="P12" s="251"/>
      <c r="Q12" s="251"/>
    </row>
    <row r="13" spans="1:17" ht="20" x14ac:dyDescent="0.4">
      <c r="A13" s="253">
        <v>44337</v>
      </c>
      <c r="B13" s="254">
        <v>580.88000499999998</v>
      </c>
      <c r="C13" s="255">
        <f t="shared" si="0"/>
        <v>-1.0054916166889583E-2</v>
      </c>
      <c r="D13" s="253">
        <v>44337</v>
      </c>
      <c r="E13" s="254">
        <v>4155.8599999999997</v>
      </c>
      <c r="F13" s="255">
        <f t="shared" si="1"/>
        <v>-7.8381965415763588E-4</v>
      </c>
      <c r="G13" s="256" t="b">
        <f t="shared" si="2"/>
        <v>1</v>
      </c>
      <c r="H13" s="251"/>
      <c r="I13" s="251"/>
      <c r="J13" s="251"/>
      <c r="K13" s="251"/>
      <c r="L13" s="251"/>
      <c r="M13" s="251"/>
      <c r="N13" s="251"/>
      <c r="O13" s="251"/>
      <c r="P13" s="251"/>
      <c r="Q13" s="251"/>
    </row>
    <row r="14" spans="1:17" ht="20" x14ac:dyDescent="0.4">
      <c r="A14" s="253">
        <v>44336</v>
      </c>
      <c r="B14" s="254">
        <v>586.78002900000001</v>
      </c>
      <c r="C14" s="255">
        <f t="shared" si="0"/>
        <v>4.138715452646613E-2</v>
      </c>
      <c r="D14" s="253">
        <v>44336</v>
      </c>
      <c r="E14" s="254">
        <v>4159.12</v>
      </c>
      <c r="F14" s="255">
        <f t="shared" si="1"/>
        <v>1.0554756443649449E-2</v>
      </c>
      <c r="G14" s="256" t="b">
        <f t="shared" si="2"/>
        <v>1</v>
      </c>
      <c r="H14" s="251"/>
      <c r="I14" s="251"/>
      <c r="J14" s="251"/>
      <c r="K14" s="251"/>
      <c r="L14" s="251"/>
      <c r="M14" s="251"/>
      <c r="N14" s="251"/>
      <c r="O14" s="251"/>
      <c r="P14" s="251"/>
      <c r="Q14" s="251"/>
    </row>
    <row r="15" spans="1:17" ht="20" x14ac:dyDescent="0.4">
      <c r="A15" s="253">
        <v>44335</v>
      </c>
      <c r="B15" s="254">
        <v>563.46002199999998</v>
      </c>
      <c r="C15" s="255">
        <f t="shared" si="0"/>
        <v>-2.4936357874057902E-2</v>
      </c>
      <c r="D15" s="253">
        <v>44335</v>
      </c>
      <c r="E15" s="254">
        <v>4115.68</v>
      </c>
      <c r="F15" s="255">
        <f t="shared" si="1"/>
        <v>-2.9434351705374118E-3</v>
      </c>
      <c r="G15" s="256" t="b">
        <f t="shared" si="2"/>
        <v>1</v>
      </c>
      <c r="H15" s="251"/>
      <c r="I15" s="251"/>
      <c r="J15" s="251"/>
      <c r="K15" s="251"/>
      <c r="L15" s="251"/>
      <c r="M15" s="251"/>
      <c r="N15" s="251"/>
      <c r="O15" s="251"/>
      <c r="P15" s="251"/>
      <c r="Q15" s="251"/>
    </row>
    <row r="16" spans="1:17" ht="20" x14ac:dyDescent="0.4">
      <c r="A16" s="253">
        <v>44334</v>
      </c>
      <c r="B16" s="254">
        <v>577.86999500000002</v>
      </c>
      <c r="C16" s="255">
        <f t="shared" si="0"/>
        <v>1.8029193511959196E-3</v>
      </c>
      <c r="D16" s="253">
        <v>44334</v>
      </c>
      <c r="E16" s="254">
        <v>4127.83</v>
      </c>
      <c r="F16" s="255">
        <f t="shared" si="1"/>
        <v>-8.5173024218827553E-3</v>
      </c>
      <c r="G16" s="256" t="b">
        <f t="shared" si="2"/>
        <v>1</v>
      </c>
      <c r="H16" s="251"/>
      <c r="I16" s="251"/>
      <c r="J16" s="251"/>
      <c r="K16" s="251"/>
      <c r="L16" s="251"/>
      <c r="M16" s="251"/>
      <c r="N16" s="251"/>
      <c r="O16" s="251"/>
      <c r="P16" s="251"/>
      <c r="Q16" s="251"/>
    </row>
    <row r="17" spans="1:17" ht="20" x14ac:dyDescent="0.4">
      <c r="A17" s="253">
        <v>44333</v>
      </c>
      <c r="B17" s="254">
        <v>576.830017</v>
      </c>
      <c r="C17" s="255">
        <f t="shared" si="0"/>
        <v>-2.1890957403109201E-2</v>
      </c>
      <c r="D17" s="253">
        <v>44333</v>
      </c>
      <c r="E17" s="254">
        <v>4163.29</v>
      </c>
      <c r="F17" s="255">
        <f t="shared" si="1"/>
        <v>-2.5300382141189015E-3</v>
      </c>
      <c r="G17" s="256" t="b">
        <f t="shared" si="2"/>
        <v>1</v>
      </c>
      <c r="H17" s="251"/>
      <c r="I17" s="251"/>
      <c r="J17" s="251"/>
      <c r="K17" s="251"/>
      <c r="L17" s="251"/>
      <c r="M17" s="251"/>
      <c r="N17" s="251"/>
      <c r="O17" s="251"/>
      <c r="P17" s="251"/>
      <c r="Q17" s="251"/>
    </row>
    <row r="18" spans="1:17" ht="20" x14ac:dyDescent="0.4">
      <c r="A18" s="253">
        <v>44330</v>
      </c>
      <c r="B18" s="254">
        <v>589.73999000000003</v>
      </c>
      <c r="C18" s="255">
        <f t="shared" si="0"/>
        <v>3.1573034226335839E-2</v>
      </c>
      <c r="D18" s="253">
        <v>44330</v>
      </c>
      <c r="E18" s="254">
        <v>4173.8500000000004</v>
      </c>
      <c r="F18" s="255">
        <f t="shared" si="1"/>
        <v>1.4917933130699224E-2</v>
      </c>
      <c r="G18" s="256" t="b">
        <f t="shared" si="2"/>
        <v>1</v>
      </c>
      <c r="H18" s="251"/>
      <c r="I18" s="251"/>
      <c r="J18" s="251"/>
      <c r="K18" s="251"/>
      <c r="L18" s="251"/>
      <c r="M18" s="251"/>
      <c r="N18" s="251"/>
      <c r="O18" s="251"/>
      <c r="P18" s="251"/>
      <c r="Q18" s="251"/>
    </row>
    <row r="19" spans="1:17" ht="20" x14ac:dyDescent="0.4">
      <c r="A19" s="253">
        <v>44329</v>
      </c>
      <c r="B19" s="254">
        <v>571.69000200000005</v>
      </c>
      <c r="C19" s="255">
        <f t="shared" si="0"/>
        <v>-3.0853231173950113E-2</v>
      </c>
      <c r="D19" s="253">
        <v>44329</v>
      </c>
      <c r="E19" s="254">
        <v>4112.5</v>
      </c>
      <c r="F19" s="255">
        <f t="shared" si="1"/>
        <v>1.2173151138064053E-2</v>
      </c>
      <c r="G19" s="256" t="b">
        <f t="shared" si="2"/>
        <v>1</v>
      </c>
      <c r="H19" s="251"/>
      <c r="I19" s="251"/>
      <c r="J19" s="251"/>
      <c r="K19" s="251"/>
      <c r="L19" s="251"/>
      <c r="M19" s="251"/>
      <c r="N19" s="251"/>
      <c r="O19" s="251"/>
      <c r="P19" s="251"/>
      <c r="Q19" s="251"/>
    </row>
    <row r="20" spans="1:17" ht="20" x14ac:dyDescent="0.4">
      <c r="A20" s="253">
        <v>44328</v>
      </c>
      <c r="B20" s="254">
        <v>589.89001499999995</v>
      </c>
      <c r="C20" s="255">
        <f t="shared" si="0"/>
        <v>-4.4248212036651857E-2</v>
      </c>
      <c r="D20" s="253">
        <v>44328</v>
      </c>
      <c r="E20" s="254">
        <v>4063.04</v>
      </c>
      <c r="F20" s="255">
        <f t="shared" si="1"/>
        <v>-2.1449387057151936E-2</v>
      </c>
      <c r="G20" s="256" t="b">
        <f t="shared" si="2"/>
        <v>1</v>
      </c>
      <c r="H20" s="251"/>
      <c r="I20" s="251"/>
      <c r="J20" s="251"/>
      <c r="K20" s="251"/>
      <c r="L20" s="251"/>
      <c r="M20" s="251"/>
      <c r="N20" s="251"/>
      <c r="O20" s="251"/>
      <c r="P20" s="251"/>
      <c r="Q20" s="251"/>
    </row>
    <row r="21" spans="1:17" ht="20" x14ac:dyDescent="0.4">
      <c r="A21" s="253">
        <v>44327</v>
      </c>
      <c r="B21" s="254">
        <v>617.20001200000002</v>
      </c>
      <c r="C21" s="255">
        <f t="shared" si="0"/>
        <v>-1.882227905076006E-2</v>
      </c>
      <c r="D21" s="253">
        <v>44327</v>
      </c>
      <c r="E21" s="254">
        <v>4152.1000000000004</v>
      </c>
      <c r="F21" s="255">
        <f t="shared" si="1"/>
        <v>-8.6738945141735524E-3</v>
      </c>
      <c r="G21" s="256" t="b">
        <f t="shared" si="2"/>
        <v>1</v>
      </c>
      <c r="H21" s="251"/>
      <c r="I21" s="251"/>
      <c r="J21" s="251"/>
      <c r="K21" s="251"/>
      <c r="L21" s="251"/>
      <c r="M21" s="251"/>
      <c r="N21" s="251"/>
      <c r="O21" s="251"/>
      <c r="P21" s="251"/>
      <c r="Q21" s="251"/>
    </row>
    <row r="22" spans="1:17" ht="20" x14ac:dyDescent="0.4">
      <c r="A22" s="253">
        <v>44326</v>
      </c>
      <c r="B22" s="254">
        <v>629.03997800000002</v>
      </c>
      <c r="C22" s="255">
        <f t="shared" si="0"/>
        <v>-6.4443710043902258E-2</v>
      </c>
      <c r="D22" s="253">
        <v>44326</v>
      </c>
      <c r="E22" s="254">
        <v>4188.43</v>
      </c>
      <c r="F22" s="255">
        <f t="shared" si="1"/>
        <v>-1.0435666020885526E-2</v>
      </c>
      <c r="G22" s="256" t="b">
        <f t="shared" si="2"/>
        <v>1</v>
      </c>
      <c r="H22" s="251"/>
      <c r="I22" s="251"/>
      <c r="J22" s="251"/>
      <c r="K22" s="251"/>
      <c r="L22" s="251"/>
      <c r="M22" s="251"/>
      <c r="N22" s="251"/>
      <c r="O22" s="251"/>
      <c r="P22" s="251"/>
      <c r="Q22" s="251"/>
    </row>
    <row r="23" spans="1:17" ht="20" x14ac:dyDescent="0.4">
      <c r="A23" s="253">
        <v>44323</v>
      </c>
      <c r="B23" s="254">
        <v>672.36999500000002</v>
      </c>
      <c r="C23" s="255">
        <f t="shared" si="0"/>
        <v>1.3307437822533075E-2</v>
      </c>
      <c r="D23" s="253">
        <v>44323</v>
      </c>
      <c r="E23" s="254">
        <v>4232.6000000000004</v>
      </c>
      <c r="F23" s="255">
        <f t="shared" si="1"/>
        <v>7.3733464711231989E-3</v>
      </c>
      <c r="G23" s="256" t="b">
        <f t="shared" si="2"/>
        <v>1</v>
      </c>
      <c r="H23" s="251"/>
      <c r="I23" s="251"/>
      <c r="J23" s="251"/>
      <c r="K23" s="251"/>
      <c r="L23" s="251"/>
      <c r="M23" s="251"/>
      <c r="N23" s="251"/>
      <c r="O23" s="251"/>
      <c r="P23" s="251"/>
      <c r="Q23" s="251"/>
    </row>
    <row r="24" spans="1:17" ht="20" x14ac:dyDescent="0.4">
      <c r="A24" s="253">
        <v>44322</v>
      </c>
      <c r="B24" s="254">
        <v>663.53997800000002</v>
      </c>
      <c r="C24" s="255">
        <f t="shared" si="0"/>
        <v>-1.1029337910903103E-2</v>
      </c>
      <c r="D24" s="253">
        <v>44322</v>
      </c>
      <c r="E24" s="254">
        <v>4201.62</v>
      </c>
      <c r="F24" s="255">
        <f t="shared" si="1"/>
        <v>8.1653905494540879E-3</v>
      </c>
      <c r="G24" s="256" t="b">
        <f t="shared" si="2"/>
        <v>1</v>
      </c>
      <c r="H24" s="251"/>
      <c r="I24" s="251"/>
      <c r="J24" s="251"/>
      <c r="K24" s="251"/>
      <c r="L24" s="251"/>
      <c r="M24" s="251"/>
      <c r="N24" s="251"/>
      <c r="O24" s="251"/>
      <c r="P24" s="251"/>
      <c r="Q24" s="251"/>
    </row>
    <row r="25" spans="1:17" ht="20" x14ac:dyDescent="0.4">
      <c r="A25" s="253">
        <v>44321</v>
      </c>
      <c r="B25" s="254">
        <v>670.94000200000005</v>
      </c>
      <c r="C25" s="255">
        <f t="shared" si="0"/>
        <v>-3.9488926585115047E-3</v>
      </c>
      <c r="D25" s="253">
        <v>44321</v>
      </c>
      <c r="E25" s="254">
        <v>4167.59</v>
      </c>
      <c r="F25" s="255">
        <f t="shared" si="1"/>
        <v>7.0353882429774472E-4</v>
      </c>
      <c r="G25" s="256" t="b">
        <f t="shared" si="2"/>
        <v>1</v>
      </c>
      <c r="H25" s="251"/>
      <c r="I25" s="251"/>
      <c r="J25" s="251"/>
      <c r="K25" s="251"/>
      <c r="L25" s="251"/>
      <c r="M25" s="251"/>
      <c r="N25" s="251"/>
      <c r="O25" s="251"/>
      <c r="P25" s="251"/>
      <c r="Q25" s="251"/>
    </row>
    <row r="26" spans="1:17" ht="20" x14ac:dyDescent="0.4">
      <c r="A26" s="253">
        <v>44320</v>
      </c>
      <c r="B26" s="254">
        <v>673.59997599999997</v>
      </c>
      <c r="C26" s="255">
        <f t="shared" si="0"/>
        <v>-1.6498828447989777E-2</v>
      </c>
      <c r="D26" s="253">
        <v>44320</v>
      </c>
      <c r="E26" s="254">
        <v>4164.66</v>
      </c>
      <c r="F26" s="255">
        <f t="shared" si="1"/>
        <v>-6.6783378571121377E-3</v>
      </c>
      <c r="G26" s="256" t="b">
        <f t="shared" si="2"/>
        <v>1</v>
      </c>
      <c r="H26" s="251"/>
      <c r="I26" s="251"/>
      <c r="J26" s="251"/>
      <c r="K26" s="251"/>
      <c r="L26" s="251"/>
      <c r="M26" s="251"/>
      <c r="N26" s="251"/>
      <c r="O26" s="251"/>
      <c r="P26" s="251"/>
      <c r="Q26" s="251"/>
    </row>
    <row r="27" spans="1:17" ht="20" x14ac:dyDescent="0.4">
      <c r="A27" s="253">
        <v>44319</v>
      </c>
      <c r="B27" s="254">
        <v>684.90002400000003</v>
      </c>
      <c r="C27" s="255">
        <f t="shared" si="0"/>
        <v>-3.4590631950297102E-2</v>
      </c>
      <c r="D27" s="253">
        <v>44319</v>
      </c>
      <c r="E27" s="254">
        <v>4192.66</v>
      </c>
      <c r="F27" s="255">
        <f t="shared" si="1"/>
        <v>2.7480346410215795E-3</v>
      </c>
      <c r="G27" s="256" t="b">
        <f t="shared" si="2"/>
        <v>1</v>
      </c>
      <c r="H27" s="251"/>
      <c r="I27" s="251"/>
      <c r="J27" s="251"/>
      <c r="K27" s="251"/>
      <c r="L27" s="251"/>
      <c r="M27" s="251"/>
      <c r="N27" s="251"/>
      <c r="O27" s="251"/>
      <c r="P27" s="251"/>
      <c r="Q27" s="251"/>
    </row>
    <row r="28" spans="1:17" ht="20" x14ac:dyDescent="0.4">
      <c r="A28" s="253">
        <v>44316</v>
      </c>
      <c r="B28" s="254">
        <v>709.44000200000005</v>
      </c>
      <c r="C28" s="255">
        <f t="shared" si="0"/>
        <v>4.7917285081240824E-2</v>
      </c>
      <c r="D28" s="253">
        <v>44316</v>
      </c>
      <c r="E28" s="254">
        <v>4181.17</v>
      </c>
      <c r="F28" s="255">
        <f t="shared" si="1"/>
        <v>-7.1946375018698827E-3</v>
      </c>
      <c r="G28" s="256" t="b">
        <f t="shared" si="2"/>
        <v>1</v>
      </c>
      <c r="H28" s="251"/>
      <c r="I28" s="251"/>
      <c r="J28" s="251"/>
      <c r="K28" s="251"/>
      <c r="L28" s="251"/>
      <c r="M28" s="251"/>
      <c r="N28" s="251"/>
      <c r="O28" s="251"/>
      <c r="P28" s="251"/>
      <c r="Q28" s="251"/>
    </row>
    <row r="29" spans="1:17" ht="20" x14ac:dyDescent="0.4">
      <c r="A29" s="253">
        <v>44315</v>
      </c>
      <c r="B29" s="254">
        <v>677</v>
      </c>
      <c r="C29" s="255">
        <f t="shared" si="0"/>
        <v>-2.5057637382800646E-2</v>
      </c>
      <c r="D29" s="253">
        <v>44315</v>
      </c>
      <c r="E29" s="254">
        <v>4211.47</v>
      </c>
      <c r="F29" s="255">
        <f t="shared" si="1"/>
        <v>6.7627976802335787E-3</v>
      </c>
      <c r="G29" s="256" t="b">
        <f t="shared" si="2"/>
        <v>1</v>
      </c>
      <c r="H29" s="251"/>
      <c r="I29" s="251"/>
      <c r="J29" s="251"/>
      <c r="K29" s="251"/>
      <c r="L29" s="251"/>
      <c r="M29" s="251"/>
      <c r="N29" s="251"/>
      <c r="O29" s="251"/>
      <c r="P29" s="251"/>
      <c r="Q29" s="251"/>
    </row>
    <row r="30" spans="1:17" ht="20" x14ac:dyDescent="0.4">
      <c r="A30" s="253">
        <v>44314</v>
      </c>
      <c r="B30" s="254">
        <v>694.40002400000003</v>
      </c>
      <c r="C30" s="255">
        <f t="shared" si="0"/>
        <v>-1.467202960910452E-2</v>
      </c>
      <c r="D30" s="253">
        <v>44314</v>
      </c>
      <c r="E30" s="254">
        <v>4183.18</v>
      </c>
      <c r="F30" s="255">
        <f t="shared" si="1"/>
        <v>-8.4553063018300012E-4</v>
      </c>
      <c r="G30" s="256" t="b">
        <f t="shared" si="2"/>
        <v>1</v>
      </c>
      <c r="H30" s="251"/>
      <c r="I30" s="251"/>
      <c r="J30" s="251"/>
      <c r="K30" s="251"/>
      <c r="L30" s="251"/>
      <c r="M30" s="251"/>
      <c r="N30" s="251"/>
      <c r="O30" s="251"/>
      <c r="P30" s="251"/>
      <c r="Q30" s="251"/>
    </row>
    <row r="31" spans="1:17" ht="20" x14ac:dyDescent="0.4">
      <c r="A31" s="253">
        <v>44313</v>
      </c>
      <c r="B31" s="254">
        <v>704.73999000000003</v>
      </c>
      <c r="C31" s="255">
        <f t="shared" si="0"/>
        <v>-4.5326498856789521E-2</v>
      </c>
      <c r="D31" s="253">
        <v>44313</v>
      </c>
      <c r="E31" s="254">
        <v>4186.72</v>
      </c>
      <c r="F31" s="255">
        <f t="shared" si="1"/>
        <v>-2.1491921425531579E-4</v>
      </c>
      <c r="G31" s="256" t="b">
        <f t="shared" si="2"/>
        <v>1</v>
      </c>
      <c r="H31" s="251"/>
      <c r="I31" s="251"/>
      <c r="J31" s="251"/>
      <c r="K31" s="251"/>
      <c r="L31" s="251"/>
      <c r="M31" s="251"/>
      <c r="N31" s="251"/>
      <c r="O31" s="251"/>
      <c r="P31" s="251"/>
      <c r="Q31" s="251"/>
    </row>
    <row r="32" spans="1:17" ht="20" x14ac:dyDescent="0.4">
      <c r="A32" s="253">
        <v>44312</v>
      </c>
      <c r="B32" s="254">
        <v>738.20001200000002</v>
      </c>
      <c r="C32" s="255">
        <f t="shared" si="0"/>
        <v>1.206469387228859E-2</v>
      </c>
      <c r="D32" s="253">
        <v>44312</v>
      </c>
      <c r="E32" s="254">
        <v>4187.62</v>
      </c>
      <c r="F32" s="255">
        <f t="shared" si="1"/>
        <v>1.782224167916624E-3</v>
      </c>
      <c r="G32" s="256" t="b">
        <f t="shared" si="2"/>
        <v>1</v>
      </c>
      <c r="H32" s="251"/>
      <c r="I32" s="251"/>
      <c r="J32" s="251"/>
      <c r="K32" s="251"/>
      <c r="L32" s="251"/>
      <c r="M32" s="251"/>
      <c r="N32" s="251"/>
      <c r="O32" s="251"/>
      <c r="P32" s="251"/>
      <c r="Q32" s="251"/>
    </row>
    <row r="33" spans="1:17" ht="20" x14ac:dyDescent="0.4">
      <c r="A33" s="253">
        <v>44309</v>
      </c>
      <c r="B33" s="254">
        <v>729.40002400000003</v>
      </c>
      <c r="C33" s="255">
        <f t="shared" si="0"/>
        <v>1.3491950663502505E-2</v>
      </c>
      <c r="D33" s="253">
        <v>44309</v>
      </c>
      <c r="E33" s="254">
        <v>4180.17</v>
      </c>
      <c r="F33" s="255">
        <f t="shared" si="1"/>
        <v>1.0928710658818286E-2</v>
      </c>
      <c r="G33" s="256" t="b">
        <f t="shared" si="2"/>
        <v>1</v>
      </c>
      <c r="H33" s="251"/>
      <c r="I33" s="251"/>
      <c r="J33" s="251"/>
      <c r="K33" s="251"/>
      <c r="L33" s="251"/>
      <c r="M33" s="251"/>
      <c r="N33" s="251"/>
      <c r="O33" s="251"/>
      <c r="P33" s="251"/>
      <c r="Q33" s="251"/>
    </row>
    <row r="34" spans="1:17" ht="20" x14ac:dyDescent="0.4">
      <c r="A34" s="253">
        <v>44308</v>
      </c>
      <c r="B34" s="254">
        <v>719.69000200000005</v>
      </c>
      <c r="C34" s="255">
        <f t="shared" si="0"/>
        <v>-3.2830717040468693E-2</v>
      </c>
      <c r="D34" s="253">
        <v>44308</v>
      </c>
      <c r="E34" s="254">
        <v>4134.9799999999996</v>
      </c>
      <c r="F34" s="255">
        <f t="shared" si="1"/>
        <v>-9.2106713438859789E-3</v>
      </c>
      <c r="G34" s="256" t="b">
        <f t="shared" si="2"/>
        <v>1</v>
      </c>
      <c r="H34" s="251"/>
      <c r="I34" s="251"/>
      <c r="J34" s="251"/>
      <c r="K34" s="251"/>
      <c r="L34" s="251"/>
      <c r="M34" s="251"/>
      <c r="N34" s="251"/>
      <c r="O34" s="251"/>
      <c r="P34" s="251"/>
      <c r="Q34" s="251"/>
    </row>
    <row r="35" spans="1:17" ht="20" x14ac:dyDescent="0.4">
      <c r="A35" s="253">
        <v>44307</v>
      </c>
      <c r="B35" s="254">
        <v>744.11999500000002</v>
      </c>
      <c r="C35" s="255">
        <f t="shared" si="0"/>
        <v>3.4951814836810202E-2</v>
      </c>
      <c r="D35" s="253">
        <v>44307</v>
      </c>
      <c r="E35" s="254">
        <v>4173.42</v>
      </c>
      <c r="F35" s="255">
        <f t="shared" si="1"/>
        <v>9.3060600637495661E-3</v>
      </c>
      <c r="G35" s="256" t="b">
        <f t="shared" si="2"/>
        <v>1</v>
      </c>
      <c r="H35" s="251"/>
      <c r="I35" s="251"/>
      <c r="J35" s="251"/>
      <c r="K35" s="251"/>
      <c r="L35" s="251"/>
      <c r="M35" s="251"/>
      <c r="N35" s="251"/>
      <c r="O35" s="251"/>
      <c r="P35" s="251"/>
      <c r="Q35" s="251"/>
    </row>
    <row r="36" spans="1:17" ht="20" x14ac:dyDescent="0.4">
      <c r="A36" s="253">
        <v>44306</v>
      </c>
      <c r="B36" s="254">
        <v>718.98999000000003</v>
      </c>
      <c r="C36" s="255">
        <f t="shared" si="0"/>
        <v>6.1010382568529309E-3</v>
      </c>
      <c r="D36" s="253">
        <v>44306</v>
      </c>
      <c r="E36" s="254">
        <v>4134.9399999999996</v>
      </c>
      <c r="F36" s="255">
        <f t="shared" si="1"/>
        <v>-6.8023616108532359E-3</v>
      </c>
      <c r="G36" s="256" t="b">
        <f t="shared" si="2"/>
        <v>1</v>
      </c>
      <c r="H36" s="251"/>
      <c r="I36" s="251"/>
      <c r="J36" s="251"/>
      <c r="K36" s="251"/>
      <c r="L36" s="251"/>
      <c r="M36" s="251"/>
      <c r="N36" s="251"/>
      <c r="O36" s="251"/>
      <c r="P36" s="251"/>
      <c r="Q36" s="251"/>
    </row>
    <row r="37" spans="1:17" ht="20" x14ac:dyDescent="0.4">
      <c r="A37" s="253">
        <v>44305</v>
      </c>
      <c r="B37" s="254">
        <v>714.63000499999998</v>
      </c>
      <c r="C37" s="255">
        <f t="shared" si="0"/>
        <v>-3.3996624691256749E-2</v>
      </c>
      <c r="D37" s="253">
        <v>44305</v>
      </c>
      <c r="E37" s="254">
        <v>4163.26</v>
      </c>
      <c r="F37" s="255">
        <f t="shared" si="1"/>
        <v>-5.3064530387267883E-3</v>
      </c>
      <c r="G37" s="256" t="b">
        <f t="shared" si="2"/>
        <v>1</v>
      </c>
      <c r="H37" s="251"/>
      <c r="I37" s="251"/>
      <c r="J37" s="251"/>
      <c r="K37" s="251"/>
      <c r="L37" s="251"/>
      <c r="M37" s="251"/>
      <c r="N37" s="251"/>
      <c r="O37" s="251"/>
      <c r="P37" s="251"/>
      <c r="Q37" s="251"/>
    </row>
    <row r="38" spans="1:17" ht="20" x14ac:dyDescent="0.4">
      <c r="A38" s="253">
        <v>44302</v>
      </c>
      <c r="B38" s="254">
        <v>739.78002900000001</v>
      </c>
      <c r="C38" s="255">
        <f t="shared" si="0"/>
        <v>1.2587846385745394E-3</v>
      </c>
      <c r="D38" s="253">
        <v>44302</v>
      </c>
      <c r="E38" s="254">
        <v>4185.47</v>
      </c>
      <c r="F38" s="255">
        <f t="shared" si="1"/>
        <v>3.6087492386858155E-3</v>
      </c>
      <c r="G38" s="256" t="b">
        <f t="shared" si="2"/>
        <v>1</v>
      </c>
      <c r="H38" s="251"/>
      <c r="I38" s="251"/>
      <c r="J38" s="251"/>
      <c r="K38" s="251"/>
      <c r="L38" s="251"/>
      <c r="M38" s="251"/>
      <c r="N38" s="251"/>
      <c r="O38" s="251"/>
      <c r="P38" s="251"/>
      <c r="Q38" s="251"/>
    </row>
    <row r="39" spans="1:17" ht="20" x14ac:dyDescent="0.4">
      <c r="A39" s="253">
        <v>44301</v>
      </c>
      <c r="B39" s="254">
        <v>738.84997599999997</v>
      </c>
      <c r="C39" s="255">
        <f t="shared" si="0"/>
        <v>9.0408699190382968E-3</v>
      </c>
      <c r="D39" s="253">
        <v>44301</v>
      </c>
      <c r="E39" s="254">
        <v>4170.42</v>
      </c>
      <c r="F39" s="255">
        <f t="shared" si="1"/>
        <v>1.1094247768300924E-2</v>
      </c>
      <c r="G39" s="256" t="b">
        <f t="shared" si="2"/>
        <v>1</v>
      </c>
      <c r="H39" s="251"/>
      <c r="I39" s="251"/>
      <c r="J39" s="251"/>
      <c r="K39" s="251"/>
      <c r="L39" s="251"/>
      <c r="M39" s="251"/>
      <c r="N39" s="251"/>
      <c r="O39" s="251"/>
      <c r="P39" s="251"/>
      <c r="Q39" s="251"/>
    </row>
    <row r="40" spans="1:17" ht="20" x14ac:dyDescent="0.4">
      <c r="A40" s="253">
        <v>44300</v>
      </c>
      <c r="B40" s="254">
        <v>732.22997999999995</v>
      </c>
      <c r="C40" s="255">
        <f t="shared" si="0"/>
        <v>-3.9471648026679795E-2</v>
      </c>
      <c r="D40" s="253">
        <v>44300</v>
      </c>
      <c r="E40" s="254">
        <v>4124.66</v>
      </c>
      <c r="F40" s="255">
        <f t="shared" si="1"/>
        <v>-4.0878020277237415E-3</v>
      </c>
      <c r="G40" s="256" t="b">
        <f t="shared" si="2"/>
        <v>1</v>
      </c>
      <c r="H40" s="251"/>
      <c r="I40" s="251"/>
      <c r="J40" s="251"/>
      <c r="K40" s="251"/>
      <c r="L40" s="251"/>
      <c r="M40" s="251"/>
      <c r="N40" s="251"/>
      <c r="O40" s="251"/>
      <c r="P40" s="251"/>
      <c r="Q40" s="251"/>
    </row>
    <row r="41" spans="1:17" ht="20" x14ac:dyDescent="0.4">
      <c r="A41" s="253">
        <v>44299</v>
      </c>
      <c r="B41" s="254">
        <v>762.32000700000003</v>
      </c>
      <c r="C41" s="255">
        <f t="shared" si="0"/>
        <v>8.5956905779563719E-2</v>
      </c>
      <c r="D41" s="253">
        <v>44299</v>
      </c>
      <c r="E41" s="254">
        <v>4141.59</v>
      </c>
      <c r="F41" s="255">
        <f t="shared" si="1"/>
        <v>3.2945816244711601E-3</v>
      </c>
      <c r="G41" s="256" t="b">
        <f t="shared" si="2"/>
        <v>1</v>
      </c>
      <c r="H41" s="251"/>
      <c r="I41" s="251"/>
      <c r="J41" s="251"/>
      <c r="K41" s="251"/>
      <c r="L41" s="251"/>
      <c r="M41" s="251"/>
      <c r="N41" s="251"/>
      <c r="O41" s="251"/>
      <c r="P41" s="251"/>
      <c r="Q41" s="251"/>
    </row>
    <row r="42" spans="1:17" ht="20" x14ac:dyDescent="0.4">
      <c r="A42" s="253">
        <v>44298</v>
      </c>
      <c r="B42" s="254">
        <v>701.97997999999995</v>
      </c>
      <c r="C42" s="255">
        <f t="shared" si="0"/>
        <v>3.6867388352858299E-2</v>
      </c>
      <c r="D42" s="253">
        <v>44298</v>
      </c>
      <c r="E42" s="254">
        <v>4127.99</v>
      </c>
      <c r="F42" s="255">
        <f t="shared" si="1"/>
        <v>-1.9618291028877799E-4</v>
      </c>
      <c r="G42" s="256" t="b">
        <f t="shared" si="2"/>
        <v>1</v>
      </c>
      <c r="H42" s="251"/>
      <c r="I42" s="251"/>
      <c r="J42" s="251"/>
      <c r="K42" s="251"/>
      <c r="L42" s="251"/>
      <c r="M42" s="251"/>
      <c r="N42" s="251"/>
      <c r="O42" s="251"/>
      <c r="P42" s="251"/>
      <c r="Q42" s="251"/>
    </row>
    <row r="43" spans="1:17" ht="20" x14ac:dyDescent="0.4">
      <c r="A43" s="253">
        <v>44295</v>
      </c>
      <c r="B43" s="254">
        <v>677.02002000000005</v>
      </c>
      <c r="C43" s="255">
        <f t="shared" si="0"/>
        <v>-9.9151332538484072E-3</v>
      </c>
      <c r="D43" s="253">
        <v>44295</v>
      </c>
      <c r="E43" s="254">
        <v>4128.8</v>
      </c>
      <c r="F43" s="255">
        <f t="shared" si="1"/>
        <v>7.7199628035937717E-3</v>
      </c>
      <c r="G43" s="256" t="b">
        <f t="shared" si="2"/>
        <v>1</v>
      </c>
      <c r="H43" s="251"/>
      <c r="I43" s="251"/>
      <c r="J43" s="251"/>
      <c r="K43" s="251"/>
      <c r="L43" s="251"/>
      <c r="M43" s="251"/>
      <c r="N43" s="251"/>
      <c r="O43" s="251"/>
      <c r="P43" s="251"/>
      <c r="Q43" s="251"/>
    </row>
    <row r="44" spans="1:17" ht="20" x14ac:dyDescent="0.4">
      <c r="A44" s="253">
        <v>44294</v>
      </c>
      <c r="B44" s="254">
        <v>683.79998799999998</v>
      </c>
      <c r="C44" s="255">
        <f t="shared" si="0"/>
        <v>1.9121596426854071E-2</v>
      </c>
      <c r="D44" s="253">
        <v>44294</v>
      </c>
      <c r="E44" s="254">
        <v>4097.17</v>
      </c>
      <c r="F44" s="255">
        <f t="shared" si="1"/>
        <v>4.220639958823158E-3</v>
      </c>
      <c r="G44" s="256" t="b">
        <f t="shared" si="2"/>
        <v>1</v>
      </c>
      <c r="H44" s="251"/>
      <c r="I44" s="251"/>
      <c r="J44" s="251"/>
      <c r="K44" s="251"/>
      <c r="L44" s="251"/>
      <c r="M44" s="251"/>
      <c r="N44" s="251"/>
      <c r="O44" s="251"/>
      <c r="P44" s="251"/>
      <c r="Q44" s="251"/>
    </row>
    <row r="45" spans="1:17" ht="20" x14ac:dyDescent="0.4">
      <c r="A45" s="253">
        <v>44293</v>
      </c>
      <c r="B45" s="254">
        <v>670.96997099999999</v>
      </c>
      <c r="C45" s="255">
        <f t="shared" si="0"/>
        <v>-2.9857471081355946E-2</v>
      </c>
      <c r="D45" s="253">
        <v>44293</v>
      </c>
      <c r="E45" s="254">
        <v>4079.95</v>
      </c>
      <c r="F45" s="255">
        <f t="shared" si="1"/>
        <v>1.4752303666720756E-3</v>
      </c>
      <c r="G45" s="256" t="b">
        <f t="shared" si="2"/>
        <v>1</v>
      </c>
      <c r="H45" s="251"/>
      <c r="I45" s="251"/>
      <c r="J45" s="251"/>
      <c r="K45" s="251"/>
      <c r="L45" s="251"/>
      <c r="M45" s="251"/>
      <c r="N45" s="251"/>
      <c r="O45" s="251"/>
      <c r="P45" s="251"/>
      <c r="Q45" s="251"/>
    </row>
    <row r="46" spans="1:17" ht="20" x14ac:dyDescent="0.4">
      <c r="A46" s="253">
        <v>44292</v>
      </c>
      <c r="B46" s="254">
        <v>691.61999500000002</v>
      </c>
      <c r="C46" s="255">
        <f t="shared" si="0"/>
        <v>8.2484192156595526E-4</v>
      </c>
      <c r="D46" s="253">
        <v>44292</v>
      </c>
      <c r="E46" s="254">
        <v>4073.94</v>
      </c>
      <c r="F46" s="255">
        <f t="shared" si="1"/>
        <v>-9.7353791525556233E-4</v>
      </c>
      <c r="G46" s="256" t="b">
        <f t="shared" si="2"/>
        <v>1</v>
      </c>
      <c r="H46" s="251"/>
      <c r="I46" s="251"/>
      <c r="J46" s="251"/>
      <c r="K46" s="251"/>
      <c r="L46" s="251"/>
      <c r="M46" s="251"/>
      <c r="N46" s="251"/>
      <c r="O46" s="251"/>
      <c r="P46" s="251"/>
      <c r="Q46" s="251"/>
    </row>
    <row r="47" spans="1:17" ht="20" x14ac:dyDescent="0.4">
      <c r="A47" s="253">
        <v>44291</v>
      </c>
      <c r="B47" s="254">
        <v>691.04998799999998</v>
      </c>
      <c r="C47" s="255">
        <f t="shared" si="0"/>
        <v>4.4276521344918773E-2</v>
      </c>
      <c r="D47" s="253">
        <v>44291</v>
      </c>
      <c r="E47" s="254">
        <v>4077.91</v>
      </c>
      <c r="F47" s="255">
        <f t="shared" si="1"/>
        <v>1.4438277854756487E-2</v>
      </c>
      <c r="G47" s="256" t="b">
        <f t="shared" si="2"/>
        <v>1</v>
      </c>
      <c r="H47" s="251"/>
      <c r="I47" s="251"/>
      <c r="J47" s="251"/>
      <c r="K47" s="251"/>
      <c r="L47" s="251"/>
      <c r="M47" s="251"/>
      <c r="N47" s="251"/>
      <c r="O47" s="251"/>
      <c r="P47" s="251"/>
      <c r="Q47" s="251"/>
    </row>
    <row r="48" spans="1:17" ht="20" x14ac:dyDescent="0.4">
      <c r="A48" s="253">
        <v>44287</v>
      </c>
      <c r="B48" s="254">
        <v>661.75</v>
      </c>
      <c r="C48" s="255">
        <f t="shared" si="0"/>
        <v>-9.2524561926656812E-3</v>
      </c>
      <c r="D48" s="253">
        <v>44287</v>
      </c>
      <c r="E48" s="254">
        <v>4019.87</v>
      </c>
      <c r="F48" s="255">
        <f t="shared" si="1"/>
        <v>1.1825144919693331E-2</v>
      </c>
      <c r="G48" s="256" t="b">
        <f t="shared" si="2"/>
        <v>1</v>
      </c>
      <c r="H48" s="251"/>
      <c r="I48" s="251"/>
      <c r="J48" s="251"/>
      <c r="K48" s="251"/>
      <c r="L48" s="251"/>
      <c r="M48" s="251"/>
      <c r="N48" s="251"/>
      <c r="O48" s="251"/>
      <c r="P48" s="251"/>
      <c r="Q48" s="251"/>
    </row>
    <row r="49" spans="1:17" ht="20" x14ac:dyDescent="0.4">
      <c r="A49" s="253">
        <v>44286</v>
      </c>
      <c r="B49" s="254">
        <v>667.92999299999997</v>
      </c>
      <c r="C49" s="255">
        <f t="shared" si="0"/>
        <v>5.0832255520847802E-2</v>
      </c>
      <c r="D49" s="253">
        <v>44286</v>
      </c>
      <c r="E49" s="254">
        <v>3972.89</v>
      </c>
      <c r="F49" s="255">
        <f t="shared" si="1"/>
        <v>3.6225385557842049E-3</v>
      </c>
      <c r="G49" s="256" t="b">
        <f t="shared" si="2"/>
        <v>1</v>
      </c>
      <c r="H49" s="251"/>
      <c r="I49" s="251"/>
      <c r="J49" s="251"/>
      <c r="K49" s="251"/>
      <c r="L49" s="251"/>
      <c r="M49" s="251"/>
      <c r="N49" s="251"/>
      <c r="O49" s="251"/>
      <c r="P49" s="251"/>
      <c r="Q49" s="251"/>
    </row>
    <row r="50" spans="1:17" ht="20" x14ac:dyDescent="0.4">
      <c r="A50" s="253">
        <v>44285</v>
      </c>
      <c r="B50" s="254">
        <v>635.61999500000002</v>
      </c>
      <c r="C50" s="255">
        <f t="shared" si="0"/>
        <v>3.9801105654639013E-2</v>
      </c>
      <c r="D50" s="253">
        <v>44285</v>
      </c>
      <c r="E50" s="254">
        <v>3958.55</v>
      </c>
      <c r="F50" s="255">
        <f t="shared" si="1"/>
        <v>-3.1578231669390222E-3</v>
      </c>
      <c r="G50" s="256" t="b">
        <f t="shared" si="2"/>
        <v>1</v>
      </c>
      <c r="H50" s="251"/>
      <c r="I50" s="251"/>
      <c r="J50" s="251"/>
      <c r="K50" s="251"/>
      <c r="L50" s="251"/>
      <c r="M50" s="251"/>
      <c r="N50" s="251"/>
      <c r="O50" s="251"/>
      <c r="P50" s="251"/>
      <c r="Q50" s="251"/>
    </row>
    <row r="51" spans="1:17" ht="20" x14ac:dyDescent="0.4">
      <c r="A51" s="253">
        <v>44284</v>
      </c>
      <c r="B51" s="254">
        <v>611.28997800000002</v>
      </c>
      <c r="C51" s="255">
        <f t="shared" si="0"/>
        <v>-1.1992765166490171E-2</v>
      </c>
      <c r="D51" s="253">
        <v>44284</v>
      </c>
      <c r="E51" s="254">
        <v>3971.09</v>
      </c>
      <c r="F51" s="255">
        <f t="shared" si="1"/>
        <v>-8.6802497899118869E-4</v>
      </c>
      <c r="G51" s="256" t="b">
        <f t="shared" si="2"/>
        <v>1</v>
      </c>
      <c r="H51" s="251"/>
      <c r="I51" s="251"/>
      <c r="J51" s="251"/>
      <c r="K51" s="251"/>
      <c r="L51" s="251"/>
      <c r="M51" s="251"/>
      <c r="N51" s="251"/>
      <c r="O51" s="251"/>
      <c r="P51" s="251"/>
      <c r="Q51" s="251"/>
    </row>
    <row r="52" spans="1:17" ht="20" x14ac:dyDescent="0.4">
      <c r="A52" s="253">
        <v>44281</v>
      </c>
      <c r="B52" s="254">
        <v>618.71002199999998</v>
      </c>
      <c r="C52" s="255">
        <f t="shared" si="0"/>
        <v>-3.3854358269467921E-2</v>
      </c>
      <c r="D52" s="253">
        <v>44281</v>
      </c>
      <c r="E52" s="254">
        <v>3974.54</v>
      </c>
      <c r="F52" s="255">
        <f t="shared" si="1"/>
        <v>1.6631197691788335E-2</v>
      </c>
      <c r="G52" s="256" t="b">
        <f t="shared" si="2"/>
        <v>1</v>
      </c>
      <c r="H52" s="251"/>
      <c r="I52" s="251"/>
      <c r="J52" s="251"/>
      <c r="K52" s="251"/>
      <c r="L52" s="251"/>
      <c r="M52" s="251"/>
      <c r="N52" s="251"/>
      <c r="O52" s="251"/>
      <c r="P52" s="251"/>
      <c r="Q52" s="251"/>
    </row>
    <row r="53" spans="1:17" ht="20" x14ac:dyDescent="0.4">
      <c r="A53" s="253">
        <v>44280</v>
      </c>
      <c r="B53" s="254">
        <v>640.39001499999995</v>
      </c>
      <c r="C53" s="255">
        <f t="shared" si="0"/>
        <v>1.6056602216300675E-2</v>
      </c>
      <c r="D53" s="253">
        <v>44280</v>
      </c>
      <c r="E53" s="254">
        <v>3909.52</v>
      </c>
      <c r="F53" s="255">
        <f t="shared" si="1"/>
        <v>5.2402330592367097E-3</v>
      </c>
      <c r="G53" s="256" t="b">
        <f t="shared" si="2"/>
        <v>1</v>
      </c>
      <c r="H53" s="251"/>
      <c r="I53" s="251"/>
      <c r="J53" s="251"/>
      <c r="K53" s="251"/>
      <c r="L53" s="251"/>
      <c r="M53" s="251"/>
      <c r="N53" s="251"/>
      <c r="O53" s="251"/>
      <c r="P53" s="251"/>
      <c r="Q53" s="251"/>
    </row>
    <row r="54" spans="1:17" ht="20" x14ac:dyDescent="0.4">
      <c r="A54" s="253">
        <v>44279</v>
      </c>
      <c r="B54" s="254">
        <v>630.27002000000005</v>
      </c>
      <c r="C54" s="255">
        <f t="shared" si="0"/>
        <v>-4.816049640620601E-2</v>
      </c>
      <c r="D54" s="253">
        <v>44279</v>
      </c>
      <c r="E54" s="254">
        <v>3889.14</v>
      </c>
      <c r="F54" s="255">
        <f t="shared" si="1"/>
        <v>-5.4673035811094728E-3</v>
      </c>
      <c r="G54" s="256" t="b">
        <f t="shared" si="2"/>
        <v>1</v>
      </c>
      <c r="H54" s="251"/>
      <c r="I54" s="251"/>
      <c r="J54" s="251"/>
      <c r="K54" s="251"/>
      <c r="L54" s="251"/>
      <c r="M54" s="251"/>
      <c r="N54" s="251"/>
      <c r="O54" s="251"/>
      <c r="P54" s="251"/>
      <c r="Q54" s="251"/>
    </row>
    <row r="55" spans="1:17" ht="20" x14ac:dyDescent="0.4">
      <c r="A55" s="253">
        <v>44278</v>
      </c>
      <c r="B55" s="254">
        <v>662.15997300000004</v>
      </c>
      <c r="C55" s="255">
        <f t="shared" si="0"/>
        <v>-1.1701532835820871E-2</v>
      </c>
      <c r="D55" s="253">
        <v>44278</v>
      </c>
      <c r="E55" s="254">
        <v>3910.52</v>
      </c>
      <c r="F55" s="255">
        <f t="shared" si="1"/>
        <v>-7.6308370066411335E-3</v>
      </c>
      <c r="G55" s="256" t="b">
        <f t="shared" si="2"/>
        <v>1</v>
      </c>
      <c r="H55" s="251"/>
      <c r="I55" s="251"/>
      <c r="J55" s="251"/>
      <c r="K55" s="251"/>
      <c r="L55" s="251"/>
      <c r="M55" s="251"/>
      <c r="N55" s="251"/>
      <c r="O55" s="251"/>
      <c r="P55" s="251"/>
      <c r="Q55" s="251"/>
    </row>
    <row r="56" spans="1:17" ht="20" x14ac:dyDescent="0.4">
      <c r="A56" s="253">
        <v>44277</v>
      </c>
      <c r="B56" s="254">
        <v>670</v>
      </c>
      <c r="C56" s="255">
        <f t="shared" si="0"/>
        <v>2.3103829944140175E-2</v>
      </c>
      <c r="D56" s="253">
        <v>44277</v>
      </c>
      <c r="E56" s="254">
        <v>3940.59</v>
      </c>
      <c r="F56" s="255">
        <f t="shared" si="1"/>
        <v>7.0251207482558975E-3</v>
      </c>
      <c r="G56" s="256" t="b">
        <f t="shared" si="2"/>
        <v>1</v>
      </c>
      <c r="H56" s="251"/>
      <c r="I56" s="251"/>
      <c r="J56" s="251"/>
      <c r="K56" s="251"/>
      <c r="L56" s="251"/>
      <c r="M56" s="251"/>
      <c r="N56" s="251"/>
      <c r="O56" s="251"/>
      <c r="P56" s="251"/>
      <c r="Q56" s="251"/>
    </row>
    <row r="57" spans="1:17" ht="20" x14ac:dyDescent="0.4">
      <c r="A57" s="253">
        <v>44274</v>
      </c>
      <c r="B57" s="254">
        <v>654.86999500000002</v>
      </c>
      <c r="C57" s="255">
        <f t="shared" si="0"/>
        <v>2.6180753118500988E-3</v>
      </c>
      <c r="D57" s="253">
        <v>44274</v>
      </c>
      <c r="E57" s="254">
        <v>3913.1</v>
      </c>
      <c r="F57" s="255">
        <f t="shared" si="1"/>
        <v>-6.0273888636330764E-4</v>
      </c>
      <c r="G57" s="256" t="b">
        <f t="shared" si="2"/>
        <v>1</v>
      </c>
      <c r="H57" s="251"/>
      <c r="I57" s="251"/>
      <c r="J57" s="251"/>
      <c r="K57" s="251"/>
      <c r="L57" s="251"/>
      <c r="M57" s="251"/>
      <c r="N57" s="251"/>
      <c r="O57" s="251"/>
      <c r="P57" s="251"/>
      <c r="Q57" s="251"/>
    </row>
    <row r="58" spans="1:17" ht="20" x14ac:dyDescent="0.4">
      <c r="A58" s="253">
        <v>44273</v>
      </c>
      <c r="B58" s="254">
        <v>653.15997300000004</v>
      </c>
      <c r="C58" s="255">
        <f t="shared" si="0"/>
        <v>-6.9320792149786259E-2</v>
      </c>
      <c r="D58" s="253">
        <v>44273</v>
      </c>
      <c r="E58" s="254">
        <v>3915.46</v>
      </c>
      <c r="F58" s="255">
        <f t="shared" si="1"/>
        <v>-1.4760500437832724E-2</v>
      </c>
      <c r="G58" s="256" t="b">
        <f t="shared" si="2"/>
        <v>1</v>
      </c>
      <c r="H58" s="251"/>
      <c r="I58" s="251"/>
      <c r="J58" s="251"/>
      <c r="K58" s="251"/>
      <c r="L58" s="251"/>
      <c r="M58" s="251"/>
      <c r="N58" s="251"/>
      <c r="O58" s="251"/>
      <c r="P58" s="251"/>
      <c r="Q58" s="251"/>
    </row>
    <row r="59" spans="1:17" ht="20" x14ac:dyDescent="0.4">
      <c r="A59" s="253">
        <v>44272</v>
      </c>
      <c r="B59" s="254">
        <v>701.80999799999995</v>
      </c>
      <c r="C59" s="255">
        <f t="shared" si="0"/>
        <v>3.6830742252461635E-2</v>
      </c>
      <c r="D59" s="253">
        <v>44272</v>
      </c>
      <c r="E59" s="254">
        <v>3974.12</v>
      </c>
      <c r="F59" s="255">
        <f t="shared" si="1"/>
        <v>2.8793426720601367E-3</v>
      </c>
      <c r="G59" s="256" t="b">
        <f t="shared" si="2"/>
        <v>1</v>
      </c>
      <c r="H59" s="251"/>
      <c r="I59" s="251"/>
      <c r="J59" s="251"/>
      <c r="K59" s="251"/>
      <c r="L59" s="251"/>
      <c r="M59" s="251"/>
      <c r="N59" s="251"/>
      <c r="O59" s="251"/>
      <c r="P59" s="251"/>
      <c r="Q59" s="251"/>
    </row>
    <row r="60" spans="1:17" ht="20" x14ac:dyDescent="0.4">
      <c r="A60" s="253">
        <v>44271</v>
      </c>
      <c r="B60" s="254">
        <v>676.88000499999998</v>
      </c>
      <c r="C60" s="255">
        <f t="shared" si="0"/>
        <v>-4.3873770252072952E-2</v>
      </c>
      <c r="D60" s="253">
        <v>44271</v>
      </c>
      <c r="E60" s="254">
        <v>3962.71</v>
      </c>
      <c r="F60" s="255">
        <f t="shared" si="1"/>
        <v>-1.5696886322292825E-3</v>
      </c>
      <c r="G60" s="256" t="b">
        <f t="shared" si="2"/>
        <v>1</v>
      </c>
      <c r="H60" s="251"/>
      <c r="I60" s="251"/>
      <c r="J60" s="251"/>
      <c r="K60" s="251"/>
      <c r="L60" s="251"/>
      <c r="M60" s="251"/>
      <c r="N60" s="251"/>
      <c r="O60" s="251"/>
      <c r="P60" s="251"/>
      <c r="Q60" s="251"/>
    </row>
    <row r="61" spans="1:17" ht="20" x14ac:dyDescent="0.4">
      <c r="A61" s="253">
        <v>44270</v>
      </c>
      <c r="B61" s="254">
        <v>707.94000200000005</v>
      </c>
      <c r="C61" s="255">
        <f t="shared" si="0"/>
        <v>2.0483505700589877E-2</v>
      </c>
      <c r="D61" s="253">
        <v>44270</v>
      </c>
      <c r="E61" s="254">
        <v>3968.94</v>
      </c>
      <c r="F61" s="255">
        <f t="shared" si="1"/>
        <v>6.4919585934766211E-3</v>
      </c>
      <c r="G61" s="256" t="b">
        <f t="shared" si="2"/>
        <v>1</v>
      </c>
      <c r="H61" s="251"/>
      <c r="I61" s="251"/>
      <c r="J61" s="251"/>
      <c r="K61" s="251"/>
      <c r="L61" s="251"/>
      <c r="M61" s="251"/>
      <c r="N61" s="251"/>
      <c r="O61" s="251"/>
      <c r="P61" s="251"/>
      <c r="Q61" s="251"/>
    </row>
    <row r="62" spans="1:17" ht="20" x14ac:dyDescent="0.4">
      <c r="A62" s="253">
        <v>44267</v>
      </c>
      <c r="B62" s="254">
        <v>693.72997999999995</v>
      </c>
      <c r="C62" s="255">
        <f t="shared" si="0"/>
        <v>-8.390503432493035E-3</v>
      </c>
      <c r="D62" s="253">
        <v>44267</v>
      </c>
      <c r="E62" s="254">
        <v>3943.34</v>
      </c>
      <c r="F62" s="255">
        <f t="shared" si="1"/>
        <v>1.0153985185334946E-3</v>
      </c>
      <c r="G62" s="256" t="b">
        <f t="shared" si="2"/>
        <v>1</v>
      </c>
      <c r="H62" s="251"/>
      <c r="I62" s="251"/>
      <c r="J62" s="251"/>
      <c r="K62" s="251"/>
      <c r="L62" s="251"/>
      <c r="M62" s="251"/>
      <c r="N62" s="251"/>
      <c r="O62" s="251"/>
      <c r="P62" s="251"/>
      <c r="Q62" s="251"/>
    </row>
    <row r="63" spans="1:17" ht="20" x14ac:dyDescent="0.4">
      <c r="A63" s="253">
        <v>44266</v>
      </c>
      <c r="B63" s="254">
        <v>699.59997599999997</v>
      </c>
      <c r="C63" s="255">
        <f t="shared" si="0"/>
        <v>4.7211295533967856E-2</v>
      </c>
      <c r="D63" s="253">
        <v>44266</v>
      </c>
      <c r="E63" s="254">
        <v>3939.34</v>
      </c>
      <c r="F63" s="255">
        <f t="shared" si="1"/>
        <v>1.0395479646353678E-2</v>
      </c>
      <c r="G63" s="256" t="b">
        <f t="shared" si="2"/>
        <v>1</v>
      </c>
      <c r="H63" s="251"/>
      <c r="I63" s="251"/>
      <c r="J63" s="251"/>
      <c r="K63" s="251"/>
      <c r="L63" s="251"/>
      <c r="M63" s="251"/>
      <c r="N63" s="251"/>
      <c r="O63" s="251"/>
      <c r="P63" s="251"/>
      <c r="Q63" s="251"/>
    </row>
    <row r="64" spans="1:17" ht="20" x14ac:dyDescent="0.4">
      <c r="A64" s="253">
        <v>44265</v>
      </c>
      <c r="B64" s="254">
        <v>668.05999799999995</v>
      </c>
      <c r="C64" s="255">
        <f t="shared" si="0"/>
        <v>-8.1950456674548811E-3</v>
      </c>
      <c r="D64" s="253">
        <v>44265</v>
      </c>
      <c r="E64" s="254">
        <v>3898.81</v>
      </c>
      <c r="F64" s="255">
        <f t="shared" si="1"/>
        <v>6.0302830130256613E-3</v>
      </c>
      <c r="G64" s="256" t="b">
        <f t="shared" si="2"/>
        <v>1</v>
      </c>
      <c r="H64" s="251"/>
      <c r="I64" s="251"/>
      <c r="J64" s="251"/>
      <c r="K64" s="251"/>
      <c r="L64" s="251"/>
      <c r="M64" s="251"/>
      <c r="N64" s="251"/>
      <c r="O64" s="251"/>
      <c r="P64" s="251"/>
      <c r="Q64" s="251"/>
    </row>
    <row r="65" spans="1:17" ht="20" x14ac:dyDescent="0.4">
      <c r="A65" s="253">
        <v>44264</v>
      </c>
      <c r="B65" s="254">
        <v>673.580017</v>
      </c>
      <c r="C65" s="255">
        <f t="shared" si="0"/>
        <v>0.19641210834813494</v>
      </c>
      <c r="D65" s="253">
        <v>44264</v>
      </c>
      <c r="E65" s="254">
        <v>3875.44</v>
      </c>
      <c r="F65" s="255">
        <f t="shared" si="1"/>
        <v>1.4154683554241432E-2</v>
      </c>
      <c r="G65" s="256" t="b">
        <f t="shared" si="2"/>
        <v>1</v>
      </c>
      <c r="H65" s="251"/>
      <c r="I65" s="251"/>
      <c r="J65" s="251"/>
      <c r="K65" s="251"/>
      <c r="L65" s="251"/>
      <c r="M65" s="251"/>
      <c r="N65" s="251"/>
      <c r="O65" s="251"/>
      <c r="P65" s="251"/>
      <c r="Q65" s="251"/>
    </row>
    <row r="66" spans="1:17" ht="20" x14ac:dyDescent="0.4">
      <c r="A66" s="253">
        <v>44263</v>
      </c>
      <c r="B66" s="254">
        <v>563</v>
      </c>
      <c r="C66" s="255">
        <f t="shared" si="0"/>
        <v>-5.8449722048002917E-2</v>
      </c>
      <c r="D66" s="253">
        <v>44263</v>
      </c>
      <c r="E66" s="254">
        <v>3821.35</v>
      </c>
      <c r="F66" s="255">
        <f t="shared" si="1"/>
        <v>-5.3592716179846622E-3</v>
      </c>
      <c r="G66" s="256" t="b">
        <f t="shared" si="2"/>
        <v>1</v>
      </c>
      <c r="H66" s="251"/>
      <c r="I66" s="251"/>
      <c r="J66" s="251"/>
      <c r="K66" s="251"/>
      <c r="L66" s="251"/>
      <c r="M66" s="251"/>
      <c r="N66" s="251"/>
      <c r="O66" s="251"/>
      <c r="P66" s="251"/>
      <c r="Q66" s="251"/>
    </row>
    <row r="67" spans="1:17" ht="20" x14ac:dyDescent="0.4">
      <c r="A67" s="253">
        <v>44260</v>
      </c>
      <c r="B67" s="254">
        <v>597.95001200000002</v>
      </c>
      <c r="C67" s="255">
        <f t="shared" si="0"/>
        <v>-3.7799288627062055E-2</v>
      </c>
      <c r="D67" s="253">
        <v>44260</v>
      </c>
      <c r="E67" s="254">
        <v>3841.94</v>
      </c>
      <c r="F67" s="255">
        <f t="shared" si="1"/>
        <v>1.9495975820425837E-2</v>
      </c>
      <c r="G67" s="256" t="b">
        <f t="shared" si="2"/>
        <v>1</v>
      </c>
      <c r="H67" s="251"/>
      <c r="I67" s="251"/>
      <c r="J67" s="251"/>
      <c r="K67" s="251"/>
      <c r="L67" s="251"/>
      <c r="M67" s="251"/>
      <c r="N67" s="251"/>
      <c r="O67" s="251"/>
      <c r="P67" s="251"/>
      <c r="Q67" s="251"/>
    </row>
    <row r="68" spans="1:17" ht="20" x14ac:dyDescent="0.4">
      <c r="A68" s="253">
        <v>44259</v>
      </c>
      <c r="B68" s="254">
        <v>621.44000200000005</v>
      </c>
      <c r="C68" s="255">
        <f t="shared" si="0"/>
        <v>-4.8622182205348752E-2</v>
      </c>
      <c r="D68" s="253">
        <v>44259</v>
      </c>
      <c r="E68" s="254">
        <v>3768.47</v>
      </c>
      <c r="F68" s="255">
        <f t="shared" si="1"/>
        <v>-1.3417213827191521E-2</v>
      </c>
      <c r="G68" s="256" t="b">
        <f t="shared" si="2"/>
        <v>1</v>
      </c>
      <c r="H68" s="251"/>
      <c r="I68" s="251"/>
      <c r="J68" s="251"/>
      <c r="K68" s="251"/>
      <c r="L68" s="251"/>
      <c r="M68" s="251"/>
      <c r="N68" s="251"/>
      <c r="O68" s="251"/>
      <c r="P68" s="251"/>
      <c r="Q68" s="251"/>
    </row>
    <row r="69" spans="1:17" ht="20" x14ac:dyDescent="0.4">
      <c r="A69" s="253">
        <v>44258</v>
      </c>
      <c r="B69" s="254">
        <v>653.20001200000002</v>
      </c>
      <c r="C69" s="255">
        <f t="shared" si="0"/>
        <v>-4.8423736820628949E-2</v>
      </c>
      <c r="D69" s="253">
        <v>44258</v>
      </c>
      <c r="E69" s="254">
        <v>3819.72</v>
      </c>
      <c r="F69" s="255">
        <f t="shared" si="1"/>
        <v>-1.306620434127681E-2</v>
      </c>
      <c r="G69" s="256" t="b">
        <f t="shared" si="2"/>
        <v>1</v>
      </c>
      <c r="H69" s="251"/>
      <c r="I69" s="251"/>
      <c r="J69" s="251"/>
      <c r="K69" s="251"/>
      <c r="L69" s="251"/>
      <c r="M69" s="251"/>
      <c r="N69" s="251"/>
      <c r="O69" s="251"/>
      <c r="P69" s="251"/>
      <c r="Q69" s="251"/>
    </row>
    <row r="70" spans="1:17" ht="20" x14ac:dyDescent="0.4">
      <c r="A70" s="253">
        <v>44257</v>
      </c>
      <c r="B70" s="254">
        <v>686.44000200000005</v>
      </c>
      <c r="C70" s="255">
        <f t="shared" si="0"/>
        <v>-4.4527638477921849E-2</v>
      </c>
      <c r="D70" s="253">
        <v>44257</v>
      </c>
      <c r="E70" s="254">
        <v>3870.29</v>
      </c>
      <c r="F70" s="255">
        <f t="shared" si="1"/>
        <v>-8.0808443239309691E-3</v>
      </c>
      <c r="G70" s="256" t="b">
        <f t="shared" si="2"/>
        <v>1</v>
      </c>
      <c r="H70" s="251"/>
      <c r="I70" s="251"/>
      <c r="J70" s="251"/>
      <c r="K70" s="251"/>
      <c r="L70" s="251"/>
      <c r="M70" s="251"/>
      <c r="N70" s="251"/>
      <c r="O70" s="251"/>
      <c r="P70" s="251"/>
      <c r="Q70" s="251"/>
    </row>
    <row r="71" spans="1:17" ht="20" x14ac:dyDescent="0.4">
      <c r="A71" s="253">
        <v>44256</v>
      </c>
      <c r="B71" s="254">
        <v>718.42999299999997</v>
      </c>
      <c r="C71" s="255">
        <f t="shared" si="0"/>
        <v>6.3552913397483257E-2</v>
      </c>
      <c r="D71" s="253">
        <v>44256</v>
      </c>
      <c r="E71" s="254">
        <v>3901.82</v>
      </c>
      <c r="F71" s="255">
        <f t="shared" si="1"/>
        <v>2.3790719336683086E-2</v>
      </c>
      <c r="G71" s="256" t="b">
        <f t="shared" si="2"/>
        <v>1</v>
      </c>
      <c r="H71" s="251"/>
      <c r="I71" s="251"/>
      <c r="J71" s="251"/>
      <c r="K71" s="251"/>
      <c r="L71" s="251"/>
      <c r="M71" s="251"/>
      <c r="N71" s="251"/>
      <c r="O71" s="251"/>
      <c r="P71" s="251"/>
      <c r="Q71" s="251"/>
    </row>
    <row r="72" spans="1:17" ht="20" x14ac:dyDescent="0.4">
      <c r="A72" s="253">
        <v>44253</v>
      </c>
      <c r="B72" s="254">
        <v>675.5</v>
      </c>
      <c r="C72" s="255">
        <f t="shared" si="0"/>
        <v>-9.8501528622063628E-3</v>
      </c>
      <c r="D72" s="253">
        <v>44253</v>
      </c>
      <c r="E72" s="254">
        <v>3811.15</v>
      </c>
      <c r="F72" s="255">
        <f t="shared" si="1"/>
        <v>-4.7501658249202716E-3</v>
      </c>
      <c r="G72" s="256" t="b">
        <f t="shared" si="2"/>
        <v>1</v>
      </c>
      <c r="H72" s="251"/>
      <c r="I72" s="251"/>
      <c r="J72" s="251"/>
      <c r="K72" s="251"/>
      <c r="L72" s="251"/>
      <c r="M72" s="251"/>
      <c r="N72" s="251"/>
      <c r="O72" s="251"/>
      <c r="P72" s="251"/>
      <c r="Q72" s="251"/>
    </row>
    <row r="73" spans="1:17" ht="20" x14ac:dyDescent="0.4">
      <c r="A73" s="253">
        <v>44252</v>
      </c>
      <c r="B73" s="254">
        <v>682.21997099999999</v>
      </c>
      <c r="C73" s="255">
        <f t="shared" si="0"/>
        <v>-8.059088351821031E-2</v>
      </c>
      <c r="D73" s="253">
        <v>44252</v>
      </c>
      <c r="E73" s="254">
        <v>3829.34</v>
      </c>
      <c r="F73" s="255">
        <f t="shared" si="1"/>
        <v>-2.4478846903396523E-2</v>
      </c>
      <c r="G73" s="256" t="b">
        <f t="shared" si="2"/>
        <v>1</v>
      </c>
      <c r="H73" s="251"/>
      <c r="I73" s="251"/>
      <c r="J73" s="251"/>
      <c r="K73" s="251"/>
      <c r="L73" s="251"/>
      <c r="M73" s="251"/>
      <c r="N73" s="251"/>
      <c r="O73" s="251"/>
      <c r="P73" s="251"/>
      <c r="Q73" s="251"/>
    </row>
    <row r="74" spans="1:17" ht="20" x14ac:dyDescent="0.4">
      <c r="A74" s="253">
        <v>44251</v>
      </c>
      <c r="B74" s="254">
        <v>742.02002000000005</v>
      </c>
      <c r="C74" s="255">
        <f t="shared" si="0"/>
        <v>6.1788093600425809E-2</v>
      </c>
      <c r="D74" s="253">
        <v>44251</v>
      </c>
      <c r="E74" s="254">
        <v>3925.43</v>
      </c>
      <c r="F74" s="255">
        <f t="shared" si="1"/>
        <v>1.135166191319037E-2</v>
      </c>
      <c r="G74" s="256" t="b">
        <f t="shared" si="2"/>
        <v>1</v>
      </c>
      <c r="H74" s="251"/>
      <c r="I74" s="251"/>
      <c r="J74" s="251"/>
      <c r="K74" s="251"/>
      <c r="L74" s="251"/>
      <c r="M74" s="251"/>
      <c r="N74" s="251"/>
      <c r="O74" s="251"/>
      <c r="P74" s="251"/>
      <c r="Q74" s="251"/>
    </row>
    <row r="75" spans="1:17" ht="20" x14ac:dyDescent="0.4">
      <c r="A75" s="253">
        <v>44250</v>
      </c>
      <c r="B75" s="254">
        <v>698.84002699999996</v>
      </c>
      <c r="C75" s="255">
        <f t="shared" si="0"/>
        <v>-2.1917386983904885E-2</v>
      </c>
      <c r="D75" s="253">
        <v>44250</v>
      </c>
      <c r="E75" s="254">
        <v>3881.37</v>
      </c>
      <c r="F75" s="255">
        <f t="shared" si="1"/>
        <v>1.2562878885591378E-3</v>
      </c>
      <c r="G75" s="256" t="b">
        <f t="shared" si="2"/>
        <v>1</v>
      </c>
      <c r="H75" s="251"/>
      <c r="I75" s="251"/>
      <c r="J75" s="251"/>
      <c r="K75" s="251"/>
      <c r="L75" s="251"/>
      <c r="M75" s="251"/>
      <c r="N75" s="251"/>
      <c r="O75" s="251"/>
      <c r="P75" s="251"/>
      <c r="Q75" s="251"/>
    </row>
    <row r="76" spans="1:17" ht="20" x14ac:dyDescent="0.4">
      <c r="A76" s="253">
        <v>44249</v>
      </c>
      <c r="B76" s="254">
        <v>714.5</v>
      </c>
      <c r="C76" s="255">
        <f t="shared" si="0"/>
        <v>-8.5498514048358065E-2</v>
      </c>
      <c r="D76" s="253">
        <v>44249</v>
      </c>
      <c r="E76" s="254">
        <v>3876.5</v>
      </c>
      <c r="F76" s="255">
        <f t="shared" si="1"/>
        <v>-7.7328493796570141E-3</v>
      </c>
      <c r="G76" s="256" t="b">
        <f t="shared" si="2"/>
        <v>1</v>
      </c>
      <c r="H76" s="251"/>
      <c r="I76" s="251"/>
      <c r="J76" s="251"/>
      <c r="K76" s="251"/>
      <c r="L76" s="251"/>
      <c r="M76" s="251"/>
      <c r="N76" s="251"/>
      <c r="O76" s="251"/>
      <c r="P76" s="251"/>
      <c r="Q76" s="251"/>
    </row>
    <row r="77" spans="1:17" ht="20" x14ac:dyDescent="0.4">
      <c r="A77" s="253">
        <v>44246</v>
      </c>
      <c r="B77" s="254">
        <v>781.29998799999998</v>
      </c>
      <c r="C77" s="255">
        <f t="shared" si="0"/>
        <v>-7.7218331191938328E-3</v>
      </c>
      <c r="D77" s="253">
        <v>44246</v>
      </c>
      <c r="E77" s="254">
        <v>3906.71</v>
      </c>
      <c r="F77" s="255">
        <f t="shared" si="1"/>
        <v>-1.8548941356217874E-3</v>
      </c>
      <c r="G77" s="256" t="b">
        <f t="shared" si="2"/>
        <v>1</v>
      </c>
      <c r="H77" s="251"/>
      <c r="I77" s="251"/>
      <c r="J77" s="251"/>
      <c r="K77" s="251"/>
      <c r="L77" s="251"/>
      <c r="M77" s="251"/>
      <c r="N77" s="251"/>
      <c r="O77" s="251"/>
      <c r="P77" s="251"/>
      <c r="Q77" s="251"/>
    </row>
    <row r="78" spans="1:17" ht="20" x14ac:dyDescent="0.4">
      <c r="A78" s="253">
        <v>44245</v>
      </c>
      <c r="B78" s="254">
        <v>787.38000499999998</v>
      </c>
      <c r="C78" s="255">
        <f t="shared" si="0"/>
        <v>-1.3493727590240701E-2</v>
      </c>
      <c r="D78" s="253">
        <v>44245</v>
      </c>
      <c r="E78" s="254">
        <v>3913.97</v>
      </c>
      <c r="F78" s="255">
        <f t="shared" si="1"/>
        <v>-4.4158083905446732E-3</v>
      </c>
      <c r="G78" s="256" t="b">
        <f t="shared" si="2"/>
        <v>1</v>
      </c>
      <c r="H78" s="251"/>
      <c r="I78" s="251"/>
      <c r="J78" s="251"/>
      <c r="K78" s="251"/>
      <c r="L78" s="251"/>
      <c r="M78" s="251"/>
      <c r="N78" s="251"/>
      <c r="O78" s="251"/>
      <c r="P78" s="251"/>
      <c r="Q78" s="251"/>
    </row>
    <row r="79" spans="1:17" ht="20" x14ac:dyDescent="0.4">
      <c r="A79" s="253">
        <v>44244</v>
      </c>
      <c r="B79" s="254">
        <v>798.15002400000003</v>
      </c>
      <c r="C79" s="255">
        <f t="shared" si="0"/>
        <v>2.4240198315750305E-3</v>
      </c>
      <c r="D79" s="253">
        <v>44244</v>
      </c>
      <c r="E79" s="254">
        <v>3931.33</v>
      </c>
      <c r="F79" s="255">
        <f t="shared" si="1"/>
        <v>-3.2039953313212077E-4</v>
      </c>
      <c r="G79" s="256" t="b">
        <f t="shared" si="2"/>
        <v>1</v>
      </c>
      <c r="H79" s="251"/>
      <c r="I79" s="251"/>
      <c r="J79" s="251"/>
      <c r="K79" s="251"/>
      <c r="L79" s="251"/>
      <c r="M79" s="251"/>
      <c r="N79" s="251"/>
      <c r="O79" s="251"/>
      <c r="P79" s="251"/>
      <c r="Q79" s="251"/>
    </row>
    <row r="80" spans="1:17" ht="20" x14ac:dyDescent="0.4">
      <c r="A80" s="253">
        <v>44243</v>
      </c>
      <c r="B80" s="254">
        <v>796.21997099999999</v>
      </c>
      <c r="C80" s="255">
        <f t="shared" si="0"/>
        <v>-2.4383698625102368E-2</v>
      </c>
      <c r="D80" s="253">
        <v>44243</v>
      </c>
      <c r="E80" s="254">
        <v>3932.59</v>
      </c>
      <c r="F80" s="255">
        <f t="shared" si="1"/>
        <v>-5.6927491149549869E-4</v>
      </c>
      <c r="G80" s="256" t="b">
        <f t="shared" si="2"/>
        <v>1</v>
      </c>
      <c r="H80" s="251"/>
      <c r="I80" s="251"/>
      <c r="J80" s="251"/>
      <c r="K80" s="251"/>
      <c r="L80" s="251"/>
      <c r="M80" s="251"/>
      <c r="N80" s="251"/>
      <c r="O80" s="251"/>
      <c r="P80" s="251"/>
      <c r="Q80" s="251"/>
    </row>
    <row r="81" spans="1:17" ht="20" x14ac:dyDescent="0.4">
      <c r="A81" s="253">
        <v>44239</v>
      </c>
      <c r="B81" s="254">
        <v>816.11999500000002</v>
      </c>
      <c r="C81" s="255">
        <f t="shared" si="0"/>
        <v>5.4949389502541024E-3</v>
      </c>
      <c r="D81" s="253">
        <v>44239</v>
      </c>
      <c r="E81" s="254">
        <v>3934.83</v>
      </c>
      <c r="F81" s="255">
        <f t="shared" si="1"/>
        <v>4.7109831017417836E-3</v>
      </c>
      <c r="G81" s="256" t="b">
        <f t="shared" si="2"/>
        <v>1</v>
      </c>
      <c r="H81" s="251"/>
      <c r="I81" s="251"/>
      <c r="J81" s="251"/>
      <c r="K81" s="251"/>
      <c r="L81" s="251"/>
      <c r="M81" s="251"/>
      <c r="N81" s="251"/>
      <c r="O81" s="251"/>
      <c r="P81" s="251"/>
      <c r="Q81" s="251"/>
    </row>
    <row r="82" spans="1:17" ht="20" x14ac:dyDescent="0.4">
      <c r="A82" s="253">
        <v>44238</v>
      </c>
      <c r="B82" s="254">
        <v>811.65997300000004</v>
      </c>
      <c r="C82" s="255">
        <f t="shared" si="0"/>
        <v>8.4987524421717975E-3</v>
      </c>
      <c r="D82" s="253">
        <v>44238</v>
      </c>
      <c r="E82" s="254">
        <v>3916.38</v>
      </c>
      <c r="F82" s="255">
        <f t="shared" si="1"/>
        <v>1.6624551137118804E-3</v>
      </c>
      <c r="G82" s="256" t="b">
        <f t="shared" si="2"/>
        <v>1</v>
      </c>
      <c r="H82" s="251"/>
      <c r="I82" s="251"/>
      <c r="J82" s="251"/>
      <c r="K82" s="251"/>
      <c r="L82" s="251"/>
      <c r="M82" s="251"/>
      <c r="N82" s="251"/>
      <c r="O82" s="251"/>
      <c r="P82" s="251"/>
      <c r="Q82" s="251"/>
    </row>
    <row r="83" spans="1:17" ht="20" x14ac:dyDescent="0.4">
      <c r="A83" s="253">
        <v>44237</v>
      </c>
      <c r="B83" s="254">
        <v>804.82000700000003</v>
      </c>
      <c r="C83" s="255">
        <f t="shared" si="0"/>
        <v>-5.2551048717864202E-2</v>
      </c>
      <c r="D83" s="253">
        <v>44237</v>
      </c>
      <c r="E83" s="254">
        <v>3909.88</v>
      </c>
      <c r="F83" s="255">
        <f t="shared" si="1"/>
        <v>-3.4515996246697878E-4</v>
      </c>
      <c r="G83" s="256" t="b">
        <f t="shared" si="2"/>
        <v>1</v>
      </c>
      <c r="H83" s="251"/>
      <c r="I83" s="251"/>
      <c r="J83" s="251"/>
      <c r="K83" s="251"/>
      <c r="L83" s="251"/>
      <c r="M83" s="251"/>
      <c r="N83" s="251"/>
      <c r="O83" s="251"/>
      <c r="P83" s="251"/>
      <c r="Q83" s="251"/>
    </row>
    <row r="84" spans="1:17" ht="20" x14ac:dyDescent="0.4">
      <c r="A84" s="253">
        <v>44236</v>
      </c>
      <c r="B84" s="254">
        <v>849.46002199999998</v>
      </c>
      <c r="C84" s="255">
        <f t="shared" si="0"/>
        <v>-1.6168216250329714E-2</v>
      </c>
      <c r="D84" s="253">
        <v>44236</v>
      </c>
      <c r="E84" s="254">
        <v>3911.23</v>
      </c>
      <c r="F84" s="255">
        <f t="shared" si="1"/>
        <v>-1.1134975827398197E-3</v>
      </c>
      <c r="G84" s="256" t="b">
        <f t="shared" si="2"/>
        <v>1</v>
      </c>
      <c r="H84" s="251"/>
      <c r="I84" s="251"/>
      <c r="J84" s="251"/>
      <c r="K84" s="251"/>
      <c r="L84" s="251"/>
      <c r="M84" s="251"/>
      <c r="N84" s="251"/>
      <c r="O84" s="251"/>
      <c r="P84" s="251"/>
      <c r="Q84" s="251"/>
    </row>
    <row r="85" spans="1:17" ht="20" x14ac:dyDescent="0.4">
      <c r="A85" s="253">
        <v>44235</v>
      </c>
      <c r="B85" s="254">
        <v>863.419983</v>
      </c>
      <c r="C85" s="255">
        <f t="shared" si="0"/>
        <v>1.3130262091929801E-2</v>
      </c>
      <c r="D85" s="253">
        <v>44235</v>
      </c>
      <c r="E85" s="254">
        <v>3915.59</v>
      </c>
      <c r="F85" s="255">
        <f t="shared" si="1"/>
        <v>7.3993459966090747E-3</v>
      </c>
      <c r="G85" s="256" t="b">
        <f t="shared" si="2"/>
        <v>1</v>
      </c>
      <c r="H85" s="251"/>
      <c r="I85" s="251"/>
      <c r="J85" s="251"/>
      <c r="K85" s="251"/>
      <c r="L85" s="251"/>
      <c r="M85" s="251"/>
      <c r="N85" s="251"/>
      <c r="O85" s="251"/>
      <c r="P85" s="251"/>
      <c r="Q85" s="251"/>
    </row>
    <row r="86" spans="1:17" ht="20" x14ac:dyDescent="0.4">
      <c r="A86" s="253">
        <v>44232</v>
      </c>
      <c r="B86" s="254">
        <v>852.22997999999995</v>
      </c>
      <c r="C86" s="255">
        <f t="shared" si="0"/>
        <v>2.635313387631788E-3</v>
      </c>
      <c r="D86" s="253">
        <v>44232</v>
      </c>
      <c r="E86" s="254">
        <v>3886.83</v>
      </c>
      <c r="F86" s="255">
        <f t="shared" si="1"/>
        <v>3.897472454245321E-3</v>
      </c>
      <c r="G86" s="256" t="b">
        <f t="shared" si="2"/>
        <v>1</v>
      </c>
      <c r="H86" s="251"/>
      <c r="I86" s="251"/>
      <c r="J86" s="251"/>
      <c r="K86" s="251"/>
      <c r="L86" s="251"/>
      <c r="M86" s="251"/>
      <c r="N86" s="251"/>
      <c r="O86" s="251"/>
      <c r="P86" s="251"/>
      <c r="Q86" s="251"/>
    </row>
    <row r="87" spans="1:17" ht="20" x14ac:dyDescent="0.4">
      <c r="A87" s="253">
        <v>44231</v>
      </c>
      <c r="B87" s="254">
        <v>849.98999000000003</v>
      </c>
      <c r="C87" s="255">
        <f t="shared" si="0"/>
        <v>-5.4990838654972451E-3</v>
      </c>
      <c r="D87" s="253">
        <v>44231</v>
      </c>
      <c r="E87" s="254">
        <v>3871.74</v>
      </c>
      <c r="F87" s="255">
        <f t="shared" si="1"/>
        <v>1.0853304161434041E-2</v>
      </c>
      <c r="G87" s="256" t="b">
        <f t="shared" si="2"/>
        <v>1</v>
      </c>
      <c r="H87" s="251"/>
      <c r="I87" s="251"/>
      <c r="J87" s="251"/>
      <c r="K87" s="251"/>
      <c r="L87" s="251"/>
      <c r="M87" s="251"/>
      <c r="N87" s="251"/>
      <c r="O87" s="251"/>
      <c r="P87" s="251"/>
      <c r="Q87" s="251"/>
    </row>
    <row r="88" spans="1:17" ht="20" x14ac:dyDescent="0.4">
      <c r="A88" s="253">
        <v>44230</v>
      </c>
      <c r="B88" s="254">
        <v>854.69000200000005</v>
      </c>
      <c r="C88" s="255">
        <f t="shared" si="0"/>
        <v>-2.0738065807625494E-2</v>
      </c>
      <c r="D88" s="253">
        <v>44230</v>
      </c>
      <c r="E88" s="254">
        <v>3830.17</v>
      </c>
      <c r="F88" s="255">
        <f t="shared" si="1"/>
        <v>1.0088048276277739E-3</v>
      </c>
      <c r="G88" s="256" t="b">
        <f t="shared" si="2"/>
        <v>1</v>
      </c>
      <c r="H88" s="251"/>
      <c r="I88" s="251"/>
      <c r="J88" s="251"/>
      <c r="K88" s="251"/>
      <c r="L88" s="251"/>
      <c r="M88" s="251"/>
      <c r="N88" s="251"/>
      <c r="O88" s="251"/>
      <c r="P88" s="251"/>
      <c r="Q88" s="251"/>
    </row>
    <row r="89" spans="1:17" ht="20" x14ac:dyDescent="0.4">
      <c r="A89" s="253">
        <v>44229</v>
      </c>
      <c r="B89" s="254">
        <v>872.78997800000002</v>
      </c>
      <c r="C89" s="255">
        <f t="shared" si="0"/>
        <v>3.9270763718628698E-2</v>
      </c>
      <c r="D89" s="253">
        <v>44229</v>
      </c>
      <c r="E89" s="254">
        <v>3826.31</v>
      </c>
      <c r="F89" s="255">
        <f t="shared" si="1"/>
        <v>1.3898236818535858E-2</v>
      </c>
      <c r="G89" s="256" t="b">
        <f t="shared" si="2"/>
        <v>1</v>
      </c>
      <c r="H89" s="251"/>
      <c r="I89" s="251"/>
      <c r="J89" s="251"/>
      <c r="K89" s="251"/>
      <c r="L89" s="251"/>
      <c r="M89" s="251"/>
      <c r="N89" s="251"/>
      <c r="O89" s="251"/>
      <c r="P89" s="251"/>
      <c r="Q89" s="251"/>
    </row>
    <row r="90" spans="1:17" ht="20" x14ac:dyDescent="0.4">
      <c r="A90" s="253">
        <v>44228</v>
      </c>
      <c r="B90" s="254">
        <v>839.80999799999995</v>
      </c>
      <c r="C90" s="255">
        <f t="shared" si="0"/>
        <v>5.8321635361829438E-2</v>
      </c>
      <c r="D90" s="253">
        <v>44228</v>
      </c>
      <c r="E90" s="254">
        <v>3773.86</v>
      </c>
      <c r="F90" s="255">
        <f t="shared" si="1"/>
        <v>1.6051736021366558E-2</v>
      </c>
      <c r="G90" s="256" t="b">
        <f t="shared" si="2"/>
        <v>1</v>
      </c>
      <c r="H90" s="251"/>
      <c r="I90" s="251"/>
      <c r="J90" s="251"/>
      <c r="K90" s="251"/>
      <c r="L90" s="251"/>
      <c r="M90" s="251"/>
      <c r="N90" s="251"/>
      <c r="O90" s="251"/>
      <c r="P90" s="251"/>
      <c r="Q90" s="251"/>
    </row>
    <row r="91" spans="1:17" ht="20" x14ac:dyDescent="0.4">
      <c r="A91" s="253">
        <v>44225</v>
      </c>
      <c r="B91" s="254">
        <v>793.53002900000001</v>
      </c>
      <c r="C91" s="255">
        <f t="shared" si="0"/>
        <v>-5.0153770335128467E-2</v>
      </c>
      <c r="D91" s="253">
        <v>44225</v>
      </c>
      <c r="E91" s="254">
        <v>3714.24</v>
      </c>
      <c r="F91" s="255">
        <f t="shared" si="1"/>
        <v>-1.9311502938707092E-2</v>
      </c>
      <c r="G91" s="256" t="b">
        <f t="shared" si="2"/>
        <v>1</v>
      </c>
      <c r="H91" s="251"/>
      <c r="I91" s="251"/>
      <c r="J91" s="251"/>
      <c r="K91" s="251"/>
      <c r="L91" s="251"/>
      <c r="M91" s="251"/>
      <c r="N91" s="251"/>
      <c r="O91" s="251"/>
      <c r="P91" s="251"/>
      <c r="Q91" s="251"/>
    </row>
    <row r="92" spans="1:17" ht="20" x14ac:dyDescent="0.4">
      <c r="A92" s="253">
        <v>44224</v>
      </c>
      <c r="B92" s="254">
        <v>835.42999299999997</v>
      </c>
      <c r="C92" s="255">
        <f t="shared" si="0"/>
        <v>-3.3246136013754146E-2</v>
      </c>
      <c r="D92" s="253">
        <v>44224</v>
      </c>
      <c r="E92" s="254">
        <v>3787.38</v>
      </c>
      <c r="F92" s="255">
        <f t="shared" si="1"/>
        <v>9.7606624773047823E-3</v>
      </c>
      <c r="G92" s="256" t="b">
        <f t="shared" si="2"/>
        <v>1</v>
      </c>
      <c r="H92" s="251"/>
      <c r="I92" s="251"/>
      <c r="J92" s="251"/>
      <c r="K92" s="251"/>
      <c r="L92" s="251"/>
      <c r="M92" s="251"/>
      <c r="N92" s="251"/>
      <c r="O92" s="251"/>
      <c r="P92" s="251"/>
      <c r="Q92" s="251"/>
    </row>
    <row r="93" spans="1:17" ht="20" x14ac:dyDescent="0.4">
      <c r="A93" s="253">
        <v>44223</v>
      </c>
      <c r="B93" s="254">
        <v>864.15997300000004</v>
      </c>
      <c r="C93" s="255">
        <f t="shared" si="0"/>
        <v>-2.1436154209903635E-2</v>
      </c>
      <c r="D93" s="253">
        <v>44223</v>
      </c>
      <c r="E93" s="254">
        <v>3750.77</v>
      </c>
      <c r="F93" s="255">
        <f t="shared" si="1"/>
        <v>-2.5677859113367063E-2</v>
      </c>
      <c r="G93" s="256" t="b">
        <f t="shared" si="2"/>
        <v>1</v>
      </c>
      <c r="H93" s="251"/>
      <c r="I93" s="251"/>
      <c r="J93" s="251"/>
      <c r="K93" s="251"/>
      <c r="L93" s="251"/>
      <c r="M93" s="251"/>
      <c r="N93" s="251"/>
      <c r="O93" s="251"/>
      <c r="P93" s="251"/>
      <c r="Q93" s="251"/>
    </row>
    <row r="94" spans="1:17" ht="20" x14ac:dyDescent="0.4">
      <c r="A94" s="253">
        <v>44222</v>
      </c>
      <c r="B94" s="254">
        <v>883.09002699999996</v>
      </c>
      <c r="C94" s="255">
        <f t="shared" si="0"/>
        <v>2.5999534868295093E-3</v>
      </c>
      <c r="D94" s="253">
        <v>44222</v>
      </c>
      <c r="E94" s="254">
        <v>3849.62</v>
      </c>
      <c r="F94" s="255">
        <f t="shared" si="1"/>
        <v>-1.4888363213811928E-3</v>
      </c>
      <c r="G94" s="256" t="b">
        <f t="shared" si="2"/>
        <v>1</v>
      </c>
      <c r="H94" s="251"/>
      <c r="I94" s="251"/>
      <c r="J94" s="251"/>
      <c r="K94" s="251"/>
      <c r="L94" s="251"/>
      <c r="M94" s="251"/>
      <c r="N94" s="251"/>
      <c r="O94" s="251"/>
      <c r="P94" s="251"/>
      <c r="Q94" s="251"/>
    </row>
    <row r="95" spans="1:17" ht="20" x14ac:dyDescent="0.4">
      <c r="A95" s="253">
        <v>44221</v>
      </c>
      <c r="B95" s="254">
        <v>880.79998799999998</v>
      </c>
      <c r="C95" s="255">
        <f t="shared" si="0"/>
        <v>4.0347694881867957E-2</v>
      </c>
      <c r="D95" s="253">
        <v>44221</v>
      </c>
      <c r="E95" s="254">
        <v>3855.36</v>
      </c>
      <c r="F95" s="255">
        <f t="shared" si="1"/>
        <v>3.6158033252895461E-3</v>
      </c>
      <c r="G95" s="256" t="b">
        <f t="shared" si="2"/>
        <v>1</v>
      </c>
      <c r="H95" s="251"/>
      <c r="I95" s="251"/>
      <c r="J95" s="251"/>
      <c r="K95" s="251"/>
      <c r="L95" s="251"/>
      <c r="M95" s="251"/>
      <c r="N95" s="251"/>
      <c r="O95" s="251"/>
      <c r="P95" s="251"/>
      <c r="Q95" s="251"/>
    </row>
    <row r="96" spans="1:17" ht="20" x14ac:dyDescent="0.4">
      <c r="A96" s="253">
        <v>44218</v>
      </c>
      <c r="B96" s="254">
        <v>846.64001499999995</v>
      </c>
      <c r="C96" s="255">
        <f t="shared" si="0"/>
        <v>1.9527154398597535E-3</v>
      </c>
      <c r="D96" s="253">
        <v>44218</v>
      </c>
      <c r="E96" s="254">
        <v>3841.47</v>
      </c>
      <c r="F96" s="255">
        <f t="shared" si="1"/>
        <v>-3.0105863636010755E-3</v>
      </c>
      <c r="G96" s="256" t="b">
        <f t="shared" si="2"/>
        <v>1</v>
      </c>
      <c r="H96" s="251"/>
      <c r="I96" s="251"/>
      <c r="J96" s="251"/>
      <c r="K96" s="251"/>
      <c r="L96" s="251"/>
      <c r="M96" s="251"/>
      <c r="N96" s="251"/>
      <c r="O96" s="251"/>
      <c r="P96" s="251"/>
      <c r="Q96" s="251"/>
    </row>
    <row r="97" spans="1:17" ht="20" x14ac:dyDescent="0.4">
      <c r="A97" s="253">
        <v>44217</v>
      </c>
      <c r="B97" s="254">
        <v>844.98999000000003</v>
      </c>
      <c r="C97" s="255">
        <f t="shared" si="0"/>
        <v>-6.4201562972051596E-3</v>
      </c>
      <c r="D97" s="253">
        <v>44217</v>
      </c>
      <c r="E97" s="254">
        <v>3853.07</v>
      </c>
      <c r="F97" s="255">
        <f t="shared" si="1"/>
        <v>3.167309215053038E-4</v>
      </c>
      <c r="G97" s="256" t="b">
        <f t="shared" si="2"/>
        <v>1</v>
      </c>
      <c r="H97" s="251"/>
      <c r="I97" s="251"/>
      <c r="J97" s="251"/>
      <c r="K97" s="251"/>
      <c r="L97" s="251"/>
      <c r="M97" s="251"/>
      <c r="N97" s="251"/>
      <c r="O97" s="251"/>
      <c r="P97" s="251"/>
      <c r="Q97" s="251"/>
    </row>
    <row r="98" spans="1:17" ht="20" x14ac:dyDescent="0.4">
      <c r="A98" s="253">
        <v>44216</v>
      </c>
      <c r="B98" s="254">
        <v>850.45001200000002</v>
      </c>
      <c r="C98" s="255">
        <f t="shared" si="0"/>
        <v>6.9859973759185401E-3</v>
      </c>
      <c r="D98" s="253">
        <v>44216</v>
      </c>
      <c r="E98" s="254">
        <v>3851.85</v>
      </c>
      <c r="F98" s="255">
        <f t="shared" si="1"/>
        <v>1.3935576257400273E-2</v>
      </c>
      <c r="G98" s="256" t="b">
        <f t="shared" si="2"/>
        <v>1</v>
      </c>
      <c r="H98" s="251"/>
      <c r="I98" s="251"/>
      <c r="J98" s="251"/>
      <c r="K98" s="251"/>
      <c r="L98" s="251"/>
      <c r="M98" s="251"/>
      <c r="N98" s="251"/>
      <c r="O98" s="251"/>
      <c r="P98" s="251"/>
      <c r="Q98" s="251"/>
    </row>
    <row r="99" spans="1:17" ht="20" x14ac:dyDescent="0.4">
      <c r="A99" s="253">
        <v>44215</v>
      </c>
      <c r="B99" s="254">
        <v>844.54998799999998</v>
      </c>
      <c r="C99" s="255">
        <f t="shared" si="0"/>
        <v>2.2259629612920051E-2</v>
      </c>
      <c r="D99" s="253">
        <v>44215</v>
      </c>
      <c r="E99" s="254">
        <v>3798.91</v>
      </c>
      <c r="F99" s="255">
        <f t="shared" si="1"/>
        <v>8.136402839514334E-3</v>
      </c>
      <c r="G99" s="256" t="b">
        <f t="shared" si="2"/>
        <v>1</v>
      </c>
      <c r="H99" s="251"/>
      <c r="I99" s="251"/>
      <c r="J99" s="251"/>
      <c r="K99" s="251"/>
      <c r="L99" s="251"/>
      <c r="M99" s="251"/>
      <c r="N99" s="251"/>
      <c r="O99" s="251"/>
      <c r="P99" s="251"/>
      <c r="Q99" s="251"/>
    </row>
    <row r="100" spans="1:17" ht="20" x14ac:dyDescent="0.4">
      <c r="A100" s="253">
        <v>44211</v>
      </c>
      <c r="B100" s="254">
        <v>826.15997300000004</v>
      </c>
      <c r="C100" s="255">
        <f t="shared" si="0"/>
        <v>-2.2295889940828317E-2</v>
      </c>
      <c r="D100" s="253">
        <v>44211</v>
      </c>
      <c r="E100" s="254">
        <v>3768.25</v>
      </c>
      <c r="F100" s="255">
        <f t="shared" si="1"/>
        <v>-7.1900177576840196E-3</v>
      </c>
      <c r="G100" s="256" t="b">
        <f t="shared" si="2"/>
        <v>1</v>
      </c>
      <c r="H100" s="251"/>
      <c r="I100" s="251"/>
      <c r="J100" s="251"/>
      <c r="K100" s="251"/>
      <c r="L100" s="251"/>
      <c r="M100" s="251"/>
      <c r="N100" s="251"/>
      <c r="O100" s="251"/>
      <c r="P100" s="251"/>
      <c r="Q100" s="251"/>
    </row>
    <row r="101" spans="1:17" ht="20" x14ac:dyDescent="0.4">
      <c r="A101" s="253">
        <v>44210</v>
      </c>
      <c r="B101" s="254">
        <v>845</v>
      </c>
      <c r="C101" s="255">
        <f t="shared" si="0"/>
        <v>-1.1013416623590899E-2</v>
      </c>
      <c r="D101" s="253">
        <v>44210</v>
      </c>
      <c r="E101" s="254">
        <v>3795.54</v>
      </c>
      <c r="F101" s="255">
        <f t="shared" si="1"/>
        <v>-3.753438464607517E-3</v>
      </c>
      <c r="G101" s="256" t="b">
        <f t="shared" si="2"/>
        <v>1</v>
      </c>
      <c r="H101" s="251"/>
      <c r="I101" s="251"/>
      <c r="J101" s="251"/>
      <c r="K101" s="251"/>
      <c r="L101" s="251"/>
      <c r="M101" s="251"/>
      <c r="N101" s="251"/>
      <c r="O101" s="251"/>
      <c r="P101" s="251"/>
      <c r="Q101" s="251"/>
    </row>
    <row r="102" spans="1:17" ht="20" x14ac:dyDescent="0.4">
      <c r="A102" s="253">
        <v>44209</v>
      </c>
      <c r="B102" s="254">
        <v>854.40997300000004</v>
      </c>
      <c r="C102" s="255">
        <f t="shared" si="0"/>
        <v>5.8508793891247635E-3</v>
      </c>
      <c r="D102" s="253">
        <v>44209</v>
      </c>
      <c r="E102" s="254">
        <v>3809.84</v>
      </c>
      <c r="F102" s="255">
        <f t="shared" si="1"/>
        <v>2.2756031663768717E-3</v>
      </c>
      <c r="G102" s="256" t="b">
        <f t="shared" si="2"/>
        <v>1</v>
      </c>
      <c r="H102" s="251"/>
      <c r="I102" s="251"/>
      <c r="J102" s="251"/>
      <c r="K102" s="251"/>
      <c r="L102" s="251"/>
      <c r="M102" s="251"/>
      <c r="N102" s="251"/>
      <c r="O102" s="251"/>
      <c r="P102" s="251"/>
      <c r="Q102" s="251"/>
    </row>
    <row r="103" spans="1:17" ht="20" x14ac:dyDescent="0.4">
      <c r="A103" s="253">
        <v>44208</v>
      </c>
      <c r="B103" s="254">
        <v>849.44000200000005</v>
      </c>
      <c r="C103" s="255">
        <f t="shared" si="0"/>
        <v>4.7152948021664587E-2</v>
      </c>
      <c r="D103" s="253">
        <v>44208</v>
      </c>
      <c r="E103" s="254">
        <v>3801.19</v>
      </c>
      <c r="F103" s="255">
        <f t="shared" si="1"/>
        <v>4.1583215119445072E-4</v>
      </c>
      <c r="G103" s="256" t="b">
        <f t="shared" si="2"/>
        <v>1</v>
      </c>
      <c r="H103" s="251"/>
      <c r="I103" s="251"/>
      <c r="J103" s="251"/>
      <c r="K103" s="251"/>
      <c r="L103" s="251"/>
      <c r="M103" s="251"/>
      <c r="N103" s="251"/>
      <c r="O103" s="251"/>
      <c r="P103" s="251"/>
      <c r="Q103" s="251"/>
    </row>
    <row r="104" spans="1:17" ht="20" x14ac:dyDescent="0.4">
      <c r="A104" s="253">
        <v>44207</v>
      </c>
      <c r="B104" s="254">
        <v>811.19000200000005</v>
      </c>
      <c r="C104" s="255">
        <f t="shared" si="0"/>
        <v>-7.8214150173538055E-2</v>
      </c>
      <c r="D104" s="253">
        <v>44207</v>
      </c>
      <c r="E104" s="254">
        <v>3799.61</v>
      </c>
      <c r="F104" s="255">
        <f t="shared" si="1"/>
        <v>-6.5547967411652142E-3</v>
      </c>
      <c r="G104" s="256" t="b">
        <f t="shared" si="2"/>
        <v>1</v>
      </c>
      <c r="H104" s="251"/>
      <c r="I104" s="251"/>
      <c r="J104" s="251"/>
      <c r="K104" s="251"/>
      <c r="L104" s="251"/>
      <c r="M104" s="251"/>
      <c r="N104" s="251"/>
      <c r="O104" s="251"/>
      <c r="P104" s="251"/>
      <c r="Q104" s="251"/>
    </row>
    <row r="105" spans="1:17" ht="20" x14ac:dyDescent="0.4">
      <c r="A105" s="253">
        <v>44204</v>
      </c>
      <c r="B105" s="254">
        <v>880.02002000000005</v>
      </c>
      <c r="C105" s="255">
        <f t="shared" si="0"/>
        <v>7.8403073041600546E-2</v>
      </c>
      <c r="D105" s="253">
        <v>44204</v>
      </c>
      <c r="E105" s="254">
        <v>3824.68</v>
      </c>
      <c r="F105" s="255">
        <f t="shared" si="1"/>
        <v>5.4918909824148709E-3</v>
      </c>
      <c r="G105" s="256" t="b">
        <f t="shared" si="2"/>
        <v>1</v>
      </c>
      <c r="H105" s="251"/>
      <c r="I105" s="251"/>
      <c r="J105" s="251"/>
      <c r="K105" s="251"/>
      <c r="L105" s="251"/>
      <c r="M105" s="251"/>
      <c r="N105" s="251"/>
      <c r="O105" s="251"/>
      <c r="P105" s="251"/>
      <c r="Q105" s="251"/>
    </row>
    <row r="106" spans="1:17" ht="20" x14ac:dyDescent="0.4">
      <c r="A106" s="253">
        <v>44203</v>
      </c>
      <c r="B106" s="254">
        <v>816.03997800000002</v>
      </c>
      <c r="C106" s="255">
        <f t="shared" si="0"/>
        <v>7.9446545661169488E-2</v>
      </c>
      <c r="D106" s="253">
        <v>44203</v>
      </c>
      <c r="E106" s="254">
        <v>3803.79</v>
      </c>
      <c r="F106" s="255">
        <f t="shared" si="1"/>
        <v>1.484736429268918E-2</v>
      </c>
      <c r="G106" s="256" t="b">
        <f t="shared" si="2"/>
        <v>1</v>
      </c>
      <c r="H106" s="251"/>
      <c r="I106" s="251"/>
      <c r="J106" s="251"/>
      <c r="K106" s="251"/>
      <c r="L106" s="251"/>
      <c r="M106" s="251"/>
      <c r="N106" s="251"/>
      <c r="O106" s="251"/>
      <c r="P106" s="251"/>
      <c r="Q106" s="251"/>
    </row>
    <row r="107" spans="1:17" ht="20" x14ac:dyDescent="0.4">
      <c r="A107" s="253">
        <v>44202</v>
      </c>
      <c r="B107" s="254">
        <v>755.97997999999995</v>
      </c>
      <c r="C107" s="255">
        <f t="shared" si="0"/>
        <v>2.839030271096088E-2</v>
      </c>
      <c r="D107" s="253">
        <v>44202</v>
      </c>
      <c r="E107" s="254">
        <v>3748.14</v>
      </c>
      <c r="F107" s="255">
        <f t="shared" si="1"/>
        <v>5.7099005597205377E-3</v>
      </c>
      <c r="G107" s="256" t="b">
        <f t="shared" si="2"/>
        <v>1</v>
      </c>
      <c r="H107" s="251"/>
      <c r="I107" s="251"/>
      <c r="J107" s="251"/>
      <c r="K107" s="251"/>
      <c r="L107" s="251"/>
      <c r="M107" s="251"/>
      <c r="N107" s="251"/>
      <c r="O107" s="251"/>
      <c r="P107" s="251"/>
      <c r="Q107" s="251"/>
    </row>
    <row r="108" spans="1:17" ht="20" x14ac:dyDescent="0.4">
      <c r="A108" s="253">
        <v>44201</v>
      </c>
      <c r="B108" s="254">
        <v>735.10998500000005</v>
      </c>
      <c r="C108" s="255">
        <f t="shared" si="0"/>
        <v>7.3173258062861901E-3</v>
      </c>
      <c r="D108" s="253">
        <v>44201</v>
      </c>
      <c r="E108" s="254">
        <v>3726.86</v>
      </c>
      <c r="F108" s="255">
        <f t="shared" si="1"/>
        <v>7.0825395538620661E-3</v>
      </c>
      <c r="G108" s="256" t="b">
        <f t="shared" si="2"/>
        <v>1</v>
      </c>
      <c r="H108" s="251"/>
      <c r="I108" s="251"/>
      <c r="J108" s="251"/>
      <c r="K108" s="251"/>
      <c r="L108" s="251"/>
      <c r="M108" s="251"/>
      <c r="N108" s="251"/>
      <c r="O108" s="251"/>
      <c r="P108" s="251"/>
      <c r="Q108" s="251"/>
    </row>
    <row r="109" spans="1:17" ht="20" x14ac:dyDescent="0.4">
      <c r="A109" s="253">
        <v>44200</v>
      </c>
      <c r="B109" s="254">
        <v>729.77002000000005</v>
      </c>
      <c r="C109" s="255">
        <f t="shared" si="0"/>
        <v>3.4151993964011362E-2</v>
      </c>
      <c r="D109" s="253">
        <v>44200</v>
      </c>
      <c r="E109" s="254">
        <v>3700.65</v>
      </c>
      <c r="F109" s="255">
        <f t="shared" si="1"/>
        <v>-1.475478359029514E-2</v>
      </c>
      <c r="G109" s="256" t="b">
        <f t="shared" si="2"/>
        <v>1</v>
      </c>
      <c r="H109" s="251"/>
      <c r="I109" s="251"/>
      <c r="J109" s="251"/>
      <c r="K109" s="251"/>
      <c r="L109" s="251"/>
      <c r="M109" s="251"/>
      <c r="N109" s="251"/>
      <c r="O109" s="251"/>
      <c r="P109" s="251"/>
      <c r="Q109" s="251"/>
    </row>
    <row r="110" spans="1:17" ht="20" x14ac:dyDescent="0.4">
      <c r="A110" s="253">
        <v>44196</v>
      </c>
      <c r="B110" s="254">
        <v>705.669983</v>
      </c>
      <c r="C110" s="255">
        <f t="shared" si="0"/>
        <v>1.5673959448250008E-2</v>
      </c>
      <c r="D110" s="253">
        <v>44196</v>
      </c>
      <c r="E110" s="254">
        <v>3756.07</v>
      </c>
      <c r="F110" s="255">
        <f t="shared" si="1"/>
        <v>6.4388377402171404E-3</v>
      </c>
      <c r="G110" s="256" t="b">
        <f t="shared" si="2"/>
        <v>1</v>
      </c>
      <c r="H110" s="251"/>
      <c r="I110" s="251"/>
      <c r="J110" s="251"/>
      <c r="K110" s="251"/>
      <c r="L110" s="251"/>
      <c r="M110" s="251"/>
      <c r="N110" s="251"/>
      <c r="O110" s="251"/>
      <c r="P110" s="251"/>
      <c r="Q110" s="251"/>
    </row>
    <row r="111" spans="1:17" ht="20" x14ac:dyDescent="0.4">
      <c r="A111" s="253">
        <v>44195</v>
      </c>
      <c r="B111" s="254">
        <v>694.78002900000001</v>
      </c>
      <c r="C111" s="255">
        <f t="shared" si="0"/>
        <v>4.3228936519000838E-2</v>
      </c>
      <c r="D111" s="253">
        <v>44195</v>
      </c>
      <c r="E111" s="254">
        <v>3732.04</v>
      </c>
      <c r="F111" s="255">
        <f t="shared" si="1"/>
        <v>1.3415471795312772E-3</v>
      </c>
      <c r="G111" s="256" t="b">
        <f t="shared" si="2"/>
        <v>1</v>
      </c>
      <c r="H111" s="251"/>
      <c r="I111" s="251"/>
      <c r="J111" s="251"/>
      <c r="K111" s="251"/>
      <c r="L111" s="251"/>
      <c r="M111" s="251"/>
      <c r="N111" s="251"/>
      <c r="O111" s="251"/>
      <c r="P111" s="251"/>
      <c r="Q111" s="251"/>
    </row>
    <row r="112" spans="1:17" ht="20" x14ac:dyDescent="0.4">
      <c r="A112" s="253">
        <v>44194</v>
      </c>
      <c r="B112" s="254">
        <v>665.98999000000003</v>
      </c>
      <c r="C112" s="255">
        <f t="shared" si="0"/>
        <v>3.4654552472828115E-3</v>
      </c>
      <c r="D112" s="253">
        <v>44194</v>
      </c>
      <c r="E112" s="254">
        <v>3727.04</v>
      </c>
      <c r="F112" s="255">
        <f t="shared" si="1"/>
        <v>-2.2273622890431888E-3</v>
      </c>
      <c r="G112" s="256" t="b">
        <f t="shared" si="2"/>
        <v>1</v>
      </c>
      <c r="H112" s="251"/>
      <c r="I112" s="251"/>
      <c r="J112" s="251"/>
      <c r="K112" s="251"/>
      <c r="L112" s="251"/>
      <c r="M112" s="251"/>
      <c r="N112" s="251"/>
      <c r="O112" s="251"/>
      <c r="P112" s="251"/>
      <c r="Q112" s="251"/>
    </row>
    <row r="113" spans="1:17" ht="20" x14ac:dyDescent="0.4">
      <c r="A113" s="253">
        <v>44193</v>
      </c>
      <c r="B113" s="254">
        <v>663.69000200000005</v>
      </c>
      <c r="C113" s="255">
        <f t="shared" si="0"/>
        <v>2.9012828353873754E-3</v>
      </c>
      <c r="D113" s="253">
        <v>44193</v>
      </c>
      <c r="E113" s="254">
        <v>3735.36</v>
      </c>
      <c r="F113" s="255">
        <f t="shared" si="1"/>
        <v>8.7225159732762236E-3</v>
      </c>
      <c r="G113" s="256" t="b">
        <f t="shared" si="2"/>
        <v>1</v>
      </c>
      <c r="H113" s="251"/>
      <c r="I113" s="251"/>
      <c r="J113" s="251"/>
      <c r="K113" s="251"/>
      <c r="L113" s="251"/>
      <c r="M113" s="251"/>
      <c r="N113" s="251"/>
      <c r="O113" s="251"/>
      <c r="P113" s="251"/>
      <c r="Q113" s="251"/>
    </row>
    <row r="114" spans="1:17" ht="20" x14ac:dyDescent="0.4">
      <c r="A114" s="253">
        <v>44189</v>
      </c>
      <c r="B114" s="254">
        <v>661.77002000000005</v>
      </c>
      <c r="C114" s="255">
        <f t="shared" si="0"/>
        <v>2.4443543900540154E-2</v>
      </c>
      <c r="D114" s="253">
        <v>44189</v>
      </c>
      <c r="E114" s="254">
        <v>3703.06</v>
      </c>
      <c r="F114" s="255">
        <f t="shared" si="1"/>
        <v>3.5365757816374632E-3</v>
      </c>
      <c r="G114" s="256" t="b">
        <f t="shared" si="2"/>
        <v>1</v>
      </c>
      <c r="H114" s="251"/>
      <c r="I114" s="251"/>
      <c r="J114" s="251"/>
      <c r="K114" s="251"/>
      <c r="L114" s="251"/>
      <c r="M114" s="251"/>
      <c r="N114" s="251"/>
      <c r="O114" s="251"/>
      <c r="P114" s="251"/>
      <c r="Q114" s="251"/>
    </row>
    <row r="115" spans="1:17" ht="20" x14ac:dyDescent="0.4">
      <c r="A115" s="253">
        <v>44188</v>
      </c>
      <c r="B115" s="254">
        <v>645.97997999999995</v>
      </c>
      <c r="C115" s="255">
        <f t="shared" si="0"/>
        <v>8.8077470752894182E-3</v>
      </c>
      <c r="D115" s="253">
        <v>44188</v>
      </c>
      <c r="E115" s="254">
        <v>3690.01</v>
      </c>
      <c r="F115" s="255">
        <f t="shared" si="1"/>
        <v>7.4581125280026583E-4</v>
      </c>
      <c r="G115" s="256" t="b">
        <f t="shared" si="2"/>
        <v>1</v>
      </c>
      <c r="H115" s="251"/>
      <c r="I115" s="251"/>
      <c r="J115" s="251"/>
      <c r="K115" s="251"/>
      <c r="L115" s="251"/>
      <c r="M115" s="251"/>
      <c r="N115" s="251"/>
      <c r="O115" s="251"/>
      <c r="P115" s="251"/>
      <c r="Q115" s="251"/>
    </row>
    <row r="116" spans="1:17" ht="20" x14ac:dyDescent="0.4">
      <c r="A116" s="253">
        <v>44187</v>
      </c>
      <c r="B116" s="254">
        <v>640.34002699999996</v>
      </c>
      <c r="C116" s="255">
        <f t="shared" si="0"/>
        <v>-1.4649244790783778E-2</v>
      </c>
      <c r="D116" s="253">
        <v>44187</v>
      </c>
      <c r="E116" s="254">
        <v>3687.26</v>
      </c>
      <c r="F116" s="255">
        <f t="shared" si="1"/>
        <v>-2.0731166033364223E-3</v>
      </c>
      <c r="G116" s="256" t="b">
        <f t="shared" si="2"/>
        <v>1</v>
      </c>
      <c r="H116" s="251"/>
      <c r="I116" s="251"/>
      <c r="J116" s="251"/>
      <c r="K116" s="251"/>
      <c r="L116" s="251"/>
      <c r="M116" s="251"/>
      <c r="N116" s="251"/>
      <c r="O116" s="251"/>
      <c r="P116" s="251"/>
      <c r="Q116" s="251"/>
    </row>
    <row r="117" spans="1:17" ht="20" x14ac:dyDescent="0.4">
      <c r="A117" s="253">
        <v>44186</v>
      </c>
      <c r="B117" s="254">
        <v>649.85998500000005</v>
      </c>
      <c r="C117" s="255">
        <f t="shared" si="0"/>
        <v>-6.494966187050355E-2</v>
      </c>
      <c r="D117" s="253">
        <v>44186</v>
      </c>
      <c r="E117" s="254">
        <v>3694.92</v>
      </c>
      <c r="F117" s="255">
        <f t="shared" si="1"/>
        <v>-3.9062815919512772E-3</v>
      </c>
      <c r="G117" s="256" t="b">
        <f t="shared" si="2"/>
        <v>1</v>
      </c>
      <c r="H117" s="251"/>
      <c r="I117" s="251"/>
      <c r="J117" s="251"/>
      <c r="K117" s="251"/>
      <c r="L117" s="251"/>
      <c r="M117" s="251"/>
      <c r="N117" s="251"/>
      <c r="O117" s="251"/>
      <c r="P117" s="251"/>
      <c r="Q117" s="251"/>
    </row>
    <row r="118" spans="1:17" ht="20" x14ac:dyDescent="0.4">
      <c r="A118" s="253">
        <v>44183</v>
      </c>
      <c r="B118" s="254">
        <v>695</v>
      </c>
      <c r="C118" s="255">
        <f t="shared" si="0"/>
        <v>5.9612707073174231E-2</v>
      </c>
      <c r="D118" s="253">
        <v>44183</v>
      </c>
      <c r="E118" s="254">
        <v>3709.41</v>
      </c>
      <c r="F118" s="255">
        <f t="shared" si="1"/>
        <v>-3.5111001267972286E-3</v>
      </c>
      <c r="G118" s="256" t="b">
        <f t="shared" si="2"/>
        <v>1</v>
      </c>
      <c r="H118" s="251"/>
      <c r="I118" s="251"/>
      <c r="J118" s="251"/>
      <c r="K118" s="251"/>
      <c r="L118" s="251"/>
      <c r="M118" s="251"/>
      <c r="N118" s="251"/>
      <c r="O118" s="251"/>
      <c r="P118" s="251"/>
      <c r="Q118" s="251"/>
    </row>
    <row r="119" spans="1:17" ht="20" x14ac:dyDescent="0.4">
      <c r="A119" s="253">
        <v>44182</v>
      </c>
      <c r="B119" s="254">
        <v>655.90002400000003</v>
      </c>
      <c r="C119" s="255">
        <f t="shared" si="0"/>
        <v>5.3197814499805318E-2</v>
      </c>
      <c r="D119" s="253">
        <v>44182</v>
      </c>
      <c r="E119" s="254">
        <v>3722.48</v>
      </c>
      <c r="F119" s="255">
        <f t="shared" si="1"/>
        <v>5.7576388007034573E-3</v>
      </c>
      <c r="G119" s="256" t="b">
        <f t="shared" si="2"/>
        <v>1</v>
      </c>
      <c r="H119" s="251"/>
      <c r="I119" s="251"/>
      <c r="J119" s="251"/>
      <c r="K119" s="251"/>
      <c r="L119" s="251"/>
      <c r="M119" s="251"/>
      <c r="N119" s="251"/>
      <c r="O119" s="251"/>
      <c r="P119" s="251"/>
      <c r="Q119" s="251"/>
    </row>
    <row r="120" spans="1:17" ht="20" x14ac:dyDescent="0.4">
      <c r="A120" s="253">
        <v>44181</v>
      </c>
      <c r="B120" s="254">
        <v>622.77002000000005</v>
      </c>
      <c r="C120" s="255">
        <f t="shared" si="0"/>
        <v>-1.6549514409790689E-2</v>
      </c>
      <c r="D120" s="253">
        <v>44181</v>
      </c>
      <c r="E120" s="254">
        <v>3701.17</v>
      </c>
      <c r="F120" s="255">
        <f t="shared" si="1"/>
        <v>1.7728480872187813E-3</v>
      </c>
      <c r="G120" s="256" t="b">
        <f t="shared" si="2"/>
        <v>1</v>
      </c>
      <c r="H120" s="251"/>
      <c r="I120" s="251"/>
      <c r="J120" s="251"/>
      <c r="K120" s="251"/>
      <c r="L120" s="251"/>
      <c r="M120" s="251"/>
      <c r="N120" s="251"/>
      <c r="O120" s="251"/>
      <c r="P120" s="251"/>
      <c r="Q120" s="251"/>
    </row>
    <row r="121" spans="1:17" ht="20" x14ac:dyDescent="0.4">
      <c r="A121" s="253">
        <v>44180</v>
      </c>
      <c r="B121" s="254">
        <v>633.25</v>
      </c>
      <c r="C121" s="255">
        <f t="shared" si="0"/>
        <v>-1.028400797895046E-2</v>
      </c>
      <c r="D121" s="253">
        <v>44180</v>
      </c>
      <c r="E121" s="254">
        <v>3694.62</v>
      </c>
      <c r="F121" s="255">
        <f t="shared" si="1"/>
        <v>1.2921214314501217E-2</v>
      </c>
      <c r="G121" s="256" t="b">
        <f t="shared" si="2"/>
        <v>1</v>
      </c>
      <c r="H121" s="251"/>
      <c r="I121" s="251"/>
      <c r="J121" s="251"/>
      <c r="K121" s="251"/>
      <c r="L121" s="251"/>
      <c r="M121" s="251"/>
      <c r="N121" s="251"/>
      <c r="O121" s="251"/>
      <c r="P121" s="251"/>
      <c r="Q121" s="251"/>
    </row>
    <row r="122" spans="1:17" ht="20" x14ac:dyDescent="0.4">
      <c r="A122" s="253">
        <v>44179</v>
      </c>
      <c r="B122" s="254">
        <v>639.830017</v>
      </c>
      <c r="C122" s="255">
        <f t="shared" si="0"/>
        <v>4.8918879799978221E-2</v>
      </c>
      <c r="D122" s="253">
        <v>44179</v>
      </c>
      <c r="E122" s="254">
        <v>3647.49</v>
      </c>
      <c r="F122" s="255">
        <f t="shared" si="1"/>
        <v>-4.359266922526861E-3</v>
      </c>
      <c r="G122" s="256" t="b">
        <f t="shared" si="2"/>
        <v>1</v>
      </c>
      <c r="H122" s="251"/>
      <c r="I122" s="251"/>
      <c r="J122" s="251"/>
      <c r="K122" s="251"/>
      <c r="L122" s="251"/>
      <c r="M122" s="251"/>
      <c r="N122" s="251"/>
      <c r="O122" s="251"/>
      <c r="P122" s="251"/>
      <c r="Q122" s="251"/>
    </row>
    <row r="123" spans="1:17" ht="20" x14ac:dyDescent="0.4">
      <c r="A123" s="253">
        <v>44176</v>
      </c>
      <c r="B123" s="254">
        <v>609.98999000000003</v>
      </c>
      <c r="C123" s="255">
        <f t="shared" si="0"/>
        <v>-2.7237815250825692E-2</v>
      </c>
      <c r="D123" s="253">
        <v>44176</v>
      </c>
      <c r="E123" s="254">
        <v>3663.46</v>
      </c>
      <c r="F123" s="255">
        <f t="shared" si="1"/>
        <v>-1.264960061067022E-3</v>
      </c>
      <c r="G123" s="256" t="b">
        <f t="shared" si="2"/>
        <v>1</v>
      </c>
      <c r="H123" s="251"/>
      <c r="I123" s="251"/>
      <c r="J123" s="251"/>
      <c r="K123" s="251"/>
      <c r="L123" s="251"/>
      <c r="M123" s="251"/>
      <c r="N123" s="251"/>
      <c r="O123" s="251"/>
      <c r="P123" s="251"/>
      <c r="Q123" s="251"/>
    </row>
    <row r="124" spans="1:17" ht="20" x14ac:dyDescent="0.4">
      <c r="A124" s="253">
        <v>44175</v>
      </c>
      <c r="B124" s="254">
        <v>627.07000700000003</v>
      </c>
      <c r="C124" s="255">
        <f t="shared" si="0"/>
        <v>3.7371009375695152E-2</v>
      </c>
      <c r="D124" s="253">
        <v>44175</v>
      </c>
      <c r="E124" s="254">
        <v>3668.1</v>
      </c>
      <c r="F124" s="255">
        <f t="shared" si="1"/>
        <v>-1.2851160688518437E-3</v>
      </c>
      <c r="G124" s="256" t="b">
        <f t="shared" si="2"/>
        <v>1</v>
      </c>
      <c r="H124" s="251"/>
      <c r="I124" s="251"/>
      <c r="J124" s="251"/>
      <c r="K124" s="251"/>
      <c r="L124" s="251"/>
      <c r="M124" s="251"/>
      <c r="N124" s="251"/>
      <c r="O124" s="251"/>
      <c r="P124" s="251"/>
      <c r="Q124" s="251"/>
    </row>
    <row r="125" spans="1:17" ht="20" x14ac:dyDescent="0.4">
      <c r="A125" s="253">
        <v>44174</v>
      </c>
      <c r="B125" s="254">
        <v>604.47997999999995</v>
      </c>
      <c r="C125" s="255">
        <f t="shared" si="0"/>
        <v>-6.985908883286851E-2</v>
      </c>
      <c r="D125" s="253">
        <v>44174</v>
      </c>
      <c r="E125" s="254">
        <v>3672.82</v>
      </c>
      <c r="F125" s="255">
        <f t="shared" si="1"/>
        <v>-7.9492200688769943E-3</v>
      </c>
      <c r="G125" s="256" t="b">
        <f t="shared" si="2"/>
        <v>1</v>
      </c>
      <c r="H125" s="251"/>
      <c r="I125" s="251"/>
      <c r="J125" s="251"/>
      <c r="K125" s="251"/>
      <c r="L125" s="251"/>
      <c r="M125" s="251"/>
      <c r="N125" s="251"/>
      <c r="O125" s="251"/>
      <c r="P125" s="251"/>
      <c r="Q125" s="251"/>
    </row>
    <row r="126" spans="1:17" ht="20" x14ac:dyDescent="0.4">
      <c r="A126" s="253">
        <v>44173</v>
      </c>
      <c r="B126" s="254">
        <v>649.88000499999998</v>
      </c>
      <c r="C126" s="255">
        <f t="shared" si="0"/>
        <v>1.2652697072851327E-2</v>
      </c>
      <c r="D126" s="253">
        <v>44173</v>
      </c>
      <c r="E126" s="254">
        <v>3702.25</v>
      </c>
      <c r="F126" s="255">
        <f t="shared" si="1"/>
        <v>2.7871374554437889E-3</v>
      </c>
      <c r="G126" s="256" t="b">
        <f t="shared" si="2"/>
        <v>1</v>
      </c>
      <c r="H126" s="251"/>
      <c r="I126" s="251"/>
      <c r="J126" s="251"/>
      <c r="K126" s="251"/>
      <c r="L126" s="251"/>
      <c r="M126" s="251"/>
      <c r="N126" s="251"/>
      <c r="O126" s="251"/>
      <c r="P126" s="251"/>
      <c r="Q126" s="251"/>
    </row>
    <row r="127" spans="1:17" ht="20" x14ac:dyDescent="0.4">
      <c r="A127" s="253">
        <v>44172</v>
      </c>
      <c r="B127" s="254">
        <v>641.76000999999997</v>
      </c>
      <c r="C127" s="255">
        <f t="shared" si="0"/>
        <v>7.1314158601948785E-2</v>
      </c>
      <c r="D127" s="253">
        <v>44172</v>
      </c>
      <c r="E127" s="254">
        <v>3691.96</v>
      </c>
      <c r="F127" s="255">
        <f t="shared" si="1"/>
        <v>-1.9355954929820562E-3</v>
      </c>
      <c r="G127" s="256" t="b">
        <f t="shared" si="2"/>
        <v>1</v>
      </c>
      <c r="H127" s="251"/>
      <c r="I127" s="251"/>
      <c r="J127" s="251"/>
      <c r="K127" s="251"/>
      <c r="L127" s="251"/>
      <c r="M127" s="251"/>
      <c r="N127" s="251"/>
      <c r="O127" s="251"/>
      <c r="P127" s="251"/>
      <c r="Q127" s="251"/>
    </row>
    <row r="128" spans="1:17" ht="20" x14ac:dyDescent="0.4">
      <c r="A128" s="253">
        <v>44169</v>
      </c>
      <c r="B128" s="254">
        <v>599.03997800000002</v>
      </c>
      <c r="C128" s="255">
        <f t="shared" si="0"/>
        <v>9.538530035234416E-3</v>
      </c>
      <c r="D128" s="253">
        <v>44169</v>
      </c>
      <c r="E128" s="254">
        <v>3699.12</v>
      </c>
      <c r="F128" s="255">
        <f t="shared" si="1"/>
        <v>8.8362351093074221E-3</v>
      </c>
      <c r="G128" s="256" t="b">
        <f t="shared" si="2"/>
        <v>1</v>
      </c>
      <c r="H128" s="251"/>
      <c r="I128" s="251"/>
      <c r="J128" s="251"/>
      <c r="K128" s="251"/>
      <c r="L128" s="251"/>
      <c r="M128" s="251"/>
      <c r="N128" s="251"/>
      <c r="O128" s="251"/>
      <c r="P128" s="251"/>
      <c r="Q128" s="251"/>
    </row>
    <row r="129" spans="1:17" ht="20" x14ac:dyDescent="0.4">
      <c r="A129" s="253">
        <v>44168</v>
      </c>
      <c r="B129" s="254">
        <v>593.38000499999998</v>
      </c>
      <c r="C129" s="255">
        <f t="shared" si="0"/>
        <v>4.3177099429978272E-2</v>
      </c>
      <c r="D129" s="253">
        <v>44168</v>
      </c>
      <c r="E129" s="254">
        <v>3666.72</v>
      </c>
      <c r="F129" s="255">
        <f t="shared" si="1"/>
        <v>-6.241465681479097E-4</v>
      </c>
      <c r="G129" s="256" t="b">
        <f t="shared" si="2"/>
        <v>1</v>
      </c>
      <c r="H129" s="251"/>
      <c r="I129" s="251"/>
      <c r="J129" s="251"/>
      <c r="K129" s="251"/>
      <c r="L129" s="251"/>
      <c r="M129" s="251"/>
      <c r="N129" s="251"/>
      <c r="O129" s="251"/>
      <c r="P129" s="251"/>
      <c r="Q129" s="251"/>
    </row>
    <row r="130" spans="1:17" ht="20" x14ac:dyDescent="0.4">
      <c r="A130" s="253">
        <v>44167</v>
      </c>
      <c r="B130" s="254">
        <v>568.82000700000003</v>
      </c>
      <c r="C130" s="255">
        <f t="shared" si="0"/>
        <v>-2.7259051110557153E-2</v>
      </c>
      <c r="D130" s="253">
        <v>44167</v>
      </c>
      <c r="E130" s="254">
        <v>3669.01</v>
      </c>
      <c r="F130" s="255">
        <f t="shared" si="1"/>
        <v>1.7911507324332998E-3</v>
      </c>
      <c r="G130" s="256" t="b">
        <f t="shared" si="2"/>
        <v>1</v>
      </c>
      <c r="H130" s="251"/>
      <c r="I130" s="251"/>
      <c r="J130" s="251"/>
      <c r="K130" s="251"/>
      <c r="L130" s="251"/>
      <c r="M130" s="251"/>
      <c r="N130" s="251"/>
      <c r="O130" s="251"/>
      <c r="P130" s="251"/>
      <c r="Q130" s="251"/>
    </row>
    <row r="131" spans="1:17" ht="20" x14ac:dyDescent="0.4">
      <c r="A131" s="253">
        <v>44166</v>
      </c>
      <c r="B131" s="254">
        <v>584.76000999999997</v>
      </c>
      <c r="C131" s="255">
        <f t="shared" si="0"/>
        <v>3.023261931920862E-2</v>
      </c>
      <c r="D131" s="253">
        <v>44166</v>
      </c>
      <c r="E131" s="254">
        <v>3662.45</v>
      </c>
      <c r="F131" s="255">
        <f t="shared" si="1"/>
        <v>1.1271167954760575E-2</v>
      </c>
      <c r="G131" s="256" t="b">
        <f t="shared" si="2"/>
        <v>1</v>
      </c>
      <c r="H131" s="251"/>
      <c r="I131" s="251"/>
      <c r="J131" s="251"/>
      <c r="K131" s="251"/>
      <c r="L131" s="251"/>
      <c r="M131" s="251"/>
      <c r="N131" s="251"/>
      <c r="O131" s="251"/>
      <c r="P131" s="251"/>
      <c r="Q131" s="251"/>
    </row>
    <row r="132" spans="1:17" ht="20" x14ac:dyDescent="0.4">
      <c r="A132" s="253">
        <v>44165</v>
      </c>
      <c r="B132" s="254">
        <v>567.59997599999997</v>
      </c>
      <c r="C132" s="255">
        <f t="shared" si="0"/>
        <v>-3.1002515859694824E-2</v>
      </c>
      <c r="D132" s="253">
        <v>44165</v>
      </c>
      <c r="E132" s="254">
        <v>3621.63</v>
      </c>
      <c r="F132" s="255">
        <f t="shared" si="1"/>
        <v>-4.5954897137437944E-3</v>
      </c>
      <c r="G132" s="256" t="b">
        <f t="shared" si="2"/>
        <v>1</v>
      </c>
      <c r="H132" s="251"/>
      <c r="I132" s="251"/>
      <c r="J132" s="251"/>
      <c r="K132" s="251"/>
      <c r="L132" s="251"/>
      <c r="M132" s="251"/>
      <c r="N132" s="251"/>
      <c r="O132" s="251"/>
      <c r="P132" s="251"/>
      <c r="Q132" s="251"/>
    </row>
    <row r="133" spans="1:17" ht="20" x14ac:dyDescent="0.4">
      <c r="A133" s="253">
        <v>44162</v>
      </c>
      <c r="B133" s="254">
        <v>585.76000999999997</v>
      </c>
      <c r="C133" s="255">
        <f t="shared" si="0"/>
        <v>2.0487822299651404E-2</v>
      </c>
      <c r="D133" s="253">
        <v>44162</v>
      </c>
      <c r="E133" s="254">
        <v>3638.35</v>
      </c>
      <c r="F133" s="255">
        <f t="shared" si="1"/>
        <v>2.3969253233782073E-3</v>
      </c>
      <c r="G133" s="256" t="b">
        <f t="shared" si="2"/>
        <v>1</v>
      </c>
      <c r="H133" s="251"/>
      <c r="I133" s="251"/>
      <c r="J133" s="251"/>
      <c r="K133" s="251"/>
      <c r="L133" s="251"/>
      <c r="M133" s="251"/>
      <c r="N133" s="251"/>
      <c r="O133" s="251"/>
      <c r="P133" s="251"/>
      <c r="Q133" s="251"/>
    </row>
    <row r="134" spans="1:17" ht="20" x14ac:dyDescent="0.4">
      <c r="A134" s="253">
        <v>44160</v>
      </c>
      <c r="B134" s="254">
        <v>574</v>
      </c>
      <c r="C134" s="255">
        <f t="shared" si="0"/>
        <v>3.3526585099152184E-2</v>
      </c>
      <c r="D134" s="253">
        <v>44160</v>
      </c>
      <c r="E134" s="254">
        <v>3629.65</v>
      </c>
      <c r="F134" s="255">
        <f t="shared" si="1"/>
        <v>-1.5844155129681736E-3</v>
      </c>
      <c r="G134" s="256" t="b">
        <f t="shared" si="2"/>
        <v>1</v>
      </c>
      <c r="H134" s="251"/>
      <c r="I134" s="251"/>
      <c r="J134" s="251"/>
      <c r="K134" s="251"/>
      <c r="L134" s="251"/>
      <c r="M134" s="251"/>
      <c r="N134" s="251"/>
      <c r="O134" s="251"/>
      <c r="P134" s="251"/>
      <c r="Q134" s="251"/>
    </row>
    <row r="135" spans="1:17" ht="20" x14ac:dyDescent="0.4">
      <c r="A135" s="253">
        <v>44159</v>
      </c>
      <c r="B135" s="254">
        <v>555.38000499999998</v>
      </c>
      <c r="C135" s="255">
        <f t="shared" si="0"/>
        <v>6.4252238271636841E-2</v>
      </c>
      <c r="D135" s="253">
        <v>44159</v>
      </c>
      <c r="E135" s="254">
        <v>3635.41</v>
      </c>
      <c r="F135" s="255">
        <f t="shared" si="1"/>
        <v>1.6161717804443754E-2</v>
      </c>
      <c r="G135" s="256" t="b">
        <f t="shared" si="2"/>
        <v>1</v>
      </c>
      <c r="H135" s="251"/>
      <c r="I135" s="251"/>
      <c r="J135" s="251"/>
      <c r="K135" s="251"/>
      <c r="L135" s="251"/>
      <c r="M135" s="251"/>
      <c r="N135" s="251"/>
      <c r="O135" s="251"/>
      <c r="P135" s="251"/>
      <c r="Q135" s="251"/>
    </row>
    <row r="136" spans="1:17" ht="20" x14ac:dyDescent="0.4">
      <c r="A136" s="253">
        <v>44158</v>
      </c>
      <c r="B136" s="254">
        <v>521.84997599999997</v>
      </c>
      <c r="C136" s="255">
        <f t="shared" si="0"/>
        <v>6.584831189666196E-2</v>
      </c>
      <c r="D136" s="253">
        <v>44158</v>
      </c>
      <c r="E136" s="254">
        <v>3577.59</v>
      </c>
      <c r="F136" s="255">
        <f t="shared" si="1"/>
        <v>5.6359169538502396E-3</v>
      </c>
      <c r="G136" s="256" t="b">
        <f t="shared" si="2"/>
        <v>1</v>
      </c>
      <c r="H136" s="251"/>
      <c r="I136" s="251"/>
      <c r="J136" s="251"/>
      <c r="K136" s="251"/>
      <c r="L136" s="251"/>
      <c r="M136" s="251"/>
      <c r="N136" s="251"/>
      <c r="O136" s="251"/>
      <c r="P136" s="251"/>
      <c r="Q136" s="251"/>
    </row>
    <row r="137" spans="1:17" ht="20" x14ac:dyDescent="0.4">
      <c r="A137" s="253">
        <v>44155</v>
      </c>
      <c r="B137" s="254">
        <v>489.60998499999999</v>
      </c>
      <c r="C137" s="255">
        <f t="shared" si="0"/>
        <v>-1.9348256880707515E-2</v>
      </c>
      <c r="D137" s="253">
        <v>44155</v>
      </c>
      <c r="E137" s="254">
        <v>3557.54</v>
      </c>
      <c r="F137" s="255">
        <f t="shared" si="1"/>
        <v>-6.7925413261787915E-3</v>
      </c>
      <c r="G137" s="256" t="b">
        <f t="shared" si="2"/>
        <v>1</v>
      </c>
      <c r="H137" s="251"/>
      <c r="I137" s="251"/>
      <c r="J137" s="251"/>
      <c r="K137" s="251"/>
      <c r="L137" s="251"/>
      <c r="M137" s="251"/>
      <c r="N137" s="251"/>
      <c r="O137" s="251"/>
      <c r="P137" s="251"/>
      <c r="Q137" s="251"/>
    </row>
    <row r="138" spans="1:17" ht="20" x14ac:dyDescent="0.4">
      <c r="A138" s="253">
        <v>44154</v>
      </c>
      <c r="B138" s="254">
        <v>499.26998900000001</v>
      </c>
      <c r="C138" s="255">
        <f t="shared" si="0"/>
        <v>2.5953422675280891E-2</v>
      </c>
      <c r="D138" s="253">
        <v>44154</v>
      </c>
      <c r="E138" s="254">
        <v>3581.87</v>
      </c>
      <c r="F138" s="255">
        <f t="shared" si="1"/>
        <v>3.9464206133208446E-3</v>
      </c>
      <c r="G138" s="256" t="b">
        <f t="shared" si="2"/>
        <v>1</v>
      </c>
      <c r="H138" s="251"/>
      <c r="I138" s="251"/>
      <c r="J138" s="251"/>
      <c r="K138" s="251"/>
      <c r="L138" s="251"/>
      <c r="M138" s="251"/>
      <c r="N138" s="251"/>
      <c r="O138" s="251"/>
      <c r="P138" s="251"/>
      <c r="Q138" s="251"/>
    </row>
    <row r="139" spans="1:17" ht="20" x14ac:dyDescent="0.4">
      <c r="A139" s="253">
        <v>44153</v>
      </c>
      <c r="B139" s="254">
        <v>486.64001500000001</v>
      </c>
      <c r="C139" s="255">
        <f t="shared" si="0"/>
        <v>0.10196787103896665</v>
      </c>
      <c r="D139" s="253">
        <v>44153</v>
      </c>
      <c r="E139" s="254">
        <v>3567.79</v>
      </c>
      <c r="F139" s="255">
        <f t="shared" si="1"/>
        <v>-1.156383241031389E-2</v>
      </c>
      <c r="G139" s="256" t="b">
        <f t="shared" si="2"/>
        <v>1</v>
      </c>
      <c r="H139" s="251"/>
      <c r="I139" s="251"/>
      <c r="J139" s="251"/>
      <c r="K139" s="251"/>
      <c r="L139" s="251"/>
      <c r="M139" s="251"/>
      <c r="N139" s="251"/>
      <c r="O139" s="251"/>
      <c r="P139" s="251"/>
      <c r="Q139" s="251"/>
    </row>
    <row r="140" spans="1:17" ht="20" x14ac:dyDescent="0.4">
      <c r="A140" s="253">
        <v>44152</v>
      </c>
      <c r="B140" s="254">
        <v>441.60998499999999</v>
      </c>
      <c r="C140" s="255">
        <f t="shared" si="0"/>
        <v>8.2138717754796531E-2</v>
      </c>
      <c r="D140" s="253">
        <v>44152</v>
      </c>
      <c r="E140" s="254">
        <v>3609.53</v>
      </c>
      <c r="F140" s="255">
        <f t="shared" si="1"/>
        <v>-4.7919578925310624E-3</v>
      </c>
      <c r="G140" s="256" t="b">
        <f t="shared" si="2"/>
        <v>1</v>
      </c>
      <c r="H140" s="251"/>
      <c r="I140" s="251"/>
      <c r="J140" s="251"/>
      <c r="K140" s="251"/>
      <c r="L140" s="251"/>
      <c r="M140" s="251"/>
      <c r="N140" s="251"/>
      <c r="O140" s="251"/>
      <c r="P140" s="251"/>
      <c r="Q140" s="251"/>
    </row>
    <row r="141" spans="1:17" ht="20" x14ac:dyDescent="0.4">
      <c r="A141" s="253">
        <v>44151</v>
      </c>
      <c r="B141" s="254">
        <v>408.08999599999999</v>
      </c>
      <c r="C141" s="255">
        <f t="shared" si="0"/>
        <v>-1.0036817625459493E-3</v>
      </c>
      <c r="D141" s="253">
        <v>44151</v>
      </c>
      <c r="E141" s="254">
        <v>3626.91</v>
      </c>
      <c r="F141" s="255">
        <f t="shared" si="1"/>
        <v>1.1648048198820149E-2</v>
      </c>
      <c r="G141" s="256" t="b">
        <f t="shared" si="2"/>
        <v>1</v>
      </c>
      <c r="H141" s="251"/>
      <c r="I141" s="251"/>
      <c r="J141" s="251"/>
      <c r="K141" s="251"/>
      <c r="L141" s="251"/>
      <c r="M141" s="251"/>
      <c r="N141" s="251"/>
      <c r="O141" s="251"/>
      <c r="P141" s="251"/>
      <c r="Q141" s="251"/>
    </row>
    <row r="142" spans="1:17" ht="20" x14ac:dyDescent="0.4">
      <c r="A142" s="253">
        <v>44148</v>
      </c>
      <c r="B142" s="254">
        <v>408.5</v>
      </c>
      <c r="C142" s="255">
        <f t="shared" si="0"/>
        <v>-7.9172574335230061E-3</v>
      </c>
      <c r="D142" s="253">
        <v>44148</v>
      </c>
      <c r="E142" s="254">
        <v>3585.15</v>
      </c>
      <c r="F142" s="255">
        <f t="shared" si="1"/>
        <v>1.3610365817456005E-2</v>
      </c>
      <c r="G142" s="256" t="b">
        <f t="shared" si="2"/>
        <v>1</v>
      </c>
      <c r="H142" s="251"/>
      <c r="I142" s="251"/>
      <c r="J142" s="251"/>
      <c r="K142" s="251"/>
      <c r="L142" s="251"/>
      <c r="M142" s="251"/>
      <c r="N142" s="251"/>
      <c r="O142" s="251"/>
      <c r="P142" s="251"/>
      <c r="Q142" s="251"/>
    </row>
    <row r="143" spans="1:17" ht="20" x14ac:dyDescent="0.4">
      <c r="A143" s="253">
        <v>44147</v>
      </c>
      <c r="B143" s="254">
        <v>411.76001000000002</v>
      </c>
      <c r="C143" s="255">
        <f t="shared" si="0"/>
        <v>-1.2873672321893848E-2</v>
      </c>
      <c r="D143" s="253">
        <v>44147</v>
      </c>
      <c r="E143" s="254">
        <v>3537.01</v>
      </c>
      <c r="F143" s="255">
        <f t="shared" si="1"/>
        <v>-9.9785593927212979E-3</v>
      </c>
      <c r="G143" s="256" t="b">
        <f t="shared" si="2"/>
        <v>1</v>
      </c>
      <c r="H143" s="251"/>
      <c r="I143" s="251"/>
      <c r="J143" s="251"/>
      <c r="K143" s="251"/>
      <c r="L143" s="251"/>
      <c r="M143" s="251"/>
      <c r="N143" s="251"/>
      <c r="O143" s="251"/>
      <c r="P143" s="251"/>
      <c r="Q143" s="251"/>
    </row>
    <row r="144" spans="1:17" ht="20" x14ac:dyDescent="0.4">
      <c r="A144" s="253">
        <v>44146</v>
      </c>
      <c r="B144" s="254">
        <v>417.13000499999998</v>
      </c>
      <c r="C144" s="255">
        <f t="shared" si="0"/>
        <v>1.6497758669135276E-2</v>
      </c>
      <c r="D144" s="253">
        <v>44146</v>
      </c>
      <c r="E144" s="254">
        <v>3572.66</v>
      </c>
      <c r="F144" s="255">
        <f t="shared" si="1"/>
        <v>7.6518884341691962E-3</v>
      </c>
      <c r="G144" s="256" t="b">
        <f t="shared" si="2"/>
        <v>1</v>
      </c>
      <c r="H144" s="251"/>
      <c r="I144" s="251"/>
      <c r="J144" s="251"/>
      <c r="K144" s="251"/>
      <c r="L144" s="251"/>
      <c r="M144" s="251"/>
      <c r="N144" s="251"/>
      <c r="O144" s="251"/>
      <c r="P144" s="251"/>
      <c r="Q144" s="251"/>
    </row>
    <row r="145" spans="1:17" ht="20" x14ac:dyDescent="0.4">
      <c r="A145" s="253">
        <v>44145</v>
      </c>
      <c r="B145" s="254">
        <v>410.35998499999999</v>
      </c>
      <c r="C145" s="255">
        <f t="shared" si="0"/>
        <v>-2.5874815413881813E-2</v>
      </c>
      <c r="D145" s="253">
        <v>44145</v>
      </c>
      <c r="E145" s="254">
        <v>3545.53</v>
      </c>
      <c r="F145" s="255">
        <f t="shared" si="1"/>
        <v>-1.3998028446696731E-3</v>
      </c>
      <c r="G145" s="256" t="b">
        <f t="shared" si="2"/>
        <v>1</v>
      </c>
      <c r="H145" s="251"/>
      <c r="I145" s="251"/>
      <c r="J145" s="251"/>
      <c r="K145" s="251"/>
      <c r="L145" s="251"/>
      <c r="M145" s="251"/>
      <c r="N145" s="251"/>
      <c r="O145" s="251"/>
      <c r="P145" s="251"/>
      <c r="Q145" s="251"/>
    </row>
    <row r="146" spans="1:17" ht="20" x14ac:dyDescent="0.4">
      <c r="A146" s="253">
        <v>44144</v>
      </c>
      <c r="B146" s="254">
        <v>421.26001000000002</v>
      </c>
      <c r="C146" s="255">
        <f t="shared" si="0"/>
        <v>-2.0211656605326422E-2</v>
      </c>
      <c r="D146" s="253">
        <v>44144</v>
      </c>
      <c r="E146" s="254">
        <v>3550.5</v>
      </c>
      <c r="F146" s="255">
        <f t="shared" si="1"/>
        <v>1.1699872344305584E-2</v>
      </c>
      <c r="G146" s="256" t="b">
        <f t="shared" si="2"/>
        <v>1</v>
      </c>
      <c r="H146" s="251"/>
      <c r="I146" s="251"/>
      <c r="J146" s="251"/>
      <c r="K146" s="251"/>
      <c r="L146" s="251"/>
      <c r="M146" s="251"/>
      <c r="N146" s="251"/>
      <c r="O146" s="251"/>
      <c r="P146" s="251"/>
      <c r="Q146" s="251"/>
    </row>
    <row r="147" spans="1:17" ht="20" x14ac:dyDescent="0.4">
      <c r="A147" s="253">
        <v>44141</v>
      </c>
      <c r="B147" s="254">
        <v>429.95001200000002</v>
      </c>
      <c r="C147" s="255">
        <f t="shared" si="0"/>
        <v>-1.8580620590112673E-2</v>
      </c>
      <c r="D147" s="253">
        <v>44141</v>
      </c>
      <c r="E147" s="254">
        <v>3509.44</v>
      </c>
      <c r="F147" s="255">
        <f t="shared" si="1"/>
        <v>-2.8771240154390476E-4</v>
      </c>
      <c r="G147" s="256" t="b">
        <f t="shared" si="2"/>
        <v>1</v>
      </c>
      <c r="H147" s="251"/>
      <c r="I147" s="251"/>
      <c r="J147" s="251"/>
      <c r="K147" s="251"/>
      <c r="L147" s="251"/>
      <c r="M147" s="251"/>
      <c r="N147" s="251"/>
      <c r="O147" s="251"/>
      <c r="P147" s="251"/>
      <c r="Q147" s="251"/>
    </row>
    <row r="148" spans="1:17" ht="20" x14ac:dyDescent="0.4">
      <c r="A148" s="253">
        <v>44140</v>
      </c>
      <c r="B148" s="254">
        <v>438.08999599999999</v>
      </c>
      <c r="C148" s="255">
        <f t="shared" si="0"/>
        <v>4.0643224269382161E-2</v>
      </c>
      <c r="D148" s="253">
        <v>44140</v>
      </c>
      <c r="E148" s="254">
        <v>3510.45</v>
      </c>
      <c r="F148" s="255">
        <f t="shared" si="1"/>
        <v>1.9460190971818836E-2</v>
      </c>
      <c r="G148" s="256" t="b">
        <f t="shared" si="2"/>
        <v>1</v>
      </c>
      <c r="H148" s="251"/>
      <c r="I148" s="251"/>
      <c r="J148" s="251"/>
      <c r="K148" s="251"/>
      <c r="L148" s="251"/>
      <c r="M148" s="251"/>
      <c r="N148" s="251"/>
      <c r="O148" s="251"/>
      <c r="P148" s="251"/>
      <c r="Q148" s="251"/>
    </row>
    <row r="149" spans="1:17" ht="20" x14ac:dyDescent="0.4">
      <c r="A149" s="253">
        <v>44139</v>
      </c>
      <c r="B149" s="254">
        <v>420.98001099999999</v>
      </c>
      <c r="C149" s="255">
        <f t="shared" si="0"/>
        <v>-6.8883770732018901E-3</v>
      </c>
      <c r="D149" s="253">
        <v>44139</v>
      </c>
      <c r="E149" s="254">
        <v>3443.44</v>
      </c>
      <c r="F149" s="255">
        <f t="shared" si="1"/>
        <v>2.2047038430944355E-2</v>
      </c>
      <c r="G149" s="256" t="b">
        <f t="shared" si="2"/>
        <v>1</v>
      </c>
      <c r="H149" s="251"/>
      <c r="I149" s="251"/>
      <c r="J149" s="251"/>
      <c r="K149" s="251"/>
      <c r="L149" s="251"/>
      <c r="M149" s="251"/>
      <c r="N149" s="251"/>
      <c r="O149" s="251"/>
      <c r="P149" s="251"/>
      <c r="Q149" s="251"/>
    </row>
    <row r="150" spans="1:17" ht="20" x14ac:dyDescent="0.4">
      <c r="A150" s="253">
        <v>44138</v>
      </c>
      <c r="B150" s="254">
        <v>423.89999399999999</v>
      </c>
      <c r="C150" s="255">
        <f t="shared" si="0"/>
        <v>5.8400497905158444E-2</v>
      </c>
      <c r="D150" s="253">
        <v>44138</v>
      </c>
      <c r="E150" s="254">
        <v>3369.16</v>
      </c>
      <c r="F150" s="255">
        <f t="shared" si="1"/>
        <v>1.7799313644932147E-2</v>
      </c>
      <c r="G150" s="256" t="b">
        <f t="shared" si="2"/>
        <v>1</v>
      </c>
      <c r="H150" s="251"/>
      <c r="I150" s="251"/>
      <c r="J150" s="251"/>
      <c r="K150" s="251"/>
      <c r="L150" s="251"/>
      <c r="M150" s="251"/>
      <c r="N150" s="251"/>
      <c r="O150" s="251"/>
      <c r="P150" s="251"/>
      <c r="Q150" s="251"/>
    </row>
    <row r="151" spans="1:17" ht="20" x14ac:dyDescent="0.4">
      <c r="A151" s="253">
        <v>44137</v>
      </c>
      <c r="B151" s="254">
        <v>400.51001000000002</v>
      </c>
      <c r="C151" s="255">
        <f t="shared" si="0"/>
        <v>3.2135864113950197E-2</v>
      </c>
      <c r="D151" s="253">
        <v>44137</v>
      </c>
      <c r="E151" s="254">
        <v>3310.24</v>
      </c>
      <c r="F151" s="255">
        <f t="shared" si="1"/>
        <v>1.231819349472163E-2</v>
      </c>
      <c r="G151" s="256" t="b">
        <f t="shared" si="2"/>
        <v>1</v>
      </c>
      <c r="H151" s="251"/>
      <c r="I151" s="251"/>
      <c r="J151" s="251"/>
      <c r="K151" s="251"/>
      <c r="L151" s="251"/>
      <c r="M151" s="251"/>
      <c r="N151" s="251"/>
      <c r="O151" s="251"/>
      <c r="P151" s="251"/>
      <c r="Q151" s="251"/>
    </row>
    <row r="152" spans="1:17" ht="20" x14ac:dyDescent="0.4">
      <c r="A152" s="253">
        <v>44134</v>
      </c>
      <c r="B152" s="254">
        <v>388.040009</v>
      </c>
      <c r="C152" s="255">
        <f t="shared" si="0"/>
        <v>-5.5473014923810848E-2</v>
      </c>
      <c r="D152" s="253">
        <v>44134</v>
      </c>
      <c r="E152" s="254">
        <v>3269.96</v>
      </c>
      <c r="F152" s="255">
        <f t="shared" si="1"/>
        <v>-1.2129506270184387E-2</v>
      </c>
      <c r="G152" s="256" t="b">
        <f t="shared" si="2"/>
        <v>1</v>
      </c>
      <c r="H152" s="251"/>
      <c r="I152" s="251"/>
      <c r="J152" s="251"/>
      <c r="K152" s="251"/>
      <c r="L152" s="251"/>
      <c r="M152" s="251"/>
      <c r="N152" s="251"/>
      <c r="O152" s="251"/>
      <c r="P152" s="251"/>
      <c r="Q152" s="251"/>
    </row>
    <row r="153" spans="1:17" ht="20" x14ac:dyDescent="0.4">
      <c r="A153" s="253">
        <v>44133</v>
      </c>
      <c r="B153" s="254">
        <v>410.82998700000002</v>
      </c>
      <c r="C153" s="255">
        <f t="shared" si="0"/>
        <v>1.1846702453853775E-2</v>
      </c>
      <c r="D153" s="253">
        <v>44133</v>
      </c>
      <c r="E153" s="254">
        <v>3310.11</v>
      </c>
      <c r="F153" s="255">
        <f t="shared" si="1"/>
        <v>1.1947307117329942E-2</v>
      </c>
      <c r="G153" s="256" t="b">
        <f t="shared" si="2"/>
        <v>1</v>
      </c>
      <c r="H153" s="251"/>
      <c r="I153" s="251"/>
      <c r="J153" s="251"/>
      <c r="K153" s="251"/>
      <c r="L153" s="251"/>
      <c r="M153" s="251"/>
      <c r="N153" s="251"/>
      <c r="O153" s="251"/>
      <c r="P153" s="251"/>
      <c r="Q153" s="251"/>
    </row>
    <row r="154" spans="1:17" ht="20" x14ac:dyDescent="0.4">
      <c r="A154" s="253">
        <v>44132</v>
      </c>
      <c r="B154" s="254">
        <v>406.01998900000001</v>
      </c>
      <c r="C154" s="255">
        <f t="shared" si="0"/>
        <v>-4.3938975952653392E-2</v>
      </c>
      <c r="D154" s="253">
        <v>44132</v>
      </c>
      <c r="E154" s="254">
        <v>3271.03</v>
      </c>
      <c r="F154" s="255">
        <f t="shared" si="1"/>
        <v>-3.5287906850543171E-2</v>
      </c>
      <c r="G154" s="256" t="b">
        <f t="shared" si="2"/>
        <v>1</v>
      </c>
      <c r="H154" s="251"/>
      <c r="I154" s="251"/>
      <c r="J154" s="251"/>
      <c r="K154" s="251"/>
      <c r="L154" s="251"/>
      <c r="M154" s="251"/>
      <c r="N154" s="251"/>
      <c r="O154" s="251"/>
      <c r="P154" s="251"/>
      <c r="Q154" s="251"/>
    </row>
    <row r="155" spans="1:17" ht="20" x14ac:dyDescent="0.4">
      <c r="A155" s="253">
        <v>44131</v>
      </c>
      <c r="B155" s="254">
        <v>424.67999300000002</v>
      </c>
      <c r="C155" s="255">
        <f t="shared" si="0"/>
        <v>1.0469196750902299E-2</v>
      </c>
      <c r="D155" s="253">
        <v>44131</v>
      </c>
      <c r="E155" s="254">
        <v>3390.68</v>
      </c>
      <c r="F155" s="255">
        <f t="shared" si="1"/>
        <v>-3.0256074002417144E-3</v>
      </c>
      <c r="G155" s="256" t="b">
        <f t="shared" si="2"/>
        <v>1</v>
      </c>
      <c r="H155" s="251"/>
      <c r="I155" s="251"/>
      <c r="J155" s="251"/>
      <c r="K155" s="251"/>
      <c r="L155" s="251"/>
      <c r="M155" s="251"/>
      <c r="N155" s="251"/>
      <c r="O155" s="251"/>
      <c r="P155" s="251"/>
      <c r="Q155" s="251"/>
    </row>
    <row r="156" spans="1:17" ht="20" x14ac:dyDescent="0.4">
      <c r="A156" s="253">
        <v>44130</v>
      </c>
      <c r="B156" s="254">
        <v>420.27999899999998</v>
      </c>
      <c r="C156" s="255">
        <f t="shared" si="0"/>
        <v>-8.3209945995177392E-4</v>
      </c>
      <c r="D156" s="253">
        <v>44130</v>
      </c>
      <c r="E156" s="254">
        <v>3400.97</v>
      </c>
      <c r="F156" s="255">
        <f t="shared" si="1"/>
        <v>-1.8589538262648642E-2</v>
      </c>
      <c r="G156" s="256" t="b">
        <f t="shared" si="2"/>
        <v>1</v>
      </c>
      <c r="H156" s="251"/>
      <c r="I156" s="251"/>
      <c r="J156" s="251"/>
      <c r="K156" s="251"/>
      <c r="L156" s="251"/>
      <c r="M156" s="251"/>
      <c r="N156" s="251"/>
      <c r="O156" s="251"/>
      <c r="P156" s="251"/>
      <c r="Q156" s="251"/>
    </row>
    <row r="157" spans="1:17" ht="20" x14ac:dyDescent="0.4">
      <c r="A157" s="253">
        <v>44127</v>
      </c>
      <c r="B157" s="254">
        <v>420.63000499999998</v>
      </c>
      <c r="C157" s="255">
        <f t="shared" si="0"/>
        <v>-1.2118659176899582E-2</v>
      </c>
      <c r="D157" s="253">
        <v>44127</v>
      </c>
      <c r="E157" s="254">
        <v>3465.39</v>
      </c>
      <c r="F157" s="255">
        <f t="shared" si="1"/>
        <v>3.4457896215134287E-3</v>
      </c>
      <c r="G157" s="256" t="b">
        <f t="shared" si="2"/>
        <v>1</v>
      </c>
      <c r="H157" s="251"/>
      <c r="I157" s="251"/>
      <c r="J157" s="251"/>
      <c r="K157" s="251"/>
      <c r="L157" s="251"/>
      <c r="M157" s="251"/>
      <c r="N157" s="251"/>
      <c r="O157" s="251"/>
      <c r="P157" s="251"/>
      <c r="Q157" s="251"/>
    </row>
    <row r="158" spans="1:17" ht="20" x14ac:dyDescent="0.4">
      <c r="A158" s="253">
        <v>44126</v>
      </c>
      <c r="B158" s="254">
        <v>425.790009</v>
      </c>
      <c r="C158" s="255">
        <f t="shared" si="0"/>
        <v>7.4531371573984817E-3</v>
      </c>
      <c r="D158" s="253">
        <v>44126</v>
      </c>
      <c r="E158" s="254">
        <v>3453.49</v>
      </c>
      <c r="F158" s="255">
        <f t="shared" si="1"/>
        <v>5.2189453829942778E-3</v>
      </c>
      <c r="G158" s="256" t="b">
        <f t="shared" si="2"/>
        <v>1</v>
      </c>
      <c r="H158" s="251"/>
      <c r="I158" s="251"/>
      <c r="J158" s="251"/>
      <c r="K158" s="251"/>
      <c r="L158" s="251"/>
      <c r="M158" s="251"/>
      <c r="N158" s="251"/>
      <c r="O158" s="251"/>
      <c r="P158" s="251"/>
      <c r="Q158" s="251"/>
    </row>
    <row r="159" spans="1:17" ht="20" x14ac:dyDescent="0.4">
      <c r="A159" s="253">
        <v>44125</v>
      </c>
      <c r="B159" s="254">
        <v>422.64001500000001</v>
      </c>
      <c r="C159" s="255">
        <f t="shared" si="0"/>
        <v>1.6590344520119871E-3</v>
      </c>
      <c r="D159" s="253">
        <v>44125</v>
      </c>
      <c r="E159" s="254">
        <v>3435.56</v>
      </c>
      <c r="F159" s="255">
        <f t="shared" si="1"/>
        <v>-2.1956829851994542E-3</v>
      </c>
      <c r="G159" s="256" t="b">
        <f t="shared" si="2"/>
        <v>1</v>
      </c>
      <c r="H159" s="251"/>
      <c r="I159" s="251"/>
      <c r="J159" s="251"/>
      <c r="K159" s="251"/>
      <c r="L159" s="251"/>
      <c r="M159" s="251"/>
      <c r="N159" s="251"/>
      <c r="O159" s="251"/>
      <c r="P159" s="251"/>
      <c r="Q159" s="251"/>
    </row>
    <row r="160" spans="1:17" ht="20" x14ac:dyDescent="0.4">
      <c r="A160" s="253">
        <v>44124</v>
      </c>
      <c r="B160" s="254">
        <v>421.94000199999999</v>
      </c>
      <c r="C160" s="255">
        <f t="shared" si="0"/>
        <v>-2.0634554855161524E-2</v>
      </c>
      <c r="D160" s="253">
        <v>44124</v>
      </c>
      <c r="E160" s="254">
        <v>3443.12</v>
      </c>
      <c r="F160" s="255">
        <f t="shared" si="1"/>
        <v>4.7272769717412455E-3</v>
      </c>
      <c r="G160" s="256" t="b">
        <f t="shared" si="2"/>
        <v>1</v>
      </c>
      <c r="H160" s="251"/>
      <c r="I160" s="251"/>
      <c r="J160" s="251"/>
      <c r="K160" s="251"/>
      <c r="L160" s="251"/>
      <c r="M160" s="251"/>
      <c r="N160" s="251"/>
      <c r="O160" s="251"/>
      <c r="P160" s="251"/>
      <c r="Q160" s="251"/>
    </row>
    <row r="161" spans="1:17" ht="20" x14ac:dyDescent="0.4">
      <c r="A161" s="253">
        <v>44123</v>
      </c>
      <c r="B161" s="254">
        <v>430.82998700000002</v>
      </c>
      <c r="C161" s="255">
        <f t="shared" si="0"/>
        <v>-2.0106047123118143E-2</v>
      </c>
      <c r="D161" s="253">
        <v>44123</v>
      </c>
      <c r="E161" s="254">
        <v>3426.92</v>
      </c>
      <c r="F161" s="255">
        <f t="shared" si="1"/>
        <v>-1.6329822808936134E-2</v>
      </c>
      <c r="G161" s="256" t="b">
        <f t="shared" si="2"/>
        <v>1</v>
      </c>
      <c r="H161" s="251"/>
      <c r="I161" s="251"/>
      <c r="J161" s="251"/>
      <c r="K161" s="251"/>
      <c r="L161" s="251"/>
      <c r="M161" s="251"/>
      <c r="N161" s="251"/>
      <c r="O161" s="251"/>
      <c r="P161" s="251"/>
      <c r="Q161" s="251"/>
    </row>
    <row r="162" spans="1:17" ht="20" x14ac:dyDescent="0.4">
      <c r="A162" s="253">
        <v>44120</v>
      </c>
      <c r="B162" s="254">
        <v>439.67001299999998</v>
      </c>
      <c r="C162" s="255">
        <f t="shared" si="0"/>
        <v>-2.0517714973737777E-2</v>
      </c>
      <c r="D162" s="253">
        <v>44120</v>
      </c>
      <c r="E162" s="254">
        <v>3483.81</v>
      </c>
      <c r="F162" s="255">
        <f t="shared" si="1"/>
        <v>1.3492797142955482E-4</v>
      </c>
      <c r="G162" s="256" t="b">
        <f t="shared" si="2"/>
        <v>1</v>
      </c>
      <c r="H162" s="251"/>
      <c r="I162" s="251"/>
      <c r="J162" s="251"/>
      <c r="K162" s="251"/>
      <c r="L162" s="251"/>
      <c r="M162" s="251"/>
      <c r="N162" s="251"/>
      <c r="O162" s="251"/>
      <c r="P162" s="251"/>
      <c r="Q162" s="251"/>
    </row>
    <row r="163" spans="1:17" ht="20" x14ac:dyDescent="0.4">
      <c r="A163" s="253">
        <v>44119</v>
      </c>
      <c r="B163" s="254">
        <v>448.88000499999998</v>
      </c>
      <c r="C163" s="255">
        <f t="shared" si="0"/>
        <v>-2.692387453519729E-2</v>
      </c>
      <c r="D163" s="253">
        <v>44119</v>
      </c>
      <c r="E163" s="254">
        <v>3483.34</v>
      </c>
      <c r="F163" s="255">
        <f t="shared" si="1"/>
        <v>-1.5278028589691406E-3</v>
      </c>
      <c r="G163" s="256" t="b">
        <f t="shared" si="2"/>
        <v>1</v>
      </c>
      <c r="H163" s="251"/>
      <c r="I163" s="251"/>
      <c r="J163" s="251"/>
      <c r="K163" s="251"/>
      <c r="L163" s="251"/>
      <c r="M163" s="251"/>
      <c r="N163" s="251"/>
      <c r="O163" s="251"/>
      <c r="P163" s="251"/>
      <c r="Q163" s="251"/>
    </row>
    <row r="164" spans="1:17" ht="20" x14ac:dyDescent="0.4">
      <c r="A164" s="253">
        <v>44118</v>
      </c>
      <c r="B164" s="254">
        <v>461.29998799999998</v>
      </c>
      <c r="C164" s="255">
        <f t="shared" si="0"/>
        <v>3.2799718340531303E-2</v>
      </c>
      <c r="D164" s="253">
        <v>44118</v>
      </c>
      <c r="E164" s="254">
        <v>3488.67</v>
      </c>
      <c r="F164" s="255">
        <f t="shared" si="1"/>
        <v>-6.623138843883547E-3</v>
      </c>
      <c r="G164" s="256" t="b">
        <f t="shared" si="2"/>
        <v>1</v>
      </c>
      <c r="H164" s="251"/>
      <c r="I164" s="251"/>
      <c r="J164" s="251"/>
      <c r="K164" s="251"/>
      <c r="L164" s="251"/>
      <c r="M164" s="251"/>
      <c r="N164" s="251"/>
      <c r="O164" s="251"/>
      <c r="P164" s="251"/>
      <c r="Q164" s="251"/>
    </row>
    <row r="165" spans="1:17" ht="20" x14ac:dyDescent="0.4">
      <c r="A165" s="253">
        <v>44117</v>
      </c>
      <c r="B165" s="254">
        <v>446.64999399999999</v>
      </c>
      <c r="C165" s="255">
        <f t="shared" si="0"/>
        <v>9.8349674836528678E-3</v>
      </c>
      <c r="D165" s="253">
        <v>44117</v>
      </c>
      <c r="E165" s="254">
        <v>3511.93</v>
      </c>
      <c r="F165" s="255">
        <f t="shared" si="1"/>
        <v>-6.3069078891523356E-3</v>
      </c>
      <c r="G165" s="256" t="b">
        <f t="shared" si="2"/>
        <v>1</v>
      </c>
      <c r="H165" s="251"/>
      <c r="I165" s="251"/>
      <c r="J165" s="251"/>
      <c r="K165" s="251"/>
      <c r="L165" s="251"/>
      <c r="M165" s="251"/>
      <c r="N165" s="251"/>
      <c r="O165" s="251"/>
      <c r="P165" s="251"/>
      <c r="Q165" s="251"/>
    </row>
    <row r="166" spans="1:17" ht="20" x14ac:dyDescent="0.4">
      <c r="A166" s="253">
        <v>44116</v>
      </c>
      <c r="B166" s="254">
        <v>442.29998799999998</v>
      </c>
      <c r="C166" s="255">
        <f t="shared" si="0"/>
        <v>1.9124396313364045E-2</v>
      </c>
      <c r="D166" s="253">
        <v>44116</v>
      </c>
      <c r="E166" s="254">
        <v>3534.22</v>
      </c>
      <c r="F166" s="255">
        <f t="shared" si="1"/>
        <v>1.6415789988323715E-2</v>
      </c>
      <c r="G166" s="256" t="b">
        <f t="shared" si="2"/>
        <v>1</v>
      </c>
      <c r="H166" s="251"/>
      <c r="I166" s="251"/>
      <c r="J166" s="251"/>
      <c r="K166" s="251"/>
      <c r="L166" s="251"/>
      <c r="M166" s="251"/>
      <c r="N166" s="251"/>
      <c r="O166" s="251"/>
      <c r="P166" s="251"/>
      <c r="Q166" s="251"/>
    </row>
    <row r="167" spans="1:17" ht="20" x14ac:dyDescent="0.4">
      <c r="A167" s="253">
        <v>44113</v>
      </c>
      <c r="B167" s="254">
        <v>434</v>
      </c>
      <c r="C167" s="255">
        <f t="shared" si="0"/>
        <v>1.8970667621575288E-2</v>
      </c>
      <c r="D167" s="253">
        <v>44113</v>
      </c>
      <c r="E167" s="254">
        <v>3477.14</v>
      </c>
      <c r="F167" s="255">
        <f t="shared" si="1"/>
        <v>8.7935871510924635E-3</v>
      </c>
      <c r="G167" s="256" t="b">
        <f t="shared" si="2"/>
        <v>1</v>
      </c>
      <c r="H167" s="251"/>
      <c r="I167" s="251"/>
      <c r="J167" s="251"/>
      <c r="K167" s="251"/>
      <c r="L167" s="251"/>
      <c r="M167" s="251"/>
      <c r="N167" s="251"/>
      <c r="O167" s="251"/>
      <c r="P167" s="251"/>
      <c r="Q167" s="251"/>
    </row>
    <row r="168" spans="1:17" ht="20" x14ac:dyDescent="0.4">
      <c r="A168" s="253">
        <v>44112</v>
      </c>
      <c r="B168" s="254">
        <v>425.92001299999998</v>
      </c>
      <c r="C168" s="255">
        <f t="shared" si="0"/>
        <v>1.4578533211715428E-3</v>
      </c>
      <c r="D168" s="253">
        <v>44112</v>
      </c>
      <c r="E168" s="254">
        <v>3446.83</v>
      </c>
      <c r="F168" s="255">
        <f t="shared" si="1"/>
        <v>8.0100835224481415E-3</v>
      </c>
      <c r="G168" s="256" t="b">
        <f t="shared" si="2"/>
        <v>1</v>
      </c>
      <c r="H168" s="251"/>
      <c r="I168" s="251"/>
      <c r="J168" s="251"/>
      <c r="K168" s="251"/>
      <c r="L168" s="251"/>
      <c r="M168" s="251"/>
      <c r="N168" s="251"/>
      <c r="O168" s="251"/>
      <c r="P168" s="251"/>
      <c r="Q168" s="251"/>
    </row>
    <row r="169" spans="1:17" ht="20" x14ac:dyDescent="0.4">
      <c r="A169" s="253">
        <v>44111</v>
      </c>
      <c r="B169" s="254">
        <v>425.29998799999998</v>
      </c>
      <c r="C169" s="255">
        <f t="shared" si="0"/>
        <v>2.734425986572564E-2</v>
      </c>
      <c r="D169" s="253">
        <v>44111</v>
      </c>
      <c r="E169" s="254">
        <v>3419.44</v>
      </c>
      <c r="F169" s="255">
        <f t="shared" si="1"/>
        <v>1.7396763434365692E-2</v>
      </c>
      <c r="G169" s="256" t="b">
        <f t="shared" si="2"/>
        <v>1</v>
      </c>
      <c r="H169" s="251"/>
      <c r="I169" s="251"/>
      <c r="J169" s="251"/>
      <c r="K169" s="251"/>
      <c r="L169" s="251"/>
      <c r="M169" s="251"/>
      <c r="N169" s="251"/>
      <c r="O169" s="251"/>
      <c r="P169" s="251"/>
      <c r="Q169" s="251"/>
    </row>
    <row r="170" spans="1:17" ht="20" x14ac:dyDescent="0.4">
      <c r="A170" s="253">
        <v>44110</v>
      </c>
      <c r="B170" s="254">
        <v>413.98001099999999</v>
      </c>
      <c r="C170" s="255">
        <f t="shared" si="0"/>
        <v>-2.7485393235288869E-2</v>
      </c>
      <c r="D170" s="253">
        <v>44110</v>
      </c>
      <c r="E170" s="254">
        <v>3360.97</v>
      </c>
      <c r="F170" s="255">
        <f t="shared" si="1"/>
        <v>-1.3973478847620791E-2</v>
      </c>
      <c r="G170" s="256" t="b">
        <f t="shared" si="2"/>
        <v>1</v>
      </c>
      <c r="H170" s="251"/>
      <c r="I170" s="251"/>
      <c r="J170" s="251"/>
      <c r="K170" s="251"/>
      <c r="L170" s="251"/>
      <c r="M170" s="251"/>
      <c r="N170" s="251"/>
      <c r="O170" s="251"/>
      <c r="P170" s="251"/>
      <c r="Q170" s="251"/>
    </row>
    <row r="171" spans="1:17" ht="20" x14ac:dyDescent="0.4">
      <c r="A171" s="253">
        <v>44109</v>
      </c>
      <c r="B171" s="254">
        <v>425.67999300000002</v>
      </c>
      <c r="C171" s="255">
        <f t="shared" si="0"/>
        <v>2.5512532467778515E-2</v>
      </c>
      <c r="D171" s="253">
        <v>44109</v>
      </c>
      <c r="E171" s="254">
        <v>3408.6</v>
      </c>
      <c r="F171" s="255">
        <f t="shared" si="1"/>
        <v>1.7972655760030154E-2</v>
      </c>
      <c r="G171" s="256" t="b">
        <f t="shared" si="2"/>
        <v>1</v>
      </c>
      <c r="H171" s="251"/>
      <c r="I171" s="251"/>
      <c r="J171" s="251"/>
      <c r="K171" s="251"/>
      <c r="L171" s="251"/>
      <c r="M171" s="251"/>
      <c r="N171" s="251"/>
      <c r="O171" s="251"/>
      <c r="P171" s="251"/>
      <c r="Q171" s="251"/>
    </row>
    <row r="172" spans="1:17" ht="20" x14ac:dyDescent="0.4">
      <c r="A172" s="253">
        <v>44106</v>
      </c>
      <c r="B172" s="254">
        <v>415.08999599999999</v>
      </c>
      <c r="C172" s="255">
        <f t="shared" si="0"/>
        <v>-7.3790627688409272E-2</v>
      </c>
      <c r="D172" s="253">
        <v>44106</v>
      </c>
      <c r="E172" s="254">
        <v>3348.42</v>
      </c>
      <c r="F172" s="255">
        <f t="shared" si="1"/>
        <v>-9.5776147657359312E-3</v>
      </c>
      <c r="G172" s="256" t="b">
        <f t="shared" si="2"/>
        <v>1</v>
      </c>
      <c r="H172" s="251"/>
      <c r="I172" s="251"/>
      <c r="J172" s="251"/>
      <c r="K172" s="251"/>
      <c r="L172" s="251"/>
      <c r="M172" s="251"/>
      <c r="N172" s="251"/>
      <c r="O172" s="251"/>
      <c r="P172" s="251"/>
      <c r="Q172" s="251"/>
    </row>
    <row r="173" spans="1:17" ht="20" x14ac:dyDescent="0.4">
      <c r="A173" s="253">
        <v>44105</v>
      </c>
      <c r="B173" s="254">
        <v>448.16000400000001</v>
      </c>
      <c r="C173" s="255">
        <f t="shared" si="0"/>
        <v>4.4637639107768079E-2</v>
      </c>
      <c r="D173" s="253">
        <v>44105</v>
      </c>
      <c r="E173" s="254">
        <v>3380.8</v>
      </c>
      <c r="F173" s="255">
        <f t="shared" si="1"/>
        <v>5.2928932500744263E-3</v>
      </c>
      <c r="G173" s="256" t="b">
        <f t="shared" si="2"/>
        <v>1</v>
      </c>
      <c r="H173" s="251"/>
      <c r="I173" s="251"/>
      <c r="J173" s="251"/>
      <c r="K173" s="251"/>
      <c r="L173" s="251"/>
      <c r="M173" s="251"/>
      <c r="N173" s="251"/>
      <c r="O173" s="251"/>
      <c r="P173" s="251"/>
      <c r="Q173" s="251"/>
    </row>
    <row r="174" spans="1:17" ht="20" x14ac:dyDescent="0.4">
      <c r="A174" s="253">
        <v>44104</v>
      </c>
      <c r="B174" s="254">
        <v>429.01001000000002</v>
      </c>
      <c r="C174" s="255">
        <f t="shared" si="0"/>
        <v>2.3719194487712425E-2</v>
      </c>
      <c r="D174" s="253">
        <v>44104</v>
      </c>
      <c r="E174" s="254">
        <v>3363</v>
      </c>
      <c r="F174" s="255">
        <f t="shared" si="1"/>
        <v>8.2537093722925281E-3</v>
      </c>
      <c r="G174" s="256" t="b">
        <f t="shared" si="2"/>
        <v>1</v>
      </c>
      <c r="H174" s="251"/>
      <c r="I174" s="251"/>
      <c r="J174" s="251"/>
      <c r="K174" s="251"/>
      <c r="L174" s="251"/>
      <c r="M174" s="251"/>
      <c r="N174" s="251"/>
      <c r="O174" s="251"/>
      <c r="P174" s="251"/>
      <c r="Q174" s="251"/>
    </row>
    <row r="175" spans="1:17" ht="20" x14ac:dyDescent="0.4">
      <c r="A175" s="253">
        <v>44103</v>
      </c>
      <c r="B175" s="254">
        <v>419.07000699999998</v>
      </c>
      <c r="C175" s="255">
        <f t="shared" si="0"/>
        <v>-5.0569917837515188E-3</v>
      </c>
      <c r="D175" s="253">
        <v>44103</v>
      </c>
      <c r="E175" s="254">
        <v>3335.47</v>
      </c>
      <c r="F175" s="255">
        <f t="shared" si="1"/>
        <v>-4.8126268051080778E-3</v>
      </c>
      <c r="G175" s="256" t="b">
        <f t="shared" si="2"/>
        <v>1</v>
      </c>
      <c r="H175" s="251"/>
      <c r="I175" s="251"/>
      <c r="J175" s="251"/>
      <c r="K175" s="251"/>
      <c r="L175" s="251"/>
      <c r="M175" s="251"/>
      <c r="N175" s="251"/>
      <c r="O175" s="251"/>
      <c r="P175" s="251"/>
      <c r="Q175" s="251"/>
    </row>
    <row r="176" spans="1:17" ht="20" x14ac:dyDescent="0.4">
      <c r="A176" s="253">
        <v>44102</v>
      </c>
      <c r="B176" s="254">
        <v>421.20001200000002</v>
      </c>
      <c r="C176" s="255">
        <f t="shared" si="0"/>
        <v>3.402566930844686E-2</v>
      </c>
      <c r="D176" s="253">
        <v>44102</v>
      </c>
      <c r="E176" s="254">
        <v>3351.6</v>
      </c>
      <c r="F176" s="255">
        <f t="shared" si="1"/>
        <v>1.6110548559024496E-2</v>
      </c>
      <c r="G176" s="256" t="b">
        <f t="shared" si="2"/>
        <v>1</v>
      </c>
      <c r="H176" s="251"/>
      <c r="I176" s="251"/>
      <c r="J176" s="251"/>
      <c r="K176" s="251"/>
      <c r="L176" s="251"/>
      <c r="M176" s="251"/>
      <c r="N176" s="251"/>
      <c r="O176" s="251"/>
      <c r="P176" s="251"/>
      <c r="Q176" s="251"/>
    </row>
    <row r="177" spans="1:17" ht="20" x14ac:dyDescent="0.4">
      <c r="A177" s="253">
        <v>44099</v>
      </c>
      <c r="B177" s="254">
        <v>407.33999599999999</v>
      </c>
      <c r="C177" s="255">
        <f t="shared" si="0"/>
        <v>5.0413849109763875E-2</v>
      </c>
      <c r="D177" s="253">
        <v>44099</v>
      </c>
      <c r="E177" s="254">
        <v>3298.46</v>
      </c>
      <c r="F177" s="255">
        <f t="shared" si="1"/>
        <v>1.5976763311659203E-2</v>
      </c>
      <c r="G177" s="256" t="b">
        <f t="shared" si="2"/>
        <v>1</v>
      </c>
      <c r="H177" s="251"/>
      <c r="I177" s="251"/>
      <c r="J177" s="251"/>
      <c r="K177" s="251"/>
      <c r="L177" s="251"/>
      <c r="M177" s="251"/>
      <c r="N177" s="251"/>
      <c r="O177" s="251"/>
      <c r="P177" s="251"/>
      <c r="Q177" s="251"/>
    </row>
    <row r="178" spans="1:17" ht="20" x14ac:dyDescent="0.4">
      <c r="A178" s="253">
        <v>44098</v>
      </c>
      <c r="B178" s="254">
        <v>387.790009</v>
      </c>
      <c r="C178" s="255">
        <f t="shared" si="0"/>
        <v>1.95341894337282E-2</v>
      </c>
      <c r="D178" s="253">
        <v>44098</v>
      </c>
      <c r="E178" s="254">
        <v>3246.59</v>
      </c>
      <c r="F178" s="255">
        <f t="shared" si="1"/>
        <v>2.9874077827070078E-3</v>
      </c>
      <c r="G178" s="256" t="b">
        <f t="shared" si="2"/>
        <v>1</v>
      </c>
      <c r="H178" s="251"/>
      <c r="I178" s="251"/>
      <c r="J178" s="251"/>
      <c r="K178" s="251"/>
      <c r="L178" s="251"/>
      <c r="M178" s="251"/>
      <c r="N178" s="251"/>
      <c r="O178" s="251"/>
      <c r="P178" s="251"/>
      <c r="Q178" s="251"/>
    </row>
    <row r="179" spans="1:17" ht="20" x14ac:dyDescent="0.4">
      <c r="A179" s="253">
        <v>44097</v>
      </c>
      <c r="B179" s="254">
        <v>380.35998499999999</v>
      </c>
      <c r="C179" s="255">
        <f t="shared" si="0"/>
        <v>-0.10341094421063957</v>
      </c>
      <c r="D179" s="253">
        <v>44097</v>
      </c>
      <c r="E179" s="254">
        <v>3236.92</v>
      </c>
      <c r="F179" s="255">
        <f t="shared" si="1"/>
        <v>-2.3721411401357861E-2</v>
      </c>
      <c r="G179" s="256" t="b">
        <f t="shared" si="2"/>
        <v>1</v>
      </c>
      <c r="H179" s="251"/>
      <c r="I179" s="251"/>
      <c r="J179" s="251"/>
      <c r="K179" s="251"/>
      <c r="L179" s="251"/>
      <c r="M179" s="251"/>
      <c r="N179" s="251"/>
      <c r="O179" s="251"/>
      <c r="P179" s="251"/>
      <c r="Q179" s="251"/>
    </row>
    <row r="180" spans="1:17" ht="20" x14ac:dyDescent="0.4">
      <c r="A180" s="253">
        <v>44096</v>
      </c>
      <c r="B180" s="254">
        <v>424.23001099999999</v>
      </c>
      <c r="C180" s="255">
        <f t="shared" si="0"/>
        <v>-5.5987011638431783E-2</v>
      </c>
      <c r="D180" s="253">
        <v>44096</v>
      </c>
      <c r="E180" s="254">
        <v>3315.57</v>
      </c>
      <c r="F180" s="255">
        <f t="shared" si="1"/>
        <v>1.0517942372282096E-2</v>
      </c>
      <c r="G180" s="256" t="b">
        <f t="shared" si="2"/>
        <v>1</v>
      </c>
      <c r="H180" s="251"/>
      <c r="I180" s="251"/>
      <c r="J180" s="251"/>
      <c r="K180" s="251"/>
      <c r="L180" s="251"/>
      <c r="M180" s="251"/>
      <c r="N180" s="251"/>
      <c r="O180" s="251"/>
      <c r="P180" s="251"/>
      <c r="Q180" s="251"/>
    </row>
    <row r="181" spans="1:17" ht="20" x14ac:dyDescent="0.4">
      <c r="A181" s="253">
        <v>44095</v>
      </c>
      <c r="B181" s="254">
        <v>449.39001500000001</v>
      </c>
      <c r="C181" s="255">
        <f t="shared" si="0"/>
        <v>1.6374581246743292E-2</v>
      </c>
      <c r="D181" s="253">
        <v>44095</v>
      </c>
      <c r="E181" s="254">
        <v>3281.06</v>
      </c>
      <c r="F181" s="255">
        <f t="shared" si="1"/>
        <v>-1.1571124305988612E-2</v>
      </c>
      <c r="G181" s="256" t="b">
        <f t="shared" si="2"/>
        <v>1</v>
      </c>
      <c r="H181" s="251"/>
      <c r="I181" s="251"/>
      <c r="J181" s="251"/>
      <c r="K181" s="251"/>
      <c r="L181" s="251"/>
      <c r="M181" s="251"/>
      <c r="N181" s="251"/>
      <c r="O181" s="251"/>
      <c r="P181" s="251"/>
      <c r="Q181" s="251"/>
    </row>
    <row r="182" spans="1:17" ht="20" x14ac:dyDescent="0.4">
      <c r="A182" s="253">
        <v>44092</v>
      </c>
      <c r="B182" s="254">
        <v>442.14999399999999</v>
      </c>
      <c r="C182" s="255">
        <f t="shared" si="0"/>
        <v>4.4210380250508052E-2</v>
      </c>
      <c r="D182" s="253">
        <v>44092</v>
      </c>
      <c r="E182" s="254">
        <v>3319.47</v>
      </c>
      <c r="F182" s="255">
        <f t="shared" si="1"/>
        <v>-1.1182570203842279E-2</v>
      </c>
      <c r="G182" s="256" t="b">
        <f t="shared" si="2"/>
        <v>1</v>
      </c>
      <c r="H182" s="251"/>
      <c r="I182" s="251"/>
      <c r="J182" s="251"/>
      <c r="K182" s="251"/>
      <c r="L182" s="251"/>
      <c r="M182" s="251"/>
      <c r="N182" s="251"/>
      <c r="O182" s="251"/>
      <c r="P182" s="251"/>
      <c r="Q182" s="251"/>
    </row>
    <row r="183" spans="1:17" ht="20" x14ac:dyDescent="0.4">
      <c r="A183" s="253">
        <v>44091</v>
      </c>
      <c r="B183" s="254">
        <v>423.42999300000002</v>
      </c>
      <c r="C183" s="255">
        <f t="shared" si="0"/>
        <v>-4.1493155978514218E-2</v>
      </c>
      <c r="D183" s="253">
        <v>44091</v>
      </c>
      <c r="E183" s="254">
        <v>3357.01</v>
      </c>
      <c r="F183" s="255">
        <f t="shared" si="1"/>
        <v>-8.4123716212423094E-3</v>
      </c>
      <c r="G183" s="256" t="b">
        <f t="shared" si="2"/>
        <v>1</v>
      </c>
      <c r="H183" s="251"/>
      <c r="I183" s="251"/>
      <c r="J183" s="251"/>
      <c r="K183" s="251"/>
      <c r="L183" s="251"/>
      <c r="M183" s="251"/>
      <c r="N183" s="251"/>
      <c r="O183" s="251"/>
      <c r="P183" s="251"/>
      <c r="Q183" s="251"/>
    </row>
    <row r="184" spans="1:17" ht="20" x14ac:dyDescent="0.4">
      <c r="A184" s="253">
        <v>44090</v>
      </c>
      <c r="B184" s="254">
        <v>441.76001000000002</v>
      </c>
      <c r="C184" s="255">
        <f t="shared" si="0"/>
        <v>-1.7787263923264351E-2</v>
      </c>
      <c r="D184" s="253">
        <v>44090</v>
      </c>
      <c r="E184" s="254">
        <v>3385.49</v>
      </c>
      <c r="F184" s="255">
        <f t="shared" si="1"/>
        <v>-4.6189580148182641E-3</v>
      </c>
      <c r="G184" s="256" t="b">
        <f t="shared" si="2"/>
        <v>1</v>
      </c>
      <c r="H184" s="251"/>
      <c r="I184" s="251"/>
      <c r="J184" s="251"/>
      <c r="K184" s="251"/>
      <c r="L184" s="251"/>
      <c r="M184" s="251"/>
      <c r="N184" s="251"/>
      <c r="O184" s="251"/>
      <c r="P184" s="251"/>
      <c r="Q184" s="251"/>
    </row>
    <row r="185" spans="1:17" ht="20" x14ac:dyDescent="0.4">
      <c r="A185" s="253">
        <v>44089</v>
      </c>
      <c r="B185" s="254">
        <v>449.76001000000002</v>
      </c>
      <c r="C185" s="255">
        <f t="shared" si="0"/>
        <v>7.1826927599100809E-2</v>
      </c>
      <c r="D185" s="253">
        <v>44089</v>
      </c>
      <c r="E185" s="254">
        <v>3401.2</v>
      </c>
      <c r="F185" s="255">
        <f t="shared" si="1"/>
        <v>5.2193856138835759E-3</v>
      </c>
      <c r="G185" s="256" t="b">
        <f t="shared" si="2"/>
        <v>1</v>
      </c>
      <c r="H185" s="251"/>
      <c r="I185" s="251"/>
      <c r="J185" s="251"/>
      <c r="K185" s="251"/>
      <c r="L185" s="251"/>
      <c r="M185" s="251"/>
      <c r="N185" s="251"/>
      <c r="O185" s="251"/>
      <c r="P185" s="251"/>
      <c r="Q185" s="251"/>
    </row>
    <row r="186" spans="1:17" ht="20" x14ac:dyDescent="0.4">
      <c r="A186" s="253">
        <v>44088</v>
      </c>
      <c r="B186" s="254">
        <v>419.61999500000002</v>
      </c>
      <c r="C186" s="255">
        <f t="shared" si="0"/>
        <v>0.1258317071103463</v>
      </c>
      <c r="D186" s="253">
        <v>44088</v>
      </c>
      <c r="E186" s="254">
        <v>3383.54</v>
      </c>
      <c r="F186" s="255">
        <f t="shared" si="1"/>
        <v>1.274180851668838E-2</v>
      </c>
      <c r="G186" s="256" t="b">
        <f t="shared" si="2"/>
        <v>1</v>
      </c>
      <c r="H186" s="251"/>
      <c r="I186" s="251"/>
      <c r="J186" s="251"/>
      <c r="K186" s="251"/>
      <c r="L186" s="251"/>
      <c r="M186" s="251"/>
      <c r="N186" s="251"/>
      <c r="O186" s="251"/>
      <c r="P186" s="251"/>
      <c r="Q186" s="251"/>
    </row>
    <row r="187" spans="1:17" ht="20" x14ac:dyDescent="0.4">
      <c r="A187" s="253">
        <v>44085</v>
      </c>
      <c r="B187" s="254">
        <v>372.72000100000002</v>
      </c>
      <c r="C187" s="255">
        <f t="shared" si="0"/>
        <v>3.7162843078180074E-3</v>
      </c>
      <c r="D187" s="253">
        <v>44085</v>
      </c>
      <c r="E187" s="254">
        <v>3340.97</v>
      </c>
      <c r="F187" s="255">
        <f t="shared" si="1"/>
        <v>5.3306340759284865E-4</v>
      </c>
      <c r="G187" s="256" t="b">
        <f t="shared" si="2"/>
        <v>1</v>
      </c>
      <c r="H187" s="251"/>
      <c r="I187" s="251"/>
      <c r="J187" s="251"/>
      <c r="K187" s="251"/>
      <c r="L187" s="251"/>
      <c r="M187" s="251"/>
      <c r="N187" s="251"/>
      <c r="O187" s="251"/>
      <c r="P187" s="251"/>
      <c r="Q187" s="251"/>
    </row>
    <row r="188" spans="1:17" ht="20" x14ac:dyDescent="0.4">
      <c r="A188" s="253">
        <v>44084</v>
      </c>
      <c r="B188" s="254">
        <v>371.33999599999999</v>
      </c>
      <c r="C188" s="255">
        <f t="shared" si="0"/>
        <v>1.381455993724634E-2</v>
      </c>
      <c r="D188" s="253">
        <v>44084</v>
      </c>
      <c r="E188" s="254">
        <v>3339.19</v>
      </c>
      <c r="F188" s="255">
        <f t="shared" si="1"/>
        <v>-1.7584790641843373E-2</v>
      </c>
      <c r="G188" s="256" t="b">
        <f t="shared" si="2"/>
        <v>1</v>
      </c>
      <c r="H188" s="251"/>
      <c r="I188" s="251"/>
      <c r="J188" s="251"/>
      <c r="K188" s="251"/>
      <c r="L188" s="251"/>
      <c r="M188" s="251"/>
      <c r="N188" s="251"/>
      <c r="O188" s="251"/>
      <c r="P188" s="251"/>
      <c r="Q188" s="251"/>
    </row>
    <row r="189" spans="1:17" ht="20" x14ac:dyDescent="0.4">
      <c r="A189" s="253">
        <v>44083</v>
      </c>
      <c r="B189" s="254">
        <v>366.27999899999998</v>
      </c>
      <c r="C189" s="255">
        <f t="shared" si="0"/>
        <v>0.10923354526847118</v>
      </c>
      <c r="D189" s="253">
        <v>44083</v>
      </c>
      <c r="E189" s="254">
        <v>3398.96</v>
      </c>
      <c r="F189" s="255">
        <f t="shared" si="1"/>
        <v>2.0145024971186976E-2</v>
      </c>
      <c r="G189" s="256" t="b">
        <f t="shared" si="2"/>
        <v>1</v>
      </c>
      <c r="H189" s="251"/>
      <c r="I189" s="251"/>
      <c r="J189" s="251"/>
      <c r="K189" s="251"/>
      <c r="L189" s="251"/>
      <c r="M189" s="251"/>
      <c r="N189" s="251"/>
      <c r="O189" s="251"/>
      <c r="P189" s="251"/>
      <c r="Q189" s="251"/>
    </row>
    <row r="190" spans="1:17" ht="20" x14ac:dyDescent="0.4">
      <c r="A190" s="253">
        <v>44082</v>
      </c>
      <c r="B190" s="254">
        <v>330.209991</v>
      </c>
      <c r="C190" s="255">
        <f t="shared" si="0"/>
        <v>-0.21062826191815387</v>
      </c>
      <c r="D190" s="253">
        <v>44082</v>
      </c>
      <c r="E190" s="254">
        <v>3331.84</v>
      </c>
      <c r="F190" s="255">
        <f t="shared" si="1"/>
        <v>-2.7756378831384043E-2</v>
      </c>
      <c r="G190" s="256" t="b">
        <f t="shared" si="2"/>
        <v>1</v>
      </c>
      <c r="H190" s="251"/>
      <c r="I190" s="251"/>
      <c r="J190" s="251"/>
      <c r="K190" s="251"/>
      <c r="L190" s="251"/>
      <c r="M190" s="251"/>
      <c r="N190" s="251"/>
      <c r="O190" s="251"/>
      <c r="P190" s="251"/>
      <c r="Q190" s="251"/>
    </row>
    <row r="191" spans="1:17" ht="20" x14ac:dyDescent="0.4">
      <c r="A191" s="253">
        <v>44078</v>
      </c>
      <c r="B191" s="254">
        <v>418.32000699999998</v>
      </c>
      <c r="C191" s="255">
        <f t="shared" si="0"/>
        <v>2.7813285012284972E-2</v>
      </c>
      <c r="D191" s="253">
        <v>44078</v>
      </c>
      <c r="E191" s="254">
        <v>3426.96</v>
      </c>
      <c r="F191" s="255">
        <f t="shared" si="1"/>
        <v>-8.1329991374968769E-3</v>
      </c>
      <c r="G191" s="256" t="b">
        <f t="shared" si="2"/>
        <v>1</v>
      </c>
      <c r="H191" s="251"/>
      <c r="I191" s="251"/>
      <c r="J191" s="251"/>
      <c r="K191" s="251"/>
      <c r="L191" s="251"/>
      <c r="M191" s="251"/>
      <c r="N191" s="251"/>
      <c r="O191" s="251"/>
      <c r="P191" s="251"/>
      <c r="Q191" s="251"/>
    </row>
    <row r="192" spans="1:17" ht="20" x14ac:dyDescent="0.4">
      <c r="A192" s="253">
        <v>44077</v>
      </c>
      <c r="B192" s="254">
        <v>407</v>
      </c>
      <c r="C192" s="255">
        <f t="shared" si="0"/>
        <v>-9.023849487268365E-2</v>
      </c>
      <c r="D192" s="253">
        <v>44077</v>
      </c>
      <c r="E192" s="254">
        <v>3455.06</v>
      </c>
      <c r="F192" s="255">
        <f t="shared" si="1"/>
        <v>-3.5125836395929477E-2</v>
      </c>
      <c r="G192" s="256" t="b">
        <f t="shared" si="2"/>
        <v>1</v>
      </c>
      <c r="H192" s="251"/>
      <c r="I192" s="251"/>
      <c r="J192" s="251"/>
      <c r="K192" s="251"/>
      <c r="L192" s="251"/>
      <c r="M192" s="251"/>
      <c r="N192" s="251"/>
      <c r="O192" s="251"/>
      <c r="P192" s="251"/>
      <c r="Q192" s="251"/>
    </row>
    <row r="193" spans="1:17" ht="20" x14ac:dyDescent="0.4">
      <c r="A193" s="253">
        <v>44076</v>
      </c>
      <c r="B193" s="254">
        <v>447.36999500000002</v>
      </c>
      <c r="C193" s="255">
        <f t="shared" si="0"/>
        <v>-5.8267537520704016E-2</v>
      </c>
      <c r="D193" s="253">
        <v>44076</v>
      </c>
      <c r="E193" s="254">
        <v>3580.84</v>
      </c>
      <c r="F193" s="255">
        <f t="shared" si="1"/>
        <v>1.5365857116526938E-2</v>
      </c>
      <c r="G193" s="256" t="b">
        <f t="shared" si="2"/>
        <v>1</v>
      </c>
      <c r="H193" s="251"/>
      <c r="I193" s="251"/>
      <c r="J193" s="251"/>
      <c r="K193" s="251"/>
      <c r="L193" s="251"/>
      <c r="M193" s="251"/>
      <c r="N193" s="251"/>
      <c r="O193" s="251"/>
      <c r="P193" s="251"/>
      <c r="Q193" s="251"/>
    </row>
    <row r="194" spans="1:17" ht="20" x14ac:dyDescent="0.4">
      <c r="A194" s="253">
        <v>44075</v>
      </c>
      <c r="B194" s="254">
        <v>475.04998799999998</v>
      </c>
      <c r="C194" s="255">
        <f t="shared" si="0"/>
        <v>-4.6696939061489418E-2</v>
      </c>
      <c r="D194" s="253">
        <v>44075</v>
      </c>
      <c r="E194" s="254">
        <v>3526.65</v>
      </c>
      <c r="F194" s="255">
        <f t="shared" si="1"/>
        <v>7.5250477814823302E-3</v>
      </c>
      <c r="G194" s="256" t="b">
        <f t="shared" si="2"/>
        <v>1</v>
      </c>
      <c r="H194" s="251"/>
      <c r="I194" s="251"/>
      <c r="J194" s="251"/>
      <c r="K194" s="251"/>
      <c r="L194" s="251"/>
      <c r="M194" s="251"/>
      <c r="N194" s="251"/>
      <c r="O194" s="251"/>
      <c r="P194" s="251"/>
      <c r="Q194" s="251"/>
    </row>
    <row r="195" spans="1:17" ht="20" x14ac:dyDescent="0.4">
      <c r="A195" s="253">
        <v>44074</v>
      </c>
      <c r="B195" s="254">
        <v>498.32000699999998</v>
      </c>
      <c r="C195" s="255">
        <f t="shared" si="0"/>
        <v>0.12568901888457362</v>
      </c>
      <c r="D195" s="253">
        <v>44074</v>
      </c>
      <c r="E195" s="254">
        <v>3500.31</v>
      </c>
      <c r="F195" s="255">
        <f t="shared" si="1"/>
        <v>-2.1949766391772263E-3</v>
      </c>
      <c r="G195" s="256" t="b">
        <f t="shared" si="2"/>
        <v>1</v>
      </c>
      <c r="H195" s="251"/>
      <c r="I195" s="251"/>
      <c r="J195" s="251"/>
      <c r="K195" s="251"/>
      <c r="L195" s="251"/>
      <c r="M195" s="251"/>
      <c r="N195" s="251"/>
      <c r="O195" s="251"/>
      <c r="P195" s="251"/>
      <c r="Q195" s="251"/>
    </row>
    <row r="196" spans="1:17" ht="20" x14ac:dyDescent="0.4">
      <c r="A196" s="253">
        <v>44071</v>
      </c>
      <c r="B196" s="254">
        <v>442.67999300000002</v>
      </c>
      <c r="C196" s="255">
        <f t="shared" si="0"/>
        <v>-1.1323298715801178E-2</v>
      </c>
      <c r="D196" s="253">
        <v>44071</v>
      </c>
      <c r="E196" s="254">
        <v>3508.01</v>
      </c>
      <c r="F196" s="255">
        <f t="shared" si="1"/>
        <v>6.732576659826961E-3</v>
      </c>
      <c r="G196" s="256" t="b">
        <f t="shared" si="2"/>
        <v>1</v>
      </c>
      <c r="H196" s="251"/>
      <c r="I196" s="251"/>
      <c r="J196" s="251"/>
      <c r="K196" s="251"/>
      <c r="L196" s="251"/>
      <c r="M196" s="251"/>
      <c r="N196" s="251"/>
      <c r="O196" s="251"/>
      <c r="P196" s="251"/>
      <c r="Q196" s="251"/>
    </row>
    <row r="197" spans="1:17" ht="20" x14ac:dyDescent="0.4">
      <c r="A197" s="253">
        <v>44070</v>
      </c>
      <c r="B197" s="254">
        <v>447.75</v>
      </c>
      <c r="C197" s="255">
        <f t="shared" si="0"/>
        <v>3.974604160554418E-2</v>
      </c>
      <c r="D197" s="253">
        <v>44070</v>
      </c>
      <c r="E197" s="254">
        <v>3484.55</v>
      </c>
      <c r="F197" s="255">
        <f t="shared" si="1"/>
        <v>1.6730243508407128E-3</v>
      </c>
      <c r="G197" s="256" t="b">
        <f t="shared" si="2"/>
        <v>1</v>
      </c>
      <c r="H197" s="251"/>
      <c r="I197" s="251"/>
      <c r="J197" s="251"/>
      <c r="K197" s="251"/>
      <c r="L197" s="251"/>
      <c r="M197" s="251"/>
      <c r="N197" s="251"/>
      <c r="O197" s="251"/>
      <c r="P197" s="251"/>
      <c r="Q197" s="251"/>
    </row>
    <row r="198" spans="1:17" ht="20" x14ac:dyDescent="0.4">
      <c r="A198" s="253">
        <v>44069</v>
      </c>
      <c r="B198" s="254">
        <v>430.63400300000001</v>
      </c>
      <c r="C198" s="255">
        <f t="shared" si="0"/>
        <v>6.4166190714774141E-2</v>
      </c>
      <c r="D198" s="253">
        <v>44069</v>
      </c>
      <c r="E198" s="254">
        <v>3478.73</v>
      </c>
      <c r="F198" s="255">
        <f t="shared" si="1"/>
        <v>1.0195666188487662E-2</v>
      </c>
      <c r="G198" s="256" t="b">
        <f t="shared" si="2"/>
        <v>1</v>
      </c>
      <c r="H198" s="251"/>
      <c r="I198" s="251"/>
      <c r="J198" s="251"/>
      <c r="K198" s="251"/>
      <c r="L198" s="251"/>
      <c r="M198" s="251"/>
      <c r="N198" s="251"/>
      <c r="O198" s="251"/>
      <c r="P198" s="251"/>
      <c r="Q198" s="251"/>
    </row>
    <row r="199" spans="1:17" ht="20" x14ac:dyDescent="0.4">
      <c r="A199" s="253">
        <v>44068</v>
      </c>
      <c r="B199" s="254">
        <v>404.66799900000001</v>
      </c>
      <c r="C199" s="255">
        <f t="shared" si="0"/>
        <v>4.537789241761514E-3</v>
      </c>
      <c r="D199" s="253">
        <v>44068</v>
      </c>
      <c r="E199" s="254">
        <v>3443.62</v>
      </c>
      <c r="F199" s="255">
        <f t="shared" si="1"/>
        <v>3.5963255694666518E-3</v>
      </c>
      <c r="G199" s="256" t="b">
        <f t="shared" si="2"/>
        <v>1</v>
      </c>
      <c r="H199" s="251"/>
      <c r="I199" s="251"/>
      <c r="J199" s="251"/>
      <c r="K199" s="251"/>
      <c r="L199" s="251"/>
      <c r="M199" s="251"/>
      <c r="N199" s="251"/>
      <c r="O199" s="251"/>
      <c r="P199" s="251"/>
      <c r="Q199" s="251"/>
    </row>
    <row r="200" spans="1:17" ht="20" x14ac:dyDescent="0.4">
      <c r="A200" s="253">
        <v>44067</v>
      </c>
      <c r="B200" s="254">
        <v>402.83999599999999</v>
      </c>
      <c r="C200" s="255">
        <f t="shared" si="0"/>
        <v>-1.7453843366989741E-2</v>
      </c>
      <c r="D200" s="253">
        <v>44067</v>
      </c>
      <c r="E200" s="254">
        <v>3431.28</v>
      </c>
      <c r="F200" s="255">
        <f t="shared" si="1"/>
        <v>1.004368354743379E-2</v>
      </c>
      <c r="G200" s="256" t="b">
        <f t="shared" si="2"/>
        <v>1</v>
      </c>
      <c r="H200" s="251"/>
      <c r="I200" s="251"/>
      <c r="J200" s="251"/>
      <c r="K200" s="251"/>
      <c r="L200" s="251"/>
      <c r="M200" s="251"/>
      <c r="N200" s="251"/>
      <c r="O200" s="251"/>
      <c r="P200" s="251"/>
      <c r="Q200" s="251"/>
    </row>
    <row r="201" spans="1:17" ht="20" x14ac:dyDescent="0.4">
      <c r="A201" s="253">
        <v>44064</v>
      </c>
      <c r="B201" s="254">
        <v>409.99600199999998</v>
      </c>
      <c r="C201" s="255">
        <f t="shared" si="0"/>
        <v>2.4053004181571414E-2</v>
      </c>
      <c r="D201" s="253">
        <v>44064</v>
      </c>
      <c r="E201" s="254">
        <v>3397.16</v>
      </c>
      <c r="F201" s="255">
        <f t="shared" si="1"/>
        <v>3.4411358997610275E-3</v>
      </c>
      <c r="G201" s="256" t="b">
        <f t="shared" si="2"/>
        <v>1</v>
      </c>
      <c r="H201" s="251"/>
      <c r="I201" s="251"/>
      <c r="J201" s="251"/>
      <c r="K201" s="251"/>
      <c r="L201" s="251"/>
      <c r="M201" s="251"/>
      <c r="N201" s="251"/>
      <c r="O201" s="251"/>
      <c r="P201" s="251"/>
      <c r="Q201" s="251"/>
    </row>
    <row r="202" spans="1:17" ht="20" x14ac:dyDescent="0.4">
      <c r="A202" s="253">
        <v>44063</v>
      </c>
      <c r="B202" s="254">
        <v>400.36599699999999</v>
      </c>
      <c r="C202" s="255">
        <f t="shared" si="0"/>
        <v>6.5636437517150759E-2</v>
      </c>
      <c r="D202" s="253">
        <v>44063</v>
      </c>
      <c r="E202" s="254">
        <v>3385.51</v>
      </c>
      <c r="F202" s="255">
        <f t="shared" si="1"/>
        <v>3.1586589033587575E-3</v>
      </c>
      <c r="G202" s="256" t="b">
        <f t="shared" si="2"/>
        <v>1</v>
      </c>
      <c r="H202" s="251"/>
      <c r="I202" s="251"/>
      <c r="J202" s="251"/>
      <c r="K202" s="251"/>
      <c r="L202" s="251"/>
      <c r="M202" s="251"/>
      <c r="N202" s="251"/>
      <c r="O202" s="251"/>
      <c r="P202" s="251"/>
      <c r="Q202" s="251"/>
    </row>
    <row r="203" spans="1:17" ht="20" x14ac:dyDescent="0.4">
      <c r="A203" s="253">
        <v>44062</v>
      </c>
      <c r="B203" s="254">
        <v>375.70599399999998</v>
      </c>
      <c r="C203" s="255">
        <f t="shared" si="0"/>
        <v>-4.536097919378812E-3</v>
      </c>
      <c r="D203" s="253">
        <v>44062</v>
      </c>
      <c r="E203" s="254">
        <v>3374.85</v>
      </c>
      <c r="F203" s="255">
        <f t="shared" si="1"/>
        <v>-4.4044156257928568E-3</v>
      </c>
      <c r="G203" s="256" t="b">
        <f t="shared" si="2"/>
        <v>1</v>
      </c>
      <c r="H203" s="251"/>
      <c r="I203" s="251"/>
      <c r="J203" s="251"/>
      <c r="K203" s="251"/>
      <c r="L203" s="251"/>
      <c r="M203" s="251"/>
      <c r="N203" s="251"/>
      <c r="O203" s="251"/>
      <c r="P203" s="251"/>
      <c r="Q203" s="251"/>
    </row>
    <row r="204" spans="1:17" ht="20" x14ac:dyDescent="0.4">
      <c r="A204" s="253">
        <v>44061</v>
      </c>
      <c r="B204" s="254">
        <v>377.41799900000001</v>
      </c>
      <c r="C204" s="255">
        <f t="shared" si="0"/>
        <v>2.8028394053996264E-2</v>
      </c>
      <c r="D204" s="253">
        <v>44061</v>
      </c>
      <c r="E204" s="254">
        <v>3389.78</v>
      </c>
      <c r="F204" s="255">
        <f t="shared" si="1"/>
        <v>2.3033775972136628E-3</v>
      </c>
      <c r="G204" s="256" t="b">
        <f t="shared" si="2"/>
        <v>1</v>
      </c>
      <c r="H204" s="251"/>
      <c r="I204" s="251"/>
      <c r="J204" s="251"/>
      <c r="K204" s="251"/>
      <c r="L204" s="251"/>
      <c r="M204" s="251"/>
      <c r="N204" s="251"/>
      <c r="O204" s="251"/>
      <c r="P204" s="251"/>
      <c r="Q204" s="251"/>
    </row>
    <row r="205" spans="1:17" ht="20" x14ac:dyDescent="0.4">
      <c r="A205" s="253">
        <v>44060</v>
      </c>
      <c r="B205" s="254">
        <v>367.12799100000001</v>
      </c>
      <c r="C205" s="255">
        <f t="shared" si="0"/>
        <v>0.11203056025607494</v>
      </c>
      <c r="D205" s="253">
        <v>44060</v>
      </c>
      <c r="E205" s="254">
        <v>3381.99</v>
      </c>
      <c r="F205" s="255">
        <f t="shared" si="1"/>
        <v>2.7098744385312123E-3</v>
      </c>
      <c r="G205" s="256" t="b">
        <f t="shared" si="2"/>
        <v>1</v>
      </c>
      <c r="H205" s="251"/>
      <c r="I205" s="251"/>
      <c r="J205" s="251"/>
      <c r="K205" s="251"/>
      <c r="L205" s="251"/>
      <c r="M205" s="251"/>
      <c r="N205" s="251"/>
      <c r="O205" s="251"/>
      <c r="P205" s="251"/>
      <c r="Q205" s="251"/>
    </row>
    <row r="206" spans="1:17" ht="20" x14ac:dyDescent="0.4">
      <c r="A206" s="253">
        <v>44057</v>
      </c>
      <c r="B206" s="254">
        <v>330.141998</v>
      </c>
      <c r="C206" s="255">
        <f t="shared" si="0"/>
        <v>1.8328148612159811E-2</v>
      </c>
      <c r="D206" s="253">
        <v>44057</v>
      </c>
      <c r="E206" s="254">
        <v>3372.85</v>
      </c>
      <c r="F206" s="255">
        <f t="shared" si="1"/>
        <v>-1.7193183199293305E-4</v>
      </c>
      <c r="G206" s="256" t="b">
        <f t="shared" si="2"/>
        <v>1</v>
      </c>
      <c r="H206" s="251"/>
      <c r="I206" s="251"/>
      <c r="J206" s="251"/>
      <c r="K206" s="251"/>
      <c r="L206" s="251"/>
      <c r="M206" s="251"/>
      <c r="N206" s="251"/>
      <c r="O206" s="251"/>
      <c r="P206" s="251"/>
      <c r="Q206" s="251"/>
    </row>
    <row r="207" spans="1:17" ht="20" x14ac:dyDescent="0.4">
      <c r="A207" s="253">
        <v>44056</v>
      </c>
      <c r="B207" s="254">
        <v>324.20001200000002</v>
      </c>
      <c r="C207" s="255">
        <f t="shared" si="0"/>
        <v>4.260469837923142E-2</v>
      </c>
      <c r="D207" s="253">
        <v>44056</v>
      </c>
      <c r="E207" s="254">
        <v>3373.43</v>
      </c>
      <c r="F207" s="255">
        <f t="shared" si="1"/>
        <v>-2.0471252976762555E-3</v>
      </c>
      <c r="G207" s="256" t="b">
        <f t="shared" si="2"/>
        <v>1</v>
      </c>
      <c r="H207" s="251"/>
      <c r="I207" s="251"/>
      <c r="J207" s="251"/>
      <c r="K207" s="251"/>
      <c r="L207" s="251"/>
      <c r="M207" s="251"/>
      <c r="N207" s="251"/>
      <c r="O207" s="251"/>
      <c r="P207" s="251"/>
      <c r="Q207" s="251"/>
    </row>
    <row r="208" spans="1:17" ht="20" x14ac:dyDescent="0.4">
      <c r="A208" s="253">
        <v>44055</v>
      </c>
      <c r="B208" s="254">
        <v>310.95199600000001</v>
      </c>
      <c r="C208" s="255">
        <f t="shared" si="0"/>
        <v>0.13123642554561599</v>
      </c>
      <c r="D208" s="253">
        <v>44055</v>
      </c>
      <c r="E208" s="254">
        <v>3380.35</v>
      </c>
      <c r="F208" s="255">
        <f t="shared" si="1"/>
        <v>1.3996502374245878E-2</v>
      </c>
      <c r="G208" s="256" t="b">
        <f t="shared" si="2"/>
        <v>1</v>
      </c>
      <c r="H208" s="251"/>
      <c r="I208" s="251"/>
      <c r="J208" s="251"/>
      <c r="K208" s="251"/>
      <c r="L208" s="251"/>
      <c r="M208" s="251"/>
      <c r="N208" s="251"/>
      <c r="O208" s="251"/>
      <c r="P208" s="251"/>
      <c r="Q208" s="251"/>
    </row>
    <row r="209" spans="1:17" ht="20" x14ac:dyDescent="0.4">
      <c r="A209" s="253">
        <v>44054</v>
      </c>
      <c r="B209" s="254">
        <v>274.87799100000001</v>
      </c>
      <c r="C209" s="255">
        <f t="shared" si="0"/>
        <v>-3.1144033578125785E-2</v>
      </c>
      <c r="D209" s="253">
        <v>44054</v>
      </c>
      <c r="E209" s="254">
        <v>3333.69</v>
      </c>
      <c r="F209" s="255">
        <f t="shared" si="1"/>
        <v>-7.9691233666718819E-3</v>
      </c>
      <c r="G209" s="256" t="b">
        <f t="shared" si="2"/>
        <v>1</v>
      </c>
      <c r="H209" s="251"/>
      <c r="I209" s="251"/>
      <c r="J209" s="251"/>
      <c r="K209" s="251"/>
      <c r="L209" s="251"/>
      <c r="M209" s="251"/>
      <c r="N209" s="251"/>
      <c r="O209" s="251"/>
      <c r="P209" s="251"/>
      <c r="Q209" s="251"/>
    </row>
    <row r="210" spans="1:17" ht="20" x14ac:dyDescent="0.4">
      <c r="A210" s="253">
        <v>44053</v>
      </c>
      <c r="B210" s="254">
        <v>283.71398900000003</v>
      </c>
      <c r="C210" s="255">
        <f t="shared" si="0"/>
        <v>-2.3500916177376374E-2</v>
      </c>
      <c r="D210" s="253">
        <v>44053</v>
      </c>
      <c r="E210" s="254">
        <v>3360.47</v>
      </c>
      <c r="F210" s="255">
        <f t="shared" si="1"/>
        <v>2.7422358024395965E-3</v>
      </c>
      <c r="G210" s="256" t="b">
        <f t="shared" si="2"/>
        <v>1</v>
      </c>
      <c r="H210" s="251"/>
      <c r="I210" s="251"/>
      <c r="J210" s="251"/>
      <c r="K210" s="251"/>
      <c r="L210" s="251"/>
      <c r="M210" s="251"/>
      <c r="N210" s="251"/>
      <c r="O210" s="251"/>
      <c r="P210" s="251"/>
      <c r="Q210" s="251"/>
    </row>
    <row r="211" spans="1:17" ht="20" x14ac:dyDescent="0.4">
      <c r="A211" s="253">
        <v>44050</v>
      </c>
      <c r="B211" s="254">
        <v>290.54199199999999</v>
      </c>
      <c r="C211" s="255">
        <f t="shared" si="0"/>
        <v>-2.4751921250549813E-2</v>
      </c>
      <c r="D211" s="253">
        <v>44050</v>
      </c>
      <c r="E211" s="254">
        <v>3351.28</v>
      </c>
      <c r="F211" s="255">
        <f t="shared" si="1"/>
        <v>6.329945419150107E-4</v>
      </c>
      <c r="G211" s="256" t="b">
        <f t="shared" si="2"/>
        <v>1</v>
      </c>
      <c r="H211" s="251"/>
      <c r="I211" s="251"/>
      <c r="J211" s="251"/>
      <c r="K211" s="251"/>
      <c r="L211" s="251"/>
      <c r="M211" s="251"/>
      <c r="N211" s="251"/>
      <c r="O211" s="251"/>
      <c r="P211" s="251"/>
      <c r="Q211" s="251"/>
    </row>
    <row r="212" spans="1:17" ht="20" x14ac:dyDescent="0.4">
      <c r="A212" s="253">
        <v>44049</v>
      </c>
      <c r="B212" s="254">
        <v>297.91598499999998</v>
      </c>
      <c r="C212" s="255">
        <f t="shared" si="0"/>
        <v>3.0706219651628341E-3</v>
      </c>
      <c r="D212" s="253">
        <v>44049</v>
      </c>
      <c r="E212" s="254">
        <v>3349.16</v>
      </c>
      <c r="F212" s="255">
        <f t="shared" si="1"/>
        <v>6.4277278778279712E-3</v>
      </c>
      <c r="G212" s="256" t="b">
        <f t="shared" si="2"/>
        <v>1</v>
      </c>
      <c r="H212" s="251"/>
      <c r="I212" s="251"/>
      <c r="J212" s="251"/>
      <c r="K212" s="251"/>
      <c r="L212" s="251"/>
      <c r="M212" s="251"/>
      <c r="N212" s="251"/>
      <c r="O212" s="251"/>
      <c r="P212" s="251"/>
      <c r="Q212" s="251"/>
    </row>
    <row r="213" spans="1:17" ht="20" x14ac:dyDescent="0.4">
      <c r="A213" s="253">
        <v>44048</v>
      </c>
      <c r="B213" s="254">
        <v>297.00399800000002</v>
      </c>
      <c r="C213" s="255">
        <f t="shared" si="0"/>
        <v>-1.3315265904140228E-3</v>
      </c>
      <c r="D213" s="253">
        <v>44048</v>
      </c>
      <c r="E213" s="254">
        <v>3327.77</v>
      </c>
      <c r="F213" s="255">
        <f t="shared" si="1"/>
        <v>6.4297401187354275E-3</v>
      </c>
      <c r="G213" s="256" t="b">
        <f t="shared" si="2"/>
        <v>1</v>
      </c>
      <c r="H213" s="251"/>
      <c r="I213" s="251"/>
      <c r="J213" s="251"/>
      <c r="K213" s="251"/>
      <c r="L213" s="251"/>
      <c r="M213" s="251"/>
      <c r="N213" s="251"/>
      <c r="O213" s="251"/>
      <c r="P213" s="251"/>
      <c r="Q213" s="251"/>
    </row>
    <row r="214" spans="1:17" ht="20" x14ac:dyDescent="0.4">
      <c r="A214" s="253">
        <v>44047</v>
      </c>
      <c r="B214" s="254">
        <v>297.39999399999999</v>
      </c>
      <c r="C214" s="255">
        <f t="shared" si="0"/>
        <v>1.3467811447811506E-3</v>
      </c>
      <c r="D214" s="253">
        <v>44047</v>
      </c>
      <c r="E214" s="254">
        <v>3306.51</v>
      </c>
      <c r="F214" s="255">
        <f t="shared" si="1"/>
        <v>3.6119601409574376E-3</v>
      </c>
      <c r="G214" s="256" t="b">
        <f t="shared" si="2"/>
        <v>1</v>
      </c>
      <c r="H214" s="251"/>
      <c r="I214" s="251"/>
      <c r="J214" s="251"/>
      <c r="K214" s="251"/>
      <c r="L214" s="251"/>
      <c r="M214" s="251"/>
      <c r="N214" s="251"/>
      <c r="O214" s="251"/>
      <c r="P214" s="251"/>
      <c r="Q214" s="251"/>
    </row>
    <row r="215" spans="1:17" ht="20" x14ac:dyDescent="0.4">
      <c r="A215" s="253">
        <v>44046</v>
      </c>
      <c r="B215" s="254">
        <v>297</v>
      </c>
      <c r="C215" s="255">
        <f t="shared" si="0"/>
        <v>3.7909892982473714E-2</v>
      </c>
      <c r="D215" s="253">
        <v>44046</v>
      </c>
      <c r="E215" s="254">
        <v>3294.61</v>
      </c>
      <c r="F215" s="255">
        <f t="shared" si="1"/>
        <v>7.1810266819927193E-3</v>
      </c>
      <c r="G215" s="256" t="b">
        <f t="shared" si="2"/>
        <v>1</v>
      </c>
      <c r="H215" s="251"/>
      <c r="I215" s="251"/>
      <c r="J215" s="251"/>
      <c r="K215" s="251"/>
      <c r="L215" s="251"/>
      <c r="M215" s="251"/>
      <c r="N215" s="251"/>
      <c r="O215" s="251"/>
      <c r="P215" s="251"/>
      <c r="Q215" s="251"/>
    </row>
    <row r="216" spans="1:17" ht="20" x14ac:dyDescent="0.4">
      <c r="A216" s="253">
        <v>44043</v>
      </c>
      <c r="B216" s="254">
        <v>286.15200800000002</v>
      </c>
      <c r="C216" s="255">
        <f t="shared" si="0"/>
        <v>-3.8137999361111619E-2</v>
      </c>
      <c r="D216" s="253">
        <v>44043</v>
      </c>
      <c r="E216" s="254">
        <v>3271.12</v>
      </c>
      <c r="F216" s="255">
        <f t="shared" si="1"/>
        <v>7.6704597963170862E-3</v>
      </c>
      <c r="G216" s="256" t="b">
        <f t="shared" si="2"/>
        <v>1</v>
      </c>
      <c r="H216" s="251"/>
      <c r="I216" s="251"/>
      <c r="J216" s="251"/>
      <c r="K216" s="251"/>
      <c r="L216" s="251"/>
      <c r="M216" s="251"/>
      <c r="N216" s="251"/>
      <c r="O216" s="251"/>
      <c r="P216" s="251"/>
      <c r="Q216" s="251"/>
    </row>
    <row r="217" spans="1:17" ht="20" x14ac:dyDescent="0.4">
      <c r="A217" s="253">
        <v>44042</v>
      </c>
      <c r="B217" s="254">
        <v>297.49798600000003</v>
      </c>
      <c r="C217" s="255">
        <f t="shared" si="0"/>
        <v>-7.7512826602502694E-3</v>
      </c>
      <c r="D217" s="253">
        <v>44042</v>
      </c>
      <c r="E217" s="254">
        <v>3246.22</v>
      </c>
      <c r="F217" s="255">
        <f t="shared" si="1"/>
        <v>-3.7502608610255894E-3</v>
      </c>
      <c r="G217" s="256" t="b">
        <f t="shared" si="2"/>
        <v>1</v>
      </c>
      <c r="H217" s="251"/>
      <c r="I217" s="251"/>
      <c r="J217" s="251"/>
      <c r="K217" s="251"/>
      <c r="L217" s="251"/>
      <c r="M217" s="251"/>
      <c r="N217" s="251"/>
      <c r="O217" s="251"/>
      <c r="P217" s="251"/>
      <c r="Q217" s="251"/>
    </row>
    <row r="218" spans="1:17" ht="20" x14ac:dyDescent="0.4">
      <c r="A218" s="253">
        <v>44041</v>
      </c>
      <c r="B218" s="254">
        <v>299.82199100000003</v>
      </c>
      <c r="C218" s="255">
        <f t="shared" si="0"/>
        <v>1.5320073074384988E-2</v>
      </c>
      <c r="D218" s="253">
        <v>44041</v>
      </c>
      <c r="E218" s="254">
        <v>3258.44</v>
      </c>
      <c r="F218" s="255">
        <f t="shared" si="1"/>
        <v>1.2428381451883519E-2</v>
      </c>
      <c r="G218" s="256" t="b">
        <f t="shared" si="2"/>
        <v>1</v>
      </c>
      <c r="H218" s="251"/>
      <c r="I218" s="251"/>
      <c r="J218" s="251"/>
      <c r="K218" s="251"/>
      <c r="L218" s="251"/>
      <c r="M218" s="251"/>
      <c r="N218" s="251"/>
      <c r="O218" s="251"/>
      <c r="P218" s="251"/>
      <c r="Q218" s="251"/>
    </row>
    <row r="219" spans="1:17" ht="20" x14ac:dyDescent="0.4">
      <c r="A219" s="253">
        <v>44040</v>
      </c>
      <c r="B219" s="254">
        <v>295.29800399999999</v>
      </c>
      <c r="C219" s="255">
        <f t="shared" si="0"/>
        <v>-4.0991194034536438E-2</v>
      </c>
      <c r="D219" s="253">
        <v>44040</v>
      </c>
      <c r="E219" s="254">
        <v>3218.44</v>
      </c>
      <c r="F219" s="255">
        <f t="shared" si="1"/>
        <v>-6.4734010205561576E-3</v>
      </c>
      <c r="G219" s="256" t="b">
        <f t="shared" si="2"/>
        <v>1</v>
      </c>
      <c r="H219" s="251"/>
      <c r="I219" s="251"/>
      <c r="J219" s="251"/>
      <c r="K219" s="251"/>
      <c r="L219" s="251"/>
      <c r="M219" s="251"/>
      <c r="N219" s="251"/>
      <c r="O219" s="251"/>
      <c r="P219" s="251"/>
      <c r="Q219" s="251"/>
    </row>
    <row r="220" spans="1:17" ht="20" x14ac:dyDescent="0.4">
      <c r="A220" s="253">
        <v>44039</v>
      </c>
      <c r="B220" s="254">
        <v>307.92001299999998</v>
      </c>
      <c r="C220" s="255">
        <f t="shared" si="0"/>
        <v>8.6520887505735056E-2</v>
      </c>
      <c r="D220" s="253">
        <v>44039</v>
      </c>
      <c r="E220" s="254">
        <v>3239.41</v>
      </c>
      <c r="F220" s="255">
        <f t="shared" si="1"/>
        <v>7.3951294147647229E-3</v>
      </c>
      <c r="G220" s="256" t="b">
        <f t="shared" si="2"/>
        <v>1</v>
      </c>
      <c r="H220" s="251"/>
      <c r="I220" s="251"/>
      <c r="J220" s="251"/>
      <c r="K220" s="251"/>
      <c r="L220" s="251"/>
      <c r="M220" s="251"/>
      <c r="N220" s="251"/>
      <c r="O220" s="251"/>
      <c r="P220" s="251"/>
      <c r="Q220" s="251"/>
    </row>
    <row r="221" spans="1:17" ht="20" x14ac:dyDescent="0.4">
      <c r="A221" s="253">
        <v>44036</v>
      </c>
      <c r="B221" s="254">
        <v>283.39999399999999</v>
      </c>
      <c r="C221" s="255">
        <f t="shared" si="0"/>
        <v>-6.3493490423744858E-2</v>
      </c>
      <c r="D221" s="253">
        <v>44036</v>
      </c>
      <c r="E221" s="254">
        <v>3215.63</v>
      </c>
      <c r="F221" s="255">
        <f t="shared" si="1"/>
        <v>-6.1903908321639944E-3</v>
      </c>
      <c r="G221" s="256" t="b">
        <f t="shared" si="2"/>
        <v>1</v>
      </c>
      <c r="H221" s="251"/>
      <c r="I221" s="251"/>
      <c r="J221" s="251"/>
      <c r="K221" s="251"/>
      <c r="L221" s="251"/>
      <c r="M221" s="251"/>
      <c r="N221" s="251"/>
      <c r="O221" s="251"/>
      <c r="P221" s="251"/>
      <c r="Q221" s="251"/>
    </row>
    <row r="222" spans="1:17" ht="20" x14ac:dyDescent="0.4">
      <c r="A222" s="253">
        <v>44035</v>
      </c>
      <c r="B222" s="254">
        <v>302.614014</v>
      </c>
      <c r="C222" s="255">
        <f t="shared" si="0"/>
        <v>-4.9776079238197379E-2</v>
      </c>
      <c r="D222" s="253">
        <v>44035</v>
      </c>
      <c r="E222" s="254">
        <v>3235.66</v>
      </c>
      <c r="F222" s="255">
        <f t="shared" si="1"/>
        <v>-1.2319827107282633E-2</v>
      </c>
      <c r="G222" s="256" t="b">
        <f t="shared" si="2"/>
        <v>1</v>
      </c>
      <c r="H222" s="251"/>
      <c r="I222" s="251"/>
      <c r="J222" s="251"/>
      <c r="K222" s="251"/>
      <c r="L222" s="251"/>
      <c r="M222" s="251"/>
      <c r="N222" s="251"/>
      <c r="O222" s="251"/>
      <c r="P222" s="251"/>
      <c r="Q222" s="251"/>
    </row>
    <row r="223" spans="1:17" ht="20" x14ac:dyDescent="0.4">
      <c r="A223" s="253">
        <v>44034</v>
      </c>
      <c r="B223" s="254">
        <v>318.466003</v>
      </c>
      <c r="C223" s="255">
        <f t="shared" si="0"/>
        <v>1.5283500107917014E-2</v>
      </c>
      <c r="D223" s="253">
        <v>44034</v>
      </c>
      <c r="E223" s="254">
        <v>3276.02</v>
      </c>
      <c r="F223" s="255">
        <f t="shared" si="1"/>
        <v>5.7470911491110943E-3</v>
      </c>
      <c r="G223" s="256" t="b">
        <f t="shared" si="2"/>
        <v>1</v>
      </c>
      <c r="H223" s="251"/>
      <c r="I223" s="251"/>
      <c r="J223" s="251"/>
      <c r="K223" s="251"/>
      <c r="L223" s="251"/>
      <c r="M223" s="251"/>
      <c r="N223" s="251"/>
      <c r="O223" s="251"/>
      <c r="P223" s="251"/>
      <c r="Q223" s="251"/>
    </row>
    <row r="224" spans="1:17" ht="20" x14ac:dyDescent="0.4">
      <c r="A224" s="253">
        <v>44033</v>
      </c>
      <c r="B224" s="254">
        <v>313.67199699999998</v>
      </c>
      <c r="C224" s="255">
        <f t="shared" si="0"/>
        <v>-4.5429119681756891E-2</v>
      </c>
      <c r="D224" s="253">
        <v>44033</v>
      </c>
      <c r="E224" s="254">
        <v>3257.3</v>
      </c>
      <c r="F224" s="255">
        <f t="shared" si="1"/>
        <v>1.6790493997245193E-3</v>
      </c>
      <c r="G224" s="256" t="b">
        <f t="shared" si="2"/>
        <v>1</v>
      </c>
      <c r="H224" s="251"/>
      <c r="I224" s="251"/>
      <c r="J224" s="251"/>
      <c r="K224" s="251"/>
      <c r="L224" s="251"/>
      <c r="M224" s="251"/>
      <c r="N224" s="251"/>
      <c r="O224" s="251"/>
      <c r="P224" s="251"/>
      <c r="Q224" s="251"/>
    </row>
    <row r="225" spans="1:17" ht="20" x14ac:dyDescent="0.4">
      <c r="A225" s="253">
        <v>44032</v>
      </c>
      <c r="B225" s="254">
        <v>328.60000600000001</v>
      </c>
      <c r="C225" s="255">
        <f t="shared" si="0"/>
        <v>9.4720313606781348E-2</v>
      </c>
      <c r="D225" s="253">
        <v>44032</v>
      </c>
      <c r="E225" s="254">
        <v>3251.84</v>
      </c>
      <c r="F225" s="255">
        <f t="shared" si="1"/>
        <v>8.4069053843267572E-3</v>
      </c>
      <c r="G225" s="256" t="b">
        <f t="shared" si="2"/>
        <v>1</v>
      </c>
      <c r="H225" s="251"/>
      <c r="I225" s="251"/>
      <c r="J225" s="251"/>
      <c r="K225" s="251"/>
      <c r="L225" s="251"/>
      <c r="M225" s="251"/>
      <c r="N225" s="251"/>
      <c r="O225" s="251"/>
      <c r="P225" s="251"/>
      <c r="Q225" s="251"/>
    </row>
    <row r="226" spans="1:17" ht="20" x14ac:dyDescent="0.4">
      <c r="A226" s="253">
        <v>44029</v>
      </c>
      <c r="B226" s="254">
        <v>300.16799900000001</v>
      </c>
      <c r="C226" s="255">
        <f t="shared" si="0"/>
        <v>1.3330312799775257E-4</v>
      </c>
      <c r="D226" s="253">
        <v>44029</v>
      </c>
      <c r="E226" s="254">
        <v>3224.73</v>
      </c>
      <c r="F226" s="255">
        <f t="shared" si="1"/>
        <v>2.8486395880045201E-3</v>
      </c>
      <c r="G226" s="256" t="b">
        <f t="shared" si="2"/>
        <v>1</v>
      </c>
      <c r="H226" s="251"/>
      <c r="I226" s="251"/>
      <c r="J226" s="251"/>
      <c r="K226" s="251"/>
      <c r="L226" s="251"/>
      <c r="M226" s="251"/>
      <c r="N226" s="251"/>
      <c r="O226" s="251"/>
      <c r="P226" s="251"/>
      <c r="Q226" s="251"/>
    </row>
    <row r="227" spans="1:17" ht="20" x14ac:dyDescent="0.4">
      <c r="A227" s="253">
        <v>44028</v>
      </c>
      <c r="B227" s="254">
        <v>300.12799100000001</v>
      </c>
      <c r="C227" s="255">
        <f t="shared" si="0"/>
        <v>-2.9346527892400776E-2</v>
      </c>
      <c r="D227" s="253">
        <v>44028</v>
      </c>
      <c r="E227" s="254">
        <v>3215.57</v>
      </c>
      <c r="F227" s="255">
        <f t="shared" si="1"/>
        <v>-3.4061043340275488E-3</v>
      </c>
      <c r="G227" s="256" t="b">
        <f t="shared" si="2"/>
        <v>1</v>
      </c>
      <c r="H227" s="251"/>
      <c r="I227" s="251"/>
      <c r="J227" s="251"/>
      <c r="K227" s="251"/>
      <c r="L227" s="251"/>
      <c r="M227" s="251"/>
      <c r="N227" s="251"/>
      <c r="O227" s="251"/>
      <c r="P227" s="251"/>
      <c r="Q227" s="251"/>
    </row>
    <row r="228" spans="1:17" ht="20" x14ac:dyDescent="0.4">
      <c r="A228" s="253">
        <v>44027</v>
      </c>
      <c r="B228" s="254">
        <v>309.20199600000001</v>
      </c>
      <c r="C228" s="255">
        <f t="shared" si="0"/>
        <v>1.9257684892092897E-2</v>
      </c>
      <c r="D228" s="253">
        <v>44027</v>
      </c>
      <c r="E228" s="254">
        <v>3226.56</v>
      </c>
      <c r="F228" s="255">
        <f t="shared" si="1"/>
        <v>9.0820385798993097E-3</v>
      </c>
      <c r="G228" s="256" t="b">
        <f t="shared" si="2"/>
        <v>1</v>
      </c>
      <c r="H228" s="251"/>
      <c r="I228" s="251"/>
      <c r="J228" s="251"/>
      <c r="K228" s="251"/>
      <c r="L228" s="251"/>
      <c r="M228" s="251"/>
      <c r="N228" s="251"/>
      <c r="O228" s="251"/>
      <c r="P228" s="251"/>
      <c r="Q228" s="251"/>
    </row>
    <row r="229" spans="1:17" ht="20" x14ac:dyDescent="0.4">
      <c r="A229" s="253">
        <v>44026</v>
      </c>
      <c r="B229" s="254">
        <v>303.35998499999999</v>
      </c>
      <c r="C229" s="255">
        <f t="shared" si="0"/>
        <v>1.3185838147488749E-2</v>
      </c>
      <c r="D229" s="253">
        <v>44026</v>
      </c>
      <c r="E229" s="254">
        <v>3197.52</v>
      </c>
      <c r="F229" s="255">
        <f t="shared" si="1"/>
        <v>1.3406355182839835E-2</v>
      </c>
      <c r="G229" s="256" t="b">
        <f t="shared" si="2"/>
        <v>1</v>
      </c>
      <c r="H229" s="251"/>
      <c r="I229" s="251"/>
      <c r="J229" s="251"/>
      <c r="K229" s="251"/>
      <c r="L229" s="251"/>
      <c r="M229" s="251"/>
      <c r="N229" s="251"/>
      <c r="O229" s="251"/>
      <c r="P229" s="251"/>
      <c r="Q229" s="251"/>
    </row>
    <row r="230" spans="1:17" ht="20" x14ac:dyDescent="0.4">
      <c r="A230" s="253">
        <v>44025</v>
      </c>
      <c r="B230" s="254">
        <v>299.41198700000001</v>
      </c>
      <c r="C230" s="255">
        <f t="shared" si="0"/>
        <v>-3.0809588630651419E-2</v>
      </c>
      <c r="D230" s="253">
        <v>44025</v>
      </c>
      <c r="E230" s="254">
        <v>3155.22</v>
      </c>
      <c r="F230" s="255">
        <f t="shared" si="1"/>
        <v>-9.3625197799713789E-3</v>
      </c>
      <c r="G230" s="256" t="b">
        <f t="shared" si="2"/>
        <v>1</v>
      </c>
      <c r="H230" s="251"/>
      <c r="I230" s="251"/>
      <c r="J230" s="251"/>
      <c r="K230" s="251"/>
      <c r="L230" s="251"/>
      <c r="M230" s="251"/>
      <c r="N230" s="251"/>
      <c r="O230" s="251"/>
      <c r="P230" s="251"/>
      <c r="Q230" s="251"/>
    </row>
    <row r="231" spans="1:17" ht="20" x14ac:dyDescent="0.4">
      <c r="A231" s="253">
        <v>44022</v>
      </c>
      <c r="B231" s="254">
        <v>308.92999300000002</v>
      </c>
      <c r="C231" s="255">
        <f t="shared" si="0"/>
        <v>0.10784780063607591</v>
      </c>
      <c r="D231" s="253">
        <v>44022</v>
      </c>
      <c r="E231" s="254">
        <v>3185.04</v>
      </c>
      <c r="F231" s="255">
        <f t="shared" si="1"/>
        <v>1.046620453355751E-2</v>
      </c>
      <c r="G231" s="256" t="b">
        <f t="shared" si="2"/>
        <v>1</v>
      </c>
      <c r="H231" s="251"/>
      <c r="I231" s="251"/>
      <c r="J231" s="251"/>
      <c r="K231" s="251"/>
      <c r="L231" s="251"/>
      <c r="M231" s="251"/>
      <c r="N231" s="251"/>
      <c r="O231" s="251"/>
      <c r="P231" s="251"/>
      <c r="Q231" s="251"/>
    </row>
    <row r="232" spans="1:17" ht="20" x14ac:dyDescent="0.4">
      <c r="A232" s="253">
        <v>44021</v>
      </c>
      <c r="B232" s="254">
        <v>278.85598800000002</v>
      </c>
      <c r="C232" s="255">
        <f t="shared" si="0"/>
        <v>2.0792430901551251E-2</v>
      </c>
      <c r="D232" s="253">
        <v>44021</v>
      </c>
      <c r="E232" s="254">
        <v>3152.05</v>
      </c>
      <c r="F232" s="255">
        <f t="shared" si="1"/>
        <v>-5.6436399427117756E-3</v>
      </c>
      <c r="G232" s="256" t="b">
        <f t="shared" si="2"/>
        <v>1</v>
      </c>
      <c r="H232" s="251"/>
      <c r="I232" s="251"/>
      <c r="J232" s="251"/>
      <c r="K232" s="251"/>
      <c r="L232" s="251"/>
      <c r="M232" s="251"/>
      <c r="N232" s="251"/>
      <c r="O232" s="251"/>
      <c r="P232" s="251"/>
      <c r="Q232" s="251"/>
    </row>
    <row r="233" spans="1:17" ht="20" x14ac:dyDescent="0.4">
      <c r="A233" s="253">
        <v>44020</v>
      </c>
      <c r="B233" s="254">
        <v>273.175995</v>
      </c>
      <c r="C233" s="255">
        <f t="shared" si="0"/>
        <v>-1.7253501283591599E-2</v>
      </c>
      <c r="D233" s="253">
        <v>44020</v>
      </c>
      <c r="E233" s="254">
        <v>3169.94</v>
      </c>
      <c r="F233" s="255">
        <f t="shared" si="1"/>
        <v>7.8275024480816136E-3</v>
      </c>
      <c r="G233" s="256" t="b">
        <f t="shared" si="2"/>
        <v>1</v>
      </c>
      <c r="H233" s="251"/>
      <c r="I233" s="251"/>
      <c r="J233" s="251"/>
      <c r="K233" s="251"/>
      <c r="L233" s="251"/>
      <c r="M233" s="251"/>
      <c r="N233" s="251"/>
      <c r="O233" s="251"/>
      <c r="P233" s="251"/>
      <c r="Q233" s="251"/>
    </row>
    <row r="234" spans="1:17" ht="20" x14ac:dyDescent="0.4">
      <c r="A234" s="253">
        <v>44019</v>
      </c>
      <c r="B234" s="254">
        <v>277.97198500000002</v>
      </c>
      <c r="C234" s="255">
        <f t="shared" si="0"/>
        <v>1.3327603445383973E-2</v>
      </c>
      <c r="D234" s="253">
        <v>44019</v>
      </c>
      <c r="E234" s="254">
        <v>3145.32</v>
      </c>
      <c r="F234" s="255">
        <f t="shared" si="1"/>
        <v>-1.0818562640735552E-2</v>
      </c>
      <c r="G234" s="256" t="b">
        <f t="shared" si="2"/>
        <v>1</v>
      </c>
      <c r="H234" s="251"/>
      <c r="I234" s="251"/>
      <c r="J234" s="251"/>
      <c r="K234" s="251"/>
      <c r="L234" s="251"/>
      <c r="M234" s="251"/>
      <c r="N234" s="251"/>
      <c r="O234" s="251"/>
      <c r="P234" s="251"/>
      <c r="Q234" s="251"/>
    </row>
    <row r="235" spans="1:17" ht="20" x14ac:dyDescent="0.4">
      <c r="A235" s="253">
        <v>44018</v>
      </c>
      <c r="B235" s="254">
        <v>274.31601000000001</v>
      </c>
      <c r="C235" s="255">
        <f t="shared" si="0"/>
        <v>0.13479396883312855</v>
      </c>
      <c r="D235" s="253">
        <v>44018</v>
      </c>
      <c r="E235" s="254">
        <v>3179.72</v>
      </c>
      <c r="F235" s="255">
        <f t="shared" si="1"/>
        <v>1.5881738397001799E-2</v>
      </c>
      <c r="G235" s="256" t="b">
        <f t="shared" si="2"/>
        <v>1</v>
      </c>
      <c r="H235" s="251"/>
      <c r="I235" s="251"/>
      <c r="J235" s="251"/>
      <c r="K235" s="251"/>
      <c r="L235" s="251"/>
      <c r="M235" s="251"/>
      <c r="N235" s="251"/>
      <c r="O235" s="251"/>
      <c r="P235" s="251"/>
      <c r="Q235" s="251"/>
    </row>
    <row r="236" spans="1:17" ht="20" x14ac:dyDescent="0.4">
      <c r="A236" s="253">
        <v>44014</v>
      </c>
      <c r="B236" s="254">
        <v>241.73199500000001</v>
      </c>
      <c r="C236" s="255">
        <f t="shared" si="0"/>
        <v>7.9517342325530427E-2</v>
      </c>
      <c r="D236" s="253">
        <v>44014</v>
      </c>
      <c r="E236" s="254">
        <v>3130.01</v>
      </c>
      <c r="F236" s="255">
        <f t="shared" si="1"/>
        <v>4.5412823425956539E-3</v>
      </c>
      <c r="G236" s="256" t="b">
        <f t="shared" si="2"/>
        <v>1</v>
      </c>
      <c r="H236" s="251"/>
      <c r="I236" s="251"/>
      <c r="J236" s="251"/>
      <c r="K236" s="251"/>
      <c r="L236" s="251"/>
      <c r="M236" s="251"/>
      <c r="N236" s="251"/>
      <c r="O236" s="251"/>
      <c r="P236" s="251"/>
      <c r="Q236" s="251"/>
    </row>
    <row r="237" spans="1:17" ht="20" x14ac:dyDescent="0.4">
      <c r="A237" s="253">
        <v>44013</v>
      </c>
      <c r="B237" s="254">
        <v>223.925995</v>
      </c>
      <c r="C237" s="255">
        <f t="shared" si="0"/>
        <v>3.6876806006330476E-2</v>
      </c>
      <c r="D237" s="253">
        <v>44013</v>
      </c>
      <c r="E237" s="254">
        <v>3115.86</v>
      </c>
      <c r="F237" s="255">
        <f t="shared" si="1"/>
        <v>5.022110834792981E-3</v>
      </c>
      <c r="G237" s="256" t="b">
        <f t="shared" si="2"/>
        <v>1</v>
      </c>
      <c r="H237" s="251"/>
      <c r="I237" s="251"/>
      <c r="J237" s="251"/>
      <c r="K237" s="251"/>
      <c r="L237" s="251"/>
      <c r="M237" s="251"/>
      <c r="N237" s="251"/>
      <c r="O237" s="251"/>
      <c r="P237" s="251"/>
      <c r="Q237" s="251"/>
    </row>
    <row r="238" spans="1:17" ht="20" x14ac:dyDescent="0.4">
      <c r="A238" s="253">
        <v>44012</v>
      </c>
      <c r="B238" s="254">
        <v>215.962006</v>
      </c>
      <c r="C238" s="255">
        <f t="shared" si="0"/>
        <v>6.9807357948366899E-2</v>
      </c>
      <c r="D238" s="253">
        <v>44012</v>
      </c>
      <c r="E238" s="254">
        <v>3100.29</v>
      </c>
      <c r="F238" s="255">
        <f t="shared" si="1"/>
        <v>1.5409859690034278E-2</v>
      </c>
      <c r="G238" s="256" t="b">
        <f t="shared" si="2"/>
        <v>1</v>
      </c>
      <c r="H238" s="251"/>
      <c r="I238" s="251"/>
      <c r="J238" s="251"/>
      <c r="K238" s="251"/>
      <c r="L238" s="251"/>
      <c r="M238" s="251"/>
      <c r="N238" s="251"/>
      <c r="O238" s="251"/>
      <c r="P238" s="251"/>
      <c r="Q238" s="251"/>
    </row>
    <row r="239" spans="1:17" ht="20" x14ac:dyDescent="0.4">
      <c r="A239" s="253">
        <v>44011</v>
      </c>
      <c r="B239" s="254">
        <v>201.86999499999999</v>
      </c>
      <c r="C239" s="255">
        <f t="shared" si="0"/>
        <v>5.1691067911007638E-2</v>
      </c>
      <c r="D239" s="253">
        <v>44011</v>
      </c>
      <c r="E239" s="254">
        <v>3053.24</v>
      </c>
      <c r="F239" s="255">
        <f t="shared" si="1"/>
        <v>1.468569814393228E-2</v>
      </c>
      <c r="G239" s="256" t="b">
        <f t="shared" si="2"/>
        <v>1</v>
      </c>
      <c r="H239" s="251"/>
      <c r="I239" s="251"/>
      <c r="J239" s="251"/>
      <c r="K239" s="251"/>
      <c r="L239" s="251"/>
      <c r="M239" s="251"/>
      <c r="N239" s="251"/>
      <c r="O239" s="251"/>
      <c r="P239" s="251"/>
      <c r="Q239" s="251"/>
    </row>
    <row r="240" spans="1:17" ht="20" x14ac:dyDescent="0.4">
      <c r="A240" s="253">
        <v>44008</v>
      </c>
      <c r="B240" s="254">
        <v>191.94799800000001</v>
      </c>
      <c r="C240" s="255">
        <f t="shared" si="0"/>
        <v>-2.6613121090757974E-2</v>
      </c>
      <c r="D240" s="253">
        <v>44008</v>
      </c>
      <c r="E240" s="254">
        <v>3009.05</v>
      </c>
      <c r="F240" s="255">
        <f t="shared" si="1"/>
        <v>-2.4226917788673585E-2</v>
      </c>
      <c r="G240" s="256" t="b">
        <f t="shared" si="2"/>
        <v>1</v>
      </c>
      <c r="H240" s="251"/>
      <c r="I240" s="251"/>
      <c r="J240" s="251"/>
      <c r="K240" s="251"/>
      <c r="L240" s="251"/>
      <c r="M240" s="251"/>
      <c r="N240" s="251"/>
      <c r="O240" s="251"/>
      <c r="P240" s="251"/>
      <c r="Q240" s="251"/>
    </row>
    <row r="241" spans="1:17" ht="20" x14ac:dyDescent="0.4">
      <c r="A241" s="253">
        <v>44007</v>
      </c>
      <c r="B241" s="254">
        <v>197.195999</v>
      </c>
      <c r="C241" s="255">
        <f t="shared" si="0"/>
        <v>2.6153931687088905E-2</v>
      </c>
      <c r="D241" s="253">
        <v>44007</v>
      </c>
      <c r="E241" s="254">
        <v>3083.76</v>
      </c>
      <c r="F241" s="255">
        <f t="shared" si="1"/>
        <v>1.0959469958988111E-2</v>
      </c>
      <c r="G241" s="256" t="b">
        <f t="shared" si="2"/>
        <v>1</v>
      </c>
      <c r="H241" s="251"/>
      <c r="I241" s="251"/>
      <c r="J241" s="251"/>
      <c r="K241" s="251"/>
      <c r="L241" s="251"/>
      <c r="M241" s="251"/>
      <c r="N241" s="251"/>
      <c r="O241" s="251"/>
      <c r="P241" s="251"/>
      <c r="Q241" s="251"/>
    </row>
    <row r="242" spans="1:17" ht="20" x14ac:dyDescent="0.4">
      <c r="A242" s="253">
        <v>44006</v>
      </c>
      <c r="B242" s="254">
        <v>192.16999799999999</v>
      </c>
      <c r="C242" s="255">
        <f t="shared" si="0"/>
        <v>-4.0857298395995612E-2</v>
      </c>
      <c r="D242" s="253">
        <v>44006</v>
      </c>
      <c r="E242" s="254">
        <v>3050.33</v>
      </c>
      <c r="F242" s="255">
        <f t="shared" si="1"/>
        <v>-2.5855158736495243E-2</v>
      </c>
      <c r="G242" s="256" t="b">
        <f t="shared" si="2"/>
        <v>1</v>
      </c>
      <c r="H242" s="251"/>
      <c r="I242" s="251"/>
      <c r="J242" s="251"/>
      <c r="K242" s="251"/>
      <c r="L242" s="251"/>
      <c r="M242" s="251"/>
      <c r="N242" s="251"/>
      <c r="O242" s="251"/>
      <c r="P242" s="251"/>
      <c r="Q242" s="251"/>
    </row>
    <row r="243" spans="1:17" ht="20" x14ac:dyDescent="0.4">
      <c r="A243" s="253">
        <v>44005</v>
      </c>
      <c r="B243" s="254">
        <v>200.35600299999999</v>
      </c>
      <c r="C243" s="255">
        <f t="shared" si="0"/>
        <v>7.5026400706275087E-3</v>
      </c>
      <c r="D243" s="253">
        <v>44005</v>
      </c>
      <c r="E243" s="254">
        <v>3131.29</v>
      </c>
      <c r="F243" s="255">
        <f t="shared" si="1"/>
        <v>4.3074416426651663E-3</v>
      </c>
      <c r="G243" s="256" t="b">
        <f t="shared" si="2"/>
        <v>1</v>
      </c>
      <c r="H243" s="251"/>
      <c r="I243" s="251"/>
      <c r="J243" s="251"/>
      <c r="K243" s="251"/>
      <c r="L243" s="251"/>
      <c r="M243" s="251"/>
      <c r="N243" s="251"/>
      <c r="O243" s="251"/>
      <c r="P243" s="251"/>
      <c r="Q243" s="251"/>
    </row>
    <row r="244" spans="1:17" ht="20" x14ac:dyDescent="0.4">
      <c r="A244" s="253">
        <v>44004</v>
      </c>
      <c r="B244" s="254">
        <v>198.86399800000001</v>
      </c>
      <c r="C244" s="255">
        <f t="shared" si="0"/>
        <v>-6.5740585773723659E-3</v>
      </c>
      <c r="D244" s="253">
        <v>44004</v>
      </c>
      <c r="E244" s="254">
        <v>3117.86</v>
      </c>
      <c r="F244" s="255">
        <f t="shared" si="1"/>
        <v>6.4950576872171428E-3</v>
      </c>
      <c r="G244" s="256" t="b">
        <f t="shared" si="2"/>
        <v>1</v>
      </c>
      <c r="H244" s="251"/>
      <c r="I244" s="251"/>
      <c r="J244" s="251"/>
      <c r="K244" s="251"/>
      <c r="L244" s="251"/>
      <c r="M244" s="251"/>
      <c r="N244" s="251"/>
      <c r="O244" s="251"/>
      <c r="P244" s="251"/>
      <c r="Q244" s="251"/>
    </row>
    <row r="245" spans="1:17" ht="20" x14ac:dyDescent="0.4">
      <c r="A245" s="253">
        <v>44001</v>
      </c>
      <c r="B245" s="254">
        <v>200.179993</v>
      </c>
      <c r="C245" s="255">
        <f t="shared" si="0"/>
        <v>-3.0479998140564568E-3</v>
      </c>
      <c r="D245" s="253">
        <v>44001</v>
      </c>
      <c r="E245" s="254">
        <v>3097.74</v>
      </c>
      <c r="F245" s="255">
        <f t="shared" si="1"/>
        <v>-5.6494636219482919E-3</v>
      </c>
      <c r="G245" s="256" t="b">
        <f t="shared" si="2"/>
        <v>1</v>
      </c>
      <c r="H245" s="251"/>
      <c r="I245" s="251"/>
      <c r="J245" s="251"/>
      <c r="K245" s="251"/>
      <c r="L245" s="251"/>
      <c r="M245" s="251"/>
      <c r="N245" s="251"/>
      <c r="O245" s="251"/>
      <c r="P245" s="251"/>
      <c r="Q245" s="251"/>
    </row>
    <row r="246" spans="1:17" ht="20" x14ac:dyDescent="0.4">
      <c r="A246" s="253">
        <v>44000</v>
      </c>
      <c r="B246" s="254">
        <v>200.79200700000001</v>
      </c>
      <c r="C246" s="255">
        <f t="shared" si="0"/>
        <v>1.2270767881600309E-2</v>
      </c>
      <c r="D246" s="253">
        <v>44000</v>
      </c>
      <c r="E246" s="254">
        <v>3115.34</v>
      </c>
      <c r="F246" s="255">
        <f t="shared" si="1"/>
        <v>5.9418851513903803E-4</v>
      </c>
      <c r="G246" s="256" t="b">
        <f t="shared" si="2"/>
        <v>1</v>
      </c>
      <c r="H246" s="251"/>
      <c r="I246" s="251"/>
      <c r="J246" s="251"/>
      <c r="K246" s="251"/>
      <c r="L246" s="251"/>
      <c r="M246" s="251"/>
      <c r="N246" s="251"/>
      <c r="O246" s="251"/>
      <c r="P246" s="251"/>
      <c r="Q246" s="251"/>
    </row>
    <row r="247" spans="1:17" ht="20" x14ac:dyDescent="0.4">
      <c r="A247" s="253">
        <v>43999</v>
      </c>
      <c r="B247" s="254">
        <v>198.358002</v>
      </c>
      <c r="C247" s="255">
        <f t="shared" si="0"/>
        <v>9.8358010099426352E-3</v>
      </c>
      <c r="D247" s="253">
        <v>43999</v>
      </c>
      <c r="E247" s="254">
        <v>3113.49</v>
      </c>
      <c r="F247" s="255">
        <f t="shared" si="1"/>
        <v>-3.6002995449221364E-3</v>
      </c>
      <c r="G247" s="256" t="b">
        <f t="shared" si="2"/>
        <v>1</v>
      </c>
      <c r="H247" s="251"/>
      <c r="I247" s="251"/>
      <c r="J247" s="251"/>
      <c r="K247" s="251"/>
      <c r="L247" s="251"/>
      <c r="M247" s="251"/>
      <c r="N247" s="251"/>
      <c r="O247" s="251"/>
      <c r="P247" s="251"/>
      <c r="Q247" s="251"/>
    </row>
    <row r="248" spans="1:17" ht="20" x14ac:dyDescent="0.4">
      <c r="A248" s="253">
        <v>43998</v>
      </c>
      <c r="B248" s="254">
        <v>196.425995</v>
      </c>
      <c r="C248" s="255">
        <f t="shared" si="0"/>
        <v>-8.8505301339878439E-3</v>
      </c>
      <c r="D248" s="253">
        <v>43998</v>
      </c>
      <c r="E248" s="254">
        <v>3124.74</v>
      </c>
      <c r="F248" s="255">
        <f t="shared" si="1"/>
        <v>1.8962430582503575E-2</v>
      </c>
      <c r="G248" s="256" t="b">
        <f t="shared" si="2"/>
        <v>1</v>
      </c>
      <c r="H248" s="251"/>
      <c r="I248" s="251"/>
      <c r="J248" s="251"/>
      <c r="K248" s="251"/>
      <c r="L248" s="251"/>
      <c r="M248" s="251"/>
      <c r="N248" s="251"/>
      <c r="O248" s="251"/>
      <c r="P248" s="251"/>
      <c r="Q248" s="251"/>
    </row>
    <row r="249" spans="1:17" ht="20" x14ac:dyDescent="0.4">
      <c r="A249" s="253">
        <v>43997</v>
      </c>
      <c r="B249" s="254">
        <v>198.179993</v>
      </c>
      <c r="C249" s="255">
        <f t="shared" si="0"/>
        <v>5.9468784748952119E-2</v>
      </c>
      <c r="D249" s="253">
        <v>43997</v>
      </c>
      <c r="E249" s="254">
        <v>3066.59</v>
      </c>
      <c r="F249" s="255">
        <f t="shared" si="1"/>
        <v>8.3122075684491925E-3</v>
      </c>
      <c r="G249" s="256" t="b">
        <f t="shared" si="2"/>
        <v>1</v>
      </c>
      <c r="H249" s="251"/>
      <c r="I249" s="251"/>
      <c r="J249" s="251"/>
      <c r="K249" s="251"/>
      <c r="L249" s="251"/>
      <c r="M249" s="251"/>
      <c r="N249" s="251"/>
      <c r="O249" s="251"/>
      <c r="P249" s="251"/>
      <c r="Q249" s="251"/>
    </row>
    <row r="250" spans="1:17" ht="20" x14ac:dyDescent="0.4">
      <c r="A250" s="253">
        <v>43994</v>
      </c>
      <c r="B250" s="254">
        <v>187.05600000000001</v>
      </c>
      <c r="C250" s="255">
        <f t="shared" si="0"/>
        <v>-3.8608575255232203E-2</v>
      </c>
      <c r="D250" s="253">
        <v>43994</v>
      </c>
      <c r="E250" s="254">
        <v>3041.31</v>
      </c>
      <c r="F250" s="255">
        <f t="shared" si="1"/>
        <v>1.3060857399820103E-2</v>
      </c>
      <c r="G250" s="256" t="b">
        <f t="shared" si="2"/>
        <v>1</v>
      </c>
      <c r="H250" s="251"/>
      <c r="I250" s="251"/>
      <c r="J250" s="251"/>
      <c r="K250" s="251"/>
      <c r="L250" s="251"/>
      <c r="M250" s="251"/>
      <c r="N250" s="251"/>
      <c r="O250" s="251"/>
      <c r="P250" s="251"/>
      <c r="Q250" s="251"/>
    </row>
    <row r="251" spans="1:17" ht="20" x14ac:dyDescent="0.4">
      <c r="A251" s="253">
        <v>43993</v>
      </c>
      <c r="B251" s="254">
        <v>194.567993</v>
      </c>
      <c r="C251" s="255">
        <f t="shared" si="0"/>
        <v>-5.0934111773428437E-2</v>
      </c>
      <c r="D251" s="253">
        <v>43993</v>
      </c>
      <c r="E251" s="254">
        <v>3002.1</v>
      </c>
      <c r="F251" s="255">
        <f t="shared" si="1"/>
        <v>-5.8944121574601716E-2</v>
      </c>
      <c r="G251" s="256" t="b">
        <f t="shared" si="2"/>
        <v>1</v>
      </c>
      <c r="H251" s="251"/>
      <c r="I251" s="251"/>
      <c r="J251" s="251"/>
      <c r="K251" s="251"/>
      <c r="L251" s="251"/>
      <c r="M251" s="251"/>
      <c r="N251" s="251"/>
      <c r="O251" s="251"/>
      <c r="P251" s="251"/>
      <c r="Q251" s="251"/>
    </row>
    <row r="252" spans="1:17" ht="20" x14ac:dyDescent="0.4">
      <c r="A252" s="253">
        <v>43992</v>
      </c>
      <c r="B252" s="254">
        <v>205.009995</v>
      </c>
      <c r="C252" s="255">
        <f t="shared" si="0"/>
        <v>8.9701976946719109E-2</v>
      </c>
      <c r="D252" s="253">
        <v>43992</v>
      </c>
      <c r="E252" s="254">
        <v>3190.14</v>
      </c>
      <c r="F252" s="255">
        <f t="shared" si="1"/>
        <v>-5.3130787794885004E-3</v>
      </c>
      <c r="G252" s="256" t="b">
        <f t="shared" si="2"/>
        <v>1</v>
      </c>
      <c r="H252" s="251"/>
      <c r="I252" s="251"/>
      <c r="J252" s="251"/>
      <c r="K252" s="251"/>
      <c r="L252" s="251"/>
      <c r="M252" s="251"/>
      <c r="N252" s="251"/>
      <c r="O252" s="251"/>
      <c r="P252" s="251"/>
      <c r="Q252" s="251"/>
    </row>
    <row r="253" spans="1:17" ht="20" x14ac:dyDescent="0.4">
      <c r="A253" s="253">
        <v>43991</v>
      </c>
      <c r="B253" s="254">
        <v>188.13400300000001</v>
      </c>
      <c r="C253" s="255">
        <f t="shared" si="0"/>
        <v>-9.7376150540344764E-3</v>
      </c>
      <c r="D253" s="253">
        <v>43991</v>
      </c>
      <c r="E253" s="254">
        <v>3207.18</v>
      </c>
      <c r="F253" s="255">
        <f t="shared" si="1"/>
        <v>-7.7991826481333959E-3</v>
      </c>
      <c r="G253" s="256" t="b">
        <f t="shared" si="2"/>
        <v>1</v>
      </c>
      <c r="H253" s="251"/>
      <c r="I253" s="251"/>
      <c r="J253" s="251"/>
      <c r="K253" s="251"/>
      <c r="L253" s="251"/>
      <c r="M253" s="251"/>
      <c r="N253" s="251"/>
      <c r="O253" s="251"/>
      <c r="P253" s="251"/>
      <c r="Q253" s="251"/>
    </row>
    <row r="254" spans="1:17" ht="20" x14ac:dyDescent="0.4">
      <c r="A254" s="253">
        <v>43990</v>
      </c>
      <c r="B254" s="254">
        <v>189.983994</v>
      </c>
      <c r="C254" s="255"/>
      <c r="D254" s="253">
        <v>43990</v>
      </c>
      <c r="E254" s="254">
        <v>3232.39</v>
      </c>
      <c r="F254" s="251"/>
      <c r="G254" s="256" t="b">
        <f t="shared" si="2"/>
        <v>1</v>
      </c>
      <c r="H254" s="251"/>
      <c r="I254" s="251"/>
      <c r="J254" s="251"/>
      <c r="K254" s="251"/>
      <c r="L254" s="251"/>
      <c r="M254" s="251"/>
      <c r="N254" s="251"/>
      <c r="O254" s="251"/>
      <c r="P254" s="251"/>
      <c r="Q254" s="251"/>
    </row>
    <row r="255" spans="1:17" ht="20" x14ac:dyDescent="0.4">
      <c r="A255" s="269"/>
      <c r="B255" s="254"/>
      <c r="C255" s="251"/>
      <c r="D255" s="269"/>
      <c r="E255" s="254"/>
      <c r="F255" s="251"/>
      <c r="G255" s="256"/>
      <c r="H255" s="251"/>
      <c r="I255" s="251"/>
      <c r="J255" s="251"/>
      <c r="K255" s="251"/>
      <c r="L255" s="251"/>
      <c r="M255" s="251"/>
      <c r="N255" s="251"/>
      <c r="O255" s="251"/>
      <c r="P255" s="251"/>
      <c r="Q255" s="251"/>
    </row>
    <row r="256" spans="1:17" ht="20" x14ac:dyDescent="0.4">
      <c r="A256" s="269"/>
      <c r="B256" s="254"/>
      <c r="C256" s="251"/>
      <c r="D256" s="253"/>
      <c r="E256" s="254"/>
      <c r="F256" s="251"/>
      <c r="G256" s="256"/>
      <c r="H256" s="251"/>
      <c r="I256" s="251"/>
      <c r="J256" s="251"/>
      <c r="K256" s="251"/>
      <c r="L256" s="251"/>
      <c r="M256" s="251"/>
      <c r="N256" s="251"/>
      <c r="O256" s="251"/>
      <c r="P256" s="251"/>
      <c r="Q256" s="251"/>
    </row>
    <row r="257" spans="1:17" ht="20" x14ac:dyDescent="0.4">
      <c r="A257" s="269"/>
      <c r="B257" s="254"/>
      <c r="C257" s="251"/>
      <c r="D257" s="253"/>
      <c r="E257" s="254"/>
      <c r="F257" s="251"/>
      <c r="G257" s="256"/>
      <c r="H257" s="251"/>
      <c r="I257" s="251"/>
      <c r="J257" s="251"/>
      <c r="K257" s="251"/>
      <c r="L257" s="251"/>
      <c r="M257" s="251"/>
      <c r="N257" s="251"/>
      <c r="O257" s="251"/>
      <c r="P257" s="251"/>
      <c r="Q257" s="251"/>
    </row>
    <row r="258" spans="1:17" ht="20" x14ac:dyDescent="0.4">
      <c r="A258" s="269"/>
      <c r="B258" s="254"/>
      <c r="C258" s="251"/>
      <c r="D258" s="253"/>
      <c r="E258" s="254"/>
      <c r="F258" s="251"/>
      <c r="G258" s="256"/>
      <c r="H258" s="251"/>
      <c r="I258" s="251"/>
      <c r="J258" s="251"/>
      <c r="K258" s="251"/>
      <c r="L258" s="251"/>
      <c r="M258" s="251"/>
      <c r="N258" s="251"/>
      <c r="O258" s="251"/>
      <c r="P258" s="251"/>
      <c r="Q258" s="251"/>
    </row>
    <row r="259" spans="1:17" ht="20" x14ac:dyDescent="0.4">
      <c r="A259" s="269"/>
      <c r="B259" s="254"/>
      <c r="C259" s="251"/>
      <c r="D259" s="253"/>
      <c r="E259" s="254"/>
      <c r="F259" s="251"/>
      <c r="G259" s="256"/>
      <c r="H259" s="251"/>
      <c r="I259" s="251"/>
      <c r="J259" s="251"/>
      <c r="K259" s="251"/>
      <c r="L259" s="251"/>
      <c r="M259" s="251"/>
      <c r="N259" s="251"/>
      <c r="O259" s="251"/>
      <c r="P259" s="251"/>
      <c r="Q259" s="251"/>
    </row>
    <row r="260" spans="1:17" ht="20" x14ac:dyDescent="0.4">
      <c r="A260" s="269"/>
      <c r="B260" s="254"/>
      <c r="C260" s="251"/>
      <c r="D260" s="253"/>
      <c r="E260" s="254"/>
      <c r="F260" s="251"/>
      <c r="G260" s="256"/>
      <c r="H260" s="251"/>
      <c r="I260" s="251"/>
      <c r="J260" s="251"/>
      <c r="K260" s="251"/>
      <c r="L260" s="251"/>
      <c r="M260" s="251"/>
      <c r="N260" s="251"/>
      <c r="O260" s="251"/>
      <c r="P260" s="251"/>
      <c r="Q260" s="251"/>
    </row>
    <row r="261" spans="1:17" ht="20" x14ac:dyDescent="0.4">
      <c r="A261" s="269"/>
      <c r="B261" s="254"/>
      <c r="C261" s="251"/>
      <c r="D261" s="253"/>
      <c r="E261" s="254"/>
      <c r="F261" s="251"/>
      <c r="G261" s="256"/>
      <c r="H261" s="251"/>
      <c r="I261" s="251"/>
      <c r="J261" s="251"/>
      <c r="K261" s="251"/>
      <c r="L261" s="251"/>
      <c r="M261" s="251"/>
      <c r="N261" s="251"/>
      <c r="O261" s="251"/>
      <c r="P261" s="251"/>
      <c r="Q261" s="251"/>
    </row>
    <row r="262" spans="1:17" ht="20" x14ac:dyDescent="0.4">
      <c r="A262" s="269"/>
      <c r="B262" s="254"/>
      <c r="C262" s="251"/>
      <c r="D262" s="253"/>
      <c r="E262" s="254"/>
      <c r="F262" s="251"/>
      <c r="G262" s="256"/>
      <c r="H262" s="251"/>
      <c r="I262" s="251"/>
      <c r="J262" s="251"/>
      <c r="K262" s="251"/>
      <c r="L262" s="251"/>
      <c r="M262" s="251"/>
      <c r="N262" s="251"/>
      <c r="O262" s="251"/>
      <c r="P262" s="251"/>
      <c r="Q262" s="251"/>
    </row>
    <row r="263" spans="1:17" ht="20" x14ac:dyDescent="0.4">
      <c r="A263" s="269"/>
      <c r="B263" s="254"/>
      <c r="C263" s="251"/>
      <c r="D263" s="253"/>
      <c r="E263" s="254"/>
      <c r="F263" s="251"/>
      <c r="G263" s="256"/>
      <c r="H263" s="251"/>
      <c r="I263" s="251"/>
      <c r="J263" s="251"/>
      <c r="K263" s="251"/>
      <c r="L263" s="251"/>
      <c r="M263" s="251"/>
      <c r="N263" s="251"/>
      <c r="O263" s="251"/>
      <c r="P263" s="251"/>
      <c r="Q263" s="251"/>
    </row>
    <row r="264" spans="1:17" ht="20" x14ac:dyDescent="0.4">
      <c r="A264" s="269"/>
      <c r="B264" s="254"/>
      <c r="C264" s="251"/>
      <c r="D264" s="269"/>
      <c r="E264" s="254"/>
      <c r="F264" s="251"/>
      <c r="G264" s="256"/>
      <c r="H264" s="251"/>
      <c r="I264" s="251"/>
      <c r="J264" s="251"/>
      <c r="K264" s="251"/>
      <c r="L264" s="251"/>
      <c r="M264" s="251"/>
      <c r="N264" s="251"/>
      <c r="O264" s="251"/>
      <c r="P264" s="251"/>
      <c r="Q264" s="251"/>
    </row>
    <row r="265" spans="1:17" ht="20" x14ac:dyDescent="0.4">
      <c r="A265" s="269"/>
      <c r="B265" s="254"/>
      <c r="C265" s="251"/>
      <c r="D265" s="269"/>
      <c r="E265" s="254"/>
      <c r="F265" s="251"/>
      <c r="G265" s="256"/>
      <c r="H265" s="251"/>
      <c r="I265" s="251"/>
      <c r="J265" s="251"/>
      <c r="K265" s="251"/>
      <c r="L265" s="251"/>
      <c r="M265" s="251"/>
      <c r="N265" s="251"/>
      <c r="O265" s="251"/>
      <c r="P265" s="251"/>
      <c r="Q265" s="251"/>
    </row>
    <row r="266" spans="1:17" ht="20" x14ac:dyDescent="0.4">
      <c r="A266" s="269"/>
      <c r="B266" s="254"/>
      <c r="C266" s="251"/>
      <c r="D266" s="269"/>
      <c r="E266" s="254"/>
      <c r="F266" s="251"/>
      <c r="G266" s="256"/>
      <c r="H266" s="251"/>
      <c r="I266" s="251"/>
      <c r="J266" s="251"/>
      <c r="K266" s="251"/>
      <c r="L266" s="251"/>
      <c r="M266" s="251"/>
      <c r="N266" s="251"/>
      <c r="O266" s="251"/>
      <c r="P266" s="251"/>
      <c r="Q266" s="251"/>
    </row>
    <row r="267" spans="1:17" ht="20" x14ac:dyDescent="0.4">
      <c r="A267" s="269"/>
      <c r="B267" s="254"/>
      <c r="C267" s="251"/>
      <c r="D267" s="269"/>
      <c r="E267" s="254"/>
      <c r="F267" s="251"/>
      <c r="G267" s="256"/>
      <c r="H267" s="251"/>
      <c r="I267" s="251"/>
      <c r="J267" s="251"/>
      <c r="K267" s="251"/>
      <c r="L267" s="251"/>
      <c r="M267" s="251"/>
      <c r="N267" s="251"/>
      <c r="O267" s="251"/>
      <c r="P267" s="251"/>
      <c r="Q267" s="251"/>
    </row>
    <row r="268" spans="1:17" ht="20" x14ac:dyDescent="0.4">
      <c r="A268" s="269"/>
      <c r="B268" s="254"/>
      <c r="C268" s="251"/>
      <c r="D268" s="269"/>
      <c r="E268" s="254"/>
      <c r="F268" s="251"/>
      <c r="G268" s="256"/>
      <c r="H268" s="251"/>
      <c r="I268" s="251"/>
      <c r="J268" s="251"/>
      <c r="K268" s="251"/>
      <c r="L268" s="251"/>
      <c r="M268" s="251"/>
      <c r="N268" s="251"/>
      <c r="O268" s="251"/>
      <c r="P268" s="251"/>
      <c r="Q268" s="251"/>
    </row>
    <row r="269" spans="1:17" ht="20" x14ac:dyDescent="0.4">
      <c r="A269" s="269"/>
      <c r="B269" s="254"/>
      <c r="C269" s="251"/>
      <c r="D269" s="269"/>
      <c r="E269" s="254"/>
      <c r="F269" s="251"/>
      <c r="G269" s="256"/>
      <c r="H269" s="251"/>
      <c r="I269" s="251"/>
      <c r="J269" s="251"/>
      <c r="K269" s="251"/>
      <c r="L269" s="251"/>
      <c r="M269" s="251"/>
      <c r="N269" s="251"/>
      <c r="O269" s="251"/>
      <c r="P269" s="251"/>
      <c r="Q269" s="251"/>
    </row>
    <row r="270" spans="1:17" ht="20" x14ac:dyDescent="0.4">
      <c r="A270" s="269"/>
      <c r="B270" s="254"/>
      <c r="C270" s="251"/>
      <c r="D270" s="269"/>
      <c r="E270" s="254"/>
      <c r="F270" s="251"/>
      <c r="G270" s="256"/>
      <c r="H270" s="251"/>
      <c r="I270" s="251"/>
      <c r="J270" s="251"/>
      <c r="K270" s="251"/>
      <c r="L270" s="251"/>
      <c r="M270" s="251"/>
      <c r="N270" s="251"/>
      <c r="O270" s="251"/>
      <c r="P270" s="251"/>
      <c r="Q270" s="251"/>
    </row>
    <row r="271" spans="1:17" ht="20" x14ac:dyDescent="0.4">
      <c r="A271" s="269"/>
      <c r="B271" s="254"/>
      <c r="C271" s="251"/>
      <c r="D271" s="269"/>
      <c r="E271" s="254"/>
      <c r="F271" s="251"/>
      <c r="G271" s="256"/>
      <c r="H271" s="251"/>
      <c r="I271" s="251"/>
      <c r="J271" s="251"/>
      <c r="K271" s="251"/>
      <c r="L271" s="251"/>
      <c r="M271" s="251"/>
      <c r="N271" s="251"/>
      <c r="O271" s="251"/>
      <c r="P271" s="251"/>
      <c r="Q271" s="251"/>
    </row>
    <row r="272" spans="1:17" ht="20" x14ac:dyDescent="0.4">
      <c r="A272" s="269"/>
      <c r="B272" s="254"/>
      <c r="C272" s="251"/>
      <c r="D272" s="269"/>
      <c r="E272" s="254"/>
      <c r="F272" s="251"/>
      <c r="G272" s="256"/>
      <c r="H272" s="251"/>
      <c r="I272" s="251"/>
      <c r="J272" s="251"/>
      <c r="K272" s="251"/>
      <c r="L272" s="251"/>
      <c r="M272" s="251"/>
      <c r="N272" s="251"/>
      <c r="O272" s="251"/>
      <c r="P272" s="251"/>
      <c r="Q272" s="251"/>
    </row>
    <row r="273" spans="1:17" ht="20" x14ac:dyDescent="0.4">
      <c r="A273" s="269"/>
      <c r="B273" s="254"/>
      <c r="C273" s="251"/>
      <c r="D273" s="269"/>
      <c r="E273" s="254"/>
      <c r="F273" s="251"/>
      <c r="G273" s="256"/>
      <c r="H273" s="251"/>
      <c r="I273" s="251"/>
      <c r="J273" s="251"/>
      <c r="K273" s="251"/>
      <c r="L273" s="251"/>
      <c r="M273" s="251"/>
      <c r="N273" s="251"/>
      <c r="O273" s="251"/>
      <c r="P273" s="251"/>
      <c r="Q273" s="251"/>
    </row>
    <row r="274" spans="1:17" ht="20" x14ac:dyDescent="0.4">
      <c r="A274" s="269"/>
      <c r="B274" s="254"/>
      <c r="C274" s="251"/>
      <c r="D274" s="269"/>
      <c r="E274" s="254"/>
      <c r="F274" s="251"/>
      <c r="G274" s="256"/>
      <c r="H274" s="251"/>
      <c r="I274" s="251"/>
      <c r="J274" s="251"/>
      <c r="K274" s="251"/>
      <c r="L274" s="251"/>
      <c r="M274" s="251"/>
      <c r="N274" s="251"/>
      <c r="O274" s="251"/>
      <c r="P274" s="251"/>
      <c r="Q274" s="251"/>
    </row>
    <row r="275" spans="1:17" ht="20" x14ac:dyDescent="0.4">
      <c r="A275" s="269"/>
      <c r="B275" s="254"/>
      <c r="C275" s="251"/>
      <c r="D275" s="269"/>
      <c r="E275" s="254"/>
      <c r="F275" s="251"/>
      <c r="G275" s="256"/>
      <c r="H275" s="251"/>
      <c r="I275" s="251"/>
      <c r="J275" s="251"/>
      <c r="K275" s="251"/>
      <c r="L275" s="251"/>
      <c r="M275" s="251"/>
      <c r="N275" s="251"/>
      <c r="O275" s="251"/>
      <c r="P275" s="251"/>
      <c r="Q275" s="251"/>
    </row>
    <row r="276" spans="1:17" ht="20" x14ac:dyDescent="0.4">
      <c r="A276" s="269"/>
      <c r="B276" s="254"/>
      <c r="C276" s="251"/>
      <c r="D276" s="269"/>
      <c r="E276" s="254"/>
      <c r="F276" s="251"/>
      <c r="G276" s="256"/>
      <c r="H276" s="251"/>
      <c r="I276" s="251"/>
      <c r="J276" s="251"/>
      <c r="K276" s="251"/>
      <c r="L276" s="251"/>
      <c r="M276" s="251"/>
      <c r="N276" s="251"/>
      <c r="O276" s="251"/>
      <c r="P276" s="251"/>
      <c r="Q276" s="251"/>
    </row>
    <row r="277" spans="1:17" ht="20" x14ac:dyDescent="0.4">
      <c r="A277" s="269"/>
      <c r="B277" s="254"/>
      <c r="C277" s="251"/>
      <c r="D277" s="269"/>
      <c r="E277" s="254"/>
      <c r="F277" s="251"/>
      <c r="G277" s="256"/>
      <c r="H277" s="251"/>
      <c r="I277" s="251"/>
      <c r="J277" s="251"/>
      <c r="K277" s="251"/>
      <c r="L277" s="251"/>
      <c r="M277" s="251"/>
      <c r="N277" s="251"/>
      <c r="O277" s="251"/>
      <c r="P277" s="251"/>
      <c r="Q277" s="251"/>
    </row>
    <row r="278" spans="1:17" ht="20" x14ac:dyDescent="0.4">
      <c r="A278" s="269"/>
      <c r="B278" s="254"/>
      <c r="C278" s="251"/>
      <c r="D278" s="269"/>
      <c r="E278" s="254"/>
      <c r="F278" s="251"/>
      <c r="G278" s="256"/>
      <c r="H278" s="251"/>
      <c r="I278" s="251"/>
      <c r="J278" s="251"/>
      <c r="K278" s="251"/>
      <c r="L278" s="251"/>
      <c r="M278" s="251"/>
      <c r="N278" s="251"/>
      <c r="O278" s="251"/>
      <c r="P278" s="251"/>
      <c r="Q278" s="251"/>
    </row>
    <row r="279" spans="1:17" ht="20" x14ac:dyDescent="0.4">
      <c r="A279" s="269"/>
      <c r="B279" s="254"/>
      <c r="C279" s="251"/>
      <c r="D279" s="269"/>
      <c r="E279" s="254"/>
      <c r="F279" s="251"/>
      <c r="G279" s="256"/>
      <c r="H279" s="251"/>
      <c r="I279" s="251"/>
      <c r="J279" s="251"/>
      <c r="K279" s="251"/>
      <c r="L279" s="251"/>
      <c r="M279" s="251"/>
      <c r="N279" s="251"/>
      <c r="O279" s="251"/>
      <c r="P279" s="251"/>
      <c r="Q279" s="251"/>
    </row>
    <row r="280" spans="1:17" ht="20" x14ac:dyDescent="0.4">
      <c r="A280" s="269"/>
      <c r="B280" s="254"/>
      <c r="C280" s="251"/>
      <c r="D280" s="269"/>
      <c r="E280" s="254"/>
      <c r="F280" s="251"/>
      <c r="G280" s="256"/>
      <c r="H280" s="251"/>
      <c r="I280" s="251"/>
      <c r="J280" s="251"/>
      <c r="K280" s="251"/>
      <c r="L280" s="251"/>
      <c r="M280" s="251"/>
      <c r="N280" s="251"/>
      <c r="O280" s="251"/>
      <c r="P280" s="251"/>
      <c r="Q280" s="251"/>
    </row>
    <row r="281" spans="1:17" ht="20" x14ac:dyDescent="0.4">
      <c r="A281" s="269"/>
      <c r="B281" s="254"/>
      <c r="C281" s="251"/>
      <c r="D281" s="269"/>
      <c r="E281" s="254"/>
      <c r="F281" s="251"/>
      <c r="G281" s="256"/>
      <c r="H281" s="251"/>
      <c r="I281" s="251"/>
      <c r="J281" s="251"/>
      <c r="K281" s="251"/>
      <c r="L281" s="251"/>
      <c r="M281" s="251"/>
      <c r="N281" s="251"/>
      <c r="O281" s="251"/>
      <c r="P281" s="251"/>
      <c r="Q281" s="251"/>
    </row>
    <row r="282" spans="1:17" ht="20" x14ac:dyDescent="0.4">
      <c r="A282" s="269"/>
      <c r="B282" s="254"/>
      <c r="C282" s="251"/>
      <c r="D282" s="269"/>
      <c r="E282" s="254"/>
      <c r="F282" s="251"/>
      <c r="G282" s="256"/>
      <c r="H282" s="251"/>
      <c r="I282" s="251"/>
      <c r="J282" s="251"/>
      <c r="K282" s="251"/>
      <c r="L282" s="251"/>
      <c r="M282" s="251"/>
      <c r="N282" s="251"/>
      <c r="O282" s="251"/>
      <c r="P282" s="251"/>
      <c r="Q282" s="251"/>
    </row>
    <row r="283" spans="1:17" ht="20" x14ac:dyDescent="0.4">
      <c r="A283" s="269"/>
      <c r="B283" s="254"/>
      <c r="C283" s="251"/>
      <c r="D283" s="269"/>
      <c r="E283" s="254"/>
      <c r="F283" s="251"/>
      <c r="G283" s="256"/>
      <c r="H283" s="251"/>
      <c r="I283" s="251"/>
      <c r="J283" s="251"/>
      <c r="K283" s="251"/>
      <c r="L283" s="251"/>
      <c r="M283" s="251"/>
      <c r="N283" s="251"/>
      <c r="O283" s="251"/>
      <c r="P283" s="251"/>
      <c r="Q283" s="251"/>
    </row>
    <row r="284" spans="1:17" ht="20" x14ac:dyDescent="0.4">
      <c r="A284" s="269"/>
      <c r="B284" s="254"/>
      <c r="C284" s="251"/>
      <c r="D284" s="269"/>
      <c r="E284" s="254"/>
      <c r="F284" s="251"/>
      <c r="G284" s="256"/>
      <c r="H284" s="251"/>
      <c r="I284" s="251"/>
      <c r="J284" s="251"/>
      <c r="K284" s="251"/>
      <c r="L284" s="251"/>
      <c r="M284" s="251"/>
      <c r="N284" s="251"/>
      <c r="O284" s="251"/>
      <c r="P284" s="251"/>
      <c r="Q284" s="251"/>
    </row>
    <row r="285" spans="1:17" ht="20" x14ac:dyDescent="0.4">
      <c r="A285" s="269"/>
      <c r="B285" s="254"/>
      <c r="C285" s="251"/>
      <c r="D285" s="269"/>
      <c r="E285" s="254"/>
      <c r="F285" s="251"/>
      <c r="G285" s="256"/>
      <c r="H285" s="251"/>
      <c r="I285" s="251"/>
      <c r="J285" s="251"/>
      <c r="K285" s="251"/>
      <c r="L285" s="251"/>
      <c r="M285" s="251"/>
      <c r="N285" s="251"/>
      <c r="O285" s="251"/>
      <c r="P285" s="251"/>
      <c r="Q285" s="251"/>
    </row>
    <row r="286" spans="1:17" ht="20" x14ac:dyDescent="0.4">
      <c r="A286" s="269"/>
      <c r="B286" s="254"/>
      <c r="C286" s="251"/>
      <c r="D286" s="269"/>
      <c r="E286" s="254"/>
      <c r="F286" s="251"/>
      <c r="G286" s="256"/>
      <c r="H286" s="251"/>
      <c r="I286" s="251"/>
      <c r="J286" s="251"/>
      <c r="K286" s="251"/>
      <c r="L286" s="251"/>
      <c r="M286" s="251"/>
      <c r="N286" s="251"/>
      <c r="O286" s="251"/>
      <c r="P286" s="251"/>
      <c r="Q286" s="251"/>
    </row>
    <row r="287" spans="1:17" ht="20" x14ac:dyDescent="0.4">
      <c r="A287" s="269"/>
      <c r="B287" s="254"/>
      <c r="C287" s="251"/>
      <c r="D287" s="269"/>
      <c r="E287" s="254"/>
      <c r="F287" s="251"/>
      <c r="G287" s="256"/>
      <c r="H287" s="251"/>
      <c r="I287" s="251"/>
      <c r="J287" s="251"/>
      <c r="K287" s="251"/>
      <c r="L287" s="251"/>
      <c r="M287" s="251"/>
      <c r="N287" s="251"/>
      <c r="O287" s="251"/>
      <c r="P287" s="251"/>
      <c r="Q287" s="251"/>
    </row>
    <row r="288" spans="1:17" ht="20" x14ac:dyDescent="0.4">
      <c r="A288" s="269"/>
      <c r="B288" s="254"/>
      <c r="C288" s="251"/>
      <c r="D288" s="269"/>
      <c r="E288" s="254"/>
      <c r="F288" s="251"/>
      <c r="G288" s="256"/>
      <c r="H288" s="251"/>
      <c r="I288" s="251"/>
      <c r="J288" s="251"/>
      <c r="K288" s="251"/>
      <c r="L288" s="251"/>
      <c r="M288" s="251"/>
      <c r="N288" s="251"/>
      <c r="O288" s="251"/>
      <c r="P288" s="251"/>
      <c r="Q288" s="251"/>
    </row>
    <row r="289" spans="1:17" ht="20" x14ac:dyDescent="0.4">
      <c r="A289" s="269"/>
      <c r="B289" s="254"/>
      <c r="C289" s="251"/>
      <c r="D289" s="269"/>
      <c r="E289" s="254"/>
      <c r="F289" s="251"/>
      <c r="G289" s="256"/>
      <c r="H289" s="251"/>
      <c r="I289" s="251"/>
      <c r="J289" s="251"/>
      <c r="K289" s="251"/>
      <c r="L289" s="251"/>
      <c r="M289" s="251"/>
      <c r="N289" s="251"/>
      <c r="O289" s="251"/>
      <c r="P289" s="251"/>
      <c r="Q289" s="251"/>
    </row>
    <row r="290" spans="1:17" ht="20" x14ac:dyDescent="0.4">
      <c r="A290" s="269"/>
      <c r="B290" s="254"/>
      <c r="C290" s="251"/>
      <c r="D290" s="269"/>
      <c r="E290" s="254"/>
      <c r="F290" s="251"/>
      <c r="G290" s="256"/>
      <c r="H290" s="251"/>
      <c r="I290" s="251"/>
      <c r="J290" s="251"/>
      <c r="K290" s="251"/>
      <c r="L290" s="251"/>
      <c r="M290" s="251"/>
      <c r="N290" s="251"/>
      <c r="O290" s="251"/>
      <c r="P290" s="251"/>
      <c r="Q290" s="251"/>
    </row>
    <row r="291" spans="1:17" ht="20" x14ac:dyDescent="0.4">
      <c r="A291" s="269"/>
      <c r="B291" s="254"/>
      <c r="C291" s="251"/>
      <c r="D291" s="269"/>
      <c r="E291" s="254"/>
      <c r="F291" s="251"/>
      <c r="G291" s="256"/>
      <c r="H291" s="251"/>
      <c r="I291" s="251"/>
      <c r="J291" s="251"/>
      <c r="K291" s="251"/>
      <c r="L291" s="251"/>
      <c r="M291" s="251"/>
      <c r="N291" s="251"/>
      <c r="O291" s="251"/>
      <c r="P291" s="251"/>
      <c r="Q291" s="251"/>
    </row>
    <row r="292" spans="1:17" ht="20" x14ac:dyDescent="0.4">
      <c r="A292" s="269"/>
      <c r="B292" s="254"/>
      <c r="C292" s="251"/>
      <c r="D292" s="269"/>
      <c r="E292" s="254"/>
      <c r="F292" s="251"/>
      <c r="G292" s="256"/>
      <c r="H292" s="251"/>
      <c r="I292" s="251"/>
      <c r="J292" s="251"/>
      <c r="K292" s="251"/>
      <c r="L292" s="251"/>
      <c r="M292" s="251"/>
      <c r="N292" s="251"/>
      <c r="O292" s="251"/>
      <c r="P292" s="251"/>
      <c r="Q292" s="251"/>
    </row>
    <row r="293" spans="1:17" ht="20" x14ac:dyDescent="0.4">
      <c r="A293" s="269"/>
      <c r="B293" s="254"/>
      <c r="C293" s="251"/>
      <c r="D293" s="269"/>
      <c r="E293" s="254"/>
      <c r="F293" s="251"/>
      <c r="G293" s="256"/>
      <c r="H293" s="251"/>
      <c r="I293" s="251"/>
      <c r="J293" s="251"/>
      <c r="K293" s="251"/>
      <c r="L293" s="251"/>
      <c r="M293" s="251"/>
      <c r="N293" s="251"/>
      <c r="O293" s="251"/>
      <c r="P293" s="251"/>
      <c r="Q293" s="251"/>
    </row>
    <row r="294" spans="1:17" ht="20" x14ac:dyDescent="0.4">
      <c r="A294" s="269"/>
      <c r="B294" s="254"/>
      <c r="C294" s="251"/>
      <c r="D294" s="269"/>
      <c r="E294" s="254"/>
      <c r="F294" s="251"/>
      <c r="G294" s="256"/>
      <c r="H294" s="251"/>
      <c r="I294" s="251"/>
      <c r="J294" s="251"/>
      <c r="K294" s="251"/>
      <c r="L294" s="251"/>
      <c r="M294" s="251"/>
      <c r="N294" s="251"/>
      <c r="O294" s="251"/>
      <c r="P294" s="251"/>
      <c r="Q294" s="251"/>
    </row>
    <row r="295" spans="1:17" ht="20" x14ac:dyDescent="0.4">
      <c r="A295" s="269"/>
      <c r="B295" s="254"/>
      <c r="C295" s="251"/>
      <c r="D295" s="269"/>
      <c r="E295" s="254"/>
      <c r="F295" s="251"/>
      <c r="G295" s="256"/>
      <c r="H295" s="251"/>
      <c r="I295" s="251"/>
      <c r="J295" s="251"/>
      <c r="K295" s="251"/>
      <c r="L295" s="251"/>
      <c r="M295" s="251"/>
      <c r="N295" s="251"/>
      <c r="O295" s="251"/>
      <c r="P295" s="251"/>
      <c r="Q295" s="251"/>
    </row>
    <row r="296" spans="1:17" ht="20" x14ac:dyDescent="0.4">
      <c r="A296" s="269"/>
      <c r="B296" s="254"/>
      <c r="C296" s="251"/>
      <c r="D296" s="269"/>
      <c r="E296" s="254"/>
      <c r="F296" s="251"/>
      <c r="G296" s="256"/>
      <c r="H296" s="251"/>
      <c r="I296" s="251"/>
      <c r="J296" s="251"/>
      <c r="K296" s="251"/>
      <c r="L296" s="251"/>
      <c r="M296" s="251"/>
      <c r="N296" s="251"/>
      <c r="O296" s="251"/>
      <c r="P296" s="251"/>
      <c r="Q296" s="251"/>
    </row>
    <row r="297" spans="1:17" ht="20" x14ac:dyDescent="0.4">
      <c r="A297" s="269"/>
      <c r="B297" s="254"/>
      <c r="C297" s="251"/>
      <c r="D297" s="269"/>
      <c r="E297" s="254"/>
      <c r="F297" s="251"/>
      <c r="G297" s="256"/>
      <c r="H297" s="251"/>
      <c r="I297" s="251"/>
      <c r="J297" s="251"/>
      <c r="K297" s="251"/>
      <c r="L297" s="251"/>
      <c r="M297" s="251"/>
      <c r="N297" s="251"/>
      <c r="O297" s="251"/>
      <c r="P297" s="251"/>
      <c r="Q297" s="251"/>
    </row>
    <row r="298" spans="1:17" ht="20" x14ac:dyDescent="0.4">
      <c r="A298" s="269"/>
      <c r="B298" s="254"/>
      <c r="C298" s="251"/>
      <c r="D298" s="269"/>
      <c r="E298" s="254"/>
      <c r="F298" s="251"/>
      <c r="G298" s="256"/>
      <c r="H298" s="251"/>
      <c r="I298" s="251"/>
      <c r="J298" s="251"/>
      <c r="K298" s="251"/>
      <c r="L298" s="251"/>
      <c r="M298" s="251"/>
      <c r="N298" s="251"/>
      <c r="O298" s="251"/>
      <c r="P298" s="251"/>
      <c r="Q298" s="251"/>
    </row>
    <row r="299" spans="1:17" ht="20" x14ac:dyDescent="0.4">
      <c r="A299" s="269"/>
      <c r="B299" s="254"/>
      <c r="C299" s="251"/>
      <c r="D299" s="269"/>
      <c r="E299" s="254"/>
      <c r="F299" s="251"/>
      <c r="G299" s="256"/>
      <c r="H299" s="251"/>
      <c r="I299" s="251"/>
      <c r="J299" s="251"/>
      <c r="K299" s="251"/>
      <c r="L299" s="251"/>
      <c r="M299" s="251"/>
      <c r="N299" s="251"/>
      <c r="O299" s="251"/>
      <c r="P299" s="251"/>
      <c r="Q299" s="251"/>
    </row>
    <row r="300" spans="1:17" ht="20" x14ac:dyDescent="0.4">
      <c r="A300" s="269"/>
      <c r="B300" s="254"/>
      <c r="C300" s="251"/>
      <c r="D300" s="269"/>
      <c r="E300" s="254"/>
      <c r="F300" s="251"/>
      <c r="G300" s="256"/>
      <c r="H300" s="251"/>
      <c r="I300" s="251"/>
      <c r="J300" s="251"/>
      <c r="K300" s="251"/>
      <c r="L300" s="251"/>
      <c r="M300" s="251"/>
      <c r="N300" s="251"/>
      <c r="O300" s="251"/>
      <c r="P300" s="251"/>
      <c r="Q300" s="251"/>
    </row>
    <row r="301" spans="1:17" ht="20" x14ac:dyDescent="0.4">
      <c r="A301" s="269"/>
      <c r="B301" s="254"/>
      <c r="C301" s="251"/>
      <c r="D301" s="269"/>
      <c r="E301" s="254"/>
      <c r="F301" s="251"/>
      <c r="G301" s="256"/>
      <c r="H301" s="251"/>
      <c r="I301" s="251"/>
      <c r="J301" s="251"/>
      <c r="K301" s="251"/>
      <c r="L301" s="251"/>
      <c r="M301" s="251"/>
      <c r="N301" s="251"/>
      <c r="O301" s="251"/>
      <c r="P301" s="251"/>
      <c r="Q301" s="251"/>
    </row>
    <row r="302" spans="1:17" ht="20" x14ac:dyDescent="0.4">
      <c r="A302" s="269"/>
      <c r="B302" s="254"/>
      <c r="C302" s="251"/>
      <c r="D302" s="269"/>
      <c r="E302" s="254"/>
      <c r="F302" s="251"/>
      <c r="G302" s="256"/>
      <c r="H302" s="251"/>
      <c r="I302" s="251"/>
      <c r="J302" s="251"/>
      <c r="K302" s="251"/>
      <c r="L302" s="251"/>
      <c r="M302" s="251"/>
      <c r="N302" s="251"/>
      <c r="O302" s="251"/>
      <c r="P302" s="251"/>
      <c r="Q302" s="251"/>
    </row>
    <row r="303" spans="1:17" ht="20" x14ac:dyDescent="0.4">
      <c r="A303" s="269"/>
      <c r="B303" s="254"/>
      <c r="C303" s="251"/>
      <c r="D303" s="269"/>
      <c r="E303" s="254"/>
      <c r="F303" s="251"/>
      <c r="G303" s="256"/>
      <c r="H303" s="251"/>
      <c r="I303" s="251"/>
      <c r="J303" s="251"/>
      <c r="K303" s="251"/>
      <c r="L303" s="251"/>
      <c r="M303" s="251"/>
      <c r="N303" s="251"/>
      <c r="O303" s="251"/>
      <c r="P303" s="251"/>
      <c r="Q303" s="251"/>
    </row>
    <row r="304" spans="1:17" ht="20" x14ac:dyDescent="0.4">
      <c r="A304" s="269"/>
      <c r="B304" s="254"/>
      <c r="C304" s="251"/>
      <c r="D304" s="269"/>
      <c r="E304" s="254"/>
      <c r="F304" s="251"/>
      <c r="G304" s="256"/>
      <c r="H304" s="251"/>
      <c r="I304" s="251"/>
      <c r="J304" s="251"/>
      <c r="K304" s="251"/>
      <c r="L304" s="251"/>
      <c r="M304" s="251"/>
      <c r="N304" s="251"/>
      <c r="O304" s="251"/>
      <c r="P304" s="251"/>
      <c r="Q304" s="251"/>
    </row>
    <row r="305" spans="1:17" ht="20" x14ac:dyDescent="0.4">
      <c r="A305" s="269"/>
      <c r="B305" s="254"/>
      <c r="C305" s="251"/>
      <c r="D305" s="269"/>
      <c r="E305" s="254"/>
      <c r="F305" s="251"/>
      <c r="G305" s="256"/>
      <c r="H305" s="251"/>
      <c r="I305" s="251"/>
      <c r="J305" s="251"/>
      <c r="K305" s="251"/>
      <c r="L305" s="251"/>
      <c r="M305" s="251"/>
      <c r="N305" s="251"/>
      <c r="O305" s="251"/>
      <c r="P305" s="251"/>
      <c r="Q305" s="251"/>
    </row>
    <row r="306" spans="1:17" ht="20" x14ac:dyDescent="0.4">
      <c r="A306" s="269"/>
      <c r="B306" s="254"/>
      <c r="C306" s="251"/>
      <c r="D306" s="269"/>
      <c r="E306" s="254"/>
      <c r="F306" s="251"/>
      <c r="G306" s="256"/>
      <c r="H306" s="251"/>
      <c r="I306" s="251"/>
      <c r="J306" s="251"/>
      <c r="K306" s="251"/>
      <c r="L306" s="251"/>
      <c r="M306" s="251"/>
      <c r="N306" s="251"/>
      <c r="O306" s="251"/>
      <c r="P306" s="251"/>
      <c r="Q306" s="251"/>
    </row>
    <row r="307" spans="1:17" ht="20" x14ac:dyDescent="0.4">
      <c r="A307" s="269"/>
      <c r="B307" s="254"/>
      <c r="C307" s="251"/>
      <c r="D307" s="269"/>
      <c r="E307" s="254"/>
      <c r="F307" s="251"/>
      <c r="G307" s="256"/>
      <c r="H307" s="251"/>
      <c r="I307" s="251"/>
      <c r="J307" s="251"/>
      <c r="K307" s="251"/>
      <c r="L307" s="251"/>
      <c r="M307" s="251"/>
      <c r="N307" s="251"/>
      <c r="O307" s="251"/>
      <c r="P307" s="251"/>
      <c r="Q307" s="251"/>
    </row>
    <row r="308" spans="1:17" ht="20" x14ac:dyDescent="0.4">
      <c r="A308" s="269"/>
      <c r="B308" s="254"/>
      <c r="C308" s="251"/>
      <c r="D308" s="269"/>
      <c r="E308" s="254"/>
      <c r="F308" s="251"/>
      <c r="G308" s="256"/>
      <c r="H308" s="251"/>
      <c r="I308" s="251"/>
      <c r="J308" s="251"/>
      <c r="K308" s="251"/>
      <c r="L308" s="251"/>
      <c r="M308" s="251"/>
      <c r="N308" s="251"/>
      <c r="O308" s="251"/>
      <c r="P308" s="251"/>
      <c r="Q308" s="251"/>
    </row>
    <row r="309" spans="1:17" ht="20" x14ac:dyDescent="0.4">
      <c r="A309" s="269"/>
      <c r="B309" s="254"/>
      <c r="C309" s="251"/>
      <c r="D309" s="269"/>
      <c r="E309" s="254"/>
      <c r="F309" s="251"/>
      <c r="G309" s="256"/>
      <c r="H309" s="251"/>
      <c r="I309" s="251"/>
      <c r="J309" s="251"/>
      <c r="K309" s="251"/>
      <c r="L309" s="251"/>
      <c r="M309" s="251"/>
      <c r="N309" s="251"/>
      <c r="O309" s="251"/>
      <c r="P309" s="251"/>
      <c r="Q309" s="251"/>
    </row>
    <row r="310" spans="1:17" ht="20" x14ac:dyDescent="0.4">
      <c r="A310" s="269"/>
      <c r="B310" s="254"/>
      <c r="C310" s="251"/>
      <c r="D310" s="269"/>
      <c r="E310" s="254"/>
      <c r="F310" s="251"/>
      <c r="G310" s="256"/>
      <c r="H310" s="251"/>
      <c r="I310" s="251"/>
      <c r="J310" s="251"/>
      <c r="K310" s="251"/>
      <c r="L310" s="251"/>
      <c r="M310" s="251"/>
      <c r="N310" s="251"/>
      <c r="O310" s="251"/>
      <c r="P310" s="251"/>
      <c r="Q310" s="251"/>
    </row>
    <row r="311" spans="1:17" ht="20" x14ac:dyDescent="0.4">
      <c r="A311" s="269"/>
      <c r="B311" s="254"/>
      <c r="C311" s="251"/>
      <c r="D311" s="269"/>
      <c r="E311" s="254"/>
      <c r="F311" s="251"/>
      <c r="G311" s="256"/>
      <c r="H311" s="251"/>
      <c r="I311" s="251"/>
      <c r="J311" s="251"/>
      <c r="K311" s="251"/>
      <c r="L311" s="251"/>
      <c r="M311" s="251"/>
      <c r="N311" s="251"/>
      <c r="O311" s="251"/>
      <c r="P311" s="251"/>
      <c r="Q311" s="251"/>
    </row>
    <row r="312" spans="1:17" ht="20" x14ac:dyDescent="0.4">
      <c r="A312" s="269"/>
      <c r="B312" s="254"/>
      <c r="C312" s="251"/>
      <c r="D312" s="269"/>
      <c r="E312" s="254"/>
      <c r="F312" s="251"/>
      <c r="G312" s="256"/>
      <c r="H312" s="251"/>
      <c r="I312" s="251"/>
      <c r="J312" s="251"/>
      <c r="K312" s="251"/>
      <c r="L312" s="251"/>
      <c r="M312" s="251"/>
      <c r="N312" s="251"/>
      <c r="O312" s="251"/>
      <c r="P312" s="251"/>
      <c r="Q312" s="251"/>
    </row>
    <row r="313" spans="1:17" ht="20" x14ac:dyDescent="0.4">
      <c r="A313" s="269"/>
      <c r="B313" s="254"/>
      <c r="C313" s="251"/>
      <c r="D313" s="269"/>
      <c r="E313" s="254"/>
      <c r="F313" s="251"/>
      <c r="G313" s="256"/>
      <c r="H313" s="251"/>
      <c r="I313" s="251"/>
      <c r="J313" s="251"/>
      <c r="K313" s="251"/>
      <c r="L313" s="251"/>
      <c r="M313" s="251"/>
      <c r="N313" s="251"/>
      <c r="O313" s="251"/>
      <c r="P313" s="251"/>
      <c r="Q313" s="251"/>
    </row>
    <row r="314" spans="1:17" ht="20" x14ac:dyDescent="0.4">
      <c r="A314" s="269"/>
      <c r="B314" s="254"/>
      <c r="C314" s="251"/>
      <c r="D314" s="269"/>
      <c r="E314" s="254"/>
      <c r="F314" s="251"/>
      <c r="G314" s="256"/>
      <c r="H314" s="251"/>
      <c r="I314" s="251"/>
      <c r="J314" s="251"/>
      <c r="K314" s="251"/>
      <c r="L314" s="251"/>
      <c r="M314" s="251"/>
      <c r="N314" s="251"/>
      <c r="O314" s="251"/>
      <c r="P314" s="251"/>
      <c r="Q314" s="251"/>
    </row>
    <row r="315" spans="1:17" ht="20" x14ac:dyDescent="0.4">
      <c r="A315" s="269"/>
      <c r="B315" s="254"/>
      <c r="C315" s="251"/>
      <c r="D315" s="269"/>
      <c r="E315" s="254"/>
      <c r="F315" s="251"/>
      <c r="G315" s="256"/>
      <c r="H315" s="251"/>
      <c r="I315" s="251"/>
      <c r="J315" s="251"/>
      <c r="K315" s="251"/>
      <c r="L315" s="251"/>
      <c r="M315" s="251"/>
      <c r="N315" s="251"/>
      <c r="O315" s="251"/>
      <c r="P315" s="251"/>
      <c r="Q315" s="251"/>
    </row>
    <row r="316" spans="1:17" ht="20" x14ac:dyDescent="0.4">
      <c r="A316" s="269"/>
      <c r="B316" s="254"/>
      <c r="C316" s="251"/>
      <c r="D316" s="269"/>
      <c r="E316" s="254"/>
      <c r="F316" s="251"/>
      <c r="G316" s="256"/>
      <c r="H316" s="251"/>
      <c r="I316" s="251"/>
      <c r="J316" s="251"/>
      <c r="K316" s="251"/>
      <c r="L316" s="251"/>
      <c r="M316" s="251"/>
      <c r="N316" s="251"/>
      <c r="O316" s="251"/>
      <c r="P316" s="251"/>
      <c r="Q316" s="251"/>
    </row>
    <row r="317" spans="1:17" ht="20" x14ac:dyDescent="0.4">
      <c r="A317" s="269"/>
      <c r="B317" s="254"/>
      <c r="C317" s="251"/>
      <c r="D317" s="269"/>
      <c r="E317" s="254"/>
      <c r="F317" s="251"/>
      <c r="G317" s="256"/>
      <c r="H317" s="251"/>
      <c r="I317" s="251"/>
      <c r="J317" s="251"/>
      <c r="K317" s="251"/>
      <c r="L317" s="251"/>
      <c r="M317" s="251"/>
      <c r="N317" s="251"/>
      <c r="O317" s="251"/>
      <c r="P317" s="251"/>
      <c r="Q317" s="251"/>
    </row>
    <row r="318" spans="1:17" ht="20" x14ac:dyDescent="0.4">
      <c r="A318" s="269"/>
      <c r="B318" s="254"/>
      <c r="C318" s="251"/>
      <c r="D318" s="269"/>
      <c r="E318" s="254"/>
      <c r="F318" s="251"/>
      <c r="G318" s="256"/>
      <c r="H318" s="251"/>
      <c r="I318" s="251"/>
      <c r="J318" s="251"/>
      <c r="K318" s="251"/>
      <c r="L318" s="251"/>
      <c r="M318" s="251"/>
      <c r="N318" s="251"/>
      <c r="O318" s="251"/>
      <c r="P318" s="251"/>
      <c r="Q318" s="251"/>
    </row>
    <row r="319" spans="1:17" ht="20" x14ac:dyDescent="0.4">
      <c r="A319" s="269"/>
      <c r="B319" s="254"/>
      <c r="C319" s="251"/>
      <c r="D319" s="269"/>
      <c r="E319" s="254"/>
      <c r="F319" s="251"/>
      <c r="G319" s="256"/>
      <c r="H319" s="251"/>
      <c r="I319" s="251"/>
      <c r="J319" s="251"/>
      <c r="K319" s="251"/>
      <c r="L319" s="251"/>
      <c r="M319" s="251"/>
      <c r="N319" s="251"/>
      <c r="O319" s="251"/>
      <c r="P319" s="251"/>
      <c r="Q319" s="251"/>
    </row>
    <row r="320" spans="1:17" ht="20" x14ac:dyDescent="0.4">
      <c r="A320" s="269"/>
      <c r="B320" s="254"/>
      <c r="C320" s="251"/>
      <c r="D320" s="269"/>
      <c r="E320" s="254"/>
      <c r="F320" s="251"/>
      <c r="G320" s="256"/>
      <c r="H320" s="251"/>
      <c r="I320" s="251"/>
      <c r="J320" s="251"/>
      <c r="K320" s="251"/>
      <c r="L320" s="251"/>
      <c r="M320" s="251"/>
      <c r="N320" s="251"/>
      <c r="O320" s="251"/>
      <c r="P320" s="251"/>
      <c r="Q320" s="251"/>
    </row>
    <row r="321" spans="1:17" ht="20" x14ac:dyDescent="0.4">
      <c r="A321" s="269"/>
      <c r="B321" s="254"/>
      <c r="C321" s="251"/>
      <c r="D321" s="269"/>
      <c r="E321" s="254"/>
      <c r="F321" s="251"/>
      <c r="G321" s="256"/>
      <c r="H321" s="251"/>
      <c r="I321" s="251"/>
      <c r="J321" s="251"/>
      <c r="K321" s="251"/>
      <c r="L321" s="251"/>
      <c r="M321" s="251"/>
      <c r="N321" s="251"/>
      <c r="O321" s="251"/>
      <c r="P321" s="251"/>
      <c r="Q321" s="251"/>
    </row>
    <row r="322" spans="1:17" ht="20" x14ac:dyDescent="0.4">
      <c r="A322" s="269"/>
      <c r="B322" s="254"/>
      <c r="C322" s="251"/>
      <c r="D322" s="269"/>
      <c r="E322" s="254"/>
      <c r="F322" s="251"/>
      <c r="G322" s="256"/>
      <c r="H322" s="251"/>
      <c r="I322" s="251"/>
      <c r="J322" s="251"/>
      <c r="K322" s="251"/>
      <c r="L322" s="251"/>
      <c r="M322" s="251"/>
      <c r="N322" s="251"/>
      <c r="O322" s="251"/>
      <c r="P322" s="251"/>
      <c r="Q322" s="251"/>
    </row>
    <row r="323" spans="1:17" ht="20" x14ac:dyDescent="0.4">
      <c r="A323" s="269"/>
      <c r="B323" s="254"/>
      <c r="C323" s="251"/>
      <c r="D323" s="269"/>
      <c r="E323" s="254"/>
      <c r="F323" s="251"/>
      <c r="G323" s="256"/>
      <c r="H323" s="251"/>
      <c r="I323" s="251"/>
      <c r="J323" s="251"/>
      <c r="K323" s="251"/>
      <c r="L323" s="251"/>
      <c r="M323" s="251"/>
      <c r="N323" s="251"/>
      <c r="O323" s="251"/>
      <c r="P323" s="251"/>
      <c r="Q323" s="251"/>
    </row>
    <row r="324" spans="1:17" ht="20" x14ac:dyDescent="0.4">
      <c r="A324" s="269"/>
      <c r="B324" s="254"/>
      <c r="C324" s="251"/>
      <c r="D324" s="269"/>
      <c r="E324" s="254"/>
      <c r="F324" s="251"/>
      <c r="G324" s="256"/>
      <c r="H324" s="251"/>
      <c r="I324" s="251"/>
      <c r="J324" s="251"/>
      <c r="K324" s="251"/>
      <c r="L324" s="251"/>
      <c r="M324" s="251"/>
      <c r="N324" s="251"/>
      <c r="O324" s="251"/>
      <c r="P324" s="251"/>
      <c r="Q324" s="251"/>
    </row>
    <row r="325" spans="1:17" ht="20" x14ac:dyDescent="0.4">
      <c r="A325" s="269"/>
      <c r="B325" s="254"/>
      <c r="C325" s="251"/>
      <c r="D325" s="269"/>
      <c r="E325" s="254"/>
      <c r="F325" s="251"/>
      <c r="G325" s="256"/>
      <c r="H325" s="251"/>
      <c r="I325" s="251"/>
      <c r="J325" s="251"/>
      <c r="K325" s="251"/>
      <c r="L325" s="251"/>
      <c r="M325" s="251"/>
      <c r="N325" s="251"/>
      <c r="O325" s="251"/>
      <c r="P325" s="251"/>
      <c r="Q325" s="251"/>
    </row>
    <row r="326" spans="1:17" ht="20" x14ac:dyDescent="0.4">
      <c r="A326" s="269"/>
      <c r="B326" s="254"/>
      <c r="C326" s="251"/>
      <c r="D326" s="269"/>
      <c r="E326" s="254"/>
      <c r="F326" s="251"/>
      <c r="G326" s="256"/>
      <c r="H326" s="251"/>
      <c r="I326" s="251"/>
      <c r="J326" s="251"/>
      <c r="K326" s="251"/>
      <c r="L326" s="251"/>
      <c r="M326" s="251"/>
      <c r="N326" s="251"/>
      <c r="O326" s="251"/>
      <c r="P326" s="251"/>
      <c r="Q326" s="251"/>
    </row>
    <row r="327" spans="1:17" ht="20" x14ac:dyDescent="0.4">
      <c r="A327" s="269"/>
      <c r="B327" s="254"/>
      <c r="C327" s="251"/>
      <c r="D327" s="269"/>
      <c r="E327" s="254"/>
      <c r="F327" s="251"/>
      <c r="G327" s="256"/>
      <c r="H327" s="251"/>
      <c r="I327" s="251"/>
      <c r="J327" s="251"/>
      <c r="K327" s="251"/>
      <c r="L327" s="251"/>
      <c r="M327" s="251"/>
      <c r="N327" s="251"/>
      <c r="O327" s="251"/>
      <c r="P327" s="251"/>
      <c r="Q327" s="251"/>
    </row>
    <row r="328" spans="1:17" ht="20" x14ac:dyDescent="0.4">
      <c r="A328" s="269"/>
      <c r="B328" s="254"/>
      <c r="C328" s="251"/>
      <c r="D328" s="269"/>
      <c r="E328" s="254"/>
      <c r="F328" s="251"/>
      <c r="G328" s="256"/>
      <c r="H328" s="251"/>
      <c r="I328" s="251"/>
      <c r="J328" s="251"/>
      <c r="K328" s="251"/>
      <c r="L328" s="251"/>
      <c r="M328" s="251"/>
      <c r="N328" s="251"/>
      <c r="O328" s="251"/>
      <c r="P328" s="251"/>
      <c r="Q328" s="251"/>
    </row>
    <row r="329" spans="1:17" ht="20" x14ac:dyDescent="0.4">
      <c r="A329" s="269"/>
      <c r="B329" s="254"/>
      <c r="C329" s="251"/>
      <c r="D329" s="269"/>
      <c r="E329" s="254"/>
      <c r="F329" s="251"/>
      <c r="G329" s="256"/>
      <c r="H329" s="251"/>
      <c r="I329" s="251"/>
      <c r="J329" s="251"/>
      <c r="K329" s="251"/>
      <c r="L329" s="251"/>
      <c r="M329" s="251"/>
      <c r="N329" s="251"/>
      <c r="O329" s="251"/>
      <c r="P329" s="251"/>
      <c r="Q329" s="251"/>
    </row>
    <row r="330" spans="1:17" ht="20" x14ac:dyDescent="0.4">
      <c r="A330" s="269"/>
      <c r="B330" s="254"/>
      <c r="C330" s="251"/>
      <c r="D330" s="269"/>
      <c r="E330" s="254"/>
      <c r="F330" s="251"/>
      <c r="G330" s="256"/>
      <c r="H330" s="251"/>
      <c r="I330" s="251"/>
      <c r="J330" s="251"/>
      <c r="K330" s="251"/>
      <c r="L330" s="251"/>
      <c r="M330" s="251"/>
      <c r="N330" s="251"/>
      <c r="O330" s="251"/>
      <c r="P330" s="251"/>
      <c r="Q330" s="251"/>
    </row>
    <row r="331" spans="1:17" ht="20" x14ac:dyDescent="0.4">
      <c r="A331" s="269"/>
      <c r="B331" s="254"/>
      <c r="C331" s="251"/>
      <c r="D331" s="269"/>
      <c r="E331" s="254"/>
      <c r="F331" s="251"/>
      <c r="G331" s="256"/>
      <c r="H331" s="251"/>
      <c r="I331" s="251"/>
      <c r="J331" s="251"/>
      <c r="K331" s="251"/>
      <c r="L331" s="251"/>
      <c r="M331" s="251"/>
      <c r="N331" s="251"/>
      <c r="O331" s="251"/>
      <c r="P331" s="251"/>
      <c r="Q331" s="251"/>
    </row>
    <row r="332" spans="1:17" ht="20" x14ac:dyDescent="0.4">
      <c r="A332" s="269"/>
      <c r="B332" s="254"/>
      <c r="C332" s="251"/>
      <c r="D332" s="269"/>
      <c r="E332" s="254"/>
      <c r="F332" s="251"/>
      <c r="G332" s="256"/>
      <c r="H332" s="251"/>
      <c r="I332" s="251"/>
      <c r="J332" s="251"/>
      <c r="K332" s="251"/>
      <c r="L332" s="251"/>
      <c r="M332" s="251"/>
      <c r="N332" s="251"/>
      <c r="O332" s="251"/>
      <c r="P332" s="251"/>
      <c r="Q332" s="251"/>
    </row>
    <row r="333" spans="1:17" ht="20" x14ac:dyDescent="0.4">
      <c r="A333" s="269"/>
      <c r="B333" s="254"/>
      <c r="C333" s="251"/>
      <c r="D333" s="269"/>
      <c r="E333" s="254"/>
      <c r="F333" s="251"/>
      <c r="G333" s="256"/>
      <c r="H333" s="251"/>
      <c r="I333" s="251"/>
      <c r="J333" s="251"/>
      <c r="K333" s="251"/>
      <c r="L333" s="251"/>
      <c r="M333" s="251"/>
      <c r="N333" s="251"/>
      <c r="O333" s="251"/>
      <c r="P333" s="251"/>
      <c r="Q333" s="251"/>
    </row>
    <row r="334" spans="1:17" ht="20" x14ac:dyDescent="0.4">
      <c r="A334" s="269"/>
      <c r="B334" s="254"/>
      <c r="C334" s="251"/>
      <c r="D334" s="269"/>
      <c r="E334" s="254"/>
      <c r="F334" s="251"/>
      <c r="G334" s="256"/>
      <c r="H334" s="251"/>
      <c r="I334" s="251"/>
      <c r="J334" s="251"/>
      <c r="K334" s="251"/>
      <c r="L334" s="251"/>
      <c r="M334" s="251"/>
      <c r="N334" s="251"/>
      <c r="O334" s="251"/>
      <c r="P334" s="251"/>
      <c r="Q334" s="251"/>
    </row>
    <row r="335" spans="1:17" ht="20" x14ac:dyDescent="0.4">
      <c r="A335" s="269"/>
      <c r="B335" s="254"/>
      <c r="C335" s="251"/>
      <c r="D335" s="269"/>
      <c r="E335" s="254"/>
      <c r="F335" s="251"/>
      <c r="G335" s="256"/>
      <c r="H335" s="251"/>
      <c r="I335" s="251"/>
      <c r="J335" s="251"/>
      <c r="K335" s="251"/>
      <c r="L335" s="251"/>
      <c r="M335" s="251"/>
      <c r="N335" s="251"/>
      <c r="O335" s="251"/>
      <c r="P335" s="251"/>
      <c r="Q335" s="251"/>
    </row>
    <row r="336" spans="1:17" ht="20" x14ac:dyDescent="0.4">
      <c r="A336" s="269"/>
      <c r="B336" s="254"/>
      <c r="C336" s="251"/>
      <c r="D336" s="269"/>
      <c r="E336" s="254"/>
      <c r="F336" s="251"/>
      <c r="G336" s="256"/>
      <c r="H336" s="251"/>
      <c r="I336" s="251"/>
      <c r="J336" s="251"/>
      <c r="K336" s="251"/>
      <c r="L336" s="251"/>
      <c r="M336" s="251"/>
      <c r="N336" s="251"/>
      <c r="O336" s="251"/>
      <c r="P336" s="251"/>
      <c r="Q336" s="251"/>
    </row>
    <row r="337" spans="1:17" ht="20" x14ac:dyDescent="0.4">
      <c r="A337" s="269"/>
      <c r="B337" s="254"/>
      <c r="C337" s="251"/>
      <c r="D337" s="269"/>
      <c r="E337" s="254"/>
      <c r="F337" s="251"/>
      <c r="G337" s="256"/>
      <c r="H337" s="251"/>
      <c r="I337" s="251"/>
      <c r="J337" s="251"/>
      <c r="K337" s="251"/>
      <c r="L337" s="251"/>
      <c r="M337" s="251"/>
      <c r="N337" s="251"/>
      <c r="O337" s="251"/>
      <c r="P337" s="251"/>
      <c r="Q337" s="251"/>
    </row>
    <row r="338" spans="1:17" ht="20" x14ac:dyDescent="0.4">
      <c r="A338" s="269"/>
      <c r="B338" s="254"/>
      <c r="C338" s="251"/>
      <c r="D338" s="269"/>
      <c r="E338" s="254"/>
      <c r="F338" s="251"/>
      <c r="G338" s="256"/>
      <c r="H338" s="251"/>
      <c r="I338" s="251"/>
      <c r="J338" s="251"/>
      <c r="K338" s="251"/>
      <c r="L338" s="251"/>
      <c r="M338" s="251"/>
      <c r="N338" s="251"/>
      <c r="O338" s="251"/>
      <c r="P338" s="251"/>
      <c r="Q338" s="251"/>
    </row>
    <row r="339" spans="1:17" ht="20" x14ac:dyDescent="0.4">
      <c r="A339" s="269"/>
      <c r="B339" s="254"/>
      <c r="C339" s="251"/>
      <c r="D339" s="269"/>
      <c r="E339" s="254"/>
      <c r="F339" s="251"/>
      <c r="G339" s="256"/>
      <c r="H339" s="251"/>
      <c r="I339" s="251"/>
      <c r="J339" s="251"/>
      <c r="K339" s="251"/>
      <c r="L339" s="251"/>
      <c r="M339" s="251"/>
      <c r="N339" s="251"/>
      <c r="O339" s="251"/>
      <c r="P339" s="251"/>
      <c r="Q339" s="251"/>
    </row>
    <row r="340" spans="1:17" ht="20" x14ac:dyDescent="0.4">
      <c r="A340" s="269"/>
      <c r="B340" s="254"/>
      <c r="C340" s="251"/>
      <c r="D340" s="269"/>
      <c r="E340" s="254"/>
      <c r="F340" s="251"/>
      <c r="G340" s="256"/>
      <c r="H340" s="251"/>
      <c r="I340" s="251"/>
      <c r="J340" s="251"/>
      <c r="K340" s="251"/>
      <c r="L340" s="251"/>
      <c r="M340" s="251"/>
      <c r="N340" s="251"/>
      <c r="O340" s="251"/>
      <c r="P340" s="251"/>
      <c r="Q340" s="251"/>
    </row>
    <row r="341" spans="1:17" ht="20" x14ac:dyDescent="0.4">
      <c r="A341" s="269"/>
      <c r="B341" s="254"/>
      <c r="C341" s="251"/>
      <c r="D341" s="269"/>
      <c r="E341" s="254"/>
      <c r="F341" s="251"/>
      <c r="G341" s="256"/>
      <c r="H341" s="251"/>
      <c r="I341" s="251"/>
      <c r="J341" s="251"/>
      <c r="K341" s="251"/>
      <c r="L341" s="251"/>
      <c r="M341" s="251"/>
      <c r="N341" s="251"/>
      <c r="O341" s="251"/>
      <c r="P341" s="251"/>
      <c r="Q341" s="251"/>
    </row>
    <row r="342" spans="1:17" ht="20" x14ac:dyDescent="0.4">
      <c r="A342" s="269"/>
      <c r="B342" s="254"/>
      <c r="C342" s="251"/>
      <c r="D342" s="269"/>
      <c r="E342" s="254"/>
      <c r="F342" s="251"/>
      <c r="G342" s="256"/>
      <c r="H342" s="251"/>
      <c r="I342" s="251"/>
      <c r="J342" s="251"/>
      <c r="K342" s="251"/>
      <c r="L342" s="251"/>
      <c r="M342" s="251"/>
      <c r="N342" s="251"/>
      <c r="O342" s="251"/>
      <c r="P342" s="251"/>
      <c r="Q342" s="251"/>
    </row>
    <row r="343" spans="1:17" ht="20" x14ac:dyDescent="0.4">
      <c r="A343" s="269"/>
      <c r="B343" s="254"/>
      <c r="C343" s="251"/>
      <c r="D343" s="269"/>
      <c r="E343" s="254"/>
      <c r="F343" s="251"/>
      <c r="G343" s="256"/>
      <c r="H343" s="251"/>
      <c r="I343" s="251"/>
      <c r="J343" s="251"/>
      <c r="K343" s="251"/>
      <c r="L343" s="251"/>
      <c r="M343" s="251"/>
      <c r="N343" s="251"/>
      <c r="O343" s="251"/>
      <c r="P343" s="251"/>
      <c r="Q343" s="251"/>
    </row>
    <row r="344" spans="1:17" ht="20" x14ac:dyDescent="0.4">
      <c r="A344" s="269"/>
      <c r="B344" s="254"/>
      <c r="C344" s="251"/>
      <c r="D344" s="269"/>
      <c r="E344" s="254"/>
      <c r="F344" s="251"/>
      <c r="G344" s="256"/>
      <c r="H344" s="251"/>
      <c r="I344" s="251"/>
      <c r="J344" s="251"/>
      <c r="K344" s="251"/>
      <c r="L344" s="251"/>
      <c r="M344" s="251"/>
      <c r="N344" s="251"/>
      <c r="O344" s="251"/>
      <c r="P344" s="251"/>
      <c r="Q344" s="251"/>
    </row>
    <row r="345" spans="1:17" ht="20" x14ac:dyDescent="0.4">
      <c r="A345" s="269"/>
      <c r="B345" s="254"/>
      <c r="C345" s="251"/>
      <c r="D345" s="269"/>
      <c r="E345" s="254"/>
      <c r="F345" s="251"/>
      <c r="G345" s="256"/>
      <c r="H345" s="251"/>
      <c r="I345" s="251"/>
      <c r="J345" s="251"/>
      <c r="K345" s="251"/>
      <c r="L345" s="251"/>
      <c r="M345" s="251"/>
      <c r="N345" s="251"/>
      <c r="O345" s="251"/>
      <c r="P345" s="251"/>
      <c r="Q345" s="251"/>
    </row>
    <row r="346" spans="1:17" ht="20" x14ac:dyDescent="0.4">
      <c r="A346" s="269"/>
      <c r="B346" s="254"/>
      <c r="C346" s="251"/>
      <c r="D346" s="269"/>
      <c r="E346" s="254"/>
      <c r="F346" s="251"/>
      <c r="G346" s="256"/>
      <c r="H346" s="251"/>
      <c r="I346" s="251"/>
      <c r="J346" s="251"/>
      <c r="K346" s="251"/>
      <c r="L346" s="251"/>
      <c r="M346" s="251"/>
      <c r="N346" s="251"/>
      <c r="O346" s="251"/>
      <c r="P346" s="251"/>
      <c r="Q346" s="251"/>
    </row>
    <row r="347" spans="1:17" ht="20" x14ac:dyDescent="0.4">
      <c r="A347" s="269"/>
      <c r="B347" s="254"/>
      <c r="C347" s="251"/>
      <c r="D347" s="269"/>
      <c r="E347" s="254"/>
      <c r="F347" s="251"/>
      <c r="G347" s="256"/>
      <c r="H347" s="251"/>
      <c r="I347" s="251"/>
      <c r="J347" s="251"/>
      <c r="K347" s="251"/>
      <c r="L347" s="251"/>
      <c r="M347" s="251"/>
      <c r="N347" s="251"/>
      <c r="O347" s="251"/>
      <c r="P347" s="251"/>
      <c r="Q347" s="251"/>
    </row>
    <row r="348" spans="1:17" ht="20" x14ac:dyDescent="0.4">
      <c r="A348" s="269"/>
      <c r="B348" s="254"/>
      <c r="C348" s="251"/>
      <c r="D348" s="269"/>
      <c r="E348" s="254"/>
      <c r="F348" s="251"/>
      <c r="G348" s="256"/>
      <c r="H348" s="251"/>
      <c r="I348" s="251"/>
      <c r="J348" s="251"/>
      <c r="K348" s="251"/>
      <c r="L348" s="251"/>
      <c r="M348" s="251"/>
      <c r="N348" s="251"/>
      <c r="O348" s="251"/>
      <c r="P348" s="251"/>
      <c r="Q348" s="251"/>
    </row>
    <row r="349" spans="1:17" ht="20" x14ac:dyDescent="0.4">
      <c r="A349" s="269"/>
      <c r="B349" s="254"/>
      <c r="C349" s="251"/>
      <c r="D349" s="269"/>
      <c r="E349" s="254"/>
      <c r="F349" s="251"/>
      <c r="G349" s="256"/>
      <c r="H349" s="251"/>
      <c r="I349" s="251"/>
      <c r="J349" s="251"/>
      <c r="K349" s="251"/>
      <c r="L349" s="251"/>
      <c r="M349" s="251"/>
      <c r="N349" s="251"/>
      <c r="O349" s="251"/>
      <c r="P349" s="251"/>
      <c r="Q349" s="251"/>
    </row>
    <row r="350" spans="1:17" ht="20" x14ac:dyDescent="0.4">
      <c r="A350" s="269"/>
      <c r="B350" s="254"/>
      <c r="C350" s="251"/>
      <c r="D350" s="269"/>
      <c r="E350" s="254"/>
      <c r="F350" s="251"/>
      <c r="G350" s="256"/>
      <c r="H350" s="251"/>
      <c r="I350" s="251"/>
      <c r="J350" s="251"/>
      <c r="K350" s="251"/>
      <c r="L350" s="251"/>
      <c r="M350" s="251"/>
      <c r="N350" s="251"/>
      <c r="O350" s="251"/>
      <c r="P350" s="251"/>
      <c r="Q350" s="251"/>
    </row>
    <row r="351" spans="1:17" ht="20" x14ac:dyDescent="0.4">
      <c r="A351" s="269"/>
      <c r="B351" s="254"/>
      <c r="C351" s="251"/>
      <c r="D351" s="269"/>
      <c r="E351" s="254"/>
      <c r="F351" s="251"/>
      <c r="G351" s="256"/>
      <c r="H351" s="251"/>
      <c r="I351" s="251"/>
      <c r="J351" s="251"/>
      <c r="K351" s="251"/>
      <c r="L351" s="251"/>
      <c r="M351" s="251"/>
      <c r="N351" s="251"/>
      <c r="O351" s="251"/>
      <c r="P351" s="251"/>
      <c r="Q351" s="251"/>
    </row>
    <row r="352" spans="1:17" ht="20" x14ac:dyDescent="0.4">
      <c r="A352" s="269"/>
      <c r="B352" s="254"/>
      <c r="C352" s="251"/>
      <c r="D352" s="269"/>
      <c r="E352" s="254"/>
      <c r="F352" s="251"/>
      <c r="G352" s="256"/>
      <c r="H352" s="251"/>
      <c r="I352" s="251"/>
      <c r="J352" s="251"/>
      <c r="K352" s="251"/>
      <c r="L352" s="251"/>
      <c r="M352" s="251"/>
      <c r="N352" s="251"/>
      <c r="O352" s="251"/>
      <c r="P352" s="251"/>
      <c r="Q352" s="251"/>
    </row>
    <row r="353" spans="1:17" ht="20" x14ac:dyDescent="0.4">
      <c r="A353" s="269"/>
      <c r="B353" s="254"/>
      <c r="C353" s="251"/>
      <c r="D353" s="269"/>
      <c r="E353" s="254"/>
      <c r="F353" s="251"/>
      <c r="G353" s="256"/>
      <c r="H353" s="251"/>
      <c r="I353" s="251"/>
      <c r="J353" s="251"/>
      <c r="K353" s="251"/>
      <c r="L353" s="251"/>
      <c r="M353" s="251"/>
      <c r="N353" s="251"/>
      <c r="O353" s="251"/>
      <c r="P353" s="251"/>
      <c r="Q353" s="251"/>
    </row>
    <row r="354" spans="1:17" ht="20" x14ac:dyDescent="0.4">
      <c r="A354" s="269"/>
      <c r="B354" s="254"/>
      <c r="C354" s="251"/>
      <c r="D354" s="269"/>
      <c r="E354" s="254"/>
      <c r="F354" s="251"/>
      <c r="G354" s="256"/>
      <c r="H354" s="251"/>
      <c r="I354" s="251"/>
      <c r="J354" s="251"/>
      <c r="K354" s="251"/>
      <c r="L354" s="251"/>
      <c r="M354" s="251"/>
      <c r="N354" s="251"/>
      <c r="O354" s="251"/>
      <c r="P354" s="251"/>
      <c r="Q354" s="251"/>
    </row>
    <row r="355" spans="1:17" ht="20" x14ac:dyDescent="0.4">
      <c r="A355" s="269"/>
      <c r="B355" s="254"/>
      <c r="C355" s="251"/>
      <c r="D355" s="269"/>
      <c r="E355" s="254"/>
      <c r="F355" s="251"/>
      <c r="G355" s="256"/>
      <c r="H355" s="251"/>
      <c r="I355" s="251"/>
      <c r="J355" s="251"/>
      <c r="K355" s="251"/>
      <c r="L355" s="251"/>
      <c r="M355" s="251"/>
      <c r="N355" s="251"/>
      <c r="O355" s="251"/>
      <c r="P355" s="251"/>
      <c r="Q355" s="251"/>
    </row>
    <row r="356" spans="1:17" ht="20" x14ac:dyDescent="0.4">
      <c r="A356" s="269"/>
      <c r="B356" s="254"/>
      <c r="C356" s="251"/>
      <c r="D356" s="269"/>
      <c r="E356" s="254"/>
      <c r="F356" s="251"/>
      <c r="G356" s="256"/>
      <c r="H356" s="251"/>
      <c r="I356" s="251"/>
      <c r="J356" s="251"/>
      <c r="K356" s="251"/>
      <c r="L356" s="251"/>
      <c r="M356" s="251"/>
      <c r="N356" s="251"/>
      <c r="O356" s="251"/>
      <c r="P356" s="251"/>
      <c r="Q356" s="251"/>
    </row>
    <row r="357" spans="1:17" ht="20" x14ac:dyDescent="0.4">
      <c r="A357" s="269"/>
      <c r="B357" s="254"/>
      <c r="C357" s="251"/>
      <c r="D357" s="269"/>
      <c r="E357" s="254"/>
      <c r="F357" s="251"/>
      <c r="G357" s="256"/>
      <c r="H357" s="251"/>
      <c r="I357" s="251"/>
      <c r="J357" s="251"/>
      <c r="K357" s="251"/>
      <c r="L357" s="251"/>
      <c r="M357" s="251"/>
      <c r="N357" s="251"/>
      <c r="O357" s="251"/>
      <c r="P357" s="251"/>
      <c r="Q357" s="251"/>
    </row>
    <row r="358" spans="1:17" ht="20" x14ac:dyDescent="0.4">
      <c r="A358" s="269"/>
      <c r="B358" s="254"/>
      <c r="C358" s="251"/>
      <c r="D358" s="269"/>
      <c r="E358" s="254"/>
      <c r="F358" s="251"/>
      <c r="G358" s="256"/>
      <c r="H358" s="251"/>
      <c r="I358" s="251"/>
      <c r="J358" s="251"/>
      <c r="K358" s="251"/>
      <c r="L358" s="251"/>
      <c r="M358" s="251"/>
      <c r="N358" s="251"/>
      <c r="O358" s="251"/>
      <c r="P358" s="251"/>
      <c r="Q358" s="251"/>
    </row>
    <row r="359" spans="1:17" ht="20" x14ac:dyDescent="0.4">
      <c r="A359" s="269"/>
      <c r="B359" s="254"/>
      <c r="C359" s="251"/>
      <c r="D359" s="269"/>
      <c r="E359" s="254"/>
      <c r="F359" s="251"/>
      <c r="G359" s="256"/>
      <c r="H359" s="251"/>
      <c r="I359" s="251"/>
      <c r="J359" s="251"/>
      <c r="K359" s="251"/>
      <c r="L359" s="251"/>
      <c r="M359" s="251"/>
      <c r="N359" s="251"/>
      <c r="O359" s="251"/>
      <c r="P359" s="251"/>
      <c r="Q359" s="251"/>
    </row>
    <row r="360" spans="1:17" ht="20" x14ac:dyDescent="0.4">
      <c r="A360" s="269"/>
      <c r="B360" s="254"/>
      <c r="C360" s="251"/>
      <c r="D360" s="269"/>
      <c r="E360" s="254"/>
      <c r="F360" s="251"/>
      <c r="G360" s="256"/>
      <c r="H360" s="251"/>
      <c r="I360" s="251"/>
      <c r="J360" s="251"/>
      <c r="K360" s="251"/>
      <c r="L360" s="251"/>
      <c r="M360" s="251"/>
      <c r="N360" s="251"/>
      <c r="O360" s="251"/>
      <c r="P360" s="251"/>
      <c r="Q360" s="251"/>
    </row>
    <row r="361" spans="1:17" ht="20" x14ac:dyDescent="0.4">
      <c r="A361" s="269"/>
      <c r="B361" s="254"/>
      <c r="C361" s="251"/>
      <c r="D361" s="269"/>
      <c r="E361" s="254"/>
      <c r="F361" s="251"/>
      <c r="G361" s="256"/>
      <c r="H361" s="251"/>
      <c r="I361" s="251"/>
      <c r="J361" s="251"/>
      <c r="K361" s="251"/>
      <c r="L361" s="251"/>
      <c r="M361" s="251"/>
      <c r="N361" s="251"/>
      <c r="O361" s="251"/>
      <c r="P361" s="251"/>
      <c r="Q361" s="251"/>
    </row>
    <row r="362" spans="1:17" ht="20" x14ac:dyDescent="0.4">
      <c r="A362" s="269"/>
      <c r="B362" s="254"/>
      <c r="C362" s="251"/>
      <c r="D362" s="269"/>
      <c r="E362" s="254"/>
      <c r="F362" s="251"/>
      <c r="G362" s="256"/>
      <c r="H362" s="251"/>
      <c r="I362" s="251"/>
      <c r="J362" s="251"/>
      <c r="K362" s="251"/>
      <c r="L362" s="251"/>
      <c r="M362" s="251"/>
      <c r="N362" s="251"/>
      <c r="O362" s="251"/>
      <c r="P362" s="251"/>
      <c r="Q362" s="251"/>
    </row>
    <row r="363" spans="1:17" ht="20" x14ac:dyDescent="0.4">
      <c r="A363" s="269"/>
      <c r="B363" s="254"/>
      <c r="C363" s="251"/>
      <c r="D363" s="269"/>
      <c r="E363" s="254"/>
      <c r="F363" s="251"/>
      <c r="G363" s="256"/>
      <c r="H363" s="251"/>
      <c r="I363" s="251"/>
      <c r="J363" s="251"/>
      <c r="K363" s="251"/>
      <c r="L363" s="251"/>
      <c r="M363" s="251"/>
      <c r="N363" s="251"/>
      <c r="O363" s="251"/>
      <c r="P363" s="251"/>
      <c r="Q363" s="251"/>
    </row>
    <row r="364" spans="1:17" ht="20" x14ac:dyDescent="0.4">
      <c r="A364" s="269"/>
      <c r="B364" s="254"/>
      <c r="C364" s="251"/>
      <c r="D364" s="269"/>
      <c r="E364" s="254"/>
      <c r="F364" s="251"/>
      <c r="G364" s="256"/>
      <c r="H364" s="251"/>
      <c r="I364" s="251"/>
      <c r="J364" s="251"/>
      <c r="K364" s="251"/>
      <c r="L364" s="251"/>
      <c r="M364" s="251"/>
      <c r="N364" s="251"/>
      <c r="O364" s="251"/>
      <c r="P364" s="251"/>
      <c r="Q364" s="251"/>
    </row>
    <row r="365" spans="1:17" ht="20" x14ac:dyDescent="0.4">
      <c r="A365" s="269"/>
      <c r="B365" s="254"/>
      <c r="C365" s="251"/>
      <c r="D365" s="269"/>
      <c r="E365" s="254"/>
      <c r="F365" s="251"/>
      <c r="G365" s="256"/>
      <c r="H365" s="251"/>
      <c r="I365" s="251"/>
      <c r="J365" s="251"/>
      <c r="K365" s="251"/>
      <c r="L365" s="251"/>
      <c r="M365" s="251"/>
      <c r="N365" s="251"/>
      <c r="O365" s="251"/>
      <c r="P365" s="251"/>
      <c r="Q365" s="251"/>
    </row>
    <row r="366" spans="1:17" ht="20" x14ac:dyDescent="0.4">
      <c r="A366" s="269"/>
      <c r="B366" s="254"/>
      <c r="C366" s="251"/>
      <c r="D366" s="269"/>
      <c r="E366" s="254"/>
      <c r="F366" s="251"/>
      <c r="G366" s="256"/>
      <c r="H366" s="251"/>
      <c r="I366" s="251"/>
      <c r="J366" s="251"/>
      <c r="K366" s="251"/>
      <c r="L366" s="251"/>
      <c r="M366" s="251"/>
      <c r="N366" s="251"/>
      <c r="O366" s="251"/>
      <c r="P366" s="251"/>
      <c r="Q366" s="251"/>
    </row>
    <row r="367" spans="1:17" ht="20" x14ac:dyDescent="0.4">
      <c r="A367" s="269"/>
      <c r="B367" s="254"/>
      <c r="C367" s="251"/>
      <c r="D367" s="269"/>
      <c r="E367" s="254"/>
      <c r="F367" s="251"/>
      <c r="G367" s="256"/>
      <c r="H367" s="251"/>
      <c r="I367" s="251"/>
      <c r="J367" s="251"/>
      <c r="K367" s="251"/>
      <c r="L367" s="251"/>
      <c r="M367" s="251"/>
      <c r="N367" s="251"/>
      <c r="O367" s="251"/>
      <c r="P367" s="251"/>
      <c r="Q367" s="251"/>
    </row>
    <row r="368" spans="1:17" ht="20" x14ac:dyDescent="0.4">
      <c r="A368" s="269"/>
      <c r="B368" s="254"/>
      <c r="C368" s="251"/>
      <c r="D368" s="269"/>
      <c r="E368" s="254"/>
      <c r="F368" s="251"/>
      <c r="G368" s="256"/>
      <c r="H368" s="251"/>
      <c r="I368" s="251"/>
      <c r="J368" s="251"/>
      <c r="K368" s="251"/>
      <c r="L368" s="251"/>
      <c r="M368" s="251"/>
      <c r="N368" s="251"/>
      <c r="O368" s="251"/>
      <c r="P368" s="251"/>
      <c r="Q368" s="251"/>
    </row>
    <row r="369" spans="1:17" ht="20" x14ac:dyDescent="0.4">
      <c r="A369" s="269"/>
      <c r="B369" s="254"/>
      <c r="C369" s="251"/>
      <c r="D369" s="269"/>
      <c r="E369" s="254"/>
      <c r="F369" s="251"/>
      <c r="G369" s="256"/>
      <c r="H369" s="251"/>
      <c r="I369" s="251"/>
      <c r="J369" s="251"/>
      <c r="K369" s="251"/>
      <c r="L369" s="251"/>
      <c r="M369" s="251"/>
      <c r="N369" s="251"/>
      <c r="O369" s="251"/>
      <c r="P369" s="251"/>
      <c r="Q369" s="251"/>
    </row>
    <row r="370" spans="1:17" ht="20" x14ac:dyDescent="0.4">
      <c r="A370" s="269"/>
      <c r="B370" s="254"/>
      <c r="C370" s="251"/>
      <c r="D370" s="269"/>
      <c r="E370" s="254"/>
      <c r="F370" s="251"/>
      <c r="G370" s="256"/>
      <c r="H370" s="251"/>
      <c r="I370" s="251"/>
      <c r="J370" s="251"/>
      <c r="K370" s="251"/>
      <c r="L370" s="251"/>
      <c r="M370" s="251"/>
      <c r="N370" s="251"/>
      <c r="O370" s="251"/>
      <c r="P370" s="251"/>
      <c r="Q370" s="251"/>
    </row>
    <row r="371" spans="1:17" ht="20" x14ac:dyDescent="0.4">
      <c r="A371" s="269"/>
      <c r="B371" s="254"/>
      <c r="C371" s="251"/>
      <c r="D371" s="269"/>
      <c r="E371" s="254"/>
      <c r="F371" s="251"/>
      <c r="G371" s="256"/>
      <c r="H371" s="251"/>
      <c r="I371" s="251"/>
      <c r="J371" s="251"/>
      <c r="K371" s="251"/>
      <c r="L371" s="251"/>
      <c r="M371" s="251"/>
      <c r="N371" s="251"/>
      <c r="O371" s="251"/>
      <c r="P371" s="251"/>
      <c r="Q371" s="251"/>
    </row>
    <row r="372" spans="1:17" ht="20" x14ac:dyDescent="0.4">
      <c r="A372" s="269"/>
      <c r="B372" s="254"/>
      <c r="C372" s="251"/>
      <c r="D372" s="269"/>
      <c r="E372" s="254"/>
      <c r="F372" s="251"/>
      <c r="G372" s="256"/>
      <c r="H372" s="251"/>
      <c r="I372" s="251"/>
      <c r="J372" s="251"/>
      <c r="K372" s="251"/>
      <c r="L372" s="251"/>
      <c r="M372" s="251"/>
      <c r="N372" s="251"/>
      <c r="O372" s="251"/>
      <c r="P372" s="251"/>
      <c r="Q372" s="251"/>
    </row>
    <row r="373" spans="1:17" ht="20" x14ac:dyDescent="0.4">
      <c r="A373" s="269"/>
      <c r="B373" s="254"/>
      <c r="C373" s="251"/>
      <c r="D373" s="269"/>
      <c r="E373" s="254"/>
      <c r="F373" s="251"/>
      <c r="G373" s="256"/>
      <c r="H373" s="251"/>
      <c r="I373" s="251"/>
      <c r="J373" s="251"/>
      <c r="K373" s="251"/>
      <c r="L373" s="251"/>
      <c r="M373" s="251"/>
      <c r="N373" s="251"/>
      <c r="O373" s="251"/>
      <c r="P373" s="251"/>
      <c r="Q373" s="251"/>
    </row>
    <row r="374" spans="1:17" ht="20" x14ac:dyDescent="0.4">
      <c r="A374" s="269"/>
      <c r="B374" s="254"/>
      <c r="C374" s="251"/>
      <c r="D374" s="269"/>
      <c r="E374" s="254"/>
      <c r="F374" s="251"/>
      <c r="G374" s="256"/>
      <c r="H374" s="251"/>
      <c r="I374" s="251"/>
      <c r="J374" s="251"/>
      <c r="K374" s="251"/>
      <c r="L374" s="251"/>
      <c r="M374" s="251"/>
      <c r="N374" s="251"/>
      <c r="O374" s="251"/>
      <c r="P374" s="251"/>
      <c r="Q374" s="251"/>
    </row>
    <row r="375" spans="1:17" ht="20" x14ac:dyDescent="0.4">
      <c r="A375" s="269"/>
      <c r="B375" s="254"/>
      <c r="C375" s="251"/>
      <c r="D375" s="269"/>
      <c r="E375" s="254"/>
      <c r="F375" s="251"/>
      <c r="G375" s="256"/>
      <c r="H375" s="251"/>
      <c r="I375" s="251"/>
      <c r="J375" s="251"/>
      <c r="K375" s="251"/>
      <c r="L375" s="251"/>
      <c r="M375" s="251"/>
      <c r="N375" s="251"/>
      <c r="O375" s="251"/>
      <c r="P375" s="251"/>
      <c r="Q375" s="251"/>
    </row>
    <row r="376" spans="1:17" ht="20" x14ac:dyDescent="0.4">
      <c r="A376" s="269"/>
      <c r="B376" s="254"/>
      <c r="C376" s="251"/>
      <c r="D376" s="269"/>
      <c r="E376" s="254"/>
      <c r="F376" s="251"/>
      <c r="G376" s="256"/>
      <c r="H376" s="251"/>
      <c r="I376" s="251"/>
      <c r="J376" s="251"/>
      <c r="K376" s="251"/>
      <c r="L376" s="251"/>
      <c r="M376" s="251"/>
      <c r="N376" s="251"/>
      <c r="O376" s="251"/>
      <c r="P376" s="251"/>
      <c r="Q376" s="251"/>
    </row>
    <row r="377" spans="1:17" ht="20" x14ac:dyDescent="0.4">
      <c r="A377" s="269"/>
      <c r="B377" s="254"/>
      <c r="C377" s="251"/>
      <c r="D377" s="269"/>
      <c r="E377" s="254"/>
      <c r="F377" s="251"/>
      <c r="G377" s="256"/>
      <c r="H377" s="251"/>
      <c r="I377" s="251"/>
      <c r="J377" s="251"/>
      <c r="K377" s="251"/>
      <c r="L377" s="251"/>
      <c r="M377" s="251"/>
      <c r="N377" s="251"/>
      <c r="O377" s="251"/>
      <c r="P377" s="251"/>
      <c r="Q377" s="251"/>
    </row>
    <row r="378" spans="1:17" ht="20" x14ac:dyDescent="0.4">
      <c r="A378" s="269"/>
      <c r="B378" s="254"/>
      <c r="C378" s="251"/>
      <c r="D378" s="269"/>
      <c r="E378" s="254"/>
      <c r="F378" s="251"/>
      <c r="G378" s="256"/>
      <c r="H378" s="251"/>
      <c r="I378" s="251"/>
      <c r="J378" s="251"/>
      <c r="K378" s="251"/>
      <c r="L378" s="251"/>
      <c r="M378" s="251"/>
      <c r="N378" s="251"/>
      <c r="O378" s="251"/>
      <c r="P378" s="251"/>
      <c r="Q378" s="251"/>
    </row>
    <row r="379" spans="1:17" ht="20" x14ac:dyDescent="0.4">
      <c r="A379" s="269"/>
      <c r="B379" s="254"/>
      <c r="C379" s="251"/>
      <c r="D379" s="269"/>
      <c r="E379" s="254"/>
      <c r="F379" s="251"/>
      <c r="G379" s="256"/>
      <c r="H379" s="251"/>
      <c r="I379" s="251"/>
      <c r="J379" s="251"/>
      <c r="K379" s="251"/>
      <c r="L379" s="251"/>
      <c r="M379" s="251"/>
      <c r="N379" s="251"/>
      <c r="O379" s="251"/>
      <c r="P379" s="251"/>
      <c r="Q379" s="251"/>
    </row>
    <row r="380" spans="1:17" ht="20" x14ac:dyDescent="0.4">
      <c r="A380" s="269"/>
      <c r="B380" s="254"/>
      <c r="C380" s="251"/>
      <c r="D380" s="269"/>
      <c r="E380" s="254"/>
      <c r="F380" s="251"/>
      <c r="G380" s="256"/>
      <c r="H380" s="251"/>
      <c r="I380" s="251"/>
      <c r="J380" s="251"/>
      <c r="K380" s="251"/>
      <c r="L380" s="251"/>
      <c r="M380" s="251"/>
      <c r="N380" s="251"/>
      <c r="O380" s="251"/>
      <c r="P380" s="251"/>
      <c r="Q380" s="251"/>
    </row>
    <row r="381" spans="1:17" ht="20" x14ac:dyDescent="0.4">
      <c r="A381" s="269"/>
      <c r="B381" s="254"/>
      <c r="C381" s="251"/>
      <c r="D381" s="269"/>
      <c r="E381" s="254"/>
      <c r="F381" s="251"/>
      <c r="G381" s="256"/>
      <c r="H381" s="251"/>
      <c r="I381" s="251"/>
      <c r="J381" s="251"/>
      <c r="K381" s="251"/>
      <c r="L381" s="251"/>
      <c r="M381" s="251"/>
      <c r="N381" s="251"/>
      <c r="O381" s="251"/>
      <c r="P381" s="251"/>
      <c r="Q381" s="251"/>
    </row>
    <row r="382" spans="1:17" ht="20" x14ac:dyDescent="0.4">
      <c r="A382" s="269"/>
      <c r="B382" s="254"/>
      <c r="C382" s="251"/>
      <c r="D382" s="269"/>
      <c r="E382" s="254"/>
      <c r="F382" s="251"/>
      <c r="G382" s="256"/>
      <c r="H382" s="251"/>
      <c r="I382" s="251"/>
      <c r="J382" s="251"/>
      <c r="K382" s="251"/>
      <c r="L382" s="251"/>
      <c r="M382" s="251"/>
      <c r="N382" s="251"/>
      <c r="O382" s="251"/>
      <c r="P382" s="251"/>
      <c r="Q382" s="251"/>
    </row>
    <row r="383" spans="1:17" ht="20" x14ac:dyDescent="0.4">
      <c r="A383" s="269"/>
      <c r="B383" s="254"/>
      <c r="C383" s="251"/>
      <c r="D383" s="269"/>
      <c r="E383" s="254"/>
      <c r="F383" s="251"/>
      <c r="G383" s="256"/>
      <c r="H383" s="251"/>
      <c r="I383" s="251"/>
      <c r="J383" s="251"/>
      <c r="K383" s="251"/>
      <c r="L383" s="251"/>
      <c r="M383" s="251"/>
      <c r="N383" s="251"/>
      <c r="O383" s="251"/>
      <c r="P383" s="251"/>
      <c r="Q383" s="251"/>
    </row>
    <row r="384" spans="1:17" ht="20" x14ac:dyDescent="0.4">
      <c r="A384" s="269"/>
      <c r="B384" s="254"/>
      <c r="C384" s="251"/>
      <c r="D384" s="269"/>
      <c r="E384" s="254"/>
      <c r="F384" s="251"/>
      <c r="G384" s="256"/>
      <c r="H384" s="251"/>
      <c r="I384" s="251"/>
      <c r="J384" s="251"/>
      <c r="K384" s="251"/>
      <c r="L384" s="251"/>
      <c r="M384" s="251"/>
      <c r="N384" s="251"/>
      <c r="O384" s="251"/>
      <c r="P384" s="251"/>
      <c r="Q384" s="251"/>
    </row>
    <row r="385" spans="1:17" ht="20" x14ac:dyDescent="0.4">
      <c r="A385" s="269"/>
      <c r="B385" s="254"/>
      <c r="C385" s="251"/>
      <c r="D385" s="269"/>
      <c r="E385" s="254"/>
      <c r="F385" s="251"/>
      <c r="G385" s="256"/>
      <c r="H385" s="251"/>
      <c r="I385" s="251"/>
      <c r="J385" s="251"/>
      <c r="K385" s="251"/>
      <c r="L385" s="251"/>
      <c r="M385" s="251"/>
      <c r="N385" s="251"/>
      <c r="O385" s="251"/>
      <c r="P385" s="251"/>
      <c r="Q385" s="251"/>
    </row>
    <row r="386" spans="1:17" ht="20" x14ac:dyDescent="0.4">
      <c r="A386" s="269"/>
      <c r="B386" s="254"/>
      <c r="C386" s="251"/>
      <c r="D386" s="269"/>
      <c r="E386" s="254"/>
      <c r="F386" s="251"/>
      <c r="G386" s="256"/>
      <c r="H386" s="251"/>
      <c r="I386" s="251"/>
      <c r="J386" s="251"/>
      <c r="K386" s="251"/>
      <c r="L386" s="251"/>
      <c r="M386" s="251"/>
      <c r="N386" s="251"/>
      <c r="O386" s="251"/>
      <c r="P386" s="251"/>
      <c r="Q386" s="251"/>
    </row>
    <row r="387" spans="1:17" ht="20" x14ac:dyDescent="0.4">
      <c r="A387" s="269"/>
      <c r="B387" s="254"/>
      <c r="C387" s="251"/>
      <c r="D387" s="269"/>
      <c r="E387" s="254"/>
      <c r="F387" s="251"/>
      <c r="G387" s="256"/>
      <c r="H387" s="251"/>
      <c r="I387" s="251"/>
      <c r="J387" s="251"/>
      <c r="K387" s="251"/>
      <c r="L387" s="251"/>
      <c r="M387" s="251"/>
      <c r="N387" s="251"/>
      <c r="O387" s="251"/>
      <c r="P387" s="251"/>
      <c r="Q387" s="251"/>
    </row>
    <row r="388" spans="1:17" ht="20" x14ac:dyDescent="0.4">
      <c r="A388" s="269"/>
      <c r="B388" s="254"/>
      <c r="C388" s="251"/>
      <c r="D388" s="269"/>
      <c r="E388" s="254"/>
      <c r="F388" s="251"/>
      <c r="G388" s="256"/>
      <c r="H388" s="251"/>
      <c r="I388" s="251"/>
      <c r="J388" s="251"/>
      <c r="K388" s="251"/>
      <c r="L388" s="251"/>
      <c r="M388" s="251"/>
      <c r="N388" s="251"/>
      <c r="O388" s="251"/>
      <c r="P388" s="251"/>
      <c r="Q388" s="251"/>
    </row>
    <row r="389" spans="1:17" ht="20" x14ac:dyDescent="0.4">
      <c r="A389" s="269"/>
      <c r="B389" s="254"/>
      <c r="C389" s="251"/>
      <c r="D389" s="269"/>
      <c r="E389" s="254"/>
      <c r="F389" s="251"/>
      <c r="G389" s="256"/>
      <c r="H389" s="251"/>
      <c r="I389" s="251"/>
      <c r="J389" s="251"/>
      <c r="K389" s="251"/>
      <c r="L389" s="251"/>
      <c r="M389" s="251"/>
      <c r="N389" s="251"/>
      <c r="O389" s="251"/>
      <c r="P389" s="251"/>
      <c r="Q389" s="251"/>
    </row>
    <row r="390" spans="1:17" ht="20" x14ac:dyDescent="0.4">
      <c r="A390" s="269"/>
      <c r="B390" s="254"/>
      <c r="C390" s="251"/>
      <c r="D390" s="269"/>
      <c r="E390" s="254"/>
      <c r="F390" s="251"/>
      <c r="G390" s="256"/>
      <c r="H390" s="251"/>
      <c r="I390" s="251"/>
      <c r="J390" s="251"/>
      <c r="K390" s="251"/>
      <c r="L390" s="251"/>
      <c r="M390" s="251"/>
      <c r="N390" s="251"/>
      <c r="O390" s="251"/>
      <c r="P390" s="251"/>
      <c r="Q390" s="251"/>
    </row>
    <row r="391" spans="1:17" ht="20" x14ac:dyDescent="0.4">
      <c r="A391" s="269"/>
      <c r="B391" s="254"/>
      <c r="C391" s="251"/>
      <c r="D391" s="269"/>
      <c r="E391" s="254"/>
      <c r="F391" s="251"/>
      <c r="G391" s="256"/>
      <c r="H391" s="251"/>
      <c r="I391" s="251"/>
      <c r="J391" s="251"/>
      <c r="K391" s="251"/>
      <c r="L391" s="251"/>
      <c r="M391" s="251"/>
      <c r="N391" s="251"/>
      <c r="O391" s="251"/>
      <c r="P391" s="251"/>
      <c r="Q391" s="251"/>
    </row>
    <row r="392" spans="1:17" ht="20" x14ac:dyDescent="0.4">
      <c r="A392" s="269"/>
      <c r="B392" s="254"/>
      <c r="C392" s="251"/>
      <c r="D392" s="269"/>
      <c r="E392" s="254"/>
      <c r="F392" s="251"/>
      <c r="G392" s="256"/>
      <c r="H392" s="251"/>
      <c r="I392" s="251"/>
      <c r="J392" s="251"/>
      <c r="K392" s="251"/>
      <c r="L392" s="251"/>
      <c r="M392" s="251"/>
      <c r="N392" s="251"/>
      <c r="O392" s="251"/>
      <c r="P392" s="251"/>
      <c r="Q392" s="251"/>
    </row>
    <row r="393" spans="1:17" ht="20" x14ac:dyDescent="0.4">
      <c r="A393" s="269"/>
      <c r="B393" s="254"/>
      <c r="C393" s="251"/>
      <c r="D393" s="269"/>
      <c r="E393" s="254"/>
      <c r="F393" s="251"/>
      <c r="G393" s="256"/>
      <c r="H393" s="251"/>
      <c r="I393" s="251"/>
      <c r="J393" s="251"/>
      <c r="K393" s="251"/>
      <c r="L393" s="251"/>
      <c r="M393" s="251"/>
      <c r="N393" s="251"/>
      <c r="O393" s="251"/>
      <c r="P393" s="251"/>
      <c r="Q393" s="251"/>
    </row>
    <row r="394" spans="1:17" ht="20" x14ac:dyDescent="0.4">
      <c r="A394" s="269"/>
      <c r="B394" s="254"/>
      <c r="C394" s="251"/>
      <c r="D394" s="269"/>
      <c r="E394" s="254"/>
      <c r="F394" s="251"/>
      <c r="G394" s="256"/>
      <c r="H394" s="251"/>
      <c r="I394" s="251"/>
      <c r="J394" s="251"/>
      <c r="K394" s="251"/>
      <c r="L394" s="251"/>
      <c r="M394" s="251"/>
      <c r="N394" s="251"/>
      <c r="O394" s="251"/>
      <c r="P394" s="251"/>
      <c r="Q394" s="251"/>
    </row>
    <row r="395" spans="1:17" ht="20" x14ac:dyDescent="0.4">
      <c r="A395" s="269"/>
      <c r="B395" s="254"/>
      <c r="C395" s="251"/>
      <c r="D395" s="269"/>
      <c r="E395" s="254"/>
      <c r="F395" s="251"/>
      <c r="G395" s="256"/>
      <c r="H395" s="251"/>
      <c r="I395" s="251"/>
      <c r="J395" s="251"/>
      <c r="K395" s="251"/>
      <c r="L395" s="251"/>
      <c r="M395" s="251"/>
      <c r="N395" s="251"/>
      <c r="O395" s="251"/>
      <c r="P395" s="251"/>
      <c r="Q395" s="251"/>
    </row>
    <row r="396" spans="1:17" ht="20" x14ac:dyDescent="0.4">
      <c r="A396" s="269"/>
      <c r="B396" s="254"/>
      <c r="C396" s="251"/>
      <c r="D396" s="269"/>
      <c r="E396" s="254"/>
      <c r="F396" s="251"/>
      <c r="G396" s="256"/>
      <c r="H396" s="251"/>
      <c r="I396" s="251"/>
      <c r="J396" s="251"/>
      <c r="K396" s="251"/>
      <c r="L396" s="251"/>
      <c r="M396" s="251"/>
      <c r="N396" s="251"/>
      <c r="O396" s="251"/>
      <c r="P396" s="251"/>
      <c r="Q396" s="251"/>
    </row>
    <row r="397" spans="1:17" ht="20" x14ac:dyDescent="0.4">
      <c r="A397" s="269"/>
      <c r="B397" s="254"/>
      <c r="C397" s="251"/>
      <c r="D397" s="269"/>
      <c r="E397" s="254"/>
      <c r="F397" s="251"/>
      <c r="G397" s="256"/>
      <c r="H397" s="251"/>
      <c r="I397" s="251"/>
      <c r="J397" s="251"/>
      <c r="K397" s="251"/>
      <c r="L397" s="251"/>
      <c r="M397" s="251"/>
      <c r="N397" s="251"/>
      <c r="O397" s="251"/>
      <c r="P397" s="251"/>
      <c r="Q397" s="251"/>
    </row>
    <row r="398" spans="1:17" ht="20" x14ac:dyDescent="0.4">
      <c r="A398" s="269"/>
      <c r="B398" s="254"/>
      <c r="C398" s="251"/>
      <c r="D398" s="269"/>
      <c r="E398" s="254"/>
      <c r="F398" s="251"/>
      <c r="G398" s="256"/>
      <c r="H398" s="251"/>
      <c r="I398" s="251"/>
      <c r="J398" s="251"/>
      <c r="K398" s="251"/>
      <c r="L398" s="251"/>
      <c r="M398" s="251"/>
      <c r="N398" s="251"/>
      <c r="O398" s="251"/>
      <c r="P398" s="251"/>
      <c r="Q398" s="251"/>
    </row>
    <row r="399" spans="1:17" ht="20" x14ac:dyDescent="0.4">
      <c r="A399" s="269"/>
      <c r="B399" s="254"/>
      <c r="C399" s="251"/>
      <c r="D399" s="269"/>
      <c r="E399" s="254"/>
      <c r="F399" s="251"/>
      <c r="G399" s="256"/>
      <c r="H399" s="251"/>
      <c r="I399" s="251"/>
      <c r="J399" s="251"/>
      <c r="K399" s="251"/>
      <c r="L399" s="251"/>
      <c r="M399" s="251"/>
      <c r="N399" s="251"/>
      <c r="O399" s="251"/>
      <c r="P399" s="251"/>
      <c r="Q399" s="251"/>
    </row>
    <row r="400" spans="1:17" ht="20" x14ac:dyDescent="0.4">
      <c r="A400" s="269"/>
      <c r="B400" s="254"/>
      <c r="C400" s="251"/>
      <c r="D400" s="269"/>
      <c r="E400" s="254"/>
      <c r="F400" s="251"/>
      <c r="G400" s="256"/>
      <c r="H400" s="251"/>
      <c r="I400" s="251"/>
      <c r="J400" s="251"/>
      <c r="K400" s="251"/>
      <c r="L400" s="251"/>
      <c r="M400" s="251"/>
      <c r="N400" s="251"/>
      <c r="O400" s="251"/>
      <c r="P400" s="251"/>
      <c r="Q400" s="251"/>
    </row>
    <row r="401" spans="1:17" ht="20" x14ac:dyDescent="0.4">
      <c r="A401" s="269"/>
      <c r="B401" s="254"/>
      <c r="C401" s="251"/>
      <c r="D401" s="269"/>
      <c r="E401" s="254"/>
      <c r="F401" s="251"/>
      <c r="G401" s="256"/>
      <c r="H401" s="251"/>
      <c r="I401" s="251"/>
      <c r="J401" s="251"/>
      <c r="K401" s="251"/>
      <c r="L401" s="251"/>
      <c r="M401" s="251"/>
      <c r="N401" s="251"/>
      <c r="O401" s="251"/>
      <c r="P401" s="251"/>
      <c r="Q401" s="251"/>
    </row>
    <row r="402" spans="1:17" ht="20" x14ac:dyDescent="0.4">
      <c r="A402" s="269"/>
      <c r="B402" s="254"/>
      <c r="C402" s="251"/>
      <c r="D402" s="269"/>
      <c r="E402" s="254"/>
      <c r="F402" s="251"/>
      <c r="G402" s="256"/>
      <c r="H402" s="251"/>
      <c r="I402" s="251"/>
      <c r="J402" s="251"/>
      <c r="K402" s="251"/>
      <c r="L402" s="251"/>
      <c r="M402" s="251"/>
      <c r="N402" s="251"/>
      <c r="O402" s="251"/>
      <c r="P402" s="251"/>
      <c r="Q402" s="251"/>
    </row>
    <row r="403" spans="1:17" ht="20" x14ac:dyDescent="0.4">
      <c r="A403" s="269"/>
      <c r="B403" s="254"/>
      <c r="C403" s="251"/>
      <c r="D403" s="269"/>
      <c r="E403" s="254"/>
      <c r="F403" s="251"/>
      <c r="G403" s="256"/>
      <c r="H403" s="251"/>
      <c r="I403" s="251"/>
      <c r="J403" s="251"/>
      <c r="K403" s="251"/>
      <c r="L403" s="251"/>
      <c r="M403" s="251"/>
      <c r="N403" s="251"/>
      <c r="O403" s="251"/>
      <c r="P403" s="251"/>
      <c r="Q403" s="251"/>
    </row>
    <row r="404" spans="1:17" ht="20" x14ac:dyDescent="0.4">
      <c r="A404" s="269"/>
      <c r="B404" s="254"/>
      <c r="C404" s="251"/>
      <c r="D404" s="269"/>
      <c r="E404" s="254"/>
      <c r="F404" s="251"/>
      <c r="G404" s="256"/>
      <c r="H404" s="251"/>
      <c r="I404" s="251"/>
      <c r="J404" s="251"/>
      <c r="K404" s="251"/>
      <c r="L404" s="251"/>
      <c r="M404" s="251"/>
      <c r="N404" s="251"/>
      <c r="O404" s="251"/>
      <c r="P404" s="251"/>
      <c r="Q404" s="251"/>
    </row>
    <row r="405" spans="1:17" ht="20" x14ac:dyDescent="0.4">
      <c r="A405" s="269"/>
      <c r="B405" s="254"/>
      <c r="C405" s="251"/>
      <c r="D405" s="269"/>
      <c r="E405" s="254"/>
      <c r="F405" s="251"/>
      <c r="G405" s="256"/>
      <c r="H405" s="251"/>
      <c r="I405" s="251"/>
      <c r="J405" s="251"/>
      <c r="K405" s="251"/>
      <c r="L405" s="251"/>
      <c r="M405" s="251"/>
      <c r="N405" s="251"/>
      <c r="O405" s="251"/>
      <c r="P405" s="251"/>
      <c r="Q405" s="251"/>
    </row>
    <row r="406" spans="1:17" ht="20" x14ac:dyDescent="0.4">
      <c r="A406" s="269"/>
      <c r="B406" s="254"/>
      <c r="C406" s="251"/>
      <c r="D406" s="269"/>
      <c r="E406" s="254"/>
      <c r="F406" s="251"/>
      <c r="G406" s="256"/>
      <c r="H406" s="251"/>
      <c r="I406" s="251"/>
      <c r="J406" s="251"/>
      <c r="K406" s="251"/>
      <c r="L406" s="251"/>
      <c r="M406" s="251"/>
      <c r="N406" s="251"/>
      <c r="O406" s="251"/>
      <c r="P406" s="251"/>
      <c r="Q406" s="251"/>
    </row>
    <row r="407" spans="1:17" ht="20" x14ac:dyDescent="0.4">
      <c r="A407" s="269"/>
      <c r="B407" s="254"/>
      <c r="C407" s="251"/>
      <c r="D407" s="269"/>
      <c r="E407" s="254"/>
      <c r="F407" s="251"/>
      <c r="G407" s="256"/>
      <c r="H407" s="251"/>
      <c r="I407" s="251"/>
      <c r="J407" s="251"/>
      <c r="K407" s="251"/>
      <c r="L407" s="251"/>
      <c r="M407" s="251"/>
      <c r="N407" s="251"/>
      <c r="O407" s="251"/>
      <c r="P407" s="251"/>
      <c r="Q407" s="251"/>
    </row>
    <row r="408" spans="1:17" ht="20" x14ac:dyDescent="0.4">
      <c r="A408" s="269"/>
      <c r="B408" s="254"/>
      <c r="C408" s="251"/>
      <c r="D408" s="269"/>
      <c r="E408" s="254"/>
      <c r="F408" s="251"/>
      <c r="G408" s="256"/>
      <c r="H408" s="251"/>
      <c r="I408" s="251"/>
      <c r="J408" s="251"/>
      <c r="K408" s="251"/>
      <c r="L408" s="251"/>
      <c r="M408" s="251"/>
      <c r="N408" s="251"/>
      <c r="O408" s="251"/>
      <c r="P408" s="251"/>
      <c r="Q408" s="251"/>
    </row>
    <row r="409" spans="1:17" ht="20" x14ac:dyDescent="0.4">
      <c r="A409" s="269"/>
      <c r="B409" s="254"/>
      <c r="C409" s="251"/>
      <c r="D409" s="269"/>
      <c r="E409" s="254"/>
      <c r="F409" s="251"/>
      <c r="G409" s="256"/>
      <c r="H409" s="251"/>
      <c r="I409" s="251"/>
      <c r="J409" s="251"/>
      <c r="K409" s="251"/>
      <c r="L409" s="251"/>
      <c r="M409" s="251"/>
      <c r="N409" s="251"/>
      <c r="O409" s="251"/>
      <c r="P409" s="251"/>
      <c r="Q409" s="251"/>
    </row>
    <row r="410" spans="1:17" ht="20" x14ac:dyDescent="0.4">
      <c r="A410" s="269"/>
      <c r="B410" s="254"/>
      <c r="C410" s="251"/>
      <c r="D410" s="269"/>
      <c r="E410" s="254"/>
      <c r="F410" s="251"/>
      <c r="G410" s="256"/>
      <c r="H410" s="251"/>
      <c r="I410" s="251"/>
      <c r="J410" s="251"/>
      <c r="K410" s="251"/>
      <c r="L410" s="251"/>
      <c r="M410" s="251"/>
      <c r="N410" s="251"/>
      <c r="O410" s="251"/>
      <c r="P410" s="251"/>
      <c r="Q410" s="251"/>
    </row>
    <row r="411" spans="1:17" ht="20" x14ac:dyDescent="0.4">
      <c r="A411" s="269"/>
      <c r="B411" s="254"/>
      <c r="C411" s="251"/>
      <c r="D411" s="269"/>
      <c r="E411" s="254"/>
      <c r="F411" s="251"/>
      <c r="G411" s="256"/>
      <c r="H411" s="251"/>
      <c r="I411" s="251"/>
      <c r="J411" s="251"/>
      <c r="K411" s="251"/>
      <c r="L411" s="251"/>
      <c r="M411" s="251"/>
      <c r="N411" s="251"/>
      <c r="O411" s="251"/>
      <c r="P411" s="251"/>
      <c r="Q411" s="251"/>
    </row>
    <row r="412" spans="1:17" ht="20" x14ac:dyDescent="0.4">
      <c r="A412" s="269"/>
      <c r="B412" s="254"/>
      <c r="C412" s="251"/>
      <c r="D412" s="269"/>
      <c r="E412" s="254"/>
      <c r="F412" s="251"/>
      <c r="G412" s="256"/>
      <c r="H412" s="251"/>
      <c r="I412" s="251"/>
      <c r="J412" s="251"/>
      <c r="K412" s="251"/>
      <c r="L412" s="251"/>
      <c r="M412" s="251"/>
      <c r="N412" s="251"/>
      <c r="O412" s="251"/>
      <c r="P412" s="251"/>
      <c r="Q412" s="251"/>
    </row>
    <row r="413" spans="1:17" ht="20" x14ac:dyDescent="0.4">
      <c r="A413" s="269"/>
      <c r="B413" s="254"/>
      <c r="C413" s="251"/>
      <c r="D413" s="269"/>
      <c r="E413" s="254"/>
      <c r="F413" s="251"/>
      <c r="G413" s="256"/>
      <c r="H413" s="251"/>
      <c r="I413" s="251"/>
      <c r="J413" s="251"/>
      <c r="K413" s="251"/>
      <c r="L413" s="251"/>
      <c r="M413" s="251"/>
      <c r="N413" s="251"/>
      <c r="O413" s="251"/>
      <c r="P413" s="251"/>
      <c r="Q413" s="251"/>
    </row>
    <row r="414" spans="1:17" ht="20" x14ac:dyDescent="0.4">
      <c r="A414" s="269"/>
      <c r="B414" s="254"/>
      <c r="C414" s="251"/>
      <c r="D414" s="269"/>
      <c r="E414" s="254"/>
      <c r="F414" s="251"/>
      <c r="G414" s="256"/>
      <c r="H414" s="251"/>
      <c r="I414" s="251"/>
      <c r="J414" s="251"/>
      <c r="K414" s="251"/>
      <c r="L414" s="251"/>
      <c r="M414" s="251"/>
      <c r="N414" s="251"/>
      <c r="O414" s="251"/>
      <c r="P414" s="251"/>
      <c r="Q414" s="251"/>
    </row>
    <row r="415" spans="1:17" ht="20" x14ac:dyDescent="0.4">
      <c r="A415" s="269"/>
      <c r="B415" s="254"/>
      <c r="C415" s="251"/>
      <c r="D415" s="269"/>
      <c r="E415" s="254"/>
      <c r="F415" s="251"/>
      <c r="G415" s="256"/>
      <c r="H415" s="251"/>
      <c r="I415" s="251"/>
      <c r="J415" s="251"/>
      <c r="K415" s="251"/>
      <c r="L415" s="251"/>
      <c r="M415" s="251"/>
      <c r="N415" s="251"/>
      <c r="O415" s="251"/>
      <c r="P415" s="251"/>
      <c r="Q415" s="251"/>
    </row>
    <row r="416" spans="1:17" ht="20" x14ac:dyDescent="0.4">
      <c r="A416" s="269"/>
      <c r="B416" s="254"/>
      <c r="C416" s="251"/>
      <c r="D416" s="269"/>
      <c r="E416" s="254"/>
      <c r="F416" s="251"/>
      <c r="G416" s="256"/>
      <c r="H416" s="251"/>
      <c r="I416" s="251"/>
      <c r="J416" s="251"/>
      <c r="K416" s="251"/>
      <c r="L416" s="251"/>
      <c r="M416" s="251"/>
      <c r="N416" s="251"/>
      <c r="O416" s="251"/>
      <c r="P416" s="251"/>
      <c r="Q416" s="251"/>
    </row>
    <row r="417" spans="1:17" ht="20" x14ac:dyDescent="0.4">
      <c r="A417" s="269"/>
      <c r="B417" s="254"/>
      <c r="C417" s="251"/>
      <c r="D417" s="269"/>
      <c r="E417" s="254"/>
      <c r="F417" s="251"/>
      <c r="G417" s="256"/>
      <c r="H417" s="251"/>
      <c r="I417" s="251"/>
      <c r="J417" s="251"/>
      <c r="K417" s="251"/>
      <c r="L417" s="251"/>
      <c r="M417" s="251"/>
      <c r="N417" s="251"/>
      <c r="O417" s="251"/>
      <c r="P417" s="251"/>
      <c r="Q417" s="251"/>
    </row>
    <row r="418" spans="1:17" ht="20" x14ac:dyDescent="0.4">
      <c r="A418" s="269"/>
      <c r="B418" s="254"/>
      <c r="C418" s="251"/>
      <c r="D418" s="269"/>
      <c r="E418" s="254"/>
      <c r="F418" s="251"/>
      <c r="G418" s="256"/>
      <c r="H418" s="251"/>
      <c r="I418" s="251"/>
      <c r="J418" s="251"/>
      <c r="K418" s="251"/>
      <c r="L418" s="251"/>
      <c r="M418" s="251"/>
      <c r="N418" s="251"/>
      <c r="O418" s="251"/>
      <c r="P418" s="251"/>
      <c r="Q418" s="251"/>
    </row>
    <row r="419" spans="1:17" ht="20" x14ac:dyDescent="0.4">
      <c r="A419" s="269"/>
      <c r="B419" s="254"/>
      <c r="C419" s="251"/>
      <c r="D419" s="269"/>
      <c r="E419" s="254"/>
      <c r="F419" s="251"/>
      <c r="G419" s="256"/>
      <c r="H419" s="251"/>
      <c r="I419" s="251"/>
      <c r="J419" s="251"/>
      <c r="K419" s="251"/>
      <c r="L419" s="251"/>
      <c r="M419" s="251"/>
      <c r="N419" s="251"/>
      <c r="O419" s="251"/>
      <c r="P419" s="251"/>
      <c r="Q419" s="251"/>
    </row>
    <row r="420" spans="1:17" ht="20" x14ac:dyDescent="0.4">
      <c r="A420" s="269"/>
      <c r="B420" s="254"/>
      <c r="C420" s="251"/>
      <c r="D420" s="269"/>
      <c r="E420" s="254"/>
      <c r="F420" s="251"/>
      <c r="G420" s="256"/>
      <c r="H420" s="251"/>
      <c r="I420" s="251"/>
      <c r="J420" s="251"/>
      <c r="K420" s="251"/>
      <c r="L420" s="251"/>
      <c r="M420" s="251"/>
      <c r="N420" s="251"/>
      <c r="O420" s="251"/>
      <c r="P420" s="251"/>
      <c r="Q420" s="251"/>
    </row>
    <row r="421" spans="1:17" ht="20" x14ac:dyDescent="0.4">
      <c r="A421" s="269"/>
      <c r="B421" s="254"/>
      <c r="C421" s="251"/>
      <c r="D421" s="269"/>
      <c r="E421" s="254"/>
      <c r="F421" s="251"/>
      <c r="G421" s="256"/>
      <c r="H421" s="251"/>
      <c r="I421" s="251"/>
      <c r="J421" s="251"/>
      <c r="K421" s="251"/>
      <c r="L421" s="251"/>
      <c r="M421" s="251"/>
      <c r="N421" s="251"/>
      <c r="O421" s="251"/>
      <c r="P421" s="251"/>
      <c r="Q421" s="251"/>
    </row>
    <row r="422" spans="1:17" ht="20" x14ac:dyDescent="0.4">
      <c r="A422" s="269"/>
      <c r="B422" s="254"/>
      <c r="C422" s="251"/>
      <c r="D422" s="269"/>
      <c r="E422" s="254"/>
      <c r="F422" s="251"/>
      <c r="G422" s="256"/>
      <c r="H422" s="251"/>
      <c r="I422" s="251"/>
      <c r="J422" s="251"/>
      <c r="K422" s="251"/>
      <c r="L422" s="251"/>
      <c r="M422" s="251"/>
      <c r="N422" s="251"/>
      <c r="O422" s="251"/>
      <c r="P422" s="251"/>
      <c r="Q422" s="251"/>
    </row>
    <row r="423" spans="1:17" ht="20" x14ac:dyDescent="0.4">
      <c r="A423" s="269"/>
      <c r="B423" s="254"/>
      <c r="C423" s="251"/>
      <c r="D423" s="269"/>
      <c r="E423" s="254"/>
      <c r="F423" s="251"/>
      <c r="G423" s="256"/>
      <c r="H423" s="251"/>
      <c r="I423" s="251"/>
      <c r="J423" s="251"/>
      <c r="K423" s="251"/>
      <c r="L423" s="251"/>
      <c r="M423" s="251"/>
      <c r="N423" s="251"/>
      <c r="O423" s="251"/>
      <c r="P423" s="251"/>
      <c r="Q423" s="251"/>
    </row>
    <row r="424" spans="1:17" ht="20" x14ac:dyDescent="0.4">
      <c r="A424" s="269"/>
      <c r="B424" s="254"/>
      <c r="C424" s="251"/>
      <c r="D424" s="269"/>
      <c r="E424" s="254"/>
      <c r="F424" s="251"/>
      <c r="G424" s="256"/>
      <c r="H424" s="251"/>
      <c r="I424" s="251"/>
      <c r="J424" s="251"/>
      <c r="K424" s="251"/>
      <c r="L424" s="251"/>
      <c r="M424" s="251"/>
      <c r="N424" s="251"/>
      <c r="O424" s="251"/>
      <c r="P424" s="251"/>
      <c r="Q424" s="251"/>
    </row>
    <row r="425" spans="1:17" ht="20" x14ac:dyDescent="0.4">
      <c r="A425" s="269"/>
      <c r="B425" s="254"/>
      <c r="C425" s="251"/>
      <c r="D425" s="269"/>
      <c r="E425" s="254"/>
      <c r="F425" s="251"/>
      <c r="G425" s="256"/>
      <c r="H425" s="251"/>
      <c r="I425" s="251"/>
      <c r="J425" s="251"/>
      <c r="K425" s="251"/>
      <c r="L425" s="251"/>
      <c r="M425" s="251"/>
      <c r="N425" s="251"/>
      <c r="O425" s="251"/>
      <c r="P425" s="251"/>
      <c r="Q425" s="251"/>
    </row>
    <row r="426" spans="1:17" ht="20" x14ac:dyDescent="0.4">
      <c r="A426" s="269"/>
      <c r="B426" s="254"/>
      <c r="C426" s="251"/>
      <c r="D426" s="269"/>
      <c r="E426" s="254"/>
      <c r="F426" s="251"/>
      <c r="G426" s="256"/>
      <c r="H426" s="251"/>
      <c r="I426" s="251"/>
      <c r="J426" s="251"/>
      <c r="K426" s="251"/>
      <c r="L426" s="251"/>
      <c r="M426" s="251"/>
      <c r="N426" s="251"/>
      <c r="O426" s="251"/>
      <c r="P426" s="251"/>
      <c r="Q426" s="251"/>
    </row>
    <row r="427" spans="1:17" ht="20" x14ac:dyDescent="0.4">
      <c r="A427" s="269"/>
      <c r="B427" s="254"/>
      <c r="C427" s="251"/>
      <c r="D427" s="269"/>
      <c r="E427" s="254"/>
      <c r="F427" s="251"/>
      <c r="G427" s="256"/>
      <c r="H427" s="251"/>
      <c r="I427" s="251"/>
      <c r="J427" s="251"/>
      <c r="K427" s="251"/>
      <c r="L427" s="251"/>
      <c r="M427" s="251"/>
      <c r="N427" s="251"/>
      <c r="O427" s="251"/>
      <c r="P427" s="251"/>
      <c r="Q427" s="251"/>
    </row>
    <row r="428" spans="1:17" ht="20" x14ac:dyDescent="0.4">
      <c r="A428" s="269"/>
      <c r="B428" s="254"/>
      <c r="C428" s="251"/>
      <c r="D428" s="269"/>
      <c r="E428" s="254"/>
      <c r="F428" s="251"/>
      <c r="G428" s="256"/>
      <c r="H428" s="251"/>
      <c r="I428" s="251"/>
      <c r="J428" s="251"/>
      <c r="K428" s="251"/>
      <c r="L428" s="251"/>
      <c r="M428" s="251"/>
      <c r="N428" s="251"/>
      <c r="O428" s="251"/>
      <c r="P428" s="251"/>
      <c r="Q428" s="251"/>
    </row>
    <row r="429" spans="1:17" ht="20" x14ac:dyDescent="0.4">
      <c r="A429" s="269"/>
      <c r="B429" s="254"/>
      <c r="C429" s="251"/>
      <c r="D429" s="269"/>
      <c r="E429" s="254"/>
      <c r="F429" s="251"/>
      <c r="G429" s="256"/>
      <c r="H429" s="251"/>
      <c r="I429" s="251"/>
      <c r="J429" s="251"/>
      <c r="K429" s="251"/>
      <c r="L429" s="251"/>
      <c r="M429" s="251"/>
      <c r="N429" s="251"/>
      <c r="O429" s="251"/>
      <c r="P429" s="251"/>
      <c r="Q429" s="251"/>
    </row>
    <row r="430" spans="1:17" ht="20" x14ac:dyDescent="0.4">
      <c r="A430" s="269"/>
      <c r="B430" s="254"/>
      <c r="C430" s="251"/>
      <c r="D430" s="269"/>
      <c r="E430" s="254"/>
      <c r="F430" s="251"/>
      <c r="G430" s="256"/>
      <c r="H430" s="251"/>
      <c r="I430" s="251"/>
      <c r="J430" s="251"/>
      <c r="K430" s="251"/>
      <c r="L430" s="251"/>
      <c r="M430" s="251"/>
      <c r="N430" s="251"/>
      <c r="O430" s="251"/>
      <c r="P430" s="251"/>
      <c r="Q430" s="251"/>
    </row>
    <row r="431" spans="1:17" ht="20" x14ac:dyDescent="0.4">
      <c r="A431" s="269"/>
      <c r="B431" s="254"/>
      <c r="C431" s="251"/>
      <c r="D431" s="269"/>
      <c r="E431" s="254"/>
      <c r="F431" s="251"/>
      <c r="G431" s="256"/>
      <c r="H431" s="251"/>
      <c r="I431" s="251"/>
      <c r="J431" s="251"/>
      <c r="K431" s="251"/>
      <c r="L431" s="251"/>
      <c r="M431" s="251"/>
      <c r="N431" s="251"/>
      <c r="O431" s="251"/>
      <c r="P431" s="251"/>
      <c r="Q431" s="251"/>
    </row>
    <row r="432" spans="1:17" ht="20" x14ac:dyDescent="0.4">
      <c r="A432" s="269"/>
      <c r="B432" s="254"/>
      <c r="C432" s="251"/>
      <c r="D432" s="269"/>
      <c r="E432" s="254"/>
      <c r="F432" s="251"/>
      <c r="G432" s="256"/>
      <c r="H432" s="251"/>
      <c r="I432" s="251"/>
      <c r="J432" s="251"/>
      <c r="K432" s="251"/>
      <c r="L432" s="251"/>
      <c r="M432" s="251"/>
      <c r="N432" s="251"/>
      <c r="O432" s="251"/>
      <c r="P432" s="251"/>
      <c r="Q432" s="251"/>
    </row>
    <row r="433" spans="1:17" ht="20" x14ac:dyDescent="0.4">
      <c r="A433" s="269"/>
      <c r="B433" s="254"/>
      <c r="C433" s="251"/>
      <c r="D433" s="269"/>
      <c r="E433" s="254"/>
      <c r="F433" s="251"/>
      <c r="G433" s="256"/>
      <c r="H433" s="251"/>
      <c r="I433" s="251"/>
      <c r="J433" s="251"/>
      <c r="K433" s="251"/>
      <c r="L433" s="251"/>
      <c r="M433" s="251"/>
      <c r="N433" s="251"/>
      <c r="O433" s="251"/>
      <c r="P433" s="251"/>
      <c r="Q433" s="251"/>
    </row>
    <row r="434" spans="1:17" ht="20" x14ac:dyDescent="0.4">
      <c r="A434" s="269"/>
      <c r="B434" s="254"/>
      <c r="C434" s="251"/>
      <c r="D434" s="269"/>
      <c r="E434" s="254"/>
      <c r="F434" s="251"/>
      <c r="G434" s="256"/>
      <c r="H434" s="251"/>
      <c r="I434" s="251"/>
      <c r="J434" s="251"/>
      <c r="K434" s="251"/>
      <c r="L434" s="251"/>
      <c r="M434" s="251"/>
      <c r="N434" s="251"/>
      <c r="O434" s="251"/>
      <c r="P434" s="251"/>
      <c r="Q434" s="251"/>
    </row>
    <row r="435" spans="1:17" ht="20" x14ac:dyDescent="0.4">
      <c r="A435" s="269"/>
      <c r="B435" s="254"/>
      <c r="C435" s="251"/>
      <c r="D435" s="269"/>
      <c r="E435" s="254"/>
      <c r="F435" s="251"/>
      <c r="G435" s="256"/>
      <c r="H435" s="251"/>
      <c r="I435" s="251"/>
      <c r="J435" s="251"/>
      <c r="K435" s="251"/>
      <c r="L435" s="251"/>
      <c r="M435" s="251"/>
      <c r="N435" s="251"/>
      <c r="O435" s="251"/>
      <c r="P435" s="251"/>
      <c r="Q435" s="251"/>
    </row>
    <row r="436" spans="1:17" ht="20" x14ac:dyDescent="0.4">
      <c r="A436" s="269"/>
      <c r="B436" s="254"/>
      <c r="C436" s="251"/>
      <c r="D436" s="269"/>
      <c r="E436" s="254"/>
      <c r="F436" s="251"/>
      <c r="G436" s="256"/>
      <c r="H436" s="251"/>
      <c r="I436" s="251"/>
      <c r="J436" s="251"/>
      <c r="K436" s="251"/>
      <c r="L436" s="251"/>
      <c r="M436" s="251"/>
      <c r="N436" s="251"/>
      <c r="O436" s="251"/>
      <c r="P436" s="251"/>
      <c r="Q436" s="251"/>
    </row>
    <row r="437" spans="1:17" ht="20" x14ac:dyDescent="0.4">
      <c r="A437" s="269"/>
      <c r="B437" s="254"/>
      <c r="C437" s="251"/>
      <c r="D437" s="269"/>
      <c r="E437" s="254"/>
      <c r="F437" s="251"/>
      <c r="G437" s="256"/>
      <c r="H437" s="251"/>
      <c r="I437" s="251"/>
      <c r="J437" s="251"/>
      <c r="K437" s="251"/>
      <c r="L437" s="251"/>
      <c r="M437" s="251"/>
      <c r="N437" s="251"/>
      <c r="O437" s="251"/>
      <c r="P437" s="251"/>
      <c r="Q437" s="251"/>
    </row>
    <row r="438" spans="1:17" ht="20" x14ac:dyDescent="0.4">
      <c r="A438" s="269"/>
      <c r="B438" s="254"/>
      <c r="C438" s="251"/>
      <c r="D438" s="269"/>
      <c r="E438" s="254"/>
      <c r="F438" s="251"/>
      <c r="G438" s="256"/>
      <c r="H438" s="251"/>
      <c r="I438" s="251"/>
      <c r="J438" s="251"/>
      <c r="K438" s="251"/>
      <c r="L438" s="251"/>
      <c r="M438" s="251"/>
      <c r="N438" s="251"/>
      <c r="O438" s="251"/>
      <c r="P438" s="251"/>
      <c r="Q438" s="251"/>
    </row>
    <row r="439" spans="1:17" ht="20" x14ac:dyDescent="0.4">
      <c r="A439" s="269"/>
      <c r="B439" s="254"/>
      <c r="C439" s="251"/>
      <c r="D439" s="269"/>
      <c r="E439" s="254"/>
      <c r="F439" s="251"/>
      <c r="G439" s="256"/>
      <c r="H439" s="251"/>
      <c r="I439" s="251"/>
      <c r="J439" s="251"/>
      <c r="K439" s="251"/>
      <c r="L439" s="251"/>
      <c r="M439" s="251"/>
      <c r="N439" s="251"/>
      <c r="O439" s="251"/>
      <c r="P439" s="251"/>
      <c r="Q439" s="251"/>
    </row>
    <row r="440" spans="1:17" ht="20" x14ac:dyDescent="0.4">
      <c r="A440" s="269"/>
      <c r="B440" s="254"/>
      <c r="C440" s="251"/>
      <c r="D440" s="269"/>
      <c r="E440" s="254"/>
      <c r="F440" s="251"/>
      <c r="G440" s="256"/>
      <c r="H440" s="251"/>
      <c r="I440" s="251"/>
      <c r="J440" s="251"/>
      <c r="K440" s="251"/>
      <c r="L440" s="251"/>
      <c r="M440" s="251"/>
      <c r="N440" s="251"/>
      <c r="O440" s="251"/>
      <c r="P440" s="251"/>
      <c r="Q440" s="251"/>
    </row>
    <row r="441" spans="1:17" ht="20" x14ac:dyDescent="0.4">
      <c r="A441" s="269"/>
      <c r="B441" s="254"/>
      <c r="C441" s="251"/>
      <c r="D441" s="269"/>
      <c r="E441" s="254"/>
      <c r="F441" s="251"/>
      <c r="G441" s="256"/>
      <c r="H441" s="251"/>
      <c r="I441" s="251"/>
      <c r="J441" s="251"/>
      <c r="K441" s="251"/>
      <c r="L441" s="251"/>
      <c r="M441" s="251"/>
      <c r="N441" s="251"/>
      <c r="O441" s="251"/>
      <c r="P441" s="251"/>
      <c r="Q441" s="251"/>
    </row>
    <row r="442" spans="1:17" ht="20" x14ac:dyDescent="0.4">
      <c r="A442" s="269"/>
      <c r="B442" s="254"/>
      <c r="C442" s="251"/>
      <c r="D442" s="269"/>
      <c r="E442" s="254"/>
      <c r="F442" s="251"/>
      <c r="G442" s="256"/>
      <c r="H442" s="251"/>
      <c r="I442" s="251"/>
      <c r="J442" s="251"/>
      <c r="K442" s="251"/>
      <c r="L442" s="251"/>
      <c r="M442" s="251"/>
      <c r="N442" s="251"/>
      <c r="O442" s="251"/>
      <c r="P442" s="251"/>
      <c r="Q442" s="251"/>
    </row>
    <row r="443" spans="1:17" ht="20" x14ac:dyDescent="0.4">
      <c r="A443" s="269"/>
      <c r="B443" s="254"/>
      <c r="C443" s="251"/>
      <c r="D443" s="269"/>
      <c r="E443" s="254"/>
      <c r="F443" s="251"/>
      <c r="G443" s="256"/>
      <c r="H443" s="251"/>
      <c r="I443" s="251"/>
      <c r="J443" s="251"/>
      <c r="K443" s="251"/>
      <c r="L443" s="251"/>
      <c r="M443" s="251"/>
      <c r="N443" s="251"/>
      <c r="O443" s="251"/>
      <c r="P443" s="251"/>
      <c r="Q443" s="251"/>
    </row>
    <row r="444" spans="1:17" ht="20" x14ac:dyDescent="0.4">
      <c r="A444" s="269"/>
      <c r="B444" s="254"/>
      <c r="C444" s="251"/>
      <c r="D444" s="269"/>
      <c r="E444" s="254"/>
      <c r="F444" s="251"/>
      <c r="G444" s="256"/>
      <c r="H444" s="251"/>
      <c r="I444" s="251"/>
      <c r="J444" s="251"/>
      <c r="K444" s="251"/>
      <c r="L444" s="251"/>
      <c r="M444" s="251"/>
      <c r="N444" s="251"/>
      <c r="O444" s="251"/>
      <c r="P444" s="251"/>
      <c r="Q444" s="251"/>
    </row>
    <row r="445" spans="1:17" ht="20" x14ac:dyDescent="0.4">
      <c r="A445" s="269"/>
      <c r="B445" s="254"/>
      <c r="C445" s="251"/>
      <c r="D445" s="269"/>
      <c r="E445" s="254"/>
      <c r="F445" s="251"/>
      <c r="G445" s="256"/>
      <c r="H445" s="251"/>
      <c r="I445" s="251"/>
      <c r="J445" s="251"/>
      <c r="K445" s="251"/>
      <c r="L445" s="251"/>
      <c r="M445" s="251"/>
      <c r="N445" s="251"/>
      <c r="O445" s="251"/>
      <c r="P445" s="251"/>
      <c r="Q445" s="251"/>
    </row>
    <row r="446" spans="1:17" ht="20" x14ac:dyDescent="0.4">
      <c r="A446" s="269"/>
      <c r="B446" s="254"/>
      <c r="C446" s="251"/>
      <c r="D446" s="269"/>
      <c r="E446" s="254"/>
      <c r="F446" s="251"/>
      <c r="G446" s="256"/>
      <c r="H446" s="251"/>
      <c r="I446" s="251"/>
      <c r="J446" s="251"/>
      <c r="K446" s="251"/>
      <c r="L446" s="251"/>
      <c r="M446" s="251"/>
      <c r="N446" s="251"/>
      <c r="O446" s="251"/>
      <c r="P446" s="251"/>
      <c r="Q446" s="251"/>
    </row>
    <row r="447" spans="1:17" ht="20" x14ac:dyDescent="0.4">
      <c r="A447" s="269"/>
      <c r="B447" s="254"/>
      <c r="C447" s="251"/>
      <c r="D447" s="269"/>
      <c r="E447" s="254"/>
      <c r="F447" s="251"/>
      <c r="G447" s="256"/>
      <c r="H447" s="251"/>
      <c r="I447" s="251"/>
      <c r="J447" s="251"/>
      <c r="K447" s="251"/>
      <c r="L447" s="251"/>
      <c r="M447" s="251"/>
      <c r="N447" s="251"/>
      <c r="O447" s="251"/>
      <c r="P447" s="251"/>
      <c r="Q447" s="251"/>
    </row>
    <row r="448" spans="1:17" ht="20" x14ac:dyDescent="0.4">
      <c r="A448" s="269"/>
      <c r="B448" s="254"/>
      <c r="C448" s="251"/>
      <c r="D448" s="269"/>
      <c r="E448" s="254"/>
      <c r="F448" s="251"/>
      <c r="G448" s="256"/>
      <c r="H448" s="251"/>
      <c r="I448" s="251"/>
      <c r="J448" s="251"/>
      <c r="K448" s="251"/>
      <c r="L448" s="251"/>
      <c r="M448" s="251"/>
      <c r="N448" s="251"/>
      <c r="O448" s="251"/>
      <c r="P448" s="251"/>
      <c r="Q448" s="251"/>
    </row>
    <row r="449" spans="1:17" ht="20" x14ac:dyDescent="0.4">
      <c r="A449" s="269"/>
      <c r="B449" s="254"/>
      <c r="C449" s="251"/>
      <c r="D449" s="269"/>
      <c r="E449" s="254"/>
      <c r="F449" s="251"/>
      <c r="G449" s="256"/>
      <c r="H449" s="251"/>
      <c r="I449" s="251"/>
      <c r="J449" s="251"/>
      <c r="K449" s="251"/>
      <c r="L449" s="251"/>
      <c r="M449" s="251"/>
      <c r="N449" s="251"/>
      <c r="O449" s="251"/>
      <c r="P449" s="251"/>
      <c r="Q449" s="251"/>
    </row>
    <row r="450" spans="1:17" ht="20" x14ac:dyDescent="0.4">
      <c r="A450" s="269"/>
      <c r="B450" s="254"/>
      <c r="C450" s="251"/>
      <c r="D450" s="269"/>
      <c r="E450" s="254"/>
      <c r="F450" s="251"/>
      <c r="G450" s="256"/>
      <c r="H450" s="251"/>
      <c r="I450" s="251"/>
      <c r="J450" s="251"/>
      <c r="K450" s="251"/>
      <c r="L450" s="251"/>
      <c r="M450" s="251"/>
      <c r="N450" s="251"/>
      <c r="O450" s="251"/>
      <c r="P450" s="251"/>
      <c r="Q450" s="251"/>
    </row>
    <row r="451" spans="1:17" ht="20" x14ac:dyDescent="0.4">
      <c r="A451" s="269"/>
      <c r="B451" s="254"/>
      <c r="C451" s="251"/>
      <c r="D451" s="269"/>
      <c r="E451" s="254"/>
      <c r="F451" s="251"/>
      <c r="G451" s="256"/>
      <c r="H451" s="251"/>
      <c r="I451" s="251"/>
      <c r="J451" s="251"/>
      <c r="K451" s="251"/>
      <c r="L451" s="251"/>
      <c r="M451" s="251"/>
      <c r="N451" s="251"/>
      <c r="O451" s="251"/>
      <c r="P451" s="251"/>
      <c r="Q451" s="251"/>
    </row>
    <row r="452" spans="1:17" ht="20" x14ac:dyDescent="0.4">
      <c r="A452" s="269"/>
      <c r="B452" s="254"/>
      <c r="C452" s="251"/>
      <c r="D452" s="269"/>
      <c r="E452" s="254"/>
      <c r="F452" s="251"/>
      <c r="G452" s="256"/>
      <c r="H452" s="251"/>
      <c r="I452" s="251"/>
      <c r="J452" s="251"/>
      <c r="K452" s="251"/>
      <c r="L452" s="251"/>
      <c r="M452" s="251"/>
      <c r="N452" s="251"/>
      <c r="O452" s="251"/>
      <c r="P452" s="251"/>
      <c r="Q452" s="251"/>
    </row>
    <row r="453" spans="1:17" ht="20" x14ac:dyDescent="0.4">
      <c r="A453" s="269"/>
      <c r="B453" s="254"/>
      <c r="C453" s="251"/>
      <c r="D453" s="269"/>
      <c r="E453" s="254"/>
      <c r="F453" s="251"/>
      <c r="G453" s="256"/>
      <c r="H453" s="251"/>
      <c r="I453" s="251"/>
      <c r="J453" s="251"/>
      <c r="K453" s="251"/>
      <c r="L453" s="251"/>
      <c r="M453" s="251"/>
      <c r="N453" s="251"/>
      <c r="O453" s="251"/>
      <c r="P453" s="251"/>
      <c r="Q453" s="251"/>
    </row>
    <row r="454" spans="1:17" ht="20" x14ac:dyDescent="0.4">
      <c r="A454" s="269"/>
      <c r="B454" s="254"/>
      <c r="C454" s="251"/>
      <c r="D454" s="269"/>
      <c r="E454" s="254"/>
      <c r="F454" s="251"/>
      <c r="G454" s="256"/>
      <c r="H454" s="251"/>
      <c r="I454" s="251"/>
      <c r="J454" s="251"/>
      <c r="K454" s="251"/>
      <c r="L454" s="251"/>
      <c r="M454" s="251"/>
      <c r="N454" s="251"/>
      <c r="O454" s="251"/>
      <c r="P454" s="251"/>
      <c r="Q454" s="251"/>
    </row>
    <row r="455" spans="1:17" ht="20" x14ac:dyDescent="0.4">
      <c r="A455" s="269"/>
      <c r="B455" s="254"/>
      <c r="C455" s="251"/>
      <c r="D455" s="269"/>
      <c r="E455" s="254"/>
      <c r="F455" s="251"/>
      <c r="G455" s="256"/>
      <c r="H455" s="251"/>
      <c r="I455" s="251"/>
      <c r="J455" s="251"/>
      <c r="K455" s="251"/>
      <c r="L455" s="251"/>
      <c r="M455" s="251"/>
      <c r="N455" s="251"/>
      <c r="O455" s="251"/>
      <c r="P455" s="251"/>
      <c r="Q455" s="251"/>
    </row>
    <row r="456" spans="1:17" ht="20" x14ac:dyDescent="0.4">
      <c r="A456" s="269"/>
      <c r="B456" s="254"/>
      <c r="C456" s="251"/>
      <c r="D456" s="269"/>
      <c r="E456" s="254"/>
      <c r="F456" s="251"/>
      <c r="G456" s="256"/>
      <c r="H456" s="251"/>
      <c r="I456" s="251"/>
      <c r="J456" s="251"/>
      <c r="K456" s="251"/>
      <c r="L456" s="251"/>
      <c r="M456" s="251"/>
      <c r="N456" s="251"/>
      <c r="O456" s="251"/>
      <c r="P456" s="251"/>
      <c r="Q456" s="251"/>
    </row>
    <row r="457" spans="1:17" ht="20" x14ac:dyDescent="0.4">
      <c r="A457" s="269"/>
      <c r="B457" s="254"/>
      <c r="C457" s="251"/>
      <c r="D457" s="269"/>
      <c r="E457" s="254"/>
      <c r="F457" s="251"/>
      <c r="G457" s="256"/>
      <c r="H457" s="251"/>
      <c r="I457" s="251"/>
      <c r="J457" s="251"/>
      <c r="K457" s="251"/>
      <c r="L457" s="251"/>
      <c r="M457" s="251"/>
      <c r="N457" s="251"/>
      <c r="O457" s="251"/>
      <c r="P457" s="251"/>
      <c r="Q457" s="251"/>
    </row>
    <row r="458" spans="1:17" ht="20" x14ac:dyDescent="0.4">
      <c r="A458" s="269"/>
      <c r="B458" s="254"/>
      <c r="C458" s="251"/>
      <c r="D458" s="269"/>
      <c r="E458" s="254"/>
      <c r="F458" s="251"/>
      <c r="G458" s="256"/>
      <c r="H458" s="251"/>
      <c r="I458" s="251"/>
      <c r="J458" s="251"/>
      <c r="K458" s="251"/>
      <c r="L458" s="251"/>
      <c r="M458" s="251"/>
      <c r="N458" s="251"/>
      <c r="O458" s="251"/>
      <c r="P458" s="251"/>
      <c r="Q458" s="251"/>
    </row>
    <row r="459" spans="1:17" ht="20" x14ac:dyDescent="0.4">
      <c r="A459" s="269"/>
      <c r="B459" s="254"/>
      <c r="C459" s="251"/>
      <c r="D459" s="269"/>
      <c r="E459" s="254"/>
      <c r="F459" s="251"/>
      <c r="G459" s="256"/>
      <c r="H459" s="251"/>
      <c r="I459" s="251"/>
      <c r="J459" s="251"/>
      <c r="K459" s="251"/>
      <c r="L459" s="251"/>
      <c r="M459" s="251"/>
      <c r="N459" s="251"/>
      <c r="O459" s="251"/>
      <c r="P459" s="251"/>
      <c r="Q459" s="251"/>
    </row>
    <row r="460" spans="1:17" ht="20" x14ac:dyDescent="0.4">
      <c r="A460" s="269"/>
      <c r="B460" s="254"/>
      <c r="C460" s="251"/>
      <c r="D460" s="269"/>
      <c r="E460" s="254"/>
      <c r="F460" s="251"/>
      <c r="G460" s="256"/>
      <c r="H460" s="251"/>
      <c r="I460" s="251"/>
      <c r="J460" s="251"/>
      <c r="K460" s="251"/>
      <c r="L460" s="251"/>
      <c r="M460" s="251"/>
      <c r="N460" s="251"/>
      <c r="O460" s="251"/>
      <c r="P460" s="251"/>
      <c r="Q460" s="251"/>
    </row>
    <row r="461" spans="1:17" ht="20" x14ac:dyDescent="0.4">
      <c r="A461" s="269"/>
      <c r="B461" s="254"/>
      <c r="C461" s="251"/>
      <c r="D461" s="269"/>
      <c r="E461" s="254"/>
      <c r="F461" s="251"/>
      <c r="G461" s="256"/>
      <c r="H461" s="251"/>
      <c r="I461" s="251"/>
      <c r="J461" s="251"/>
      <c r="K461" s="251"/>
      <c r="L461" s="251"/>
      <c r="M461" s="251"/>
      <c r="N461" s="251"/>
      <c r="O461" s="251"/>
      <c r="P461" s="251"/>
      <c r="Q461" s="251"/>
    </row>
    <row r="462" spans="1:17" ht="20" x14ac:dyDescent="0.4">
      <c r="A462" s="269"/>
      <c r="B462" s="254"/>
      <c r="C462" s="251"/>
      <c r="D462" s="269"/>
      <c r="E462" s="254"/>
      <c r="F462" s="251"/>
      <c r="G462" s="256"/>
      <c r="H462" s="251"/>
      <c r="I462" s="251"/>
      <c r="J462" s="251"/>
      <c r="K462" s="251"/>
      <c r="L462" s="251"/>
      <c r="M462" s="251"/>
      <c r="N462" s="251"/>
      <c r="O462" s="251"/>
      <c r="P462" s="251"/>
      <c r="Q462" s="251"/>
    </row>
    <row r="463" spans="1:17" ht="20" x14ac:dyDescent="0.4">
      <c r="A463" s="269"/>
      <c r="B463" s="254"/>
      <c r="C463" s="251"/>
      <c r="D463" s="269"/>
      <c r="E463" s="254"/>
      <c r="F463" s="251"/>
      <c r="G463" s="256"/>
      <c r="H463" s="251"/>
      <c r="I463" s="251"/>
      <c r="J463" s="251"/>
      <c r="K463" s="251"/>
      <c r="L463" s="251"/>
      <c r="M463" s="251"/>
      <c r="N463" s="251"/>
      <c r="O463" s="251"/>
      <c r="P463" s="251"/>
      <c r="Q463" s="251"/>
    </row>
    <row r="464" spans="1:17" ht="20" x14ac:dyDescent="0.4">
      <c r="A464" s="269"/>
      <c r="B464" s="254"/>
      <c r="C464" s="251"/>
      <c r="D464" s="269"/>
      <c r="E464" s="254"/>
      <c r="F464" s="251"/>
      <c r="G464" s="256"/>
      <c r="H464" s="251"/>
      <c r="I464" s="251"/>
      <c r="J464" s="251"/>
      <c r="K464" s="251"/>
      <c r="L464" s="251"/>
      <c r="M464" s="251"/>
      <c r="N464" s="251"/>
      <c r="O464" s="251"/>
      <c r="P464" s="251"/>
      <c r="Q464" s="251"/>
    </row>
    <row r="465" spans="1:17" ht="20" x14ac:dyDescent="0.4">
      <c r="A465" s="269"/>
      <c r="B465" s="254"/>
      <c r="C465" s="251"/>
      <c r="D465" s="269"/>
      <c r="E465" s="254"/>
      <c r="F465" s="251"/>
      <c r="G465" s="256"/>
      <c r="H465" s="251"/>
      <c r="I465" s="251"/>
      <c r="J465" s="251"/>
      <c r="K465" s="251"/>
      <c r="L465" s="251"/>
      <c r="M465" s="251"/>
      <c r="N465" s="251"/>
      <c r="O465" s="251"/>
      <c r="P465" s="251"/>
      <c r="Q465" s="251"/>
    </row>
    <row r="466" spans="1:17" ht="20" x14ac:dyDescent="0.4">
      <c r="A466" s="269"/>
      <c r="B466" s="254"/>
      <c r="C466" s="251"/>
      <c r="D466" s="269"/>
      <c r="E466" s="254"/>
      <c r="F466" s="251"/>
      <c r="G466" s="256"/>
      <c r="H466" s="251"/>
      <c r="I466" s="251"/>
      <c r="J466" s="251"/>
      <c r="K466" s="251"/>
      <c r="L466" s="251"/>
      <c r="M466" s="251"/>
      <c r="N466" s="251"/>
      <c r="O466" s="251"/>
      <c r="P466" s="251"/>
      <c r="Q466" s="251"/>
    </row>
    <row r="467" spans="1:17" ht="20" x14ac:dyDescent="0.4">
      <c r="A467" s="269"/>
      <c r="B467" s="254"/>
      <c r="C467" s="251"/>
      <c r="D467" s="269"/>
      <c r="E467" s="254"/>
      <c r="F467" s="251"/>
      <c r="G467" s="256"/>
      <c r="H467" s="251"/>
      <c r="I467" s="251"/>
      <c r="J467" s="251"/>
      <c r="K467" s="251"/>
      <c r="L467" s="251"/>
      <c r="M467" s="251"/>
      <c r="N467" s="251"/>
      <c r="O467" s="251"/>
      <c r="P467" s="251"/>
      <c r="Q467" s="251"/>
    </row>
    <row r="468" spans="1:17" ht="20" x14ac:dyDescent="0.4">
      <c r="A468" s="269"/>
      <c r="B468" s="254"/>
      <c r="C468" s="251"/>
      <c r="D468" s="269"/>
      <c r="E468" s="254"/>
      <c r="F468" s="251"/>
      <c r="G468" s="256"/>
      <c r="H468" s="251"/>
      <c r="I468" s="251"/>
      <c r="J468" s="251"/>
      <c r="K468" s="251"/>
      <c r="L468" s="251"/>
      <c r="M468" s="251"/>
      <c r="N468" s="251"/>
      <c r="O468" s="251"/>
      <c r="P468" s="251"/>
      <c r="Q468" s="251"/>
    </row>
    <row r="469" spans="1:17" ht="20" x14ac:dyDescent="0.4">
      <c r="A469" s="269"/>
      <c r="B469" s="254"/>
      <c r="C469" s="251"/>
      <c r="D469" s="269"/>
      <c r="E469" s="254"/>
      <c r="F469" s="251"/>
      <c r="G469" s="256"/>
      <c r="H469" s="251"/>
      <c r="I469" s="251"/>
      <c r="J469" s="251"/>
      <c r="K469" s="251"/>
      <c r="L469" s="251"/>
      <c r="M469" s="251"/>
      <c r="N469" s="251"/>
      <c r="O469" s="251"/>
      <c r="P469" s="251"/>
      <c r="Q469" s="251"/>
    </row>
    <row r="470" spans="1:17" ht="20" x14ac:dyDescent="0.4">
      <c r="A470" s="269"/>
      <c r="B470" s="254"/>
      <c r="C470" s="251"/>
      <c r="D470" s="269"/>
      <c r="E470" s="254"/>
      <c r="F470" s="251"/>
      <c r="G470" s="256"/>
      <c r="H470" s="251"/>
      <c r="I470" s="251"/>
      <c r="J470" s="251"/>
      <c r="K470" s="251"/>
      <c r="L470" s="251"/>
      <c r="M470" s="251"/>
      <c r="N470" s="251"/>
      <c r="O470" s="251"/>
      <c r="P470" s="251"/>
      <c r="Q470" s="251"/>
    </row>
    <row r="471" spans="1:17" ht="20" x14ac:dyDescent="0.4">
      <c r="A471" s="269"/>
      <c r="B471" s="254"/>
      <c r="C471" s="251"/>
      <c r="D471" s="269"/>
      <c r="E471" s="254"/>
      <c r="F471" s="251"/>
      <c r="G471" s="256"/>
      <c r="H471" s="251"/>
      <c r="I471" s="251"/>
      <c r="J471" s="251"/>
      <c r="K471" s="251"/>
      <c r="L471" s="251"/>
      <c r="M471" s="251"/>
      <c r="N471" s="251"/>
      <c r="O471" s="251"/>
      <c r="P471" s="251"/>
      <c r="Q471" s="251"/>
    </row>
    <row r="472" spans="1:17" ht="20" x14ac:dyDescent="0.4">
      <c r="A472" s="269"/>
      <c r="B472" s="254"/>
      <c r="C472" s="251"/>
      <c r="D472" s="269"/>
      <c r="E472" s="254"/>
      <c r="F472" s="251"/>
      <c r="G472" s="256"/>
      <c r="H472" s="251"/>
      <c r="I472" s="251"/>
      <c r="J472" s="251"/>
      <c r="K472" s="251"/>
      <c r="L472" s="251"/>
      <c r="M472" s="251"/>
      <c r="N472" s="251"/>
      <c r="O472" s="251"/>
      <c r="P472" s="251"/>
      <c r="Q472" s="251"/>
    </row>
    <row r="473" spans="1:17" ht="20" x14ac:dyDescent="0.4">
      <c r="A473" s="269"/>
      <c r="B473" s="254"/>
      <c r="C473" s="251"/>
      <c r="D473" s="269"/>
      <c r="E473" s="254"/>
      <c r="F473" s="251"/>
      <c r="G473" s="256"/>
      <c r="H473" s="251"/>
      <c r="I473" s="251"/>
      <c r="J473" s="251"/>
      <c r="K473" s="251"/>
      <c r="L473" s="251"/>
      <c r="M473" s="251"/>
      <c r="N473" s="251"/>
      <c r="O473" s="251"/>
      <c r="P473" s="251"/>
      <c r="Q473" s="251"/>
    </row>
    <row r="474" spans="1:17" ht="20" x14ac:dyDescent="0.4">
      <c r="A474" s="269"/>
      <c r="B474" s="254"/>
      <c r="C474" s="251"/>
      <c r="D474" s="269"/>
      <c r="E474" s="254"/>
      <c r="F474" s="251"/>
      <c r="G474" s="256"/>
      <c r="H474" s="251"/>
      <c r="I474" s="251"/>
      <c r="J474" s="251"/>
      <c r="K474" s="251"/>
      <c r="L474" s="251"/>
      <c r="M474" s="251"/>
      <c r="N474" s="251"/>
      <c r="O474" s="251"/>
      <c r="P474" s="251"/>
      <c r="Q474" s="251"/>
    </row>
    <row r="475" spans="1:17" ht="20" x14ac:dyDescent="0.4">
      <c r="A475" s="269"/>
      <c r="B475" s="254"/>
      <c r="C475" s="251"/>
      <c r="D475" s="269"/>
      <c r="E475" s="254"/>
      <c r="F475" s="251"/>
      <c r="G475" s="256"/>
      <c r="H475" s="251"/>
      <c r="I475" s="251"/>
      <c r="J475" s="251"/>
      <c r="K475" s="251"/>
      <c r="L475" s="251"/>
      <c r="M475" s="251"/>
      <c r="N475" s="251"/>
      <c r="O475" s="251"/>
      <c r="P475" s="251"/>
      <c r="Q475" s="251"/>
    </row>
    <row r="476" spans="1:17" ht="20" x14ac:dyDescent="0.4">
      <c r="A476" s="269"/>
      <c r="B476" s="254"/>
      <c r="C476" s="251"/>
      <c r="D476" s="269"/>
      <c r="E476" s="254"/>
      <c r="F476" s="251"/>
      <c r="G476" s="256"/>
      <c r="H476" s="251"/>
      <c r="I476" s="251"/>
      <c r="J476" s="251"/>
      <c r="K476" s="251"/>
      <c r="L476" s="251"/>
      <c r="M476" s="251"/>
      <c r="N476" s="251"/>
      <c r="O476" s="251"/>
      <c r="P476" s="251"/>
      <c r="Q476" s="251"/>
    </row>
    <row r="477" spans="1:17" ht="20" x14ac:dyDescent="0.4">
      <c r="A477" s="269"/>
      <c r="B477" s="254"/>
      <c r="C477" s="251"/>
      <c r="D477" s="269"/>
      <c r="E477" s="254"/>
      <c r="F477" s="251"/>
      <c r="G477" s="256"/>
      <c r="H477" s="251"/>
      <c r="I477" s="251"/>
      <c r="J477" s="251"/>
      <c r="K477" s="251"/>
      <c r="L477" s="251"/>
      <c r="M477" s="251"/>
      <c r="N477" s="251"/>
      <c r="O477" s="251"/>
      <c r="P477" s="251"/>
      <c r="Q477" s="251"/>
    </row>
    <row r="478" spans="1:17" ht="20" x14ac:dyDescent="0.4">
      <c r="A478" s="269"/>
      <c r="B478" s="254"/>
      <c r="C478" s="251"/>
      <c r="D478" s="269"/>
      <c r="E478" s="254"/>
      <c r="F478" s="251"/>
      <c r="G478" s="256"/>
      <c r="H478" s="251"/>
      <c r="I478" s="251"/>
      <c r="J478" s="251"/>
      <c r="K478" s="251"/>
      <c r="L478" s="251"/>
      <c r="M478" s="251"/>
      <c r="N478" s="251"/>
      <c r="O478" s="251"/>
      <c r="P478" s="251"/>
      <c r="Q478" s="251"/>
    </row>
    <row r="479" spans="1:17" ht="20" x14ac:dyDescent="0.4">
      <c r="A479" s="269"/>
      <c r="B479" s="254"/>
      <c r="C479" s="251"/>
      <c r="D479" s="269"/>
      <c r="E479" s="254"/>
      <c r="F479" s="251"/>
      <c r="G479" s="256"/>
      <c r="H479" s="251"/>
      <c r="I479" s="251"/>
      <c r="J479" s="251"/>
      <c r="K479" s="251"/>
      <c r="L479" s="251"/>
      <c r="M479" s="251"/>
      <c r="N479" s="251"/>
      <c r="O479" s="251"/>
      <c r="P479" s="251"/>
      <c r="Q479" s="251"/>
    </row>
    <row r="480" spans="1:17" ht="20" x14ac:dyDescent="0.4">
      <c r="A480" s="269"/>
      <c r="B480" s="254"/>
      <c r="C480" s="251"/>
      <c r="D480" s="269"/>
      <c r="E480" s="254"/>
      <c r="F480" s="251"/>
      <c r="G480" s="256"/>
      <c r="H480" s="251"/>
      <c r="I480" s="251"/>
      <c r="J480" s="251"/>
      <c r="K480" s="251"/>
      <c r="L480" s="251"/>
      <c r="M480" s="251"/>
      <c r="N480" s="251"/>
      <c r="O480" s="251"/>
      <c r="P480" s="251"/>
      <c r="Q480" s="251"/>
    </row>
    <row r="481" spans="1:17" ht="20" x14ac:dyDescent="0.4">
      <c r="A481" s="269"/>
      <c r="B481" s="254"/>
      <c r="C481" s="251"/>
      <c r="D481" s="269"/>
      <c r="E481" s="254"/>
      <c r="F481" s="251"/>
      <c r="G481" s="256"/>
      <c r="H481" s="251"/>
      <c r="I481" s="251"/>
      <c r="J481" s="251"/>
      <c r="K481" s="251"/>
      <c r="L481" s="251"/>
      <c r="M481" s="251"/>
      <c r="N481" s="251"/>
      <c r="O481" s="251"/>
      <c r="P481" s="251"/>
      <c r="Q481" s="251"/>
    </row>
    <row r="482" spans="1:17" ht="20" x14ac:dyDescent="0.4">
      <c r="A482" s="269"/>
      <c r="B482" s="254"/>
      <c r="C482" s="251"/>
      <c r="D482" s="269"/>
      <c r="E482" s="254"/>
      <c r="F482" s="251"/>
      <c r="G482" s="256"/>
      <c r="H482" s="251"/>
      <c r="I482" s="251"/>
      <c r="J482" s="251"/>
      <c r="K482" s="251"/>
      <c r="L482" s="251"/>
      <c r="M482" s="251"/>
      <c r="N482" s="251"/>
      <c r="O482" s="251"/>
      <c r="P482" s="251"/>
      <c r="Q482" s="251"/>
    </row>
    <row r="483" spans="1:17" ht="20" x14ac:dyDescent="0.4">
      <c r="A483" s="269"/>
      <c r="B483" s="254"/>
      <c r="C483" s="251"/>
      <c r="D483" s="269"/>
      <c r="E483" s="254"/>
      <c r="F483" s="251"/>
      <c r="G483" s="256"/>
      <c r="H483" s="251"/>
      <c r="I483" s="251"/>
      <c r="J483" s="251"/>
      <c r="K483" s="251"/>
      <c r="L483" s="251"/>
      <c r="M483" s="251"/>
      <c r="N483" s="251"/>
      <c r="O483" s="251"/>
      <c r="P483" s="251"/>
      <c r="Q483" s="251"/>
    </row>
    <row r="484" spans="1:17" ht="20" x14ac:dyDescent="0.4">
      <c r="A484" s="269"/>
      <c r="B484" s="254"/>
      <c r="C484" s="251"/>
      <c r="D484" s="269"/>
      <c r="E484" s="254"/>
      <c r="F484" s="251"/>
      <c r="G484" s="256"/>
      <c r="H484" s="251"/>
      <c r="I484" s="251"/>
      <c r="J484" s="251"/>
      <c r="K484" s="251"/>
      <c r="L484" s="251"/>
      <c r="M484" s="251"/>
      <c r="N484" s="251"/>
      <c r="O484" s="251"/>
      <c r="P484" s="251"/>
      <c r="Q484" s="251"/>
    </row>
    <row r="485" spans="1:17" ht="20" x14ac:dyDescent="0.4">
      <c r="A485" s="269"/>
      <c r="B485" s="254"/>
      <c r="C485" s="251"/>
      <c r="D485" s="269"/>
      <c r="E485" s="254"/>
      <c r="F485" s="251"/>
      <c r="G485" s="256"/>
      <c r="H485" s="251"/>
      <c r="I485" s="251"/>
      <c r="J485" s="251"/>
      <c r="K485" s="251"/>
      <c r="L485" s="251"/>
      <c r="M485" s="251"/>
      <c r="N485" s="251"/>
      <c r="O485" s="251"/>
      <c r="P485" s="251"/>
      <c r="Q485" s="251"/>
    </row>
    <row r="486" spans="1:17" ht="20" x14ac:dyDescent="0.4">
      <c r="A486" s="269"/>
      <c r="B486" s="254"/>
      <c r="C486" s="251"/>
      <c r="D486" s="269"/>
      <c r="E486" s="254"/>
      <c r="F486" s="251"/>
      <c r="G486" s="256"/>
      <c r="H486" s="251"/>
      <c r="I486" s="251"/>
      <c r="J486" s="251"/>
      <c r="K486" s="251"/>
      <c r="L486" s="251"/>
      <c r="M486" s="251"/>
      <c r="N486" s="251"/>
      <c r="O486" s="251"/>
      <c r="P486" s="251"/>
      <c r="Q486" s="251"/>
    </row>
    <row r="487" spans="1:17" ht="20" x14ac:dyDescent="0.4">
      <c r="A487" s="269"/>
      <c r="B487" s="254"/>
      <c r="C487" s="251"/>
      <c r="D487" s="269"/>
      <c r="E487" s="254"/>
      <c r="F487" s="251"/>
      <c r="G487" s="256"/>
      <c r="H487" s="251"/>
      <c r="I487" s="251"/>
      <c r="J487" s="251"/>
      <c r="K487" s="251"/>
      <c r="L487" s="251"/>
      <c r="M487" s="251"/>
      <c r="N487" s="251"/>
      <c r="O487" s="251"/>
      <c r="P487" s="251"/>
      <c r="Q487" s="251"/>
    </row>
    <row r="488" spans="1:17" ht="20" x14ac:dyDescent="0.4">
      <c r="A488" s="269"/>
      <c r="B488" s="254"/>
      <c r="C488" s="251"/>
      <c r="D488" s="269"/>
      <c r="E488" s="254"/>
      <c r="F488" s="251"/>
      <c r="G488" s="256"/>
      <c r="H488" s="251"/>
      <c r="I488" s="251"/>
      <c r="J488" s="251"/>
      <c r="K488" s="251"/>
      <c r="L488" s="251"/>
      <c r="M488" s="251"/>
      <c r="N488" s="251"/>
      <c r="O488" s="251"/>
      <c r="P488" s="251"/>
      <c r="Q488" s="251"/>
    </row>
    <row r="489" spans="1:17" ht="20" x14ac:dyDescent="0.4">
      <c r="A489" s="269"/>
      <c r="B489" s="254"/>
      <c r="C489" s="251"/>
      <c r="D489" s="269"/>
      <c r="E489" s="254"/>
      <c r="F489" s="251"/>
      <c r="G489" s="256"/>
      <c r="H489" s="251"/>
      <c r="I489" s="251"/>
      <c r="J489" s="251"/>
      <c r="K489" s="251"/>
      <c r="L489" s="251"/>
      <c r="M489" s="251"/>
      <c r="N489" s="251"/>
      <c r="O489" s="251"/>
      <c r="P489" s="251"/>
      <c r="Q489" s="251"/>
    </row>
    <row r="490" spans="1:17" ht="20" x14ac:dyDescent="0.4">
      <c r="A490" s="269"/>
      <c r="B490" s="254"/>
      <c r="C490" s="251"/>
      <c r="D490" s="269"/>
      <c r="E490" s="254"/>
      <c r="F490" s="251"/>
      <c r="G490" s="256"/>
      <c r="H490" s="251"/>
      <c r="I490" s="251"/>
      <c r="J490" s="251"/>
      <c r="K490" s="251"/>
      <c r="L490" s="251"/>
      <c r="M490" s="251"/>
      <c r="N490" s="251"/>
      <c r="O490" s="251"/>
      <c r="P490" s="251"/>
      <c r="Q490" s="251"/>
    </row>
    <row r="491" spans="1:17" ht="20" x14ac:dyDescent="0.4">
      <c r="A491" s="269"/>
      <c r="B491" s="254"/>
      <c r="C491" s="251"/>
      <c r="D491" s="269"/>
      <c r="E491" s="254"/>
      <c r="F491" s="251"/>
      <c r="G491" s="256"/>
      <c r="H491" s="251"/>
      <c r="I491" s="251"/>
      <c r="J491" s="251"/>
      <c r="K491" s="251"/>
      <c r="L491" s="251"/>
      <c r="M491" s="251"/>
      <c r="N491" s="251"/>
      <c r="O491" s="251"/>
      <c r="P491" s="251"/>
      <c r="Q491" s="251"/>
    </row>
    <row r="492" spans="1:17" ht="20" x14ac:dyDescent="0.4">
      <c r="A492" s="269"/>
      <c r="B492" s="254"/>
      <c r="C492" s="251"/>
      <c r="D492" s="269"/>
      <c r="E492" s="254"/>
      <c r="F492" s="251"/>
      <c r="G492" s="256"/>
      <c r="H492" s="251"/>
      <c r="I492" s="251"/>
      <c r="J492" s="251"/>
      <c r="K492" s="251"/>
      <c r="L492" s="251"/>
      <c r="M492" s="251"/>
      <c r="N492" s="251"/>
      <c r="O492" s="251"/>
      <c r="P492" s="251"/>
      <c r="Q492" s="251"/>
    </row>
    <row r="493" spans="1:17" ht="20" x14ac:dyDescent="0.4">
      <c r="A493" s="269"/>
      <c r="B493" s="254"/>
      <c r="C493" s="251"/>
      <c r="D493" s="269"/>
      <c r="E493" s="254"/>
      <c r="F493" s="251"/>
      <c r="G493" s="256"/>
      <c r="H493" s="251"/>
      <c r="I493" s="251"/>
      <c r="J493" s="251"/>
      <c r="K493" s="251"/>
      <c r="L493" s="251"/>
      <c r="M493" s="251"/>
      <c r="N493" s="251"/>
      <c r="O493" s="251"/>
      <c r="P493" s="251"/>
      <c r="Q493" s="251"/>
    </row>
    <row r="494" spans="1:17" ht="20" x14ac:dyDescent="0.4">
      <c r="A494" s="269"/>
      <c r="B494" s="254"/>
      <c r="C494" s="251"/>
      <c r="D494" s="269"/>
      <c r="E494" s="254"/>
      <c r="F494" s="251"/>
      <c r="G494" s="256"/>
      <c r="H494" s="251"/>
      <c r="I494" s="251"/>
      <c r="J494" s="251"/>
      <c r="K494" s="251"/>
      <c r="L494" s="251"/>
      <c r="M494" s="251"/>
      <c r="N494" s="251"/>
      <c r="O494" s="251"/>
      <c r="P494" s="251"/>
      <c r="Q494" s="251"/>
    </row>
    <row r="495" spans="1:17" ht="20" x14ac:dyDescent="0.4">
      <c r="A495" s="269"/>
      <c r="B495" s="254"/>
      <c r="C495" s="251"/>
      <c r="D495" s="269"/>
      <c r="E495" s="254"/>
      <c r="F495" s="251"/>
      <c r="G495" s="256"/>
      <c r="H495" s="251"/>
      <c r="I495" s="251"/>
      <c r="J495" s="251"/>
      <c r="K495" s="251"/>
      <c r="L495" s="251"/>
      <c r="M495" s="251"/>
      <c r="N495" s="251"/>
      <c r="O495" s="251"/>
      <c r="P495" s="251"/>
      <c r="Q495" s="251"/>
    </row>
    <row r="496" spans="1:17" ht="20" x14ac:dyDescent="0.4">
      <c r="A496" s="269"/>
      <c r="B496" s="254"/>
      <c r="C496" s="251"/>
      <c r="D496" s="269"/>
      <c r="E496" s="254"/>
      <c r="F496" s="251"/>
      <c r="G496" s="256"/>
      <c r="H496" s="251"/>
      <c r="I496" s="251"/>
      <c r="J496" s="251"/>
      <c r="K496" s="251"/>
      <c r="L496" s="251"/>
      <c r="M496" s="251"/>
      <c r="N496" s="251"/>
      <c r="O496" s="251"/>
      <c r="P496" s="251"/>
      <c r="Q496" s="251"/>
    </row>
    <row r="497" spans="1:17" ht="20" x14ac:dyDescent="0.4">
      <c r="A497" s="269"/>
      <c r="B497" s="254"/>
      <c r="C497" s="251"/>
      <c r="D497" s="269"/>
      <c r="E497" s="254"/>
      <c r="F497" s="251"/>
      <c r="G497" s="256"/>
      <c r="H497" s="251"/>
      <c r="I497" s="251"/>
      <c r="J497" s="251"/>
      <c r="K497" s="251"/>
      <c r="L497" s="251"/>
      <c r="M497" s="251"/>
      <c r="N497" s="251"/>
      <c r="O497" s="251"/>
      <c r="P497" s="251"/>
      <c r="Q497" s="251"/>
    </row>
    <row r="498" spans="1:17" ht="20" x14ac:dyDescent="0.4">
      <c r="A498" s="269"/>
      <c r="B498" s="254"/>
      <c r="C498" s="251"/>
      <c r="D498" s="269"/>
      <c r="E498" s="254"/>
      <c r="F498" s="251"/>
      <c r="G498" s="256"/>
      <c r="H498" s="251"/>
      <c r="I498" s="251"/>
      <c r="J498" s="251"/>
      <c r="K498" s="251"/>
      <c r="L498" s="251"/>
      <c r="M498" s="251"/>
      <c r="N498" s="251"/>
      <c r="O498" s="251"/>
      <c r="P498" s="251"/>
      <c r="Q498" s="251"/>
    </row>
    <row r="499" spans="1:17" ht="20" x14ac:dyDescent="0.4">
      <c r="A499" s="269"/>
      <c r="B499" s="254"/>
      <c r="C499" s="251"/>
      <c r="D499" s="269"/>
      <c r="E499" s="254"/>
      <c r="F499" s="251"/>
      <c r="G499" s="256"/>
      <c r="H499" s="251"/>
      <c r="I499" s="251"/>
      <c r="J499" s="251"/>
      <c r="K499" s="251"/>
      <c r="L499" s="251"/>
      <c r="M499" s="251"/>
      <c r="N499" s="251"/>
      <c r="O499" s="251"/>
      <c r="P499" s="251"/>
      <c r="Q499" s="251"/>
    </row>
    <row r="500" spans="1:17" ht="20" x14ac:dyDescent="0.4">
      <c r="A500" s="269"/>
      <c r="B500" s="254"/>
      <c r="C500" s="251"/>
      <c r="D500" s="269"/>
      <c r="E500" s="254"/>
      <c r="F500" s="251"/>
      <c r="G500" s="256"/>
      <c r="H500" s="251"/>
      <c r="I500" s="251"/>
      <c r="J500" s="251"/>
      <c r="K500" s="251"/>
      <c r="L500" s="251"/>
      <c r="M500" s="251"/>
      <c r="N500" s="251"/>
      <c r="O500" s="251"/>
      <c r="P500" s="251"/>
      <c r="Q500" s="251"/>
    </row>
    <row r="501" spans="1:17" ht="20" x14ac:dyDescent="0.4">
      <c r="A501" s="269"/>
      <c r="B501" s="254"/>
      <c r="C501" s="251"/>
      <c r="D501" s="269"/>
      <c r="E501" s="254"/>
      <c r="F501" s="251"/>
      <c r="G501" s="256"/>
      <c r="H501" s="251"/>
      <c r="I501" s="251"/>
      <c r="J501" s="251"/>
      <c r="K501" s="251"/>
      <c r="L501" s="251"/>
      <c r="M501" s="251"/>
      <c r="N501" s="251"/>
      <c r="O501" s="251"/>
      <c r="P501" s="251"/>
      <c r="Q501" s="251"/>
    </row>
    <row r="502" spans="1:17" ht="20" x14ac:dyDescent="0.4">
      <c r="A502" s="269"/>
      <c r="B502" s="254"/>
      <c r="C502" s="251"/>
      <c r="D502" s="269"/>
      <c r="E502" s="254"/>
      <c r="F502" s="251"/>
      <c r="G502" s="256"/>
      <c r="H502" s="251"/>
      <c r="I502" s="251"/>
      <c r="J502" s="251"/>
      <c r="K502" s="251"/>
      <c r="L502" s="251"/>
      <c r="M502" s="251"/>
      <c r="N502" s="251"/>
      <c r="O502" s="251"/>
      <c r="P502" s="251"/>
      <c r="Q502" s="251"/>
    </row>
    <row r="503" spans="1:17" ht="20" x14ac:dyDescent="0.4">
      <c r="A503" s="269"/>
      <c r="B503" s="254"/>
      <c r="C503" s="251"/>
      <c r="D503" s="269"/>
      <c r="E503" s="254"/>
      <c r="F503" s="251"/>
      <c r="G503" s="256"/>
      <c r="H503" s="251"/>
      <c r="I503" s="251"/>
      <c r="J503" s="251"/>
      <c r="K503" s="251"/>
      <c r="L503" s="251"/>
      <c r="M503" s="251"/>
      <c r="N503" s="251"/>
      <c r="O503" s="251"/>
      <c r="P503" s="251"/>
      <c r="Q503" s="251"/>
    </row>
    <row r="504" spans="1:17" ht="20" x14ac:dyDescent="0.4">
      <c r="A504" s="269"/>
      <c r="B504" s="254"/>
      <c r="C504" s="251"/>
      <c r="D504" s="269"/>
      <c r="E504" s="254"/>
      <c r="F504" s="251"/>
      <c r="G504" s="256"/>
      <c r="H504" s="251"/>
      <c r="I504" s="251"/>
      <c r="J504" s="251"/>
      <c r="K504" s="251"/>
      <c r="L504" s="251"/>
      <c r="M504" s="251"/>
      <c r="N504" s="251"/>
      <c r="O504" s="251"/>
      <c r="P504" s="251"/>
      <c r="Q504" s="251"/>
    </row>
    <row r="505" spans="1:17" ht="20" x14ac:dyDescent="0.4">
      <c r="A505" s="269"/>
      <c r="B505" s="254"/>
      <c r="C505" s="251"/>
      <c r="D505" s="269"/>
      <c r="E505" s="254"/>
      <c r="F505" s="251"/>
      <c r="G505" s="256"/>
      <c r="H505" s="251"/>
      <c r="I505" s="251"/>
      <c r="J505" s="251"/>
      <c r="K505" s="251"/>
      <c r="L505" s="251"/>
      <c r="M505" s="251"/>
      <c r="N505" s="251"/>
      <c r="O505" s="251"/>
      <c r="P505" s="251"/>
      <c r="Q505" s="251"/>
    </row>
    <row r="506" spans="1:17" ht="20" x14ac:dyDescent="0.4">
      <c r="A506" s="269"/>
      <c r="B506" s="254"/>
      <c r="C506" s="251"/>
      <c r="D506" s="269"/>
      <c r="E506" s="254"/>
      <c r="F506" s="251"/>
      <c r="G506" s="256"/>
      <c r="H506" s="251"/>
      <c r="I506" s="251"/>
      <c r="J506" s="251"/>
      <c r="K506" s="251"/>
      <c r="L506" s="251"/>
      <c r="M506" s="251"/>
      <c r="N506" s="251"/>
      <c r="O506" s="251"/>
      <c r="P506" s="251"/>
      <c r="Q506" s="251"/>
    </row>
    <row r="507" spans="1:17" ht="20" x14ac:dyDescent="0.4">
      <c r="A507" s="269"/>
      <c r="B507" s="254"/>
      <c r="C507" s="251"/>
      <c r="D507" s="269"/>
      <c r="E507" s="254"/>
      <c r="F507" s="251"/>
      <c r="G507" s="256"/>
      <c r="H507" s="251"/>
      <c r="I507" s="251"/>
      <c r="J507" s="251"/>
      <c r="K507" s="251"/>
      <c r="L507" s="251"/>
      <c r="M507" s="251"/>
      <c r="N507" s="251"/>
      <c r="O507" s="251"/>
      <c r="P507" s="251"/>
      <c r="Q507" s="251"/>
    </row>
    <row r="508" spans="1:17" ht="20" x14ac:dyDescent="0.4">
      <c r="A508" s="269"/>
      <c r="B508" s="254"/>
      <c r="C508" s="251"/>
      <c r="D508" s="269"/>
      <c r="E508" s="254"/>
      <c r="F508" s="251"/>
      <c r="G508" s="256"/>
      <c r="H508" s="251"/>
      <c r="I508" s="251"/>
      <c r="J508" s="251"/>
      <c r="K508" s="251"/>
      <c r="L508" s="251"/>
      <c r="M508" s="251"/>
      <c r="N508" s="251"/>
      <c r="O508" s="251"/>
      <c r="P508" s="251"/>
      <c r="Q508" s="251"/>
    </row>
    <row r="509" spans="1:17" ht="20" x14ac:dyDescent="0.4">
      <c r="A509" s="269"/>
      <c r="B509" s="254"/>
      <c r="C509" s="251"/>
      <c r="D509" s="269"/>
      <c r="E509" s="254"/>
      <c r="F509" s="251"/>
      <c r="G509" s="256"/>
      <c r="H509" s="251"/>
      <c r="I509" s="251"/>
      <c r="J509" s="251"/>
      <c r="K509" s="251"/>
      <c r="L509" s="251"/>
      <c r="M509" s="251"/>
      <c r="N509" s="251"/>
      <c r="O509" s="251"/>
      <c r="P509" s="251"/>
      <c r="Q509" s="251"/>
    </row>
    <row r="510" spans="1:17" ht="20" x14ac:dyDescent="0.4">
      <c r="A510" s="269"/>
      <c r="B510" s="254"/>
      <c r="C510" s="251"/>
      <c r="D510" s="269"/>
      <c r="E510" s="254"/>
      <c r="F510" s="251"/>
      <c r="G510" s="256"/>
      <c r="H510" s="251"/>
      <c r="I510" s="251"/>
      <c r="J510" s="251"/>
      <c r="K510" s="251"/>
      <c r="L510" s="251"/>
      <c r="M510" s="251"/>
      <c r="N510" s="251"/>
      <c r="O510" s="251"/>
      <c r="P510" s="251"/>
      <c r="Q510" s="251"/>
    </row>
    <row r="511" spans="1:17" ht="20" x14ac:dyDescent="0.4">
      <c r="A511" s="269"/>
      <c r="B511" s="254"/>
      <c r="C511" s="251"/>
      <c r="D511" s="269"/>
      <c r="E511" s="254"/>
      <c r="F511" s="251"/>
      <c r="G511" s="256"/>
      <c r="H511" s="251"/>
      <c r="I511" s="251"/>
      <c r="J511" s="251"/>
      <c r="K511" s="251"/>
      <c r="L511" s="251"/>
      <c r="M511" s="251"/>
      <c r="N511" s="251"/>
      <c r="O511" s="251"/>
      <c r="P511" s="251"/>
      <c r="Q511" s="251"/>
    </row>
    <row r="512" spans="1:17" ht="20" x14ac:dyDescent="0.4">
      <c r="A512" s="269"/>
      <c r="B512" s="254"/>
      <c r="C512" s="251"/>
      <c r="D512" s="269"/>
      <c r="E512" s="254"/>
      <c r="F512" s="251"/>
      <c r="G512" s="256"/>
      <c r="H512" s="251"/>
      <c r="I512" s="251"/>
      <c r="J512" s="251"/>
      <c r="K512" s="251"/>
      <c r="L512" s="251"/>
      <c r="M512" s="251"/>
      <c r="N512" s="251"/>
      <c r="O512" s="251"/>
      <c r="P512" s="251"/>
      <c r="Q512" s="251"/>
    </row>
    <row r="513" spans="1:17" ht="20" x14ac:dyDescent="0.4">
      <c r="A513" s="269"/>
      <c r="B513" s="254"/>
      <c r="C513" s="251"/>
      <c r="D513" s="269"/>
      <c r="E513" s="254"/>
      <c r="F513" s="251"/>
      <c r="G513" s="256"/>
      <c r="H513" s="251"/>
      <c r="I513" s="251"/>
      <c r="J513" s="251"/>
      <c r="K513" s="251"/>
      <c r="L513" s="251"/>
      <c r="M513" s="251"/>
      <c r="N513" s="251"/>
      <c r="O513" s="251"/>
      <c r="P513" s="251"/>
      <c r="Q513" s="251"/>
    </row>
    <row r="514" spans="1:17" ht="20" x14ac:dyDescent="0.4">
      <c r="A514" s="269"/>
      <c r="B514" s="254"/>
      <c r="C514" s="251"/>
      <c r="D514" s="269"/>
      <c r="E514" s="254"/>
      <c r="F514" s="251"/>
      <c r="G514" s="256"/>
      <c r="H514" s="251"/>
      <c r="I514" s="251"/>
      <c r="J514" s="251"/>
      <c r="K514" s="251"/>
      <c r="L514" s="251"/>
      <c r="M514" s="251"/>
      <c r="N514" s="251"/>
      <c r="O514" s="251"/>
      <c r="P514" s="251"/>
      <c r="Q514" s="251"/>
    </row>
    <row r="515" spans="1:17" ht="20" x14ac:dyDescent="0.4">
      <c r="A515" s="269"/>
      <c r="B515" s="254"/>
      <c r="C515" s="251"/>
      <c r="D515" s="269"/>
      <c r="E515" s="254"/>
      <c r="F515" s="251"/>
      <c r="G515" s="256"/>
      <c r="H515" s="251"/>
      <c r="I515" s="251"/>
      <c r="J515" s="251"/>
      <c r="K515" s="251"/>
      <c r="L515" s="251"/>
      <c r="M515" s="251"/>
      <c r="N515" s="251"/>
      <c r="O515" s="251"/>
      <c r="P515" s="251"/>
      <c r="Q515" s="251"/>
    </row>
    <row r="516" spans="1:17" ht="20" x14ac:dyDescent="0.4">
      <c r="A516" s="269"/>
      <c r="B516" s="254"/>
      <c r="C516" s="251"/>
      <c r="D516" s="269"/>
      <c r="E516" s="254"/>
      <c r="F516" s="251"/>
      <c r="G516" s="256"/>
      <c r="H516" s="251"/>
      <c r="I516" s="251"/>
      <c r="J516" s="251"/>
      <c r="K516" s="251"/>
      <c r="L516" s="251"/>
      <c r="M516" s="251"/>
      <c r="N516" s="251"/>
      <c r="O516" s="251"/>
      <c r="P516" s="251"/>
      <c r="Q516" s="251"/>
    </row>
    <row r="517" spans="1:17" ht="20" x14ac:dyDescent="0.4">
      <c r="A517" s="269"/>
      <c r="B517" s="254"/>
      <c r="C517" s="251"/>
      <c r="D517" s="269"/>
      <c r="E517" s="254"/>
      <c r="F517" s="251"/>
      <c r="G517" s="256"/>
      <c r="H517" s="251"/>
      <c r="I517" s="251"/>
      <c r="J517" s="251"/>
      <c r="K517" s="251"/>
      <c r="L517" s="251"/>
      <c r="M517" s="251"/>
      <c r="N517" s="251"/>
      <c r="O517" s="251"/>
      <c r="P517" s="251"/>
      <c r="Q517" s="251"/>
    </row>
    <row r="518" spans="1:17" ht="20" x14ac:dyDescent="0.4">
      <c r="A518" s="269"/>
      <c r="B518" s="254"/>
      <c r="C518" s="251"/>
      <c r="D518" s="269"/>
      <c r="E518" s="254"/>
      <c r="F518" s="251"/>
      <c r="G518" s="256"/>
      <c r="H518" s="251"/>
      <c r="I518" s="251"/>
      <c r="J518" s="251"/>
      <c r="K518" s="251"/>
      <c r="L518" s="251"/>
      <c r="M518" s="251"/>
      <c r="N518" s="251"/>
      <c r="O518" s="251"/>
      <c r="P518" s="251"/>
      <c r="Q518" s="251"/>
    </row>
    <row r="519" spans="1:17" ht="20" x14ac:dyDescent="0.4">
      <c r="A519" s="269"/>
      <c r="B519" s="254"/>
      <c r="C519" s="251"/>
      <c r="D519" s="269"/>
      <c r="E519" s="254"/>
      <c r="F519" s="251"/>
      <c r="G519" s="256"/>
      <c r="H519" s="251"/>
      <c r="I519" s="251"/>
      <c r="J519" s="251"/>
      <c r="K519" s="251"/>
      <c r="L519" s="251"/>
      <c r="M519" s="251"/>
      <c r="N519" s="251"/>
      <c r="O519" s="251"/>
      <c r="P519" s="251"/>
      <c r="Q519" s="251"/>
    </row>
    <row r="520" spans="1:17" ht="20" x14ac:dyDescent="0.4">
      <c r="A520" s="269"/>
      <c r="B520" s="254"/>
      <c r="C520" s="251"/>
      <c r="D520" s="269"/>
      <c r="E520" s="254"/>
      <c r="F520" s="251"/>
      <c r="G520" s="256"/>
      <c r="H520" s="251"/>
      <c r="I520" s="251"/>
      <c r="J520" s="251"/>
      <c r="K520" s="251"/>
      <c r="L520" s="251"/>
      <c r="M520" s="251"/>
      <c r="N520" s="251"/>
      <c r="O520" s="251"/>
      <c r="P520" s="251"/>
      <c r="Q520" s="251"/>
    </row>
    <row r="521" spans="1:17" ht="20" x14ac:dyDescent="0.4">
      <c r="A521" s="269"/>
      <c r="B521" s="254"/>
      <c r="C521" s="251"/>
      <c r="D521" s="269"/>
      <c r="E521" s="254"/>
      <c r="F521" s="251"/>
      <c r="G521" s="256"/>
      <c r="H521" s="251"/>
      <c r="I521" s="251"/>
      <c r="J521" s="251"/>
      <c r="K521" s="251"/>
      <c r="L521" s="251"/>
      <c r="M521" s="251"/>
      <c r="N521" s="251"/>
      <c r="O521" s="251"/>
      <c r="P521" s="251"/>
      <c r="Q521" s="251"/>
    </row>
    <row r="522" spans="1:17" ht="20" x14ac:dyDescent="0.4">
      <c r="A522" s="269"/>
      <c r="B522" s="254"/>
      <c r="C522" s="251"/>
      <c r="D522" s="269"/>
      <c r="E522" s="254"/>
      <c r="F522" s="251"/>
      <c r="G522" s="256"/>
      <c r="H522" s="251"/>
      <c r="I522" s="251"/>
      <c r="J522" s="251"/>
      <c r="K522" s="251"/>
      <c r="L522" s="251"/>
      <c r="M522" s="251"/>
      <c r="N522" s="251"/>
      <c r="O522" s="251"/>
      <c r="P522" s="251"/>
      <c r="Q522" s="251"/>
    </row>
    <row r="523" spans="1:17" ht="20" x14ac:dyDescent="0.4">
      <c r="A523" s="269"/>
      <c r="B523" s="254"/>
      <c r="C523" s="251"/>
      <c r="D523" s="269"/>
      <c r="E523" s="254"/>
      <c r="F523" s="251"/>
      <c r="G523" s="256"/>
      <c r="H523" s="251"/>
      <c r="I523" s="251"/>
      <c r="J523" s="251"/>
      <c r="K523" s="251"/>
      <c r="L523" s="251"/>
      <c r="M523" s="251"/>
      <c r="N523" s="251"/>
      <c r="O523" s="251"/>
      <c r="P523" s="251"/>
      <c r="Q523" s="251"/>
    </row>
    <row r="524" spans="1:17" ht="20" x14ac:dyDescent="0.4">
      <c r="A524" s="269"/>
      <c r="B524" s="254"/>
      <c r="C524" s="251"/>
      <c r="D524" s="269"/>
      <c r="E524" s="254"/>
      <c r="F524" s="251"/>
      <c r="G524" s="256"/>
      <c r="H524" s="251"/>
      <c r="I524" s="251"/>
      <c r="J524" s="251"/>
      <c r="K524" s="251"/>
      <c r="L524" s="251"/>
      <c r="M524" s="251"/>
      <c r="N524" s="251"/>
      <c r="O524" s="251"/>
      <c r="P524" s="251"/>
      <c r="Q524" s="251"/>
    </row>
    <row r="525" spans="1:17" ht="20" x14ac:dyDescent="0.4">
      <c r="A525" s="269"/>
      <c r="B525" s="254"/>
      <c r="C525" s="251"/>
      <c r="D525" s="269"/>
      <c r="E525" s="254"/>
      <c r="F525" s="251"/>
      <c r="G525" s="256"/>
      <c r="H525" s="251"/>
      <c r="I525" s="251"/>
      <c r="J525" s="251"/>
      <c r="K525" s="251"/>
      <c r="L525" s="251"/>
      <c r="M525" s="251"/>
      <c r="N525" s="251"/>
      <c r="O525" s="251"/>
      <c r="P525" s="251"/>
      <c r="Q525" s="251"/>
    </row>
    <row r="526" spans="1:17" ht="20" x14ac:dyDescent="0.4">
      <c r="A526" s="269"/>
      <c r="B526" s="254"/>
      <c r="C526" s="251"/>
      <c r="D526" s="269"/>
      <c r="E526" s="254"/>
      <c r="F526" s="251"/>
      <c r="G526" s="256"/>
      <c r="H526" s="251"/>
      <c r="I526" s="251"/>
      <c r="J526" s="251"/>
      <c r="K526" s="251"/>
      <c r="L526" s="251"/>
      <c r="M526" s="251"/>
      <c r="N526" s="251"/>
      <c r="O526" s="251"/>
      <c r="P526" s="251"/>
      <c r="Q526" s="251"/>
    </row>
    <row r="527" spans="1:17" ht="20" x14ac:dyDescent="0.4">
      <c r="A527" s="269"/>
      <c r="B527" s="254"/>
      <c r="C527" s="251"/>
      <c r="D527" s="269"/>
      <c r="E527" s="254"/>
      <c r="F527" s="251"/>
      <c r="G527" s="256"/>
      <c r="H527" s="251"/>
      <c r="I527" s="251"/>
      <c r="J527" s="251"/>
      <c r="K527" s="251"/>
      <c r="L527" s="251"/>
      <c r="M527" s="251"/>
      <c r="N527" s="251"/>
      <c r="O527" s="251"/>
      <c r="P527" s="251"/>
      <c r="Q527" s="251"/>
    </row>
    <row r="528" spans="1:17" ht="20" x14ac:dyDescent="0.4">
      <c r="A528" s="269"/>
      <c r="B528" s="254"/>
      <c r="C528" s="251"/>
      <c r="D528" s="269"/>
      <c r="E528" s="254"/>
      <c r="F528" s="251"/>
      <c r="G528" s="256"/>
      <c r="H528" s="251"/>
      <c r="I528" s="251"/>
      <c r="J528" s="251"/>
      <c r="K528" s="251"/>
      <c r="L528" s="251"/>
      <c r="M528" s="251"/>
      <c r="N528" s="251"/>
      <c r="O528" s="251"/>
      <c r="P528" s="251"/>
      <c r="Q528" s="251"/>
    </row>
    <row r="529" spans="1:17" ht="20" x14ac:dyDescent="0.4">
      <c r="A529" s="269"/>
      <c r="B529" s="254"/>
      <c r="C529" s="251"/>
      <c r="D529" s="269"/>
      <c r="E529" s="254"/>
      <c r="F529" s="251"/>
      <c r="G529" s="256"/>
      <c r="H529" s="251"/>
      <c r="I529" s="251"/>
      <c r="J529" s="251"/>
      <c r="K529" s="251"/>
      <c r="L529" s="251"/>
      <c r="M529" s="251"/>
      <c r="N529" s="251"/>
      <c r="O529" s="251"/>
      <c r="P529" s="251"/>
      <c r="Q529" s="251"/>
    </row>
    <row r="530" spans="1:17" ht="20" x14ac:dyDescent="0.4">
      <c r="A530" s="269"/>
      <c r="B530" s="254"/>
      <c r="C530" s="251"/>
      <c r="D530" s="269"/>
      <c r="E530" s="254"/>
      <c r="F530" s="251"/>
      <c r="G530" s="256"/>
      <c r="H530" s="251"/>
      <c r="I530" s="251"/>
      <c r="J530" s="251"/>
      <c r="K530" s="251"/>
      <c r="L530" s="251"/>
      <c r="M530" s="251"/>
      <c r="N530" s="251"/>
      <c r="O530" s="251"/>
      <c r="P530" s="251"/>
      <c r="Q530" s="251"/>
    </row>
    <row r="531" spans="1:17" ht="20" x14ac:dyDescent="0.4">
      <c r="A531" s="269"/>
      <c r="B531" s="254"/>
      <c r="C531" s="251"/>
      <c r="D531" s="269"/>
      <c r="E531" s="254"/>
      <c r="F531" s="251"/>
      <c r="G531" s="256"/>
      <c r="H531" s="251"/>
      <c r="I531" s="251"/>
      <c r="J531" s="251"/>
      <c r="K531" s="251"/>
      <c r="L531" s="251"/>
      <c r="M531" s="251"/>
      <c r="N531" s="251"/>
      <c r="O531" s="251"/>
      <c r="P531" s="251"/>
      <c r="Q531" s="251"/>
    </row>
    <row r="532" spans="1:17" ht="20" x14ac:dyDescent="0.4">
      <c r="A532" s="269"/>
      <c r="B532" s="254"/>
      <c r="C532" s="251"/>
      <c r="D532" s="269"/>
      <c r="E532" s="254"/>
      <c r="F532" s="251"/>
      <c r="G532" s="256"/>
      <c r="H532" s="251"/>
      <c r="I532" s="251"/>
      <c r="J532" s="251"/>
      <c r="K532" s="251"/>
      <c r="L532" s="251"/>
      <c r="M532" s="251"/>
      <c r="N532" s="251"/>
      <c r="O532" s="251"/>
      <c r="P532" s="251"/>
      <c r="Q532" s="251"/>
    </row>
    <row r="533" spans="1:17" ht="20" x14ac:dyDescent="0.4">
      <c r="A533" s="269"/>
      <c r="B533" s="254"/>
      <c r="C533" s="251"/>
      <c r="D533" s="269"/>
      <c r="E533" s="254"/>
      <c r="F533" s="251"/>
      <c r="G533" s="256"/>
      <c r="H533" s="251"/>
      <c r="I533" s="251"/>
      <c r="J533" s="251"/>
      <c r="K533" s="251"/>
      <c r="L533" s="251"/>
      <c r="M533" s="251"/>
      <c r="N533" s="251"/>
      <c r="O533" s="251"/>
      <c r="P533" s="251"/>
      <c r="Q533" s="251"/>
    </row>
    <row r="534" spans="1:17" ht="20" x14ac:dyDescent="0.4">
      <c r="A534" s="269"/>
      <c r="B534" s="254"/>
      <c r="C534" s="251"/>
      <c r="D534" s="269"/>
      <c r="E534" s="254"/>
      <c r="F534" s="251"/>
      <c r="G534" s="256"/>
      <c r="H534" s="251"/>
      <c r="I534" s="251"/>
      <c r="J534" s="251"/>
      <c r="K534" s="251"/>
      <c r="L534" s="251"/>
      <c r="M534" s="251"/>
      <c r="N534" s="251"/>
      <c r="O534" s="251"/>
      <c r="P534" s="251"/>
      <c r="Q534" s="251"/>
    </row>
    <row r="535" spans="1:17" ht="20" x14ac:dyDescent="0.4">
      <c r="A535" s="269"/>
      <c r="B535" s="254"/>
      <c r="C535" s="251"/>
      <c r="D535" s="269"/>
      <c r="E535" s="254"/>
      <c r="F535" s="251"/>
      <c r="G535" s="256"/>
      <c r="H535" s="251"/>
      <c r="I535" s="251"/>
      <c r="J535" s="251"/>
      <c r="K535" s="251"/>
      <c r="L535" s="251"/>
      <c r="M535" s="251"/>
      <c r="N535" s="251"/>
      <c r="O535" s="251"/>
      <c r="P535" s="251"/>
      <c r="Q535" s="251"/>
    </row>
    <row r="536" spans="1:17" ht="20" x14ac:dyDescent="0.4">
      <c r="A536" s="269"/>
      <c r="B536" s="254"/>
      <c r="C536" s="251"/>
      <c r="D536" s="269"/>
      <c r="E536" s="254"/>
      <c r="F536" s="251"/>
      <c r="G536" s="256"/>
      <c r="H536" s="251"/>
      <c r="I536" s="251"/>
      <c r="J536" s="251"/>
      <c r="K536" s="251"/>
      <c r="L536" s="251"/>
      <c r="M536" s="251"/>
      <c r="N536" s="251"/>
      <c r="O536" s="251"/>
      <c r="P536" s="251"/>
      <c r="Q536" s="251"/>
    </row>
    <row r="537" spans="1:17" ht="20" x14ac:dyDescent="0.4">
      <c r="A537" s="269"/>
      <c r="B537" s="254"/>
      <c r="C537" s="251"/>
      <c r="D537" s="269"/>
      <c r="E537" s="254"/>
      <c r="F537" s="251"/>
      <c r="G537" s="256"/>
      <c r="H537" s="251"/>
      <c r="I537" s="251"/>
      <c r="J537" s="251"/>
      <c r="K537" s="251"/>
      <c r="L537" s="251"/>
      <c r="M537" s="251"/>
      <c r="N537" s="251"/>
      <c r="O537" s="251"/>
      <c r="P537" s="251"/>
      <c r="Q537" s="251"/>
    </row>
    <row r="538" spans="1:17" ht="20" x14ac:dyDescent="0.4">
      <c r="A538" s="269"/>
      <c r="B538" s="254"/>
      <c r="C538" s="251"/>
      <c r="D538" s="269"/>
      <c r="E538" s="254"/>
      <c r="F538" s="251"/>
      <c r="G538" s="256"/>
      <c r="H538" s="251"/>
      <c r="I538" s="251"/>
      <c r="J538" s="251"/>
      <c r="K538" s="251"/>
      <c r="L538" s="251"/>
      <c r="M538" s="251"/>
      <c r="N538" s="251"/>
      <c r="O538" s="251"/>
      <c r="P538" s="251"/>
      <c r="Q538" s="251"/>
    </row>
    <row r="539" spans="1:17" ht="20" x14ac:dyDescent="0.4">
      <c r="A539" s="269"/>
      <c r="B539" s="254"/>
      <c r="C539" s="251"/>
      <c r="D539" s="269"/>
      <c r="E539" s="254"/>
      <c r="F539" s="251"/>
      <c r="G539" s="256"/>
      <c r="H539" s="251"/>
      <c r="I539" s="251"/>
      <c r="J539" s="251"/>
      <c r="K539" s="251"/>
      <c r="L539" s="251"/>
      <c r="M539" s="251"/>
      <c r="N539" s="251"/>
      <c r="O539" s="251"/>
      <c r="P539" s="251"/>
      <c r="Q539" s="251"/>
    </row>
    <row r="540" spans="1:17" ht="20" x14ac:dyDescent="0.4">
      <c r="A540" s="269"/>
      <c r="B540" s="254"/>
      <c r="C540" s="251"/>
      <c r="D540" s="269"/>
      <c r="E540" s="254"/>
      <c r="F540" s="251"/>
      <c r="G540" s="256"/>
      <c r="H540" s="251"/>
      <c r="I540" s="251"/>
      <c r="J540" s="251"/>
      <c r="K540" s="251"/>
      <c r="L540" s="251"/>
      <c r="M540" s="251"/>
      <c r="N540" s="251"/>
      <c r="O540" s="251"/>
      <c r="P540" s="251"/>
      <c r="Q540" s="251"/>
    </row>
    <row r="541" spans="1:17" ht="20" x14ac:dyDescent="0.4">
      <c r="A541" s="269"/>
      <c r="B541" s="254"/>
      <c r="C541" s="251"/>
      <c r="D541" s="269"/>
      <c r="E541" s="254"/>
      <c r="F541" s="251"/>
      <c r="G541" s="256"/>
      <c r="H541" s="251"/>
      <c r="I541" s="251"/>
      <c r="J541" s="251"/>
      <c r="K541" s="251"/>
      <c r="L541" s="251"/>
      <c r="M541" s="251"/>
      <c r="N541" s="251"/>
      <c r="O541" s="251"/>
      <c r="P541" s="251"/>
      <c r="Q541" s="251"/>
    </row>
    <row r="542" spans="1:17" ht="20" x14ac:dyDescent="0.4">
      <c r="A542" s="269"/>
      <c r="B542" s="254"/>
      <c r="C542" s="251"/>
      <c r="D542" s="269"/>
      <c r="E542" s="254"/>
      <c r="F542" s="251"/>
      <c r="G542" s="256"/>
      <c r="H542" s="251"/>
      <c r="I542" s="251"/>
      <c r="J542" s="251"/>
      <c r="K542" s="251"/>
      <c r="L542" s="251"/>
      <c r="M542" s="251"/>
      <c r="N542" s="251"/>
      <c r="O542" s="251"/>
      <c r="P542" s="251"/>
      <c r="Q542" s="251"/>
    </row>
    <row r="543" spans="1:17" ht="20" x14ac:dyDescent="0.4">
      <c r="A543" s="269"/>
      <c r="B543" s="254"/>
      <c r="C543" s="251"/>
      <c r="D543" s="269"/>
      <c r="E543" s="254"/>
      <c r="F543" s="251"/>
      <c r="G543" s="256"/>
      <c r="H543" s="251"/>
      <c r="I543" s="251"/>
      <c r="J543" s="251"/>
      <c r="K543" s="251"/>
      <c r="L543" s="251"/>
      <c r="M543" s="251"/>
      <c r="N543" s="251"/>
      <c r="O543" s="251"/>
      <c r="P543" s="251"/>
      <c r="Q543" s="251"/>
    </row>
    <row r="544" spans="1:17" ht="20" x14ac:dyDescent="0.4">
      <c r="A544" s="269"/>
      <c r="B544" s="254"/>
      <c r="C544" s="251"/>
      <c r="D544" s="269"/>
      <c r="E544" s="254"/>
      <c r="F544" s="251"/>
      <c r="G544" s="256"/>
      <c r="H544" s="251"/>
      <c r="I544" s="251"/>
      <c r="J544" s="251"/>
      <c r="K544" s="251"/>
      <c r="L544" s="251"/>
      <c r="M544" s="251"/>
      <c r="N544" s="251"/>
      <c r="O544" s="251"/>
      <c r="P544" s="251"/>
      <c r="Q544" s="251"/>
    </row>
    <row r="545" spans="1:17" ht="20" x14ac:dyDescent="0.4">
      <c r="A545" s="269"/>
      <c r="B545" s="254"/>
      <c r="C545" s="251"/>
      <c r="D545" s="269"/>
      <c r="E545" s="254"/>
      <c r="F545" s="251"/>
      <c r="G545" s="256"/>
      <c r="H545" s="251"/>
      <c r="I545" s="251"/>
      <c r="J545" s="251"/>
      <c r="K545" s="251"/>
      <c r="L545" s="251"/>
      <c r="M545" s="251"/>
      <c r="N545" s="251"/>
      <c r="O545" s="251"/>
      <c r="P545" s="251"/>
      <c r="Q545" s="251"/>
    </row>
    <row r="546" spans="1:17" ht="20" x14ac:dyDescent="0.4">
      <c r="A546" s="269"/>
      <c r="B546" s="254"/>
      <c r="C546" s="251"/>
      <c r="D546" s="269"/>
      <c r="E546" s="254"/>
      <c r="F546" s="251"/>
      <c r="G546" s="256"/>
      <c r="H546" s="251"/>
      <c r="I546" s="251"/>
      <c r="J546" s="251"/>
      <c r="K546" s="251"/>
      <c r="L546" s="251"/>
      <c r="M546" s="251"/>
      <c r="N546" s="251"/>
      <c r="O546" s="251"/>
      <c r="P546" s="251"/>
      <c r="Q546" s="251"/>
    </row>
    <row r="547" spans="1:17" ht="20" x14ac:dyDescent="0.4">
      <c r="A547" s="269"/>
      <c r="B547" s="254"/>
      <c r="C547" s="251"/>
      <c r="D547" s="269"/>
      <c r="E547" s="254"/>
      <c r="F547" s="251"/>
      <c r="G547" s="256"/>
      <c r="H547" s="251"/>
      <c r="I547" s="251"/>
      <c r="J547" s="251"/>
      <c r="K547" s="251"/>
      <c r="L547" s="251"/>
      <c r="M547" s="251"/>
      <c r="N547" s="251"/>
      <c r="O547" s="251"/>
      <c r="P547" s="251"/>
      <c r="Q547" s="251"/>
    </row>
    <row r="548" spans="1:17" ht="20" x14ac:dyDescent="0.4">
      <c r="A548" s="269"/>
      <c r="B548" s="254"/>
      <c r="C548" s="251"/>
      <c r="D548" s="269"/>
      <c r="E548" s="254"/>
      <c r="F548" s="251"/>
      <c r="G548" s="256"/>
      <c r="H548" s="251"/>
      <c r="I548" s="251"/>
      <c r="J548" s="251"/>
      <c r="K548" s="251"/>
      <c r="L548" s="251"/>
      <c r="M548" s="251"/>
      <c r="N548" s="251"/>
      <c r="O548" s="251"/>
      <c r="P548" s="251"/>
      <c r="Q548" s="251"/>
    </row>
    <row r="549" spans="1:17" ht="20" x14ac:dyDescent="0.4">
      <c r="A549" s="269"/>
      <c r="B549" s="254"/>
      <c r="C549" s="251"/>
      <c r="D549" s="269"/>
      <c r="E549" s="254"/>
      <c r="F549" s="251"/>
      <c r="G549" s="256"/>
      <c r="H549" s="251"/>
      <c r="I549" s="251"/>
      <c r="J549" s="251"/>
      <c r="K549" s="251"/>
      <c r="L549" s="251"/>
      <c r="M549" s="251"/>
      <c r="N549" s="251"/>
      <c r="O549" s="251"/>
      <c r="P549" s="251"/>
      <c r="Q549" s="251"/>
    </row>
    <row r="550" spans="1:17" ht="20" x14ac:dyDescent="0.4">
      <c r="A550" s="269"/>
      <c r="B550" s="254"/>
      <c r="C550" s="251"/>
      <c r="D550" s="269"/>
      <c r="E550" s="254"/>
      <c r="F550" s="251"/>
      <c r="G550" s="256"/>
      <c r="H550" s="251"/>
      <c r="I550" s="251"/>
      <c r="J550" s="251"/>
      <c r="K550" s="251"/>
      <c r="L550" s="251"/>
      <c r="M550" s="251"/>
      <c r="N550" s="251"/>
      <c r="O550" s="251"/>
      <c r="P550" s="251"/>
      <c r="Q550" s="251"/>
    </row>
    <row r="551" spans="1:17" ht="20" x14ac:dyDescent="0.4">
      <c r="A551" s="269"/>
      <c r="B551" s="254"/>
      <c r="C551" s="251"/>
      <c r="D551" s="269"/>
      <c r="E551" s="254"/>
      <c r="F551" s="251"/>
      <c r="G551" s="256"/>
      <c r="H551" s="251"/>
      <c r="I551" s="251"/>
      <c r="J551" s="251"/>
      <c r="K551" s="251"/>
      <c r="L551" s="251"/>
      <c r="M551" s="251"/>
      <c r="N551" s="251"/>
      <c r="O551" s="251"/>
      <c r="P551" s="251"/>
      <c r="Q551" s="251"/>
    </row>
    <row r="552" spans="1:17" ht="20" x14ac:dyDescent="0.4">
      <c r="A552" s="269"/>
      <c r="B552" s="254"/>
      <c r="C552" s="251"/>
      <c r="D552" s="269"/>
      <c r="E552" s="254"/>
      <c r="F552" s="251"/>
      <c r="G552" s="256"/>
      <c r="H552" s="251"/>
      <c r="I552" s="251"/>
      <c r="J552" s="251"/>
      <c r="K552" s="251"/>
      <c r="L552" s="251"/>
      <c r="M552" s="251"/>
      <c r="N552" s="251"/>
      <c r="O552" s="251"/>
      <c r="P552" s="251"/>
      <c r="Q552" s="251"/>
    </row>
    <row r="553" spans="1:17" ht="20" x14ac:dyDescent="0.4">
      <c r="A553" s="269"/>
      <c r="B553" s="254"/>
      <c r="C553" s="251"/>
      <c r="D553" s="269"/>
      <c r="E553" s="254"/>
      <c r="F553" s="251"/>
      <c r="G553" s="256"/>
      <c r="H553" s="251"/>
      <c r="I553" s="251"/>
      <c r="J553" s="251"/>
      <c r="K553" s="251"/>
      <c r="L553" s="251"/>
      <c r="M553" s="251"/>
      <c r="N553" s="251"/>
      <c r="O553" s="251"/>
      <c r="P553" s="251"/>
      <c r="Q553" s="251"/>
    </row>
    <row r="554" spans="1:17" ht="20" x14ac:dyDescent="0.4">
      <c r="A554" s="269"/>
      <c r="B554" s="254"/>
      <c r="C554" s="251"/>
      <c r="D554" s="269"/>
      <c r="E554" s="254"/>
      <c r="F554" s="251"/>
      <c r="G554" s="256"/>
      <c r="H554" s="251"/>
      <c r="I554" s="251"/>
      <c r="J554" s="251"/>
      <c r="K554" s="251"/>
      <c r="L554" s="251"/>
      <c r="M554" s="251"/>
      <c r="N554" s="251"/>
      <c r="O554" s="251"/>
      <c r="P554" s="251"/>
      <c r="Q554" s="251"/>
    </row>
    <row r="555" spans="1:17" ht="20" x14ac:dyDescent="0.4">
      <c r="A555" s="269"/>
      <c r="B555" s="254"/>
      <c r="C555" s="251"/>
      <c r="D555" s="269"/>
      <c r="E555" s="254"/>
      <c r="F555" s="251"/>
      <c r="G555" s="256"/>
      <c r="H555" s="251"/>
      <c r="I555" s="251"/>
      <c r="J555" s="251"/>
      <c r="K555" s="251"/>
      <c r="L555" s="251"/>
      <c r="M555" s="251"/>
      <c r="N555" s="251"/>
      <c r="O555" s="251"/>
      <c r="P555" s="251"/>
      <c r="Q555" s="251"/>
    </row>
    <row r="556" spans="1:17" ht="20" x14ac:dyDescent="0.4">
      <c r="A556" s="269"/>
      <c r="B556" s="254"/>
      <c r="C556" s="251"/>
      <c r="D556" s="269"/>
      <c r="E556" s="254"/>
      <c r="F556" s="251"/>
      <c r="G556" s="256"/>
      <c r="H556" s="251"/>
      <c r="I556" s="251"/>
      <c r="J556" s="251"/>
      <c r="K556" s="251"/>
      <c r="L556" s="251"/>
      <c r="M556" s="251"/>
      <c r="N556" s="251"/>
      <c r="O556" s="251"/>
      <c r="P556" s="251"/>
      <c r="Q556" s="251"/>
    </row>
    <row r="557" spans="1:17" ht="20" x14ac:dyDescent="0.4">
      <c r="A557" s="269"/>
      <c r="B557" s="254"/>
      <c r="C557" s="251"/>
      <c r="D557" s="269"/>
      <c r="E557" s="254"/>
      <c r="F557" s="251"/>
      <c r="G557" s="256"/>
      <c r="H557" s="251"/>
      <c r="I557" s="251"/>
      <c r="J557" s="251"/>
      <c r="K557" s="251"/>
      <c r="L557" s="251"/>
      <c r="M557" s="251"/>
      <c r="N557" s="251"/>
      <c r="O557" s="251"/>
      <c r="P557" s="251"/>
      <c r="Q557" s="251"/>
    </row>
    <row r="558" spans="1:17" ht="20" x14ac:dyDescent="0.4">
      <c r="A558" s="269"/>
      <c r="B558" s="254"/>
      <c r="C558" s="251"/>
      <c r="D558" s="269"/>
      <c r="E558" s="254"/>
      <c r="F558" s="251"/>
      <c r="G558" s="256"/>
      <c r="H558" s="251"/>
      <c r="I558" s="251"/>
      <c r="J558" s="251"/>
      <c r="K558" s="251"/>
      <c r="L558" s="251"/>
      <c r="M558" s="251"/>
      <c r="N558" s="251"/>
      <c r="O558" s="251"/>
      <c r="P558" s="251"/>
      <c r="Q558" s="251"/>
    </row>
    <row r="559" spans="1:17" ht="20" x14ac:dyDescent="0.4">
      <c r="A559" s="269"/>
      <c r="B559" s="254"/>
      <c r="C559" s="251"/>
      <c r="D559" s="269"/>
      <c r="E559" s="254"/>
      <c r="F559" s="251"/>
      <c r="G559" s="256"/>
      <c r="H559" s="251"/>
      <c r="I559" s="251"/>
      <c r="J559" s="251"/>
      <c r="K559" s="251"/>
      <c r="L559" s="251"/>
      <c r="M559" s="251"/>
      <c r="N559" s="251"/>
      <c r="O559" s="251"/>
      <c r="P559" s="251"/>
      <c r="Q559" s="251"/>
    </row>
    <row r="560" spans="1:17" ht="20" x14ac:dyDescent="0.4">
      <c r="A560" s="269"/>
      <c r="B560" s="254"/>
      <c r="C560" s="251"/>
      <c r="D560" s="269"/>
      <c r="E560" s="254"/>
      <c r="F560" s="251"/>
      <c r="G560" s="256"/>
      <c r="H560" s="251"/>
      <c r="I560" s="251"/>
      <c r="J560" s="251"/>
      <c r="K560" s="251"/>
      <c r="L560" s="251"/>
      <c r="M560" s="251"/>
      <c r="N560" s="251"/>
      <c r="O560" s="251"/>
      <c r="P560" s="251"/>
      <c r="Q560" s="251"/>
    </row>
    <row r="561" spans="1:17" ht="20" x14ac:dyDescent="0.4">
      <c r="A561" s="269"/>
      <c r="B561" s="254"/>
      <c r="C561" s="251"/>
      <c r="D561" s="269"/>
      <c r="E561" s="254"/>
      <c r="F561" s="251"/>
      <c r="G561" s="256"/>
      <c r="H561" s="251"/>
      <c r="I561" s="251"/>
      <c r="J561" s="251"/>
      <c r="K561" s="251"/>
      <c r="L561" s="251"/>
      <c r="M561" s="251"/>
      <c r="N561" s="251"/>
      <c r="O561" s="251"/>
      <c r="P561" s="251"/>
      <c r="Q561" s="251"/>
    </row>
    <row r="562" spans="1:17" ht="20" x14ac:dyDescent="0.4">
      <c r="A562" s="269"/>
      <c r="B562" s="254"/>
      <c r="C562" s="251"/>
      <c r="D562" s="269"/>
      <c r="E562" s="254"/>
      <c r="F562" s="251"/>
      <c r="G562" s="256"/>
      <c r="H562" s="251"/>
      <c r="I562" s="251"/>
      <c r="J562" s="251"/>
      <c r="K562" s="251"/>
      <c r="L562" s="251"/>
      <c r="M562" s="251"/>
      <c r="N562" s="251"/>
      <c r="O562" s="251"/>
      <c r="P562" s="251"/>
      <c r="Q562" s="251"/>
    </row>
    <row r="563" spans="1:17" ht="20" x14ac:dyDescent="0.4">
      <c r="A563" s="269"/>
      <c r="B563" s="254"/>
      <c r="C563" s="251"/>
      <c r="D563" s="269"/>
      <c r="E563" s="254"/>
      <c r="F563" s="251"/>
      <c r="G563" s="256"/>
      <c r="H563" s="251"/>
      <c r="I563" s="251"/>
      <c r="J563" s="251"/>
      <c r="K563" s="251"/>
      <c r="L563" s="251"/>
      <c r="M563" s="251"/>
      <c r="N563" s="251"/>
      <c r="O563" s="251"/>
      <c r="P563" s="251"/>
      <c r="Q563" s="251"/>
    </row>
    <row r="564" spans="1:17" ht="20" x14ac:dyDescent="0.4">
      <c r="A564" s="269"/>
      <c r="B564" s="254"/>
      <c r="C564" s="251"/>
      <c r="D564" s="269"/>
      <c r="E564" s="254"/>
      <c r="F564" s="251"/>
      <c r="G564" s="256"/>
      <c r="H564" s="251"/>
      <c r="I564" s="251"/>
      <c r="J564" s="251"/>
      <c r="K564" s="251"/>
      <c r="L564" s="251"/>
      <c r="M564" s="251"/>
      <c r="N564" s="251"/>
      <c r="O564" s="251"/>
      <c r="P564" s="251"/>
      <c r="Q564" s="251"/>
    </row>
    <row r="565" spans="1:17" ht="20" x14ac:dyDescent="0.4">
      <c r="A565" s="269"/>
      <c r="B565" s="254"/>
      <c r="C565" s="251"/>
      <c r="D565" s="269"/>
      <c r="E565" s="254"/>
      <c r="F565" s="251"/>
      <c r="G565" s="256"/>
      <c r="H565" s="251"/>
      <c r="I565" s="251"/>
      <c r="J565" s="251"/>
      <c r="K565" s="251"/>
      <c r="L565" s="251"/>
      <c r="M565" s="251"/>
      <c r="N565" s="251"/>
      <c r="O565" s="251"/>
      <c r="P565" s="251"/>
      <c r="Q565" s="251"/>
    </row>
    <row r="566" spans="1:17" ht="20" x14ac:dyDescent="0.4">
      <c r="A566" s="269"/>
      <c r="B566" s="254"/>
      <c r="C566" s="251"/>
      <c r="D566" s="269"/>
      <c r="E566" s="254"/>
      <c r="F566" s="251"/>
      <c r="G566" s="256"/>
      <c r="H566" s="251"/>
      <c r="I566" s="251"/>
      <c r="J566" s="251"/>
      <c r="K566" s="251"/>
      <c r="L566" s="251"/>
      <c r="M566" s="251"/>
      <c r="N566" s="251"/>
      <c r="O566" s="251"/>
      <c r="P566" s="251"/>
      <c r="Q566" s="251"/>
    </row>
    <row r="567" spans="1:17" ht="20" x14ac:dyDescent="0.4">
      <c r="A567" s="269"/>
      <c r="B567" s="254"/>
      <c r="C567" s="251"/>
      <c r="D567" s="269"/>
      <c r="E567" s="254"/>
      <c r="F567" s="251"/>
      <c r="G567" s="256"/>
      <c r="H567" s="251"/>
      <c r="I567" s="251"/>
      <c r="J567" s="251"/>
      <c r="K567" s="251"/>
      <c r="L567" s="251"/>
      <c r="M567" s="251"/>
      <c r="N567" s="251"/>
      <c r="O567" s="251"/>
      <c r="P567" s="251"/>
      <c r="Q567" s="251"/>
    </row>
    <row r="568" spans="1:17" ht="20" x14ac:dyDescent="0.4">
      <c r="A568" s="269"/>
      <c r="B568" s="254"/>
      <c r="C568" s="251"/>
      <c r="D568" s="269"/>
      <c r="E568" s="254"/>
      <c r="F568" s="251"/>
      <c r="G568" s="256"/>
      <c r="H568" s="251"/>
      <c r="I568" s="251"/>
      <c r="J568" s="251"/>
      <c r="K568" s="251"/>
      <c r="L568" s="251"/>
      <c r="M568" s="251"/>
      <c r="N568" s="251"/>
      <c r="O568" s="251"/>
      <c r="P568" s="251"/>
      <c r="Q568" s="251"/>
    </row>
    <row r="569" spans="1:17" ht="20" x14ac:dyDescent="0.4">
      <c r="A569" s="269"/>
      <c r="B569" s="254"/>
      <c r="C569" s="251"/>
      <c r="D569" s="269"/>
      <c r="E569" s="254"/>
      <c r="F569" s="251"/>
      <c r="G569" s="256"/>
      <c r="H569" s="251"/>
      <c r="I569" s="251"/>
      <c r="J569" s="251"/>
      <c r="K569" s="251"/>
      <c r="L569" s="251"/>
      <c r="M569" s="251"/>
      <c r="N569" s="251"/>
      <c r="O569" s="251"/>
      <c r="P569" s="251"/>
      <c r="Q569" s="251"/>
    </row>
    <row r="570" spans="1:17" ht="20" x14ac:dyDescent="0.4">
      <c r="A570" s="269"/>
      <c r="B570" s="254"/>
      <c r="C570" s="251"/>
      <c r="D570" s="269"/>
      <c r="E570" s="254"/>
      <c r="F570" s="251"/>
      <c r="G570" s="256"/>
      <c r="H570" s="251"/>
      <c r="I570" s="251"/>
      <c r="J570" s="251"/>
      <c r="K570" s="251"/>
      <c r="L570" s="251"/>
      <c r="M570" s="251"/>
      <c r="N570" s="251"/>
      <c r="O570" s="251"/>
      <c r="P570" s="251"/>
      <c r="Q570" s="251"/>
    </row>
    <row r="571" spans="1:17" ht="20" x14ac:dyDescent="0.4">
      <c r="A571" s="269"/>
      <c r="B571" s="254"/>
      <c r="C571" s="251"/>
      <c r="D571" s="269"/>
      <c r="E571" s="254"/>
      <c r="F571" s="251"/>
      <c r="G571" s="256"/>
      <c r="H571" s="251"/>
      <c r="I571" s="251"/>
      <c r="J571" s="251"/>
      <c r="K571" s="251"/>
      <c r="L571" s="251"/>
      <c r="M571" s="251"/>
      <c r="N571" s="251"/>
      <c r="O571" s="251"/>
      <c r="P571" s="251"/>
      <c r="Q571" s="251"/>
    </row>
    <row r="572" spans="1:17" ht="20" x14ac:dyDescent="0.4">
      <c r="A572" s="269"/>
      <c r="B572" s="254"/>
      <c r="C572" s="251"/>
      <c r="D572" s="269"/>
      <c r="E572" s="254"/>
      <c r="F572" s="251"/>
      <c r="G572" s="256"/>
      <c r="H572" s="251"/>
      <c r="I572" s="251"/>
      <c r="J572" s="251"/>
      <c r="K572" s="251"/>
      <c r="L572" s="251"/>
      <c r="M572" s="251"/>
      <c r="N572" s="251"/>
      <c r="O572" s="251"/>
      <c r="P572" s="251"/>
      <c r="Q572" s="251"/>
    </row>
    <row r="573" spans="1:17" ht="20" x14ac:dyDescent="0.4">
      <c r="A573" s="269"/>
      <c r="B573" s="254"/>
      <c r="C573" s="251"/>
      <c r="D573" s="269"/>
      <c r="E573" s="254"/>
      <c r="F573" s="251"/>
      <c r="G573" s="256"/>
      <c r="H573" s="251"/>
      <c r="I573" s="251"/>
      <c r="J573" s="251"/>
      <c r="K573" s="251"/>
      <c r="L573" s="251"/>
      <c r="M573" s="251"/>
      <c r="N573" s="251"/>
      <c r="O573" s="251"/>
      <c r="P573" s="251"/>
      <c r="Q573" s="251"/>
    </row>
    <row r="574" spans="1:17" ht="20" x14ac:dyDescent="0.4">
      <c r="A574" s="269"/>
      <c r="B574" s="254"/>
      <c r="C574" s="251"/>
      <c r="D574" s="269"/>
      <c r="E574" s="254"/>
      <c r="F574" s="251"/>
      <c r="G574" s="256"/>
      <c r="H574" s="251"/>
      <c r="I574" s="251"/>
      <c r="J574" s="251"/>
      <c r="K574" s="251"/>
      <c r="L574" s="251"/>
      <c r="M574" s="251"/>
      <c r="N574" s="251"/>
      <c r="O574" s="251"/>
      <c r="P574" s="251"/>
      <c r="Q574" s="251"/>
    </row>
    <row r="575" spans="1:17" ht="20" x14ac:dyDescent="0.4">
      <c r="A575" s="269"/>
      <c r="B575" s="254"/>
      <c r="C575" s="251"/>
      <c r="D575" s="269"/>
      <c r="E575" s="254"/>
      <c r="F575" s="251"/>
      <c r="G575" s="256"/>
      <c r="H575" s="251"/>
      <c r="I575" s="251"/>
      <c r="J575" s="251"/>
      <c r="K575" s="251"/>
      <c r="L575" s="251"/>
      <c r="M575" s="251"/>
      <c r="N575" s="251"/>
      <c r="O575" s="251"/>
      <c r="P575" s="251"/>
      <c r="Q575" s="251"/>
    </row>
    <row r="576" spans="1:17" ht="20" x14ac:dyDescent="0.4">
      <c r="A576" s="269"/>
      <c r="B576" s="254"/>
      <c r="C576" s="251"/>
      <c r="D576" s="269"/>
      <c r="E576" s="254"/>
      <c r="F576" s="251"/>
      <c r="G576" s="256"/>
      <c r="H576" s="251"/>
      <c r="I576" s="251"/>
      <c r="J576" s="251"/>
      <c r="K576" s="251"/>
      <c r="L576" s="251"/>
      <c r="M576" s="251"/>
      <c r="N576" s="251"/>
      <c r="O576" s="251"/>
      <c r="P576" s="251"/>
      <c r="Q576" s="251"/>
    </row>
    <row r="577" spans="1:17" ht="20" x14ac:dyDescent="0.4">
      <c r="A577" s="269"/>
      <c r="B577" s="254"/>
      <c r="C577" s="251"/>
      <c r="D577" s="269"/>
      <c r="E577" s="254"/>
      <c r="F577" s="251"/>
      <c r="G577" s="256"/>
      <c r="H577" s="251"/>
      <c r="I577" s="251"/>
      <c r="J577" s="251"/>
      <c r="K577" s="251"/>
      <c r="L577" s="251"/>
      <c r="M577" s="251"/>
      <c r="N577" s="251"/>
      <c r="O577" s="251"/>
      <c r="P577" s="251"/>
      <c r="Q577" s="251"/>
    </row>
    <row r="578" spans="1:17" ht="20" x14ac:dyDescent="0.4">
      <c r="A578" s="269"/>
      <c r="B578" s="254"/>
      <c r="C578" s="251"/>
      <c r="D578" s="269"/>
      <c r="E578" s="254"/>
      <c r="F578" s="251"/>
      <c r="G578" s="256"/>
      <c r="H578" s="251"/>
      <c r="I578" s="251"/>
      <c r="J578" s="251"/>
      <c r="K578" s="251"/>
      <c r="L578" s="251"/>
      <c r="M578" s="251"/>
      <c r="N578" s="251"/>
      <c r="O578" s="251"/>
      <c r="P578" s="251"/>
      <c r="Q578" s="251"/>
    </row>
    <row r="579" spans="1:17" ht="20" x14ac:dyDescent="0.4">
      <c r="A579" s="269"/>
      <c r="B579" s="254"/>
      <c r="C579" s="251"/>
      <c r="D579" s="269"/>
      <c r="E579" s="254"/>
      <c r="F579" s="251"/>
      <c r="G579" s="256"/>
      <c r="H579" s="251"/>
      <c r="I579" s="251"/>
      <c r="J579" s="251"/>
      <c r="K579" s="251"/>
      <c r="L579" s="251"/>
      <c r="M579" s="251"/>
      <c r="N579" s="251"/>
      <c r="O579" s="251"/>
      <c r="P579" s="251"/>
      <c r="Q579" s="251"/>
    </row>
    <row r="580" spans="1:17" ht="20" x14ac:dyDescent="0.4">
      <c r="A580" s="269"/>
      <c r="B580" s="254"/>
      <c r="C580" s="251"/>
      <c r="D580" s="269"/>
      <c r="E580" s="254"/>
      <c r="F580" s="251"/>
      <c r="G580" s="256"/>
      <c r="H580" s="251"/>
      <c r="I580" s="251"/>
      <c r="J580" s="251"/>
      <c r="K580" s="251"/>
      <c r="L580" s="251"/>
      <c r="M580" s="251"/>
      <c r="N580" s="251"/>
      <c r="O580" s="251"/>
      <c r="P580" s="251"/>
      <c r="Q580" s="251"/>
    </row>
    <row r="581" spans="1:17" ht="20" x14ac:dyDescent="0.4">
      <c r="A581" s="269"/>
      <c r="B581" s="254"/>
      <c r="C581" s="251"/>
      <c r="D581" s="269"/>
      <c r="E581" s="254"/>
      <c r="F581" s="251"/>
      <c r="G581" s="256"/>
      <c r="H581" s="251"/>
      <c r="I581" s="251"/>
      <c r="J581" s="251"/>
      <c r="K581" s="251"/>
      <c r="L581" s="251"/>
      <c r="M581" s="251"/>
      <c r="N581" s="251"/>
      <c r="O581" s="251"/>
      <c r="P581" s="251"/>
      <c r="Q581" s="251"/>
    </row>
    <row r="582" spans="1:17" ht="20" x14ac:dyDescent="0.4">
      <c r="A582" s="269"/>
      <c r="B582" s="254"/>
      <c r="C582" s="251"/>
      <c r="D582" s="269"/>
      <c r="E582" s="254"/>
      <c r="F582" s="251"/>
      <c r="G582" s="256"/>
      <c r="H582" s="251"/>
      <c r="I582" s="251"/>
      <c r="J582" s="251"/>
      <c r="K582" s="251"/>
      <c r="L582" s="251"/>
      <c r="M582" s="251"/>
      <c r="N582" s="251"/>
      <c r="O582" s="251"/>
      <c r="P582" s="251"/>
      <c r="Q582" s="251"/>
    </row>
    <row r="583" spans="1:17" ht="20" x14ac:dyDescent="0.4">
      <c r="A583" s="269"/>
      <c r="B583" s="254"/>
      <c r="C583" s="251"/>
      <c r="D583" s="269"/>
      <c r="E583" s="254"/>
      <c r="F583" s="251"/>
      <c r="G583" s="256"/>
      <c r="H583" s="251"/>
      <c r="I583" s="251"/>
      <c r="J583" s="251"/>
      <c r="K583" s="251"/>
      <c r="L583" s="251"/>
      <c r="M583" s="251"/>
      <c r="N583" s="251"/>
      <c r="O583" s="251"/>
      <c r="P583" s="251"/>
      <c r="Q583" s="251"/>
    </row>
    <row r="584" spans="1:17" ht="20" x14ac:dyDescent="0.4">
      <c r="A584" s="269"/>
      <c r="B584" s="254"/>
      <c r="C584" s="251"/>
      <c r="D584" s="269"/>
      <c r="E584" s="254"/>
      <c r="F584" s="251"/>
      <c r="G584" s="256"/>
      <c r="H584" s="251"/>
      <c r="I584" s="251"/>
      <c r="J584" s="251"/>
      <c r="K584" s="251"/>
      <c r="L584" s="251"/>
      <c r="M584" s="251"/>
      <c r="N584" s="251"/>
      <c r="O584" s="251"/>
      <c r="P584" s="251"/>
      <c r="Q584" s="251"/>
    </row>
    <row r="585" spans="1:17" ht="20" x14ac:dyDescent="0.4">
      <c r="A585" s="269"/>
      <c r="B585" s="254"/>
      <c r="C585" s="251"/>
      <c r="D585" s="269"/>
      <c r="E585" s="254"/>
      <c r="F585" s="251"/>
      <c r="G585" s="256"/>
      <c r="H585" s="251"/>
      <c r="I585" s="251"/>
      <c r="J585" s="251"/>
      <c r="K585" s="251"/>
      <c r="L585" s="251"/>
      <c r="M585" s="251"/>
      <c r="N585" s="251"/>
      <c r="O585" s="251"/>
      <c r="P585" s="251"/>
      <c r="Q585" s="251"/>
    </row>
    <row r="586" spans="1:17" ht="20" x14ac:dyDescent="0.4">
      <c r="A586" s="269"/>
      <c r="B586" s="254"/>
      <c r="C586" s="251"/>
      <c r="D586" s="269"/>
      <c r="E586" s="254"/>
      <c r="F586" s="251"/>
      <c r="G586" s="256"/>
      <c r="H586" s="251"/>
      <c r="I586" s="251"/>
      <c r="J586" s="251"/>
      <c r="K586" s="251"/>
      <c r="L586" s="251"/>
      <c r="M586" s="251"/>
      <c r="N586" s="251"/>
      <c r="O586" s="251"/>
      <c r="P586" s="251"/>
      <c r="Q586" s="251"/>
    </row>
    <row r="587" spans="1:17" ht="20" x14ac:dyDescent="0.4">
      <c r="A587" s="269"/>
      <c r="B587" s="254"/>
      <c r="C587" s="251"/>
      <c r="D587" s="269"/>
      <c r="E587" s="254"/>
      <c r="F587" s="251"/>
      <c r="G587" s="256"/>
      <c r="H587" s="251"/>
      <c r="I587" s="251"/>
      <c r="J587" s="251"/>
      <c r="K587" s="251"/>
      <c r="L587" s="251"/>
      <c r="M587" s="251"/>
      <c r="N587" s="251"/>
      <c r="O587" s="251"/>
      <c r="P587" s="251"/>
      <c r="Q587" s="251"/>
    </row>
    <row r="588" spans="1:17" ht="20" x14ac:dyDescent="0.4">
      <c r="A588" s="269"/>
      <c r="B588" s="254"/>
      <c r="C588" s="251"/>
      <c r="D588" s="269"/>
      <c r="E588" s="254"/>
      <c r="F588" s="251"/>
      <c r="G588" s="256"/>
      <c r="H588" s="251"/>
      <c r="I588" s="251"/>
      <c r="J588" s="251"/>
      <c r="K588" s="251"/>
      <c r="L588" s="251"/>
      <c r="M588" s="251"/>
      <c r="N588" s="251"/>
      <c r="O588" s="251"/>
      <c r="P588" s="251"/>
      <c r="Q588" s="251"/>
    </row>
    <row r="589" spans="1:17" ht="20" x14ac:dyDescent="0.4">
      <c r="A589" s="269"/>
      <c r="B589" s="254"/>
      <c r="C589" s="251"/>
      <c r="D589" s="269"/>
      <c r="E589" s="254"/>
      <c r="F589" s="251"/>
      <c r="G589" s="256"/>
      <c r="H589" s="251"/>
      <c r="I589" s="251"/>
      <c r="J589" s="251"/>
      <c r="K589" s="251"/>
      <c r="L589" s="251"/>
      <c r="M589" s="251"/>
      <c r="N589" s="251"/>
      <c r="O589" s="251"/>
      <c r="P589" s="251"/>
      <c r="Q589" s="251"/>
    </row>
    <row r="590" spans="1:17" ht="20" x14ac:dyDescent="0.4">
      <c r="A590" s="269"/>
      <c r="B590" s="254"/>
      <c r="C590" s="251"/>
      <c r="D590" s="269"/>
      <c r="E590" s="254"/>
      <c r="F590" s="251"/>
      <c r="G590" s="256"/>
      <c r="H590" s="251"/>
      <c r="I590" s="251"/>
      <c r="J590" s="251"/>
      <c r="K590" s="251"/>
      <c r="L590" s="251"/>
      <c r="M590" s="251"/>
      <c r="N590" s="251"/>
      <c r="O590" s="251"/>
      <c r="P590" s="251"/>
      <c r="Q590" s="251"/>
    </row>
    <row r="591" spans="1:17" ht="20" x14ac:dyDescent="0.4">
      <c r="A591" s="269"/>
      <c r="B591" s="254"/>
      <c r="C591" s="251"/>
      <c r="D591" s="269"/>
      <c r="E591" s="254"/>
      <c r="F591" s="251"/>
      <c r="G591" s="256"/>
      <c r="H591" s="251"/>
      <c r="I591" s="251"/>
      <c r="J591" s="251"/>
      <c r="K591" s="251"/>
      <c r="L591" s="251"/>
      <c r="M591" s="251"/>
      <c r="N591" s="251"/>
      <c r="O591" s="251"/>
      <c r="P591" s="251"/>
      <c r="Q591" s="251"/>
    </row>
    <row r="592" spans="1:17" ht="20" x14ac:dyDescent="0.4">
      <c r="A592" s="269"/>
      <c r="B592" s="254"/>
      <c r="C592" s="251"/>
      <c r="D592" s="269"/>
      <c r="E592" s="254"/>
      <c r="F592" s="251"/>
      <c r="G592" s="256"/>
      <c r="H592" s="251"/>
      <c r="I592" s="251"/>
      <c r="J592" s="251"/>
      <c r="K592" s="251"/>
      <c r="L592" s="251"/>
      <c r="M592" s="251"/>
      <c r="N592" s="251"/>
      <c r="O592" s="251"/>
      <c r="P592" s="251"/>
      <c r="Q592" s="251"/>
    </row>
    <row r="593" spans="1:17" ht="20" x14ac:dyDescent="0.4">
      <c r="A593" s="269"/>
      <c r="B593" s="254"/>
      <c r="C593" s="251"/>
      <c r="D593" s="269"/>
      <c r="E593" s="254"/>
      <c r="F593" s="251"/>
      <c r="G593" s="256"/>
      <c r="H593" s="251"/>
      <c r="I593" s="251"/>
      <c r="J593" s="251"/>
      <c r="K593" s="251"/>
      <c r="L593" s="251"/>
      <c r="M593" s="251"/>
      <c r="N593" s="251"/>
      <c r="O593" s="251"/>
      <c r="P593" s="251"/>
      <c r="Q593" s="251"/>
    </row>
    <row r="594" spans="1:17" ht="20" x14ac:dyDescent="0.4">
      <c r="A594" s="269"/>
      <c r="B594" s="254"/>
      <c r="C594" s="251"/>
      <c r="D594" s="269"/>
      <c r="E594" s="254"/>
      <c r="F594" s="251"/>
      <c r="G594" s="256"/>
      <c r="H594" s="251"/>
      <c r="I594" s="251"/>
      <c r="J594" s="251"/>
      <c r="K594" s="251"/>
      <c r="L594" s="251"/>
      <c r="M594" s="251"/>
      <c r="N594" s="251"/>
      <c r="O594" s="251"/>
      <c r="P594" s="251"/>
      <c r="Q594" s="251"/>
    </row>
    <row r="595" spans="1:17" ht="20" x14ac:dyDescent="0.4">
      <c r="A595" s="269"/>
      <c r="B595" s="254"/>
      <c r="C595" s="251"/>
      <c r="D595" s="269"/>
      <c r="E595" s="254"/>
      <c r="F595" s="251"/>
      <c r="G595" s="256"/>
      <c r="H595" s="251"/>
      <c r="I595" s="251"/>
      <c r="J595" s="251"/>
      <c r="K595" s="251"/>
      <c r="L595" s="251"/>
      <c r="M595" s="251"/>
      <c r="N595" s="251"/>
      <c r="O595" s="251"/>
      <c r="P595" s="251"/>
      <c r="Q595" s="251"/>
    </row>
    <row r="596" spans="1:17" ht="20" x14ac:dyDescent="0.4">
      <c r="A596" s="269"/>
      <c r="B596" s="254"/>
      <c r="C596" s="251"/>
      <c r="D596" s="269"/>
      <c r="E596" s="254"/>
      <c r="F596" s="251"/>
      <c r="G596" s="256"/>
      <c r="H596" s="251"/>
      <c r="I596" s="251"/>
      <c r="J596" s="251"/>
      <c r="K596" s="251"/>
      <c r="L596" s="251"/>
      <c r="M596" s="251"/>
      <c r="N596" s="251"/>
      <c r="O596" s="251"/>
      <c r="P596" s="251"/>
      <c r="Q596" s="251"/>
    </row>
    <row r="597" spans="1:17" ht="20" x14ac:dyDescent="0.4">
      <c r="A597" s="269"/>
      <c r="B597" s="254"/>
      <c r="C597" s="251"/>
      <c r="D597" s="269"/>
      <c r="E597" s="254"/>
      <c r="F597" s="251"/>
      <c r="G597" s="256"/>
      <c r="H597" s="251"/>
      <c r="I597" s="251"/>
      <c r="J597" s="251"/>
      <c r="K597" s="251"/>
      <c r="L597" s="251"/>
      <c r="M597" s="251"/>
      <c r="N597" s="251"/>
      <c r="O597" s="251"/>
      <c r="P597" s="251"/>
      <c r="Q597" s="251"/>
    </row>
    <row r="598" spans="1:17" ht="20" x14ac:dyDescent="0.4">
      <c r="A598" s="269"/>
      <c r="B598" s="254"/>
      <c r="C598" s="251"/>
      <c r="D598" s="269"/>
      <c r="E598" s="254"/>
      <c r="F598" s="251"/>
      <c r="G598" s="256"/>
      <c r="H598" s="251"/>
      <c r="I598" s="251"/>
      <c r="J598" s="251"/>
      <c r="K598" s="251"/>
      <c r="L598" s="251"/>
      <c r="M598" s="251"/>
      <c r="N598" s="251"/>
      <c r="O598" s="251"/>
      <c r="P598" s="251"/>
      <c r="Q598" s="251"/>
    </row>
    <row r="599" spans="1:17" ht="20" x14ac:dyDescent="0.4">
      <c r="A599" s="269"/>
      <c r="B599" s="254"/>
      <c r="C599" s="251"/>
      <c r="D599" s="269"/>
      <c r="E599" s="254"/>
      <c r="F599" s="251"/>
      <c r="G599" s="256"/>
      <c r="H599" s="251"/>
      <c r="I599" s="251"/>
      <c r="J599" s="251"/>
      <c r="K599" s="251"/>
      <c r="L599" s="251"/>
      <c r="M599" s="251"/>
      <c r="N599" s="251"/>
      <c r="O599" s="251"/>
      <c r="P599" s="251"/>
      <c r="Q599" s="251"/>
    </row>
    <row r="600" spans="1:17" ht="20" x14ac:dyDescent="0.4">
      <c r="A600" s="269"/>
      <c r="B600" s="254"/>
      <c r="C600" s="251"/>
      <c r="D600" s="269"/>
      <c r="E600" s="254"/>
      <c r="F600" s="251"/>
      <c r="G600" s="256"/>
      <c r="H600" s="251"/>
      <c r="I600" s="251"/>
      <c r="J600" s="251"/>
      <c r="K600" s="251"/>
      <c r="L600" s="251"/>
      <c r="M600" s="251"/>
      <c r="N600" s="251"/>
      <c r="O600" s="251"/>
      <c r="P600" s="251"/>
      <c r="Q600" s="251"/>
    </row>
    <row r="601" spans="1:17" ht="20" x14ac:dyDescent="0.4">
      <c r="A601" s="269"/>
      <c r="B601" s="254"/>
      <c r="C601" s="251"/>
      <c r="D601" s="269"/>
      <c r="E601" s="254"/>
      <c r="F601" s="251"/>
      <c r="G601" s="256"/>
      <c r="H601" s="251"/>
      <c r="I601" s="251"/>
      <c r="J601" s="251"/>
      <c r="K601" s="251"/>
      <c r="L601" s="251"/>
      <c r="M601" s="251"/>
      <c r="N601" s="251"/>
      <c r="O601" s="251"/>
      <c r="P601" s="251"/>
      <c r="Q601" s="251"/>
    </row>
    <row r="602" spans="1:17" ht="20" x14ac:dyDescent="0.4">
      <c r="A602" s="269"/>
      <c r="B602" s="254"/>
      <c r="C602" s="251"/>
      <c r="D602" s="269"/>
      <c r="E602" s="254"/>
      <c r="F602" s="251"/>
      <c r="G602" s="256"/>
      <c r="H602" s="251"/>
      <c r="I602" s="251"/>
      <c r="J602" s="251"/>
      <c r="K602" s="251"/>
      <c r="L602" s="251"/>
      <c r="M602" s="251"/>
      <c r="N602" s="251"/>
      <c r="O602" s="251"/>
      <c r="P602" s="251"/>
      <c r="Q602" s="251"/>
    </row>
    <row r="603" spans="1:17" ht="20" x14ac:dyDescent="0.4">
      <c r="A603" s="269"/>
      <c r="B603" s="254"/>
      <c r="C603" s="251"/>
      <c r="D603" s="269"/>
      <c r="E603" s="254"/>
      <c r="F603" s="251"/>
      <c r="G603" s="256"/>
      <c r="H603" s="251"/>
      <c r="I603" s="251"/>
      <c r="J603" s="251"/>
      <c r="K603" s="251"/>
      <c r="L603" s="251"/>
      <c r="M603" s="251"/>
      <c r="N603" s="251"/>
      <c r="O603" s="251"/>
      <c r="P603" s="251"/>
      <c r="Q603" s="251"/>
    </row>
    <row r="604" spans="1:17" ht="20" x14ac:dyDescent="0.4">
      <c r="A604" s="269"/>
      <c r="B604" s="254"/>
      <c r="C604" s="251"/>
      <c r="D604" s="269"/>
      <c r="E604" s="254"/>
      <c r="F604" s="251"/>
      <c r="G604" s="256"/>
      <c r="H604" s="251"/>
      <c r="I604" s="251"/>
      <c r="J604" s="251"/>
      <c r="K604" s="251"/>
      <c r="L604" s="251"/>
      <c r="M604" s="251"/>
      <c r="N604" s="251"/>
      <c r="O604" s="251"/>
      <c r="P604" s="251"/>
      <c r="Q604" s="251"/>
    </row>
    <row r="605" spans="1:17" ht="20" x14ac:dyDescent="0.4">
      <c r="A605" s="269"/>
      <c r="B605" s="254"/>
      <c r="C605" s="251"/>
      <c r="D605" s="269"/>
      <c r="E605" s="254"/>
      <c r="F605" s="251"/>
      <c r="G605" s="256"/>
      <c r="H605" s="251"/>
      <c r="I605" s="251"/>
      <c r="J605" s="251"/>
      <c r="K605" s="251"/>
      <c r="L605" s="251"/>
      <c r="M605" s="251"/>
      <c r="N605" s="251"/>
      <c r="O605" s="251"/>
      <c r="P605" s="251"/>
      <c r="Q605" s="251"/>
    </row>
    <row r="606" spans="1:17" ht="20" x14ac:dyDescent="0.4">
      <c r="A606" s="269"/>
      <c r="B606" s="254"/>
      <c r="C606" s="251"/>
      <c r="D606" s="269"/>
      <c r="E606" s="254"/>
      <c r="F606" s="251"/>
      <c r="G606" s="256"/>
      <c r="H606" s="251"/>
      <c r="I606" s="251"/>
      <c r="J606" s="251"/>
      <c r="K606" s="251"/>
      <c r="L606" s="251"/>
      <c r="M606" s="251"/>
      <c r="N606" s="251"/>
      <c r="O606" s="251"/>
      <c r="P606" s="251"/>
      <c r="Q606" s="251"/>
    </row>
    <row r="607" spans="1:17" ht="20" x14ac:dyDescent="0.4">
      <c r="A607" s="269"/>
      <c r="B607" s="254"/>
      <c r="C607" s="251"/>
      <c r="D607" s="269"/>
      <c r="E607" s="254"/>
      <c r="F607" s="251"/>
      <c r="G607" s="256"/>
      <c r="H607" s="251"/>
      <c r="I607" s="251"/>
      <c r="J607" s="251"/>
      <c r="K607" s="251"/>
      <c r="L607" s="251"/>
      <c r="M607" s="251"/>
      <c r="N607" s="251"/>
      <c r="O607" s="251"/>
      <c r="P607" s="251"/>
      <c r="Q607" s="251"/>
    </row>
    <row r="608" spans="1:17" ht="20" x14ac:dyDescent="0.4">
      <c r="A608" s="269"/>
      <c r="B608" s="254"/>
      <c r="C608" s="251"/>
      <c r="D608" s="269"/>
      <c r="E608" s="254"/>
      <c r="F608" s="251"/>
      <c r="G608" s="256"/>
      <c r="H608" s="251"/>
      <c r="I608" s="251"/>
      <c r="J608" s="251"/>
      <c r="K608" s="251"/>
      <c r="L608" s="251"/>
      <c r="M608" s="251"/>
      <c r="N608" s="251"/>
      <c r="O608" s="251"/>
      <c r="P608" s="251"/>
      <c r="Q608" s="251"/>
    </row>
    <row r="609" spans="1:17" ht="20" x14ac:dyDescent="0.4">
      <c r="A609" s="269"/>
      <c r="B609" s="254"/>
      <c r="C609" s="251"/>
      <c r="D609" s="269"/>
      <c r="E609" s="254"/>
      <c r="F609" s="251"/>
      <c r="G609" s="256"/>
      <c r="H609" s="251"/>
      <c r="I609" s="251"/>
      <c r="J609" s="251"/>
      <c r="K609" s="251"/>
      <c r="L609" s="251"/>
      <c r="M609" s="251"/>
      <c r="N609" s="251"/>
      <c r="O609" s="251"/>
      <c r="P609" s="251"/>
      <c r="Q609" s="251"/>
    </row>
    <row r="610" spans="1:17" ht="20" x14ac:dyDescent="0.4">
      <c r="A610" s="269"/>
      <c r="B610" s="254"/>
      <c r="C610" s="251"/>
      <c r="D610" s="269"/>
      <c r="E610" s="254"/>
      <c r="F610" s="251"/>
      <c r="G610" s="256"/>
      <c r="H610" s="251"/>
      <c r="I610" s="251"/>
      <c r="J610" s="251"/>
      <c r="K610" s="251"/>
      <c r="L610" s="251"/>
      <c r="M610" s="251"/>
      <c r="N610" s="251"/>
      <c r="O610" s="251"/>
      <c r="P610" s="251"/>
      <c r="Q610" s="251"/>
    </row>
    <row r="611" spans="1:17" ht="20" x14ac:dyDescent="0.4">
      <c r="A611" s="269"/>
      <c r="B611" s="254"/>
      <c r="C611" s="251"/>
      <c r="D611" s="269"/>
      <c r="E611" s="254"/>
      <c r="F611" s="251"/>
      <c r="G611" s="256"/>
      <c r="H611" s="251"/>
      <c r="I611" s="251"/>
      <c r="J611" s="251"/>
      <c r="K611" s="251"/>
      <c r="L611" s="251"/>
      <c r="M611" s="251"/>
      <c r="N611" s="251"/>
      <c r="O611" s="251"/>
      <c r="P611" s="251"/>
      <c r="Q611" s="251"/>
    </row>
    <row r="612" spans="1:17" ht="20" x14ac:dyDescent="0.4">
      <c r="A612" s="269"/>
      <c r="B612" s="254"/>
      <c r="C612" s="251"/>
      <c r="D612" s="269"/>
      <c r="E612" s="254"/>
      <c r="F612" s="251"/>
      <c r="G612" s="256"/>
      <c r="H612" s="251"/>
      <c r="I612" s="251"/>
      <c r="J612" s="251"/>
      <c r="K612" s="251"/>
      <c r="L612" s="251"/>
      <c r="M612" s="251"/>
      <c r="N612" s="251"/>
      <c r="O612" s="251"/>
      <c r="P612" s="251"/>
      <c r="Q612" s="251"/>
    </row>
    <row r="613" spans="1:17" ht="20" x14ac:dyDescent="0.4">
      <c r="A613" s="269"/>
      <c r="B613" s="254"/>
      <c r="C613" s="251"/>
      <c r="D613" s="269"/>
      <c r="E613" s="254"/>
      <c r="F613" s="251"/>
      <c r="G613" s="256"/>
      <c r="H613" s="251"/>
      <c r="I613" s="251"/>
      <c r="J613" s="251"/>
      <c r="K613" s="251"/>
      <c r="L613" s="251"/>
      <c r="M613" s="251"/>
      <c r="N613" s="251"/>
      <c r="O613" s="251"/>
      <c r="P613" s="251"/>
      <c r="Q613" s="251"/>
    </row>
    <row r="614" spans="1:17" ht="20" x14ac:dyDescent="0.4">
      <c r="A614" s="269"/>
      <c r="B614" s="254"/>
      <c r="C614" s="251"/>
      <c r="D614" s="269"/>
      <c r="E614" s="254"/>
      <c r="F614" s="251"/>
      <c r="G614" s="256"/>
      <c r="H614" s="251"/>
      <c r="I614" s="251"/>
      <c r="J614" s="251"/>
      <c r="K614" s="251"/>
      <c r="L614" s="251"/>
      <c r="M614" s="251"/>
      <c r="N614" s="251"/>
      <c r="O614" s="251"/>
      <c r="P614" s="251"/>
      <c r="Q614" s="251"/>
    </row>
    <row r="615" spans="1:17" ht="20" x14ac:dyDescent="0.4">
      <c r="A615" s="269"/>
      <c r="B615" s="254"/>
      <c r="C615" s="251"/>
      <c r="D615" s="269"/>
      <c r="E615" s="254"/>
      <c r="F615" s="251"/>
      <c r="G615" s="256"/>
      <c r="H615" s="251"/>
      <c r="I615" s="251"/>
      <c r="J615" s="251"/>
      <c r="K615" s="251"/>
      <c r="L615" s="251"/>
      <c r="M615" s="251"/>
      <c r="N615" s="251"/>
      <c r="O615" s="251"/>
      <c r="P615" s="251"/>
      <c r="Q615" s="251"/>
    </row>
    <row r="616" spans="1:17" ht="20" x14ac:dyDescent="0.4">
      <c r="A616" s="269"/>
      <c r="B616" s="254"/>
      <c r="C616" s="251"/>
      <c r="D616" s="269"/>
      <c r="E616" s="254"/>
      <c r="F616" s="251"/>
      <c r="G616" s="256"/>
      <c r="H616" s="251"/>
      <c r="I616" s="251"/>
      <c r="J616" s="251"/>
      <c r="K616" s="251"/>
      <c r="L616" s="251"/>
      <c r="M616" s="251"/>
      <c r="N616" s="251"/>
      <c r="O616" s="251"/>
      <c r="P616" s="251"/>
      <c r="Q616" s="251"/>
    </row>
    <row r="617" spans="1:17" ht="20" x14ac:dyDescent="0.4">
      <c r="A617" s="269"/>
      <c r="B617" s="254"/>
      <c r="C617" s="251"/>
      <c r="D617" s="269"/>
      <c r="E617" s="254"/>
      <c r="F617" s="251"/>
      <c r="G617" s="256"/>
      <c r="H617" s="251"/>
      <c r="I617" s="251"/>
      <c r="J617" s="251"/>
      <c r="K617" s="251"/>
      <c r="L617" s="251"/>
      <c r="M617" s="251"/>
      <c r="N617" s="251"/>
      <c r="O617" s="251"/>
      <c r="P617" s="251"/>
      <c r="Q617" s="251"/>
    </row>
    <row r="618" spans="1:17" ht="20" x14ac:dyDescent="0.4">
      <c r="A618" s="269"/>
      <c r="B618" s="254"/>
      <c r="C618" s="251"/>
      <c r="D618" s="269"/>
      <c r="E618" s="254"/>
      <c r="F618" s="251"/>
      <c r="G618" s="256"/>
      <c r="H618" s="251"/>
      <c r="I618" s="251"/>
      <c r="J618" s="251"/>
      <c r="K618" s="251"/>
      <c r="L618" s="251"/>
      <c r="M618" s="251"/>
      <c r="N618" s="251"/>
      <c r="O618" s="251"/>
      <c r="P618" s="251"/>
      <c r="Q618" s="251"/>
    </row>
    <row r="619" spans="1:17" ht="20" x14ac:dyDescent="0.4">
      <c r="A619" s="269"/>
      <c r="B619" s="254"/>
      <c r="C619" s="251"/>
      <c r="D619" s="269"/>
      <c r="E619" s="254"/>
      <c r="F619" s="251"/>
      <c r="G619" s="256"/>
      <c r="H619" s="251"/>
      <c r="I619" s="251"/>
      <c r="J619" s="251"/>
      <c r="K619" s="251"/>
      <c r="L619" s="251"/>
      <c r="M619" s="251"/>
      <c r="N619" s="251"/>
      <c r="O619" s="251"/>
      <c r="P619" s="251"/>
      <c r="Q619" s="251"/>
    </row>
    <row r="620" spans="1:17" ht="20" x14ac:dyDescent="0.4">
      <c r="A620" s="269"/>
      <c r="B620" s="254"/>
      <c r="C620" s="251"/>
      <c r="D620" s="269"/>
      <c r="E620" s="254"/>
      <c r="F620" s="251"/>
      <c r="G620" s="256"/>
      <c r="H620" s="251"/>
      <c r="I620" s="251"/>
      <c r="J620" s="251"/>
      <c r="K620" s="251"/>
      <c r="L620" s="251"/>
      <c r="M620" s="251"/>
      <c r="N620" s="251"/>
      <c r="O620" s="251"/>
      <c r="P620" s="251"/>
      <c r="Q620" s="251"/>
    </row>
    <row r="621" spans="1:17" ht="20" x14ac:dyDescent="0.4">
      <c r="A621" s="269"/>
      <c r="B621" s="254"/>
      <c r="C621" s="251"/>
      <c r="D621" s="269"/>
      <c r="E621" s="254"/>
      <c r="F621" s="251"/>
      <c r="G621" s="256"/>
      <c r="H621" s="251"/>
      <c r="I621" s="251"/>
      <c r="J621" s="251"/>
      <c r="K621" s="251"/>
      <c r="L621" s="251"/>
      <c r="M621" s="251"/>
      <c r="N621" s="251"/>
      <c r="O621" s="251"/>
      <c r="P621" s="251"/>
      <c r="Q621" s="251"/>
    </row>
    <row r="622" spans="1:17" ht="20" x14ac:dyDescent="0.4">
      <c r="A622" s="269"/>
      <c r="B622" s="254"/>
      <c r="C622" s="251"/>
      <c r="D622" s="269"/>
      <c r="E622" s="254"/>
      <c r="F622" s="251"/>
      <c r="G622" s="256"/>
      <c r="H622" s="251"/>
      <c r="I622" s="251"/>
      <c r="J622" s="251"/>
      <c r="K622" s="251"/>
      <c r="L622" s="251"/>
      <c r="M622" s="251"/>
      <c r="N622" s="251"/>
      <c r="O622" s="251"/>
      <c r="P622" s="251"/>
      <c r="Q622" s="251"/>
    </row>
    <row r="623" spans="1:17" ht="20" x14ac:dyDescent="0.4">
      <c r="A623" s="269"/>
      <c r="B623" s="254"/>
      <c r="C623" s="251"/>
      <c r="D623" s="269"/>
      <c r="E623" s="254"/>
      <c r="F623" s="251"/>
      <c r="G623" s="256"/>
      <c r="H623" s="251"/>
      <c r="I623" s="251"/>
      <c r="J623" s="251"/>
      <c r="K623" s="251"/>
      <c r="L623" s="251"/>
      <c r="M623" s="251"/>
      <c r="N623" s="251"/>
      <c r="O623" s="251"/>
      <c r="P623" s="251"/>
      <c r="Q623" s="251"/>
    </row>
    <row r="624" spans="1:17" ht="20" x14ac:dyDescent="0.4">
      <c r="A624" s="269"/>
      <c r="B624" s="254"/>
      <c r="C624" s="251"/>
      <c r="D624" s="269"/>
      <c r="E624" s="254"/>
      <c r="F624" s="251"/>
      <c r="G624" s="256"/>
      <c r="H624" s="251"/>
      <c r="I624" s="251"/>
      <c r="J624" s="251"/>
      <c r="K624" s="251"/>
      <c r="L624" s="251"/>
      <c r="M624" s="251"/>
      <c r="N624" s="251"/>
      <c r="O624" s="251"/>
      <c r="P624" s="251"/>
      <c r="Q624" s="251"/>
    </row>
    <row r="625" spans="1:17" ht="20" x14ac:dyDescent="0.4">
      <c r="A625" s="269"/>
      <c r="B625" s="254"/>
      <c r="C625" s="251"/>
      <c r="D625" s="269"/>
      <c r="E625" s="254"/>
      <c r="F625" s="251"/>
      <c r="G625" s="256"/>
      <c r="H625" s="251"/>
      <c r="I625" s="251"/>
      <c r="J625" s="251"/>
      <c r="K625" s="251"/>
      <c r="L625" s="251"/>
      <c r="M625" s="251"/>
      <c r="N625" s="251"/>
      <c r="O625" s="251"/>
      <c r="P625" s="251"/>
      <c r="Q625" s="251"/>
    </row>
    <row r="626" spans="1:17" ht="20" x14ac:dyDescent="0.4">
      <c r="A626" s="269"/>
      <c r="B626" s="254"/>
      <c r="C626" s="251"/>
      <c r="D626" s="269"/>
      <c r="E626" s="254"/>
      <c r="F626" s="251"/>
      <c r="G626" s="256"/>
      <c r="H626" s="251"/>
      <c r="I626" s="251"/>
      <c r="J626" s="251"/>
      <c r="K626" s="251"/>
      <c r="L626" s="251"/>
      <c r="M626" s="251"/>
      <c r="N626" s="251"/>
      <c r="O626" s="251"/>
      <c r="P626" s="251"/>
      <c r="Q626" s="251"/>
    </row>
    <row r="627" spans="1:17" ht="20" x14ac:dyDescent="0.4">
      <c r="A627" s="269"/>
      <c r="B627" s="254"/>
      <c r="C627" s="251"/>
      <c r="D627" s="269"/>
      <c r="E627" s="254"/>
      <c r="F627" s="251"/>
      <c r="G627" s="256"/>
      <c r="H627" s="251"/>
      <c r="I627" s="251"/>
      <c r="J627" s="251"/>
      <c r="K627" s="251"/>
      <c r="L627" s="251"/>
      <c r="M627" s="251"/>
      <c r="N627" s="251"/>
      <c r="O627" s="251"/>
      <c r="P627" s="251"/>
      <c r="Q627" s="251"/>
    </row>
    <row r="628" spans="1:17" ht="20" x14ac:dyDescent="0.4">
      <c r="A628" s="269"/>
      <c r="B628" s="254"/>
      <c r="C628" s="251"/>
      <c r="D628" s="269"/>
      <c r="E628" s="254"/>
      <c r="F628" s="251"/>
      <c r="G628" s="256"/>
      <c r="H628" s="251"/>
      <c r="I628" s="251"/>
      <c r="J628" s="251"/>
      <c r="K628" s="251"/>
      <c r="L628" s="251"/>
      <c r="M628" s="251"/>
      <c r="N628" s="251"/>
      <c r="O628" s="251"/>
      <c r="P628" s="251"/>
      <c r="Q628" s="251"/>
    </row>
    <row r="629" spans="1:17" ht="20" x14ac:dyDescent="0.4">
      <c r="A629" s="269"/>
      <c r="B629" s="254"/>
      <c r="C629" s="251"/>
      <c r="D629" s="269"/>
      <c r="E629" s="254"/>
      <c r="F629" s="251"/>
      <c r="G629" s="256"/>
      <c r="H629" s="251"/>
      <c r="I629" s="251"/>
      <c r="J629" s="251"/>
      <c r="K629" s="251"/>
      <c r="L629" s="251"/>
      <c r="M629" s="251"/>
      <c r="N629" s="251"/>
      <c r="O629" s="251"/>
      <c r="P629" s="251"/>
      <c r="Q629" s="251"/>
    </row>
    <row r="630" spans="1:17" ht="20" x14ac:dyDescent="0.4">
      <c r="A630" s="269"/>
      <c r="B630" s="254"/>
      <c r="C630" s="251"/>
      <c r="D630" s="269"/>
      <c r="E630" s="254"/>
      <c r="F630" s="251"/>
      <c r="G630" s="256"/>
      <c r="H630" s="251"/>
      <c r="I630" s="251"/>
      <c r="J630" s="251"/>
      <c r="K630" s="251"/>
      <c r="L630" s="251"/>
      <c r="M630" s="251"/>
      <c r="N630" s="251"/>
      <c r="O630" s="251"/>
      <c r="P630" s="251"/>
      <c r="Q630" s="251"/>
    </row>
    <row r="631" spans="1:17" ht="20" x14ac:dyDescent="0.4">
      <c r="A631" s="269"/>
      <c r="B631" s="254"/>
      <c r="C631" s="251"/>
      <c r="D631" s="269"/>
      <c r="E631" s="254"/>
      <c r="F631" s="251"/>
      <c r="G631" s="256"/>
      <c r="H631" s="251"/>
      <c r="I631" s="251"/>
      <c r="J631" s="251"/>
      <c r="K631" s="251"/>
      <c r="L631" s="251"/>
      <c r="M631" s="251"/>
      <c r="N631" s="251"/>
      <c r="O631" s="251"/>
      <c r="P631" s="251"/>
      <c r="Q631" s="251"/>
    </row>
    <row r="632" spans="1:17" ht="20" x14ac:dyDescent="0.4">
      <c r="A632" s="269"/>
      <c r="B632" s="254"/>
      <c r="C632" s="251"/>
      <c r="D632" s="269"/>
      <c r="E632" s="254"/>
      <c r="F632" s="251"/>
      <c r="G632" s="256"/>
      <c r="H632" s="251"/>
      <c r="I632" s="251"/>
      <c r="J632" s="251"/>
      <c r="K632" s="251"/>
      <c r="L632" s="251"/>
      <c r="M632" s="251"/>
      <c r="N632" s="251"/>
      <c r="O632" s="251"/>
      <c r="P632" s="251"/>
      <c r="Q632" s="251"/>
    </row>
    <row r="633" spans="1:17" ht="20" x14ac:dyDescent="0.4">
      <c r="A633" s="269"/>
      <c r="B633" s="254"/>
      <c r="C633" s="251"/>
      <c r="D633" s="269"/>
      <c r="E633" s="254"/>
      <c r="F633" s="251"/>
      <c r="G633" s="256"/>
      <c r="H633" s="251"/>
      <c r="I633" s="251"/>
      <c r="J633" s="251"/>
      <c r="K633" s="251"/>
      <c r="L633" s="251"/>
      <c r="M633" s="251"/>
      <c r="N633" s="251"/>
      <c r="O633" s="251"/>
      <c r="P633" s="251"/>
      <c r="Q633" s="251"/>
    </row>
    <row r="634" spans="1:17" ht="20" x14ac:dyDescent="0.4">
      <c r="A634" s="269"/>
      <c r="B634" s="254"/>
      <c r="C634" s="251"/>
      <c r="D634" s="269"/>
      <c r="E634" s="254"/>
      <c r="F634" s="251"/>
      <c r="G634" s="256"/>
      <c r="H634" s="251"/>
      <c r="I634" s="251"/>
      <c r="J634" s="251"/>
      <c r="K634" s="251"/>
      <c r="L634" s="251"/>
      <c r="M634" s="251"/>
      <c r="N634" s="251"/>
      <c r="O634" s="251"/>
      <c r="P634" s="251"/>
      <c r="Q634" s="251"/>
    </row>
    <row r="635" spans="1:17" ht="20" x14ac:dyDescent="0.4">
      <c r="A635" s="269"/>
      <c r="B635" s="254"/>
      <c r="C635" s="251"/>
      <c r="D635" s="269"/>
      <c r="E635" s="254"/>
      <c r="F635" s="251"/>
      <c r="G635" s="256"/>
      <c r="H635" s="251"/>
      <c r="I635" s="251"/>
      <c r="J635" s="251"/>
      <c r="K635" s="251"/>
      <c r="L635" s="251"/>
      <c r="M635" s="251"/>
      <c r="N635" s="251"/>
      <c r="O635" s="251"/>
      <c r="P635" s="251"/>
      <c r="Q635" s="251"/>
    </row>
    <row r="636" spans="1:17" ht="20" x14ac:dyDescent="0.4">
      <c r="A636" s="269"/>
      <c r="B636" s="254"/>
      <c r="C636" s="251"/>
      <c r="D636" s="269"/>
      <c r="E636" s="254"/>
      <c r="F636" s="251"/>
      <c r="G636" s="256"/>
      <c r="H636" s="251"/>
      <c r="I636" s="251"/>
      <c r="J636" s="251"/>
      <c r="K636" s="251"/>
      <c r="L636" s="251"/>
      <c r="M636" s="251"/>
      <c r="N636" s="251"/>
      <c r="O636" s="251"/>
      <c r="P636" s="251"/>
      <c r="Q636" s="251"/>
    </row>
    <row r="637" spans="1:17" ht="20" x14ac:dyDescent="0.4">
      <c r="A637" s="269"/>
      <c r="B637" s="254"/>
      <c r="C637" s="251"/>
      <c r="D637" s="269"/>
      <c r="E637" s="254"/>
      <c r="F637" s="251"/>
      <c r="G637" s="256"/>
      <c r="H637" s="251"/>
      <c r="I637" s="251"/>
      <c r="J637" s="251"/>
      <c r="K637" s="251"/>
      <c r="L637" s="251"/>
      <c r="M637" s="251"/>
      <c r="N637" s="251"/>
      <c r="O637" s="251"/>
      <c r="P637" s="251"/>
      <c r="Q637" s="251"/>
    </row>
    <row r="638" spans="1:17" ht="20" x14ac:dyDescent="0.4">
      <c r="A638" s="269"/>
      <c r="B638" s="254"/>
      <c r="C638" s="251"/>
      <c r="D638" s="269"/>
      <c r="E638" s="254"/>
      <c r="F638" s="251"/>
      <c r="G638" s="256"/>
      <c r="H638" s="251"/>
      <c r="I638" s="251"/>
      <c r="J638" s="251"/>
      <c r="K638" s="251"/>
      <c r="L638" s="251"/>
      <c r="M638" s="251"/>
      <c r="N638" s="251"/>
      <c r="O638" s="251"/>
      <c r="P638" s="251"/>
      <c r="Q638" s="251"/>
    </row>
    <row r="639" spans="1:17" ht="20" x14ac:dyDescent="0.4">
      <c r="A639" s="269"/>
      <c r="B639" s="254"/>
      <c r="C639" s="251"/>
      <c r="D639" s="269"/>
      <c r="E639" s="254"/>
      <c r="F639" s="251"/>
      <c r="G639" s="256"/>
      <c r="H639" s="251"/>
      <c r="I639" s="251"/>
      <c r="J639" s="251"/>
      <c r="K639" s="251"/>
      <c r="L639" s="251"/>
      <c r="M639" s="251"/>
      <c r="N639" s="251"/>
      <c r="O639" s="251"/>
      <c r="P639" s="251"/>
      <c r="Q639" s="251"/>
    </row>
    <row r="640" spans="1:17" ht="20" x14ac:dyDescent="0.4">
      <c r="A640" s="269"/>
      <c r="B640" s="254"/>
      <c r="C640" s="251"/>
      <c r="D640" s="269"/>
      <c r="E640" s="254"/>
      <c r="F640" s="251"/>
      <c r="G640" s="256"/>
      <c r="H640" s="251"/>
      <c r="I640" s="251"/>
      <c r="J640" s="251"/>
      <c r="K640" s="251"/>
      <c r="L640" s="251"/>
      <c r="M640" s="251"/>
      <c r="N640" s="251"/>
      <c r="O640" s="251"/>
      <c r="P640" s="251"/>
      <c r="Q640" s="251"/>
    </row>
    <row r="641" spans="1:17" ht="20" x14ac:dyDescent="0.4">
      <c r="A641" s="269"/>
      <c r="B641" s="254"/>
      <c r="C641" s="251"/>
      <c r="D641" s="269"/>
      <c r="E641" s="254"/>
      <c r="F641" s="251"/>
      <c r="G641" s="256"/>
      <c r="H641" s="251"/>
      <c r="I641" s="251"/>
      <c r="J641" s="251"/>
      <c r="K641" s="251"/>
      <c r="L641" s="251"/>
      <c r="M641" s="251"/>
      <c r="N641" s="251"/>
      <c r="O641" s="251"/>
      <c r="P641" s="251"/>
      <c r="Q641" s="251"/>
    </row>
    <row r="642" spans="1:17" ht="20" x14ac:dyDescent="0.4">
      <c r="A642" s="269"/>
      <c r="B642" s="254"/>
      <c r="C642" s="251"/>
      <c r="D642" s="269"/>
      <c r="E642" s="254"/>
      <c r="F642" s="251"/>
      <c r="G642" s="256"/>
      <c r="H642" s="251"/>
      <c r="I642" s="251"/>
      <c r="J642" s="251"/>
      <c r="K642" s="251"/>
      <c r="L642" s="251"/>
      <c r="M642" s="251"/>
      <c r="N642" s="251"/>
      <c r="O642" s="251"/>
      <c r="P642" s="251"/>
      <c r="Q642" s="251"/>
    </row>
    <row r="643" spans="1:17" ht="20" x14ac:dyDescent="0.4">
      <c r="A643" s="269"/>
      <c r="B643" s="254"/>
      <c r="C643" s="251"/>
      <c r="D643" s="269"/>
      <c r="E643" s="254"/>
      <c r="F643" s="251"/>
      <c r="G643" s="256"/>
      <c r="H643" s="251"/>
      <c r="I643" s="251"/>
      <c r="J643" s="251"/>
      <c r="K643" s="251"/>
      <c r="L643" s="251"/>
      <c r="M643" s="251"/>
      <c r="N643" s="251"/>
      <c r="O643" s="251"/>
      <c r="P643" s="251"/>
      <c r="Q643" s="251"/>
    </row>
    <row r="644" spans="1:17" ht="20" x14ac:dyDescent="0.4">
      <c r="A644" s="269"/>
      <c r="B644" s="254"/>
      <c r="C644" s="251"/>
      <c r="D644" s="269"/>
      <c r="E644" s="254"/>
      <c r="F644" s="251"/>
      <c r="G644" s="256"/>
      <c r="H644" s="251"/>
      <c r="I644" s="251"/>
      <c r="J644" s="251"/>
      <c r="K644" s="251"/>
      <c r="L644" s="251"/>
      <c r="M644" s="251"/>
      <c r="N644" s="251"/>
      <c r="O644" s="251"/>
      <c r="P644" s="251"/>
      <c r="Q644" s="251"/>
    </row>
    <row r="645" spans="1:17" ht="20" x14ac:dyDescent="0.4">
      <c r="A645" s="269"/>
      <c r="B645" s="254"/>
      <c r="C645" s="251"/>
      <c r="D645" s="269"/>
      <c r="E645" s="254"/>
      <c r="F645" s="251"/>
      <c r="G645" s="256"/>
      <c r="H645" s="251"/>
      <c r="I645" s="251"/>
      <c r="J645" s="251"/>
      <c r="K645" s="251"/>
      <c r="L645" s="251"/>
      <c r="M645" s="251"/>
      <c r="N645" s="251"/>
      <c r="O645" s="251"/>
      <c r="P645" s="251"/>
      <c r="Q645" s="251"/>
    </row>
    <row r="646" spans="1:17" ht="20" x14ac:dyDescent="0.4">
      <c r="A646" s="269"/>
      <c r="B646" s="254"/>
      <c r="C646" s="251"/>
      <c r="D646" s="269"/>
      <c r="E646" s="254"/>
      <c r="F646" s="251"/>
      <c r="G646" s="256"/>
      <c r="H646" s="251"/>
      <c r="I646" s="251"/>
      <c r="J646" s="251"/>
      <c r="K646" s="251"/>
      <c r="L646" s="251"/>
      <c r="M646" s="251"/>
      <c r="N646" s="251"/>
      <c r="O646" s="251"/>
      <c r="P646" s="251"/>
      <c r="Q646" s="251"/>
    </row>
    <row r="647" spans="1:17" ht="20" x14ac:dyDescent="0.4">
      <c r="A647" s="269"/>
      <c r="B647" s="254"/>
      <c r="C647" s="251"/>
      <c r="D647" s="269"/>
      <c r="E647" s="254"/>
      <c r="F647" s="251"/>
      <c r="G647" s="256"/>
      <c r="H647" s="251"/>
      <c r="I647" s="251"/>
      <c r="J647" s="251"/>
      <c r="K647" s="251"/>
      <c r="L647" s="251"/>
      <c r="M647" s="251"/>
      <c r="N647" s="251"/>
      <c r="O647" s="251"/>
      <c r="P647" s="251"/>
      <c r="Q647" s="251"/>
    </row>
    <row r="648" spans="1:17" ht="20" x14ac:dyDescent="0.4">
      <c r="A648" s="269"/>
      <c r="B648" s="254"/>
      <c r="C648" s="251"/>
      <c r="D648" s="269"/>
      <c r="E648" s="254"/>
      <c r="F648" s="251"/>
      <c r="G648" s="256"/>
      <c r="H648" s="251"/>
      <c r="I648" s="251"/>
      <c r="J648" s="251"/>
      <c r="K648" s="251"/>
      <c r="L648" s="251"/>
      <c r="M648" s="251"/>
      <c r="N648" s="251"/>
      <c r="O648" s="251"/>
      <c r="P648" s="251"/>
      <c r="Q648" s="251"/>
    </row>
    <row r="649" spans="1:17" ht="20" x14ac:dyDescent="0.4">
      <c r="A649" s="269"/>
      <c r="B649" s="254"/>
      <c r="C649" s="251"/>
      <c r="D649" s="269"/>
      <c r="E649" s="254"/>
      <c r="F649" s="251"/>
      <c r="G649" s="256"/>
      <c r="H649" s="251"/>
      <c r="I649" s="251"/>
      <c r="J649" s="251"/>
      <c r="K649" s="251"/>
      <c r="L649" s="251"/>
      <c r="M649" s="251"/>
      <c r="N649" s="251"/>
      <c r="O649" s="251"/>
      <c r="P649" s="251"/>
      <c r="Q649" s="251"/>
    </row>
    <row r="650" spans="1:17" ht="20" x14ac:dyDescent="0.4">
      <c r="A650" s="269"/>
      <c r="B650" s="254"/>
      <c r="C650" s="251"/>
      <c r="D650" s="269"/>
      <c r="E650" s="254"/>
      <c r="F650" s="251"/>
      <c r="G650" s="256"/>
      <c r="H650" s="251"/>
      <c r="I650" s="251"/>
      <c r="J650" s="251"/>
      <c r="K650" s="251"/>
      <c r="L650" s="251"/>
      <c r="M650" s="251"/>
      <c r="N650" s="251"/>
      <c r="O650" s="251"/>
      <c r="P650" s="251"/>
      <c r="Q650" s="251"/>
    </row>
    <row r="651" spans="1:17" ht="20" x14ac:dyDescent="0.4">
      <c r="A651" s="269"/>
      <c r="B651" s="254"/>
      <c r="C651" s="251"/>
      <c r="D651" s="269"/>
      <c r="E651" s="254"/>
      <c r="F651" s="251"/>
      <c r="G651" s="256"/>
      <c r="H651" s="251"/>
      <c r="I651" s="251"/>
      <c r="J651" s="251"/>
      <c r="K651" s="251"/>
      <c r="L651" s="251"/>
      <c r="M651" s="251"/>
      <c r="N651" s="251"/>
      <c r="O651" s="251"/>
      <c r="P651" s="251"/>
      <c r="Q651" s="251"/>
    </row>
    <row r="652" spans="1:17" ht="20" x14ac:dyDescent="0.4">
      <c r="A652" s="269"/>
      <c r="B652" s="254"/>
      <c r="C652" s="251"/>
      <c r="D652" s="269"/>
      <c r="E652" s="254"/>
      <c r="F652" s="251"/>
      <c r="G652" s="256"/>
      <c r="H652" s="251"/>
      <c r="I652" s="251"/>
      <c r="J652" s="251"/>
      <c r="K652" s="251"/>
      <c r="L652" s="251"/>
      <c r="M652" s="251"/>
      <c r="N652" s="251"/>
      <c r="O652" s="251"/>
      <c r="P652" s="251"/>
      <c r="Q652" s="251"/>
    </row>
    <row r="653" spans="1:17" ht="20" x14ac:dyDescent="0.4">
      <c r="A653" s="269"/>
      <c r="B653" s="254"/>
      <c r="C653" s="251"/>
      <c r="D653" s="269"/>
      <c r="E653" s="254"/>
      <c r="F653" s="251"/>
      <c r="G653" s="256"/>
      <c r="H653" s="251"/>
      <c r="I653" s="251"/>
      <c r="J653" s="251"/>
      <c r="K653" s="251"/>
      <c r="L653" s="251"/>
      <c r="M653" s="251"/>
      <c r="N653" s="251"/>
      <c r="O653" s="251"/>
      <c r="P653" s="251"/>
      <c r="Q653" s="251"/>
    </row>
    <row r="654" spans="1:17" ht="20" x14ac:dyDescent="0.4">
      <c r="A654" s="269"/>
      <c r="B654" s="254"/>
      <c r="C654" s="251"/>
      <c r="D654" s="269"/>
      <c r="E654" s="254"/>
      <c r="F654" s="251"/>
      <c r="G654" s="256"/>
      <c r="H654" s="251"/>
      <c r="I654" s="251"/>
      <c r="J654" s="251"/>
      <c r="K654" s="251"/>
      <c r="L654" s="251"/>
      <c r="M654" s="251"/>
      <c r="N654" s="251"/>
      <c r="O654" s="251"/>
      <c r="P654" s="251"/>
      <c r="Q654" s="251"/>
    </row>
    <row r="655" spans="1:17" ht="20" x14ac:dyDescent="0.4">
      <c r="A655" s="269"/>
      <c r="B655" s="254"/>
      <c r="C655" s="251"/>
      <c r="D655" s="269"/>
      <c r="E655" s="254"/>
      <c r="F655" s="251"/>
      <c r="G655" s="256"/>
      <c r="H655" s="251"/>
      <c r="I655" s="251"/>
      <c r="J655" s="251"/>
      <c r="K655" s="251"/>
      <c r="L655" s="251"/>
      <c r="M655" s="251"/>
      <c r="N655" s="251"/>
      <c r="O655" s="251"/>
      <c r="P655" s="251"/>
      <c r="Q655" s="251"/>
    </row>
    <row r="656" spans="1:17" ht="20" x14ac:dyDescent="0.4">
      <c r="A656" s="269"/>
      <c r="B656" s="254"/>
      <c r="C656" s="251"/>
      <c r="D656" s="269"/>
      <c r="E656" s="254"/>
      <c r="F656" s="251"/>
      <c r="G656" s="256"/>
      <c r="H656" s="251"/>
      <c r="I656" s="251"/>
      <c r="J656" s="251"/>
      <c r="K656" s="251"/>
      <c r="L656" s="251"/>
      <c r="M656" s="251"/>
      <c r="N656" s="251"/>
      <c r="O656" s="251"/>
      <c r="P656" s="251"/>
      <c r="Q656" s="251"/>
    </row>
    <row r="657" spans="1:17" ht="20" x14ac:dyDescent="0.4">
      <c r="A657" s="269"/>
      <c r="B657" s="254"/>
      <c r="C657" s="251"/>
      <c r="D657" s="269"/>
      <c r="E657" s="254"/>
      <c r="F657" s="251"/>
      <c r="G657" s="256"/>
      <c r="H657" s="251"/>
      <c r="I657" s="251"/>
      <c r="J657" s="251"/>
      <c r="K657" s="251"/>
      <c r="L657" s="251"/>
      <c r="M657" s="251"/>
      <c r="N657" s="251"/>
      <c r="O657" s="251"/>
      <c r="P657" s="251"/>
      <c r="Q657" s="251"/>
    </row>
    <row r="658" spans="1:17" ht="20" x14ac:dyDescent="0.4">
      <c r="A658" s="269"/>
      <c r="B658" s="254"/>
      <c r="C658" s="251"/>
      <c r="D658" s="269"/>
      <c r="E658" s="254"/>
      <c r="F658" s="251"/>
      <c r="G658" s="256"/>
      <c r="H658" s="251"/>
      <c r="I658" s="251"/>
      <c r="J658" s="251"/>
      <c r="K658" s="251"/>
      <c r="L658" s="251"/>
      <c r="M658" s="251"/>
      <c r="N658" s="251"/>
      <c r="O658" s="251"/>
      <c r="P658" s="251"/>
      <c r="Q658" s="251"/>
    </row>
    <row r="659" spans="1:17" ht="20" x14ac:dyDescent="0.4">
      <c r="A659" s="269"/>
      <c r="B659" s="254"/>
      <c r="C659" s="251"/>
      <c r="D659" s="269"/>
      <c r="E659" s="254"/>
      <c r="F659" s="251"/>
      <c r="G659" s="256"/>
      <c r="H659" s="251"/>
      <c r="I659" s="251"/>
      <c r="J659" s="251"/>
      <c r="K659" s="251"/>
      <c r="L659" s="251"/>
      <c r="M659" s="251"/>
      <c r="N659" s="251"/>
      <c r="O659" s="251"/>
      <c r="P659" s="251"/>
      <c r="Q659" s="251"/>
    </row>
    <row r="660" spans="1:17" ht="20" x14ac:dyDescent="0.4">
      <c r="A660" s="269"/>
      <c r="B660" s="254"/>
      <c r="C660" s="251"/>
      <c r="D660" s="269"/>
      <c r="E660" s="254"/>
      <c r="F660" s="251"/>
      <c r="G660" s="256"/>
      <c r="H660" s="251"/>
      <c r="I660" s="251"/>
      <c r="J660" s="251"/>
      <c r="K660" s="251"/>
      <c r="L660" s="251"/>
      <c r="M660" s="251"/>
      <c r="N660" s="251"/>
      <c r="O660" s="251"/>
      <c r="P660" s="251"/>
      <c r="Q660" s="251"/>
    </row>
    <row r="661" spans="1:17" ht="20" x14ac:dyDescent="0.4">
      <c r="A661" s="269"/>
      <c r="B661" s="254"/>
      <c r="C661" s="251"/>
      <c r="D661" s="269"/>
      <c r="E661" s="254"/>
      <c r="F661" s="251"/>
      <c r="G661" s="256"/>
      <c r="H661" s="251"/>
      <c r="I661" s="251"/>
      <c r="J661" s="251"/>
      <c r="K661" s="251"/>
      <c r="L661" s="251"/>
      <c r="M661" s="251"/>
      <c r="N661" s="251"/>
      <c r="O661" s="251"/>
      <c r="P661" s="251"/>
      <c r="Q661" s="251"/>
    </row>
    <row r="662" spans="1:17" ht="20" x14ac:dyDescent="0.4">
      <c r="A662" s="269"/>
      <c r="B662" s="254"/>
      <c r="C662" s="251"/>
      <c r="D662" s="269"/>
      <c r="E662" s="254"/>
      <c r="F662" s="251"/>
      <c r="G662" s="256"/>
      <c r="H662" s="251"/>
      <c r="I662" s="251"/>
      <c r="J662" s="251"/>
      <c r="K662" s="251"/>
      <c r="L662" s="251"/>
      <c r="M662" s="251"/>
      <c r="N662" s="251"/>
      <c r="O662" s="251"/>
      <c r="P662" s="251"/>
      <c r="Q662" s="251"/>
    </row>
    <row r="663" spans="1:17" ht="20" x14ac:dyDescent="0.4">
      <c r="A663" s="269"/>
      <c r="B663" s="254"/>
      <c r="C663" s="251"/>
      <c r="D663" s="269"/>
      <c r="E663" s="254"/>
      <c r="F663" s="251"/>
      <c r="G663" s="256"/>
      <c r="H663" s="251"/>
      <c r="I663" s="251"/>
      <c r="J663" s="251"/>
      <c r="K663" s="251"/>
      <c r="L663" s="251"/>
      <c r="M663" s="251"/>
      <c r="N663" s="251"/>
      <c r="O663" s="251"/>
      <c r="P663" s="251"/>
      <c r="Q663" s="251"/>
    </row>
    <row r="664" spans="1:17" ht="20" x14ac:dyDescent="0.4">
      <c r="A664" s="269"/>
      <c r="B664" s="254"/>
      <c r="C664" s="251"/>
      <c r="D664" s="269"/>
      <c r="E664" s="254"/>
      <c r="F664" s="251"/>
      <c r="G664" s="256"/>
      <c r="H664" s="251"/>
      <c r="I664" s="251"/>
      <c r="J664" s="251"/>
      <c r="K664" s="251"/>
      <c r="L664" s="251"/>
      <c r="M664" s="251"/>
      <c r="N664" s="251"/>
      <c r="O664" s="251"/>
      <c r="P664" s="251"/>
      <c r="Q664" s="251"/>
    </row>
    <row r="665" spans="1:17" ht="20" x14ac:dyDescent="0.4">
      <c r="A665" s="269"/>
      <c r="B665" s="254"/>
      <c r="C665" s="251"/>
      <c r="D665" s="269"/>
      <c r="E665" s="254"/>
      <c r="F665" s="251"/>
      <c r="G665" s="256"/>
      <c r="H665" s="251"/>
      <c r="I665" s="251"/>
      <c r="J665" s="251"/>
      <c r="K665" s="251"/>
      <c r="L665" s="251"/>
      <c r="M665" s="251"/>
      <c r="N665" s="251"/>
      <c r="O665" s="251"/>
      <c r="P665" s="251"/>
      <c r="Q665" s="251"/>
    </row>
    <row r="666" spans="1:17" ht="20" x14ac:dyDescent="0.4">
      <c r="A666" s="269"/>
      <c r="B666" s="254"/>
      <c r="C666" s="251"/>
      <c r="D666" s="269"/>
      <c r="E666" s="254"/>
      <c r="F666" s="251"/>
      <c r="G666" s="256"/>
      <c r="H666" s="251"/>
      <c r="I666" s="251"/>
      <c r="J666" s="251"/>
      <c r="K666" s="251"/>
      <c r="L666" s="251"/>
      <c r="M666" s="251"/>
      <c r="N666" s="251"/>
      <c r="O666" s="251"/>
      <c r="P666" s="251"/>
      <c r="Q666" s="251"/>
    </row>
    <row r="667" spans="1:17" ht="20" x14ac:dyDescent="0.4">
      <c r="A667" s="269"/>
      <c r="B667" s="254"/>
      <c r="C667" s="251"/>
      <c r="D667" s="269"/>
      <c r="E667" s="254"/>
      <c r="F667" s="251"/>
      <c r="G667" s="256"/>
      <c r="H667" s="251"/>
      <c r="I667" s="251"/>
      <c r="J667" s="251"/>
      <c r="K667" s="251"/>
      <c r="L667" s="251"/>
      <c r="M667" s="251"/>
      <c r="N667" s="251"/>
      <c r="O667" s="251"/>
      <c r="P667" s="251"/>
      <c r="Q667" s="251"/>
    </row>
    <row r="668" spans="1:17" ht="20" x14ac:dyDescent="0.4">
      <c r="A668" s="269"/>
      <c r="B668" s="254"/>
      <c r="C668" s="251"/>
      <c r="D668" s="269"/>
      <c r="E668" s="254"/>
      <c r="F668" s="251"/>
      <c r="G668" s="256"/>
      <c r="H668" s="251"/>
      <c r="I668" s="251"/>
      <c r="J668" s="251"/>
      <c r="K668" s="251"/>
      <c r="L668" s="251"/>
      <c r="M668" s="251"/>
      <c r="N668" s="251"/>
      <c r="O668" s="251"/>
      <c r="P668" s="251"/>
      <c r="Q668" s="251"/>
    </row>
    <row r="669" spans="1:17" ht="20" x14ac:dyDescent="0.4">
      <c r="A669" s="269"/>
      <c r="B669" s="254"/>
      <c r="C669" s="251"/>
      <c r="D669" s="269"/>
      <c r="E669" s="254"/>
      <c r="F669" s="251"/>
      <c r="G669" s="256"/>
      <c r="H669" s="251"/>
      <c r="I669" s="251"/>
      <c r="J669" s="251"/>
      <c r="K669" s="251"/>
      <c r="L669" s="251"/>
      <c r="M669" s="251"/>
      <c r="N669" s="251"/>
      <c r="O669" s="251"/>
      <c r="P669" s="251"/>
      <c r="Q669" s="251"/>
    </row>
    <row r="670" spans="1:17" ht="20" x14ac:dyDescent="0.4">
      <c r="A670" s="269"/>
      <c r="B670" s="254"/>
      <c r="C670" s="251"/>
      <c r="D670" s="269"/>
      <c r="E670" s="254"/>
      <c r="F670" s="251"/>
      <c r="G670" s="256"/>
      <c r="H670" s="251"/>
      <c r="I670" s="251"/>
      <c r="J670" s="251"/>
      <c r="K670" s="251"/>
      <c r="L670" s="251"/>
      <c r="M670" s="251"/>
      <c r="N670" s="251"/>
      <c r="O670" s="251"/>
      <c r="P670" s="251"/>
      <c r="Q670" s="251"/>
    </row>
    <row r="671" spans="1:17" ht="20" x14ac:dyDescent="0.4">
      <c r="A671" s="269"/>
      <c r="B671" s="254"/>
      <c r="C671" s="251"/>
      <c r="D671" s="269"/>
      <c r="E671" s="254"/>
      <c r="F671" s="251"/>
      <c r="G671" s="256"/>
      <c r="H671" s="251"/>
      <c r="I671" s="251"/>
      <c r="J671" s="251"/>
      <c r="K671" s="251"/>
      <c r="L671" s="251"/>
      <c r="M671" s="251"/>
      <c r="N671" s="251"/>
      <c r="O671" s="251"/>
      <c r="P671" s="251"/>
      <c r="Q671" s="251"/>
    </row>
    <row r="672" spans="1:17" ht="20" x14ac:dyDescent="0.4">
      <c r="A672" s="269"/>
      <c r="B672" s="254"/>
      <c r="C672" s="251"/>
      <c r="D672" s="269"/>
      <c r="E672" s="254"/>
      <c r="F672" s="251"/>
      <c r="G672" s="256"/>
      <c r="H672" s="251"/>
      <c r="I672" s="251"/>
      <c r="J672" s="251"/>
      <c r="K672" s="251"/>
      <c r="L672" s="251"/>
      <c r="M672" s="251"/>
      <c r="N672" s="251"/>
      <c r="O672" s="251"/>
      <c r="P672" s="251"/>
      <c r="Q672" s="251"/>
    </row>
    <row r="673" spans="1:17" ht="20" x14ac:dyDescent="0.4">
      <c r="A673" s="269"/>
      <c r="B673" s="254"/>
      <c r="C673" s="251"/>
      <c r="D673" s="269"/>
      <c r="E673" s="254"/>
      <c r="F673" s="251"/>
      <c r="G673" s="256"/>
      <c r="H673" s="251"/>
      <c r="I673" s="251"/>
      <c r="J673" s="251"/>
      <c r="K673" s="251"/>
      <c r="L673" s="251"/>
      <c r="M673" s="251"/>
      <c r="N673" s="251"/>
      <c r="O673" s="251"/>
      <c r="P673" s="251"/>
      <c r="Q673" s="251"/>
    </row>
    <row r="674" spans="1:17" ht="20" x14ac:dyDescent="0.4">
      <c r="A674" s="269"/>
      <c r="B674" s="254"/>
      <c r="C674" s="251"/>
      <c r="D674" s="269"/>
      <c r="E674" s="254"/>
      <c r="F674" s="251"/>
      <c r="G674" s="256"/>
      <c r="H674" s="251"/>
      <c r="I674" s="251"/>
      <c r="J674" s="251"/>
      <c r="K674" s="251"/>
      <c r="L674" s="251"/>
      <c r="M674" s="251"/>
      <c r="N674" s="251"/>
      <c r="O674" s="251"/>
      <c r="P674" s="251"/>
      <c r="Q674" s="251"/>
    </row>
    <row r="675" spans="1:17" ht="20" x14ac:dyDescent="0.4">
      <c r="A675" s="269"/>
      <c r="B675" s="254"/>
      <c r="C675" s="251"/>
      <c r="D675" s="269"/>
      <c r="E675" s="254"/>
      <c r="F675" s="251"/>
      <c r="G675" s="256"/>
      <c r="H675" s="251"/>
      <c r="I675" s="251"/>
      <c r="J675" s="251"/>
      <c r="K675" s="251"/>
      <c r="L675" s="251"/>
      <c r="M675" s="251"/>
      <c r="N675" s="251"/>
      <c r="O675" s="251"/>
      <c r="P675" s="251"/>
      <c r="Q675" s="251"/>
    </row>
    <row r="676" spans="1:17" ht="20" x14ac:dyDescent="0.4">
      <c r="A676" s="269"/>
      <c r="B676" s="254"/>
      <c r="C676" s="251"/>
      <c r="D676" s="269"/>
      <c r="E676" s="254"/>
      <c r="F676" s="251"/>
      <c r="G676" s="256"/>
      <c r="H676" s="251"/>
      <c r="I676" s="251"/>
      <c r="J676" s="251"/>
      <c r="K676" s="251"/>
      <c r="L676" s="251"/>
      <c r="M676" s="251"/>
      <c r="N676" s="251"/>
      <c r="O676" s="251"/>
      <c r="P676" s="251"/>
      <c r="Q676" s="251"/>
    </row>
    <row r="677" spans="1:17" ht="20" x14ac:dyDescent="0.4">
      <c r="A677" s="269"/>
      <c r="B677" s="254"/>
      <c r="C677" s="251"/>
      <c r="D677" s="269"/>
      <c r="E677" s="254"/>
      <c r="F677" s="251"/>
      <c r="G677" s="256"/>
      <c r="H677" s="251"/>
      <c r="I677" s="251"/>
      <c r="J677" s="251"/>
      <c r="K677" s="251"/>
      <c r="L677" s="251"/>
      <c r="M677" s="251"/>
      <c r="N677" s="251"/>
      <c r="O677" s="251"/>
      <c r="P677" s="251"/>
      <c r="Q677" s="251"/>
    </row>
    <row r="678" spans="1:17" ht="20" x14ac:dyDescent="0.4">
      <c r="A678" s="269"/>
      <c r="B678" s="254"/>
      <c r="C678" s="251"/>
      <c r="D678" s="269"/>
      <c r="E678" s="254"/>
      <c r="F678" s="251"/>
      <c r="G678" s="256"/>
      <c r="H678" s="251"/>
      <c r="I678" s="251"/>
      <c r="J678" s="251"/>
      <c r="K678" s="251"/>
      <c r="L678" s="251"/>
      <c r="M678" s="251"/>
      <c r="N678" s="251"/>
      <c r="O678" s="251"/>
      <c r="P678" s="251"/>
      <c r="Q678" s="251"/>
    </row>
    <row r="679" spans="1:17" ht="20" x14ac:dyDescent="0.4">
      <c r="A679" s="269"/>
      <c r="B679" s="254"/>
      <c r="C679" s="251"/>
      <c r="D679" s="269"/>
      <c r="E679" s="254"/>
      <c r="F679" s="251"/>
      <c r="G679" s="256"/>
      <c r="H679" s="251"/>
      <c r="I679" s="251"/>
      <c r="J679" s="251"/>
      <c r="K679" s="251"/>
      <c r="L679" s="251"/>
      <c r="M679" s="251"/>
      <c r="N679" s="251"/>
      <c r="O679" s="251"/>
      <c r="P679" s="251"/>
      <c r="Q679" s="251"/>
    </row>
    <row r="680" spans="1:17" ht="20" x14ac:dyDescent="0.4">
      <c r="A680" s="269"/>
      <c r="B680" s="254"/>
      <c r="C680" s="251"/>
      <c r="D680" s="269"/>
      <c r="E680" s="254"/>
      <c r="F680" s="251"/>
      <c r="G680" s="256"/>
      <c r="H680" s="251"/>
      <c r="I680" s="251"/>
      <c r="J680" s="251"/>
      <c r="K680" s="251"/>
      <c r="L680" s="251"/>
      <c r="M680" s="251"/>
      <c r="N680" s="251"/>
      <c r="O680" s="251"/>
      <c r="P680" s="251"/>
      <c r="Q680" s="251"/>
    </row>
    <row r="681" spans="1:17" ht="20" x14ac:dyDescent="0.4">
      <c r="A681" s="269"/>
      <c r="B681" s="254"/>
      <c r="C681" s="251"/>
      <c r="D681" s="269"/>
      <c r="E681" s="254"/>
      <c r="F681" s="251"/>
      <c r="G681" s="256"/>
      <c r="H681" s="251"/>
      <c r="I681" s="251"/>
      <c r="J681" s="251"/>
      <c r="K681" s="251"/>
      <c r="L681" s="251"/>
      <c r="M681" s="251"/>
      <c r="N681" s="251"/>
      <c r="O681" s="251"/>
      <c r="P681" s="251"/>
      <c r="Q681" s="251"/>
    </row>
    <row r="682" spans="1:17" ht="20" x14ac:dyDescent="0.4">
      <c r="A682" s="269"/>
      <c r="B682" s="254"/>
      <c r="C682" s="251"/>
      <c r="D682" s="269"/>
      <c r="E682" s="254"/>
      <c r="F682" s="251"/>
      <c r="G682" s="256"/>
      <c r="H682" s="251"/>
      <c r="I682" s="251"/>
      <c r="J682" s="251"/>
      <c r="K682" s="251"/>
      <c r="L682" s="251"/>
      <c r="M682" s="251"/>
      <c r="N682" s="251"/>
      <c r="O682" s="251"/>
      <c r="P682" s="251"/>
      <c r="Q682" s="251"/>
    </row>
    <row r="683" spans="1:17" ht="20" x14ac:dyDescent="0.4">
      <c r="A683" s="269"/>
      <c r="B683" s="254"/>
      <c r="C683" s="251"/>
      <c r="D683" s="269"/>
      <c r="E683" s="254"/>
      <c r="F683" s="251"/>
      <c r="G683" s="256"/>
      <c r="H683" s="251"/>
      <c r="I683" s="251"/>
      <c r="J683" s="251"/>
      <c r="K683" s="251"/>
      <c r="L683" s="251"/>
      <c r="M683" s="251"/>
      <c r="N683" s="251"/>
      <c r="O683" s="251"/>
      <c r="P683" s="251"/>
      <c r="Q683" s="251"/>
    </row>
    <row r="684" spans="1:17" ht="20" x14ac:dyDescent="0.4">
      <c r="A684" s="269"/>
      <c r="B684" s="254"/>
      <c r="C684" s="251"/>
      <c r="D684" s="269"/>
      <c r="E684" s="254"/>
      <c r="F684" s="251"/>
      <c r="G684" s="256"/>
      <c r="H684" s="251"/>
      <c r="I684" s="251"/>
      <c r="J684" s="251"/>
      <c r="K684" s="251"/>
      <c r="L684" s="251"/>
      <c r="M684" s="251"/>
      <c r="N684" s="251"/>
      <c r="O684" s="251"/>
      <c r="P684" s="251"/>
      <c r="Q684" s="251"/>
    </row>
    <row r="685" spans="1:17" ht="20" x14ac:dyDescent="0.4">
      <c r="A685" s="269"/>
      <c r="B685" s="254"/>
      <c r="C685" s="251"/>
      <c r="D685" s="269"/>
      <c r="E685" s="254"/>
      <c r="F685" s="251"/>
      <c r="G685" s="256"/>
      <c r="H685" s="251"/>
      <c r="I685" s="251"/>
      <c r="J685" s="251"/>
      <c r="K685" s="251"/>
      <c r="L685" s="251"/>
      <c r="M685" s="251"/>
      <c r="N685" s="251"/>
      <c r="O685" s="251"/>
      <c r="P685" s="251"/>
      <c r="Q685" s="251"/>
    </row>
    <row r="686" spans="1:17" ht="20" x14ac:dyDescent="0.4">
      <c r="A686" s="269"/>
      <c r="B686" s="254"/>
      <c r="C686" s="251"/>
      <c r="D686" s="269"/>
      <c r="E686" s="254"/>
      <c r="F686" s="251"/>
      <c r="G686" s="256"/>
      <c r="H686" s="251"/>
      <c r="I686" s="251"/>
      <c r="J686" s="251"/>
      <c r="K686" s="251"/>
      <c r="L686" s="251"/>
      <c r="M686" s="251"/>
      <c r="N686" s="251"/>
      <c r="O686" s="251"/>
      <c r="P686" s="251"/>
      <c r="Q686" s="251"/>
    </row>
    <row r="687" spans="1:17" ht="20" x14ac:dyDescent="0.4">
      <c r="A687" s="269"/>
      <c r="B687" s="254"/>
      <c r="C687" s="251"/>
      <c r="D687" s="269"/>
      <c r="E687" s="254"/>
      <c r="F687" s="251"/>
      <c r="G687" s="256"/>
      <c r="H687" s="251"/>
      <c r="I687" s="251"/>
      <c r="J687" s="251"/>
      <c r="K687" s="251"/>
      <c r="L687" s="251"/>
      <c r="M687" s="251"/>
      <c r="N687" s="251"/>
      <c r="O687" s="251"/>
      <c r="P687" s="251"/>
      <c r="Q687" s="251"/>
    </row>
    <row r="688" spans="1:17" ht="20" x14ac:dyDescent="0.4">
      <c r="A688" s="269"/>
      <c r="B688" s="254"/>
      <c r="C688" s="251"/>
      <c r="D688" s="269"/>
      <c r="E688" s="254"/>
      <c r="F688" s="251"/>
      <c r="G688" s="256"/>
      <c r="H688" s="251"/>
      <c r="I688" s="251"/>
      <c r="J688" s="251"/>
      <c r="K688" s="251"/>
      <c r="L688" s="251"/>
      <c r="M688" s="251"/>
      <c r="N688" s="251"/>
      <c r="O688" s="251"/>
      <c r="P688" s="251"/>
      <c r="Q688" s="251"/>
    </row>
    <row r="689" spans="1:17" ht="20" x14ac:dyDescent="0.4">
      <c r="A689" s="269"/>
      <c r="B689" s="254"/>
      <c r="C689" s="251"/>
      <c r="D689" s="269"/>
      <c r="E689" s="254"/>
      <c r="F689" s="251"/>
      <c r="G689" s="256"/>
      <c r="H689" s="251"/>
      <c r="I689" s="251"/>
      <c r="J689" s="251"/>
      <c r="K689" s="251"/>
      <c r="L689" s="251"/>
      <c r="M689" s="251"/>
      <c r="N689" s="251"/>
      <c r="O689" s="251"/>
      <c r="P689" s="251"/>
      <c r="Q689" s="251"/>
    </row>
    <row r="690" spans="1:17" ht="20" x14ac:dyDescent="0.4">
      <c r="A690" s="269"/>
      <c r="B690" s="254"/>
      <c r="C690" s="251"/>
      <c r="D690" s="269"/>
      <c r="E690" s="254"/>
      <c r="F690" s="251"/>
      <c r="G690" s="256"/>
      <c r="H690" s="251"/>
      <c r="I690" s="251"/>
      <c r="J690" s="251"/>
      <c r="K690" s="251"/>
      <c r="L690" s="251"/>
      <c r="M690" s="251"/>
      <c r="N690" s="251"/>
      <c r="O690" s="251"/>
      <c r="P690" s="251"/>
      <c r="Q690" s="251"/>
    </row>
    <row r="691" spans="1:17" ht="20" x14ac:dyDescent="0.4">
      <c r="A691" s="269"/>
      <c r="B691" s="254"/>
      <c r="C691" s="251"/>
      <c r="D691" s="269"/>
      <c r="E691" s="254"/>
      <c r="F691" s="251"/>
      <c r="G691" s="256"/>
      <c r="H691" s="251"/>
      <c r="I691" s="251"/>
      <c r="J691" s="251"/>
      <c r="K691" s="251"/>
      <c r="L691" s="251"/>
      <c r="M691" s="251"/>
      <c r="N691" s="251"/>
      <c r="O691" s="251"/>
      <c r="P691" s="251"/>
      <c r="Q691" s="251"/>
    </row>
    <row r="692" spans="1:17" ht="20" x14ac:dyDescent="0.4">
      <c r="A692" s="269"/>
      <c r="B692" s="254"/>
      <c r="C692" s="251"/>
      <c r="D692" s="269"/>
      <c r="E692" s="254"/>
      <c r="F692" s="251"/>
      <c r="G692" s="256"/>
      <c r="H692" s="251"/>
      <c r="I692" s="251"/>
      <c r="J692" s="251"/>
      <c r="K692" s="251"/>
      <c r="L692" s="251"/>
      <c r="M692" s="251"/>
      <c r="N692" s="251"/>
      <c r="O692" s="251"/>
      <c r="P692" s="251"/>
      <c r="Q692" s="251"/>
    </row>
    <row r="693" spans="1:17" ht="20" x14ac:dyDescent="0.4">
      <c r="A693" s="269"/>
      <c r="B693" s="254"/>
      <c r="C693" s="251"/>
      <c r="D693" s="269"/>
      <c r="E693" s="254"/>
      <c r="F693" s="251"/>
      <c r="G693" s="256"/>
      <c r="H693" s="251"/>
      <c r="I693" s="251"/>
      <c r="J693" s="251"/>
      <c r="K693" s="251"/>
      <c r="L693" s="251"/>
      <c r="M693" s="251"/>
      <c r="N693" s="251"/>
      <c r="O693" s="251"/>
      <c r="P693" s="251"/>
      <c r="Q693" s="251"/>
    </row>
    <row r="694" spans="1:17" ht="20" x14ac:dyDescent="0.4">
      <c r="A694" s="269"/>
      <c r="B694" s="254"/>
      <c r="C694" s="251"/>
      <c r="D694" s="269"/>
      <c r="E694" s="254"/>
      <c r="F694" s="251"/>
      <c r="G694" s="256"/>
      <c r="H694" s="251"/>
      <c r="I694" s="251"/>
      <c r="J694" s="251"/>
      <c r="K694" s="251"/>
      <c r="L694" s="251"/>
      <c r="M694" s="251"/>
      <c r="N694" s="251"/>
      <c r="O694" s="251"/>
      <c r="P694" s="251"/>
      <c r="Q694" s="251"/>
    </row>
    <row r="695" spans="1:17" ht="20" x14ac:dyDescent="0.4">
      <c r="A695" s="269"/>
      <c r="B695" s="254"/>
      <c r="C695" s="251"/>
      <c r="D695" s="269"/>
      <c r="E695" s="254"/>
      <c r="F695" s="251"/>
      <c r="G695" s="256"/>
      <c r="H695" s="251"/>
      <c r="I695" s="251"/>
      <c r="J695" s="251"/>
      <c r="K695" s="251"/>
      <c r="L695" s="251"/>
      <c r="M695" s="251"/>
      <c r="N695" s="251"/>
      <c r="O695" s="251"/>
      <c r="P695" s="251"/>
      <c r="Q695" s="251"/>
    </row>
    <row r="696" spans="1:17" ht="20" x14ac:dyDescent="0.4">
      <c r="A696" s="269"/>
      <c r="B696" s="254"/>
      <c r="C696" s="251"/>
      <c r="D696" s="269"/>
      <c r="E696" s="254"/>
      <c r="F696" s="251"/>
      <c r="G696" s="256"/>
      <c r="H696" s="251"/>
      <c r="I696" s="251"/>
      <c r="J696" s="251"/>
      <c r="K696" s="251"/>
      <c r="L696" s="251"/>
      <c r="M696" s="251"/>
      <c r="N696" s="251"/>
      <c r="O696" s="251"/>
      <c r="P696" s="251"/>
      <c r="Q696" s="251"/>
    </row>
    <row r="697" spans="1:17" ht="20" x14ac:dyDescent="0.4">
      <c r="A697" s="269"/>
      <c r="B697" s="254"/>
      <c r="C697" s="251"/>
      <c r="D697" s="269"/>
      <c r="E697" s="254"/>
      <c r="F697" s="251"/>
      <c r="G697" s="256"/>
      <c r="H697" s="251"/>
      <c r="I697" s="251"/>
      <c r="J697" s="251"/>
      <c r="K697" s="251"/>
      <c r="L697" s="251"/>
      <c r="M697" s="251"/>
      <c r="N697" s="251"/>
      <c r="O697" s="251"/>
      <c r="P697" s="251"/>
      <c r="Q697" s="251"/>
    </row>
    <row r="698" spans="1:17" ht="20" x14ac:dyDescent="0.4">
      <c r="A698" s="269"/>
      <c r="B698" s="254"/>
      <c r="C698" s="251"/>
      <c r="D698" s="269"/>
      <c r="E698" s="254"/>
      <c r="F698" s="251"/>
      <c r="G698" s="256"/>
      <c r="H698" s="251"/>
      <c r="I698" s="251"/>
      <c r="J698" s="251"/>
      <c r="K698" s="251"/>
      <c r="L698" s="251"/>
      <c r="M698" s="251"/>
      <c r="N698" s="251"/>
      <c r="O698" s="251"/>
      <c r="P698" s="251"/>
      <c r="Q698" s="251"/>
    </row>
    <row r="699" spans="1:17" ht="20" x14ac:dyDescent="0.4">
      <c r="A699" s="269"/>
      <c r="B699" s="254"/>
      <c r="C699" s="251"/>
      <c r="D699" s="269"/>
      <c r="E699" s="254"/>
      <c r="F699" s="251"/>
      <c r="G699" s="256"/>
      <c r="H699" s="251"/>
      <c r="I699" s="251"/>
      <c r="J699" s="251"/>
      <c r="K699" s="251"/>
      <c r="L699" s="251"/>
      <c r="M699" s="251"/>
      <c r="N699" s="251"/>
      <c r="O699" s="251"/>
      <c r="P699" s="251"/>
      <c r="Q699" s="251"/>
    </row>
    <row r="700" spans="1:17" ht="20" x14ac:dyDescent="0.4">
      <c r="A700" s="269"/>
      <c r="B700" s="254"/>
      <c r="C700" s="251"/>
      <c r="D700" s="269"/>
      <c r="E700" s="254"/>
      <c r="F700" s="251"/>
      <c r="G700" s="256"/>
      <c r="H700" s="251"/>
      <c r="I700" s="251"/>
      <c r="J700" s="251"/>
      <c r="K700" s="251"/>
      <c r="L700" s="251"/>
      <c r="M700" s="251"/>
      <c r="N700" s="251"/>
      <c r="O700" s="251"/>
      <c r="P700" s="251"/>
      <c r="Q700" s="251"/>
    </row>
    <row r="701" spans="1:17" ht="20" x14ac:dyDescent="0.4">
      <c r="A701" s="269"/>
      <c r="B701" s="254"/>
      <c r="C701" s="251"/>
      <c r="D701" s="269"/>
      <c r="E701" s="254"/>
      <c r="F701" s="251"/>
      <c r="G701" s="256"/>
      <c r="H701" s="251"/>
      <c r="I701" s="251"/>
      <c r="J701" s="251"/>
      <c r="K701" s="251"/>
      <c r="L701" s="251"/>
      <c r="M701" s="251"/>
      <c r="N701" s="251"/>
      <c r="O701" s="251"/>
      <c r="P701" s="251"/>
      <c r="Q701" s="251"/>
    </row>
    <row r="702" spans="1:17" ht="20" x14ac:dyDescent="0.4">
      <c r="A702" s="269"/>
      <c r="B702" s="254"/>
      <c r="C702" s="251"/>
      <c r="D702" s="269"/>
      <c r="E702" s="254"/>
      <c r="F702" s="251"/>
      <c r="G702" s="256"/>
      <c r="H702" s="251"/>
      <c r="I702" s="251"/>
      <c r="J702" s="251"/>
      <c r="K702" s="251"/>
      <c r="L702" s="251"/>
      <c r="M702" s="251"/>
      <c r="N702" s="251"/>
      <c r="O702" s="251"/>
      <c r="P702" s="251"/>
      <c r="Q702" s="251"/>
    </row>
    <row r="703" spans="1:17" ht="20" x14ac:dyDescent="0.4">
      <c r="A703" s="269"/>
      <c r="B703" s="254"/>
      <c r="C703" s="251"/>
      <c r="D703" s="269"/>
      <c r="E703" s="254"/>
      <c r="F703" s="251"/>
      <c r="G703" s="256"/>
      <c r="H703" s="251"/>
      <c r="I703" s="251"/>
      <c r="J703" s="251"/>
      <c r="K703" s="251"/>
      <c r="L703" s="251"/>
      <c r="M703" s="251"/>
      <c r="N703" s="251"/>
      <c r="O703" s="251"/>
      <c r="P703" s="251"/>
      <c r="Q703" s="251"/>
    </row>
    <row r="704" spans="1:17" ht="20" x14ac:dyDescent="0.4">
      <c r="A704" s="269"/>
      <c r="B704" s="254"/>
      <c r="C704" s="251"/>
      <c r="D704" s="269"/>
      <c r="E704" s="254"/>
      <c r="F704" s="251"/>
      <c r="G704" s="256"/>
      <c r="H704" s="251"/>
      <c r="I704" s="251"/>
      <c r="J704" s="251"/>
      <c r="K704" s="251"/>
      <c r="L704" s="251"/>
      <c r="M704" s="251"/>
      <c r="N704" s="251"/>
      <c r="O704" s="251"/>
      <c r="P704" s="251"/>
      <c r="Q704" s="251"/>
    </row>
    <row r="705" spans="1:17" ht="20" x14ac:dyDescent="0.4">
      <c r="A705" s="269"/>
      <c r="B705" s="254"/>
      <c r="C705" s="251"/>
      <c r="D705" s="269"/>
      <c r="E705" s="254"/>
      <c r="F705" s="251"/>
      <c r="G705" s="256"/>
      <c r="H705" s="251"/>
      <c r="I705" s="251"/>
      <c r="J705" s="251"/>
      <c r="K705" s="251"/>
      <c r="L705" s="251"/>
      <c r="M705" s="251"/>
      <c r="N705" s="251"/>
      <c r="O705" s="251"/>
      <c r="P705" s="251"/>
      <c r="Q705" s="251"/>
    </row>
    <row r="706" spans="1:17" ht="20" x14ac:dyDescent="0.4">
      <c r="A706" s="269"/>
      <c r="B706" s="254"/>
      <c r="C706" s="251"/>
      <c r="D706" s="269"/>
      <c r="E706" s="254"/>
      <c r="F706" s="251"/>
      <c r="G706" s="256"/>
      <c r="H706" s="251"/>
      <c r="I706" s="251"/>
      <c r="J706" s="251"/>
      <c r="K706" s="251"/>
      <c r="L706" s="251"/>
      <c r="M706" s="251"/>
      <c r="N706" s="251"/>
      <c r="O706" s="251"/>
      <c r="P706" s="251"/>
      <c r="Q706" s="251"/>
    </row>
    <row r="707" spans="1:17" ht="20" x14ac:dyDescent="0.4">
      <c r="A707" s="269"/>
      <c r="B707" s="254"/>
      <c r="C707" s="251"/>
      <c r="D707" s="269"/>
      <c r="E707" s="254"/>
      <c r="F707" s="251"/>
      <c r="G707" s="256"/>
      <c r="H707" s="251"/>
      <c r="I707" s="251"/>
      <c r="J707" s="251"/>
      <c r="K707" s="251"/>
      <c r="L707" s="251"/>
      <c r="M707" s="251"/>
      <c r="N707" s="251"/>
      <c r="O707" s="251"/>
      <c r="P707" s="251"/>
      <c r="Q707" s="251"/>
    </row>
    <row r="708" spans="1:17" ht="20" x14ac:dyDescent="0.4">
      <c r="A708" s="269"/>
      <c r="B708" s="254"/>
      <c r="C708" s="251"/>
      <c r="D708" s="269"/>
      <c r="E708" s="254"/>
      <c r="F708" s="251"/>
      <c r="G708" s="256"/>
      <c r="H708" s="251"/>
      <c r="I708" s="251"/>
      <c r="J708" s="251"/>
      <c r="K708" s="251"/>
      <c r="L708" s="251"/>
      <c r="M708" s="251"/>
      <c r="N708" s="251"/>
      <c r="O708" s="251"/>
      <c r="P708" s="251"/>
      <c r="Q708" s="251"/>
    </row>
    <row r="709" spans="1:17" ht="20" x14ac:dyDescent="0.4">
      <c r="A709" s="269"/>
      <c r="B709" s="254"/>
      <c r="C709" s="251"/>
      <c r="D709" s="269"/>
      <c r="E709" s="254"/>
      <c r="F709" s="251"/>
      <c r="G709" s="256"/>
      <c r="H709" s="251"/>
      <c r="I709" s="251"/>
      <c r="J709" s="251"/>
      <c r="K709" s="251"/>
      <c r="L709" s="251"/>
      <c r="M709" s="251"/>
      <c r="N709" s="251"/>
      <c r="O709" s="251"/>
      <c r="P709" s="251"/>
      <c r="Q709" s="251"/>
    </row>
    <row r="710" spans="1:17" ht="20" x14ac:dyDescent="0.4">
      <c r="A710" s="269"/>
      <c r="B710" s="254"/>
      <c r="C710" s="251"/>
      <c r="D710" s="269"/>
      <c r="E710" s="254"/>
      <c r="F710" s="251"/>
      <c r="G710" s="256"/>
      <c r="H710" s="251"/>
      <c r="I710" s="251"/>
      <c r="J710" s="251"/>
      <c r="K710" s="251"/>
      <c r="L710" s="251"/>
      <c r="M710" s="251"/>
      <c r="N710" s="251"/>
      <c r="O710" s="251"/>
      <c r="P710" s="251"/>
      <c r="Q710" s="251"/>
    </row>
    <row r="711" spans="1:17" ht="20" x14ac:dyDescent="0.4">
      <c r="A711" s="269"/>
      <c r="B711" s="254"/>
      <c r="C711" s="251"/>
      <c r="D711" s="269"/>
      <c r="E711" s="254"/>
      <c r="F711" s="251"/>
      <c r="G711" s="256"/>
      <c r="H711" s="251"/>
      <c r="I711" s="251"/>
      <c r="J711" s="251"/>
      <c r="K711" s="251"/>
      <c r="L711" s="251"/>
      <c r="M711" s="251"/>
      <c r="N711" s="251"/>
      <c r="O711" s="251"/>
      <c r="P711" s="251"/>
      <c r="Q711" s="251"/>
    </row>
    <row r="712" spans="1:17" ht="20" x14ac:dyDescent="0.4">
      <c r="A712" s="269"/>
      <c r="B712" s="254"/>
      <c r="C712" s="251"/>
      <c r="D712" s="269"/>
      <c r="E712" s="254"/>
      <c r="F712" s="251"/>
      <c r="G712" s="256"/>
      <c r="H712" s="251"/>
      <c r="I712" s="251"/>
      <c r="J712" s="251"/>
      <c r="K712" s="251"/>
      <c r="L712" s="251"/>
      <c r="M712" s="251"/>
      <c r="N712" s="251"/>
      <c r="O712" s="251"/>
      <c r="P712" s="251"/>
      <c r="Q712" s="251"/>
    </row>
    <row r="713" spans="1:17" ht="20" x14ac:dyDescent="0.4">
      <c r="A713" s="269"/>
      <c r="B713" s="254"/>
      <c r="C713" s="251"/>
      <c r="D713" s="269"/>
      <c r="E713" s="254"/>
      <c r="F713" s="251"/>
      <c r="G713" s="256"/>
      <c r="H713" s="251"/>
      <c r="I713" s="251"/>
      <c r="J713" s="251"/>
      <c r="K713" s="251"/>
      <c r="L713" s="251"/>
      <c r="M713" s="251"/>
      <c r="N713" s="251"/>
      <c r="O713" s="251"/>
      <c r="P713" s="251"/>
      <c r="Q713" s="251"/>
    </row>
    <row r="714" spans="1:17" ht="20" x14ac:dyDescent="0.4">
      <c r="A714" s="269"/>
      <c r="B714" s="254"/>
      <c r="C714" s="251"/>
      <c r="D714" s="269"/>
      <c r="E714" s="254"/>
      <c r="F714" s="251"/>
      <c r="G714" s="256"/>
      <c r="H714" s="251"/>
      <c r="I714" s="251"/>
      <c r="J714" s="251"/>
      <c r="K714" s="251"/>
      <c r="L714" s="251"/>
      <c r="M714" s="251"/>
      <c r="N714" s="251"/>
      <c r="O714" s="251"/>
      <c r="P714" s="251"/>
      <c r="Q714" s="251"/>
    </row>
    <row r="715" spans="1:17" ht="20" x14ac:dyDescent="0.4">
      <c r="A715" s="269"/>
      <c r="B715" s="254"/>
      <c r="C715" s="251"/>
      <c r="D715" s="269"/>
      <c r="E715" s="254"/>
      <c r="F715" s="251"/>
      <c r="G715" s="256"/>
      <c r="H715" s="251"/>
      <c r="I715" s="251"/>
      <c r="J715" s="251"/>
      <c r="K715" s="251"/>
      <c r="L715" s="251"/>
      <c r="M715" s="251"/>
      <c r="N715" s="251"/>
      <c r="O715" s="251"/>
      <c r="P715" s="251"/>
      <c r="Q715" s="251"/>
    </row>
    <row r="716" spans="1:17" ht="20" x14ac:dyDescent="0.4">
      <c r="A716" s="269"/>
      <c r="B716" s="254"/>
      <c r="C716" s="251"/>
      <c r="D716" s="269"/>
      <c r="E716" s="254"/>
      <c r="F716" s="251"/>
      <c r="G716" s="256"/>
      <c r="H716" s="251"/>
      <c r="I716" s="251"/>
      <c r="J716" s="251"/>
      <c r="K716" s="251"/>
      <c r="L716" s="251"/>
      <c r="M716" s="251"/>
      <c r="N716" s="251"/>
      <c r="O716" s="251"/>
      <c r="P716" s="251"/>
      <c r="Q716" s="251"/>
    </row>
    <row r="717" spans="1:17" ht="20" x14ac:dyDescent="0.4">
      <c r="A717" s="269"/>
      <c r="B717" s="254"/>
      <c r="C717" s="251"/>
      <c r="D717" s="269"/>
      <c r="E717" s="254"/>
      <c r="F717" s="251"/>
      <c r="G717" s="256"/>
      <c r="H717" s="251"/>
      <c r="I717" s="251"/>
      <c r="J717" s="251"/>
      <c r="K717" s="251"/>
      <c r="L717" s="251"/>
      <c r="M717" s="251"/>
      <c r="N717" s="251"/>
      <c r="O717" s="251"/>
      <c r="P717" s="251"/>
      <c r="Q717" s="251"/>
    </row>
    <row r="718" spans="1:17" ht="20" x14ac:dyDescent="0.4">
      <c r="A718" s="269"/>
      <c r="B718" s="254"/>
      <c r="C718" s="251"/>
      <c r="D718" s="269"/>
      <c r="E718" s="254"/>
      <c r="F718" s="251"/>
      <c r="G718" s="256"/>
      <c r="H718" s="251"/>
      <c r="I718" s="251"/>
      <c r="J718" s="251"/>
      <c r="K718" s="251"/>
      <c r="L718" s="251"/>
      <c r="M718" s="251"/>
      <c r="N718" s="251"/>
      <c r="O718" s="251"/>
      <c r="P718" s="251"/>
      <c r="Q718" s="251"/>
    </row>
    <row r="719" spans="1:17" ht="20" x14ac:dyDescent="0.4">
      <c r="A719" s="269"/>
      <c r="B719" s="254"/>
      <c r="C719" s="251"/>
      <c r="D719" s="269"/>
      <c r="E719" s="254"/>
      <c r="F719" s="251"/>
      <c r="G719" s="256"/>
      <c r="H719" s="251"/>
      <c r="I719" s="251"/>
      <c r="J719" s="251"/>
      <c r="K719" s="251"/>
      <c r="L719" s="251"/>
      <c r="M719" s="251"/>
      <c r="N719" s="251"/>
      <c r="O719" s="251"/>
      <c r="P719" s="251"/>
      <c r="Q719" s="251"/>
    </row>
    <row r="720" spans="1:17" ht="20" x14ac:dyDescent="0.4">
      <c r="A720" s="269"/>
      <c r="B720" s="254"/>
      <c r="C720" s="251"/>
      <c r="D720" s="269"/>
      <c r="E720" s="254"/>
      <c r="F720" s="251"/>
      <c r="G720" s="256"/>
      <c r="H720" s="251"/>
      <c r="I720" s="251"/>
      <c r="J720" s="251"/>
      <c r="K720" s="251"/>
      <c r="L720" s="251"/>
      <c r="M720" s="251"/>
      <c r="N720" s="251"/>
      <c r="O720" s="251"/>
      <c r="P720" s="251"/>
      <c r="Q720" s="251"/>
    </row>
    <row r="721" spans="1:17" ht="20" x14ac:dyDescent="0.4">
      <c r="A721" s="269"/>
      <c r="B721" s="254"/>
      <c r="C721" s="251"/>
      <c r="D721" s="269"/>
      <c r="E721" s="254"/>
      <c r="F721" s="251"/>
      <c r="G721" s="256"/>
      <c r="H721" s="251"/>
      <c r="I721" s="251"/>
      <c r="J721" s="251"/>
      <c r="K721" s="251"/>
      <c r="L721" s="251"/>
      <c r="M721" s="251"/>
      <c r="N721" s="251"/>
      <c r="O721" s="251"/>
      <c r="P721" s="251"/>
      <c r="Q721" s="251"/>
    </row>
    <row r="722" spans="1:17" ht="20" x14ac:dyDescent="0.4">
      <c r="A722" s="269"/>
      <c r="B722" s="254"/>
      <c r="C722" s="251"/>
      <c r="D722" s="269"/>
      <c r="E722" s="254"/>
      <c r="F722" s="251"/>
      <c r="G722" s="256"/>
      <c r="H722" s="251"/>
      <c r="I722" s="251"/>
      <c r="J722" s="251"/>
      <c r="K722" s="251"/>
      <c r="L722" s="251"/>
      <c r="M722" s="251"/>
      <c r="N722" s="251"/>
      <c r="O722" s="251"/>
      <c r="P722" s="251"/>
      <c r="Q722" s="251"/>
    </row>
    <row r="723" spans="1:17" ht="20" x14ac:dyDescent="0.4">
      <c r="A723" s="269"/>
      <c r="B723" s="254"/>
      <c r="C723" s="251"/>
      <c r="D723" s="269"/>
      <c r="E723" s="254"/>
      <c r="F723" s="251"/>
      <c r="G723" s="256"/>
      <c r="H723" s="251"/>
      <c r="I723" s="251"/>
      <c r="J723" s="251"/>
      <c r="K723" s="251"/>
      <c r="L723" s="251"/>
      <c r="M723" s="251"/>
      <c r="N723" s="251"/>
      <c r="O723" s="251"/>
      <c r="P723" s="251"/>
      <c r="Q723" s="251"/>
    </row>
    <row r="724" spans="1:17" ht="20" x14ac:dyDescent="0.4">
      <c r="A724" s="269"/>
      <c r="B724" s="254"/>
      <c r="C724" s="251"/>
      <c r="D724" s="269"/>
      <c r="E724" s="254"/>
      <c r="F724" s="251"/>
      <c r="G724" s="256"/>
      <c r="H724" s="251"/>
      <c r="I724" s="251"/>
      <c r="J724" s="251"/>
      <c r="K724" s="251"/>
      <c r="L724" s="251"/>
      <c r="M724" s="251"/>
      <c r="N724" s="251"/>
      <c r="O724" s="251"/>
      <c r="P724" s="251"/>
      <c r="Q724" s="251"/>
    </row>
    <row r="725" spans="1:17" ht="20" x14ac:dyDescent="0.4">
      <c r="A725" s="269"/>
      <c r="B725" s="254"/>
      <c r="C725" s="251"/>
      <c r="D725" s="269"/>
      <c r="E725" s="254"/>
      <c r="F725" s="251"/>
      <c r="G725" s="256"/>
      <c r="H725" s="251"/>
      <c r="I725" s="251"/>
      <c r="J725" s="251"/>
      <c r="K725" s="251"/>
      <c r="L725" s="251"/>
      <c r="M725" s="251"/>
      <c r="N725" s="251"/>
      <c r="O725" s="251"/>
      <c r="P725" s="251"/>
      <c r="Q725" s="251"/>
    </row>
    <row r="726" spans="1:17" ht="20" x14ac:dyDescent="0.4">
      <c r="A726" s="269"/>
      <c r="B726" s="254"/>
      <c r="C726" s="251"/>
      <c r="D726" s="269"/>
      <c r="E726" s="254"/>
      <c r="F726" s="251"/>
      <c r="G726" s="256"/>
      <c r="H726" s="251"/>
      <c r="I726" s="251"/>
      <c r="J726" s="251"/>
      <c r="K726" s="251"/>
      <c r="L726" s="251"/>
      <c r="M726" s="251"/>
      <c r="N726" s="251"/>
      <c r="O726" s="251"/>
      <c r="P726" s="251"/>
      <c r="Q726" s="251"/>
    </row>
    <row r="727" spans="1:17" ht="20" x14ac:dyDescent="0.4">
      <c r="A727" s="269"/>
      <c r="B727" s="254"/>
      <c r="C727" s="251"/>
      <c r="D727" s="269"/>
      <c r="E727" s="254"/>
      <c r="F727" s="251"/>
      <c r="G727" s="256"/>
      <c r="H727" s="251"/>
      <c r="I727" s="251"/>
      <c r="J727" s="251"/>
      <c r="K727" s="251"/>
      <c r="L727" s="251"/>
      <c r="M727" s="251"/>
      <c r="N727" s="251"/>
      <c r="O727" s="251"/>
      <c r="P727" s="251"/>
      <c r="Q727" s="251"/>
    </row>
    <row r="728" spans="1:17" ht="20" x14ac:dyDescent="0.4">
      <c r="A728" s="269"/>
      <c r="B728" s="254"/>
      <c r="C728" s="251"/>
      <c r="D728" s="269"/>
      <c r="E728" s="254"/>
      <c r="F728" s="251"/>
      <c r="G728" s="256"/>
      <c r="H728" s="251"/>
      <c r="I728" s="251"/>
      <c r="J728" s="251"/>
      <c r="K728" s="251"/>
      <c r="L728" s="251"/>
      <c r="M728" s="251"/>
      <c r="N728" s="251"/>
      <c r="O728" s="251"/>
      <c r="P728" s="251"/>
      <c r="Q728" s="251"/>
    </row>
    <row r="729" spans="1:17" ht="20" x14ac:dyDescent="0.4">
      <c r="A729" s="269"/>
      <c r="B729" s="254"/>
      <c r="C729" s="251"/>
      <c r="D729" s="269"/>
      <c r="E729" s="254"/>
      <c r="F729" s="251"/>
      <c r="G729" s="256"/>
      <c r="H729" s="251"/>
      <c r="I729" s="251"/>
      <c r="J729" s="251"/>
      <c r="K729" s="251"/>
      <c r="L729" s="251"/>
      <c r="M729" s="251"/>
      <c r="N729" s="251"/>
      <c r="O729" s="251"/>
      <c r="P729" s="251"/>
      <c r="Q729" s="251"/>
    </row>
    <row r="730" spans="1:17" ht="20" x14ac:dyDescent="0.4">
      <c r="A730" s="269"/>
      <c r="B730" s="254"/>
      <c r="C730" s="251"/>
      <c r="D730" s="269"/>
      <c r="E730" s="254"/>
      <c r="F730" s="251"/>
      <c r="G730" s="256"/>
      <c r="H730" s="251"/>
      <c r="I730" s="251"/>
      <c r="J730" s="251"/>
      <c r="K730" s="251"/>
      <c r="L730" s="251"/>
      <c r="M730" s="251"/>
      <c r="N730" s="251"/>
      <c r="O730" s="251"/>
      <c r="P730" s="251"/>
      <c r="Q730" s="251"/>
    </row>
    <row r="731" spans="1:17" ht="20" x14ac:dyDescent="0.4">
      <c r="A731" s="269"/>
      <c r="B731" s="254"/>
      <c r="C731" s="251"/>
      <c r="D731" s="269"/>
      <c r="E731" s="254"/>
      <c r="F731" s="251"/>
      <c r="G731" s="256"/>
      <c r="H731" s="251"/>
      <c r="I731" s="251"/>
      <c r="J731" s="251"/>
      <c r="K731" s="251"/>
      <c r="L731" s="251"/>
      <c r="M731" s="251"/>
      <c r="N731" s="251"/>
      <c r="O731" s="251"/>
      <c r="P731" s="251"/>
      <c r="Q731" s="251"/>
    </row>
    <row r="732" spans="1:17" ht="20" x14ac:dyDescent="0.4">
      <c r="A732" s="269"/>
      <c r="B732" s="254"/>
      <c r="C732" s="251"/>
      <c r="D732" s="269"/>
      <c r="E732" s="254"/>
      <c r="F732" s="251"/>
      <c r="G732" s="256"/>
      <c r="H732" s="251"/>
      <c r="I732" s="251"/>
      <c r="J732" s="251"/>
      <c r="K732" s="251"/>
      <c r="L732" s="251"/>
      <c r="M732" s="251"/>
      <c r="N732" s="251"/>
      <c r="O732" s="251"/>
      <c r="P732" s="251"/>
      <c r="Q732" s="251"/>
    </row>
    <row r="733" spans="1:17" ht="20" x14ac:dyDescent="0.4">
      <c r="A733" s="269"/>
      <c r="B733" s="254"/>
      <c r="C733" s="251"/>
      <c r="D733" s="269"/>
      <c r="E733" s="254"/>
      <c r="F733" s="251"/>
      <c r="G733" s="256"/>
      <c r="H733" s="251"/>
      <c r="I733" s="251"/>
      <c r="J733" s="251"/>
      <c r="K733" s="251"/>
      <c r="L733" s="251"/>
      <c r="M733" s="251"/>
      <c r="N733" s="251"/>
      <c r="O733" s="251"/>
      <c r="P733" s="251"/>
      <c r="Q733" s="251"/>
    </row>
    <row r="734" spans="1:17" ht="20" x14ac:dyDescent="0.4">
      <c r="A734" s="269"/>
      <c r="B734" s="254"/>
      <c r="C734" s="251"/>
      <c r="D734" s="269"/>
      <c r="E734" s="254"/>
      <c r="F734" s="251"/>
      <c r="G734" s="256"/>
      <c r="H734" s="251"/>
      <c r="I734" s="251"/>
      <c r="J734" s="251"/>
      <c r="K734" s="251"/>
      <c r="L734" s="251"/>
      <c r="M734" s="251"/>
      <c r="N734" s="251"/>
      <c r="O734" s="251"/>
      <c r="P734" s="251"/>
      <c r="Q734" s="251"/>
    </row>
    <row r="735" spans="1:17" ht="20" x14ac:dyDescent="0.4">
      <c r="A735" s="269"/>
      <c r="B735" s="254"/>
      <c r="C735" s="251"/>
      <c r="D735" s="269"/>
      <c r="E735" s="254"/>
      <c r="F735" s="251"/>
      <c r="G735" s="256"/>
      <c r="H735" s="251"/>
      <c r="I735" s="251"/>
      <c r="J735" s="251"/>
      <c r="K735" s="251"/>
      <c r="L735" s="251"/>
      <c r="M735" s="251"/>
      <c r="N735" s="251"/>
      <c r="O735" s="251"/>
      <c r="P735" s="251"/>
      <c r="Q735" s="251"/>
    </row>
    <row r="736" spans="1:17" ht="20" x14ac:dyDescent="0.4">
      <c r="A736" s="269"/>
      <c r="B736" s="254"/>
      <c r="C736" s="251"/>
      <c r="D736" s="269"/>
      <c r="E736" s="254"/>
      <c r="F736" s="251"/>
      <c r="G736" s="256"/>
      <c r="H736" s="251"/>
      <c r="I736" s="251"/>
      <c r="J736" s="251"/>
      <c r="K736" s="251"/>
      <c r="L736" s="251"/>
      <c r="M736" s="251"/>
      <c r="N736" s="251"/>
      <c r="O736" s="251"/>
      <c r="P736" s="251"/>
      <c r="Q736" s="251"/>
    </row>
    <row r="737" spans="1:17" ht="20" x14ac:dyDescent="0.4">
      <c r="A737" s="269"/>
      <c r="B737" s="254"/>
      <c r="C737" s="251"/>
      <c r="D737" s="269"/>
      <c r="E737" s="254"/>
      <c r="F737" s="251"/>
      <c r="G737" s="256"/>
      <c r="H737" s="251"/>
      <c r="I737" s="251"/>
      <c r="J737" s="251"/>
      <c r="K737" s="251"/>
      <c r="L737" s="251"/>
      <c r="M737" s="251"/>
      <c r="N737" s="251"/>
      <c r="O737" s="251"/>
      <c r="P737" s="251"/>
      <c r="Q737" s="251"/>
    </row>
    <row r="738" spans="1:17" ht="20" x14ac:dyDescent="0.4">
      <c r="A738" s="269"/>
      <c r="B738" s="254"/>
      <c r="C738" s="251"/>
      <c r="D738" s="269"/>
      <c r="E738" s="254"/>
      <c r="F738" s="251"/>
      <c r="G738" s="256"/>
      <c r="H738" s="251"/>
      <c r="I738" s="251"/>
      <c r="J738" s="251"/>
      <c r="K738" s="251"/>
      <c r="L738" s="251"/>
      <c r="M738" s="251"/>
      <c r="N738" s="251"/>
      <c r="O738" s="251"/>
      <c r="P738" s="251"/>
      <c r="Q738" s="251"/>
    </row>
    <row r="739" spans="1:17" ht="20" x14ac:dyDescent="0.4">
      <c r="A739" s="269"/>
      <c r="B739" s="254"/>
      <c r="C739" s="251"/>
      <c r="D739" s="269"/>
      <c r="E739" s="254"/>
      <c r="F739" s="251"/>
      <c r="G739" s="256"/>
      <c r="H739" s="251"/>
      <c r="I739" s="251"/>
      <c r="J739" s="251"/>
      <c r="K739" s="251"/>
      <c r="L739" s="251"/>
      <c r="M739" s="251"/>
      <c r="N739" s="251"/>
      <c r="O739" s="251"/>
      <c r="P739" s="251"/>
      <c r="Q739" s="251"/>
    </row>
    <row r="740" spans="1:17" ht="20" x14ac:dyDescent="0.4">
      <c r="A740" s="269"/>
      <c r="B740" s="254"/>
      <c r="C740" s="251"/>
      <c r="D740" s="269"/>
      <c r="E740" s="254"/>
      <c r="F740" s="251"/>
      <c r="G740" s="256"/>
      <c r="H740" s="251"/>
      <c r="I740" s="251"/>
      <c r="J740" s="251"/>
      <c r="K740" s="251"/>
      <c r="L740" s="251"/>
      <c r="M740" s="251"/>
      <c r="N740" s="251"/>
      <c r="O740" s="251"/>
      <c r="P740" s="251"/>
      <c r="Q740" s="251"/>
    </row>
    <row r="741" spans="1:17" ht="20" x14ac:dyDescent="0.4">
      <c r="A741" s="269"/>
      <c r="B741" s="254"/>
      <c r="C741" s="251"/>
      <c r="D741" s="269"/>
      <c r="E741" s="254"/>
      <c r="F741" s="251"/>
      <c r="G741" s="256"/>
      <c r="H741" s="251"/>
      <c r="I741" s="251"/>
      <c r="J741" s="251"/>
      <c r="K741" s="251"/>
      <c r="L741" s="251"/>
      <c r="M741" s="251"/>
      <c r="N741" s="251"/>
      <c r="O741" s="251"/>
      <c r="P741" s="251"/>
      <c r="Q741" s="251"/>
    </row>
    <row r="742" spans="1:17" ht="20" x14ac:dyDescent="0.4">
      <c r="A742" s="269"/>
      <c r="B742" s="254"/>
      <c r="C742" s="251"/>
      <c r="D742" s="269"/>
      <c r="E742" s="254"/>
      <c r="F742" s="251"/>
      <c r="G742" s="256"/>
      <c r="H742" s="251"/>
      <c r="I742" s="251"/>
      <c r="J742" s="251"/>
      <c r="K742" s="251"/>
      <c r="L742" s="251"/>
      <c r="M742" s="251"/>
      <c r="N742" s="251"/>
      <c r="O742" s="251"/>
      <c r="P742" s="251"/>
      <c r="Q742" s="251"/>
    </row>
    <row r="743" spans="1:17" ht="20" x14ac:dyDescent="0.4">
      <c r="A743" s="269"/>
      <c r="B743" s="254"/>
      <c r="C743" s="251"/>
      <c r="D743" s="269"/>
      <c r="E743" s="254"/>
      <c r="F743" s="251"/>
      <c r="G743" s="256"/>
      <c r="H743" s="251"/>
      <c r="I743" s="251"/>
      <c r="J743" s="251"/>
      <c r="K743" s="251"/>
      <c r="L743" s="251"/>
      <c r="M743" s="251"/>
      <c r="N743" s="251"/>
      <c r="O743" s="251"/>
      <c r="P743" s="251"/>
      <c r="Q743" s="251"/>
    </row>
    <row r="744" spans="1:17" ht="20" x14ac:dyDescent="0.4">
      <c r="A744" s="269"/>
      <c r="B744" s="254"/>
      <c r="C744" s="251"/>
      <c r="D744" s="269"/>
      <c r="E744" s="254"/>
      <c r="F744" s="251"/>
      <c r="G744" s="256"/>
      <c r="H744" s="251"/>
      <c r="I744" s="251"/>
      <c r="J744" s="251"/>
      <c r="K744" s="251"/>
      <c r="L744" s="251"/>
      <c r="M744" s="251"/>
      <c r="N744" s="251"/>
      <c r="O744" s="251"/>
      <c r="P744" s="251"/>
      <c r="Q744" s="251"/>
    </row>
    <row r="745" spans="1:17" ht="20" x14ac:dyDescent="0.4">
      <c r="A745" s="269"/>
      <c r="B745" s="254"/>
      <c r="C745" s="251"/>
      <c r="D745" s="269"/>
      <c r="E745" s="254"/>
      <c r="F745" s="251"/>
      <c r="G745" s="256"/>
      <c r="H745" s="251"/>
      <c r="I745" s="251"/>
      <c r="J745" s="251"/>
      <c r="K745" s="251"/>
      <c r="L745" s="251"/>
      <c r="M745" s="251"/>
      <c r="N745" s="251"/>
      <c r="O745" s="251"/>
      <c r="P745" s="251"/>
      <c r="Q745" s="251"/>
    </row>
    <row r="746" spans="1:17" ht="20" x14ac:dyDescent="0.4">
      <c r="A746" s="269"/>
      <c r="B746" s="254"/>
      <c r="C746" s="251"/>
      <c r="D746" s="269"/>
      <c r="E746" s="254"/>
      <c r="F746" s="251"/>
      <c r="G746" s="256"/>
      <c r="H746" s="251"/>
      <c r="I746" s="251"/>
      <c r="J746" s="251"/>
      <c r="K746" s="251"/>
      <c r="L746" s="251"/>
      <c r="M746" s="251"/>
      <c r="N746" s="251"/>
      <c r="O746" s="251"/>
      <c r="P746" s="251"/>
      <c r="Q746" s="251"/>
    </row>
    <row r="747" spans="1:17" ht="20" x14ac:dyDescent="0.4">
      <c r="A747" s="269"/>
      <c r="B747" s="254"/>
      <c r="C747" s="251"/>
      <c r="D747" s="269"/>
      <c r="E747" s="254"/>
      <c r="F747" s="251"/>
      <c r="G747" s="256"/>
      <c r="H747" s="251"/>
      <c r="I747" s="251"/>
      <c r="J747" s="251"/>
      <c r="K747" s="251"/>
      <c r="L747" s="251"/>
      <c r="M747" s="251"/>
      <c r="N747" s="251"/>
      <c r="O747" s="251"/>
      <c r="P747" s="251"/>
      <c r="Q747" s="251"/>
    </row>
    <row r="748" spans="1:17" ht="20" x14ac:dyDescent="0.4">
      <c r="A748" s="269"/>
      <c r="B748" s="254"/>
      <c r="C748" s="251"/>
      <c r="D748" s="269"/>
      <c r="E748" s="254"/>
      <c r="F748" s="251"/>
      <c r="G748" s="256"/>
      <c r="H748" s="251"/>
      <c r="I748" s="251"/>
      <c r="J748" s="251"/>
      <c r="K748" s="251"/>
      <c r="L748" s="251"/>
      <c r="M748" s="251"/>
      <c r="N748" s="251"/>
      <c r="O748" s="251"/>
      <c r="P748" s="251"/>
      <c r="Q748" s="251"/>
    </row>
    <row r="749" spans="1:17" ht="20" x14ac:dyDescent="0.4">
      <c r="A749" s="269"/>
      <c r="B749" s="254"/>
      <c r="C749" s="251"/>
      <c r="D749" s="269"/>
      <c r="E749" s="254"/>
      <c r="F749" s="251"/>
      <c r="G749" s="256"/>
      <c r="H749" s="251"/>
      <c r="I749" s="251"/>
      <c r="J749" s="251"/>
      <c r="K749" s="251"/>
      <c r="L749" s="251"/>
      <c r="M749" s="251"/>
      <c r="N749" s="251"/>
      <c r="O749" s="251"/>
      <c r="P749" s="251"/>
      <c r="Q749" s="251"/>
    </row>
    <row r="750" spans="1:17" ht="20" x14ac:dyDescent="0.4">
      <c r="A750" s="269"/>
      <c r="B750" s="254"/>
      <c r="C750" s="251"/>
      <c r="D750" s="269"/>
      <c r="E750" s="254"/>
      <c r="F750" s="251"/>
      <c r="G750" s="256"/>
      <c r="H750" s="251"/>
      <c r="I750" s="251"/>
      <c r="J750" s="251"/>
      <c r="K750" s="251"/>
      <c r="L750" s="251"/>
      <c r="M750" s="251"/>
      <c r="N750" s="251"/>
      <c r="O750" s="251"/>
      <c r="P750" s="251"/>
      <c r="Q750" s="251"/>
    </row>
    <row r="751" spans="1:17" ht="20" x14ac:dyDescent="0.4">
      <c r="A751" s="269"/>
      <c r="B751" s="254"/>
      <c r="C751" s="251"/>
      <c r="D751" s="269"/>
      <c r="E751" s="254"/>
      <c r="F751" s="251"/>
      <c r="G751" s="256"/>
      <c r="H751" s="251"/>
      <c r="I751" s="251"/>
      <c r="J751" s="251"/>
      <c r="K751" s="251"/>
      <c r="L751" s="251"/>
      <c r="M751" s="251"/>
      <c r="N751" s="251"/>
      <c r="O751" s="251"/>
      <c r="P751" s="251"/>
      <c r="Q751" s="251"/>
    </row>
    <row r="752" spans="1:17" ht="20" x14ac:dyDescent="0.4">
      <c r="A752" s="269"/>
      <c r="B752" s="254"/>
      <c r="C752" s="251"/>
      <c r="D752" s="269"/>
      <c r="E752" s="254"/>
      <c r="F752" s="251"/>
      <c r="G752" s="256"/>
      <c r="H752" s="251"/>
      <c r="I752" s="251"/>
      <c r="J752" s="251"/>
      <c r="K752" s="251"/>
      <c r="L752" s="251"/>
      <c r="M752" s="251"/>
      <c r="N752" s="251"/>
      <c r="O752" s="251"/>
      <c r="P752" s="251"/>
      <c r="Q752" s="251"/>
    </row>
    <row r="753" spans="1:17" ht="20" x14ac:dyDescent="0.4">
      <c r="A753" s="269"/>
      <c r="B753" s="254"/>
      <c r="C753" s="251"/>
      <c r="D753" s="269"/>
      <c r="E753" s="254"/>
      <c r="F753" s="251"/>
      <c r="G753" s="256"/>
      <c r="H753" s="251"/>
      <c r="I753" s="251"/>
      <c r="J753" s="251"/>
      <c r="K753" s="251"/>
      <c r="L753" s="251"/>
      <c r="M753" s="251"/>
      <c r="N753" s="251"/>
      <c r="O753" s="251"/>
      <c r="P753" s="251"/>
      <c r="Q753" s="251"/>
    </row>
    <row r="754" spans="1:17" ht="20" x14ac:dyDescent="0.4">
      <c r="A754" s="269"/>
      <c r="B754" s="254"/>
      <c r="C754" s="251"/>
      <c r="D754" s="269"/>
      <c r="E754" s="254"/>
      <c r="F754" s="251"/>
      <c r="G754" s="256"/>
      <c r="H754" s="251"/>
      <c r="I754" s="251"/>
      <c r="J754" s="251"/>
      <c r="K754" s="251"/>
      <c r="L754" s="251"/>
      <c r="M754" s="251"/>
      <c r="N754" s="251"/>
      <c r="O754" s="251"/>
      <c r="P754" s="251"/>
      <c r="Q754" s="251"/>
    </row>
    <row r="755" spans="1:17" ht="20" x14ac:dyDescent="0.4">
      <c r="A755" s="269"/>
      <c r="B755" s="254"/>
      <c r="C755" s="251"/>
      <c r="D755" s="269"/>
      <c r="E755" s="254"/>
      <c r="F755" s="251"/>
      <c r="G755" s="256"/>
      <c r="H755" s="251"/>
      <c r="I755" s="251"/>
      <c r="J755" s="251"/>
      <c r="K755" s="251"/>
      <c r="L755" s="251"/>
      <c r="M755" s="251"/>
      <c r="N755" s="251"/>
      <c r="O755" s="251"/>
      <c r="P755" s="251"/>
      <c r="Q755" s="251"/>
    </row>
    <row r="756" spans="1:17" ht="20" x14ac:dyDescent="0.4">
      <c r="A756" s="269"/>
      <c r="B756" s="254"/>
      <c r="C756" s="251"/>
      <c r="D756" s="269"/>
      <c r="E756" s="254"/>
      <c r="F756" s="251"/>
      <c r="G756" s="256"/>
      <c r="H756" s="251"/>
      <c r="I756" s="251"/>
      <c r="J756" s="251"/>
      <c r="K756" s="251"/>
      <c r="L756" s="251"/>
      <c r="M756" s="251"/>
      <c r="N756" s="251"/>
      <c r="O756" s="251"/>
      <c r="P756" s="251"/>
      <c r="Q756" s="251"/>
    </row>
    <row r="757" spans="1:17" ht="20" x14ac:dyDescent="0.4">
      <c r="A757" s="269"/>
      <c r="B757" s="254"/>
      <c r="C757" s="251"/>
      <c r="D757" s="269"/>
      <c r="E757" s="254"/>
      <c r="F757" s="251"/>
      <c r="G757" s="256"/>
      <c r="H757" s="251"/>
      <c r="I757" s="251"/>
      <c r="J757" s="251"/>
      <c r="K757" s="251"/>
      <c r="L757" s="251"/>
      <c r="M757" s="251"/>
      <c r="N757" s="251"/>
      <c r="O757" s="251"/>
      <c r="P757" s="251"/>
      <c r="Q757" s="251"/>
    </row>
    <row r="758" spans="1:17" ht="20" x14ac:dyDescent="0.4">
      <c r="A758" s="269"/>
      <c r="B758" s="254"/>
      <c r="C758" s="251"/>
      <c r="D758" s="269"/>
      <c r="E758" s="254"/>
      <c r="F758" s="251"/>
      <c r="G758" s="256"/>
      <c r="H758" s="251"/>
      <c r="I758" s="251"/>
      <c r="J758" s="251"/>
      <c r="K758" s="251"/>
      <c r="L758" s="251"/>
      <c r="M758" s="251"/>
      <c r="N758" s="251"/>
      <c r="O758" s="251"/>
      <c r="P758" s="251"/>
      <c r="Q758" s="251"/>
    </row>
    <row r="759" spans="1:17" ht="20" x14ac:dyDescent="0.4">
      <c r="A759" s="269"/>
      <c r="B759" s="254"/>
      <c r="C759" s="251"/>
      <c r="D759" s="269"/>
      <c r="E759" s="254"/>
      <c r="F759" s="251"/>
      <c r="G759" s="256"/>
      <c r="H759" s="251"/>
      <c r="I759" s="251"/>
      <c r="J759" s="251"/>
      <c r="K759" s="251"/>
      <c r="L759" s="251"/>
      <c r="M759" s="251"/>
      <c r="N759" s="251"/>
      <c r="O759" s="251"/>
      <c r="P759" s="251"/>
      <c r="Q759" s="251"/>
    </row>
    <row r="760" spans="1:17" ht="20" x14ac:dyDescent="0.4">
      <c r="A760" s="269"/>
      <c r="B760" s="254"/>
      <c r="C760" s="251"/>
      <c r="D760" s="269"/>
      <c r="E760" s="254"/>
      <c r="F760" s="251"/>
      <c r="G760" s="256"/>
      <c r="H760" s="251"/>
      <c r="I760" s="251"/>
      <c r="J760" s="251"/>
      <c r="K760" s="251"/>
      <c r="L760" s="251"/>
      <c r="M760" s="251"/>
      <c r="N760" s="251"/>
      <c r="O760" s="251"/>
      <c r="P760" s="251"/>
      <c r="Q760" s="251"/>
    </row>
    <row r="761" spans="1:17" ht="20" x14ac:dyDescent="0.4">
      <c r="A761" s="269"/>
      <c r="B761" s="254"/>
      <c r="C761" s="251"/>
      <c r="D761" s="269"/>
      <c r="E761" s="254"/>
      <c r="F761" s="251"/>
      <c r="G761" s="256"/>
      <c r="H761" s="251"/>
      <c r="I761" s="251"/>
      <c r="J761" s="251"/>
      <c r="K761" s="251"/>
      <c r="L761" s="251"/>
      <c r="M761" s="251"/>
      <c r="N761" s="251"/>
      <c r="O761" s="251"/>
      <c r="P761" s="251"/>
      <c r="Q761" s="251"/>
    </row>
    <row r="762" spans="1:17" ht="20" x14ac:dyDescent="0.4">
      <c r="A762" s="269"/>
      <c r="B762" s="254"/>
      <c r="C762" s="251"/>
      <c r="D762" s="269"/>
      <c r="E762" s="254"/>
      <c r="F762" s="251"/>
      <c r="G762" s="256"/>
      <c r="H762" s="251"/>
      <c r="I762" s="251"/>
      <c r="J762" s="251"/>
      <c r="K762" s="251"/>
      <c r="L762" s="251"/>
      <c r="M762" s="251"/>
      <c r="N762" s="251"/>
      <c r="O762" s="251"/>
      <c r="P762" s="251"/>
      <c r="Q762" s="251"/>
    </row>
    <row r="763" spans="1:17" ht="20" x14ac:dyDescent="0.4">
      <c r="A763" s="269"/>
      <c r="B763" s="254"/>
      <c r="C763" s="251"/>
      <c r="D763" s="269"/>
      <c r="E763" s="254"/>
      <c r="F763" s="251"/>
      <c r="G763" s="256"/>
      <c r="H763" s="251"/>
      <c r="I763" s="251"/>
      <c r="J763" s="251"/>
      <c r="K763" s="251"/>
      <c r="L763" s="251"/>
      <c r="M763" s="251"/>
      <c r="N763" s="251"/>
      <c r="O763" s="251"/>
      <c r="P763" s="251"/>
      <c r="Q763" s="251"/>
    </row>
    <row r="764" spans="1:17" ht="20" x14ac:dyDescent="0.4">
      <c r="A764" s="269"/>
      <c r="B764" s="254"/>
      <c r="C764" s="251"/>
      <c r="D764" s="269"/>
      <c r="E764" s="254"/>
      <c r="F764" s="251"/>
      <c r="G764" s="256"/>
      <c r="H764" s="251"/>
      <c r="I764" s="251"/>
      <c r="J764" s="251"/>
      <c r="K764" s="251"/>
      <c r="L764" s="251"/>
      <c r="M764" s="251"/>
      <c r="N764" s="251"/>
      <c r="O764" s="251"/>
      <c r="P764" s="251"/>
      <c r="Q764" s="251"/>
    </row>
    <row r="765" spans="1:17" ht="20" x14ac:dyDescent="0.4">
      <c r="A765" s="269"/>
      <c r="B765" s="254"/>
      <c r="C765" s="251"/>
      <c r="D765" s="269"/>
      <c r="E765" s="254"/>
      <c r="F765" s="251"/>
      <c r="G765" s="256"/>
      <c r="H765" s="251"/>
      <c r="I765" s="251"/>
      <c r="J765" s="251"/>
      <c r="K765" s="251"/>
      <c r="L765" s="251"/>
      <c r="M765" s="251"/>
      <c r="N765" s="251"/>
      <c r="O765" s="251"/>
      <c r="P765" s="251"/>
      <c r="Q765" s="251"/>
    </row>
    <row r="766" spans="1:17" ht="20" x14ac:dyDescent="0.4">
      <c r="A766" s="269"/>
      <c r="B766" s="254"/>
      <c r="C766" s="251"/>
      <c r="D766" s="269"/>
      <c r="E766" s="254"/>
      <c r="F766" s="251"/>
      <c r="G766" s="256"/>
      <c r="H766" s="251"/>
      <c r="I766" s="251"/>
      <c r="J766" s="251"/>
      <c r="K766" s="251"/>
      <c r="L766" s="251"/>
      <c r="M766" s="251"/>
      <c r="N766" s="251"/>
      <c r="O766" s="251"/>
      <c r="P766" s="251"/>
      <c r="Q766" s="251"/>
    </row>
    <row r="767" spans="1:17" ht="20" x14ac:dyDescent="0.4">
      <c r="A767" s="269"/>
      <c r="B767" s="254"/>
      <c r="C767" s="251"/>
      <c r="D767" s="269"/>
      <c r="E767" s="254"/>
      <c r="F767" s="251"/>
      <c r="G767" s="256"/>
      <c r="H767" s="251"/>
      <c r="I767" s="251"/>
      <c r="J767" s="251"/>
      <c r="K767" s="251"/>
      <c r="L767" s="251"/>
      <c r="M767" s="251"/>
      <c r="N767" s="251"/>
      <c r="O767" s="251"/>
      <c r="P767" s="251"/>
      <c r="Q767" s="251"/>
    </row>
    <row r="768" spans="1:17" ht="20" x14ac:dyDescent="0.4">
      <c r="A768" s="269"/>
      <c r="B768" s="254"/>
      <c r="C768" s="251"/>
      <c r="D768" s="269"/>
      <c r="E768" s="254"/>
      <c r="F768" s="251"/>
      <c r="G768" s="256"/>
      <c r="H768" s="251"/>
      <c r="I768" s="251"/>
      <c r="J768" s="251"/>
      <c r="K768" s="251"/>
      <c r="L768" s="251"/>
      <c r="M768" s="251"/>
      <c r="N768" s="251"/>
      <c r="O768" s="251"/>
      <c r="P768" s="251"/>
      <c r="Q768" s="251"/>
    </row>
    <row r="769" spans="1:17" ht="20" x14ac:dyDescent="0.4">
      <c r="A769" s="269"/>
      <c r="B769" s="254"/>
      <c r="C769" s="251"/>
      <c r="D769" s="269"/>
      <c r="E769" s="254"/>
      <c r="F769" s="251"/>
      <c r="G769" s="256"/>
      <c r="H769" s="251"/>
      <c r="I769" s="251"/>
      <c r="J769" s="251"/>
      <c r="K769" s="251"/>
      <c r="L769" s="251"/>
      <c r="M769" s="251"/>
      <c r="N769" s="251"/>
      <c r="O769" s="251"/>
      <c r="P769" s="251"/>
      <c r="Q769" s="251"/>
    </row>
    <row r="770" spans="1:17" ht="20" x14ac:dyDescent="0.4">
      <c r="A770" s="269"/>
      <c r="B770" s="254"/>
      <c r="C770" s="251"/>
      <c r="D770" s="269"/>
      <c r="E770" s="254"/>
      <c r="F770" s="251"/>
      <c r="G770" s="256"/>
      <c r="H770" s="251"/>
      <c r="I770" s="251"/>
      <c r="J770" s="251"/>
      <c r="K770" s="251"/>
      <c r="L770" s="251"/>
      <c r="M770" s="251"/>
      <c r="N770" s="251"/>
      <c r="O770" s="251"/>
      <c r="P770" s="251"/>
      <c r="Q770" s="251"/>
    </row>
    <row r="771" spans="1:17" ht="20" x14ac:dyDescent="0.4">
      <c r="A771" s="269"/>
      <c r="B771" s="254"/>
      <c r="C771" s="251"/>
      <c r="D771" s="269"/>
      <c r="E771" s="254"/>
      <c r="F771" s="251"/>
      <c r="G771" s="256"/>
      <c r="H771" s="251"/>
      <c r="I771" s="251"/>
      <c r="J771" s="251"/>
      <c r="K771" s="251"/>
      <c r="L771" s="251"/>
      <c r="M771" s="251"/>
      <c r="N771" s="251"/>
      <c r="O771" s="251"/>
      <c r="P771" s="251"/>
      <c r="Q771" s="251"/>
    </row>
    <row r="772" spans="1:17" ht="20" x14ac:dyDescent="0.4">
      <c r="A772" s="269"/>
      <c r="B772" s="254"/>
      <c r="C772" s="251"/>
      <c r="D772" s="269"/>
      <c r="E772" s="254"/>
      <c r="F772" s="251"/>
      <c r="G772" s="256"/>
      <c r="H772" s="251"/>
      <c r="I772" s="251"/>
      <c r="J772" s="251"/>
      <c r="K772" s="251"/>
      <c r="L772" s="251"/>
      <c r="M772" s="251"/>
      <c r="N772" s="251"/>
      <c r="O772" s="251"/>
      <c r="P772" s="251"/>
      <c r="Q772" s="251"/>
    </row>
    <row r="773" spans="1:17" ht="20" x14ac:dyDescent="0.4">
      <c r="A773" s="269"/>
      <c r="B773" s="254"/>
      <c r="C773" s="251"/>
      <c r="D773" s="269"/>
      <c r="E773" s="254"/>
      <c r="F773" s="251"/>
      <c r="G773" s="256"/>
      <c r="H773" s="251"/>
      <c r="I773" s="251"/>
      <c r="J773" s="251"/>
      <c r="K773" s="251"/>
      <c r="L773" s="251"/>
      <c r="M773" s="251"/>
      <c r="N773" s="251"/>
      <c r="O773" s="251"/>
      <c r="P773" s="251"/>
      <c r="Q773" s="251"/>
    </row>
    <row r="774" spans="1:17" ht="20" x14ac:dyDescent="0.4">
      <c r="A774" s="269"/>
      <c r="B774" s="254"/>
      <c r="C774" s="251"/>
      <c r="D774" s="269"/>
      <c r="E774" s="254"/>
      <c r="F774" s="251"/>
      <c r="G774" s="256"/>
      <c r="H774" s="251"/>
      <c r="I774" s="251"/>
      <c r="J774" s="251"/>
      <c r="K774" s="251"/>
      <c r="L774" s="251"/>
      <c r="M774" s="251"/>
      <c r="N774" s="251"/>
      <c r="O774" s="251"/>
      <c r="P774" s="251"/>
      <c r="Q774" s="251"/>
    </row>
    <row r="775" spans="1:17" ht="20" x14ac:dyDescent="0.4">
      <c r="A775" s="269"/>
      <c r="B775" s="254"/>
      <c r="C775" s="251"/>
      <c r="D775" s="269"/>
      <c r="E775" s="254"/>
      <c r="F775" s="251"/>
      <c r="G775" s="256"/>
      <c r="H775" s="251"/>
      <c r="I775" s="251"/>
      <c r="J775" s="251"/>
      <c r="K775" s="251"/>
      <c r="L775" s="251"/>
      <c r="M775" s="251"/>
      <c r="N775" s="251"/>
      <c r="O775" s="251"/>
      <c r="P775" s="251"/>
      <c r="Q775" s="251"/>
    </row>
    <row r="776" spans="1:17" ht="20" x14ac:dyDescent="0.4">
      <c r="A776" s="269"/>
      <c r="B776" s="254"/>
      <c r="C776" s="251"/>
      <c r="D776" s="269"/>
      <c r="E776" s="254"/>
      <c r="F776" s="251"/>
      <c r="G776" s="256"/>
      <c r="H776" s="251"/>
      <c r="I776" s="251"/>
      <c r="J776" s="251"/>
      <c r="K776" s="251"/>
      <c r="L776" s="251"/>
      <c r="M776" s="251"/>
      <c r="N776" s="251"/>
      <c r="O776" s="251"/>
      <c r="P776" s="251"/>
      <c r="Q776" s="251"/>
    </row>
    <row r="777" spans="1:17" ht="20" x14ac:dyDescent="0.4">
      <c r="A777" s="269"/>
      <c r="B777" s="254"/>
      <c r="C777" s="251"/>
      <c r="D777" s="269"/>
      <c r="E777" s="254"/>
      <c r="F777" s="251"/>
      <c r="G777" s="256"/>
      <c r="H777" s="251"/>
      <c r="I777" s="251"/>
      <c r="J777" s="251"/>
      <c r="K777" s="251"/>
      <c r="L777" s="251"/>
      <c r="M777" s="251"/>
      <c r="N777" s="251"/>
      <c r="O777" s="251"/>
      <c r="P777" s="251"/>
      <c r="Q777" s="251"/>
    </row>
    <row r="778" spans="1:17" ht="20" x14ac:dyDescent="0.4">
      <c r="A778" s="269"/>
      <c r="B778" s="254"/>
      <c r="C778" s="251"/>
      <c r="D778" s="269"/>
      <c r="E778" s="254"/>
      <c r="F778" s="251"/>
      <c r="G778" s="256"/>
      <c r="H778" s="251"/>
      <c r="I778" s="251"/>
      <c r="J778" s="251"/>
      <c r="K778" s="251"/>
      <c r="L778" s="251"/>
      <c r="M778" s="251"/>
      <c r="N778" s="251"/>
      <c r="O778" s="251"/>
      <c r="P778" s="251"/>
      <c r="Q778" s="251"/>
    </row>
    <row r="779" spans="1:17" ht="20" x14ac:dyDescent="0.4">
      <c r="A779" s="269"/>
      <c r="B779" s="254"/>
      <c r="C779" s="251"/>
      <c r="D779" s="269"/>
      <c r="E779" s="254"/>
      <c r="F779" s="251"/>
      <c r="G779" s="256"/>
      <c r="H779" s="251"/>
      <c r="I779" s="251"/>
      <c r="J779" s="251"/>
      <c r="K779" s="251"/>
      <c r="L779" s="251"/>
      <c r="M779" s="251"/>
      <c r="N779" s="251"/>
      <c r="O779" s="251"/>
      <c r="P779" s="251"/>
      <c r="Q779" s="251"/>
    </row>
    <row r="780" spans="1:17" ht="20" x14ac:dyDescent="0.4">
      <c r="A780" s="269"/>
      <c r="B780" s="254"/>
      <c r="C780" s="251"/>
      <c r="D780" s="269"/>
      <c r="E780" s="254"/>
      <c r="F780" s="251"/>
      <c r="G780" s="256"/>
      <c r="H780" s="251"/>
      <c r="I780" s="251"/>
      <c r="J780" s="251"/>
      <c r="K780" s="251"/>
      <c r="L780" s="251"/>
      <c r="M780" s="251"/>
      <c r="N780" s="251"/>
      <c r="O780" s="251"/>
      <c r="P780" s="251"/>
      <c r="Q780" s="251"/>
    </row>
    <row r="781" spans="1:17" ht="20" x14ac:dyDescent="0.4">
      <c r="A781" s="269"/>
      <c r="B781" s="254"/>
      <c r="C781" s="251"/>
      <c r="D781" s="269"/>
      <c r="E781" s="254"/>
      <c r="F781" s="251"/>
      <c r="G781" s="256"/>
      <c r="H781" s="251"/>
      <c r="I781" s="251"/>
      <c r="J781" s="251"/>
      <c r="K781" s="251"/>
      <c r="L781" s="251"/>
      <c r="M781" s="251"/>
      <c r="N781" s="251"/>
      <c r="O781" s="251"/>
      <c r="P781" s="251"/>
      <c r="Q781" s="251"/>
    </row>
    <row r="782" spans="1:17" ht="20" x14ac:dyDescent="0.4">
      <c r="A782" s="269"/>
      <c r="B782" s="254"/>
      <c r="C782" s="251"/>
      <c r="D782" s="269"/>
      <c r="E782" s="254"/>
      <c r="F782" s="251"/>
      <c r="G782" s="256"/>
      <c r="H782" s="251"/>
      <c r="I782" s="251"/>
      <c r="J782" s="251"/>
      <c r="K782" s="251"/>
      <c r="L782" s="251"/>
      <c r="M782" s="251"/>
      <c r="N782" s="251"/>
      <c r="O782" s="251"/>
      <c r="P782" s="251"/>
      <c r="Q782" s="251"/>
    </row>
    <row r="783" spans="1:17" ht="20" x14ac:dyDescent="0.4">
      <c r="A783" s="269"/>
      <c r="B783" s="254"/>
      <c r="C783" s="251"/>
      <c r="D783" s="269"/>
      <c r="E783" s="254"/>
      <c r="F783" s="251"/>
      <c r="G783" s="256"/>
      <c r="H783" s="251"/>
      <c r="I783" s="251"/>
      <c r="J783" s="251"/>
      <c r="K783" s="251"/>
      <c r="L783" s="251"/>
      <c r="M783" s="251"/>
      <c r="N783" s="251"/>
      <c r="O783" s="251"/>
      <c r="P783" s="251"/>
      <c r="Q783" s="251"/>
    </row>
    <row r="784" spans="1:17" ht="20" x14ac:dyDescent="0.4">
      <c r="A784" s="269"/>
      <c r="B784" s="254"/>
      <c r="C784" s="251"/>
      <c r="D784" s="269"/>
      <c r="E784" s="254"/>
      <c r="F784" s="251"/>
      <c r="G784" s="256"/>
      <c r="H784" s="251"/>
      <c r="I784" s="251"/>
      <c r="J784" s="251"/>
      <c r="K784" s="251"/>
      <c r="L784" s="251"/>
      <c r="M784" s="251"/>
      <c r="N784" s="251"/>
      <c r="O784" s="251"/>
      <c r="P784" s="251"/>
      <c r="Q784" s="251"/>
    </row>
    <row r="785" spans="1:17" ht="20" x14ac:dyDescent="0.4">
      <c r="A785" s="269"/>
      <c r="B785" s="254"/>
      <c r="C785" s="251"/>
      <c r="D785" s="269"/>
      <c r="E785" s="254"/>
      <c r="F785" s="251"/>
      <c r="G785" s="256"/>
      <c r="H785" s="251"/>
      <c r="I785" s="251"/>
      <c r="J785" s="251"/>
      <c r="K785" s="251"/>
      <c r="L785" s="251"/>
      <c r="M785" s="251"/>
      <c r="N785" s="251"/>
      <c r="O785" s="251"/>
      <c r="P785" s="251"/>
      <c r="Q785" s="251"/>
    </row>
    <row r="786" spans="1:17" ht="20" x14ac:dyDescent="0.4">
      <c r="A786" s="269"/>
      <c r="B786" s="254"/>
      <c r="C786" s="251"/>
      <c r="D786" s="269"/>
      <c r="E786" s="254"/>
      <c r="F786" s="251"/>
      <c r="G786" s="256"/>
      <c r="H786" s="251"/>
      <c r="I786" s="251"/>
      <c r="J786" s="251"/>
      <c r="K786" s="251"/>
      <c r="L786" s="251"/>
      <c r="M786" s="251"/>
      <c r="N786" s="251"/>
      <c r="O786" s="251"/>
      <c r="P786" s="251"/>
      <c r="Q786" s="251"/>
    </row>
    <row r="787" spans="1:17" ht="20" x14ac:dyDescent="0.4">
      <c r="A787" s="269"/>
      <c r="B787" s="254"/>
      <c r="C787" s="251"/>
      <c r="D787" s="269"/>
      <c r="E787" s="254"/>
      <c r="F787" s="251"/>
      <c r="G787" s="256"/>
      <c r="H787" s="251"/>
      <c r="I787" s="251"/>
      <c r="J787" s="251"/>
      <c r="K787" s="251"/>
      <c r="L787" s="251"/>
      <c r="M787" s="251"/>
      <c r="N787" s="251"/>
      <c r="O787" s="251"/>
      <c r="P787" s="251"/>
      <c r="Q787" s="251"/>
    </row>
    <row r="788" spans="1:17" ht="20" x14ac:dyDescent="0.4">
      <c r="A788" s="269"/>
      <c r="B788" s="254"/>
      <c r="C788" s="251"/>
      <c r="D788" s="269"/>
      <c r="E788" s="254"/>
      <c r="F788" s="251"/>
      <c r="G788" s="256"/>
      <c r="H788" s="251"/>
      <c r="I788" s="251"/>
      <c r="J788" s="251"/>
      <c r="K788" s="251"/>
      <c r="L788" s="251"/>
      <c r="M788" s="251"/>
      <c r="N788" s="251"/>
      <c r="O788" s="251"/>
      <c r="P788" s="251"/>
      <c r="Q788" s="251"/>
    </row>
    <row r="789" spans="1:17" ht="20" x14ac:dyDescent="0.4">
      <c r="A789" s="269"/>
      <c r="B789" s="254"/>
      <c r="C789" s="251"/>
      <c r="D789" s="269"/>
      <c r="E789" s="254"/>
      <c r="F789" s="251"/>
      <c r="G789" s="256"/>
      <c r="H789" s="251"/>
      <c r="I789" s="251"/>
      <c r="J789" s="251"/>
      <c r="K789" s="251"/>
      <c r="L789" s="251"/>
      <c r="M789" s="251"/>
      <c r="N789" s="251"/>
      <c r="O789" s="251"/>
      <c r="P789" s="251"/>
      <c r="Q789" s="251"/>
    </row>
    <row r="790" spans="1:17" ht="20" x14ac:dyDescent="0.4">
      <c r="A790" s="269"/>
      <c r="B790" s="254"/>
      <c r="C790" s="251"/>
      <c r="D790" s="269"/>
      <c r="E790" s="254"/>
      <c r="F790" s="251"/>
      <c r="G790" s="256"/>
      <c r="H790" s="251"/>
      <c r="I790" s="251"/>
      <c r="J790" s="251"/>
      <c r="K790" s="251"/>
      <c r="L790" s="251"/>
      <c r="M790" s="251"/>
      <c r="N790" s="251"/>
      <c r="O790" s="251"/>
      <c r="P790" s="251"/>
      <c r="Q790" s="251"/>
    </row>
    <row r="791" spans="1:17" ht="20" x14ac:dyDescent="0.4">
      <c r="A791" s="269"/>
      <c r="B791" s="254"/>
      <c r="C791" s="251"/>
      <c r="D791" s="269"/>
      <c r="E791" s="254"/>
      <c r="F791" s="251"/>
      <c r="G791" s="256"/>
      <c r="H791" s="251"/>
      <c r="I791" s="251"/>
      <c r="J791" s="251"/>
      <c r="K791" s="251"/>
      <c r="L791" s="251"/>
      <c r="M791" s="251"/>
      <c r="N791" s="251"/>
      <c r="O791" s="251"/>
      <c r="P791" s="251"/>
      <c r="Q791" s="251"/>
    </row>
    <row r="792" spans="1:17" ht="20" x14ac:dyDescent="0.4">
      <c r="A792" s="269"/>
      <c r="B792" s="254"/>
      <c r="C792" s="251"/>
      <c r="D792" s="269"/>
      <c r="E792" s="254"/>
      <c r="F792" s="251"/>
      <c r="G792" s="256"/>
      <c r="H792" s="251"/>
      <c r="I792" s="251"/>
      <c r="J792" s="251"/>
      <c r="K792" s="251"/>
      <c r="L792" s="251"/>
      <c r="M792" s="251"/>
      <c r="N792" s="251"/>
      <c r="O792" s="251"/>
      <c r="P792" s="251"/>
      <c r="Q792" s="251"/>
    </row>
    <row r="793" spans="1:17" ht="20" x14ac:dyDescent="0.4">
      <c r="A793" s="269"/>
      <c r="B793" s="254"/>
      <c r="C793" s="251"/>
      <c r="D793" s="269"/>
      <c r="E793" s="254"/>
      <c r="F793" s="251"/>
      <c r="G793" s="256"/>
      <c r="H793" s="251"/>
      <c r="I793" s="251"/>
      <c r="J793" s="251"/>
      <c r="K793" s="251"/>
      <c r="L793" s="251"/>
      <c r="M793" s="251"/>
      <c r="N793" s="251"/>
      <c r="O793" s="251"/>
      <c r="P793" s="251"/>
      <c r="Q793" s="251"/>
    </row>
    <row r="794" spans="1:17" ht="20" x14ac:dyDescent="0.4">
      <c r="A794" s="269"/>
      <c r="B794" s="254"/>
      <c r="C794" s="251"/>
      <c r="D794" s="269"/>
      <c r="E794" s="254"/>
      <c r="F794" s="251"/>
      <c r="G794" s="256"/>
      <c r="H794" s="251"/>
      <c r="I794" s="251"/>
      <c r="J794" s="251"/>
      <c r="K794" s="251"/>
      <c r="L794" s="251"/>
      <c r="M794" s="251"/>
      <c r="N794" s="251"/>
      <c r="O794" s="251"/>
      <c r="P794" s="251"/>
      <c r="Q794" s="251"/>
    </row>
    <row r="795" spans="1:17" ht="20" x14ac:dyDescent="0.4">
      <c r="A795" s="269"/>
      <c r="B795" s="254"/>
      <c r="C795" s="251"/>
      <c r="D795" s="269"/>
      <c r="E795" s="254"/>
      <c r="F795" s="251"/>
      <c r="G795" s="256"/>
      <c r="H795" s="251"/>
      <c r="I795" s="251"/>
      <c r="J795" s="251"/>
      <c r="K795" s="251"/>
      <c r="L795" s="251"/>
      <c r="M795" s="251"/>
      <c r="N795" s="251"/>
      <c r="O795" s="251"/>
      <c r="P795" s="251"/>
      <c r="Q795" s="251"/>
    </row>
    <row r="796" spans="1:17" ht="20" x14ac:dyDescent="0.4">
      <c r="A796" s="269"/>
      <c r="B796" s="254"/>
      <c r="C796" s="251"/>
      <c r="D796" s="269"/>
      <c r="E796" s="254"/>
      <c r="F796" s="251"/>
      <c r="G796" s="256"/>
      <c r="H796" s="251"/>
      <c r="I796" s="251"/>
      <c r="J796" s="251"/>
      <c r="K796" s="251"/>
      <c r="L796" s="251"/>
      <c r="M796" s="251"/>
      <c r="N796" s="251"/>
      <c r="O796" s="251"/>
      <c r="P796" s="251"/>
      <c r="Q796" s="251"/>
    </row>
    <row r="797" spans="1:17" ht="20" x14ac:dyDescent="0.4">
      <c r="A797" s="269"/>
      <c r="B797" s="254"/>
      <c r="C797" s="251"/>
      <c r="D797" s="269"/>
      <c r="E797" s="254"/>
      <c r="F797" s="251"/>
      <c r="G797" s="256"/>
      <c r="H797" s="251"/>
      <c r="I797" s="251"/>
      <c r="J797" s="251"/>
      <c r="K797" s="251"/>
      <c r="L797" s="251"/>
      <c r="M797" s="251"/>
      <c r="N797" s="251"/>
      <c r="O797" s="251"/>
      <c r="P797" s="251"/>
      <c r="Q797" s="251"/>
    </row>
    <row r="798" spans="1:17" ht="20" x14ac:dyDescent="0.4">
      <c r="A798" s="269"/>
      <c r="B798" s="254"/>
      <c r="C798" s="251"/>
      <c r="D798" s="269"/>
      <c r="E798" s="254"/>
      <c r="F798" s="251"/>
      <c r="G798" s="256"/>
      <c r="H798" s="251"/>
      <c r="I798" s="251"/>
      <c r="J798" s="251"/>
      <c r="K798" s="251"/>
      <c r="L798" s="251"/>
      <c r="M798" s="251"/>
      <c r="N798" s="251"/>
      <c r="O798" s="251"/>
      <c r="P798" s="251"/>
      <c r="Q798" s="251"/>
    </row>
    <row r="799" spans="1:17" ht="20" x14ac:dyDescent="0.4">
      <c r="A799" s="269"/>
      <c r="B799" s="254"/>
      <c r="C799" s="251"/>
      <c r="D799" s="269"/>
      <c r="E799" s="254"/>
      <c r="F799" s="251"/>
      <c r="G799" s="256"/>
      <c r="H799" s="251"/>
      <c r="I799" s="251"/>
      <c r="J799" s="251"/>
      <c r="K799" s="251"/>
      <c r="L799" s="251"/>
      <c r="M799" s="251"/>
      <c r="N799" s="251"/>
      <c r="O799" s="251"/>
      <c r="P799" s="251"/>
      <c r="Q799" s="251"/>
    </row>
    <row r="800" spans="1:17" ht="20" x14ac:dyDescent="0.4">
      <c r="A800" s="269"/>
      <c r="B800" s="254"/>
      <c r="C800" s="251"/>
      <c r="D800" s="269"/>
      <c r="E800" s="254"/>
      <c r="F800" s="251"/>
      <c r="G800" s="256"/>
      <c r="H800" s="251"/>
      <c r="I800" s="251"/>
      <c r="J800" s="251"/>
      <c r="K800" s="251"/>
      <c r="L800" s="251"/>
      <c r="M800" s="251"/>
      <c r="N800" s="251"/>
      <c r="O800" s="251"/>
      <c r="P800" s="251"/>
      <c r="Q800" s="251"/>
    </row>
    <row r="801" spans="1:17" ht="20" x14ac:dyDescent="0.4">
      <c r="A801" s="269"/>
      <c r="B801" s="254"/>
      <c r="C801" s="251"/>
      <c r="D801" s="269"/>
      <c r="E801" s="254"/>
      <c r="F801" s="251"/>
      <c r="G801" s="256"/>
      <c r="H801" s="251"/>
      <c r="I801" s="251"/>
      <c r="J801" s="251"/>
      <c r="K801" s="251"/>
      <c r="L801" s="251"/>
      <c r="M801" s="251"/>
      <c r="N801" s="251"/>
      <c r="O801" s="251"/>
      <c r="P801" s="251"/>
      <c r="Q801" s="251"/>
    </row>
    <row r="802" spans="1:17" ht="20" x14ac:dyDescent="0.4">
      <c r="A802" s="269"/>
      <c r="B802" s="254"/>
      <c r="C802" s="251"/>
      <c r="D802" s="269"/>
      <c r="E802" s="254"/>
      <c r="F802" s="251"/>
      <c r="G802" s="256"/>
      <c r="H802" s="251"/>
      <c r="I802" s="251"/>
      <c r="J802" s="251"/>
      <c r="K802" s="251"/>
      <c r="L802" s="251"/>
      <c r="M802" s="251"/>
      <c r="N802" s="251"/>
      <c r="O802" s="251"/>
      <c r="P802" s="251"/>
      <c r="Q802" s="251"/>
    </row>
    <row r="803" spans="1:17" ht="20" x14ac:dyDescent="0.4">
      <c r="A803" s="269"/>
      <c r="B803" s="254"/>
      <c r="C803" s="251"/>
      <c r="D803" s="269"/>
      <c r="E803" s="254"/>
      <c r="F803" s="251"/>
      <c r="G803" s="256"/>
      <c r="H803" s="251"/>
      <c r="I803" s="251"/>
      <c r="J803" s="251"/>
      <c r="K803" s="251"/>
      <c r="L803" s="251"/>
      <c r="M803" s="251"/>
      <c r="N803" s="251"/>
      <c r="O803" s="251"/>
      <c r="P803" s="251"/>
      <c r="Q803" s="251"/>
    </row>
    <row r="804" spans="1:17" ht="20" x14ac:dyDescent="0.4">
      <c r="A804" s="269"/>
      <c r="B804" s="254"/>
      <c r="C804" s="251"/>
      <c r="D804" s="269"/>
      <c r="E804" s="254"/>
      <c r="F804" s="251"/>
      <c r="G804" s="256"/>
      <c r="H804" s="251"/>
      <c r="I804" s="251"/>
      <c r="J804" s="251"/>
      <c r="K804" s="251"/>
      <c r="L804" s="251"/>
      <c r="M804" s="251"/>
      <c r="N804" s="251"/>
      <c r="O804" s="251"/>
      <c r="P804" s="251"/>
      <c r="Q804" s="251"/>
    </row>
    <row r="805" spans="1:17" ht="20" x14ac:dyDescent="0.4">
      <c r="A805" s="269"/>
      <c r="B805" s="254"/>
      <c r="C805" s="251"/>
      <c r="D805" s="269"/>
      <c r="E805" s="254"/>
      <c r="F805" s="251"/>
      <c r="G805" s="256"/>
      <c r="H805" s="251"/>
      <c r="I805" s="251"/>
      <c r="J805" s="251"/>
      <c r="K805" s="251"/>
      <c r="L805" s="251"/>
      <c r="M805" s="251"/>
      <c r="N805" s="251"/>
      <c r="O805" s="251"/>
      <c r="P805" s="251"/>
      <c r="Q805" s="251"/>
    </row>
    <row r="806" spans="1:17" ht="20" x14ac:dyDescent="0.4">
      <c r="A806" s="269"/>
      <c r="B806" s="254"/>
      <c r="C806" s="251"/>
      <c r="D806" s="269"/>
      <c r="E806" s="254"/>
      <c r="F806" s="251"/>
      <c r="G806" s="256"/>
      <c r="H806" s="251"/>
      <c r="I806" s="251"/>
      <c r="J806" s="251"/>
      <c r="K806" s="251"/>
      <c r="L806" s="251"/>
      <c r="M806" s="251"/>
      <c r="N806" s="251"/>
      <c r="O806" s="251"/>
      <c r="P806" s="251"/>
      <c r="Q806" s="251"/>
    </row>
    <row r="807" spans="1:17" ht="20" x14ac:dyDescent="0.4">
      <c r="A807" s="269"/>
      <c r="B807" s="254"/>
      <c r="C807" s="251"/>
      <c r="D807" s="269"/>
      <c r="E807" s="254"/>
      <c r="F807" s="251"/>
      <c r="G807" s="256"/>
      <c r="H807" s="251"/>
      <c r="I807" s="251"/>
      <c r="J807" s="251"/>
      <c r="K807" s="251"/>
      <c r="L807" s="251"/>
      <c r="M807" s="251"/>
      <c r="N807" s="251"/>
      <c r="O807" s="251"/>
      <c r="P807" s="251"/>
      <c r="Q807" s="251"/>
    </row>
    <row r="808" spans="1:17" ht="20" x14ac:dyDescent="0.4">
      <c r="A808" s="269"/>
      <c r="B808" s="254"/>
      <c r="C808" s="251"/>
      <c r="D808" s="269"/>
      <c r="E808" s="254"/>
      <c r="F808" s="251"/>
      <c r="G808" s="256"/>
      <c r="H808" s="251"/>
      <c r="I808" s="251"/>
      <c r="J808" s="251"/>
      <c r="K808" s="251"/>
      <c r="L808" s="251"/>
      <c r="M808" s="251"/>
      <c r="N808" s="251"/>
      <c r="O808" s="251"/>
      <c r="P808" s="251"/>
      <c r="Q808" s="251"/>
    </row>
    <row r="809" spans="1:17" ht="20" x14ac:dyDescent="0.4">
      <c r="A809" s="269"/>
      <c r="B809" s="254"/>
      <c r="C809" s="251"/>
      <c r="D809" s="269"/>
      <c r="E809" s="254"/>
      <c r="F809" s="251"/>
      <c r="G809" s="256"/>
      <c r="H809" s="251"/>
      <c r="I809" s="251"/>
      <c r="J809" s="251"/>
      <c r="K809" s="251"/>
      <c r="L809" s="251"/>
      <c r="M809" s="251"/>
      <c r="N809" s="251"/>
      <c r="O809" s="251"/>
      <c r="P809" s="251"/>
      <c r="Q809" s="251"/>
    </row>
    <row r="810" spans="1:17" ht="20" x14ac:dyDescent="0.4">
      <c r="A810" s="269"/>
      <c r="B810" s="254"/>
      <c r="C810" s="251"/>
      <c r="D810" s="269"/>
      <c r="E810" s="254"/>
      <c r="F810" s="251"/>
      <c r="G810" s="256"/>
      <c r="H810" s="251"/>
      <c r="I810" s="251"/>
      <c r="J810" s="251"/>
      <c r="K810" s="251"/>
      <c r="L810" s="251"/>
      <c r="M810" s="251"/>
      <c r="N810" s="251"/>
      <c r="O810" s="251"/>
      <c r="P810" s="251"/>
      <c r="Q810" s="251"/>
    </row>
    <row r="811" spans="1:17" ht="20" x14ac:dyDescent="0.4">
      <c r="A811" s="269"/>
      <c r="B811" s="254"/>
      <c r="C811" s="251"/>
      <c r="D811" s="269"/>
      <c r="E811" s="254"/>
      <c r="F811" s="251"/>
      <c r="G811" s="256"/>
      <c r="H811" s="251"/>
      <c r="I811" s="251"/>
      <c r="J811" s="251"/>
      <c r="K811" s="251"/>
      <c r="L811" s="251"/>
      <c r="M811" s="251"/>
      <c r="N811" s="251"/>
      <c r="O811" s="251"/>
      <c r="P811" s="251"/>
      <c r="Q811" s="251"/>
    </row>
    <row r="812" spans="1:17" ht="20" x14ac:dyDescent="0.4">
      <c r="A812" s="269"/>
      <c r="B812" s="254"/>
      <c r="C812" s="251"/>
      <c r="D812" s="269"/>
      <c r="E812" s="254"/>
      <c r="F812" s="251"/>
      <c r="G812" s="256"/>
      <c r="H812" s="251"/>
      <c r="I812" s="251"/>
      <c r="J812" s="251"/>
      <c r="K812" s="251"/>
      <c r="L812" s="251"/>
      <c r="M812" s="251"/>
      <c r="N812" s="251"/>
      <c r="O812" s="251"/>
      <c r="P812" s="251"/>
      <c r="Q812" s="251"/>
    </row>
    <row r="813" spans="1:17" ht="20" x14ac:dyDescent="0.4">
      <c r="A813" s="269"/>
      <c r="B813" s="254"/>
      <c r="C813" s="251"/>
      <c r="D813" s="269"/>
      <c r="E813" s="254"/>
      <c r="F813" s="251"/>
      <c r="G813" s="256"/>
      <c r="H813" s="251"/>
      <c r="I813" s="251"/>
      <c r="J813" s="251"/>
      <c r="K813" s="251"/>
      <c r="L813" s="251"/>
      <c r="M813" s="251"/>
      <c r="N813" s="251"/>
      <c r="O813" s="251"/>
      <c r="P813" s="251"/>
      <c r="Q813" s="251"/>
    </row>
    <row r="814" spans="1:17" ht="20" x14ac:dyDescent="0.4">
      <c r="A814" s="269"/>
      <c r="B814" s="254"/>
      <c r="C814" s="251"/>
      <c r="D814" s="269"/>
      <c r="E814" s="254"/>
      <c r="F814" s="251"/>
      <c r="G814" s="256"/>
      <c r="H814" s="251"/>
      <c r="I814" s="251"/>
      <c r="J814" s="251"/>
      <c r="K814" s="251"/>
      <c r="L814" s="251"/>
      <c r="M814" s="251"/>
      <c r="N814" s="251"/>
      <c r="O814" s="251"/>
      <c r="P814" s="251"/>
      <c r="Q814" s="251"/>
    </row>
    <row r="815" spans="1:17" ht="20" x14ac:dyDescent="0.4">
      <c r="A815" s="269"/>
      <c r="B815" s="254"/>
      <c r="C815" s="251"/>
      <c r="D815" s="269"/>
      <c r="E815" s="254"/>
      <c r="F815" s="251"/>
      <c r="G815" s="256"/>
      <c r="H815" s="251"/>
      <c r="I815" s="251"/>
      <c r="J815" s="251"/>
      <c r="K815" s="251"/>
      <c r="L815" s="251"/>
      <c r="M815" s="251"/>
      <c r="N815" s="251"/>
      <c r="O815" s="251"/>
      <c r="P815" s="251"/>
      <c r="Q815" s="251"/>
    </row>
    <row r="816" spans="1:17" ht="20" x14ac:dyDescent="0.4">
      <c r="A816" s="269"/>
      <c r="B816" s="254"/>
      <c r="C816" s="251"/>
      <c r="D816" s="269"/>
      <c r="E816" s="254"/>
      <c r="F816" s="251"/>
      <c r="G816" s="256"/>
      <c r="H816" s="251"/>
      <c r="I816" s="251"/>
      <c r="J816" s="251"/>
      <c r="K816" s="251"/>
      <c r="L816" s="251"/>
      <c r="M816" s="251"/>
      <c r="N816" s="251"/>
      <c r="O816" s="251"/>
      <c r="P816" s="251"/>
      <c r="Q816" s="251"/>
    </row>
    <row r="817" spans="1:17" ht="20" x14ac:dyDescent="0.4">
      <c r="A817" s="269"/>
      <c r="B817" s="254"/>
      <c r="C817" s="251"/>
      <c r="D817" s="269"/>
      <c r="E817" s="254"/>
      <c r="F817" s="251"/>
      <c r="G817" s="256"/>
      <c r="H817" s="251"/>
      <c r="I817" s="251"/>
      <c r="J817" s="251"/>
      <c r="K817" s="251"/>
      <c r="L817" s="251"/>
      <c r="M817" s="251"/>
      <c r="N817" s="251"/>
      <c r="O817" s="251"/>
      <c r="P817" s="251"/>
      <c r="Q817" s="251"/>
    </row>
    <row r="818" spans="1:17" ht="20" x14ac:dyDescent="0.4">
      <c r="A818" s="269"/>
      <c r="B818" s="254"/>
      <c r="C818" s="251"/>
      <c r="D818" s="269"/>
      <c r="E818" s="254"/>
      <c r="F818" s="251"/>
      <c r="G818" s="256"/>
      <c r="H818" s="251"/>
      <c r="I818" s="251"/>
      <c r="J818" s="251"/>
      <c r="K818" s="251"/>
      <c r="L818" s="251"/>
      <c r="M818" s="251"/>
      <c r="N818" s="251"/>
      <c r="O818" s="251"/>
      <c r="P818" s="251"/>
      <c r="Q818" s="251"/>
    </row>
    <row r="819" spans="1:17" ht="20" x14ac:dyDescent="0.4">
      <c r="A819" s="269"/>
      <c r="B819" s="254"/>
      <c r="C819" s="251"/>
      <c r="D819" s="269"/>
      <c r="E819" s="254"/>
      <c r="F819" s="251"/>
      <c r="G819" s="256"/>
      <c r="H819" s="251"/>
      <c r="I819" s="251"/>
      <c r="J819" s="251"/>
      <c r="K819" s="251"/>
      <c r="L819" s="251"/>
      <c r="M819" s="251"/>
      <c r="N819" s="251"/>
      <c r="O819" s="251"/>
      <c r="P819" s="251"/>
      <c r="Q819" s="251"/>
    </row>
    <row r="820" spans="1:17" ht="20" x14ac:dyDescent="0.4">
      <c r="A820" s="269"/>
      <c r="B820" s="254"/>
      <c r="C820" s="251"/>
      <c r="D820" s="269"/>
      <c r="E820" s="254"/>
      <c r="F820" s="251"/>
      <c r="G820" s="256"/>
      <c r="H820" s="251"/>
      <c r="I820" s="251"/>
      <c r="J820" s="251"/>
      <c r="K820" s="251"/>
      <c r="L820" s="251"/>
      <c r="M820" s="251"/>
      <c r="N820" s="251"/>
      <c r="O820" s="251"/>
      <c r="P820" s="251"/>
      <c r="Q820" s="251"/>
    </row>
    <row r="821" spans="1:17" ht="20" x14ac:dyDescent="0.4">
      <c r="A821" s="269"/>
      <c r="B821" s="254"/>
      <c r="C821" s="251"/>
      <c r="D821" s="269"/>
      <c r="E821" s="254"/>
      <c r="F821" s="251"/>
      <c r="G821" s="256"/>
      <c r="H821" s="251"/>
      <c r="I821" s="251"/>
      <c r="J821" s="251"/>
      <c r="K821" s="251"/>
      <c r="L821" s="251"/>
      <c r="M821" s="251"/>
      <c r="N821" s="251"/>
      <c r="O821" s="251"/>
      <c r="P821" s="251"/>
      <c r="Q821" s="251"/>
    </row>
    <row r="822" spans="1:17" ht="20" x14ac:dyDescent="0.4">
      <c r="A822" s="269"/>
      <c r="B822" s="254"/>
      <c r="C822" s="251"/>
      <c r="D822" s="269"/>
      <c r="E822" s="254"/>
      <c r="F822" s="251"/>
      <c r="G822" s="256"/>
      <c r="H822" s="251"/>
      <c r="I822" s="251"/>
      <c r="J822" s="251"/>
      <c r="K822" s="251"/>
      <c r="L822" s="251"/>
      <c r="M822" s="251"/>
      <c r="N822" s="251"/>
      <c r="O822" s="251"/>
      <c r="P822" s="251"/>
      <c r="Q822" s="251"/>
    </row>
    <row r="823" spans="1:17" ht="20" x14ac:dyDescent="0.4">
      <c r="A823" s="269"/>
      <c r="B823" s="254"/>
      <c r="C823" s="251"/>
      <c r="D823" s="269"/>
      <c r="E823" s="254"/>
      <c r="F823" s="251"/>
      <c r="G823" s="256"/>
      <c r="H823" s="251"/>
      <c r="I823" s="251"/>
      <c r="J823" s="251"/>
      <c r="K823" s="251"/>
      <c r="L823" s="251"/>
      <c r="M823" s="251"/>
      <c r="N823" s="251"/>
      <c r="O823" s="251"/>
      <c r="P823" s="251"/>
      <c r="Q823" s="251"/>
    </row>
    <row r="824" spans="1:17" ht="20" x14ac:dyDescent="0.4">
      <c r="A824" s="269"/>
      <c r="B824" s="254"/>
      <c r="C824" s="251"/>
      <c r="D824" s="269"/>
      <c r="E824" s="254"/>
      <c r="F824" s="251"/>
      <c r="G824" s="256"/>
      <c r="H824" s="251"/>
      <c r="I824" s="251"/>
      <c r="J824" s="251"/>
      <c r="K824" s="251"/>
      <c r="L824" s="251"/>
      <c r="M824" s="251"/>
      <c r="N824" s="251"/>
      <c r="O824" s="251"/>
      <c r="P824" s="251"/>
      <c r="Q824" s="251"/>
    </row>
    <row r="825" spans="1:17" ht="20" x14ac:dyDescent="0.4">
      <c r="A825" s="269"/>
      <c r="B825" s="254"/>
      <c r="C825" s="251"/>
      <c r="D825" s="269"/>
      <c r="E825" s="254"/>
      <c r="F825" s="251"/>
      <c r="G825" s="256"/>
      <c r="H825" s="251"/>
      <c r="I825" s="251"/>
      <c r="J825" s="251"/>
      <c r="K825" s="251"/>
      <c r="L825" s="251"/>
      <c r="M825" s="251"/>
      <c r="N825" s="251"/>
      <c r="O825" s="251"/>
      <c r="P825" s="251"/>
      <c r="Q825" s="251"/>
    </row>
    <row r="826" spans="1:17" ht="20" x14ac:dyDescent="0.4">
      <c r="A826" s="269"/>
      <c r="B826" s="254"/>
      <c r="C826" s="251"/>
      <c r="D826" s="269"/>
      <c r="E826" s="254"/>
      <c r="F826" s="251"/>
      <c r="G826" s="256"/>
      <c r="H826" s="251"/>
      <c r="I826" s="251"/>
      <c r="J826" s="251"/>
      <c r="K826" s="251"/>
      <c r="L826" s="251"/>
      <c r="M826" s="251"/>
      <c r="N826" s="251"/>
      <c r="O826" s="251"/>
      <c r="P826" s="251"/>
      <c r="Q826" s="251"/>
    </row>
    <row r="827" spans="1:17" ht="20" x14ac:dyDescent="0.4">
      <c r="A827" s="269"/>
      <c r="B827" s="254"/>
      <c r="C827" s="251"/>
      <c r="D827" s="269"/>
      <c r="E827" s="254"/>
      <c r="F827" s="251"/>
      <c r="G827" s="256"/>
      <c r="H827" s="251"/>
      <c r="I827" s="251"/>
      <c r="J827" s="251"/>
      <c r="K827" s="251"/>
      <c r="L827" s="251"/>
      <c r="M827" s="251"/>
      <c r="N827" s="251"/>
      <c r="O827" s="251"/>
      <c r="P827" s="251"/>
      <c r="Q827" s="251"/>
    </row>
    <row r="828" spans="1:17" ht="20" x14ac:dyDescent="0.4">
      <c r="A828" s="269"/>
      <c r="B828" s="254"/>
      <c r="C828" s="251"/>
      <c r="D828" s="269"/>
      <c r="E828" s="254"/>
      <c r="F828" s="251"/>
      <c r="G828" s="256"/>
      <c r="H828" s="251"/>
      <c r="I828" s="251"/>
      <c r="J828" s="251"/>
      <c r="K828" s="251"/>
      <c r="L828" s="251"/>
      <c r="M828" s="251"/>
      <c r="N828" s="251"/>
      <c r="O828" s="251"/>
      <c r="P828" s="251"/>
      <c r="Q828" s="251"/>
    </row>
    <row r="829" spans="1:17" ht="20" x14ac:dyDescent="0.4">
      <c r="A829" s="269"/>
      <c r="B829" s="254"/>
      <c r="C829" s="251"/>
      <c r="D829" s="269"/>
      <c r="E829" s="254"/>
      <c r="F829" s="251"/>
      <c r="G829" s="256"/>
      <c r="H829" s="251"/>
      <c r="I829" s="251"/>
      <c r="J829" s="251"/>
      <c r="K829" s="251"/>
      <c r="L829" s="251"/>
      <c r="M829" s="251"/>
      <c r="N829" s="251"/>
      <c r="O829" s="251"/>
      <c r="P829" s="251"/>
      <c r="Q829" s="251"/>
    </row>
    <row r="830" spans="1:17" ht="20" x14ac:dyDescent="0.4">
      <c r="A830" s="269"/>
      <c r="B830" s="254"/>
      <c r="C830" s="251"/>
      <c r="D830" s="269"/>
      <c r="E830" s="254"/>
      <c r="F830" s="251"/>
      <c r="G830" s="256"/>
      <c r="H830" s="251"/>
      <c r="I830" s="251"/>
      <c r="J830" s="251"/>
      <c r="K830" s="251"/>
      <c r="L830" s="251"/>
      <c r="M830" s="251"/>
      <c r="N830" s="251"/>
      <c r="O830" s="251"/>
      <c r="P830" s="251"/>
      <c r="Q830" s="251"/>
    </row>
    <row r="831" spans="1:17" ht="20" x14ac:dyDescent="0.4">
      <c r="A831" s="269"/>
      <c r="B831" s="254"/>
      <c r="C831" s="251"/>
      <c r="D831" s="269"/>
      <c r="E831" s="254"/>
      <c r="F831" s="251"/>
      <c r="G831" s="256"/>
      <c r="H831" s="251"/>
      <c r="I831" s="251"/>
      <c r="J831" s="251"/>
      <c r="K831" s="251"/>
      <c r="L831" s="251"/>
      <c r="M831" s="251"/>
      <c r="N831" s="251"/>
      <c r="O831" s="251"/>
      <c r="P831" s="251"/>
      <c r="Q831" s="251"/>
    </row>
    <row r="832" spans="1:17" ht="20" x14ac:dyDescent="0.4">
      <c r="A832" s="269"/>
      <c r="B832" s="254"/>
      <c r="C832" s="251"/>
      <c r="D832" s="269"/>
      <c r="E832" s="254"/>
      <c r="F832" s="251"/>
      <c r="G832" s="256"/>
      <c r="H832" s="251"/>
      <c r="I832" s="251"/>
      <c r="J832" s="251"/>
      <c r="K832" s="251"/>
      <c r="L832" s="251"/>
      <c r="M832" s="251"/>
      <c r="N832" s="251"/>
      <c r="O832" s="251"/>
      <c r="P832" s="251"/>
      <c r="Q832" s="251"/>
    </row>
    <row r="833" spans="1:17" ht="20" x14ac:dyDescent="0.4">
      <c r="A833" s="269"/>
      <c r="B833" s="254"/>
      <c r="C833" s="251"/>
      <c r="D833" s="269"/>
      <c r="E833" s="254"/>
      <c r="F833" s="251"/>
      <c r="G833" s="256"/>
      <c r="H833" s="251"/>
      <c r="I833" s="251"/>
      <c r="J833" s="251"/>
      <c r="K833" s="251"/>
      <c r="L833" s="251"/>
      <c r="M833" s="251"/>
      <c r="N833" s="251"/>
      <c r="O833" s="251"/>
      <c r="P833" s="251"/>
      <c r="Q833" s="251"/>
    </row>
    <row r="834" spans="1:17" ht="20" x14ac:dyDescent="0.4">
      <c r="A834" s="269"/>
      <c r="B834" s="254"/>
      <c r="C834" s="251"/>
      <c r="D834" s="269"/>
      <c r="E834" s="254"/>
      <c r="F834" s="251"/>
      <c r="G834" s="256"/>
      <c r="H834" s="251"/>
      <c r="I834" s="251"/>
      <c r="J834" s="251"/>
      <c r="K834" s="251"/>
      <c r="L834" s="251"/>
      <c r="M834" s="251"/>
      <c r="N834" s="251"/>
      <c r="O834" s="251"/>
      <c r="P834" s="251"/>
      <c r="Q834" s="251"/>
    </row>
    <row r="835" spans="1:17" ht="20" x14ac:dyDescent="0.4">
      <c r="A835" s="269"/>
      <c r="B835" s="254"/>
      <c r="C835" s="251"/>
      <c r="D835" s="269"/>
      <c r="E835" s="254"/>
      <c r="F835" s="251"/>
      <c r="G835" s="256"/>
      <c r="H835" s="251"/>
      <c r="I835" s="251"/>
      <c r="J835" s="251"/>
      <c r="K835" s="251"/>
      <c r="L835" s="251"/>
      <c r="M835" s="251"/>
      <c r="N835" s="251"/>
      <c r="O835" s="251"/>
      <c r="P835" s="251"/>
      <c r="Q835" s="251"/>
    </row>
    <row r="836" spans="1:17" ht="20" x14ac:dyDescent="0.4">
      <c r="A836" s="269"/>
      <c r="B836" s="254"/>
      <c r="C836" s="251"/>
      <c r="D836" s="269"/>
      <c r="E836" s="254"/>
      <c r="F836" s="251"/>
      <c r="G836" s="256"/>
      <c r="H836" s="251"/>
      <c r="I836" s="251"/>
      <c r="J836" s="251"/>
      <c r="K836" s="251"/>
      <c r="L836" s="251"/>
      <c r="M836" s="251"/>
      <c r="N836" s="251"/>
      <c r="O836" s="251"/>
      <c r="P836" s="251"/>
      <c r="Q836" s="251"/>
    </row>
    <row r="837" spans="1:17" ht="20" x14ac:dyDescent="0.4">
      <c r="A837" s="269"/>
      <c r="B837" s="254"/>
      <c r="C837" s="251"/>
      <c r="D837" s="269"/>
      <c r="E837" s="254"/>
      <c r="F837" s="251"/>
      <c r="G837" s="256"/>
      <c r="H837" s="251"/>
      <c r="I837" s="251"/>
      <c r="J837" s="251"/>
      <c r="K837" s="251"/>
      <c r="L837" s="251"/>
      <c r="M837" s="251"/>
      <c r="N837" s="251"/>
      <c r="O837" s="251"/>
      <c r="P837" s="251"/>
      <c r="Q837" s="251"/>
    </row>
    <row r="838" spans="1:17" ht="20" x14ac:dyDescent="0.4">
      <c r="A838" s="269"/>
      <c r="B838" s="254"/>
      <c r="C838" s="251"/>
      <c r="D838" s="269"/>
      <c r="E838" s="254"/>
      <c r="F838" s="251"/>
      <c r="G838" s="256"/>
      <c r="H838" s="251"/>
      <c r="I838" s="251"/>
      <c r="J838" s="251"/>
      <c r="K838" s="251"/>
      <c r="L838" s="251"/>
      <c r="M838" s="251"/>
      <c r="N838" s="251"/>
      <c r="O838" s="251"/>
      <c r="P838" s="251"/>
      <c r="Q838" s="251"/>
    </row>
    <row r="839" spans="1:17" ht="20" x14ac:dyDescent="0.4">
      <c r="A839" s="269"/>
      <c r="B839" s="254"/>
      <c r="C839" s="251"/>
      <c r="D839" s="269"/>
      <c r="E839" s="254"/>
      <c r="F839" s="251"/>
      <c r="G839" s="256"/>
      <c r="H839" s="251"/>
      <c r="I839" s="251"/>
      <c r="J839" s="251"/>
      <c r="K839" s="251"/>
      <c r="L839" s="251"/>
      <c r="M839" s="251"/>
      <c r="N839" s="251"/>
      <c r="O839" s="251"/>
      <c r="P839" s="251"/>
      <c r="Q839" s="251"/>
    </row>
    <row r="840" spans="1:17" ht="20" x14ac:dyDescent="0.4">
      <c r="A840" s="269"/>
      <c r="B840" s="254"/>
      <c r="C840" s="251"/>
      <c r="D840" s="269"/>
      <c r="E840" s="254"/>
      <c r="F840" s="251"/>
      <c r="G840" s="256"/>
      <c r="H840" s="251"/>
      <c r="I840" s="251"/>
      <c r="J840" s="251"/>
      <c r="K840" s="251"/>
      <c r="L840" s="251"/>
      <c r="M840" s="251"/>
      <c r="N840" s="251"/>
      <c r="O840" s="251"/>
      <c r="P840" s="251"/>
      <c r="Q840" s="251"/>
    </row>
    <row r="841" spans="1:17" ht="20" x14ac:dyDescent="0.4">
      <c r="A841" s="269"/>
      <c r="B841" s="254"/>
      <c r="C841" s="251"/>
      <c r="D841" s="269"/>
      <c r="E841" s="254"/>
      <c r="F841" s="251"/>
      <c r="G841" s="256"/>
      <c r="H841" s="251"/>
      <c r="I841" s="251"/>
      <c r="J841" s="251"/>
      <c r="K841" s="251"/>
      <c r="L841" s="251"/>
      <c r="M841" s="251"/>
      <c r="N841" s="251"/>
      <c r="O841" s="251"/>
      <c r="P841" s="251"/>
      <c r="Q841" s="251"/>
    </row>
    <row r="842" spans="1:17" ht="20" x14ac:dyDescent="0.4">
      <c r="A842" s="269"/>
      <c r="B842" s="254"/>
      <c r="C842" s="251"/>
      <c r="D842" s="269"/>
      <c r="E842" s="254"/>
      <c r="F842" s="251"/>
      <c r="G842" s="256"/>
      <c r="H842" s="251"/>
      <c r="I842" s="251"/>
      <c r="J842" s="251"/>
      <c r="K842" s="251"/>
      <c r="L842" s="251"/>
      <c r="M842" s="251"/>
      <c r="N842" s="251"/>
      <c r="O842" s="251"/>
      <c r="P842" s="251"/>
      <c r="Q842" s="251"/>
    </row>
    <row r="843" spans="1:17" ht="20" x14ac:dyDescent="0.4">
      <c r="A843" s="269"/>
      <c r="B843" s="254"/>
      <c r="C843" s="251"/>
      <c r="D843" s="269"/>
      <c r="E843" s="254"/>
      <c r="F843" s="251"/>
      <c r="G843" s="256"/>
      <c r="H843" s="251"/>
      <c r="I843" s="251"/>
      <c r="J843" s="251"/>
      <c r="K843" s="251"/>
      <c r="L843" s="251"/>
      <c r="M843" s="251"/>
      <c r="N843" s="251"/>
      <c r="O843" s="251"/>
      <c r="P843" s="251"/>
      <c r="Q843" s="251"/>
    </row>
    <row r="844" spans="1:17" ht="20" x14ac:dyDescent="0.4">
      <c r="A844" s="269"/>
      <c r="B844" s="254"/>
      <c r="C844" s="251"/>
      <c r="D844" s="269"/>
      <c r="E844" s="254"/>
      <c r="F844" s="251"/>
      <c r="G844" s="256"/>
      <c r="H844" s="251"/>
      <c r="I844" s="251"/>
      <c r="J844" s="251"/>
      <c r="K844" s="251"/>
      <c r="L844" s="251"/>
      <c r="M844" s="251"/>
      <c r="N844" s="251"/>
      <c r="O844" s="251"/>
      <c r="P844" s="251"/>
      <c r="Q844" s="251"/>
    </row>
    <row r="845" spans="1:17" ht="20" x14ac:dyDescent="0.4">
      <c r="A845" s="269"/>
      <c r="B845" s="254"/>
      <c r="C845" s="251"/>
      <c r="D845" s="269"/>
      <c r="E845" s="254"/>
      <c r="F845" s="251"/>
      <c r="G845" s="256"/>
      <c r="H845" s="251"/>
      <c r="I845" s="251"/>
      <c r="J845" s="251"/>
      <c r="K845" s="251"/>
      <c r="L845" s="251"/>
      <c r="M845" s="251"/>
      <c r="N845" s="251"/>
      <c r="O845" s="251"/>
      <c r="P845" s="251"/>
      <c r="Q845" s="251"/>
    </row>
    <row r="846" spans="1:17" ht="20" x14ac:dyDescent="0.4">
      <c r="A846" s="269"/>
      <c r="B846" s="254"/>
      <c r="C846" s="251"/>
      <c r="D846" s="269"/>
      <c r="E846" s="254"/>
      <c r="F846" s="251"/>
      <c r="G846" s="256"/>
      <c r="H846" s="251"/>
      <c r="I846" s="251"/>
      <c r="J846" s="251"/>
      <c r="K846" s="251"/>
      <c r="L846" s="251"/>
      <c r="M846" s="251"/>
      <c r="N846" s="251"/>
      <c r="O846" s="251"/>
      <c r="P846" s="251"/>
      <c r="Q846" s="251"/>
    </row>
    <row r="847" spans="1:17" ht="20" x14ac:dyDescent="0.4">
      <c r="A847" s="269"/>
      <c r="B847" s="254"/>
      <c r="C847" s="251"/>
      <c r="D847" s="269"/>
      <c r="E847" s="254"/>
      <c r="F847" s="251"/>
      <c r="G847" s="256"/>
      <c r="H847" s="251"/>
      <c r="I847" s="251"/>
      <c r="J847" s="251"/>
      <c r="K847" s="251"/>
      <c r="L847" s="251"/>
      <c r="M847" s="251"/>
      <c r="N847" s="251"/>
      <c r="O847" s="251"/>
      <c r="P847" s="251"/>
      <c r="Q847" s="251"/>
    </row>
    <row r="848" spans="1:17" ht="20" x14ac:dyDescent="0.4">
      <c r="A848" s="269"/>
      <c r="B848" s="254"/>
      <c r="C848" s="251"/>
      <c r="D848" s="269"/>
      <c r="E848" s="254"/>
      <c r="F848" s="251"/>
      <c r="G848" s="256"/>
      <c r="H848" s="251"/>
      <c r="I848" s="251"/>
      <c r="J848" s="251"/>
      <c r="K848" s="251"/>
      <c r="L848" s="251"/>
      <c r="M848" s="251"/>
      <c r="N848" s="251"/>
      <c r="O848" s="251"/>
      <c r="P848" s="251"/>
      <c r="Q848" s="251"/>
    </row>
    <row r="849" spans="1:17" ht="20" x14ac:dyDescent="0.4">
      <c r="A849" s="269"/>
      <c r="B849" s="254"/>
      <c r="C849" s="251"/>
      <c r="D849" s="269"/>
      <c r="E849" s="254"/>
      <c r="F849" s="251"/>
      <c r="G849" s="256"/>
      <c r="H849" s="251"/>
      <c r="I849" s="251"/>
      <c r="J849" s="251"/>
      <c r="K849" s="251"/>
      <c r="L849" s="251"/>
      <c r="M849" s="251"/>
      <c r="N849" s="251"/>
      <c r="O849" s="251"/>
      <c r="P849" s="251"/>
      <c r="Q849" s="251"/>
    </row>
    <row r="850" spans="1:17" ht="20" x14ac:dyDescent="0.4">
      <c r="A850" s="269"/>
      <c r="B850" s="254"/>
      <c r="C850" s="251"/>
      <c r="D850" s="269"/>
      <c r="E850" s="254"/>
      <c r="F850" s="251"/>
      <c r="G850" s="256"/>
      <c r="H850" s="251"/>
      <c r="I850" s="251"/>
      <c r="J850" s="251"/>
      <c r="K850" s="251"/>
      <c r="L850" s="251"/>
      <c r="M850" s="251"/>
      <c r="N850" s="251"/>
      <c r="O850" s="251"/>
      <c r="P850" s="251"/>
      <c r="Q850" s="251"/>
    </row>
    <row r="851" spans="1:17" ht="20" x14ac:dyDescent="0.4">
      <c r="A851" s="269"/>
      <c r="B851" s="254"/>
      <c r="C851" s="251"/>
      <c r="D851" s="269"/>
      <c r="E851" s="254"/>
      <c r="F851" s="251"/>
      <c r="G851" s="256"/>
      <c r="H851" s="251"/>
      <c r="I851" s="251"/>
      <c r="J851" s="251"/>
      <c r="K851" s="251"/>
      <c r="L851" s="251"/>
      <c r="M851" s="251"/>
      <c r="N851" s="251"/>
      <c r="O851" s="251"/>
      <c r="P851" s="251"/>
      <c r="Q851" s="251"/>
    </row>
    <row r="852" spans="1:17" ht="20" x14ac:dyDescent="0.4">
      <c r="A852" s="269"/>
      <c r="B852" s="254"/>
      <c r="C852" s="251"/>
      <c r="D852" s="269"/>
      <c r="E852" s="254"/>
      <c r="F852" s="251"/>
      <c r="G852" s="256"/>
      <c r="H852" s="251"/>
      <c r="I852" s="251"/>
      <c r="J852" s="251"/>
      <c r="K852" s="251"/>
      <c r="L852" s="251"/>
      <c r="M852" s="251"/>
      <c r="N852" s="251"/>
      <c r="O852" s="251"/>
      <c r="P852" s="251"/>
      <c r="Q852" s="251"/>
    </row>
    <row r="853" spans="1:17" ht="20" x14ac:dyDescent="0.4">
      <c r="A853" s="269"/>
      <c r="B853" s="254"/>
      <c r="C853" s="251"/>
      <c r="D853" s="269"/>
      <c r="E853" s="254"/>
      <c r="F853" s="251"/>
      <c r="G853" s="256"/>
      <c r="H853" s="251"/>
      <c r="I853" s="251"/>
      <c r="J853" s="251"/>
      <c r="K853" s="251"/>
      <c r="L853" s="251"/>
      <c r="M853" s="251"/>
      <c r="N853" s="251"/>
      <c r="O853" s="251"/>
      <c r="P853" s="251"/>
      <c r="Q853" s="251"/>
    </row>
    <row r="854" spans="1:17" ht="20" x14ac:dyDescent="0.4">
      <c r="A854" s="269"/>
      <c r="B854" s="254"/>
      <c r="C854" s="251"/>
      <c r="D854" s="269"/>
      <c r="E854" s="254"/>
      <c r="F854" s="251"/>
      <c r="G854" s="256"/>
      <c r="H854" s="251"/>
      <c r="I854" s="251"/>
      <c r="J854" s="251"/>
      <c r="K854" s="251"/>
      <c r="L854" s="251"/>
      <c r="M854" s="251"/>
      <c r="N854" s="251"/>
      <c r="O854" s="251"/>
      <c r="P854" s="251"/>
      <c r="Q854" s="251"/>
    </row>
    <row r="855" spans="1:17" ht="20" x14ac:dyDescent="0.4">
      <c r="A855" s="269"/>
      <c r="B855" s="254"/>
      <c r="C855" s="251"/>
      <c r="D855" s="269"/>
      <c r="E855" s="254"/>
      <c r="F855" s="251"/>
      <c r="G855" s="256"/>
      <c r="H855" s="251"/>
      <c r="I855" s="251"/>
      <c r="J855" s="251"/>
      <c r="K855" s="251"/>
      <c r="L855" s="251"/>
      <c r="M855" s="251"/>
      <c r="N855" s="251"/>
      <c r="O855" s="251"/>
      <c r="P855" s="251"/>
      <c r="Q855" s="251"/>
    </row>
    <row r="856" spans="1:17" ht="20" x14ac:dyDescent="0.4">
      <c r="A856" s="269"/>
      <c r="B856" s="254"/>
      <c r="C856" s="251"/>
      <c r="D856" s="269"/>
      <c r="E856" s="254"/>
      <c r="F856" s="251"/>
      <c r="G856" s="256"/>
      <c r="H856" s="251"/>
      <c r="I856" s="251"/>
      <c r="J856" s="251"/>
      <c r="K856" s="251"/>
      <c r="L856" s="251"/>
      <c r="M856" s="251"/>
      <c r="N856" s="251"/>
      <c r="O856" s="251"/>
      <c r="P856" s="251"/>
      <c r="Q856" s="251"/>
    </row>
    <row r="857" spans="1:17" ht="20" x14ac:dyDescent="0.4">
      <c r="A857" s="269"/>
      <c r="B857" s="254"/>
      <c r="C857" s="251"/>
      <c r="D857" s="269"/>
      <c r="E857" s="254"/>
      <c r="F857" s="251"/>
      <c r="G857" s="256"/>
      <c r="H857" s="251"/>
      <c r="I857" s="251"/>
      <c r="J857" s="251"/>
      <c r="K857" s="251"/>
      <c r="L857" s="251"/>
      <c r="M857" s="251"/>
      <c r="N857" s="251"/>
      <c r="O857" s="251"/>
      <c r="P857" s="251"/>
      <c r="Q857" s="251"/>
    </row>
    <row r="858" spans="1:17" ht="20" x14ac:dyDescent="0.4">
      <c r="A858" s="269"/>
      <c r="B858" s="254"/>
      <c r="C858" s="251"/>
      <c r="D858" s="269"/>
      <c r="E858" s="254"/>
      <c r="F858" s="251"/>
      <c r="G858" s="256"/>
      <c r="H858" s="251"/>
      <c r="I858" s="251"/>
      <c r="J858" s="251"/>
      <c r="K858" s="251"/>
      <c r="L858" s="251"/>
      <c r="M858" s="251"/>
      <c r="N858" s="251"/>
      <c r="O858" s="251"/>
      <c r="P858" s="251"/>
      <c r="Q858" s="251"/>
    </row>
    <row r="859" spans="1:17" ht="20" x14ac:dyDescent="0.4">
      <c r="A859" s="269"/>
      <c r="B859" s="254"/>
      <c r="C859" s="251"/>
      <c r="D859" s="269"/>
      <c r="E859" s="254"/>
      <c r="F859" s="251"/>
      <c r="G859" s="256"/>
      <c r="H859" s="251"/>
      <c r="I859" s="251"/>
      <c r="J859" s="251"/>
      <c r="K859" s="251"/>
      <c r="L859" s="251"/>
      <c r="M859" s="251"/>
      <c r="N859" s="251"/>
      <c r="O859" s="251"/>
      <c r="P859" s="251"/>
      <c r="Q859" s="251"/>
    </row>
    <row r="860" spans="1:17" ht="20" x14ac:dyDescent="0.4">
      <c r="A860" s="269"/>
      <c r="B860" s="254"/>
      <c r="C860" s="251"/>
      <c r="D860" s="269"/>
      <c r="E860" s="254"/>
      <c r="F860" s="251"/>
      <c r="G860" s="256"/>
      <c r="H860" s="251"/>
      <c r="I860" s="251"/>
      <c r="J860" s="251"/>
      <c r="K860" s="251"/>
      <c r="L860" s="251"/>
      <c r="M860" s="251"/>
      <c r="N860" s="251"/>
      <c r="O860" s="251"/>
      <c r="P860" s="251"/>
      <c r="Q860" s="251"/>
    </row>
    <row r="861" spans="1:17" ht="20" x14ac:dyDescent="0.4">
      <c r="A861" s="269"/>
      <c r="B861" s="254"/>
      <c r="C861" s="251"/>
      <c r="D861" s="269"/>
      <c r="E861" s="254"/>
      <c r="F861" s="251"/>
      <c r="G861" s="256"/>
      <c r="H861" s="251"/>
      <c r="I861" s="251"/>
      <c r="J861" s="251"/>
      <c r="K861" s="251"/>
      <c r="L861" s="251"/>
      <c r="M861" s="251"/>
      <c r="N861" s="251"/>
      <c r="O861" s="251"/>
      <c r="P861" s="251"/>
      <c r="Q861" s="251"/>
    </row>
    <row r="862" spans="1:17" ht="20" x14ac:dyDescent="0.4">
      <c r="A862" s="269"/>
      <c r="B862" s="254"/>
      <c r="C862" s="251"/>
      <c r="D862" s="269"/>
      <c r="E862" s="254"/>
      <c r="F862" s="251"/>
      <c r="G862" s="256"/>
      <c r="H862" s="251"/>
      <c r="I862" s="251"/>
      <c r="J862" s="251"/>
      <c r="K862" s="251"/>
      <c r="L862" s="251"/>
      <c r="M862" s="251"/>
      <c r="N862" s="251"/>
      <c r="O862" s="251"/>
      <c r="P862" s="251"/>
      <c r="Q862" s="251"/>
    </row>
    <row r="863" spans="1:17" ht="20" x14ac:dyDescent="0.4">
      <c r="A863" s="269"/>
      <c r="B863" s="254"/>
      <c r="C863" s="251"/>
      <c r="D863" s="269"/>
      <c r="E863" s="254"/>
      <c r="F863" s="251"/>
      <c r="G863" s="256"/>
      <c r="H863" s="251"/>
      <c r="I863" s="251"/>
      <c r="J863" s="251"/>
      <c r="K863" s="251"/>
      <c r="L863" s="251"/>
      <c r="M863" s="251"/>
      <c r="N863" s="251"/>
      <c r="O863" s="251"/>
      <c r="P863" s="251"/>
      <c r="Q863" s="251"/>
    </row>
    <row r="864" spans="1:17" ht="20" x14ac:dyDescent="0.4">
      <c r="A864" s="269"/>
      <c r="B864" s="254"/>
      <c r="C864" s="251"/>
      <c r="D864" s="269"/>
      <c r="E864" s="254"/>
      <c r="F864" s="251"/>
      <c r="G864" s="256"/>
      <c r="H864" s="251"/>
      <c r="I864" s="251"/>
      <c r="J864" s="251"/>
      <c r="K864" s="251"/>
      <c r="L864" s="251"/>
      <c r="M864" s="251"/>
      <c r="N864" s="251"/>
      <c r="O864" s="251"/>
      <c r="P864" s="251"/>
      <c r="Q864" s="251"/>
    </row>
    <row r="865" spans="1:17" ht="20" x14ac:dyDescent="0.4">
      <c r="A865" s="269"/>
      <c r="B865" s="254"/>
      <c r="C865" s="251"/>
      <c r="D865" s="269"/>
      <c r="E865" s="254"/>
      <c r="F865" s="251"/>
      <c r="G865" s="256"/>
      <c r="H865" s="251"/>
      <c r="I865" s="251"/>
      <c r="J865" s="251"/>
      <c r="K865" s="251"/>
      <c r="L865" s="251"/>
      <c r="M865" s="251"/>
      <c r="N865" s="251"/>
      <c r="O865" s="251"/>
      <c r="P865" s="251"/>
      <c r="Q865" s="251"/>
    </row>
    <row r="866" spans="1:17" ht="20" x14ac:dyDescent="0.4">
      <c r="A866" s="269"/>
      <c r="B866" s="254"/>
      <c r="C866" s="251"/>
      <c r="D866" s="269"/>
      <c r="E866" s="254"/>
      <c r="F866" s="251"/>
      <c r="G866" s="256"/>
      <c r="H866" s="251"/>
      <c r="I866" s="251"/>
      <c r="J866" s="251"/>
      <c r="K866" s="251"/>
      <c r="L866" s="251"/>
      <c r="M866" s="251"/>
      <c r="N866" s="251"/>
      <c r="O866" s="251"/>
      <c r="P866" s="251"/>
      <c r="Q866" s="251"/>
    </row>
    <row r="867" spans="1:17" ht="20" x14ac:dyDescent="0.4">
      <c r="A867" s="269"/>
      <c r="B867" s="254"/>
      <c r="C867" s="251"/>
      <c r="D867" s="269"/>
      <c r="E867" s="254"/>
      <c r="F867" s="251"/>
      <c r="G867" s="256"/>
      <c r="H867" s="251"/>
      <c r="I867" s="251"/>
      <c r="J867" s="251"/>
      <c r="K867" s="251"/>
      <c r="L867" s="251"/>
      <c r="M867" s="251"/>
      <c r="N867" s="251"/>
      <c r="O867" s="251"/>
      <c r="P867" s="251"/>
      <c r="Q867" s="251"/>
    </row>
    <row r="868" spans="1:17" ht="20" x14ac:dyDescent="0.4">
      <c r="A868" s="269"/>
      <c r="B868" s="254"/>
      <c r="C868" s="251"/>
      <c r="D868" s="269"/>
      <c r="E868" s="254"/>
      <c r="F868" s="251"/>
      <c r="G868" s="256"/>
      <c r="H868" s="251"/>
      <c r="I868" s="251"/>
      <c r="J868" s="251"/>
      <c r="K868" s="251"/>
      <c r="L868" s="251"/>
      <c r="M868" s="251"/>
      <c r="N868" s="251"/>
      <c r="O868" s="251"/>
      <c r="P868" s="251"/>
      <c r="Q868" s="251"/>
    </row>
    <row r="869" spans="1:17" ht="20" x14ac:dyDescent="0.4">
      <c r="A869" s="269"/>
      <c r="B869" s="254"/>
      <c r="C869" s="251"/>
      <c r="D869" s="269"/>
      <c r="E869" s="254"/>
      <c r="F869" s="251"/>
      <c r="G869" s="256"/>
      <c r="H869" s="251"/>
      <c r="I869" s="251"/>
      <c r="J869" s="251"/>
      <c r="K869" s="251"/>
      <c r="L869" s="251"/>
      <c r="M869" s="251"/>
      <c r="N869" s="251"/>
      <c r="O869" s="251"/>
      <c r="P869" s="251"/>
      <c r="Q869" s="251"/>
    </row>
    <row r="870" spans="1:17" ht="20" x14ac:dyDescent="0.4">
      <c r="A870" s="269"/>
      <c r="B870" s="254"/>
      <c r="C870" s="251"/>
      <c r="D870" s="269"/>
      <c r="E870" s="254"/>
      <c r="F870" s="251"/>
      <c r="G870" s="256"/>
      <c r="H870" s="251"/>
      <c r="I870" s="251"/>
      <c r="J870" s="251"/>
      <c r="K870" s="251"/>
      <c r="L870" s="251"/>
      <c r="M870" s="251"/>
      <c r="N870" s="251"/>
      <c r="O870" s="251"/>
      <c r="P870" s="251"/>
      <c r="Q870" s="251"/>
    </row>
    <row r="871" spans="1:17" ht="20" x14ac:dyDescent="0.4">
      <c r="A871" s="269"/>
      <c r="B871" s="254"/>
      <c r="C871" s="251"/>
      <c r="D871" s="269"/>
      <c r="E871" s="254"/>
      <c r="F871" s="251"/>
      <c r="G871" s="256"/>
      <c r="H871" s="251"/>
      <c r="I871" s="251"/>
      <c r="J871" s="251"/>
      <c r="K871" s="251"/>
      <c r="L871" s="251"/>
      <c r="M871" s="251"/>
      <c r="N871" s="251"/>
      <c r="O871" s="251"/>
      <c r="P871" s="251"/>
      <c r="Q871" s="251"/>
    </row>
    <row r="872" spans="1:17" ht="20" x14ac:dyDescent="0.4">
      <c r="A872" s="269"/>
      <c r="B872" s="254"/>
      <c r="C872" s="251"/>
      <c r="D872" s="269"/>
      <c r="E872" s="254"/>
      <c r="F872" s="251"/>
      <c r="G872" s="256"/>
      <c r="H872" s="251"/>
      <c r="I872" s="251"/>
      <c r="J872" s="251"/>
      <c r="K872" s="251"/>
      <c r="L872" s="251"/>
      <c r="M872" s="251"/>
      <c r="N872" s="251"/>
      <c r="O872" s="251"/>
      <c r="P872" s="251"/>
      <c r="Q872" s="251"/>
    </row>
    <row r="873" spans="1:17" ht="20" x14ac:dyDescent="0.4">
      <c r="A873" s="269"/>
      <c r="B873" s="254"/>
      <c r="C873" s="251"/>
      <c r="D873" s="269"/>
      <c r="E873" s="254"/>
      <c r="F873" s="251"/>
      <c r="G873" s="256"/>
      <c r="H873" s="251"/>
      <c r="I873" s="251"/>
      <c r="J873" s="251"/>
      <c r="K873" s="251"/>
      <c r="L873" s="251"/>
      <c r="M873" s="251"/>
      <c r="N873" s="251"/>
      <c r="O873" s="251"/>
      <c r="P873" s="251"/>
      <c r="Q873" s="251"/>
    </row>
    <row r="874" spans="1:17" ht="20" x14ac:dyDescent="0.4">
      <c r="A874" s="269"/>
      <c r="B874" s="254"/>
      <c r="C874" s="251"/>
      <c r="D874" s="269"/>
      <c r="E874" s="254"/>
      <c r="F874" s="251"/>
      <c r="G874" s="256"/>
      <c r="H874" s="251"/>
      <c r="I874" s="251"/>
      <c r="J874" s="251"/>
      <c r="K874" s="251"/>
      <c r="L874" s="251"/>
      <c r="M874" s="251"/>
      <c r="N874" s="251"/>
      <c r="O874" s="251"/>
      <c r="P874" s="251"/>
      <c r="Q874" s="251"/>
    </row>
    <row r="875" spans="1:17" ht="20" x14ac:dyDescent="0.4">
      <c r="A875" s="269"/>
      <c r="B875" s="254"/>
      <c r="C875" s="251"/>
      <c r="D875" s="269"/>
      <c r="E875" s="254"/>
      <c r="F875" s="251"/>
      <c r="G875" s="256"/>
      <c r="H875" s="251"/>
      <c r="I875" s="251"/>
      <c r="J875" s="251"/>
      <c r="K875" s="251"/>
      <c r="L875" s="251"/>
      <c r="M875" s="251"/>
      <c r="N875" s="251"/>
      <c r="O875" s="251"/>
      <c r="P875" s="251"/>
      <c r="Q875" s="251"/>
    </row>
    <row r="876" spans="1:17" ht="20" x14ac:dyDescent="0.4">
      <c r="A876" s="269"/>
      <c r="B876" s="254"/>
      <c r="C876" s="251"/>
      <c r="D876" s="269"/>
      <c r="E876" s="254"/>
      <c r="F876" s="251"/>
      <c r="G876" s="256"/>
      <c r="H876" s="251"/>
      <c r="I876" s="251"/>
      <c r="J876" s="251"/>
      <c r="K876" s="251"/>
      <c r="L876" s="251"/>
      <c r="M876" s="251"/>
      <c r="N876" s="251"/>
      <c r="O876" s="251"/>
      <c r="P876" s="251"/>
      <c r="Q876" s="251"/>
    </row>
    <row r="877" spans="1:17" ht="20" x14ac:dyDescent="0.4">
      <c r="A877" s="269"/>
      <c r="B877" s="254"/>
      <c r="C877" s="251"/>
      <c r="D877" s="269"/>
      <c r="E877" s="254"/>
      <c r="F877" s="251"/>
      <c r="G877" s="256"/>
      <c r="H877" s="251"/>
      <c r="I877" s="251"/>
      <c r="J877" s="251"/>
      <c r="K877" s="251"/>
      <c r="L877" s="251"/>
      <c r="M877" s="251"/>
      <c r="N877" s="251"/>
      <c r="O877" s="251"/>
      <c r="P877" s="251"/>
      <c r="Q877" s="251"/>
    </row>
    <row r="878" spans="1:17" ht="20" x14ac:dyDescent="0.4">
      <c r="A878" s="269"/>
      <c r="B878" s="254"/>
      <c r="C878" s="251"/>
      <c r="D878" s="269"/>
      <c r="E878" s="254"/>
      <c r="F878" s="251"/>
      <c r="G878" s="256"/>
      <c r="H878" s="251"/>
      <c r="I878" s="251"/>
      <c r="J878" s="251"/>
      <c r="K878" s="251"/>
      <c r="L878" s="251"/>
      <c r="M878" s="251"/>
      <c r="N878" s="251"/>
      <c r="O878" s="251"/>
      <c r="P878" s="251"/>
      <c r="Q878" s="251"/>
    </row>
    <row r="879" spans="1:17" ht="20" x14ac:dyDescent="0.4">
      <c r="A879" s="269"/>
      <c r="B879" s="254"/>
      <c r="C879" s="251"/>
      <c r="D879" s="269"/>
      <c r="E879" s="254"/>
      <c r="F879" s="251"/>
      <c r="G879" s="256"/>
      <c r="H879" s="251"/>
      <c r="I879" s="251"/>
      <c r="J879" s="251"/>
      <c r="K879" s="251"/>
      <c r="L879" s="251"/>
      <c r="M879" s="251"/>
      <c r="N879" s="251"/>
      <c r="O879" s="251"/>
      <c r="P879" s="251"/>
      <c r="Q879" s="251"/>
    </row>
    <row r="880" spans="1:17" ht="20" x14ac:dyDescent="0.4">
      <c r="A880" s="269"/>
      <c r="B880" s="254"/>
      <c r="C880" s="251"/>
      <c r="D880" s="269"/>
      <c r="E880" s="254"/>
      <c r="F880" s="251"/>
      <c r="G880" s="256"/>
      <c r="H880" s="251"/>
      <c r="I880" s="251"/>
      <c r="J880" s="251"/>
      <c r="K880" s="251"/>
      <c r="L880" s="251"/>
      <c r="M880" s="251"/>
      <c r="N880" s="251"/>
      <c r="O880" s="251"/>
      <c r="P880" s="251"/>
      <c r="Q880" s="251"/>
    </row>
    <row r="881" spans="1:17" ht="20" x14ac:dyDescent="0.4">
      <c r="A881" s="269"/>
      <c r="B881" s="254"/>
      <c r="C881" s="251"/>
      <c r="D881" s="269"/>
      <c r="E881" s="254"/>
      <c r="F881" s="251"/>
      <c r="G881" s="256"/>
      <c r="H881" s="251"/>
      <c r="I881" s="251"/>
      <c r="J881" s="251"/>
      <c r="K881" s="251"/>
      <c r="L881" s="251"/>
      <c r="M881" s="251"/>
      <c r="N881" s="251"/>
      <c r="O881" s="251"/>
      <c r="P881" s="251"/>
      <c r="Q881" s="251"/>
    </row>
    <row r="882" spans="1:17" ht="20" x14ac:dyDescent="0.4">
      <c r="A882" s="269"/>
      <c r="B882" s="254"/>
      <c r="C882" s="251"/>
      <c r="D882" s="269"/>
      <c r="E882" s="254"/>
      <c r="F882" s="251"/>
      <c r="G882" s="256"/>
      <c r="H882" s="251"/>
      <c r="I882" s="251"/>
      <c r="J882" s="251"/>
      <c r="K882" s="251"/>
      <c r="L882" s="251"/>
      <c r="M882" s="251"/>
      <c r="N882" s="251"/>
      <c r="O882" s="251"/>
      <c r="P882" s="251"/>
      <c r="Q882" s="251"/>
    </row>
    <row r="883" spans="1:17" ht="20" x14ac:dyDescent="0.4">
      <c r="A883" s="269"/>
      <c r="B883" s="254"/>
      <c r="C883" s="251"/>
      <c r="D883" s="269"/>
      <c r="E883" s="254"/>
      <c r="F883" s="251"/>
      <c r="G883" s="256"/>
      <c r="H883" s="251"/>
      <c r="I883" s="251"/>
      <c r="J883" s="251"/>
      <c r="K883" s="251"/>
      <c r="L883" s="251"/>
      <c r="M883" s="251"/>
      <c r="N883" s="251"/>
      <c r="O883" s="251"/>
      <c r="P883" s="251"/>
      <c r="Q883" s="251"/>
    </row>
    <row r="884" spans="1:17" ht="20" x14ac:dyDescent="0.4">
      <c r="A884" s="269"/>
      <c r="B884" s="254"/>
      <c r="C884" s="251"/>
      <c r="D884" s="269"/>
      <c r="E884" s="254"/>
      <c r="F884" s="251"/>
      <c r="G884" s="256"/>
      <c r="H884" s="251"/>
      <c r="I884" s="251"/>
      <c r="J884" s="251"/>
      <c r="K884" s="251"/>
      <c r="L884" s="251"/>
      <c r="M884" s="251"/>
      <c r="N884" s="251"/>
      <c r="O884" s="251"/>
      <c r="P884" s="251"/>
      <c r="Q884" s="251"/>
    </row>
    <row r="885" spans="1:17" ht="20" x14ac:dyDescent="0.4">
      <c r="A885" s="269"/>
      <c r="B885" s="254"/>
      <c r="C885" s="251"/>
      <c r="D885" s="269"/>
      <c r="E885" s="254"/>
      <c r="F885" s="251"/>
      <c r="G885" s="256"/>
      <c r="H885" s="251"/>
      <c r="I885" s="251"/>
      <c r="J885" s="251"/>
      <c r="K885" s="251"/>
      <c r="L885" s="251"/>
      <c r="M885" s="251"/>
      <c r="N885" s="251"/>
      <c r="O885" s="251"/>
      <c r="P885" s="251"/>
      <c r="Q885" s="251"/>
    </row>
    <row r="886" spans="1:17" ht="20" x14ac:dyDescent="0.4">
      <c r="A886" s="269"/>
      <c r="B886" s="254"/>
      <c r="C886" s="251"/>
      <c r="D886" s="269"/>
      <c r="E886" s="254"/>
      <c r="F886" s="251"/>
      <c r="G886" s="256"/>
      <c r="H886" s="251"/>
      <c r="I886" s="251"/>
      <c r="J886" s="251"/>
      <c r="K886" s="251"/>
      <c r="L886" s="251"/>
      <c r="M886" s="251"/>
      <c r="N886" s="251"/>
      <c r="O886" s="251"/>
      <c r="P886" s="251"/>
      <c r="Q886" s="251"/>
    </row>
    <row r="887" spans="1:17" ht="20" x14ac:dyDescent="0.4">
      <c r="A887" s="269"/>
      <c r="B887" s="254"/>
      <c r="C887" s="251"/>
      <c r="D887" s="269"/>
      <c r="E887" s="254"/>
      <c r="F887" s="251"/>
      <c r="G887" s="256"/>
      <c r="H887" s="251"/>
      <c r="I887" s="251"/>
      <c r="J887" s="251"/>
      <c r="K887" s="251"/>
      <c r="L887" s="251"/>
      <c r="M887" s="251"/>
      <c r="N887" s="251"/>
      <c r="O887" s="251"/>
      <c r="P887" s="251"/>
      <c r="Q887" s="251"/>
    </row>
    <row r="888" spans="1:17" ht="20" x14ac:dyDescent="0.4">
      <c r="A888" s="269"/>
      <c r="B888" s="254"/>
      <c r="C888" s="251"/>
      <c r="D888" s="269"/>
      <c r="E888" s="254"/>
      <c r="F888" s="251"/>
      <c r="G888" s="256"/>
      <c r="H888" s="251"/>
      <c r="I888" s="251"/>
      <c r="J888" s="251"/>
      <c r="K888" s="251"/>
      <c r="L888" s="251"/>
      <c r="M888" s="251"/>
      <c r="N888" s="251"/>
      <c r="O888" s="251"/>
      <c r="P888" s="251"/>
      <c r="Q888" s="251"/>
    </row>
    <row r="889" spans="1:17" ht="20" x14ac:dyDescent="0.4">
      <c r="A889" s="269"/>
      <c r="B889" s="254"/>
      <c r="C889" s="251"/>
      <c r="D889" s="269"/>
      <c r="E889" s="254"/>
      <c r="F889" s="251"/>
      <c r="G889" s="256"/>
      <c r="H889" s="251"/>
      <c r="I889" s="251"/>
      <c r="J889" s="251"/>
      <c r="K889" s="251"/>
      <c r="L889" s="251"/>
      <c r="M889" s="251"/>
      <c r="N889" s="251"/>
      <c r="O889" s="251"/>
      <c r="P889" s="251"/>
      <c r="Q889" s="251"/>
    </row>
    <row r="890" spans="1:17" ht="20" x14ac:dyDescent="0.4">
      <c r="A890" s="269"/>
      <c r="B890" s="254"/>
      <c r="C890" s="251"/>
      <c r="D890" s="269"/>
      <c r="E890" s="254"/>
      <c r="F890" s="251"/>
      <c r="G890" s="256"/>
      <c r="H890" s="251"/>
      <c r="I890" s="251"/>
      <c r="J890" s="251"/>
      <c r="K890" s="251"/>
      <c r="L890" s="251"/>
      <c r="M890" s="251"/>
      <c r="N890" s="251"/>
      <c r="O890" s="251"/>
      <c r="P890" s="251"/>
      <c r="Q890" s="251"/>
    </row>
    <row r="891" spans="1:17" ht="20" x14ac:dyDescent="0.4">
      <c r="A891" s="269"/>
      <c r="B891" s="254"/>
      <c r="C891" s="251"/>
      <c r="D891" s="269"/>
      <c r="E891" s="254"/>
      <c r="F891" s="251"/>
      <c r="G891" s="256"/>
      <c r="H891" s="251"/>
      <c r="I891" s="251"/>
      <c r="J891" s="251"/>
      <c r="K891" s="251"/>
      <c r="L891" s="251"/>
      <c r="M891" s="251"/>
      <c r="N891" s="251"/>
      <c r="O891" s="251"/>
      <c r="P891" s="251"/>
      <c r="Q891" s="251"/>
    </row>
    <row r="892" spans="1:17" ht="20" x14ac:dyDescent="0.4">
      <c r="A892" s="269"/>
      <c r="B892" s="254"/>
      <c r="C892" s="251"/>
      <c r="D892" s="269"/>
      <c r="E892" s="254"/>
      <c r="F892" s="251"/>
      <c r="G892" s="256"/>
      <c r="H892" s="251"/>
      <c r="I892" s="251"/>
      <c r="J892" s="251"/>
      <c r="K892" s="251"/>
      <c r="L892" s="251"/>
      <c r="M892" s="251"/>
      <c r="N892" s="251"/>
      <c r="O892" s="251"/>
      <c r="P892" s="251"/>
      <c r="Q892" s="251"/>
    </row>
    <row r="893" spans="1:17" ht="20" x14ac:dyDescent="0.4">
      <c r="A893" s="269"/>
      <c r="B893" s="254"/>
      <c r="C893" s="251"/>
      <c r="D893" s="269"/>
      <c r="E893" s="254"/>
      <c r="F893" s="251"/>
      <c r="G893" s="256"/>
      <c r="H893" s="251"/>
      <c r="I893" s="251"/>
      <c r="J893" s="251"/>
      <c r="K893" s="251"/>
      <c r="L893" s="251"/>
      <c r="M893" s="251"/>
      <c r="N893" s="251"/>
      <c r="O893" s="251"/>
      <c r="P893" s="251"/>
      <c r="Q893" s="251"/>
    </row>
    <row r="894" spans="1:17" ht="20" x14ac:dyDescent="0.4">
      <c r="A894" s="269"/>
      <c r="B894" s="254"/>
      <c r="C894" s="251"/>
      <c r="D894" s="269"/>
      <c r="E894" s="254"/>
      <c r="F894" s="251"/>
      <c r="G894" s="256"/>
      <c r="H894" s="251"/>
      <c r="I894" s="251"/>
      <c r="J894" s="251"/>
      <c r="K894" s="251"/>
      <c r="L894" s="251"/>
      <c r="M894" s="251"/>
      <c r="N894" s="251"/>
      <c r="O894" s="251"/>
      <c r="P894" s="251"/>
      <c r="Q894" s="251"/>
    </row>
    <row r="895" spans="1:17" ht="20" x14ac:dyDescent="0.4">
      <c r="A895" s="269"/>
      <c r="B895" s="254"/>
      <c r="C895" s="251"/>
      <c r="D895" s="269"/>
      <c r="E895" s="254"/>
      <c r="F895" s="251"/>
      <c r="G895" s="256"/>
      <c r="H895" s="251"/>
      <c r="I895" s="251"/>
      <c r="J895" s="251"/>
      <c r="K895" s="251"/>
      <c r="L895" s="251"/>
      <c r="M895" s="251"/>
      <c r="N895" s="251"/>
      <c r="O895" s="251"/>
      <c r="P895" s="251"/>
      <c r="Q895" s="251"/>
    </row>
    <row r="896" spans="1:17" ht="20" x14ac:dyDescent="0.4">
      <c r="A896" s="269"/>
      <c r="B896" s="254"/>
      <c r="C896" s="251"/>
      <c r="D896" s="269"/>
      <c r="E896" s="254"/>
      <c r="F896" s="251"/>
      <c r="G896" s="256"/>
      <c r="H896" s="251"/>
      <c r="I896" s="251"/>
      <c r="J896" s="251"/>
      <c r="K896" s="251"/>
      <c r="L896" s="251"/>
      <c r="M896" s="251"/>
      <c r="N896" s="251"/>
      <c r="O896" s="251"/>
      <c r="P896" s="251"/>
      <c r="Q896" s="251"/>
    </row>
    <row r="897" spans="1:17" ht="20" x14ac:dyDescent="0.4">
      <c r="A897" s="269"/>
      <c r="B897" s="254"/>
      <c r="C897" s="251"/>
      <c r="D897" s="269"/>
      <c r="E897" s="254"/>
      <c r="F897" s="251"/>
      <c r="G897" s="256"/>
      <c r="H897" s="251"/>
      <c r="I897" s="251"/>
      <c r="J897" s="251"/>
      <c r="K897" s="251"/>
      <c r="L897" s="251"/>
      <c r="M897" s="251"/>
      <c r="N897" s="251"/>
      <c r="O897" s="251"/>
      <c r="P897" s="251"/>
      <c r="Q897" s="251"/>
    </row>
    <row r="898" spans="1:17" ht="20" x14ac:dyDescent="0.4">
      <c r="A898" s="269"/>
      <c r="B898" s="254"/>
      <c r="C898" s="251"/>
      <c r="D898" s="269"/>
      <c r="E898" s="254"/>
      <c r="F898" s="251"/>
      <c r="G898" s="256"/>
      <c r="H898" s="251"/>
      <c r="I898" s="251"/>
      <c r="J898" s="251"/>
      <c r="K898" s="251"/>
      <c r="L898" s="251"/>
      <c r="M898" s="251"/>
      <c r="N898" s="251"/>
      <c r="O898" s="251"/>
      <c r="P898" s="251"/>
      <c r="Q898" s="251"/>
    </row>
    <row r="899" spans="1:17" ht="20" x14ac:dyDescent="0.4">
      <c r="A899" s="269"/>
      <c r="B899" s="254"/>
      <c r="C899" s="251"/>
      <c r="D899" s="269"/>
      <c r="E899" s="254"/>
      <c r="F899" s="251"/>
      <c r="G899" s="256"/>
      <c r="H899" s="251"/>
      <c r="I899" s="251"/>
      <c r="J899" s="251"/>
      <c r="K899" s="251"/>
      <c r="L899" s="251"/>
      <c r="M899" s="251"/>
      <c r="N899" s="251"/>
      <c r="O899" s="251"/>
      <c r="P899" s="251"/>
      <c r="Q899" s="251"/>
    </row>
    <row r="900" spans="1:17" ht="20" x14ac:dyDescent="0.4">
      <c r="A900" s="269"/>
      <c r="B900" s="254"/>
      <c r="C900" s="251"/>
      <c r="D900" s="269"/>
      <c r="E900" s="254"/>
      <c r="F900" s="251"/>
      <c r="G900" s="256"/>
      <c r="H900" s="251"/>
      <c r="I900" s="251"/>
      <c r="J900" s="251"/>
      <c r="K900" s="251"/>
      <c r="L900" s="251"/>
      <c r="M900" s="251"/>
      <c r="N900" s="251"/>
      <c r="O900" s="251"/>
      <c r="P900" s="251"/>
      <c r="Q900" s="251"/>
    </row>
    <row r="901" spans="1:17" ht="20" x14ac:dyDescent="0.4">
      <c r="A901" s="269"/>
      <c r="B901" s="254"/>
      <c r="C901" s="251"/>
      <c r="D901" s="269"/>
      <c r="E901" s="254"/>
      <c r="F901" s="251"/>
      <c r="G901" s="256"/>
      <c r="H901" s="251"/>
      <c r="I901" s="251"/>
      <c r="J901" s="251"/>
      <c r="K901" s="251"/>
      <c r="L901" s="251"/>
      <c r="M901" s="251"/>
      <c r="N901" s="251"/>
      <c r="O901" s="251"/>
      <c r="P901" s="251"/>
      <c r="Q901" s="251"/>
    </row>
    <row r="902" spans="1:17" ht="20" x14ac:dyDescent="0.4">
      <c r="A902" s="269"/>
      <c r="B902" s="254"/>
      <c r="C902" s="251"/>
      <c r="D902" s="269"/>
      <c r="E902" s="254"/>
      <c r="F902" s="251"/>
      <c r="G902" s="256"/>
      <c r="H902" s="251"/>
      <c r="I902" s="251"/>
      <c r="J902" s="251"/>
      <c r="K902" s="251"/>
      <c r="L902" s="251"/>
      <c r="M902" s="251"/>
      <c r="N902" s="251"/>
      <c r="O902" s="251"/>
      <c r="P902" s="251"/>
      <c r="Q902" s="251"/>
    </row>
    <row r="903" spans="1:17" ht="20" x14ac:dyDescent="0.4">
      <c r="A903" s="269"/>
      <c r="B903" s="254"/>
      <c r="C903" s="251"/>
      <c r="D903" s="269"/>
      <c r="E903" s="254"/>
      <c r="F903" s="251"/>
      <c r="G903" s="256"/>
      <c r="H903" s="251"/>
      <c r="I903" s="251"/>
      <c r="J903" s="251"/>
      <c r="K903" s="251"/>
      <c r="L903" s="251"/>
      <c r="M903" s="251"/>
      <c r="N903" s="251"/>
      <c r="O903" s="251"/>
      <c r="P903" s="251"/>
      <c r="Q903" s="251"/>
    </row>
    <row r="904" spans="1:17" ht="20" x14ac:dyDescent="0.4">
      <c r="A904" s="269"/>
      <c r="B904" s="254"/>
      <c r="C904" s="251"/>
      <c r="D904" s="269"/>
      <c r="E904" s="254"/>
      <c r="F904" s="251"/>
      <c r="G904" s="256"/>
      <c r="H904" s="251"/>
      <c r="I904" s="251"/>
      <c r="J904" s="251"/>
      <c r="K904" s="251"/>
      <c r="L904" s="251"/>
      <c r="M904" s="251"/>
      <c r="N904" s="251"/>
      <c r="O904" s="251"/>
      <c r="P904" s="251"/>
      <c r="Q904" s="251"/>
    </row>
    <row r="905" spans="1:17" ht="20" x14ac:dyDescent="0.4">
      <c r="A905" s="269"/>
      <c r="B905" s="254"/>
      <c r="C905" s="251"/>
      <c r="D905" s="269"/>
      <c r="E905" s="254"/>
      <c r="F905" s="251"/>
      <c r="G905" s="256"/>
      <c r="H905" s="251"/>
      <c r="I905" s="251"/>
      <c r="J905" s="251"/>
      <c r="K905" s="251"/>
      <c r="L905" s="251"/>
      <c r="M905" s="251"/>
      <c r="N905" s="251"/>
      <c r="O905" s="251"/>
      <c r="P905" s="251"/>
      <c r="Q905" s="251"/>
    </row>
    <row r="906" spans="1:17" ht="20" x14ac:dyDescent="0.4">
      <c r="A906" s="269"/>
      <c r="B906" s="254"/>
      <c r="C906" s="251"/>
      <c r="D906" s="269"/>
      <c r="E906" s="254"/>
      <c r="F906" s="251"/>
      <c r="G906" s="256"/>
      <c r="H906" s="251"/>
      <c r="I906" s="251"/>
      <c r="J906" s="251"/>
      <c r="K906" s="251"/>
      <c r="L906" s="251"/>
      <c r="M906" s="251"/>
      <c r="N906" s="251"/>
      <c r="O906" s="251"/>
      <c r="P906" s="251"/>
      <c r="Q906" s="251"/>
    </row>
    <row r="907" spans="1:17" ht="20" x14ac:dyDescent="0.4">
      <c r="A907" s="269"/>
      <c r="B907" s="254"/>
      <c r="C907" s="251"/>
      <c r="D907" s="269"/>
      <c r="E907" s="254"/>
      <c r="F907" s="251"/>
      <c r="G907" s="256"/>
      <c r="H907" s="251"/>
      <c r="I907" s="251"/>
      <c r="J907" s="251"/>
      <c r="K907" s="251"/>
      <c r="L907" s="251"/>
      <c r="M907" s="251"/>
      <c r="N907" s="251"/>
      <c r="O907" s="251"/>
      <c r="P907" s="251"/>
      <c r="Q907" s="251"/>
    </row>
    <row r="908" spans="1:17" ht="20" x14ac:dyDescent="0.4">
      <c r="A908" s="269"/>
      <c r="B908" s="254"/>
      <c r="C908" s="251"/>
      <c r="D908" s="269"/>
      <c r="E908" s="254"/>
      <c r="F908" s="251"/>
      <c r="G908" s="256"/>
      <c r="H908" s="251"/>
      <c r="I908" s="251"/>
      <c r="J908" s="251"/>
      <c r="K908" s="251"/>
      <c r="L908" s="251"/>
      <c r="M908" s="251"/>
      <c r="N908" s="251"/>
      <c r="O908" s="251"/>
      <c r="P908" s="251"/>
      <c r="Q908" s="251"/>
    </row>
    <row r="909" spans="1:17" ht="20" x14ac:dyDescent="0.4">
      <c r="A909" s="269"/>
      <c r="B909" s="254"/>
      <c r="C909" s="251"/>
      <c r="D909" s="269"/>
      <c r="E909" s="254"/>
      <c r="F909" s="251"/>
      <c r="G909" s="256"/>
      <c r="H909" s="251"/>
      <c r="I909" s="251"/>
      <c r="J909" s="251"/>
      <c r="K909" s="251"/>
      <c r="L909" s="251"/>
      <c r="M909" s="251"/>
      <c r="N909" s="251"/>
      <c r="O909" s="251"/>
      <c r="P909" s="251"/>
      <c r="Q909" s="251"/>
    </row>
    <row r="910" spans="1:17" ht="20" x14ac:dyDescent="0.4">
      <c r="A910" s="269"/>
      <c r="B910" s="254"/>
      <c r="C910" s="251"/>
      <c r="D910" s="269"/>
      <c r="E910" s="254"/>
      <c r="F910" s="251"/>
      <c r="G910" s="256"/>
      <c r="H910" s="251"/>
      <c r="I910" s="251"/>
      <c r="J910" s="251"/>
      <c r="K910" s="251"/>
      <c r="L910" s="251"/>
      <c r="M910" s="251"/>
      <c r="N910" s="251"/>
      <c r="O910" s="251"/>
      <c r="P910" s="251"/>
      <c r="Q910" s="251"/>
    </row>
    <row r="911" spans="1:17" ht="20" x14ac:dyDescent="0.4">
      <c r="A911" s="269"/>
      <c r="B911" s="254"/>
      <c r="C911" s="251"/>
      <c r="D911" s="269"/>
      <c r="E911" s="254"/>
      <c r="F911" s="251"/>
      <c r="G911" s="256"/>
      <c r="H911" s="251"/>
      <c r="I911" s="251"/>
      <c r="J911" s="251"/>
      <c r="K911" s="251"/>
      <c r="L911" s="251"/>
      <c r="M911" s="251"/>
      <c r="N911" s="251"/>
      <c r="O911" s="251"/>
      <c r="P911" s="251"/>
      <c r="Q911" s="251"/>
    </row>
    <row r="912" spans="1:17" ht="20" x14ac:dyDescent="0.4">
      <c r="A912" s="269"/>
      <c r="B912" s="254"/>
      <c r="C912" s="251"/>
      <c r="D912" s="269"/>
      <c r="E912" s="254"/>
      <c r="F912" s="251"/>
      <c r="G912" s="256"/>
      <c r="H912" s="251"/>
      <c r="I912" s="251"/>
      <c r="J912" s="251"/>
      <c r="K912" s="251"/>
      <c r="L912" s="251"/>
      <c r="M912" s="251"/>
      <c r="N912" s="251"/>
      <c r="O912" s="251"/>
      <c r="P912" s="251"/>
      <c r="Q912" s="251"/>
    </row>
    <row r="913" spans="1:17" ht="20" x14ac:dyDescent="0.4">
      <c r="A913" s="269"/>
      <c r="B913" s="254"/>
      <c r="C913" s="251"/>
      <c r="D913" s="269"/>
      <c r="E913" s="254"/>
      <c r="F913" s="251"/>
      <c r="G913" s="256"/>
      <c r="H913" s="251"/>
      <c r="I913" s="251"/>
      <c r="J913" s="251"/>
      <c r="K913" s="251"/>
      <c r="L913" s="251"/>
      <c r="M913" s="251"/>
      <c r="N913" s="251"/>
      <c r="O913" s="251"/>
      <c r="P913" s="251"/>
      <c r="Q913" s="251"/>
    </row>
    <row r="914" spans="1:17" ht="20" x14ac:dyDescent="0.4">
      <c r="A914" s="269"/>
      <c r="B914" s="254"/>
      <c r="C914" s="251"/>
      <c r="D914" s="269"/>
      <c r="E914" s="254"/>
      <c r="F914" s="251"/>
      <c r="G914" s="256"/>
      <c r="H914" s="251"/>
      <c r="I914" s="251"/>
      <c r="J914" s="251"/>
      <c r="K914" s="251"/>
      <c r="L914" s="251"/>
      <c r="M914" s="251"/>
      <c r="N914" s="251"/>
      <c r="O914" s="251"/>
      <c r="P914" s="251"/>
      <c r="Q914" s="251"/>
    </row>
    <row r="915" spans="1:17" ht="20" x14ac:dyDescent="0.4">
      <c r="A915" s="269"/>
      <c r="B915" s="254"/>
      <c r="C915" s="251"/>
      <c r="D915" s="269"/>
      <c r="E915" s="254"/>
      <c r="F915" s="251"/>
      <c r="G915" s="256"/>
      <c r="H915" s="251"/>
      <c r="I915" s="251"/>
      <c r="J915" s="251"/>
      <c r="K915" s="251"/>
      <c r="L915" s="251"/>
      <c r="M915" s="251"/>
      <c r="N915" s="251"/>
      <c r="O915" s="251"/>
      <c r="P915" s="251"/>
      <c r="Q915" s="251"/>
    </row>
    <row r="916" spans="1:17" ht="20" x14ac:dyDescent="0.4">
      <c r="A916" s="269"/>
      <c r="B916" s="254"/>
      <c r="C916" s="251"/>
      <c r="D916" s="269"/>
      <c r="E916" s="254"/>
      <c r="F916" s="251"/>
      <c r="G916" s="256"/>
      <c r="H916" s="251"/>
      <c r="I916" s="251"/>
      <c r="J916" s="251"/>
      <c r="K916" s="251"/>
      <c r="L916" s="251"/>
      <c r="M916" s="251"/>
      <c r="N916" s="251"/>
      <c r="O916" s="251"/>
      <c r="P916" s="251"/>
      <c r="Q916" s="251"/>
    </row>
    <row r="917" spans="1:17" ht="20" x14ac:dyDescent="0.4">
      <c r="A917" s="269"/>
      <c r="B917" s="254"/>
      <c r="C917" s="251"/>
      <c r="D917" s="269"/>
      <c r="E917" s="254"/>
      <c r="F917" s="251"/>
      <c r="G917" s="256"/>
      <c r="H917" s="251"/>
      <c r="I917" s="251"/>
      <c r="J917" s="251"/>
      <c r="K917" s="251"/>
      <c r="L917" s="251"/>
      <c r="M917" s="251"/>
      <c r="N917" s="251"/>
      <c r="O917" s="251"/>
      <c r="P917" s="251"/>
      <c r="Q917" s="251"/>
    </row>
    <row r="918" spans="1:17" ht="20" x14ac:dyDescent="0.4">
      <c r="A918" s="269"/>
      <c r="B918" s="254"/>
      <c r="C918" s="251"/>
      <c r="D918" s="269"/>
      <c r="E918" s="254"/>
      <c r="F918" s="251"/>
      <c r="G918" s="256"/>
      <c r="H918" s="251"/>
      <c r="I918" s="251"/>
      <c r="J918" s="251"/>
      <c r="K918" s="251"/>
      <c r="L918" s="251"/>
      <c r="M918" s="251"/>
      <c r="N918" s="251"/>
      <c r="O918" s="251"/>
      <c r="P918" s="251"/>
      <c r="Q918" s="251"/>
    </row>
    <row r="919" spans="1:17" ht="20" x14ac:dyDescent="0.4">
      <c r="A919" s="269"/>
      <c r="B919" s="254"/>
      <c r="C919" s="251"/>
      <c r="D919" s="269"/>
      <c r="E919" s="254"/>
      <c r="F919" s="251"/>
      <c r="G919" s="256"/>
      <c r="H919" s="251"/>
      <c r="I919" s="251"/>
      <c r="J919" s="251"/>
      <c r="K919" s="251"/>
      <c r="L919" s="251"/>
      <c r="M919" s="251"/>
      <c r="N919" s="251"/>
      <c r="O919" s="251"/>
      <c r="P919" s="251"/>
      <c r="Q919" s="251"/>
    </row>
    <row r="920" spans="1:17" ht="20" x14ac:dyDescent="0.4">
      <c r="A920" s="269"/>
      <c r="B920" s="254"/>
      <c r="C920" s="251"/>
      <c r="D920" s="269"/>
      <c r="E920" s="254"/>
      <c r="F920" s="251"/>
      <c r="G920" s="256"/>
      <c r="H920" s="251"/>
      <c r="I920" s="251"/>
      <c r="J920" s="251"/>
      <c r="K920" s="251"/>
      <c r="L920" s="251"/>
      <c r="M920" s="251"/>
      <c r="N920" s="251"/>
      <c r="O920" s="251"/>
      <c r="P920" s="251"/>
      <c r="Q920" s="251"/>
    </row>
    <row r="921" spans="1:17" ht="20" x14ac:dyDescent="0.4">
      <c r="A921" s="269"/>
      <c r="B921" s="254"/>
      <c r="C921" s="251"/>
      <c r="D921" s="269"/>
      <c r="E921" s="254"/>
      <c r="F921" s="251"/>
      <c r="G921" s="256"/>
      <c r="H921" s="251"/>
      <c r="I921" s="251"/>
      <c r="J921" s="251"/>
      <c r="K921" s="251"/>
      <c r="L921" s="251"/>
      <c r="M921" s="251"/>
      <c r="N921" s="251"/>
      <c r="O921" s="251"/>
      <c r="P921" s="251"/>
      <c r="Q921" s="251"/>
    </row>
    <row r="922" spans="1:17" ht="20" x14ac:dyDescent="0.4">
      <c r="A922" s="269"/>
      <c r="B922" s="254"/>
      <c r="C922" s="251"/>
      <c r="D922" s="269"/>
      <c r="E922" s="254"/>
      <c r="F922" s="251"/>
      <c r="G922" s="256"/>
      <c r="H922" s="251"/>
      <c r="I922" s="251"/>
      <c r="J922" s="251"/>
      <c r="K922" s="251"/>
      <c r="L922" s="251"/>
      <c r="M922" s="251"/>
      <c r="N922" s="251"/>
      <c r="O922" s="251"/>
      <c r="P922" s="251"/>
      <c r="Q922" s="251"/>
    </row>
    <row r="923" spans="1:17" ht="20" x14ac:dyDescent="0.4">
      <c r="A923" s="269"/>
      <c r="B923" s="254"/>
      <c r="C923" s="251"/>
      <c r="D923" s="269"/>
      <c r="E923" s="254"/>
      <c r="F923" s="251"/>
      <c r="G923" s="256"/>
      <c r="H923" s="251"/>
      <c r="I923" s="251"/>
      <c r="J923" s="251"/>
      <c r="K923" s="251"/>
      <c r="L923" s="251"/>
      <c r="M923" s="251"/>
      <c r="N923" s="251"/>
      <c r="O923" s="251"/>
      <c r="P923" s="251"/>
      <c r="Q923" s="251"/>
    </row>
    <row r="924" spans="1:17" ht="20" x14ac:dyDescent="0.4">
      <c r="A924" s="269"/>
      <c r="B924" s="254"/>
      <c r="C924" s="251"/>
      <c r="D924" s="269"/>
      <c r="E924" s="254"/>
      <c r="F924" s="251"/>
      <c r="G924" s="256"/>
      <c r="H924" s="251"/>
      <c r="I924" s="251"/>
      <c r="J924" s="251"/>
      <c r="K924" s="251"/>
      <c r="L924" s="251"/>
      <c r="M924" s="251"/>
      <c r="N924" s="251"/>
      <c r="O924" s="251"/>
      <c r="P924" s="251"/>
      <c r="Q924" s="251"/>
    </row>
    <row r="925" spans="1:17" ht="20" x14ac:dyDescent="0.4">
      <c r="A925" s="269"/>
      <c r="B925" s="254"/>
      <c r="C925" s="251"/>
      <c r="D925" s="269"/>
      <c r="E925" s="254"/>
      <c r="F925" s="251"/>
      <c r="G925" s="256"/>
      <c r="H925" s="251"/>
      <c r="I925" s="251"/>
      <c r="J925" s="251"/>
      <c r="K925" s="251"/>
      <c r="L925" s="251"/>
      <c r="M925" s="251"/>
      <c r="N925" s="251"/>
      <c r="O925" s="251"/>
      <c r="P925" s="251"/>
      <c r="Q925" s="251"/>
    </row>
    <row r="926" spans="1:17" ht="20" x14ac:dyDescent="0.4">
      <c r="A926" s="269"/>
      <c r="B926" s="254"/>
      <c r="C926" s="251"/>
      <c r="D926" s="269"/>
      <c r="E926" s="254"/>
      <c r="F926" s="251"/>
      <c r="G926" s="256"/>
      <c r="H926" s="251"/>
      <c r="I926" s="251"/>
      <c r="J926" s="251"/>
      <c r="K926" s="251"/>
      <c r="L926" s="251"/>
      <c r="M926" s="251"/>
      <c r="N926" s="251"/>
      <c r="O926" s="251"/>
      <c r="P926" s="251"/>
      <c r="Q926" s="251"/>
    </row>
    <row r="927" spans="1:17" ht="20" x14ac:dyDescent="0.4">
      <c r="A927" s="269"/>
      <c r="B927" s="254"/>
      <c r="C927" s="251"/>
      <c r="D927" s="269"/>
      <c r="E927" s="254"/>
      <c r="F927" s="251"/>
      <c r="G927" s="256"/>
      <c r="H927" s="251"/>
      <c r="I927" s="251"/>
      <c r="J927" s="251"/>
      <c r="K927" s="251"/>
      <c r="L927" s="251"/>
      <c r="M927" s="251"/>
      <c r="N927" s="251"/>
      <c r="O927" s="251"/>
      <c r="P927" s="251"/>
      <c r="Q927" s="251"/>
    </row>
    <row r="928" spans="1:17" ht="20" x14ac:dyDescent="0.4">
      <c r="A928" s="269"/>
      <c r="B928" s="254"/>
      <c r="C928" s="251"/>
      <c r="D928" s="269"/>
      <c r="E928" s="254"/>
      <c r="F928" s="251"/>
      <c r="G928" s="256"/>
      <c r="H928" s="251"/>
      <c r="I928" s="251"/>
      <c r="J928" s="251"/>
      <c r="K928" s="251"/>
      <c r="L928" s="251"/>
      <c r="M928" s="251"/>
      <c r="N928" s="251"/>
      <c r="O928" s="251"/>
      <c r="P928" s="251"/>
      <c r="Q928" s="251"/>
    </row>
    <row r="929" spans="1:17" ht="20" x14ac:dyDescent="0.4">
      <c r="A929" s="269"/>
      <c r="B929" s="254"/>
      <c r="C929" s="251"/>
      <c r="D929" s="269"/>
      <c r="E929" s="254"/>
      <c r="F929" s="251"/>
      <c r="G929" s="256"/>
      <c r="H929" s="251"/>
      <c r="I929" s="251"/>
      <c r="J929" s="251"/>
      <c r="K929" s="251"/>
      <c r="L929" s="251"/>
      <c r="M929" s="251"/>
      <c r="N929" s="251"/>
      <c r="O929" s="251"/>
      <c r="P929" s="251"/>
      <c r="Q929" s="251"/>
    </row>
    <row r="930" spans="1:17" ht="20" x14ac:dyDescent="0.4">
      <c r="A930" s="269"/>
      <c r="B930" s="254"/>
      <c r="C930" s="251"/>
      <c r="D930" s="269"/>
      <c r="E930" s="254"/>
      <c r="F930" s="251"/>
      <c r="G930" s="256"/>
      <c r="H930" s="251"/>
      <c r="I930" s="251"/>
      <c r="J930" s="251"/>
      <c r="K930" s="251"/>
      <c r="L930" s="251"/>
      <c r="M930" s="251"/>
      <c r="N930" s="251"/>
      <c r="O930" s="251"/>
      <c r="P930" s="251"/>
      <c r="Q930" s="251"/>
    </row>
    <row r="931" spans="1:17" ht="20" x14ac:dyDescent="0.4">
      <c r="A931" s="269"/>
      <c r="B931" s="254"/>
      <c r="C931" s="251"/>
      <c r="D931" s="269"/>
      <c r="E931" s="254"/>
      <c r="F931" s="251"/>
      <c r="G931" s="256"/>
      <c r="H931" s="251"/>
      <c r="I931" s="251"/>
      <c r="J931" s="251"/>
      <c r="K931" s="251"/>
      <c r="L931" s="251"/>
      <c r="M931" s="251"/>
      <c r="N931" s="251"/>
      <c r="O931" s="251"/>
      <c r="P931" s="251"/>
      <c r="Q931" s="251"/>
    </row>
    <row r="932" spans="1:17" ht="20" x14ac:dyDescent="0.4">
      <c r="A932" s="269"/>
      <c r="B932" s="254"/>
      <c r="C932" s="251"/>
      <c r="D932" s="269"/>
      <c r="E932" s="254"/>
      <c r="F932" s="251"/>
      <c r="G932" s="256"/>
      <c r="H932" s="251"/>
      <c r="I932" s="251"/>
      <c r="J932" s="251"/>
      <c r="K932" s="251"/>
      <c r="L932" s="251"/>
      <c r="M932" s="251"/>
      <c r="N932" s="251"/>
      <c r="O932" s="251"/>
      <c r="P932" s="251"/>
      <c r="Q932" s="251"/>
    </row>
    <row r="933" spans="1:17" ht="20" x14ac:dyDescent="0.4">
      <c r="A933" s="269"/>
      <c r="B933" s="254"/>
      <c r="C933" s="251"/>
      <c r="D933" s="269"/>
      <c r="E933" s="254"/>
      <c r="F933" s="251"/>
      <c r="G933" s="256"/>
      <c r="H933" s="251"/>
      <c r="I933" s="251"/>
      <c r="J933" s="251"/>
      <c r="K933" s="251"/>
      <c r="L933" s="251"/>
      <c r="M933" s="251"/>
      <c r="N933" s="251"/>
      <c r="O933" s="251"/>
      <c r="P933" s="251"/>
      <c r="Q933" s="251"/>
    </row>
    <row r="934" spans="1:17" ht="20" x14ac:dyDescent="0.4">
      <c r="A934" s="269"/>
      <c r="B934" s="254"/>
      <c r="C934" s="251"/>
      <c r="D934" s="269"/>
      <c r="E934" s="254"/>
      <c r="F934" s="251"/>
      <c r="G934" s="256"/>
      <c r="H934" s="251"/>
      <c r="I934" s="251"/>
      <c r="J934" s="251"/>
      <c r="K934" s="251"/>
      <c r="L934" s="251"/>
      <c r="M934" s="251"/>
      <c r="N934" s="251"/>
      <c r="O934" s="251"/>
      <c r="P934" s="251"/>
      <c r="Q934" s="251"/>
    </row>
    <row r="935" spans="1:17" ht="20" x14ac:dyDescent="0.4">
      <c r="A935" s="269"/>
      <c r="B935" s="254"/>
      <c r="C935" s="251"/>
      <c r="D935" s="269"/>
      <c r="E935" s="254"/>
      <c r="F935" s="251"/>
      <c r="G935" s="256"/>
      <c r="H935" s="251"/>
      <c r="I935" s="251"/>
      <c r="J935" s="251"/>
      <c r="K935" s="251"/>
      <c r="L935" s="251"/>
      <c r="M935" s="251"/>
      <c r="N935" s="251"/>
      <c r="O935" s="251"/>
      <c r="P935" s="251"/>
      <c r="Q935" s="251"/>
    </row>
    <row r="936" spans="1:17" ht="20" x14ac:dyDescent="0.4">
      <c r="A936" s="269"/>
      <c r="B936" s="254"/>
      <c r="C936" s="251"/>
      <c r="D936" s="269"/>
      <c r="E936" s="254"/>
      <c r="F936" s="251"/>
      <c r="G936" s="256"/>
      <c r="H936" s="251"/>
      <c r="I936" s="251"/>
      <c r="J936" s="251"/>
      <c r="K936" s="251"/>
      <c r="L936" s="251"/>
      <c r="M936" s="251"/>
      <c r="N936" s="251"/>
      <c r="O936" s="251"/>
      <c r="P936" s="251"/>
      <c r="Q936" s="251"/>
    </row>
    <row r="937" spans="1:17" ht="20" x14ac:dyDescent="0.4">
      <c r="A937" s="269"/>
      <c r="B937" s="254"/>
      <c r="C937" s="251"/>
      <c r="D937" s="269"/>
      <c r="E937" s="254"/>
      <c r="F937" s="251"/>
      <c r="G937" s="256"/>
      <c r="H937" s="251"/>
      <c r="I937" s="251"/>
      <c r="J937" s="251"/>
      <c r="K937" s="251"/>
      <c r="L937" s="251"/>
      <c r="M937" s="251"/>
      <c r="N937" s="251"/>
      <c r="O937" s="251"/>
      <c r="P937" s="251"/>
      <c r="Q937" s="251"/>
    </row>
    <row r="938" spans="1:17" ht="20" x14ac:dyDescent="0.4">
      <c r="A938" s="269"/>
      <c r="B938" s="254"/>
      <c r="C938" s="251"/>
      <c r="D938" s="269"/>
      <c r="E938" s="254"/>
      <c r="F938" s="251"/>
      <c r="G938" s="256"/>
      <c r="H938" s="251"/>
      <c r="I938" s="251"/>
      <c r="J938" s="251"/>
      <c r="K938" s="251"/>
      <c r="L938" s="251"/>
      <c r="M938" s="251"/>
      <c r="N938" s="251"/>
      <c r="O938" s="251"/>
      <c r="P938" s="251"/>
      <c r="Q938" s="251"/>
    </row>
    <row r="939" spans="1:17" ht="20" x14ac:dyDescent="0.4">
      <c r="A939" s="269"/>
      <c r="B939" s="254"/>
      <c r="C939" s="251"/>
      <c r="D939" s="269"/>
      <c r="E939" s="254"/>
      <c r="F939" s="251"/>
      <c r="G939" s="256"/>
      <c r="H939" s="251"/>
      <c r="I939" s="251"/>
      <c r="J939" s="251"/>
      <c r="K939" s="251"/>
      <c r="L939" s="251"/>
      <c r="M939" s="251"/>
      <c r="N939" s="251"/>
      <c r="O939" s="251"/>
      <c r="P939" s="251"/>
      <c r="Q939" s="251"/>
    </row>
    <row r="940" spans="1:17" ht="20" x14ac:dyDescent="0.4">
      <c r="A940" s="269"/>
      <c r="B940" s="254"/>
      <c r="C940" s="251"/>
      <c r="D940" s="269"/>
      <c r="E940" s="254"/>
      <c r="F940" s="251"/>
      <c r="G940" s="256"/>
      <c r="H940" s="251"/>
      <c r="I940" s="251"/>
      <c r="J940" s="251"/>
      <c r="K940" s="251"/>
      <c r="L940" s="251"/>
      <c r="M940" s="251"/>
      <c r="N940" s="251"/>
      <c r="O940" s="251"/>
      <c r="P940" s="251"/>
      <c r="Q940" s="251"/>
    </row>
    <row r="941" spans="1:17" ht="20" x14ac:dyDescent="0.4">
      <c r="A941" s="269"/>
      <c r="B941" s="254"/>
      <c r="C941" s="251"/>
      <c r="D941" s="269"/>
      <c r="E941" s="254"/>
      <c r="F941" s="251"/>
      <c r="G941" s="256"/>
      <c r="H941" s="251"/>
      <c r="I941" s="251"/>
      <c r="J941" s="251"/>
      <c r="K941" s="251"/>
      <c r="L941" s="251"/>
      <c r="M941" s="251"/>
      <c r="N941" s="251"/>
      <c r="O941" s="251"/>
      <c r="P941" s="251"/>
      <c r="Q941" s="251"/>
    </row>
    <row r="942" spans="1:17" ht="20" x14ac:dyDescent="0.4">
      <c r="A942" s="269"/>
      <c r="B942" s="254"/>
      <c r="C942" s="251"/>
      <c r="D942" s="269"/>
      <c r="E942" s="254"/>
      <c r="F942" s="251"/>
      <c r="G942" s="256"/>
      <c r="H942" s="251"/>
      <c r="I942" s="251"/>
      <c r="J942" s="251"/>
      <c r="K942" s="251"/>
      <c r="L942" s="251"/>
      <c r="M942" s="251"/>
      <c r="N942" s="251"/>
      <c r="O942" s="251"/>
      <c r="P942" s="251"/>
      <c r="Q942" s="251"/>
    </row>
    <row r="943" spans="1:17" ht="20" x14ac:dyDescent="0.4">
      <c r="A943" s="269"/>
      <c r="B943" s="254"/>
      <c r="C943" s="251"/>
      <c r="D943" s="269"/>
      <c r="E943" s="254"/>
      <c r="F943" s="251"/>
      <c r="G943" s="256"/>
      <c r="H943" s="251"/>
      <c r="I943" s="251"/>
      <c r="J943" s="251"/>
      <c r="K943" s="251"/>
      <c r="L943" s="251"/>
      <c r="M943" s="251"/>
      <c r="N943" s="251"/>
      <c r="O943" s="251"/>
      <c r="P943" s="251"/>
      <c r="Q943" s="251"/>
    </row>
    <row r="944" spans="1:17" ht="20" x14ac:dyDescent="0.4">
      <c r="A944" s="269"/>
      <c r="B944" s="254"/>
      <c r="C944" s="251"/>
      <c r="D944" s="269"/>
      <c r="E944" s="254"/>
      <c r="F944" s="251"/>
      <c r="G944" s="256"/>
      <c r="H944" s="251"/>
      <c r="I944" s="251"/>
      <c r="J944" s="251"/>
      <c r="K944" s="251"/>
      <c r="L944" s="251"/>
      <c r="M944" s="251"/>
      <c r="N944" s="251"/>
      <c r="O944" s="251"/>
      <c r="P944" s="251"/>
      <c r="Q944" s="251"/>
    </row>
    <row r="945" spans="1:17" ht="20" x14ac:dyDescent="0.4">
      <c r="A945" s="269"/>
      <c r="B945" s="254"/>
      <c r="C945" s="251"/>
      <c r="D945" s="269"/>
      <c r="E945" s="254"/>
      <c r="F945" s="251"/>
      <c r="G945" s="256"/>
      <c r="H945" s="251"/>
      <c r="I945" s="251"/>
      <c r="J945" s="251"/>
      <c r="K945" s="251"/>
      <c r="L945" s="251"/>
      <c r="M945" s="251"/>
      <c r="N945" s="251"/>
      <c r="O945" s="251"/>
      <c r="P945" s="251"/>
      <c r="Q945" s="251"/>
    </row>
    <row r="946" spans="1:17" ht="20" x14ac:dyDescent="0.4">
      <c r="A946" s="269"/>
      <c r="B946" s="254"/>
      <c r="C946" s="251"/>
      <c r="D946" s="269"/>
      <c r="E946" s="254"/>
      <c r="F946" s="251"/>
      <c r="G946" s="256"/>
      <c r="H946" s="251"/>
      <c r="I946" s="251"/>
      <c r="J946" s="251"/>
      <c r="K946" s="251"/>
      <c r="L946" s="251"/>
      <c r="M946" s="251"/>
      <c r="N946" s="251"/>
      <c r="O946" s="251"/>
      <c r="P946" s="251"/>
      <c r="Q946" s="251"/>
    </row>
    <row r="947" spans="1:17" ht="20" x14ac:dyDescent="0.4">
      <c r="A947" s="269"/>
      <c r="B947" s="254"/>
      <c r="C947" s="251"/>
      <c r="D947" s="269"/>
      <c r="E947" s="254"/>
      <c r="F947" s="251"/>
      <c r="G947" s="256"/>
      <c r="H947" s="251"/>
      <c r="I947" s="251"/>
      <c r="J947" s="251"/>
      <c r="K947" s="251"/>
      <c r="L947" s="251"/>
      <c r="M947" s="251"/>
      <c r="N947" s="251"/>
      <c r="O947" s="251"/>
      <c r="P947" s="251"/>
      <c r="Q947" s="251"/>
    </row>
    <row r="948" spans="1:17" ht="20" x14ac:dyDescent="0.4">
      <c r="A948" s="269"/>
      <c r="B948" s="254"/>
      <c r="C948" s="251"/>
      <c r="D948" s="269"/>
      <c r="E948" s="254"/>
      <c r="F948" s="251"/>
      <c r="G948" s="256"/>
      <c r="H948" s="251"/>
      <c r="I948" s="251"/>
      <c r="J948" s="251"/>
      <c r="K948" s="251"/>
      <c r="L948" s="251"/>
      <c r="M948" s="251"/>
      <c r="N948" s="251"/>
      <c r="O948" s="251"/>
      <c r="P948" s="251"/>
      <c r="Q948" s="251"/>
    </row>
    <row r="949" spans="1:17" ht="20" x14ac:dyDescent="0.4">
      <c r="A949" s="269"/>
      <c r="B949" s="254"/>
      <c r="C949" s="251"/>
      <c r="D949" s="269"/>
      <c r="E949" s="254"/>
      <c r="F949" s="251"/>
      <c r="G949" s="256"/>
      <c r="H949" s="251"/>
      <c r="I949" s="251"/>
      <c r="J949" s="251"/>
      <c r="K949" s="251"/>
      <c r="L949" s="251"/>
      <c r="M949" s="251"/>
      <c r="N949" s="251"/>
      <c r="O949" s="251"/>
      <c r="P949" s="251"/>
      <c r="Q949" s="251"/>
    </row>
    <row r="950" spans="1:17" ht="20" x14ac:dyDescent="0.4">
      <c r="A950" s="269"/>
      <c r="B950" s="254"/>
      <c r="C950" s="251"/>
      <c r="D950" s="269"/>
      <c r="E950" s="254"/>
      <c r="F950" s="251"/>
      <c r="G950" s="256"/>
      <c r="H950" s="251"/>
      <c r="I950" s="251"/>
      <c r="J950" s="251"/>
      <c r="K950" s="251"/>
      <c r="L950" s="251"/>
      <c r="M950" s="251"/>
      <c r="N950" s="251"/>
      <c r="O950" s="251"/>
      <c r="P950" s="251"/>
      <c r="Q950" s="251"/>
    </row>
    <row r="951" spans="1:17" ht="20" x14ac:dyDescent="0.4">
      <c r="A951" s="269"/>
      <c r="B951" s="254"/>
      <c r="C951" s="251"/>
      <c r="D951" s="269"/>
      <c r="E951" s="254"/>
      <c r="F951" s="251"/>
      <c r="G951" s="256"/>
      <c r="H951" s="251"/>
      <c r="I951" s="251"/>
      <c r="J951" s="251"/>
      <c r="K951" s="251"/>
      <c r="L951" s="251"/>
      <c r="M951" s="251"/>
      <c r="N951" s="251"/>
      <c r="O951" s="251"/>
      <c r="P951" s="251"/>
      <c r="Q951" s="251"/>
    </row>
    <row r="952" spans="1:17" ht="20" x14ac:dyDescent="0.4">
      <c r="A952" s="269"/>
      <c r="B952" s="254"/>
      <c r="C952" s="251"/>
      <c r="D952" s="269"/>
      <c r="E952" s="254"/>
      <c r="F952" s="251"/>
      <c r="G952" s="256"/>
      <c r="H952" s="251"/>
      <c r="I952" s="251"/>
      <c r="J952" s="251"/>
      <c r="K952" s="251"/>
      <c r="L952" s="251"/>
      <c r="M952" s="251"/>
      <c r="N952" s="251"/>
      <c r="O952" s="251"/>
      <c r="P952" s="251"/>
      <c r="Q952" s="251"/>
    </row>
    <row r="953" spans="1:17" ht="20" x14ac:dyDescent="0.4">
      <c r="A953" s="269"/>
      <c r="B953" s="254"/>
      <c r="C953" s="251"/>
      <c r="D953" s="269"/>
      <c r="E953" s="254"/>
      <c r="F953" s="251"/>
      <c r="G953" s="256"/>
      <c r="H953" s="251"/>
      <c r="I953" s="251"/>
      <c r="J953" s="251"/>
      <c r="K953" s="251"/>
      <c r="L953" s="251"/>
      <c r="M953" s="251"/>
      <c r="N953" s="251"/>
      <c r="O953" s="251"/>
      <c r="P953" s="251"/>
      <c r="Q953" s="251"/>
    </row>
    <row r="954" spans="1:17" ht="20" x14ac:dyDescent="0.4">
      <c r="A954" s="269"/>
      <c r="B954" s="254"/>
      <c r="C954" s="251"/>
      <c r="D954" s="269"/>
      <c r="E954" s="254"/>
      <c r="F954" s="251"/>
      <c r="G954" s="256"/>
      <c r="H954" s="251"/>
      <c r="I954" s="251"/>
      <c r="J954" s="251"/>
      <c r="K954" s="251"/>
      <c r="L954" s="251"/>
      <c r="M954" s="251"/>
      <c r="N954" s="251"/>
      <c r="O954" s="251"/>
      <c r="P954" s="251"/>
      <c r="Q954" s="251"/>
    </row>
    <row r="955" spans="1:17" ht="20" x14ac:dyDescent="0.4">
      <c r="A955" s="269"/>
      <c r="B955" s="254"/>
      <c r="C955" s="251"/>
      <c r="D955" s="269"/>
      <c r="E955" s="254"/>
      <c r="F955" s="251"/>
      <c r="G955" s="256"/>
      <c r="H955" s="251"/>
      <c r="I955" s="251"/>
      <c r="J955" s="251"/>
      <c r="K955" s="251"/>
      <c r="L955" s="251"/>
      <c r="M955" s="251"/>
      <c r="N955" s="251"/>
      <c r="O955" s="251"/>
      <c r="P955" s="251"/>
      <c r="Q955" s="251"/>
    </row>
    <row r="956" spans="1:17" ht="20" x14ac:dyDescent="0.4">
      <c r="A956" s="269"/>
      <c r="B956" s="254"/>
      <c r="C956" s="251"/>
      <c r="D956" s="269"/>
      <c r="E956" s="254"/>
      <c r="F956" s="251"/>
      <c r="G956" s="256"/>
      <c r="H956" s="251"/>
      <c r="I956" s="251"/>
      <c r="J956" s="251"/>
      <c r="K956" s="251"/>
      <c r="L956" s="251"/>
      <c r="M956" s="251"/>
      <c r="N956" s="251"/>
      <c r="O956" s="251"/>
      <c r="P956" s="251"/>
      <c r="Q956" s="251"/>
    </row>
    <row r="957" spans="1:17" ht="20" x14ac:dyDescent="0.4">
      <c r="A957" s="269"/>
      <c r="B957" s="254"/>
      <c r="C957" s="251"/>
      <c r="D957" s="269"/>
      <c r="E957" s="254"/>
      <c r="F957" s="251"/>
      <c r="G957" s="256"/>
      <c r="H957" s="251"/>
      <c r="I957" s="251"/>
      <c r="J957" s="251"/>
      <c r="K957" s="251"/>
      <c r="L957" s="251"/>
      <c r="M957" s="251"/>
      <c r="N957" s="251"/>
      <c r="O957" s="251"/>
      <c r="P957" s="251"/>
      <c r="Q957" s="251"/>
    </row>
    <row r="958" spans="1:17" ht="20" x14ac:dyDescent="0.4">
      <c r="A958" s="269"/>
      <c r="B958" s="254"/>
      <c r="C958" s="251"/>
      <c r="D958" s="269"/>
      <c r="E958" s="254"/>
      <c r="F958" s="251"/>
      <c r="G958" s="256"/>
      <c r="H958" s="251"/>
      <c r="I958" s="251"/>
      <c r="J958" s="251"/>
      <c r="K958" s="251"/>
      <c r="L958" s="251"/>
      <c r="M958" s="251"/>
      <c r="N958" s="251"/>
      <c r="O958" s="251"/>
      <c r="P958" s="251"/>
      <c r="Q958" s="251"/>
    </row>
    <row r="959" spans="1:17" ht="20" x14ac:dyDescent="0.4">
      <c r="A959" s="269"/>
      <c r="B959" s="254"/>
      <c r="C959" s="251"/>
      <c r="D959" s="269"/>
      <c r="E959" s="254"/>
      <c r="F959" s="251"/>
      <c r="G959" s="256"/>
      <c r="H959" s="251"/>
      <c r="I959" s="251"/>
      <c r="J959" s="251"/>
      <c r="K959" s="251"/>
      <c r="L959" s="251"/>
      <c r="M959" s="251"/>
      <c r="N959" s="251"/>
      <c r="O959" s="251"/>
      <c r="P959" s="251"/>
      <c r="Q959" s="251"/>
    </row>
    <row r="960" spans="1:17" ht="20" x14ac:dyDescent="0.4">
      <c r="A960" s="269"/>
      <c r="B960" s="254"/>
      <c r="C960" s="251"/>
      <c r="D960" s="269"/>
      <c r="E960" s="254"/>
      <c r="F960" s="251"/>
      <c r="G960" s="256"/>
      <c r="H960" s="251"/>
      <c r="I960" s="251"/>
      <c r="J960" s="251"/>
      <c r="K960" s="251"/>
      <c r="L960" s="251"/>
      <c r="M960" s="251"/>
      <c r="N960" s="251"/>
      <c r="O960" s="251"/>
      <c r="P960" s="251"/>
      <c r="Q960" s="251"/>
    </row>
    <row r="961" spans="1:17" ht="20" x14ac:dyDescent="0.4">
      <c r="A961" s="269"/>
      <c r="B961" s="254"/>
      <c r="C961" s="251"/>
      <c r="D961" s="269"/>
      <c r="E961" s="254"/>
      <c r="F961" s="251"/>
      <c r="G961" s="256"/>
      <c r="H961" s="251"/>
      <c r="I961" s="251"/>
      <c r="J961" s="251"/>
      <c r="K961" s="251"/>
      <c r="L961" s="251"/>
      <c r="M961" s="251"/>
      <c r="N961" s="251"/>
      <c r="O961" s="251"/>
      <c r="P961" s="251"/>
      <c r="Q961" s="251"/>
    </row>
    <row r="962" spans="1:17" ht="20" x14ac:dyDescent="0.4">
      <c r="A962" s="269"/>
      <c r="B962" s="254"/>
      <c r="C962" s="251"/>
      <c r="D962" s="269"/>
      <c r="E962" s="254"/>
      <c r="F962" s="251"/>
      <c r="G962" s="256"/>
      <c r="H962" s="251"/>
      <c r="I962" s="251"/>
      <c r="J962" s="251"/>
      <c r="K962" s="251"/>
      <c r="L962" s="251"/>
      <c r="M962" s="251"/>
      <c r="N962" s="251"/>
      <c r="O962" s="251"/>
      <c r="P962" s="251"/>
      <c r="Q962" s="251"/>
    </row>
    <row r="963" spans="1:17" ht="20" x14ac:dyDescent="0.4">
      <c r="A963" s="269"/>
      <c r="B963" s="254"/>
      <c r="C963" s="251"/>
      <c r="D963" s="269"/>
      <c r="E963" s="254"/>
      <c r="F963" s="251"/>
      <c r="G963" s="256"/>
      <c r="H963" s="251"/>
      <c r="I963" s="251"/>
      <c r="J963" s="251"/>
      <c r="K963" s="251"/>
      <c r="L963" s="251"/>
      <c r="M963" s="251"/>
      <c r="N963" s="251"/>
      <c r="O963" s="251"/>
      <c r="P963" s="251"/>
      <c r="Q963" s="251"/>
    </row>
    <row r="964" spans="1:17" ht="20" x14ac:dyDescent="0.4">
      <c r="A964" s="269"/>
      <c r="B964" s="254"/>
      <c r="C964" s="251"/>
      <c r="D964" s="269"/>
      <c r="E964" s="254"/>
      <c r="F964" s="251"/>
      <c r="G964" s="256"/>
      <c r="H964" s="251"/>
      <c r="I964" s="251"/>
      <c r="J964" s="251"/>
      <c r="K964" s="251"/>
      <c r="L964" s="251"/>
      <c r="M964" s="251"/>
      <c r="N964" s="251"/>
      <c r="O964" s="251"/>
      <c r="P964" s="251"/>
      <c r="Q964" s="251"/>
    </row>
    <row r="965" spans="1:17" ht="20" x14ac:dyDescent="0.4">
      <c r="A965" s="269"/>
      <c r="B965" s="254"/>
      <c r="C965" s="251"/>
      <c r="D965" s="269"/>
      <c r="E965" s="254"/>
      <c r="F965" s="251"/>
      <c r="G965" s="256"/>
      <c r="H965" s="251"/>
      <c r="I965" s="251"/>
      <c r="J965" s="251"/>
      <c r="K965" s="251"/>
      <c r="L965" s="251"/>
      <c r="M965" s="251"/>
      <c r="N965" s="251"/>
      <c r="O965" s="251"/>
      <c r="P965" s="251"/>
      <c r="Q965" s="251"/>
    </row>
    <row r="966" spans="1:17" ht="20" x14ac:dyDescent="0.4">
      <c r="A966" s="269"/>
      <c r="B966" s="254"/>
      <c r="C966" s="251"/>
      <c r="D966" s="269"/>
      <c r="E966" s="254"/>
      <c r="F966" s="251"/>
      <c r="G966" s="256"/>
      <c r="H966" s="251"/>
      <c r="I966" s="251"/>
      <c r="J966" s="251"/>
      <c r="K966" s="251"/>
      <c r="L966" s="251"/>
      <c r="M966" s="251"/>
      <c r="N966" s="251"/>
      <c r="O966" s="251"/>
      <c r="P966" s="251"/>
      <c r="Q966" s="251"/>
    </row>
    <row r="967" spans="1:17" ht="20" x14ac:dyDescent="0.4">
      <c r="A967" s="269"/>
      <c r="B967" s="254"/>
      <c r="C967" s="251"/>
      <c r="D967" s="269"/>
      <c r="E967" s="254"/>
      <c r="F967" s="251"/>
      <c r="G967" s="256"/>
      <c r="H967" s="251"/>
      <c r="I967" s="251"/>
      <c r="J967" s="251"/>
      <c r="K967" s="251"/>
      <c r="L967" s="251"/>
      <c r="M967" s="251"/>
      <c r="N967" s="251"/>
      <c r="O967" s="251"/>
      <c r="P967" s="251"/>
      <c r="Q967" s="251"/>
    </row>
    <row r="968" spans="1:17" ht="20" x14ac:dyDescent="0.4">
      <c r="A968" s="269"/>
      <c r="B968" s="254"/>
      <c r="C968" s="251"/>
      <c r="D968" s="269"/>
      <c r="E968" s="254"/>
      <c r="F968" s="251"/>
      <c r="G968" s="256"/>
      <c r="H968" s="251"/>
      <c r="I968" s="251"/>
      <c r="J968" s="251"/>
      <c r="K968" s="251"/>
      <c r="L968" s="251"/>
      <c r="M968" s="251"/>
      <c r="N968" s="251"/>
      <c r="O968" s="251"/>
      <c r="P968" s="251"/>
      <c r="Q968" s="251"/>
    </row>
    <row r="969" spans="1:17" ht="20" x14ac:dyDescent="0.4">
      <c r="A969" s="269"/>
      <c r="B969" s="254"/>
      <c r="C969" s="251"/>
      <c r="D969" s="269"/>
      <c r="E969" s="254"/>
      <c r="F969" s="251"/>
      <c r="G969" s="256"/>
      <c r="H969" s="251"/>
      <c r="I969" s="251"/>
      <c r="J969" s="251"/>
      <c r="K969" s="251"/>
      <c r="L969" s="251"/>
      <c r="M969" s="251"/>
      <c r="N969" s="251"/>
      <c r="O969" s="251"/>
      <c r="P969" s="251"/>
      <c r="Q969" s="251"/>
    </row>
    <row r="970" spans="1:17" ht="20" x14ac:dyDescent="0.4">
      <c r="A970" s="269"/>
      <c r="B970" s="254"/>
      <c r="C970" s="251"/>
      <c r="D970" s="269"/>
      <c r="E970" s="254"/>
      <c r="F970" s="251"/>
      <c r="G970" s="256"/>
      <c r="H970" s="251"/>
      <c r="I970" s="251"/>
      <c r="J970" s="251"/>
      <c r="K970" s="251"/>
      <c r="L970" s="251"/>
      <c r="M970" s="251"/>
      <c r="N970" s="251"/>
      <c r="O970" s="251"/>
      <c r="P970" s="251"/>
      <c r="Q970" s="251"/>
    </row>
    <row r="971" spans="1:17" ht="20" x14ac:dyDescent="0.4">
      <c r="A971" s="269"/>
      <c r="B971" s="254"/>
      <c r="C971" s="251"/>
      <c r="D971" s="269"/>
      <c r="E971" s="254"/>
      <c r="F971" s="251"/>
      <c r="G971" s="256"/>
      <c r="H971" s="251"/>
      <c r="I971" s="251"/>
      <c r="J971" s="251"/>
      <c r="K971" s="251"/>
      <c r="L971" s="251"/>
      <c r="M971" s="251"/>
      <c r="N971" s="251"/>
      <c r="O971" s="251"/>
      <c r="P971" s="251"/>
      <c r="Q971" s="251"/>
    </row>
    <row r="972" spans="1:17" ht="20" x14ac:dyDescent="0.4">
      <c r="A972" s="269"/>
      <c r="B972" s="254"/>
      <c r="C972" s="251"/>
      <c r="D972" s="269"/>
      <c r="E972" s="254"/>
      <c r="F972" s="251"/>
      <c r="G972" s="256"/>
      <c r="H972" s="251"/>
      <c r="I972" s="251"/>
      <c r="J972" s="251"/>
      <c r="K972" s="251"/>
      <c r="L972" s="251"/>
      <c r="M972" s="251"/>
      <c r="N972" s="251"/>
      <c r="O972" s="251"/>
      <c r="P972" s="251"/>
      <c r="Q972" s="251"/>
    </row>
    <row r="973" spans="1:17" ht="20" x14ac:dyDescent="0.4">
      <c r="A973" s="269"/>
      <c r="B973" s="254"/>
      <c r="C973" s="251"/>
      <c r="D973" s="269"/>
      <c r="E973" s="254"/>
      <c r="F973" s="251"/>
      <c r="G973" s="256"/>
      <c r="H973" s="251"/>
      <c r="I973" s="251"/>
      <c r="J973" s="251"/>
      <c r="K973" s="251"/>
      <c r="L973" s="251"/>
      <c r="M973" s="251"/>
      <c r="N973" s="251"/>
      <c r="O973" s="251"/>
      <c r="P973" s="251"/>
      <c r="Q973" s="251"/>
    </row>
    <row r="974" spans="1:17" ht="20" x14ac:dyDescent="0.4">
      <c r="A974" s="269"/>
      <c r="B974" s="254"/>
      <c r="C974" s="251"/>
      <c r="D974" s="269"/>
      <c r="E974" s="254"/>
      <c r="F974" s="251"/>
      <c r="G974" s="256"/>
      <c r="H974" s="251"/>
      <c r="I974" s="251"/>
      <c r="J974" s="251"/>
      <c r="K974" s="251"/>
      <c r="L974" s="251"/>
      <c r="M974" s="251"/>
      <c r="N974" s="251"/>
      <c r="O974" s="251"/>
      <c r="P974" s="251"/>
      <c r="Q974" s="251"/>
    </row>
    <row r="975" spans="1:17" ht="20" x14ac:dyDescent="0.4">
      <c r="A975" s="269"/>
      <c r="B975" s="254"/>
      <c r="C975" s="251"/>
      <c r="D975" s="269"/>
      <c r="E975" s="254"/>
      <c r="F975" s="251"/>
      <c r="G975" s="256"/>
      <c r="H975" s="251"/>
      <c r="I975" s="251"/>
      <c r="J975" s="251"/>
      <c r="K975" s="251"/>
      <c r="L975" s="251"/>
      <c r="M975" s="251"/>
      <c r="N975" s="251"/>
      <c r="O975" s="251"/>
      <c r="P975" s="251"/>
      <c r="Q975" s="251"/>
    </row>
    <row r="976" spans="1:17" ht="20" x14ac:dyDescent="0.4">
      <c r="A976" s="269"/>
      <c r="B976" s="254"/>
      <c r="C976" s="251"/>
      <c r="D976" s="269"/>
      <c r="E976" s="254"/>
      <c r="F976" s="251"/>
      <c r="G976" s="256"/>
      <c r="H976" s="251"/>
      <c r="I976" s="251"/>
      <c r="J976" s="251"/>
      <c r="K976" s="251"/>
      <c r="L976" s="251"/>
      <c r="M976" s="251"/>
      <c r="N976" s="251"/>
      <c r="O976" s="251"/>
      <c r="P976" s="251"/>
      <c r="Q976" s="251"/>
    </row>
    <row r="977" spans="1:17" ht="20" x14ac:dyDescent="0.4">
      <c r="A977" s="269"/>
      <c r="B977" s="254"/>
      <c r="C977" s="251"/>
      <c r="D977" s="269"/>
      <c r="E977" s="254"/>
      <c r="F977" s="251"/>
      <c r="G977" s="256"/>
      <c r="H977" s="251"/>
      <c r="I977" s="251"/>
      <c r="J977" s="251"/>
      <c r="K977" s="251"/>
      <c r="L977" s="251"/>
      <c r="M977" s="251"/>
      <c r="N977" s="251"/>
      <c r="O977" s="251"/>
      <c r="P977" s="251"/>
      <c r="Q977" s="251"/>
    </row>
    <row r="978" spans="1:17" ht="20" x14ac:dyDescent="0.4">
      <c r="A978" s="269"/>
      <c r="B978" s="254"/>
      <c r="C978" s="251"/>
      <c r="D978" s="269"/>
      <c r="E978" s="254"/>
      <c r="F978" s="251"/>
      <c r="G978" s="256"/>
      <c r="H978" s="251"/>
      <c r="I978" s="251"/>
      <c r="J978" s="251"/>
      <c r="K978" s="251"/>
      <c r="L978" s="251"/>
      <c r="M978" s="251"/>
      <c r="N978" s="251"/>
      <c r="O978" s="251"/>
      <c r="P978" s="251"/>
      <c r="Q978" s="251"/>
    </row>
    <row r="979" spans="1:17" ht="20" x14ac:dyDescent="0.4">
      <c r="A979" s="269"/>
      <c r="B979" s="254"/>
      <c r="C979" s="251"/>
      <c r="D979" s="269"/>
      <c r="E979" s="254"/>
      <c r="F979" s="251"/>
      <c r="G979" s="256"/>
      <c r="H979" s="251"/>
      <c r="I979" s="251"/>
      <c r="J979" s="251"/>
      <c r="K979" s="251"/>
      <c r="L979" s="251"/>
      <c r="M979" s="251"/>
      <c r="N979" s="251"/>
      <c r="O979" s="251"/>
      <c r="P979" s="251"/>
      <c r="Q979" s="251"/>
    </row>
    <row r="980" spans="1:17" ht="20" x14ac:dyDescent="0.4">
      <c r="A980" s="269"/>
      <c r="B980" s="254"/>
      <c r="C980" s="251"/>
      <c r="D980" s="269"/>
      <c r="E980" s="254"/>
      <c r="F980" s="251"/>
      <c r="G980" s="256"/>
      <c r="H980" s="251"/>
      <c r="I980" s="251"/>
      <c r="J980" s="251"/>
      <c r="K980" s="251"/>
      <c r="L980" s="251"/>
      <c r="M980" s="251"/>
      <c r="N980" s="251"/>
      <c r="O980" s="251"/>
      <c r="P980" s="251"/>
      <c r="Q980" s="251"/>
    </row>
    <row r="981" spans="1:17" ht="20" x14ac:dyDescent="0.4">
      <c r="A981" s="269"/>
      <c r="B981" s="254"/>
      <c r="C981" s="251"/>
      <c r="D981" s="269"/>
      <c r="E981" s="254"/>
      <c r="F981" s="251"/>
      <c r="G981" s="256"/>
      <c r="H981" s="251"/>
      <c r="I981" s="251"/>
      <c r="J981" s="251"/>
      <c r="K981" s="251"/>
      <c r="L981" s="251"/>
      <c r="M981" s="251"/>
      <c r="N981" s="251"/>
      <c r="O981" s="251"/>
      <c r="P981" s="251"/>
      <c r="Q981" s="251"/>
    </row>
    <row r="982" spans="1:17" ht="20" x14ac:dyDescent="0.4">
      <c r="A982" s="269"/>
      <c r="B982" s="254"/>
      <c r="C982" s="251"/>
      <c r="D982" s="269"/>
      <c r="E982" s="254"/>
      <c r="F982" s="251"/>
      <c r="G982" s="256"/>
      <c r="H982" s="251"/>
      <c r="I982" s="251"/>
      <c r="J982" s="251"/>
      <c r="K982" s="251"/>
      <c r="L982" s="251"/>
      <c r="M982" s="251"/>
      <c r="N982" s="251"/>
      <c r="O982" s="251"/>
      <c r="P982" s="251"/>
      <c r="Q982" s="251"/>
    </row>
    <row r="983" spans="1:17" ht="20" x14ac:dyDescent="0.4">
      <c r="A983" s="269"/>
      <c r="B983" s="254"/>
      <c r="C983" s="251"/>
      <c r="D983" s="269"/>
      <c r="E983" s="254"/>
      <c r="F983" s="251"/>
      <c r="G983" s="256"/>
      <c r="H983" s="251"/>
      <c r="I983" s="251"/>
      <c r="J983" s="251"/>
      <c r="K983" s="251"/>
      <c r="L983" s="251"/>
      <c r="M983" s="251"/>
      <c r="N983" s="251"/>
      <c r="O983" s="251"/>
      <c r="P983" s="251"/>
      <c r="Q983" s="251"/>
    </row>
    <row r="984" spans="1:17" ht="20" x14ac:dyDescent="0.4">
      <c r="A984" s="269"/>
      <c r="B984" s="254"/>
      <c r="C984" s="251"/>
      <c r="D984" s="269"/>
      <c r="E984" s="254"/>
      <c r="F984" s="251"/>
      <c r="G984" s="256"/>
      <c r="H984" s="251"/>
      <c r="I984" s="251"/>
      <c r="J984" s="251"/>
      <c r="K984" s="251"/>
      <c r="L984" s="251"/>
      <c r="M984" s="251"/>
      <c r="N984" s="251"/>
      <c r="O984" s="251"/>
      <c r="P984" s="251"/>
      <c r="Q984" s="251"/>
    </row>
    <row r="985" spans="1:17" ht="20" x14ac:dyDescent="0.4">
      <c r="A985" s="269"/>
      <c r="B985" s="254"/>
      <c r="C985" s="251"/>
      <c r="D985" s="269"/>
      <c r="E985" s="254"/>
      <c r="F985" s="251"/>
      <c r="G985" s="256"/>
      <c r="H985" s="251"/>
      <c r="I985" s="251"/>
      <c r="J985" s="251"/>
      <c r="K985" s="251"/>
      <c r="L985" s="251"/>
      <c r="M985" s="251"/>
      <c r="N985" s="251"/>
      <c r="O985" s="251"/>
      <c r="P985" s="251"/>
      <c r="Q985" s="251"/>
    </row>
    <row r="986" spans="1:17" ht="20" x14ac:dyDescent="0.4">
      <c r="A986" s="269"/>
      <c r="B986" s="254"/>
      <c r="C986" s="251"/>
      <c r="D986" s="269"/>
      <c r="E986" s="254"/>
      <c r="F986" s="251"/>
      <c r="G986" s="256"/>
      <c r="H986" s="251"/>
      <c r="I986" s="251"/>
      <c r="J986" s="251"/>
      <c r="K986" s="251"/>
      <c r="L986" s="251"/>
      <c r="M986" s="251"/>
      <c r="N986" s="251"/>
      <c r="O986" s="251"/>
      <c r="P986" s="251"/>
      <c r="Q986" s="251"/>
    </row>
    <row r="987" spans="1:17" ht="20" x14ac:dyDescent="0.4">
      <c r="A987" s="269"/>
      <c r="B987" s="254"/>
      <c r="C987" s="251"/>
      <c r="D987" s="269"/>
      <c r="E987" s="254"/>
      <c r="F987" s="251"/>
      <c r="G987" s="256"/>
      <c r="H987" s="251"/>
      <c r="I987" s="251"/>
      <c r="J987" s="251"/>
      <c r="K987" s="251"/>
      <c r="L987" s="251"/>
      <c r="M987" s="251"/>
      <c r="N987" s="251"/>
      <c r="O987" s="251"/>
      <c r="P987" s="251"/>
      <c r="Q987" s="251"/>
    </row>
    <row r="988" spans="1:17" ht="20" x14ac:dyDescent="0.4">
      <c r="A988" s="269"/>
      <c r="B988" s="254"/>
      <c r="C988" s="251"/>
      <c r="D988" s="269"/>
      <c r="E988" s="254"/>
      <c r="F988" s="251"/>
      <c r="G988" s="256"/>
      <c r="H988" s="251"/>
      <c r="I988" s="251"/>
      <c r="J988" s="251"/>
      <c r="K988" s="251"/>
      <c r="L988" s="251"/>
      <c r="M988" s="251"/>
      <c r="N988" s="251"/>
      <c r="O988" s="251"/>
      <c r="P988" s="251"/>
      <c r="Q988" s="251"/>
    </row>
    <row r="989" spans="1:17" ht="20" x14ac:dyDescent="0.4">
      <c r="A989" s="269"/>
      <c r="B989" s="254"/>
      <c r="C989" s="251"/>
      <c r="D989" s="269"/>
      <c r="E989" s="254"/>
      <c r="F989" s="251"/>
      <c r="G989" s="256"/>
      <c r="H989" s="251"/>
      <c r="I989" s="251"/>
      <c r="J989" s="251"/>
      <c r="K989" s="251"/>
      <c r="L989" s="251"/>
      <c r="M989" s="251"/>
      <c r="N989" s="251"/>
      <c r="O989" s="251"/>
      <c r="P989" s="251"/>
      <c r="Q989" s="251"/>
    </row>
    <row r="990" spans="1:17" ht="20" x14ac:dyDescent="0.4">
      <c r="A990" s="269"/>
      <c r="B990" s="254"/>
      <c r="C990" s="251"/>
      <c r="D990" s="269"/>
      <c r="E990" s="254"/>
      <c r="F990" s="251"/>
      <c r="G990" s="256"/>
      <c r="H990" s="251"/>
      <c r="I990" s="251"/>
      <c r="J990" s="251"/>
      <c r="K990" s="251"/>
      <c r="L990" s="251"/>
      <c r="M990" s="251"/>
      <c r="N990" s="251"/>
      <c r="O990" s="251"/>
      <c r="P990" s="251"/>
      <c r="Q990" s="251"/>
    </row>
    <row r="991" spans="1:17" ht="20" x14ac:dyDescent="0.4">
      <c r="A991" s="269"/>
      <c r="B991" s="254"/>
      <c r="C991" s="251"/>
      <c r="D991" s="269"/>
      <c r="E991" s="254"/>
      <c r="F991" s="251"/>
      <c r="G991" s="256"/>
      <c r="H991" s="251"/>
      <c r="I991" s="251"/>
      <c r="J991" s="251"/>
      <c r="K991" s="251"/>
      <c r="L991" s="251"/>
      <c r="M991" s="251"/>
      <c r="N991" s="251"/>
      <c r="O991" s="251"/>
      <c r="P991" s="251"/>
      <c r="Q991" s="251"/>
    </row>
    <row r="992" spans="1:17" ht="20" x14ac:dyDescent="0.4">
      <c r="A992" s="269"/>
      <c r="B992" s="254"/>
      <c r="C992" s="251"/>
      <c r="D992" s="269"/>
      <c r="E992" s="254"/>
      <c r="F992" s="251"/>
      <c r="G992" s="256"/>
      <c r="H992" s="251"/>
      <c r="I992" s="251"/>
      <c r="J992" s="251"/>
      <c r="K992" s="251"/>
      <c r="L992" s="251"/>
      <c r="M992" s="251"/>
      <c r="N992" s="251"/>
      <c r="O992" s="251"/>
      <c r="P992" s="251"/>
      <c r="Q992" s="251"/>
    </row>
    <row r="993" spans="1:17" ht="20" x14ac:dyDescent="0.4">
      <c r="A993" s="269"/>
      <c r="B993" s="254"/>
      <c r="C993" s="251"/>
      <c r="D993" s="269"/>
      <c r="E993" s="254"/>
      <c r="F993" s="251"/>
      <c r="G993" s="256"/>
      <c r="H993" s="251"/>
      <c r="I993" s="251"/>
      <c r="J993" s="251"/>
      <c r="K993" s="251"/>
      <c r="L993" s="251"/>
      <c r="M993" s="251"/>
      <c r="N993" s="251"/>
      <c r="O993" s="251"/>
      <c r="P993" s="251"/>
      <c r="Q993" s="251"/>
    </row>
    <row r="994" spans="1:17" ht="20" x14ac:dyDescent="0.4">
      <c r="A994" s="269"/>
      <c r="B994" s="254"/>
      <c r="C994" s="251"/>
      <c r="D994" s="269"/>
      <c r="E994" s="254"/>
      <c r="F994" s="251"/>
      <c r="G994" s="256"/>
      <c r="H994" s="251"/>
      <c r="I994" s="251"/>
      <c r="J994" s="251"/>
      <c r="K994" s="251"/>
      <c r="L994" s="251"/>
      <c r="M994" s="251"/>
      <c r="N994" s="251"/>
      <c r="O994" s="251"/>
      <c r="P994" s="251"/>
      <c r="Q994" s="251"/>
    </row>
    <row r="995" spans="1:17" ht="20" x14ac:dyDescent="0.4">
      <c r="A995" s="269"/>
      <c r="B995" s="254"/>
      <c r="C995" s="251"/>
      <c r="D995" s="269"/>
      <c r="E995" s="254"/>
      <c r="F995" s="251"/>
      <c r="G995" s="256"/>
      <c r="H995" s="251"/>
      <c r="I995" s="251"/>
      <c r="J995" s="251"/>
      <c r="K995" s="251"/>
      <c r="L995" s="251"/>
      <c r="M995" s="251"/>
      <c r="N995" s="251"/>
      <c r="O995" s="251"/>
      <c r="P995" s="251"/>
      <c r="Q995" s="251"/>
    </row>
    <row r="996" spans="1:17" ht="20" x14ac:dyDescent="0.4">
      <c r="A996" s="269"/>
      <c r="B996" s="254"/>
      <c r="C996" s="251"/>
      <c r="D996" s="269"/>
      <c r="E996" s="254"/>
      <c r="F996" s="251"/>
      <c r="G996" s="256"/>
      <c r="H996" s="251"/>
      <c r="I996" s="251"/>
      <c r="J996" s="251"/>
      <c r="K996" s="251"/>
      <c r="L996" s="251"/>
      <c r="M996" s="251"/>
      <c r="N996" s="251"/>
      <c r="O996" s="251"/>
      <c r="P996" s="251"/>
      <c r="Q996" s="251"/>
    </row>
    <row r="997" spans="1:17" ht="20" x14ac:dyDescent="0.4">
      <c r="A997" s="269"/>
      <c r="B997" s="254"/>
      <c r="C997" s="251"/>
      <c r="D997" s="269"/>
      <c r="E997" s="254"/>
      <c r="F997" s="251"/>
      <c r="G997" s="256"/>
      <c r="H997" s="251"/>
      <c r="I997" s="251"/>
      <c r="J997" s="251"/>
      <c r="K997" s="251"/>
      <c r="L997" s="251"/>
      <c r="M997" s="251"/>
      <c r="N997" s="251"/>
      <c r="O997" s="251"/>
      <c r="P997" s="251"/>
      <c r="Q997" s="251"/>
    </row>
    <row r="998" spans="1:17" ht="20" x14ac:dyDescent="0.4">
      <c r="A998" s="269"/>
      <c r="B998" s="254"/>
      <c r="C998" s="251"/>
      <c r="D998" s="269"/>
      <c r="E998" s="254"/>
      <c r="F998" s="251"/>
      <c r="G998" s="256"/>
      <c r="H998" s="251"/>
      <c r="I998" s="251"/>
      <c r="J998" s="251"/>
      <c r="K998" s="251"/>
      <c r="L998" s="251"/>
      <c r="M998" s="251"/>
      <c r="N998" s="251"/>
      <c r="O998" s="251"/>
      <c r="P998" s="251"/>
      <c r="Q998" s="251"/>
    </row>
    <row r="999" spans="1:17" ht="20" x14ac:dyDescent="0.4">
      <c r="A999" s="269"/>
      <c r="B999" s="254"/>
      <c r="C999" s="251"/>
      <c r="D999" s="269"/>
      <c r="E999" s="254"/>
      <c r="F999" s="251"/>
      <c r="G999" s="256"/>
      <c r="H999" s="251"/>
      <c r="I999" s="251"/>
      <c r="J999" s="251"/>
      <c r="K999" s="251"/>
      <c r="L999" s="251"/>
      <c r="M999" s="251"/>
      <c r="N999" s="251"/>
      <c r="O999" s="251"/>
      <c r="P999" s="251"/>
      <c r="Q999" s="251"/>
    </row>
    <row r="1000" spans="1:17" ht="20" x14ac:dyDescent="0.4">
      <c r="A1000" s="269"/>
      <c r="B1000" s="254"/>
      <c r="C1000" s="251"/>
      <c r="D1000" s="269"/>
      <c r="E1000" s="254"/>
      <c r="F1000" s="251"/>
      <c r="G1000" s="256"/>
      <c r="H1000" s="251"/>
      <c r="I1000" s="251"/>
      <c r="J1000" s="251"/>
      <c r="K1000" s="251"/>
      <c r="L1000" s="251"/>
      <c r="M1000" s="251"/>
      <c r="N1000" s="251"/>
      <c r="O1000" s="251"/>
      <c r="P1000" s="251"/>
      <c r="Q1000" s="25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B2D5-CC52-44CF-B413-6BD921D8F402}">
  <sheetPr>
    <tabColor rgb="FF538135"/>
    <outlinePr summaryBelow="0" summaryRight="0"/>
  </sheetPr>
  <dimension ref="A1:AB1000"/>
  <sheetViews>
    <sheetView workbookViewId="0"/>
  </sheetViews>
  <sheetFormatPr defaultColWidth="12.6328125" defaultRowHeight="15.75" customHeight="1" x14ac:dyDescent="0.25"/>
  <cols>
    <col min="1" max="1" width="5.08984375" customWidth="1"/>
    <col min="2" max="2" width="11.08984375" customWidth="1"/>
    <col min="3" max="3" width="16.453125" customWidth="1"/>
    <col min="4" max="4" width="33.453125" customWidth="1"/>
    <col min="5" max="5" width="14.6328125" customWidth="1"/>
    <col min="6" max="6" width="33.36328125" customWidth="1"/>
    <col min="7" max="8" width="5.08984375" customWidth="1"/>
    <col min="9" max="9" width="4.36328125" customWidth="1"/>
    <col min="10" max="10" width="17.08984375" customWidth="1"/>
    <col min="11" max="11" width="15" customWidth="1"/>
    <col min="12" max="12" width="45.6328125" customWidth="1"/>
    <col min="13" max="28" width="5.08984375" customWidth="1"/>
  </cols>
  <sheetData>
    <row r="1" spans="1:28" ht="15.75" customHeight="1" x14ac:dyDescent="0.25">
      <c r="A1" s="270"/>
      <c r="B1" s="270"/>
      <c r="C1" s="270"/>
      <c r="D1" s="270"/>
      <c r="E1" s="270"/>
      <c r="F1" s="270"/>
      <c r="G1" s="270"/>
      <c r="H1" s="270"/>
      <c r="I1" s="270"/>
      <c r="J1" s="270"/>
      <c r="K1" s="270"/>
      <c r="L1" s="270"/>
      <c r="M1" s="270"/>
      <c r="N1" s="270"/>
      <c r="O1" s="270"/>
      <c r="P1" s="270"/>
      <c r="Q1" s="270"/>
      <c r="R1" s="270"/>
      <c r="S1" s="270"/>
      <c r="T1" s="270"/>
      <c r="U1" s="270"/>
      <c r="V1" s="270"/>
      <c r="W1" s="270"/>
      <c r="X1" s="270"/>
      <c r="Y1" s="270"/>
      <c r="Z1" s="270"/>
      <c r="AA1" s="270"/>
      <c r="AB1" s="270"/>
    </row>
    <row r="2" spans="1:28" ht="23" x14ac:dyDescent="0.25">
      <c r="A2" s="270"/>
      <c r="B2" s="271" t="s">
        <v>514</v>
      </c>
      <c r="C2" s="271" t="s">
        <v>515</v>
      </c>
      <c r="D2" s="271" t="s">
        <v>516</v>
      </c>
      <c r="E2" s="271" t="s">
        <v>517</v>
      </c>
      <c r="F2" s="271" t="s">
        <v>518</v>
      </c>
      <c r="G2" s="270"/>
      <c r="H2" s="270"/>
      <c r="I2" s="270"/>
      <c r="J2" s="270"/>
      <c r="K2" s="272" t="s">
        <v>429</v>
      </c>
      <c r="L2" s="270"/>
      <c r="M2" s="273"/>
      <c r="N2" s="273"/>
      <c r="O2" s="273"/>
      <c r="P2" s="273"/>
      <c r="Q2" s="273"/>
      <c r="R2" s="273"/>
      <c r="S2" s="273"/>
      <c r="T2" s="273"/>
      <c r="U2" s="270"/>
      <c r="V2" s="270"/>
      <c r="W2" s="270"/>
      <c r="X2" s="270"/>
      <c r="Y2" s="270"/>
      <c r="Z2" s="270"/>
      <c r="AA2" s="270"/>
      <c r="AB2" s="270"/>
    </row>
    <row r="3" spans="1:28" ht="23" x14ac:dyDescent="0.25">
      <c r="A3" s="270"/>
      <c r="B3" s="274">
        <v>1</v>
      </c>
      <c r="C3" s="275">
        <v>44199</v>
      </c>
      <c r="D3" s="276">
        <v>980</v>
      </c>
      <c r="E3" s="277">
        <v>1.4</v>
      </c>
      <c r="F3" s="278">
        <f>asset_gbp*s_gbpusd</f>
        <v>1372</v>
      </c>
      <c r="G3" s="279" t="str">
        <f ca="1">_xlfn.FORMULATEXT(F3)</f>
        <v>=@asset_gbp*@s_gbpusd</v>
      </c>
      <c r="H3" s="270"/>
      <c r="I3" s="270"/>
      <c r="J3" s="270"/>
      <c r="K3" s="272">
        <f t="shared" ref="K3:K5" si="0">D3*E3</f>
        <v>1372</v>
      </c>
      <c r="L3" s="270"/>
      <c r="M3" s="273"/>
      <c r="N3" s="273"/>
      <c r="O3" s="273"/>
      <c r="P3" s="273"/>
      <c r="Q3" s="273"/>
      <c r="R3" s="273"/>
      <c r="S3" s="273"/>
      <c r="T3" s="273"/>
      <c r="U3" s="270"/>
      <c r="V3" s="270"/>
      <c r="W3" s="270"/>
      <c r="X3" s="270"/>
      <c r="Y3" s="270"/>
      <c r="Z3" s="270"/>
      <c r="AA3" s="270"/>
      <c r="AB3" s="270"/>
    </row>
    <row r="4" spans="1:28" ht="23" x14ac:dyDescent="0.25">
      <c r="A4" s="270"/>
      <c r="B4" s="274">
        <v>2</v>
      </c>
      <c r="C4" s="275">
        <v>44199</v>
      </c>
      <c r="D4" s="276">
        <v>1000</v>
      </c>
      <c r="E4" s="277">
        <v>1.5</v>
      </c>
      <c r="F4" s="278">
        <f>asset_gbp*s_gbpusd</f>
        <v>1500</v>
      </c>
      <c r="G4" s="279" t="str">
        <f ca="1">_xlfn.FORMULATEXT(F4)</f>
        <v>=@asset_gbp*@s_gbpusd</v>
      </c>
      <c r="H4" s="270"/>
      <c r="I4" s="270"/>
      <c r="J4" s="270"/>
      <c r="K4" s="272">
        <f t="shared" si="0"/>
        <v>1500</v>
      </c>
      <c r="L4" s="270"/>
      <c r="M4" s="273"/>
      <c r="N4" s="273"/>
      <c r="O4" s="273"/>
      <c r="P4" s="273"/>
      <c r="Q4" s="273"/>
      <c r="R4" s="273"/>
      <c r="S4" s="273"/>
      <c r="T4" s="273"/>
      <c r="U4" s="270"/>
      <c r="V4" s="270"/>
      <c r="W4" s="270"/>
      <c r="X4" s="270"/>
      <c r="Y4" s="270"/>
      <c r="Z4" s="270"/>
      <c r="AA4" s="270"/>
      <c r="AB4" s="270"/>
    </row>
    <row r="5" spans="1:28" ht="23" x14ac:dyDescent="0.25">
      <c r="A5" s="270"/>
      <c r="B5" s="274">
        <v>3</v>
      </c>
      <c r="C5" s="275">
        <v>44199</v>
      </c>
      <c r="D5" s="276">
        <v>1070</v>
      </c>
      <c r="E5" s="277">
        <v>1.6</v>
      </c>
      <c r="F5" s="278">
        <f>asset_gbp*s_gbpusd</f>
        <v>1712</v>
      </c>
      <c r="G5" s="279" t="str">
        <f ca="1">_xlfn.FORMULATEXT(F5)</f>
        <v>=@asset_gbp*@s_gbpusd</v>
      </c>
      <c r="H5" s="270"/>
      <c r="I5" s="270"/>
      <c r="J5" s="270"/>
      <c r="K5" s="272">
        <f t="shared" si="0"/>
        <v>1712</v>
      </c>
      <c r="L5" s="270"/>
      <c r="M5" s="273"/>
      <c r="N5" s="273"/>
      <c r="O5" s="273"/>
      <c r="P5" s="273"/>
      <c r="Q5" s="273"/>
      <c r="R5" s="273"/>
      <c r="S5" s="273"/>
      <c r="T5" s="273"/>
      <c r="U5" s="270"/>
      <c r="V5" s="270"/>
      <c r="W5" s="270"/>
      <c r="X5" s="270"/>
      <c r="Y5" s="270"/>
      <c r="Z5" s="270"/>
      <c r="AA5" s="270"/>
      <c r="AB5" s="270"/>
    </row>
    <row r="6" spans="1:28" ht="22.5" x14ac:dyDescent="0.25">
      <c r="A6" s="270"/>
      <c r="B6" s="270"/>
      <c r="C6" s="270"/>
      <c r="D6" s="270"/>
      <c r="E6" s="280">
        <f>AVERAGE(s_gbpusd)</f>
        <v>1.5</v>
      </c>
      <c r="F6" s="281">
        <f>AVERAGE(F3:F5)</f>
        <v>1528</v>
      </c>
      <c r="G6" s="279" t="str">
        <f ca="1">_xlfn.FORMULATEXT(F6)</f>
        <v>=AVERAGE(F3:F5)</v>
      </c>
      <c r="H6" s="270"/>
      <c r="I6" s="270"/>
      <c r="J6" s="270"/>
      <c r="K6" s="270"/>
      <c r="L6" s="270"/>
      <c r="M6" s="273"/>
      <c r="N6" s="273"/>
      <c r="O6" s="273"/>
      <c r="P6" s="273"/>
      <c r="Q6" s="273"/>
      <c r="R6" s="273"/>
      <c r="S6" s="273"/>
      <c r="T6" s="273"/>
      <c r="U6" s="270"/>
      <c r="V6" s="270"/>
      <c r="W6" s="270"/>
      <c r="X6" s="270"/>
      <c r="Y6" s="270"/>
      <c r="Z6" s="270"/>
      <c r="AA6" s="270"/>
      <c r="AB6" s="270"/>
    </row>
    <row r="7" spans="1:28" ht="22.5" x14ac:dyDescent="0.25">
      <c r="A7" s="270"/>
      <c r="B7" s="270"/>
      <c r="C7" s="270"/>
      <c r="D7" s="270"/>
      <c r="E7" s="270"/>
      <c r="F7" s="270"/>
      <c r="G7" s="270"/>
      <c r="H7" s="270"/>
      <c r="I7" s="270"/>
      <c r="J7" s="270"/>
      <c r="K7" s="270"/>
      <c r="L7" s="270"/>
      <c r="M7" s="270"/>
      <c r="N7" s="270"/>
      <c r="O7" s="270"/>
      <c r="P7" s="270"/>
      <c r="Q7" s="270"/>
      <c r="R7" s="270"/>
      <c r="S7" s="270"/>
      <c r="T7" s="270"/>
      <c r="U7" s="270"/>
      <c r="V7" s="270"/>
      <c r="W7" s="270"/>
      <c r="X7" s="270"/>
      <c r="Y7" s="270"/>
      <c r="Z7" s="270"/>
      <c r="AA7" s="270"/>
      <c r="AB7" s="270"/>
    </row>
    <row r="8" spans="1:28" ht="22.5" x14ac:dyDescent="0.25">
      <c r="A8" s="270"/>
      <c r="B8" s="270"/>
      <c r="C8" s="270"/>
      <c r="D8" s="270"/>
      <c r="E8" s="270"/>
      <c r="F8" s="270"/>
      <c r="G8" s="270"/>
      <c r="H8" s="270"/>
      <c r="I8" s="270"/>
      <c r="J8" s="270"/>
      <c r="K8" s="270"/>
      <c r="L8" s="270"/>
      <c r="M8" s="270"/>
      <c r="N8" s="270"/>
      <c r="O8" s="270"/>
      <c r="P8" s="270"/>
      <c r="Q8" s="270"/>
      <c r="R8" s="270"/>
      <c r="S8" s="270"/>
      <c r="T8" s="270"/>
      <c r="U8" s="270"/>
      <c r="V8" s="270"/>
      <c r="W8" s="270"/>
      <c r="X8" s="270"/>
      <c r="Y8" s="270"/>
      <c r="Z8" s="270"/>
      <c r="AA8" s="270"/>
      <c r="AB8" s="270"/>
    </row>
    <row r="9" spans="1:28" ht="22.5" x14ac:dyDescent="0.25">
      <c r="A9" s="270"/>
      <c r="B9" s="270"/>
      <c r="C9" s="270"/>
      <c r="D9" s="270"/>
      <c r="E9" s="270"/>
      <c r="F9" s="270"/>
      <c r="G9" s="270"/>
      <c r="H9" s="270"/>
      <c r="I9" s="270"/>
      <c r="J9" s="270"/>
      <c r="K9" s="270"/>
      <c r="L9" s="270"/>
      <c r="M9" s="270"/>
      <c r="N9" s="270"/>
      <c r="O9" s="270"/>
      <c r="P9" s="270"/>
      <c r="Q9" s="270"/>
      <c r="R9" s="270"/>
      <c r="S9" s="270"/>
      <c r="T9" s="270"/>
      <c r="U9" s="270"/>
      <c r="V9" s="270"/>
      <c r="W9" s="270"/>
      <c r="X9" s="270"/>
      <c r="Y9" s="270"/>
      <c r="Z9" s="270"/>
      <c r="AA9" s="270"/>
      <c r="AB9" s="270"/>
    </row>
    <row r="10" spans="1:28" ht="22.5" x14ac:dyDescent="0.25">
      <c r="A10" s="270"/>
      <c r="B10" s="270"/>
      <c r="C10" s="270"/>
      <c r="D10" s="270"/>
      <c r="E10" s="270"/>
      <c r="F10" s="270"/>
      <c r="G10" s="270"/>
      <c r="H10" s="270"/>
      <c r="I10" s="270"/>
      <c r="J10" s="270"/>
      <c r="K10" s="270"/>
      <c r="L10" s="270"/>
      <c r="M10" s="270"/>
      <c r="N10" s="270"/>
      <c r="O10" s="270"/>
      <c r="P10" s="270"/>
      <c r="Q10" s="270"/>
      <c r="R10" s="270"/>
      <c r="S10" s="270"/>
      <c r="T10" s="270"/>
      <c r="U10" s="270"/>
      <c r="V10" s="270"/>
      <c r="W10" s="270"/>
      <c r="X10" s="270"/>
      <c r="Y10" s="270"/>
      <c r="Z10" s="270"/>
      <c r="AA10" s="270"/>
      <c r="AB10" s="270"/>
    </row>
    <row r="11" spans="1:28" ht="22.5" x14ac:dyDescent="0.25">
      <c r="A11" s="270"/>
      <c r="B11" s="270"/>
      <c r="C11" s="270"/>
      <c r="D11" s="270"/>
      <c r="E11" s="270"/>
      <c r="F11" s="270"/>
      <c r="G11" s="270"/>
      <c r="H11" s="270"/>
      <c r="I11" s="270"/>
      <c r="J11" s="270"/>
      <c r="K11" s="270"/>
      <c r="L11" s="270"/>
      <c r="M11" s="270"/>
      <c r="N11" s="270"/>
      <c r="O11" s="270"/>
      <c r="P11" s="270"/>
      <c r="Q11" s="270"/>
      <c r="R11" s="270"/>
      <c r="S11" s="270"/>
      <c r="T11" s="270"/>
      <c r="U11" s="270"/>
      <c r="V11" s="270"/>
      <c r="W11" s="270"/>
      <c r="X11" s="270"/>
      <c r="Y11" s="270"/>
      <c r="Z11" s="270"/>
      <c r="AA11" s="270"/>
      <c r="AB11" s="270"/>
    </row>
    <row r="12" spans="1:28" ht="22.5" x14ac:dyDescent="0.25">
      <c r="A12" s="270"/>
      <c r="B12" s="270"/>
      <c r="C12" s="282"/>
      <c r="D12" s="282"/>
      <c r="E12" s="270"/>
      <c r="F12" s="270"/>
      <c r="G12" s="270"/>
      <c r="H12" s="270"/>
      <c r="I12" s="270"/>
      <c r="J12" s="270"/>
      <c r="K12" s="270"/>
      <c r="L12" s="270"/>
      <c r="M12" s="270"/>
      <c r="N12" s="270"/>
      <c r="O12" s="270"/>
      <c r="P12" s="270"/>
      <c r="Q12" s="270"/>
      <c r="R12" s="270"/>
      <c r="S12" s="270"/>
      <c r="T12" s="270"/>
      <c r="U12" s="270"/>
      <c r="V12" s="270"/>
      <c r="W12" s="270"/>
      <c r="X12" s="270"/>
      <c r="Y12" s="270"/>
      <c r="Z12" s="270"/>
      <c r="AA12" s="270"/>
      <c r="AB12" s="270"/>
    </row>
    <row r="13" spans="1:28" ht="23" x14ac:dyDescent="0.25">
      <c r="A13" s="270"/>
      <c r="B13" s="283" t="s">
        <v>504</v>
      </c>
      <c r="C13" s="284" t="s">
        <v>519</v>
      </c>
      <c r="D13" s="285">
        <f>_xlfn.COVARIANCE.P(asset_usd_value,s_gbpusd)</f>
        <v>11.333333333333343</v>
      </c>
      <c r="E13" s="286" t="s">
        <v>506</v>
      </c>
      <c r="F13" s="273"/>
      <c r="G13" s="279" t="str">
        <f ca="1">_xlfn.FORMULATEXT(D13)</f>
        <v>=COVARIANCE.P(asset_usd_value,s_gbpusd)</v>
      </c>
      <c r="H13" s="270"/>
      <c r="I13" s="270"/>
      <c r="J13" s="270"/>
      <c r="K13" s="270"/>
      <c r="L13" s="270"/>
      <c r="M13" s="270"/>
      <c r="N13" s="270"/>
      <c r="O13" s="270"/>
      <c r="P13" s="270"/>
      <c r="Q13" s="270"/>
      <c r="R13" s="270"/>
      <c r="S13" s="270"/>
      <c r="T13" s="270"/>
      <c r="U13" s="270"/>
      <c r="V13" s="270"/>
      <c r="W13" s="270"/>
      <c r="X13" s="270"/>
      <c r="Y13" s="270"/>
      <c r="Z13" s="270"/>
      <c r="AA13" s="270"/>
      <c r="AB13" s="270"/>
    </row>
    <row r="14" spans="1:28" ht="23" x14ac:dyDescent="0.25">
      <c r="A14" s="270"/>
      <c r="B14" s="283" t="s">
        <v>507</v>
      </c>
      <c r="C14" s="287" t="s">
        <v>240</v>
      </c>
      <c r="D14" s="288">
        <f>VARP(s_gbpusd)</f>
        <v>6.6666666666666784E-3</v>
      </c>
      <c r="E14" s="286" t="s">
        <v>509</v>
      </c>
      <c r="F14" s="273"/>
      <c r="G14" s="279" t="str">
        <f ca="1">_xlfn.FORMULATEXT(D14)</f>
        <v>=VARP(s_gbpusd)</v>
      </c>
      <c r="H14" s="270"/>
      <c r="I14" s="270"/>
      <c r="J14" s="270"/>
      <c r="K14" s="270"/>
      <c r="L14" s="270"/>
      <c r="M14" s="270"/>
      <c r="N14" s="270"/>
      <c r="O14" s="270"/>
      <c r="P14" s="270"/>
      <c r="Q14" s="270"/>
      <c r="R14" s="270"/>
      <c r="S14" s="270"/>
      <c r="T14" s="270"/>
      <c r="U14" s="270"/>
      <c r="V14" s="270"/>
      <c r="W14" s="270"/>
      <c r="X14" s="270"/>
      <c r="Y14" s="270"/>
      <c r="Z14" s="270"/>
      <c r="AA14" s="270"/>
      <c r="AB14" s="270"/>
    </row>
    <row r="15" spans="1:28" ht="23" x14ac:dyDescent="0.25">
      <c r="A15" s="270"/>
      <c r="B15" s="289"/>
      <c r="C15" s="290" t="s">
        <v>510</v>
      </c>
      <c r="D15" s="291">
        <f>cov/var</f>
        <v>1699.9999999999984</v>
      </c>
      <c r="E15" s="286" t="s">
        <v>511</v>
      </c>
      <c r="F15" s="273"/>
      <c r="G15" s="279" t="str">
        <f ca="1">_xlfn.FORMULATEXT(D15)</f>
        <v>=cov/var</v>
      </c>
      <c r="H15" s="270"/>
      <c r="I15" s="270"/>
      <c r="J15" s="270"/>
      <c r="K15" s="270"/>
      <c r="L15" s="270"/>
      <c r="M15" s="270"/>
      <c r="N15" s="270"/>
      <c r="O15" s="270"/>
      <c r="P15" s="270"/>
      <c r="Q15" s="270"/>
      <c r="R15" s="270"/>
      <c r="S15" s="270"/>
      <c r="T15" s="270"/>
      <c r="U15" s="270"/>
      <c r="V15" s="270"/>
      <c r="W15" s="270"/>
      <c r="X15" s="270"/>
      <c r="Y15" s="270"/>
      <c r="Z15" s="270"/>
      <c r="AA15" s="270"/>
      <c r="AB15" s="270"/>
    </row>
    <row r="16" spans="1:28" ht="23" x14ac:dyDescent="0.25">
      <c r="A16" s="270"/>
      <c r="B16" s="292"/>
      <c r="C16" s="293"/>
      <c r="D16" s="293"/>
      <c r="E16" s="270"/>
      <c r="F16" s="270"/>
      <c r="G16" s="270"/>
      <c r="H16" s="270"/>
      <c r="I16" s="270"/>
      <c r="J16" s="270"/>
      <c r="K16" s="270"/>
      <c r="L16" s="270"/>
      <c r="M16" s="270"/>
      <c r="N16" s="270"/>
      <c r="O16" s="270"/>
      <c r="P16" s="270"/>
      <c r="Q16" s="270"/>
      <c r="R16" s="270"/>
      <c r="S16" s="270"/>
      <c r="T16" s="270"/>
      <c r="U16" s="270"/>
      <c r="V16" s="270"/>
      <c r="W16" s="270"/>
      <c r="X16" s="270"/>
      <c r="Y16" s="270"/>
      <c r="Z16" s="270"/>
      <c r="AA16" s="270"/>
      <c r="AB16" s="270"/>
    </row>
    <row r="17" spans="1:28" ht="22.5" x14ac:dyDescent="0.25">
      <c r="A17" s="270"/>
      <c r="B17" s="270"/>
      <c r="C17" s="270"/>
      <c r="D17" s="270"/>
      <c r="E17" s="270"/>
      <c r="F17" s="270"/>
      <c r="G17" s="270"/>
      <c r="H17" s="270"/>
      <c r="I17" s="270"/>
      <c r="J17" s="270"/>
      <c r="K17" s="270"/>
      <c r="L17" s="270"/>
      <c r="M17" s="270"/>
      <c r="N17" s="270"/>
      <c r="O17" s="270"/>
      <c r="P17" s="270"/>
      <c r="Q17" s="270"/>
      <c r="R17" s="270"/>
      <c r="S17" s="270"/>
      <c r="T17" s="270"/>
      <c r="U17" s="270"/>
      <c r="V17" s="270"/>
      <c r="W17" s="270"/>
      <c r="X17" s="270"/>
      <c r="Y17" s="270"/>
      <c r="Z17" s="270"/>
      <c r="AA17" s="270"/>
      <c r="AB17" s="270"/>
    </row>
    <row r="18" spans="1:28" ht="22.5" x14ac:dyDescent="0.25">
      <c r="A18" s="270"/>
      <c r="B18" s="270"/>
      <c r="C18" s="270"/>
      <c r="D18" s="270"/>
      <c r="E18" s="270"/>
      <c r="F18" s="270"/>
      <c r="G18" s="270"/>
      <c r="H18" s="270"/>
      <c r="I18" s="270"/>
      <c r="J18" s="270"/>
      <c r="K18" s="270"/>
      <c r="L18" s="270"/>
      <c r="M18" s="270"/>
      <c r="N18" s="270"/>
      <c r="O18" s="270"/>
      <c r="P18" s="270"/>
      <c r="Q18" s="270"/>
      <c r="R18" s="270"/>
      <c r="S18" s="270"/>
      <c r="T18" s="270"/>
      <c r="U18" s="270"/>
      <c r="V18" s="270"/>
      <c r="W18" s="270"/>
      <c r="X18" s="270"/>
      <c r="Y18" s="270"/>
      <c r="Z18" s="270"/>
      <c r="AA18" s="270"/>
      <c r="AB18" s="270"/>
    </row>
    <row r="19" spans="1:28" ht="22.5" x14ac:dyDescent="0.25">
      <c r="A19" s="270"/>
      <c r="B19" s="270"/>
      <c r="C19" s="270"/>
      <c r="D19" s="270"/>
      <c r="E19" s="270"/>
      <c r="F19" s="270"/>
      <c r="G19" s="270"/>
      <c r="H19" s="270"/>
      <c r="I19" s="270"/>
      <c r="J19" s="270"/>
      <c r="K19" s="270"/>
      <c r="L19" s="270"/>
      <c r="M19" s="270"/>
      <c r="N19" s="270"/>
      <c r="O19" s="270"/>
      <c r="P19" s="270"/>
      <c r="Q19" s="270"/>
      <c r="R19" s="270"/>
      <c r="S19" s="270"/>
      <c r="T19" s="270"/>
      <c r="U19" s="270"/>
      <c r="V19" s="270"/>
      <c r="W19" s="270"/>
      <c r="X19" s="270"/>
      <c r="Y19" s="270"/>
      <c r="Z19" s="270"/>
      <c r="AA19" s="270"/>
      <c r="AB19" s="270"/>
    </row>
    <row r="20" spans="1:28" ht="22.5" x14ac:dyDescent="0.25">
      <c r="A20" s="270"/>
      <c r="B20" s="270"/>
      <c r="C20" s="270"/>
      <c r="D20" s="270"/>
      <c r="E20" s="270"/>
      <c r="F20" s="270"/>
      <c r="G20" s="270"/>
      <c r="H20" s="270"/>
      <c r="I20" s="270"/>
      <c r="J20" s="270"/>
      <c r="K20" s="270"/>
      <c r="L20" s="270"/>
      <c r="M20" s="270"/>
      <c r="N20" s="270"/>
      <c r="O20" s="270"/>
      <c r="P20" s="270"/>
      <c r="Q20" s="270"/>
      <c r="R20" s="270"/>
      <c r="S20" s="270"/>
      <c r="T20" s="270"/>
      <c r="U20" s="270"/>
      <c r="V20" s="270"/>
      <c r="W20" s="270"/>
      <c r="X20" s="270"/>
      <c r="Y20" s="270"/>
      <c r="Z20" s="270"/>
      <c r="AA20" s="270"/>
      <c r="AB20" s="270"/>
    </row>
    <row r="21" spans="1:28" ht="22.5" x14ac:dyDescent="0.25">
      <c r="A21" s="270"/>
      <c r="B21" s="270"/>
      <c r="C21" s="270"/>
      <c r="D21" s="270"/>
      <c r="E21" s="270"/>
      <c r="F21" s="270"/>
      <c r="G21" s="270"/>
      <c r="H21" s="270"/>
      <c r="I21" s="270"/>
      <c r="J21" s="270"/>
      <c r="K21" s="270"/>
      <c r="L21" s="270"/>
      <c r="M21" s="270"/>
      <c r="N21" s="270"/>
      <c r="O21" s="270"/>
      <c r="P21" s="270"/>
      <c r="Q21" s="270"/>
      <c r="R21" s="270"/>
      <c r="S21" s="270"/>
      <c r="T21" s="270"/>
      <c r="U21" s="270"/>
      <c r="V21" s="270"/>
      <c r="W21" s="270"/>
      <c r="X21" s="270"/>
      <c r="Y21" s="270"/>
      <c r="Z21" s="270"/>
      <c r="AA21" s="270"/>
      <c r="AB21" s="270"/>
    </row>
    <row r="22" spans="1:28" ht="22.5" x14ac:dyDescent="0.25">
      <c r="A22" s="270"/>
      <c r="B22" s="270"/>
      <c r="C22" s="270"/>
      <c r="D22" s="270"/>
      <c r="E22" s="270"/>
      <c r="F22" s="270"/>
      <c r="G22" s="270"/>
      <c r="H22" s="270"/>
      <c r="I22" s="270"/>
      <c r="J22" s="270"/>
      <c r="K22" s="270"/>
      <c r="L22" s="270"/>
      <c r="M22" s="270"/>
      <c r="N22" s="270"/>
      <c r="O22" s="270"/>
      <c r="P22" s="270"/>
      <c r="Q22" s="270"/>
      <c r="R22" s="270"/>
      <c r="S22" s="270"/>
      <c r="T22" s="270"/>
      <c r="U22" s="270"/>
      <c r="V22" s="270"/>
      <c r="W22" s="270"/>
      <c r="X22" s="270"/>
      <c r="Y22" s="270"/>
      <c r="Z22" s="270"/>
      <c r="AA22" s="270"/>
      <c r="AB22" s="270"/>
    </row>
    <row r="23" spans="1:28" ht="22.5" x14ac:dyDescent="0.25">
      <c r="A23" s="270"/>
      <c r="B23" s="270"/>
      <c r="C23" s="270"/>
      <c r="D23" s="270"/>
      <c r="E23" s="270"/>
      <c r="F23" s="270"/>
      <c r="G23" s="270"/>
      <c r="H23" s="270"/>
      <c r="I23" s="270"/>
      <c r="J23" s="270"/>
      <c r="K23" s="270"/>
      <c r="L23" s="270"/>
      <c r="M23" s="270"/>
      <c r="N23" s="270"/>
      <c r="O23" s="270"/>
      <c r="P23" s="270"/>
      <c r="Q23" s="270"/>
      <c r="R23" s="270"/>
      <c r="S23" s="270"/>
      <c r="T23" s="270"/>
      <c r="U23" s="270"/>
      <c r="V23" s="270"/>
      <c r="W23" s="270"/>
      <c r="X23" s="270"/>
      <c r="Y23" s="270"/>
      <c r="Z23" s="270"/>
      <c r="AA23" s="270"/>
      <c r="AB23" s="270"/>
    </row>
    <row r="24" spans="1:28" ht="22.5" x14ac:dyDescent="0.25">
      <c r="A24" s="270"/>
      <c r="B24" s="270"/>
      <c r="C24" s="270"/>
      <c r="D24" s="270"/>
      <c r="E24" s="270"/>
      <c r="F24" s="270"/>
      <c r="G24" s="270"/>
      <c r="H24" s="270"/>
      <c r="I24" s="270"/>
      <c r="J24" s="270"/>
      <c r="K24" s="270"/>
      <c r="L24" s="270"/>
      <c r="M24" s="270"/>
      <c r="N24" s="270"/>
      <c r="O24" s="270"/>
      <c r="P24" s="270"/>
      <c r="Q24" s="270"/>
      <c r="R24" s="270"/>
      <c r="S24" s="270"/>
      <c r="T24" s="270"/>
      <c r="U24" s="270"/>
      <c r="V24" s="270"/>
      <c r="W24" s="270"/>
      <c r="X24" s="270"/>
      <c r="Y24" s="270"/>
      <c r="Z24" s="270"/>
      <c r="AA24" s="270"/>
      <c r="AB24" s="270"/>
    </row>
    <row r="25" spans="1:28" ht="22.5" x14ac:dyDescent="0.25">
      <c r="A25" s="270"/>
      <c r="B25" s="270"/>
      <c r="C25" s="270"/>
      <c r="D25" s="270"/>
      <c r="E25" s="270"/>
      <c r="F25" s="270"/>
      <c r="G25" s="270"/>
      <c r="H25" s="270"/>
      <c r="I25" s="270"/>
      <c r="J25" s="270"/>
      <c r="K25" s="270"/>
      <c r="L25" s="270"/>
      <c r="M25" s="270"/>
      <c r="N25" s="270"/>
      <c r="O25" s="270"/>
      <c r="P25" s="270"/>
      <c r="Q25" s="270"/>
      <c r="R25" s="270"/>
      <c r="S25" s="270"/>
      <c r="T25" s="270"/>
      <c r="U25" s="270"/>
      <c r="V25" s="270"/>
      <c r="W25" s="270"/>
      <c r="X25" s="270"/>
      <c r="Y25" s="270"/>
      <c r="Z25" s="270"/>
      <c r="AA25" s="270"/>
      <c r="AB25" s="270"/>
    </row>
    <row r="26" spans="1:28" ht="22.5" x14ac:dyDescent="0.25">
      <c r="A26" s="270"/>
      <c r="B26" s="270"/>
      <c r="C26" s="270"/>
      <c r="D26" s="270"/>
      <c r="E26" s="270"/>
      <c r="F26" s="270"/>
      <c r="G26" s="270"/>
      <c r="H26" s="270"/>
      <c r="I26" s="270"/>
      <c r="J26" s="270"/>
      <c r="K26" s="270"/>
      <c r="L26" s="270"/>
      <c r="M26" s="270"/>
      <c r="N26" s="270"/>
      <c r="O26" s="270"/>
      <c r="P26" s="270"/>
      <c r="Q26" s="270"/>
      <c r="R26" s="270"/>
      <c r="S26" s="270"/>
      <c r="T26" s="270"/>
      <c r="U26" s="270"/>
      <c r="V26" s="270"/>
      <c r="W26" s="270"/>
      <c r="X26" s="270"/>
      <c r="Y26" s="270"/>
      <c r="Z26" s="270"/>
      <c r="AA26" s="270"/>
      <c r="AB26" s="270"/>
    </row>
    <row r="27" spans="1:28" ht="22.5" x14ac:dyDescent="0.25">
      <c r="A27" s="270"/>
      <c r="B27" s="270"/>
      <c r="C27" s="270"/>
      <c r="D27" s="270"/>
      <c r="E27" s="270"/>
      <c r="F27" s="270"/>
      <c r="G27" s="270"/>
      <c r="H27" s="270"/>
      <c r="I27" s="270"/>
      <c r="J27" s="270"/>
      <c r="K27" s="270"/>
      <c r="L27" s="270"/>
      <c r="M27" s="270"/>
      <c r="N27" s="270"/>
      <c r="O27" s="270"/>
      <c r="P27" s="270"/>
      <c r="Q27" s="270"/>
      <c r="R27" s="270"/>
      <c r="S27" s="270"/>
      <c r="T27" s="270"/>
      <c r="U27" s="270"/>
      <c r="V27" s="270"/>
      <c r="W27" s="270"/>
      <c r="X27" s="270"/>
      <c r="Y27" s="270"/>
      <c r="Z27" s="270"/>
      <c r="AA27" s="270"/>
      <c r="AB27" s="270"/>
    </row>
    <row r="28" spans="1:28" ht="22.5" x14ac:dyDescent="0.25">
      <c r="A28" s="270"/>
      <c r="B28" s="270"/>
      <c r="C28" s="270"/>
      <c r="D28" s="270"/>
      <c r="E28" s="270"/>
      <c r="F28" s="270"/>
      <c r="G28" s="270"/>
      <c r="H28" s="270"/>
      <c r="I28" s="270"/>
      <c r="J28" s="270"/>
      <c r="K28" s="270"/>
      <c r="L28" s="270"/>
      <c r="M28" s="270"/>
      <c r="N28" s="270"/>
      <c r="O28" s="270"/>
      <c r="P28" s="270"/>
      <c r="Q28" s="270"/>
      <c r="R28" s="270"/>
      <c r="S28" s="270"/>
      <c r="T28" s="270"/>
      <c r="U28" s="270"/>
      <c r="V28" s="270"/>
      <c r="W28" s="270"/>
      <c r="X28" s="270"/>
      <c r="Y28" s="270"/>
      <c r="Z28" s="270"/>
      <c r="AA28" s="270"/>
      <c r="AB28" s="270"/>
    </row>
    <row r="29" spans="1:28" ht="22.5" x14ac:dyDescent="0.25">
      <c r="A29" s="270"/>
      <c r="B29" s="270"/>
      <c r="C29" s="270"/>
      <c r="D29" s="270"/>
      <c r="E29" s="270"/>
      <c r="F29" s="270"/>
      <c r="G29" s="270"/>
      <c r="H29" s="270"/>
      <c r="I29" s="270"/>
      <c r="J29" s="270"/>
      <c r="K29" s="270"/>
      <c r="L29" s="270"/>
      <c r="M29" s="270"/>
      <c r="N29" s="270"/>
      <c r="O29" s="270"/>
      <c r="P29" s="270"/>
      <c r="Q29" s="270"/>
      <c r="R29" s="270"/>
      <c r="S29" s="270"/>
      <c r="T29" s="270"/>
      <c r="U29" s="270"/>
      <c r="V29" s="270"/>
      <c r="W29" s="270"/>
      <c r="X29" s="270"/>
      <c r="Y29" s="270"/>
      <c r="Z29" s="270"/>
      <c r="AA29" s="270"/>
      <c r="AB29" s="270"/>
    </row>
    <row r="30" spans="1:28" ht="22.5" x14ac:dyDescent="0.25">
      <c r="A30" s="270"/>
      <c r="B30" s="270"/>
      <c r="C30" s="270"/>
      <c r="D30" s="270"/>
      <c r="E30" s="270"/>
      <c r="F30" s="270"/>
      <c r="G30" s="270"/>
      <c r="H30" s="270"/>
      <c r="I30" s="270"/>
      <c r="J30" s="270"/>
      <c r="K30" s="270"/>
      <c r="L30" s="270"/>
      <c r="M30" s="270"/>
      <c r="N30" s="270"/>
      <c r="O30" s="270"/>
      <c r="P30" s="270"/>
      <c r="Q30" s="270"/>
      <c r="R30" s="270"/>
      <c r="S30" s="270"/>
      <c r="T30" s="270"/>
      <c r="U30" s="270"/>
      <c r="V30" s="270"/>
      <c r="W30" s="270"/>
      <c r="X30" s="270"/>
      <c r="Y30" s="270"/>
      <c r="Z30" s="270"/>
      <c r="AA30" s="270"/>
      <c r="AB30" s="270"/>
    </row>
    <row r="31" spans="1:28" ht="22.5" x14ac:dyDescent="0.25">
      <c r="A31" s="270"/>
      <c r="B31" s="270"/>
      <c r="C31" s="270"/>
      <c r="D31" s="270"/>
      <c r="E31" s="270"/>
      <c r="F31" s="270"/>
      <c r="G31" s="270"/>
      <c r="H31" s="270"/>
      <c r="I31" s="270"/>
      <c r="J31" s="270"/>
      <c r="K31" s="270"/>
      <c r="L31" s="270"/>
      <c r="M31" s="270"/>
      <c r="N31" s="270"/>
      <c r="O31" s="270"/>
      <c r="P31" s="270"/>
      <c r="Q31" s="270"/>
      <c r="R31" s="270"/>
      <c r="S31" s="270"/>
      <c r="T31" s="270"/>
      <c r="U31" s="270"/>
      <c r="V31" s="270"/>
      <c r="W31" s="270"/>
      <c r="X31" s="270"/>
      <c r="Y31" s="270"/>
      <c r="Z31" s="270"/>
      <c r="AA31" s="270"/>
      <c r="AB31" s="270"/>
    </row>
    <row r="32" spans="1:28" ht="22.5" x14ac:dyDescent="0.25">
      <c r="A32" s="270"/>
      <c r="B32" s="270"/>
      <c r="C32" s="270"/>
      <c r="D32" s="270"/>
      <c r="E32" s="270"/>
      <c r="F32" s="270"/>
      <c r="G32" s="270"/>
      <c r="H32" s="270"/>
      <c r="I32" s="270"/>
      <c r="J32" s="270"/>
      <c r="K32" s="270"/>
      <c r="L32" s="270"/>
      <c r="M32" s="270"/>
      <c r="N32" s="270"/>
      <c r="O32" s="270"/>
      <c r="P32" s="270"/>
      <c r="Q32" s="270"/>
      <c r="R32" s="270"/>
      <c r="S32" s="270"/>
      <c r="T32" s="270"/>
      <c r="U32" s="270"/>
      <c r="V32" s="270"/>
      <c r="W32" s="270"/>
      <c r="X32" s="270"/>
      <c r="Y32" s="270"/>
      <c r="Z32" s="270"/>
      <c r="AA32" s="270"/>
      <c r="AB32" s="270"/>
    </row>
    <row r="33" spans="1:28" ht="22.5" x14ac:dyDescent="0.25">
      <c r="A33" s="270"/>
      <c r="B33" s="270"/>
      <c r="C33" s="270"/>
      <c r="D33" s="270"/>
      <c r="E33" s="270"/>
      <c r="F33" s="270"/>
      <c r="G33" s="270"/>
      <c r="H33" s="270"/>
      <c r="I33" s="270"/>
      <c r="J33" s="270"/>
      <c r="K33" s="270"/>
      <c r="L33" s="270"/>
      <c r="M33" s="270"/>
      <c r="N33" s="270"/>
      <c r="O33" s="270"/>
      <c r="P33" s="270"/>
      <c r="Q33" s="270"/>
      <c r="R33" s="270"/>
      <c r="S33" s="270"/>
      <c r="T33" s="270"/>
      <c r="U33" s="270"/>
      <c r="V33" s="270"/>
      <c r="W33" s="270"/>
      <c r="X33" s="270"/>
      <c r="Y33" s="270"/>
      <c r="Z33" s="270"/>
      <c r="AA33" s="270"/>
      <c r="AB33" s="270"/>
    </row>
    <row r="34" spans="1:28" ht="22.5" x14ac:dyDescent="0.25">
      <c r="A34" s="270"/>
      <c r="B34" s="270"/>
      <c r="C34" s="270"/>
      <c r="D34" s="270"/>
      <c r="E34" s="270"/>
      <c r="F34" s="270"/>
      <c r="G34" s="270"/>
      <c r="H34" s="270"/>
      <c r="I34" s="270"/>
      <c r="J34" s="270"/>
      <c r="K34" s="270"/>
      <c r="L34" s="270"/>
      <c r="M34" s="270"/>
      <c r="N34" s="270"/>
      <c r="O34" s="270"/>
      <c r="P34" s="270"/>
      <c r="Q34" s="270"/>
      <c r="R34" s="270"/>
      <c r="S34" s="270"/>
      <c r="T34" s="270"/>
      <c r="U34" s="270"/>
      <c r="V34" s="270"/>
      <c r="W34" s="270"/>
      <c r="X34" s="270"/>
      <c r="Y34" s="270"/>
      <c r="Z34" s="270"/>
      <c r="AA34" s="270"/>
      <c r="AB34" s="270"/>
    </row>
    <row r="35" spans="1:28" ht="22.5" x14ac:dyDescent="0.25">
      <c r="A35" s="270"/>
      <c r="B35" s="270"/>
      <c r="C35" s="270"/>
      <c r="D35" s="270"/>
      <c r="E35" s="270"/>
      <c r="F35" s="270"/>
      <c r="G35" s="270"/>
      <c r="H35" s="270"/>
      <c r="I35" s="270"/>
      <c r="J35" s="270"/>
      <c r="K35" s="270"/>
      <c r="L35" s="270"/>
      <c r="M35" s="270"/>
      <c r="N35" s="270"/>
      <c r="O35" s="270"/>
      <c r="P35" s="270"/>
      <c r="Q35" s="270"/>
      <c r="R35" s="270"/>
      <c r="S35" s="270"/>
      <c r="T35" s="270"/>
      <c r="U35" s="270"/>
      <c r="V35" s="270"/>
      <c r="W35" s="270"/>
      <c r="X35" s="270"/>
      <c r="Y35" s="270"/>
      <c r="Z35" s="270"/>
      <c r="AA35" s="270"/>
      <c r="AB35" s="270"/>
    </row>
    <row r="36" spans="1:28" ht="22.5" x14ac:dyDescent="0.25">
      <c r="A36" s="270"/>
      <c r="B36" s="270"/>
      <c r="C36" s="270"/>
      <c r="D36" s="270"/>
      <c r="E36" s="270"/>
      <c r="F36" s="270"/>
      <c r="G36" s="270"/>
      <c r="H36" s="270"/>
      <c r="I36" s="270"/>
      <c r="J36" s="270"/>
      <c r="K36" s="270"/>
      <c r="L36" s="270"/>
      <c r="M36" s="270"/>
      <c r="N36" s="270"/>
      <c r="O36" s="270"/>
      <c r="P36" s="270"/>
      <c r="Q36" s="270"/>
      <c r="R36" s="270"/>
      <c r="S36" s="270"/>
      <c r="T36" s="270"/>
      <c r="U36" s="270"/>
      <c r="V36" s="270"/>
      <c r="W36" s="270"/>
      <c r="X36" s="270"/>
      <c r="Y36" s="270"/>
      <c r="Z36" s="270"/>
      <c r="AA36" s="270"/>
      <c r="AB36" s="270"/>
    </row>
    <row r="37" spans="1:28" ht="22.5" x14ac:dyDescent="0.25">
      <c r="A37" s="270"/>
      <c r="B37" s="270"/>
      <c r="C37" s="270"/>
      <c r="D37" s="270"/>
      <c r="E37" s="270"/>
      <c r="F37" s="270"/>
      <c r="G37" s="270"/>
      <c r="H37" s="270"/>
      <c r="I37" s="270"/>
      <c r="J37" s="270"/>
      <c r="K37" s="270"/>
      <c r="L37" s="270"/>
      <c r="M37" s="270"/>
      <c r="N37" s="270"/>
      <c r="O37" s="270"/>
      <c r="P37" s="270"/>
      <c r="Q37" s="270"/>
      <c r="R37" s="270"/>
      <c r="S37" s="270"/>
      <c r="T37" s="270"/>
      <c r="U37" s="270"/>
      <c r="V37" s="270"/>
      <c r="W37" s="270"/>
      <c r="X37" s="270"/>
      <c r="Y37" s="270"/>
      <c r="Z37" s="270"/>
      <c r="AA37" s="270"/>
      <c r="AB37" s="270"/>
    </row>
    <row r="38" spans="1:28" ht="22.5" x14ac:dyDescent="0.25">
      <c r="A38" s="270"/>
      <c r="B38" s="270"/>
      <c r="C38" s="270"/>
      <c r="D38" s="270"/>
      <c r="E38" s="270"/>
      <c r="F38" s="270"/>
      <c r="G38" s="270"/>
      <c r="H38" s="270"/>
      <c r="I38" s="270"/>
      <c r="J38" s="270"/>
      <c r="K38" s="270"/>
      <c r="L38" s="270"/>
      <c r="M38" s="270"/>
      <c r="N38" s="270"/>
      <c r="O38" s="270"/>
      <c r="P38" s="270"/>
      <c r="Q38" s="270"/>
      <c r="R38" s="270"/>
      <c r="S38" s="270"/>
      <c r="T38" s="270"/>
      <c r="U38" s="270"/>
      <c r="V38" s="270"/>
      <c r="W38" s="270"/>
      <c r="X38" s="270"/>
      <c r="Y38" s="270"/>
      <c r="Z38" s="270"/>
      <c r="AA38" s="270"/>
      <c r="AB38" s="270"/>
    </row>
    <row r="39" spans="1:28" ht="22.5" x14ac:dyDescent="0.25">
      <c r="A39" s="270"/>
      <c r="B39" s="270"/>
      <c r="C39" s="270"/>
      <c r="D39" s="270"/>
      <c r="E39" s="270"/>
      <c r="F39" s="270"/>
      <c r="G39" s="270"/>
      <c r="H39" s="270"/>
      <c r="I39" s="270"/>
      <c r="J39" s="270"/>
      <c r="K39" s="270"/>
      <c r="L39" s="270"/>
      <c r="M39" s="270"/>
      <c r="N39" s="270"/>
      <c r="O39" s="270"/>
      <c r="P39" s="270"/>
      <c r="Q39" s="270"/>
      <c r="R39" s="270"/>
      <c r="S39" s="270"/>
      <c r="T39" s="270"/>
      <c r="U39" s="270"/>
      <c r="V39" s="270"/>
      <c r="W39" s="270"/>
      <c r="X39" s="270"/>
      <c r="Y39" s="270"/>
      <c r="Z39" s="270"/>
      <c r="AA39" s="270"/>
      <c r="AB39" s="270"/>
    </row>
    <row r="40" spans="1:28" ht="22.5" x14ac:dyDescent="0.25">
      <c r="A40" s="270"/>
      <c r="B40" s="270"/>
      <c r="C40" s="270"/>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row>
    <row r="41" spans="1:28" ht="22.5" x14ac:dyDescent="0.25">
      <c r="A41" s="270"/>
      <c r="B41" s="270"/>
      <c r="C41" s="270"/>
      <c r="D41" s="270"/>
      <c r="E41" s="270"/>
      <c r="F41" s="270"/>
      <c r="G41" s="270"/>
      <c r="H41" s="270"/>
      <c r="I41" s="270"/>
      <c r="J41" s="270"/>
      <c r="K41" s="270"/>
      <c r="L41" s="270"/>
      <c r="M41" s="270"/>
      <c r="N41" s="270"/>
      <c r="O41" s="270"/>
      <c r="P41" s="270"/>
      <c r="Q41" s="270"/>
      <c r="R41" s="270"/>
      <c r="S41" s="270"/>
      <c r="T41" s="270"/>
      <c r="U41" s="270"/>
      <c r="V41" s="270"/>
      <c r="W41" s="270"/>
      <c r="X41" s="270"/>
      <c r="Y41" s="270"/>
      <c r="Z41" s="270"/>
      <c r="AA41" s="270"/>
      <c r="AB41" s="270"/>
    </row>
    <row r="42" spans="1:28" ht="22.5" x14ac:dyDescent="0.25">
      <c r="A42" s="270"/>
      <c r="B42" s="270"/>
      <c r="C42" s="270"/>
      <c r="D42" s="270"/>
      <c r="E42" s="270"/>
      <c r="F42" s="270"/>
      <c r="G42" s="270"/>
      <c r="H42" s="270"/>
      <c r="I42" s="270"/>
      <c r="J42" s="270"/>
      <c r="K42" s="270"/>
      <c r="L42" s="270"/>
      <c r="M42" s="270"/>
      <c r="N42" s="270"/>
      <c r="O42" s="270"/>
      <c r="P42" s="270"/>
      <c r="Q42" s="270"/>
      <c r="R42" s="270"/>
      <c r="S42" s="270"/>
      <c r="T42" s="270"/>
      <c r="U42" s="270"/>
      <c r="V42" s="270"/>
      <c r="W42" s="270"/>
      <c r="X42" s="270"/>
      <c r="Y42" s="270"/>
      <c r="Z42" s="270"/>
      <c r="AA42" s="270"/>
      <c r="AB42" s="270"/>
    </row>
    <row r="43" spans="1:28" ht="22.5" x14ac:dyDescent="0.25">
      <c r="A43" s="270"/>
      <c r="B43" s="270"/>
      <c r="C43" s="270"/>
      <c r="D43" s="270"/>
      <c r="E43" s="270"/>
      <c r="F43" s="270"/>
      <c r="G43" s="270"/>
      <c r="H43" s="270"/>
      <c r="I43" s="270"/>
      <c r="J43" s="270"/>
      <c r="K43" s="270"/>
      <c r="L43" s="270"/>
      <c r="M43" s="270"/>
      <c r="N43" s="270"/>
      <c r="O43" s="270"/>
      <c r="P43" s="270"/>
      <c r="Q43" s="270"/>
      <c r="R43" s="270"/>
      <c r="S43" s="270"/>
      <c r="T43" s="270"/>
      <c r="U43" s="270"/>
      <c r="V43" s="270"/>
      <c r="W43" s="270"/>
      <c r="X43" s="270"/>
      <c r="Y43" s="270"/>
      <c r="Z43" s="270"/>
      <c r="AA43" s="270"/>
      <c r="AB43" s="270"/>
    </row>
    <row r="44" spans="1:28" ht="22.5" x14ac:dyDescent="0.25">
      <c r="A44" s="270"/>
      <c r="B44" s="270"/>
      <c r="C44" s="270"/>
      <c r="D44" s="270"/>
      <c r="E44" s="270"/>
      <c r="F44" s="270"/>
      <c r="G44" s="270"/>
      <c r="H44" s="270"/>
      <c r="I44" s="270"/>
      <c r="J44" s="270"/>
      <c r="K44" s="270"/>
      <c r="L44" s="270"/>
      <c r="M44" s="270"/>
      <c r="N44" s="270"/>
      <c r="O44" s="270"/>
      <c r="P44" s="270"/>
      <c r="Q44" s="270"/>
      <c r="R44" s="270"/>
      <c r="S44" s="270"/>
      <c r="T44" s="270"/>
      <c r="U44" s="270"/>
      <c r="V44" s="270"/>
      <c r="W44" s="270"/>
      <c r="X44" s="270"/>
      <c r="Y44" s="270"/>
      <c r="Z44" s="270"/>
      <c r="AA44" s="270"/>
      <c r="AB44" s="270"/>
    </row>
    <row r="45" spans="1:28" ht="22.5" x14ac:dyDescent="0.25">
      <c r="A45" s="270"/>
      <c r="B45" s="270"/>
      <c r="C45" s="270"/>
      <c r="D45" s="270"/>
      <c r="E45" s="270"/>
      <c r="F45" s="270"/>
      <c r="G45" s="270"/>
      <c r="H45" s="270"/>
      <c r="I45" s="270"/>
      <c r="J45" s="270"/>
      <c r="K45" s="270"/>
      <c r="L45" s="270"/>
      <c r="M45" s="270"/>
      <c r="N45" s="270"/>
      <c r="O45" s="270"/>
      <c r="P45" s="270"/>
      <c r="Q45" s="270"/>
      <c r="R45" s="270"/>
      <c r="S45" s="270"/>
      <c r="T45" s="270"/>
      <c r="U45" s="270"/>
      <c r="V45" s="270"/>
      <c r="W45" s="270"/>
      <c r="X45" s="270"/>
      <c r="Y45" s="270"/>
      <c r="Z45" s="270"/>
      <c r="AA45" s="270"/>
      <c r="AB45" s="270"/>
    </row>
    <row r="46" spans="1:28" ht="22.5" x14ac:dyDescent="0.25">
      <c r="A46" s="270"/>
      <c r="B46" s="270"/>
      <c r="C46" s="270"/>
      <c r="D46" s="270"/>
      <c r="E46" s="270"/>
      <c r="F46" s="270"/>
      <c r="G46" s="270"/>
      <c r="H46" s="270"/>
      <c r="I46" s="270"/>
      <c r="J46" s="270"/>
      <c r="K46" s="270"/>
      <c r="L46" s="270"/>
      <c r="M46" s="270"/>
      <c r="N46" s="270"/>
      <c r="O46" s="270"/>
      <c r="P46" s="270"/>
      <c r="Q46" s="270"/>
      <c r="R46" s="270"/>
      <c r="S46" s="270"/>
      <c r="T46" s="270"/>
      <c r="U46" s="270"/>
      <c r="V46" s="270"/>
      <c r="W46" s="270"/>
      <c r="X46" s="270"/>
      <c r="Y46" s="270"/>
      <c r="Z46" s="270"/>
      <c r="AA46" s="270"/>
      <c r="AB46" s="270"/>
    </row>
    <row r="47" spans="1:28" ht="22.5" x14ac:dyDescent="0.25">
      <c r="A47" s="270"/>
      <c r="B47" s="270"/>
      <c r="C47" s="270"/>
      <c r="D47" s="270"/>
      <c r="E47" s="270"/>
      <c r="F47" s="270"/>
      <c r="G47" s="270"/>
      <c r="H47" s="270"/>
      <c r="I47" s="270"/>
      <c r="J47" s="270"/>
      <c r="K47" s="270"/>
      <c r="L47" s="270"/>
      <c r="M47" s="270"/>
      <c r="N47" s="270"/>
      <c r="O47" s="270"/>
      <c r="P47" s="270"/>
      <c r="Q47" s="270"/>
      <c r="R47" s="270"/>
      <c r="S47" s="270"/>
      <c r="T47" s="270"/>
      <c r="U47" s="270"/>
      <c r="V47" s="270"/>
      <c r="W47" s="270"/>
      <c r="X47" s="270"/>
      <c r="Y47" s="270"/>
      <c r="Z47" s="270"/>
      <c r="AA47" s="270"/>
      <c r="AB47" s="270"/>
    </row>
    <row r="48" spans="1:28" ht="22.5" x14ac:dyDescent="0.25">
      <c r="A48" s="270"/>
      <c r="B48" s="270"/>
      <c r="C48" s="270"/>
      <c r="D48" s="270"/>
      <c r="E48" s="270"/>
      <c r="F48" s="270"/>
      <c r="G48" s="270"/>
      <c r="H48" s="270"/>
      <c r="I48" s="270"/>
      <c r="J48" s="270"/>
      <c r="K48" s="270"/>
      <c r="L48" s="270"/>
      <c r="M48" s="270"/>
      <c r="N48" s="270"/>
      <c r="O48" s="270"/>
      <c r="P48" s="270"/>
      <c r="Q48" s="270"/>
      <c r="R48" s="270"/>
      <c r="S48" s="270"/>
      <c r="T48" s="270"/>
      <c r="U48" s="270"/>
      <c r="V48" s="270"/>
      <c r="W48" s="270"/>
      <c r="X48" s="270"/>
      <c r="Y48" s="270"/>
      <c r="Z48" s="270"/>
      <c r="AA48" s="270"/>
      <c r="AB48" s="270"/>
    </row>
    <row r="49" spans="1:28" ht="22.5" x14ac:dyDescent="0.25">
      <c r="A49" s="270"/>
      <c r="B49" s="270"/>
      <c r="C49" s="270"/>
      <c r="D49" s="270"/>
      <c r="E49" s="270"/>
      <c r="F49" s="270"/>
      <c r="G49" s="270"/>
      <c r="H49" s="270"/>
      <c r="I49" s="270"/>
      <c r="J49" s="270"/>
      <c r="K49" s="270"/>
      <c r="L49" s="270"/>
      <c r="M49" s="270"/>
      <c r="N49" s="270"/>
      <c r="O49" s="270"/>
      <c r="P49" s="270"/>
      <c r="Q49" s="270"/>
      <c r="R49" s="270"/>
      <c r="S49" s="270"/>
      <c r="T49" s="270"/>
      <c r="U49" s="270"/>
      <c r="V49" s="270"/>
      <c r="W49" s="270"/>
      <c r="X49" s="270"/>
      <c r="Y49" s="270"/>
      <c r="Z49" s="270"/>
      <c r="AA49" s="270"/>
      <c r="AB49" s="270"/>
    </row>
    <row r="50" spans="1:28" ht="22.5" x14ac:dyDescent="0.25">
      <c r="A50" s="270"/>
      <c r="B50" s="270"/>
      <c r="C50" s="270"/>
      <c r="D50" s="270"/>
      <c r="E50" s="270"/>
      <c r="F50" s="270"/>
      <c r="G50" s="270"/>
      <c r="H50" s="270"/>
      <c r="I50" s="270"/>
      <c r="J50" s="270"/>
      <c r="K50" s="270"/>
      <c r="L50" s="270"/>
      <c r="M50" s="270"/>
      <c r="N50" s="270"/>
      <c r="O50" s="270"/>
      <c r="P50" s="270"/>
      <c r="Q50" s="270"/>
      <c r="R50" s="270"/>
      <c r="S50" s="270"/>
      <c r="T50" s="270"/>
      <c r="U50" s="270"/>
      <c r="V50" s="270"/>
      <c r="W50" s="270"/>
      <c r="X50" s="270"/>
      <c r="Y50" s="270"/>
      <c r="Z50" s="270"/>
      <c r="AA50" s="270"/>
      <c r="AB50" s="270"/>
    </row>
    <row r="51" spans="1:28" ht="22.5" x14ac:dyDescent="0.25">
      <c r="A51" s="270"/>
      <c r="B51" s="270"/>
      <c r="C51" s="270"/>
      <c r="D51" s="270"/>
      <c r="E51" s="270"/>
      <c r="F51" s="270"/>
      <c r="G51" s="270"/>
      <c r="H51" s="270"/>
      <c r="I51" s="270"/>
      <c r="J51" s="270"/>
      <c r="K51" s="270"/>
      <c r="L51" s="270"/>
      <c r="M51" s="270"/>
      <c r="N51" s="270"/>
      <c r="O51" s="270"/>
      <c r="P51" s="270"/>
      <c r="Q51" s="270"/>
      <c r="R51" s="270"/>
      <c r="S51" s="270"/>
      <c r="T51" s="270"/>
      <c r="U51" s="270"/>
      <c r="V51" s="270"/>
      <c r="W51" s="270"/>
      <c r="X51" s="270"/>
      <c r="Y51" s="270"/>
      <c r="Z51" s="270"/>
      <c r="AA51" s="270"/>
      <c r="AB51" s="270"/>
    </row>
    <row r="52" spans="1:28" ht="22.5" x14ac:dyDescent="0.25">
      <c r="A52" s="270"/>
      <c r="B52" s="270"/>
      <c r="C52" s="270"/>
      <c r="D52" s="270"/>
      <c r="E52" s="270"/>
      <c r="F52" s="270"/>
      <c r="G52" s="270"/>
      <c r="H52" s="270"/>
      <c r="I52" s="270"/>
      <c r="J52" s="270"/>
      <c r="K52" s="270"/>
      <c r="L52" s="270"/>
      <c r="M52" s="270"/>
      <c r="N52" s="270"/>
      <c r="O52" s="270"/>
      <c r="P52" s="270"/>
      <c r="Q52" s="270"/>
      <c r="R52" s="270"/>
      <c r="S52" s="270"/>
      <c r="T52" s="270"/>
      <c r="U52" s="270"/>
      <c r="V52" s="270"/>
      <c r="W52" s="270"/>
      <c r="X52" s="270"/>
      <c r="Y52" s="270"/>
      <c r="Z52" s="270"/>
      <c r="AA52" s="270"/>
      <c r="AB52" s="270"/>
    </row>
    <row r="53" spans="1:28" ht="22.5" x14ac:dyDescent="0.25">
      <c r="A53" s="270"/>
      <c r="B53" s="270"/>
      <c r="C53" s="270"/>
      <c r="D53" s="270"/>
      <c r="E53" s="270"/>
      <c r="F53" s="270"/>
      <c r="G53" s="270"/>
      <c r="H53" s="270"/>
      <c r="I53" s="270"/>
      <c r="J53" s="270"/>
      <c r="K53" s="270"/>
      <c r="L53" s="270"/>
      <c r="M53" s="270"/>
      <c r="N53" s="270"/>
      <c r="O53" s="270"/>
      <c r="P53" s="270"/>
      <c r="Q53" s="270"/>
      <c r="R53" s="270"/>
      <c r="S53" s="270"/>
      <c r="T53" s="270"/>
      <c r="U53" s="270"/>
      <c r="V53" s="270"/>
      <c r="W53" s="270"/>
      <c r="X53" s="270"/>
      <c r="Y53" s="270"/>
      <c r="Z53" s="270"/>
      <c r="AA53" s="270"/>
      <c r="AB53" s="270"/>
    </row>
    <row r="54" spans="1:28" ht="22.5" x14ac:dyDescent="0.25">
      <c r="A54" s="270"/>
      <c r="B54" s="270"/>
      <c r="C54" s="270"/>
      <c r="D54" s="270"/>
      <c r="E54" s="270"/>
      <c r="F54" s="270"/>
      <c r="G54" s="270"/>
      <c r="H54" s="270"/>
      <c r="I54" s="270"/>
      <c r="J54" s="270"/>
      <c r="K54" s="270"/>
      <c r="L54" s="270"/>
      <c r="M54" s="270"/>
      <c r="N54" s="270"/>
      <c r="O54" s="270"/>
      <c r="P54" s="270"/>
      <c r="Q54" s="270"/>
      <c r="R54" s="270"/>
      <c r="S54" s="270"/>
      <c r="T54" s="270"/>
      <c r="U54" s="270"/>
      <c r="V54" s="270"/>
      <c r="W54" s="270"/>
      <c r="X54" s="270"/>
      <c r="Y54" s="270"/>
      <c r="Z54" s="270"/>
      <c r="AA54" s="270"/>
      <c r="AB54" s="270"/>
    </row>
    <row r="55" spans="1:28" ht="22.5" x14ac:dyDescent="0.25">
      <c r="A55" s="270"/>
      <c r="B55" s="270"/>
      <c r="C55" s="270"/>
      <c r="D55" s="270"/>
      <c r="E55" s="270"/>
      <c r="F55" s="270"/>
      <c r="G55" s="270"/>
      <c r="H55" s="270"/>
      <c r="I55" s="270"/>
      <c r="J55" s="270"/>
      <c r="K55" s="270"/>
      <c r="L55" s="270"/>
      <c r="M55" s="270"/>
      <c r="N55" s="270"/>
      <c r="O55" s="270"/>
      <c r="P55" s="270"/>
      <c r="Q55" s="270"/>
      <c r="R55" s="270"/>
      <c r="S55" s="270"/>
      <c r="T55" s="270"/>
      <c r="U55" s="270"/>
      <c r="V55" s="270"/>
      <c r="W55" s="270"/>
      <c r="X55" s="270"/>
      <c r="Y55" s="270"/>
      <c r="Z55" s="270"/>
      <c r="AA55" s="270"/>
      <c r="AB55" s="270"/>
    </row>
    <row r="56" spans="1:28" ht="22.5" x14ac:dyDescent="0.25">
      <c r="A56" s="270"/>
      <c r="B56" s="270"/>
      <c r="C56" s="270"/>
      <c r="D56" s="270"/>
      <c r="E56" s="270"/>
      <c r="F56" s="270"/>
      <c r="G56" s="270"/>
      <c r="H56" s="270"/>
      <c r="I56" s="270"/>
      <c r="J56" s="270"/>
      <c r="K56" s="270"/>
      <c r="L56" s="270"/>
      <c r="M56" s="270"/>
      <c r="N56" s="270"/>
      <c r="O56" s="270"/>
      <c r="P56" s="270"/>
      <c r="Q56" s="270"/>
      <c r="R56" s="270"/>
      <c r="S56" s="270"/>
      <c r="T56" s="270"/>
      <c r="U56" s="270"/>
      <c r="V56" s="270"/>
      <c r="W56" s="270"/>
      <c r="X56" s="270"/>
      <c r="Y56" s="270"/>
      <c r="Z56" s="270"/>
      <c r="AA56" s="270"/>
      <c r="AB56" s="270"/>
    </row>
    <row r="57" spans="1:28" ht="22.5" x14ac:dyDescent="0.25">
      <c r="A57" s="270"/>
      <c r="B57" s="270"/>
      <c r="C57" s="270"/>
      <c r="D57" s="270"/>
      <c r="E57" s="270"/>
      <c r="F57" s="270"/>
      <c r="G57" s="270"/>
      <c r="H57" s="270"/>
      <c r="I57" s="270"/>
      <c r="J57" s="270"/>
      <c r="K57" s="270"/>
      <c r="L57" s="270"/>
      <c r="M57" s="270"/>
      <c r="N57" s="270"/>
      <c r="O57" s="270"/>
      <c r="P57" s="270"/>
      <c r="Q57" s="270"/>
      <c r="R57" s="270"/>
      <c r="S57" s="270"/>
      <c r="T57" s="270"/>
      <c r="U57" s="270"/>
      <c r="V57" s="270"/>
      <c r="W57" s="270"/>
      <c r="X57" s="270"/>
      <c r="Y57" s="270"/>
      <c r="Z57" s="270"/>
      <c r="AA57" s="270"/>
      <c r="AB57" s="270"/>
    </row>
    <row r="58" spans="1:28" ht="22.5" x14ac:dyDescent="0.25">
      <c r="A58" s="270"/>
      <c r="B58" s="270"/>
      <c r="C58" s="270"/>
      <c r="D58" s="270"/>
      <c r="E58" s="270"/>
      <c r="F58" s="270"/>
      <c r="G58" s="270"/>
      <c r="H58" s="270"/>
      <c r="I58" s="270"/>
      <c r="J58" s="270"/>
      <c r="K58" s="270"/>
      <c r="L58" s="270"/>
      <c r="M58" s="270"/>
      <c r="N58" s="270"/>
      <c r="O58" s="270"/>
      <c r="P58" s="270"/>
      <c r="Q58" s="270"/>
      <c r="R58" s="270"/>
      <c r="S58" s="270"/>
      <c r="T58" s="270"/>
      <c r="U58" s="270"/>
      <c r="V58" s="270"/>
      <c r="W58" s="270"/>
      <c r="X58" s="270"/>
      <c r="Y58" s="270"/>
      <c r="Z58" s="270"/>
      <c r="AA58" s="270"/>
      <c r="AB58" s="270"/>
    </row>
    <row r="59" spans="1:28" ht="22.5" x14ac:dyDescent="0.25">
      <c r="A59" s="270"/>
      <c r="B59" s="270"/>
      <c r="C59" s="270"/>
      <c r="D59" s="270"/>
      <c r="E59" s="270"/>
      <c r="F59" s="270"/>
      <c r="G59" s="270"/>
      <c r="H59" s="270"/>
      <c r="I59" s="270"/>
      <c r="J59" s="270"/>
      <c r="K59" s="270"/>
      <c r="L59" s="270"/>
      <c r="M59" s="270"/>
      <c r="N59" s="270"/>
      <c r="O59" s="270"/>
      <c r="P59" s="270"/>
      <c r="Q59" s="270"/>
      <c r="R59" s="270"/>
      <c r="S59" s="270"/>
      <c r="T59" s="270"/>
      <c r="U59" s="270"/>
      <c r="V59" s="270"/>
      <c r="W59" s="270"/>
      <c r="X59" s="270"/>
      <c r="Y59" s="270"/>
      <c r="Z59" s="270"/>
      <c r="AA59" s="270"/>
      <c r="AB59" s="270"/>
    </row>
    <row r="60" spans="1:28" ht="22.5" x14ac:dyDescent="0.25">
      <c r="A60" s="270"/>
      <c r="B60" s="270"/>
      <c r="C60" s="270"/>
      <c r="D60" s="270"/>
      <c r="E60" s="270"/>
      <c r="F60" s="270"/>
      <c r="G60" s="270"/>
      <c r="H60" s="270"/>
      <c r="I60" s="270"/>
      <c r="J60" s="270"/>
      <c r="K60" s="270"/>
      <c r="L60" s="270"/>
      <c r="M60" s="270"/>
      <c r="N60" s="270"/>
      <c r="O60" s="270"/>
      <c r="P60" s="270"/>
      <c r="Q60" s="270"/>
      <c r="R60" s="270"/>
      <c r="S60" s="270"/>
      <c r="T60" s="270"/>
      <c r="U60" s="270"/>
      <c r="V60" s="270"/>
      <c r="W60" s="270"/>
      <c r="X60" s="270"/>
      <c r="Y60" s="270"/>
      <c r="Z60" s="270"/>
      <c r="AA60" s="270"/>
      <c r="AB60" s="270"/>
    </row>
    <row r="61" spans="1:28" ht="22.5" x14ac:dyDescent="0.25">
      <c r="A61" s="270"/>
      <c r="B61" s="270"/>
      <c r="C61" s="270"/>
      <c r="D61" s="270"/>
      <c r="E61" s="270"/>
      <c r="F61" s="270"/>
      <c r="G61" s="270"/>
      <c r="H61" s="270"/>
      <c r="I61" s="270"/>
      <c r="J61" s="270"/>
      <c r="K61" s="270"/>
      <c r="L61" s="270"/>
      <c r="M61" s="270"/>
      <c r="N61" s="270"/>
      <c r="O61" s="270"/>
      <c r="P61" s="270"/>
      <c r="Q61" s="270"/>
      <c r="R61" s="270"/>
      <c r="S61" s="270"/>
      <c r="T61" s="270"/>
      <c r="U61" s="270"/>
      <c r="V61" s="270"/>
      <c r="W61" s="270"/>
      <c r="X61" s="270"/>
      <c r="Y61" s="270"/>
      <c r="Z61" s="270"/>
      <c r="AA61" s="270"/>
      <c r="AB61" s="270"/>
    </row>
    <row r="62" spans="1:28" ht="22.5" x14ac:dyDescent="0.25">
      <c r="A62" s="270"/>
      <c r="B62" s="270"/>
      <c r="C62" s="270"/>
      <c r="D62" s="270"/>
      <c r="E62" s="270"/>
      <c r="F62" s="270"/>
      <c r="G62" s="270"/>
      <c r="H62" s="270"/>
      <c r="I62" s="270"/>
      <c r="J62" s="270"/>
      <c r="K62" s="270"/>
      <c r="L62" s="270"/>
      <c r="M62" s="270"/>
      <c r="N62" s="270"/>
      <c r="O62" s="270"/>
      <c r="P62" s="270"/>
      <c r="Q62" s="270"/>
      <c r="R62" s="270"/>
      <c r="S62" s="270"/>
      <c r="T62" s="270"/>
      <c r="U62" s="270"/>
      <c r="V62" s="270"/>
      <c r="W62" s="270"/>
      <c r="X62" s="270"/>
      <c r="Y62" s="270"/>
      <c r="Z62" s="270"/>
      <c r="AA62" s="270"/>
      <c r="AB62" s="270"/>
    </row>
    <row r="63" spans="1:28" ht="22.5" x14ac:dyDescent="0.25">
      <c r="A63" s="270"/>
      <c r="B63" s="270"/>
      <c r="C63" s="270"/>
      <c r="D63" s="270"/>
      <c r="E63" s="270"/>
      <c r="F63" s="270"/>
      <c r="G63" s="270"/>
      <c r="H63" s="270"/>
      <c r="I63" s="270"/>
      <c r="J63" s="270"/>
      <c r="K63" s="270"/>
      <c r="L63" s="270"/>
      <c r="M63" s="270"/>
      <c r="N63" s="270"/>
      <c r="O63" s="270"/>
      <c r="P63" s="270"/>
      <c r="Q63" s="270"/>
      <c r="R63" s="270"/>
      <c r="S63" s="270"/>
      <c r="T63" s="270"/>
      <c r="U63" s="270"/>
      <c r="V63" s="270"/>
      <c r="W63" s="270"/>
      <c r="X63" s="270"/>
      <c r="Y63" s="270"/>
      <c r="Z63" s="270"/>
      <c r="AA63" s="270"/>
      <c r="AB63" s="270"/>
    </row>
    <row r="64" spans="1:28" ht="22.5" x14ac:dyDescent="0.25">
      <c r="A64" s="270"/>
      <c r="B64" s="270"/>
      <c r="C64" s="270"/>
      <c r="D64" s="270"/>
      <c r="E64" s="270"/>
      <c r="F64" s="270"/>
      <c r="G64" s="270"/>
      <c r="H64" s="270"/>
      <c r="I64" s="270"/>
      <c r="J64" s="270"/>
      <c r="K64" s="270"/>
      <c r="L64" s="270"/>
      <c r="M64" s="270"/>
      <c r="N64" s="270"/>
      <c r="O64" s="270"/>
      <c r="P64" s="270"/>
      <c r="Q64" s="270"/>
      <c r="R64" s="270"/>
      <c r="S64" s="270"/>
      <c r="T64" s="270"/>
      <c r="U64" s="270"/>
      <c r="V64" s="270"/>
      <c r="W64" s="270"/>
      <c r="X64" s="270"/>
      <c r="Y64" s="270"/>
      <c r="Z64" s="270"/>
      <c r="AA64" s="270"/>
      <c r="AB64" s="270"/>
    </row>
    <row r="65" spans="1:28" ht="22.5" x14ac:dyDescent="0.25">
      <c r="A65" s="270"/>
      <c r="B65" s="270"/>
      <c r="C65" s="270"/>
      <c r="D65" s="270"/>
      <c r="E65" s="270"/>
      <c r="F65" s="270"/>
      <c r="G65" s="270"/>
      <c r="H65" s="270"/>
      <c r="I65" s="270"/>
      <c r="J65" s="270"/>
      <c r="K65" s="270"/>
      <c r="L65" s="270"/>
      <c r="M65" s="270"/>
      <c r="N65" s="270"/>
      <c r="O65" s="270"/>
      <c r="P65" s="270"/>
      <c r="Q65" s="270"/>
      <c r="R65" s="270"/>
      <c r="S65" s="270"/>
      <c r="T65" s="270"/>
      <c r="U65" s="270"/>
      <c r="V65" s="270"/>
      <c r="W65" s="270"/>
      <c r="X65" s="270"/>
      <c r="Y65" s="270"/>
      <c r="Z65" s="270"/>
      <c r="AA65" s="270"/>
      <c r="AB65" s="270"/>
    </row>
    <row r="66" spans="1:28" ht="22.5" x14ac:dyDescent="0.25">
      <c r="A66" s="270"/>
      <c r="B66" s="270"/>
      <c r="C66" s="270"/>
      <c r="D66" s="270"/>
      <c r="E66" s="270"/>
      <c r="F66" s="270"/>
      <c r="G66" s="270"/>
      <c r="H66" s="270"/>
      <c r="I66" s="270"/>
      <c r="J66" s="270"/>
      <c r="K66" s="270"/>
      <c r="L66" s="270"/>
      <c r="M66" s="270"/>
      <c r="N66" s="270"/>
      <c r="O66" s="270"/>
      <c r="P66" s="270"/>
      <c r="Q66" s="270"/>
      <c r="R66" s="270"/>
      <c r="S66" s="270"/>
      <c r="T66" s="270"/>
      <c r="U66" s="270"/>
      <c r="V66" s="270"/>
      <c r="W66" s="270"/>
      <c r="X66" s="270"/>
      <c r="Y66" s="270"/>
      <c r="Z66" s="270"/>
      <c r="AA66" s="270"/>
      <c r="AB66" s="270"/>
    </row>
    <row r="67" spans="1:28" ht="22.5" x14ac:dyDescent="0.25">
      <c r="A67" s="270"/>
      <c r="B67" s="270"/>
      <c r="C67" s="270"/>
      <c r="D67" s="270"/>
      <c r="E67" s="270"/>
      <c r="F67" s="270"/>
      <c r="G67" s="270"/>
      <c r="H67" s="270"/>
      <c r="I67" s="270"/>
      <c r="J67" s="270"/>
      <c r="K67" s="270"/>
      <c r="L67" s="270"/>
      <c r="M67" s="270"/>
      <c r="N67" s="270"/>
      <c r="O67" s="270"/>
      <c r="P67" s="270"/>
      <c r="Q67" s="270"/>
      <c r="R67" s="270"/>
      <c r="S67" s="270"/>
      <c r="T67" s="270"/>
      <c r="U67" s="270"/>
      <c r="V67" s="270"/>
      <c r="W67" s="270"/>
      <c r="X67" s="270"/>
      <c r="Y67" s="270"/>
      <c r="Z67" s="270"/>
      <c r="AA67" s="270"/>
      <c r="AB67" s="270"/>
    </row>
    <row r="68" spans="1:28" ht="22.5" x14ac:dyDescent="0.25">
      <c r="A68" s="270"/>
      <c r="B68" s="270"/>
      <c r="C68" s="270"/>
      <c r="D68" s="270"/>
      <c r="E68" s="270"/>
      <c r="F68" s="270"/>
      <c r="G68" s="270"/>
      <c r="H68" s="270"/>
      <c r="I68" s="270"/>
      <c r="J68" s="270"/>
      <c r="K68" s="270"/>
      <c r="L68" s="270"/>
      <c r="M68" s="270"/>
      <c r="N68" s="270"/>
      <c r="O68" s="270"/>
      <c r="P68" s="270"/>
      <c r="Q68" s="270"/>
      <c r="R68" s="270"/>
      <c r="S68" s="270"/>
      <c r="T68" s="270"/>
      <c r="U68" s="270"/>
      <c r="V68" s="270"/>
      <c r="W68" s="270"/>
      <c r="X68" s="270"/>
      <c r="Y68" s="270"/>
      <c r="Z68" s="270"/>
      <c r="AA68" s="270"/>
      <c r="AB68" s="270"/>
    </row>
    <row r="69" spans="1:28" ht="22.5" x14ac:dyDescent="0.25">
      <c r="A69" s="270"/>
      <c r="B69" s="270"/>
      <c r="C69" s="270"/>
      <c r="D69" s="270"/>
      <c r="E69" s="270"/>
      <c r="F69" s="270"/>
      <c r="G69" s="270"/>
      <c r="H69" s="270"/>
      <c r="I69" s="270"/>
      <c r="J69" s="270"/>
      <c r="K69" s="270"/>
      <c r="L69" s="270"/>
      <c r="M69" s="270"/>
      <c r="N69" s="270"/>
      <c r="O69" s="270"/>
      <c r="P69" s="270"/>
      <c r="Q69" s="270"/>
      <c r="R69" s="270"/>
      <c r="S69" s="270"/>
      <c r="T69" s="270"/>
      <c r="U69" s="270"/>
      <c r="V69" s="270"/>
      <c r="W69" s="270"/>
      <c r="X69" s="270"/>
      <c r="Y69" s="270"/>
      <c r="Z69" s="270"/>
      <c r="AA69" s="270"/>
      <c r="AB69" s="270"/>
    </row>
    <row r="70" spans="1:28" ht="22.5" x14ac:dyDescent="0.25">
      <c r="A70" s="270"/>
      <c r="B70" s="270"/>
      <c r="C70" s="270"/>
      <c r="D70" s="270"/>
      <c r="E70" s="270"/>
      <c r="F70" s="270"/>
      <c r="G70" s="270"/>
      <c r="H70" s="270"/>
      <c r="I70" s="270"/>
      <c r="J70" s="270"/>
      <c r="K70" s="270"/>
      <c r="L70" s="270"/>
      <c r="M70" s="270"/>
      <c r="N70" s="270"/>
      <c r="O70" s="270"/>
      <c r="P70" s="270"/>
      <c r="Q70" s="270"/>
      <c r="R70" s="270"/>
      <c r="S70" s="270"/>
      <c r="T70" s="270"/>
      <c r="U70" s="270"/>
      <c r="V70" s="270"/>
      <c r="W70" s="270"/>
      <c r="X70" s="270"/>
      <c r="Y70" s="270"/>
      <c r="Z70" s="270"/>
      <c r="AA70" s="270"/>
      <c r="AB70" s="270"/>
    </row>
    <row r="71" spans="1:28" ht="22.5" x14ac:dyDescent="0.25">
      <c r="A71" s="270"/>
      <c r="B71" s="270"/>
      <c r="C71" s="270"/>
      <c r="D71" s="270"/>
      <c r="E71" s="270"/>
      <c r="F71" s="270"/>
      <c r="G71" s="270"/>
      <c r="H71" s="270"/>
      <c r="I71" s="270"/>
      <c r="J71" s="270"/>
      <c r="K71" s="270"/>
      <c r="L71" s="270"/>
      <c r="M71" s="270"/>
      <c r="N71" s="270"/>
      <c r="O71" s="270"/>
      <c r="P71" s="270"/>
      <c r="Q71" s="270"/>
      <c r="R71" s="270"/>
      <c r="S71" s="270"/>
      <c r="T71" s="270"/>
      <c r="U71" s="270"/>
      <c r="V71" s="270"/>
      <c r="W71" s="270"/>
      <c r="X71" s="270"/>
      <c r="Y71" s="270"/>
      <c r="Z71" s="270"/>
      <c r="AA71" s="270"/>
      <c r="AB71" s="270"/>
    </row>
    <row r="72" spans="1:28" ht="22.5" x14ac:dyDescent="0.25">
      <c r="A72" s="270"/>
      <c r="B72" s="270"/>
      <c r="C72" s="270"/>
      <c r="D72" s="270"/>
      <c r="E72" s="270"/>
      <c r="F72" s="270"/>
      <c r="G72" s="270"/>
      <c r="H72" s="270"/>
      <c r="I72" s="270"/>
      <c r="J72" s="270"/>
      <c r="K72" s="270"/>
      <c r="L72" s="270"/>
      <c r="M72" s="270"/>
      <c r="N72" s="270"/>
      <c r="O72" s="270"/>
      <c r="P72" s="270"/>
      <c r="Q72" s="270"/>
      <c r="R72" s="270"/>
      <c r="S72" s="270"/>
      <c r="T72" s="270"/>
      <c r="U72" s="270"/>
      <c r="V72" s="270"/>
      <c r="W72" s="270"/>
      <c r="X72" s="270"/>
      <c r="Y72" s="270"/>
      <c r="Z72" s="270"/>
      <c r="AA72" s="270"/>
      <c r="AB72" s="270"/>
    </row>
    <row r="73" spans="1:28" ht="22.5" x14ac:dyDescent="0.25">
      <c r="A73" s="270"/>
      <c r="B73" s="270"/>
      <c r="C73" s="270"/>
      <c r="D73" s="270"/>
      <c r="E73" s="270"/>
      <c r="F73" s="270"/>
      <c r="G73" s="270"/>
      <c r="H73" s="270"/>
      <c r="I73" s="270"/>
      <c r="J73" s="270"/>
      <c r="K73" s="270"/>
      <c r="L73" s="270"/>
      <c r="M73" s="270"/>
      <c r="N73" s="270"/>
      <c r="O73" s="270"/>
      <c r="P73" s="270"/>
      <c r="Q73" s="270"/>
      <c r="R73" s="270"/>
      <c r="S73" s="270"/>
      <c r="T73" s="270"/>
      <c r="U73" s="270"/>
      <c r="V73" s="270"/>
      <c r="W73" s="270"/>
      <c r="X73" s="270"/>
      <c r="Y73" s="270"/>
      <c r="Z73" s="270"/>
      <c r="AA73" s="270"/>
      <c r="AB73" s="270"/>
    </row>
    <row r="74" spans="1:28" ht="22.5" x14ac:dyDescent="0.25">
      <c r="A74" s="270"/>
      <c r="B74" s="270"/>
      <c r="C74" s="270"/>
      <c r="D74" s="270"/>
      <c r="E74" s="270"/>
      <c r="F74" s="270"/>
      <c r="G74" s="270"/>
      <c r="H74" s="270"/>
      <c r="I74" s="270"/>
      <c r="J74" s="270"/>
      <c r="K74" s="270"/>
      <c r="L74" s="270"/>
      <c r="M74" s="270"/>
      <c r="N74" s="270"/>
      <c r="O74" s="270"/>
      <c r="P74" s="270"/>
      <c r="Q74" s="270"/>
      <c r="R74" s="270"/>
      <c r="S74" s="270"/>
      <c r="T74" s="270"/>
      <c r="U74" s="270"/>
      <c r="V74" s="270"/>
      <c r="W74" s="270"/>
      <c r="X74" s="270"/>
      <c r="Y74" s="270"/>
      <c r="Z74" s="270"/>
      <c r="AA74" s="270"/>
      <c r="AB74" s="270"/>
    </row>
    <row r="75" spans="1:28" ht="22.5" x14ac:dyDescent="0.25">
      <c r="A75" s="270"/>
      <c r="B75" s="270"/>
      <c r="C75" s="270"/>
      <c r="D75" s="270"/>
      <c r="E75" s="270"/>
      <c r="F75" s="270"/>
      <c r="G75" s="270"/>
      <c r="H75" s="270"/>
      <c r="I75" s="270"/>
      <c r="J75" s="270"/>
      <c r="K75" s="270"/>
      <c r="L75" s="270"/>
      <c r="M75" s="270"/>
      <c r="N75" s="270"/>
      <c r="O75" s="270"/>
      <c r="P75" s="270"/>
      <c r="Q75" s="270"/>
      <c r="R75" s="270"/>
      <c r="S75" s="270"/>
      <c r="T75" s="270"/>
      <c r="U75" s="270"/>
      <c r="V75" s="270"/>
      <c r="W75" s="270"/>
      <c r="X75" s="270"/>
      <c r="Y75" s="270"/>
      <c r="Z75" s="270"/>
      <c r="AA75" s="270"/>
      <c r="AB75" s="270"/>
    </row>
    <row r="76" spans="1:28" ht="22.5" x14ac:dyDescent="0.25">
      <c r="A76" s="270"/>
      <c r="B76" s="270"/>
      <c r="C76" s="270"/>
      <c r="D76" s="270"/>
      <c r="E76" s="270"/>
      <c r="F76" s="270"/>
      <c r="G76" s="270"/>
      <c r="H76" s="270"/>
      <c r="I76" s="270"/>
      <c r="J76" s="270"/>
      <c r="K76" s="270"/>
      <c r="L76" s="270"/>
      <c r="M76" s="270"/>
      <c r="N76" s="270"/>
      <c r="O76" s="270"/>
      <c r="P76" s="270"/>
      <c r="Q76" s="270"/>
      <c r="R76" s="270"/>
      <c r="S76" s="270"/>
      <c r="T76" s="270"/>
      <c r="U76" s="270"/>
      <c r="V76" s="270"/>
      <c r="W76" s="270"/>
      <c r="X76" s="270"/>
      <c r="Y76" s="270"/>
      <c r="Z76" s="270"/>
      <c r="AA76" s="270"/>
      <c r="AB76" s="270"/>
    </row>
    <row r="77" spans="1:28" ht="22.5" x14ac:dyDescent="0.25">
      <c r="A77" s="270"/>
      <c r="B77" s="270"/>
      <c r="C77" s="270"/>
      <c r="D77" s="270"/>
      <c r="E77" s="270"/>
      <c r="F77" s="270"/>
      <c r="G77" s="270"/>
      <c r="H77" s="270"/>
      <c r="I77" s="270"/>
      <c r="J77" s="270"/>
      <c r="K77" s="270"/>
      <c r="L77" s="270"/>
      <c r="M77" s="270"/>
      <c r="N77" s="270"/>
      <c r="O77" s="270"/>
      <c r="P77" s="270"/>
      <c r="Q77" s="270"/>
      <c r="R77" s="270"/>
      <c r="S77" s="270"/>
      <c r="T77" s="270"/>
      <c r="U77" s="270"/>
      <c r="V77" s="270"/>
      <c r="W77" s="270"/>
      <c r="X77" s="270"/>
      <c r="Y77" s="270"/>
      <c r="Z77" s="270"/>
      <c r="AA77" s="270"/>
      <c r="AB77" s="270"/>
    </row>
    <row r="78" spans="1:28" ht="22.5" x14ac:dyDescent="0.25">
      <c r="A78" s="270"/>
      <c r="B78" s="270"/>
      <c r="C78" s="270"/>
      <c r="D78" s="270"/>
      <c r="E78" s="270"/>
      <c r="F78" s="270"/>
      <c r="G78" s="270"/>
      <c r="H78" s="270"/>
      <c r="I78" s="270"/>
      <c r="J78" s="270"/>
      <c r="K78" s="270"/>
      <c r="L78" s="270"/>
      <c r="M78" s="270"/>
      <c r="N78" s="270"/>
      <c r="O78" s="270"/>
      <c r="P78" s="270"/>
      <c r="Q78" s="270"/>
      <c r="R78" s="270"/>
      <c r="S78" s="270"/>
      <c r="T78" s="270"/>
      <c r="U78" s="270"/>
      <c r="V78" s="270"/>
      <c r="W78" s="270"/>
      <c r="X78" s="270"/>
      <c r="Y78" s="270"/>
      <c r="Z78" s="270"/>
      <c r="AA78" s="270"/>
      <c r="AB78" s="270"/>
    </row>
    <row r="79" spans="1:28" ht="22.5" x14ac:dyDescent="0.25">
      <c r="A79" s="270"/>
      <c r="B79" s="270"/>
      <c r="C79" s="270"/>
      <c r="D79" s="270"/>
      <c r="E79" s="270"/>
      <c r="F79" s="270"/>
      <c r="G79" s="270"/>
      <c r="H79" s="270"/>
      <c r="I79" s="270"/>
      <c r="J79" s="270"/>
      <c r="K79" s="270"/>
      <c r="L79" s="270"/>
      <c r="M79" s="270"/>
      <c r="N79" s="270"/>
      <c r="O79" s="270"/>
      <c r="P79" s="270"/>
      <c r="Q79" s="270"/>
      <c r="R79" s="270"/>
      <c r="S79" s="270"/>
      <c r="T79" s="270"/>
      <c r="U79" s="270"/>
      <c r="V79" s="270"/>
      <c r="W79" s="270"/>
      <c r="X79" s="270"/>
      <c r="Y79" s="270"/>
      <c r="Z79" s="270"/>
      <c r="AA79" s="270"/>
      <c r="AB79" s="270"/>
    </row>
    <row r="80" spans="1:28" ht="22.5" x14ac:dyDescent="0.25">
      <c r="A80" s="270"/>
      <c r="B80" s="270"/>
      <c r="C80" s="270"/>
      <c r="D80" s="270"/>
      <c r="E80" s="270"/>
      <c r="F80" s="270"/>
      <c r="G80" s="270"/>
      <c r="H80" s="270"/>
      <c r="I80" s="270"/>
      <c r="J80" s="270"/>
      <c r="K80" s="270"/>
      <c r="L80" s="270"/>
      <c r="M80" s="270"/>
      <c r="N80" s="270"/>
      <c r="O80" s="270"/>
      <c r="P80" s="270"/>
      <c r="Q80" s="270"/>
      <c r="R80" s="270"/>
      <c r="S80" s="270"/>
      <c r="T80" s="270"/>
      <c r="U80" s="270"/>
      <c r="V80" s="270"/>
      <c r="W80" s="270"/>
      <c r="X80" s="270"/>
      <c r="Y80" s="270"/>
      <c r="Z80" s="270"/>
      <c r="AA80" s="270"/>
      <c r="AB80" s="270"/>
    </row>
    <row r="81" spans="1:28" ht="22.5" x14ac:dyDescent="0.25">
      <c r="A81" s="270"/>
      <c r="B81" s="270"/>
      <c r="C81" s="270"/>
      <c r="D81" s="270"/>
      <c r="E81" s="270"/>
      <c r="F81" s="270"/>
      <c r="G81" s="270"/>
      <c r="H81" s="270"/>
      <c r="I81" s="270"/>
      <c r="J81" s="270"/>
      <c r="K81" s="270"/>
      <c r="L81" s="270"/>
      <c r="M81" s="270"/>
      <c r="N81" s="270"/>
      <c r="O81" s="270"/>
      <c r="P81" s="270"/>
      <c r="Q81" s="270"/>
      <c r="R81" s="270"/>
      <c r="S81" s="270"/>
      <c r="T81" s="270"/>
      <c r="U81" s="270"/>
      <c r="V81" s="270"/>
      <c r="W81" s="270"/>
      <c r="X81" s="270"/>
      <c r="Y81" s="270"/>
      <c r="Z81" s="270"/>
      <c r="AA81" s="270"/>
      <c r="AB81" s="270"/>
    </row>
    <row r="82" spans="1:28" ht="22.5" x14ac:dyDescent="0.25">
      <c r="A82" s="270"/>
      <c r="B82" s="270"/>
      <c r="C82" s="270"/>
      <c r="D82" s="270"/>
      <c r="E82" s="270"/>
      <c r="F82" s="270"/>
      <c r="G82" s="270"/>
      <c r="H82" s="270"/>
      <c r="I82" s="270"/>
      <c r="J82" s="270"/>
      <c r="K82" s="270"/>
      <c r="L82" s="270"/>
      <c r="M82" s="270"/>
      <c r="N82" s="270"/>
      <c r="O82" s="270"/>
      <c r="P82" s="270"/>
      <c r="Q82" s="270"/>
      <c r="R82" s="270"/>
      <c r="S82" s="270"/>
      <c r="T82" s="270"/>
      <c r="U82" s="270"/>
      <c r="V82" s="270"/>
      <c r="W82" s="270"/>
      <c r="X82" s="270"/>
      <c r="Y82" s="270"/>
      <c r="Z82" s="270"/>
      <c r="AA82" s="270"/>
      <c r="AB82" s="270"/>
    </row>
    <row r="83" spans="1:28" ht="22.5" x14ac:dyDescent="0.25">
      <c r="A83" s="270"/>
      <c r="B83" s="270"/>
      <c r="C83" s="270"/>
      <c r="D83" s="270"/>
      <c r="E83" s="270"/>
      <c r="F83" s="270"/>
      <c r="G83" s="270"/>
      <c r="H83" s="270"/>
      <c r="I83" s="270"/>
      <c r="J83" s="270"/>
      <c r="K83" s="270"/>
      <c r="L83" s="270"/>
      <c r="M83" s="270"/>
      <c r="N83" s="270"/>
      <c r="O83" s="270"/>
      <c r="P83" s="270"/>
      <c r="Q83" s="270"/>
      <c r="R83" s="270"/>
      <c r="S83" s="270"/>
      <c r="T83" s="270"/>
      <c r="U83" s="270"/>
      <c r="V83" s="270"/>
      <c r="W83" s="270"/>
      <c r="X83" s="270"/>
      <c r="Y83" s="270"/>
      <c r="Z83" s="270"/>
      <c r="AA83" s="270"/>
      <c r="AB83" s="270"/>
    </row>
    <row r="84" spans="1:28" ht="22.5" x14ac:dyDescent="0.25">
      <c r="A84" s="270"/>
      <c r="B84" s="270"/>
      <c r="C84" s="270"/>
      <c r="D84" s="270"/>
      <c r="E84" s="270"/>
      <c r="F84" s="270"/>
      <c r="G84" s="270"/>
      <c r="H84" s="270"/>
      <c r="I84" s="270"/>
      <c r="J84" s="270"/>
      <c r="K84" s="270"/>
      <c r="L84" s="270"/>
      <c r="M84" s="270"/>
      <c r="N84" s="270"/>
      <c r="O84" s="270"/>
      <c r="P84" s="270"/>
      <c r="Q84" s="270"/>
      <c r="R84" s="270"/>
      <c r="S84" s="270"/>
      <c r="T84" s="270"/>
      <c r="U84" s="270"/>
      <c r="V84" s="270"/>
      <c r="W84" s="270"/>
      <c r="X84" s="270"/>
      <c r="Y84" s="270"/>
      <c r="Z84" s="270"/>
      <c r="AA84" s="270"/>
      <c r="AB84" s="270"/>
    </row>
    <row r="85" spans="1:28" ht="22.5" x14ac:dyDescent="0.25">
      <c r="A85" s="270"/>
      <c r="B85" s="270"/>
      <c r="C85" s="270"/>
      <c r="D85" s="270"/>
      <c r="E85" s="270"/>
      <c r="F85" s="270"/>
      <c r="G85" s="270"/>
      <c r="H85" s="270"/>
      <c r="I85" s="270"/>
      <c r="J85" s="270"/>
      <c r="K85" s="270"/>
      <c r="L85" s="270"/>
      <c r="M85" s="270"/>
      <c r="N85" s="270"/>
      <c r="O85" s="270"/>
      <c r="P85" s="270"/>
      <c r="Q85" s="270"/>
      <c r="R85" s="270"/>
      <c r="S85" s="270"/>
      <c r="T85" s="270"/>
      <c r="U85" s="270"/>
      <c r="V85" s="270"/>
      <c r="W85" s="270"/>
      <c r="X85" s="270"/>
      <c r="Y85" s="270"/>
      <c r="Z85" s="270"/>
      <c r="AA85" s="270"/>
      <c r="AB85" s="270"/>
    </row>
    <row r="86" spans="1:28" ht="22.5" x14ac:dyDescent="0.25">
      <c r="A86" s="270"/>
      <c r="B86" s="270"/>
      <c r="C86" s="270"/>
      <c r="D86" s="270"/>
      <c r="E86" s="270"/>
      <c r="F86" s="270"/>
      <c r="G86" s="270"/>
      <c r="H86" s="270"/>
      <c r="I86" s="270"/>
      <c r="J86" s="270"/>
      <c r="K86" s="270"/>
      <c r="L86" s="270"/>
      <c r="M86" s="270"/>
      <c r="N86" s="270"/>
      <c r="O86" s="270"/>
      <c r="P86" s="270"/>
      <c r="Q86" s="270"/>
      <c r="R86" s="270"/>
      <c r="S86" s="270"/>
      <c r="T86" s="270"/>
      <c r="U86" s="270"/>
      <c r="V86" s="270"/>
      <c r="W86" s="270"/>
      <c r="X86" s="270"/>
      <c r="Y86" s="270"/>
      <c r="Z86" s="270"/>
      <c r="AA86" s="270"/>
      <c r="AB86" s="270"/>
    </row>
    <row r="87" spans="1:28" ht="22.5" x14ac:dyDescent="0.25">
      <c r="A87" s="270"/>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c r="AB87" s="270"/>
    </row>
    <row r="88" spans="1:28" ht="22.5" x14ac:dyDescent="0.25">
      <c r="A88" s="270"/>
      <c r="B88" s="270"/>
      <c r="C88" s="270"/>
      <c r="D88" s="270"/>
      <c r="E88" s="270"/>
      <c r="F88" s="270"/>
      <c r="G88" s="270"/>
      <c r="H88" s="270"/>
      <c r="I88" s="270"/>
      <c r="J88" s="270"/>
      <c r="K88" s="270"/>
      <c r="L88" s="270"/>
      <c r="M88" s="270"/>
      <c r="N88" s="270"/>
      <c r="O88" s="270"/>
      <c r="P88" s="270"/>
      <c r="Q88" s="270"/>
      <c r="R88" s="270"/>
      <c r="S88" s="270"/>
      <c r="T88" s="270"/>
      <c r="U88" s="270"/>
      <c r="V88" s="270"/>
      <c r="W88" s="270"/>
      <c r="X88" s="270"/>
      <c r="Y88" s="270"/>
      <c r="Z88" s="270"/>
      <c r="AA88" s="270"/>
      <c r="AB88" s="270"/>
    </row>
    <row r="89" spans="1:28" ht="22.5" x14ac:dyDescent="0.25">
      <c r="A89" s="270"/>
      <c r="B89" s="270"/>
      <c r="C89" s="270"/>
      <c r="D89" s="270"/>
      <c r="E89" s="270"/>
      <c r="F89" s="270"/>
      <c r="G89" s="270"/>
      <c r="H89" s="270"/>
      <c r="I89" s="270"/>
      <c r="J89" s="270"/>
      <c r="K89" s="270"/>
      <c r="L89" s="270"/>
      <c r="M89" s="270"/>
      <c r="N89" s="270"/>
      <c r="O89" s="270"/>
      <c r="P89" s="270"/>
      <c r="Q89" s="270"/>
      <c r="R89" s="270"/>
      <c r="S89" s="270"/>
      <c r="T89" s="270"/>
      <c r="U89" s="270"/>
      <c r="V89" s="270"/>
      <c r="W89" s="270"/>
      <c r="X89" s="270"/>
      <c r="Y89" s="270"/>
      <c r="Z89" s="270"/>
      <c r="AA89" s="270"/>
      <c r="AB89" s="270"/>
    </row>
    <row r="90" spans="1:28" ht="22.5" x14ac:dyDescent="0.25">
      <c r="A90" s="270"/>
      <c r="B90" s="270"/>
      <c r="C90" s="270"/>
      <c r="D90" s="270"/>
      <c r="E90" s="270"/>
      <c r="F90" s="270"/>
      <c r="G90" s="270"/>
      <c r="H90" s="270"/>
      <c r="I90" s="270"/>
      <c r="J90" s="270"/>
      <c r="K90" s="270"/>
      <c r="L90" s="270"/>
      <c r="M90" s="270"/>
      <c r="N90" s="270"/>
      <c r="O90" s="270"/>
      <c r="P90" s="270"/>
      <c r="Q90" s="270"/>
      <c r="R90" s="270"/>
      <c r="S90" s="270"/>
      <c r="T90" s="270"/>
      <c r="U90" s="270"/>
      <c r="V90" s="270"/>
      <c r="W90" s="270"/>
      <c r="X90" s="270"/>
      <c r="Y90" s="270"/>
      <c r="Z90" s="270"/>
      <c r="AA90" s="270"/>
      <c r="AB90" s="270"/>
    </row>
    <row r="91" spans="1:28" ht="22.5" x14ac:dyDescent="0.25">
      <c r="A91" s="270"/>
      <c r="B91" s="270"/>
      <c r="C91" s="270"/>
      <c r="D91" s="270"/>
      <c r="E91" s="270"/>
      <c r="F91" s="270"/>
      <c r="G91" s="270"/>
      <c r="H91" s="270"/>
      <c r="I91" s="270"/>
      <c r="J91" s="270"/>
      <c r="K91" s="270"/>
      <c r="L91" s="270"/>
      <c r="M91" s="270"/>
      <c r="N91" s="270"/>
      <c r="O91" s="270"/>
      <c r="P91" s="270"/>
      <c r="Q91" s="270"/>
      <c r="R91" s="270"/>
      <c r="S91" s="270"/>
      <c r="T91" s="270"/>
      <c r="U91" s="270"/>
      <c r="V91" s="270"/>
      <c r="W91" s="270"/>
      <c r="X91" s="270"/>
      <c r="Y91" s="270"/>
      <c r="Z91" s="270"/>
      <c r="AA91" s="270"/>
      <c r="AB91" s="270"/>
    </row>
    <row r="92" spans="1:28" ht="22.5" x14ac:dyDescent="0.25">
      <c r="A92" s="270"/>
      <c r="B92" s="270"/>
      <c r="C92" s="270"/>
      <c r="D92" s="270"/>
      <c r="E92" s="270"/>
      <c r="F92" s="270"/>
      <c r="G92" s="270"/>
      <c r="H92" s="270"/>
      <c r="I92" s="270"/>
      <c r="J92" s="270"/>
      <c r="K92" s="270"/>
      <c r="L92" s="270"/>
      <c r="M92" s="270"/>
      <c r="N92" s="270"/>
      <c r="O92" s="270"/>
      <c r="P92" s="270"/>
      <c r="Q92" s="270"/>
      <c r="R92" s="270"/>
      <c r="S92" s="270"/>
      <c r="T92" s="270"/>
      <c r="U92" s="270"/>
      <c r="V92" s="270"/>
      <c r="W92" s="270"/>
      <c r="X92" s="270"/>
      <c r="Y92" s="270"/>
      <c r="Z92" s="270"/>
      <c r="AA92" s="270"/>
      <c r="AB92" s="270"/>
    </row>
    <row r="93" spans="1:28" ht="22.5" x14ac:dyDescent="0.25">
      <c r="A93" s="270"/>
      <c r="B93" s="270"/>
      <c r="C93" s="270"/>
      <c r="D93" s="270"/>
      <c r="E93" s="270"/>
      <c r="F93" s="270"/>
      <c r="G93" s="270"/>
      <c r="H93" s="270"/>
      <c r="I93" s="270"/>
      <c r="J93" s="270"/>
      <c r="K93" s="270"/>
      <c r="L93" s="270"/>
      <c r="M93" s="270"/>
      <c r="N93" s="270"/>
      <c r="O93" s="270"/>
      <c r="P93" s="270"/>
      <c r="Q93" s="270"/>
      <c r="R93" s="270"/>
      <c r="S93" s="270"/>
      <c r="T93" s="270"/>
      <c r="U93" s="270"/>
      <c r="V93" s="270"/>
      <c r="W93" s="270"/>
      <c r="X93" s="270"/>
      <c r="Y93" s="270"/>
      <c r="Z93" s="270"/>
      <c r="AA93" s="270"/>
      <c r="AB93" s="270"/>
    </row>
    <row r="94" spans="1:28" ht="22.5" x14ac:dyDescent="0.25">
      <c r="A94" s="270"/>
      <c r="B94" s="270"/>
      <c r="C94" s="270"/>
      <c r="D94" s="270"/>
      <c r="E94" s="270"/>
      <c r="F94" s="270"/>
      <c r="G94" s="270"/>
      <c r="H94" s="270"/>
      <c r="I94" s="270"/>
      <c r="J94" s="270"/>
      <c r="K94" s="270"/>
      <c r="L94" s="270"/>
      <c r="M94" s="270"/>
      <c r="N94" s="270"/>
      <c r="O94" s="270"/>
      <c r="P94" s="270"/>
      <c r="Q94" s="270"/>
      <c r="R94" s="270"/>
      <c r="S94" s="270"/>
      <c r="T94" s="270"/>
      <c r="U94" s="270"/>
      <c r="V94" s="270"/>
      <c r="W94" s="270"/>
      <c r="X94" s="270"/>
      <c r="Y94" s="270"/>
      <c r="Z94" s="270"/>
      <c r="AA94" s="270"/>
      <c r="AB94" s="270"/>
    </row>
    <row r="95" spans="1:28" ht="22.5" x14ac:dyDescent="0.25">
      <c r="A95" s="270"/>
      <c r="B95" s="270"/>
      <c r="C95" s="270"/>
      <c r="D95" s="270"/>
      <c r="E95" s="270"/>
      <c r="F95" s="270"/>
      <c r="G95" s="270"/>
      <c r="H95" s="270"/>
      <c r="I95" s="270"/>
      <c r="J95" s="270"/>
      <c r="K95" s="270"/>
      <c r="L95" s="270"/>
      <c r="M95" s="270"/>
      <c r="N95" s="270"/>
      <c r="O95" s="270"/>
      <c r="P95" s="270"/>
      <c r="Q95" s="270"/>
      <c r="R95" s="270"/>
      <c r="S95" s="270"/>
      <c r="T95" s="270"/>
      <c r="U95" s="270"/>
      <c r="V95" s="270"/>
      <c r="W95" s="270"/>
      <c r="X95" s="270"/>
      <c r="Y95" s="270"/>
      <c r="Z95" s="270"/>
      <c r="AA95" s="270"/>
      <c r="AB95" s="270"/>
    </row>
    <row r="96" spans="1:28" ht="22.5" x14ac:dyDescent="0.25">
      <c r="A96" s="270"/>
      <c r="B96" s="270"/>
      <c r="C96" s="270"/>
      <c r="D96" s="270"/>
      <c r="E96" s="270"/>
      <c r="F96" s="270"/>
      <c r="G96" s="270"/>
      <c r="H96" s="270"/>
      <c r="I96" s="270"/>
      <c r="J96" s="270"/>
      <c r="K96" s="270"/>
      <c r="L96" s="270"/>
      <c r="M96" s="270"/>
      <c r="N96" s="270"/>
      <c r="O96" s="270"/>
      <c r="P96" s="270"/>
      <c r="Q96" s="270"/>
      <c r="R96" s="270"/>
      <c r="S96" s="270"/>
      <c r="T96" s="270"/>
      <c r="U96" s="270"/>
      <c r="V96" s="270"/>
      <c r="W96" s="270"/>
      <c r="X96" s="270"/>
      <c r="Y96" s="270"/>
      <c r="Z96" s="270"/>
      <c r="AA96" s="270"/>
      <c r="AB96" s="270"/>
    </row>
    <row r="97" spans="1:28" ht="22.5" x14ac:dyDescent="0.25">
      <c r="A97" s="270"/>
      <c r="B97" s="270"/>
      <c r="C97" s="270"/>
      <c r="D97" s="270"/>
      <c r="E97" s="270"/>
      <c r="F97" s="270"/>
      <c r="G97" s="270"/>
      <c r="H97" s="270"/>
      <c r="I97" s="270"/>
      <c r="J97" s="270"/>
      <c r="K97" s="270"/>
      <c r="L97" s="270"/>
      <c r="M97" s="270"/>
      <c r="N97" s="270"/>
      <c r="O97" s="270"/>
      <c r="P97" s="270"/>
      <c r="Q97" s="270"/>
      <c r="R97" s="270"/>
      <c r="S97" s="270"/>
      <c r="T97" s="270"/>
      <c r="U97" s="270"/>
      <c r="V97" s="270"/>
      <c r="W97" s="270"/>
      <c r="X97" s="270"/>
      <c r="Y97" s="270"/>
      <c r="Z97" s="270"/>
      <c r="AA97" s="270"/>
      <c r="AB97" s="270"/>
    </row>
    <row r="98" spans="1:28" ht="22.5" x14ac:dyDescent="0.25">
      <c r="A98" s="270"/>
      <c r="B98" s="270"/>
      <c r="C98" s="270"/>
      <c r="D98" s="270"/>
      <c r="E98" s="270"/>
      <c r="F98" s="270"/>
      <c r="G98" s="270"/>
      <c r="H98" s="270"/>
      <c r="I98" s="270"/>
      <c r="J98" s="270"/>
      <c r="K98" s="270"/>
      <c r="L98" s="270"/>
      <c r="M98" s="270"/>
      <c r="N98" s="270"/>
      <c r="O98" s="270"/>
      <c r="P98" s="270"/>
      <c r="Q98" s="270"/>
      <c r="R98" s="270"/>
      <c r="S98" s="270"/>
      <c r="T98" s="270"/>
      <c r="U98" s="270"/>
      <c r="V98" s="270"/>
      <c r="W98" s="270"/>
      <c r="X98" s="270"/>
      <c r="Y98" s="270"/>
      <c r="Z98" s="270"/>
      <c r="AA98" s="270"/>
      <c r="AB98" s="270"/>
    </row>
    <row r="99" spans="1:28" ht="22.5" x14ac:dyDescent="0.25">
      <c r="A99" s="270"/>
      <c r="B99" s="270"/>
      <c r="C99" s="270"/>
      <c r="D99" s="270"/>
      <c r="E99" s="270"/>
      <c r="F99" s="270"/>
      <c r="G99" s="270"/>
      <c r="H99" s="270"/>
      <c r="I99" s="270"/>
      <c r="J99" s="270"/>
      <c r="K99" s="270"/>
      <c r="L99" s="270"/>
      <c r="M99" s="270"/>
      <c r="N99" s="270"/>
      <c r="O99" s="270"/>
      <c r="P99" s="270"/>
      <c r="Q99" s="270"/>
      <c r="R99" s="270"/>
      <c r="S99" s="270"/>
      <c r="T99" s="270"/>
      <c r="U99" s="270"/>
      <c r="V99" s="270"/>
      <c r="W99" s="270"/>
      <c r="X99" s="270"/>
      <c r="Y99" s="270"/>
      <c r="Z99" s="270"/>
      <c r="AA99" s="270"/>
      <c r="AB99" s="270"/>
    </row>
    <row r="100" spans="1:28" ht="22.5" x14ac:dyDescent="0.25">
      <c r="A100" s="270"/>
      <c r="B100" s="270"/>
      <c r="C100" s="270"/>
      <c r="D100" s="270"/>
      <c r="E100" s="270"/>
      <c r="F100" s="270"/>
      <c r="G100" s="270"/>
      <c r="H100" s="270"/>
      <c r="I100" s="270"/>
      <c r="J100" s="270"/>
      <c r="K100" s="270"/>
      <c r="L100" s="270"/>
      <c r="M100" s="270"/>
      <c r="N100" s="270"/>
      <c r="O100" s="270"/>
      <c r="P100" s="270"/>
      <c r="Q100" s="270"/>
      <c r="R100" s="270"/>
      <c r="S100" s="270"/>
      <c r="T100" s="270"/>
      <c r="U100" s="270"/>
      <c r="V100" s="270"/>
      <c r="W100" s="270"/>
      <c r="X100" s="270"/>
      <c r="Y100" s="270"/>
      <c r="Z100" s="270"/>
      <c r="AA100" s="270"/>
      <c r="AB100" s="270"/>
    </row>
    <row r="101" spans="1:28" ht="22.5" x14ac:dyDescent="0.25">
      <c r="A101" s="270"/>
      <c r="B101" s="270"/>
      <c r="C101" s="270"/>
      <c r="D101" s="270"/>
      <c r="E101" s="270"/>
      <c r="F101" s="270"/>
      <c r="G101" s="270"/>
      <c r="H101" s="270"/>
      <c r="I101" s="270"/>
      <c r="J101" s="270"/>
      <c r="K101" s="270"/>
      <c r="L101" s="270"/>
      <c r="M101" s="270"/>
      <c r="N101" s="270"/>
      <c r="O101" s="270"/>
      <c r="P101" s="270"/>
      <c r="Q101" s="270"/>
      <c r="R101" s="270"/>
      <c r="S101" s="270"/>
      <c r="T101" s="270"/>
      <c r="U101" s="270"/>
      <c r="V101" s="270"/>
      <c r="W101" s="270"/>
      <c r="X101" s="270"/>
      <c r="Y101" s="270"/>
      <c r="Z101" s="270"/>
      <c r="AA101" s="270"/>
      <c r="AB101" s="270"/>
    </row>
    <row r="102" spans="1:28" ht="22.5" x14ac:dyDescent="0.25">
      <c r="A102" s="270"/>
      <c r="B102" s="270"/>
      <c r="C102" s="270"/>
      <c r="D102" s="270"/>
      <c r="E102" s="270"/>
      <c r="F102" s="270"/>
      <c r="G102" s="270"/>
      <c r="H102" s="270"/>
      <c r="I102" s="270"/>
      <c r="J102" s="270"/>
      <c r="K102" s="270"/>
      <c r="L102" s="270"/>
      <c r="M102" s="270"/>
      <c r="N102" s="270"/>
      <c r="O102" s="270"/>
      <c r="P102" s="270"/>
      <c r="Q102" s="270"/>
      <c r="R102" s="270"/>
      <c r="S102" s="270"/>
      <c r="T102" s="270"/>
      <c r="U102" s="270"/>
      <c r="V102" s="270"/>
      <c r="W102" s="270"/>
      <c r="X102" s="270"/>
      <c r="Y102" s="270"/>
      <c r="Z102" s="270"/>
      <c r="AA102" s="270"/>
      <c r="AB102" s="270"/>
    </row>
    <row r="103" spans="1:28" ht="22.5" x14ac:dyDescent="0.25">
      <c r="A103" s="270"/>
      <c r="B103" s="270"/>
      <c r="C103" s="270"/>
      <c r="D103" s="270"/>
      <c r="E103" s="270"/>
      <c r="F103" s="270"/>
      <c r="G103" s="270"/>
      <c r="H103" s="270"/>
      <c r="I103" s="270"/>
      <c r="J103" s="270"/>
      <c r="K103" s="270"/>
      <c r="L103" s="270"/>
      <c r="M103" s="270"/>
      <c r="N103" s="270"/>
      <c r="O103" s="270"/>
      <c r="P103" s="270"/>
      <c r="Q103" s="270"/>
      <c r="R103" s="270"/>
      <c r="S103" s="270"/>
      <c r="T103" s="270"/>
      <c r="U103" s="270"/>
      <c r="V103" s="270"/>
      <c r="W103" s="270"/>
      <c r="X103" s="270"/>
      <c r="Y103" s="270"/>
      <c r="Z103" s="270"/>
      <c r="AA103" s="270"/>
      <c r="AB103" s="270"/>
    </row>
    <row r="104" spans="1:28" ht="22.5" x14ac:dyDescent="0.25">
      <c r="A104" s="270"/>
      <c r="B104" s="270"/>
      <c r="C104" s="270"/>
      <c r="D104" s="270"/>
      <c r="E104" s="270"/>
      <c r="F104" s="270"/>
      <c r="G104" s="270"/>
      <c r="H104" s="270"/>
      <c r="I104" s="270"/>
      <c r="J104" s="270"/>
      <c r="K104" s="270"/>
      <c r="L104" s="270"/>
      <c r="M104" s="270"/>
      <c r="N104" s="270"/>
      <c r="O104" s="270"/>
      <c r="P104" s="270"/>
      <c r="Q104" s="270"/>
      <c r="R104" s="270"/>
      <c r="S104" s="270"/>
      <c r="T104" s="270"/>
      <c r="U104" s="270"/>
      <c r="V104" s="270"/>
      <c r="W104" s="270"/>
      <c r="X104" s="270"/>
      <c r="Y104" s="270"/>
      <c r="Z104" s="270"/>
      <c r="AA104" s="270"/>
      <c r="AB104" s="270"/>
    </row>
    <row r="105" spans="1:28" ht="22.5" x14ac:dyDescent="0.25">
      <c r="A105" s="270"/>
      <c r="B105" s="270"/>
      <c r="C105" s="270"/>
      <c r="D105" s="270"/>
      <c r="E105" s="270"/>
      <c r="F105" s="270"/>
      <c r="G105" s="270"/>
      <c r="H105" s="270"/>
      <c r="I105" s="270"/>
      <c r="J105" s="270"/>
      <c r="K105" s="270"/>
      <c r="L105" s="270"/>
      <c r="M105" s="270"/>
      <c r="N105" s="270"/>
      <c r="O105" s="270"/>
      <c r="P105" s="270"/>
      <c r="Q105" s="270"/>
      <c r="R105" s="270"/>
      <c r="S105" s="270"/>
      <c r="T105" s="270"/>
      <c r="U105" s="270"/>
      <c r="V105" s="270"/>
      <c r="W105" s="270"/>
      <c r="X105" s="270"/>
      <c r="Y105" s="270"/>
      <c r="Z105" s="270"/>
      <c r="AA105" s="270"/>
      <c r="AB105" s="270"/>
    </row>
    <row r="106" spans="1:28" ht="22.5" x14ac:dyDescent="0.25">
      <c r="A106" s="270"/>
      <c r="B106" s="270"/>
      <c r="C106" s="270"/>
      <c r="D106" s="270"/>
      <c r="E106" s="270"/>
      <c r="F106" s="270"/>
      <c r="G106" s="270"/>
      <c r="H106" s="270"/>
      <c r="I106" s="270"/>
      <c r="J106" s="270"/>
      <c r="K106" s="270"/>
      <c r="L106" s="270"/>
      <c r="M106" s="270"/>
      <c r="N106" s="270"/>
      <c r="O106" s="270"/>
      <c r="P106" s="270"/>
      <c r="Q106" s="270"/>
      <c r="R106" s="270"/>
      <c r="S106" s="270"/>
      <c r="T106" s="270"/>
      <c r="U106" s="270"/>
      <c r="V106" s="270"/>
      <c r="W106" s="270"/>
      <c r="X106" s="270"/>
      <c r="Y106" s="270"/>
      <c r="Z106" s="270"/>
      <c r="AA106" s="270"/>
      <c r="AB106" s="270"/>
    </row>
    <row r="107" spans="1:28" ht="22.5" x14ac:dyDescent="0.25">
      <c r="A107" s="270"/>
      <c r="B107" s="270"/>
      <c r="C107" s="270"/>
      <c r="D107" s="270"/>
      <c r="E107" s="270"/>
      <c r="F107" s="270"/>
      <c r="G107" s="270"/>
      <c r="H107" s="270"/>
      <c r="I107" s="270"/>
      <c r="J107" s="270"/>
      <c r="K107" s="270"/>
      <c r="L107" s="270"/>
      <c r="M107" s="270"/>
      <c r="N107" s="270"/>
      <c r="O107" s="270"/>
      <c r="P107" s="270"/>
      <c r="Q107" s="270"/>
      <c r="R107" s="270"/>
      <c r="S107" s="270"/>
      <c r="T107" s="270"/>
      <c r="U107" s="270"/>
      <c r="V107" s="270"/>
      <c r="W107" s="270"/>
      <c r="X107" s="270"/>
      <c r="Y107" s="270"/>
      <c r="Z107" s="270"/>
      <c r="AA107" s="270"/>
      <c r="AB107" s="270"/>
    </row>
    <row r="108" spans="1:28" ht="22.5" x14ac:dyDescent="0.25">
      <c r="A108" s="270"/>
      <c r="B108" s="270"/>
      <c r="C108" s="270"/>
      <c r="D108" s="270"/>
      <c r="E108" s="270"/>
      <c r="F108" s="270"/>
      <c r="G108" s="270"/>
      <c r="H108" s="270"/>
      <c r="I108" s="270"/>
      <c r="J108" s="270"/>
      <c r="K108" s="270"/>
      <c r="L108" s="270"/>
      <c r="M108" s="270"/>
      <c r="N108" s="270"/>
      <c r="O108" s="270"/>
      <c r="P108" s="270"/>
      <c r="Q108" s="270"/>
      <c r="R108" s="270"/>
      <c r="S108" s="270"/>
      <c r="T108" s="270"/>
      <c r="U108" s="270"/>
      <c r="V108" s="270"/>
      <c r="W108" s="270"/>
      <c r="X108" s="270"/>
      <c r="Y108" s="270"/>
      <c r="Z108" s="270"/>
      <c r="AA108" s="270"/>
      <c r="AB108" s="270"/>
    </row>
    <row r="109" spans="1:28" ht="22.5" x14ac:dyDescent="0.25">
      <c r="A109" s="270"/>
      <c r="B109" s="270"/>
      <c r="C109" s="270"/>
      <c r="D109" s="270"/>
      <c r="E109" s="270"/>
      <c r="F109" s="270"/>
      <c r="G109" s="270"/>
      <c r="H109" s="270"/>
      <c r="I109" s="270"/>
      <c r="J109" s="270"/>
      <c r="K109" s="270"/>
      <c r="L109" s="270"/>
      <c r="M109" s="270"/>
      <c r="N109" s="270"/>
      <c r="O109" s="270"/>
      <c r="P109" s="270"/>
      <c r="Q109" s="270"/>
      <c r="R109" s="270"/>
      <c r="S109" s="270"/>
      <c r="T109" s="270"/>
      <c r="U109" s="270"/>
      <c r="V109" s="270"/>
      <c r="W109" s="270"/>
      <c r="X109" s="270"/>
      <c r="Y109" s="270"/>
      <c r="Z109" s="270"/>
      <c r="AA109" s="270"/>
      <c r="AB109" s="270"/>
    </row>
    <row r="110" spans="1:28" ht="22.5" x14ac:dyDescent="0.25">
      <c r="A110" s="270"/>
      <c r="B110" s="270"/>
      <c r="C110" s="270"/>
      <c r="D110" s="270"/>
      <c r="E110" s="270"/>
      <c r="F110" s="270"/>
      <c r="G110" s="270"/>
      <c r="H110" s="270"/>
      <c r="I110" s="270"/>
      <c r="J110" s="270"/>
      <c r="K110" s="270"/>
      <c r="L110" s="270"/>
      <c r="M110" s="270"/>
      <c r="N110" s="270"/>
      <c r="O110" s="270"/>
      <c r="P110" s="270"/>
      <c r="Q110" s="270"/>
      <c r="R110" s="270"/>
      <c r="S110" s="270"/>
      <c r="T110" s="270"/>
      <c r="U110" s="270"/>
      <c r="V110" s="270"/>
      <c r="W110" s="270"/>
      <c r="X110" s="270"/>
      <c r="Y110" s="270"/>
      <c r="Z110" s="270"/>
      <c r="AA110" s="270"/>
      <c r="AB110" s="270"/>
    </row>
    <row r="111" spans="1:28" ht="22.5" x14ac:dyDescent="0.25">
      <c r="A111" s="270"/>
      <c r="B111" s="270"/>
      <c r="C111" s="270"/>
      <c r="D111" s="270"/>
      <c r="E111" s="270"/>
      <c r="F111" s="270"/>
      <c r="G111" s="270"/>
      <c r="H111" s="270"/>
      <c r="I111" s="270"/>
      <c r="J111" s="270"/>
      <c r="K111" s="270"/>
      <c r="L111" s="270"/>
      <c r="M111" s="270"/>
      <c r="N111" s="270"/>
      <c r="O111" s="270"/>
      <c r="P111" s="270"/>
      <c r="Q111" s="270"/>
      <c r="R111" s="270"/>
      <c r="S111" s="270"/>
      <c r="T111" s="270"/>
      <c r="U111" s="270"/>
      <c r="V111" s="270"/>
      <c r="W111" s="270"/>
      <c r="X111" s="270"/>
      <c r="Y111" s="270"/>
      <c r="Z111" s="270"/>
      <c r="AA111" s="270"/>
      <c r="AB111" s="270"/>
    </row>
    <row r="112" spans="1:28" ht="22.5" x14ac:dyDescent="0.25">
      <c r="A112" s="270"/>
      <c r="B112" s="270"/>
      <c r="C112" s="270"/>
      <c r="D112" s="270"/>
      <c r="E112" s="270"/>
      <c r="F112" s="270"/>
      <c r="G112" s="270"/>
      <c r="H112" s="270"/>
      <c r="I112" s="270"/>
      <c r="J112" s="270"/>
      <c r="K112" s="270"/>
      <c r="L112" s="270"/>
      <c r="M112" s="270"/>
      <c r="N112" s="270"/>
      <c r="O112" s="270"/>
      <c r="P112" s="270"/>
      <c r="Q112" s="270"/>
      <c r="R112" s="270"/>
      <c r="S112" s="270"/>
      <c r="T112" s="270"/>
      <c r="U112" s="270"/>
      <c r="V112" s="270"/>
      <c r="W112" s="270"/>
      <c r="X112" s="270"/>
      <c r="Y112" s="270"/>
      <c r="Z112" s="270"/>
      <c r="AA112" s="270"/>
      <c r="AB112" s="270"/>
    </row>
    <row r="113" spans="1:28" ht="22.5" x14ac:dyDescent="0.25">
      <c r="A113" s="270"/>
      <c r="B113" s="270"/>
      <c r="C113" s="270"/>
      <c r="D113" s="270"/>
      <c r="E113" s="270"/>
      <c r="F113" s="270"/>
      <c r="G113" s="270"/>
      <c r="H113" s="270"/>
      <c r="I113" s="270"/>
      <c r="J113" s="270"/>
      <c r="K113" s="270"/>
      <c r="L113" s="270"/>
      <c r="M113" s="270"/>
      <c r="N113" s="270"/>
      <c r="O113" s="270"/>
      <c r="P113" s="270"/>
      <c r="Q113" s="270"/>
      <c r="R113" s="270"/>
      <c r="S113" s="270"/>
      <c r="T113" s="270"/>
      <c r="U113" s="270"/>
      <c r="V113" s="270"/>
      <c r="W113" s="270"/>
      <c r="X113" s="270"/>
      <c r="Y113" s="270"/>
      <c r="Z113" s="270"/>
      <c r="AA113" s="270"/>
      <c r="AB113" s="270"/>
    </row>
    <row r="114" spans="1:28" ht="22.5" x14ac:dyDescent="0.25">
      <c r="A114" s="270"/>
      <c r="B114" s="270"/>
      <c r="C114" s="270"/>
      <c r="D114" s="270"/>
      <c r="E114" s="270"/>
      <c r="F114" s="270"/>
      <c r="G114" s="270"/>
      <c r="H114" s="270"/>
      <c r="I114" s="270"/>
      <c r="J114" s="270"/>
      <c r="K114" s="270"/>
      <c r="L114" s="270"/>
      <c r="M114" s="270"/>
      <c r="N114" s="270"/>
      <c r="O114" s="270"/>
      <c r="P114" s="270"/>
      <c r="Q114" s="270"/>
      <c r="R114" s="270"/>
      <c r="S114" s="270"/>
      <c r="T114" s="270"/>
      <c r="U114" s="270"/>
      <c r="V114" s="270"/>
      <c r="W114" s="270"/>
      <c r="X114" s="270"/>
      <c r="Y114" s="270"/>
      <c r="Z114" s="270"/>
      <c r="AA114" s="270"/>
      <c r="AB114" s="270"/>
    </row>
    <row r="115" spans="1:28" ht="22.5" x14ac:dyDescent="0.25">
      <c r="A115" s="270"/>
      <c r="B115" s="270"/>
      <c r="C115" s="270"/>
      <c r="D115" s="270"/>
      <c r="E115" s="270"/>
      <c r="F115" s="270"/>
      <c r="G115" s="270"/>
      <c r="H115" s="270"/>
      <c r="I115" s="270"/>
      <c r="J115" s="270"/>
      <c r="K115" s="270"/>
      <c r="L115" s="270"/>
      <c r="M115" s="270"/>
      <c r="N115" s="270"/>
      <c r="O115" s="270"/>
      <c r="P115" s="270"/>
      <c r="Q115" s="270"/>
      <c r="R115" s="270"/>
      <c r="S115" s="270"/>
      <c r="T115" s="270"/>
      <c r="U115" s="270"/>
      <c r="V115" s="270"/>
      <c r="W115" s="270"/>
      <c r="X115" s="270"/>
      <c r="Y115" s="270"/>
      <c r="Z115" s="270"/>
      <c r="AA115" s="270"/>
      <c r="AB115" s="270"/>
    </row>
    <row r="116" spans="1:28" ht="22.5" x14ac:dyDescent="0.25">
      <c r="A116" s="270"/>
      <c r="B116" s="270"/>
      <c r="C116" s="270"/>
      <c r="D116" s="270"/>
      <c r="E116" s="270"/>
      <c r="F116" s="270"/>
      <c r="G116" s="270"/>
      <c r="H116" s="270"/>
      <c r="I116" s="270"/>
      <c r="J116" s="270"/>
      <c r="K116" s="270"/>
      <c r="L116" s="270"/>
      <c r="M116" s="270"/>
      <c r="N116" s="270"/>
      <c r="O116" s="270"/>
      <c r="P116" s="270"/>
      <c r="Q116" s="270"/>
      <c r="R116" s="270"/>
      <c r="S116" s="270"/>
      <c r="T116" s="270"/>
      <c r="U116" s="270"/>
      <c r="V116" s="270"/>
      <c r="W116" s="270"/>
      <c r="X116" s="270"/>
      <c r="Y116" s="270"/>
      <c r="Z116" s="270"/>
      <c r="AA116" s="270"/>
      <c r="AB116" s="270"/>
    </row>
    <row r="117" spans="1:28" ht="22.5" x14ac:dyDescent="0.25">
      <c r="A117" s="270"/>
      <c r="B117" s="270"/>
      <c r="C117" s="270"/>
      <c r="D117" s="270"/>
      <c r="E117" s="270"/>
      <c r="F117" s="270"/>
      <c r="G117" s="270"/>
      <c r="H117" s="270"/>
      <c r="I117" s="270"/>
      <c r="J117" s="270"/>
      <c r="K117" s="270"/>
      <c r="L117" s="270"/>
      <c r="M117" s="270"/>
      <c r="N117" s="270"/>
      <c r="O117" s="270"/>
      <c r="P117" s="270"/>
      <c r="Q117" s="270"/>
      <c r="R117" s="270"/>
      <c r="S117" s="270"/>
      <c r="T117" s="270"/>
      <c r="U117" s="270"/>
      <c r="V117" s="270"/>
      <c r="W117" s="270"/>
      <c r="X117" s="270"/>
      <c r="Y117" s="270"/>
      <c r="Z117" s="270"/>
      <c r="AA117" s="270"/>
      <c r="AB117" s="270"/>
    </row>
    <row r="118" spans="1:28" ht="22.5" x14ac:dyDescent="0.25">
      <c r="A118" s="270"/>
      <c r="B118" s="270"/>
      <c r="C118" s="270"/>
      <c r="D118" s="270"/>
      <c r="E118" s="270"/>
      <c r="F118" s="270"/>
      <c r="G118" s="270"/>
      <c r="H118" s="270"/>
      <c r="I118" s="270"/>
      <c r="J118" s="270"/>
      <c r="K118" s="270"/>
      <c r="L118" s="270"/>
      <c r="M118" s="270"/>
      <c r="N118" s="270"/>
      <c r="O118" s="270"/>
      <c r="P118" s="270"/>
      <c r="Q118" s="270"/>
      <c r="R118" s="270"/>
      <c r="S118" s="270"/>
      <c r="T118" s="270"/>
      <c r="U118" s="270"/>
      <c r="V118" s="270"/>
      <c r="W118" s="270"/>
      <c r="X118" s="270"/>
      <c r="Y118" s="270"/>
      <c r="Z118" s="270"/>
      <c r="AA118" s="270"/>
      <c r="AB118" s="270"/>
    </row>
    <row r="119" spans="1:28" ht="22.5" x14ac:dyDescent="0.25">
      <c r="A119" s="270"/>
      <c r="B119" s="270"/>
      <c r="C119" s="270"/>
      <c r="D119" s="270"/>
      <c r="E119" s="270"/>
      <c r="F119" s="270"/>
      <c r="G119" s="270"/>
      <c r="H119" s="270"/>
      <c r="I119" s="270"/>
      <c r="J119" s="270"/>
      <c r="K119" s="270"/>
      <c r="L119" s="270"/>
      <c r="M119" s="270"/>
      <c r="N119" s="270"/>
      <c r="O119" s="270"/>
      <c r="P119" s="270"/>
      <c r="Q119" s="270"/>
      <c r="R119" s="270"/>
      <c r="S119" s="270"/>
      <c r="T119" s="270"/>
      <c r="U119" s="270"/>
      <c r="V119" s="270"/>
      <c r="W119" s="270"/>
      <c r="X119" s="270"/>
      <c r="Y119" s="270"/>
      <c r="Z119" s="270"/>
      <c r="AA119" s="270"/>
      <c r="AB119" s="270"/>
    </row>
    <row r="120" spans="1:28" ht="22.5" x14ac:dyDescent="0.25">
      <c r="A120" s="270"/>
      <c r="B120" s="270"/>
      <c r="C120" s="270"/>
      <c r="D120" s="270"/>
      <c r="E120" s="270"/>
      <c r="F120" s="270"/>
      <c r="G120" s="270"/>
      <c r="H120" s="270"/>
      <c r="I120" s="270"/>
      <c r="J120" s="270"/>
      <c r="K120" s="270"/>
      <c r="L120" s="270"/>
      <c r="M120" s="270"/>
      <c r="N120" s="270"/>
      <c r="O120" s="270"/>
      <c r="P120" s="270"/>
      <c r="Q120" s="270"/>
      <c r="R120" s="270"/>
      <c r="S120" s="270"/>
      <c r="T120" s="270"/>
      <c r="U120" s="270"/>
      <c r="V120" s="270"/>
      <c r="W120" s="270"/>
      <c r="X120" s="270"/>
      <c r="Y120" s="270"/>
      <c r="Z120" s="270"/>
      <c r="AA120" s="270"/>
      <c r="AB120" s="270"/>
    </row>
    <row r="121" spans="1:28" ht="22.5" x14ac:dyDescent="0.25">
      <c r="A121" s="270"/>
      <c r="B121" s="270"/>
      <c r="C121" s="270"/>
      <c r="D121" s="270"/>
      <c r="E121" s="270"/>
      <c r="F121" s="270"/>
      <c r="G121" s="270"/>
      <c r="H121" s="270"/>
      <c r="I121" s="270"/>
      <c r="J121" s="270"/>
      <c r="K121" s="270"/>
      <c r="L121" s="270"/>
      <c r="M121" s="270"/>
      <c r="N121" s="270"/>
      <c r="O121" s="270"/>
      <c r="P121" s="270"/>
      <c r="Q121" s="270"/>
      <c r="R121" s="270"/>
      <c r="S121" s="270"/>
      <c r="T121" s="270"/>
      <c r="U121" s="270"/>
      <c r="V121" s="270"/>
      <c r="W121" s="270"/>
      <c r="X121" s="270"/>
      <c r="Y121" s="270"/>
      <c r="Z121" s="270"/>
      <c r="AA121" s="270"/>
      <c r="AB121" s="270"/>
    </row>
    <row r="122" spans="1:28" ht="22.5" x14ac:dyDescent="0.25">
      <c r="A122" s="270"/>
      <c r="B122" s="270"/>
      <c r="C122" s="270"/>
      <c r="D122" s="270"/>
      <c r="E122" s="270"/>
      <c r="F122" s="270"/>
      <c r="G122" s="270"/>
      <c r="H122" s="270"/>
      <c r="I122" s="270"/>
      <c r="J122" s="270"/>
      <c r="K122" s="270"/>
      <c r="L122" s="270"/>
      <c r="M122" s="270"/>
      <c r="N122" s="270"/>
      <c r="O122" s="270"/>
      <c r="P122" s="270"/>
      <c r="Q122" s="270"/>
      <c r="R122" s="270"/>
      <c r="S122" s="270"/>
      <c r="T122" s="270"/>
      <c r="U122" s="270"/>
      <c r="V122" s="270"/>
      <c r="W122" s="270"/>
      <c r="X122" s="270"/>
      <c r="Y122" s="270"/>
      <c r="Z122" s="270"/>
      <c r="AA122" s="270"/>
      <c r="AB122" s="270"/>
    </row>
    <row r="123" spans="1:28" ht="22.5" x14ac:dyDescent="0.25">
      <c r="A123" s="270"/>
      <c r="B123" s="270"/>
      <c r="C123" s="270"/>
      <c r="D123" s="270"/>
      <c r="E123" s="270"/>
      <c r="F123" s="270"/>
      <c r="G123" s="270"/>
      <c r="H123" s="270"/>
      <c r="I123" s="270"/>
      <c r="J123" s="270"/>
      <c r="K123" s="270"/>
      <c r="L123" s="270"/>
      <c r="M123" s="270"/>
      <c r="N123" s="270"/>
      <c r="O123" s="270"/>
      <c r="P123" s="270"/>
      <c r="Q123" s="270"/>
      <c r="R123" s="270"/>
      <c r="S123" s="270"/>
      <c r="T123" s="270"/>
      <c r="U123" s="270"/>
      <c r="V123" s="270"/>
      <c r="W123" s="270"/>
      <c r="X123" s="270"/>
      <c r="Y123" s="270"/>
      <c r="Z123" s="270"/>
      <c r="AA123" s="270"/>
      <c r="AB123" s="270"/>
    </row>
    <row r="124" spans="1:28" ht="22.5" x14ac:dyDescent="0.25">
      <c r="A124" s="270"/>
      <c r="B124" s="270"/>
      <c r="C124" s="270"/>
      <c r="D124" s="270"/>
      <c r="E124" s="270"/>
      <c r="F124" s="270"/>
      <c r="G124" s="270"/>
      <c r="H124" s="270"/>
      <c r="I124" s="270"/>
      <c r="J124" s="270"/>
      <c r="K124" s="270"/>
      <c r="L124" s="270"/>
      <c r="M124" s="270"/>
      <c r="N124" s="270"/>
      <c r="O124" s="270"/>
      <c r="P124" s="270"/>
      <c r="Q124" s="270"/>
      <c r="R124" s="270"/>
      <c r="S124" s="270"/>
      <c r="T124" s="270"/>
      <c r="U124" s="270"/>
      <c r="V124" s="270"/>
      <c r="W124" s="270"/>
      <c r="X124" s="270"/>
      <c r="Y124" s="270"/>
      <c r="Z124" s="270"/>
      <c r="AA124" s="270"/>
      <c r="AB124" s="270"/>
    </row>
    <row r="125" spans="1:28" ht="22.5" x14ac:dyDescent="0.25">
      <c r="A125" s="270"/>
      <c r="B125" s="270"/>
      <c r="C125" s="270"/>
      <c r="D125" s="270"/>
      <c r="E125" s="270"/>
      <c r="F125" s="270"/>
      <c r="G125" s="270"/>
      <c r="H125" s="270"/>
      <c r="I125" s="270"/>
      <c r="J125" s="270"/>
      <c r="K125" s="270"/>
      <c r="L125" s="270"/>
      <c r="M125" s="270"/>
      <c r="N125" s="270"/>
      <c r="O125" s="270"/>
      <c r="P125" s="270"/>
      <c r="Q125" s="270"/>
      <c r="R125" s="270"/>
      <c r="S125" s="270"/>
      <c r="T125" s="270"/>
      <c r="U125" s="270"/>
      <c r="V125" s="270"/>
      <c r="W125" s="270"/>
      <c r="X125" s="270"/>
      <c r="Y125" s="270"/>
      <c r="Z125" s="270"/>
      <c r="AA125" s="270"/>
      <c r="AB125" s="270"/>
    </row>
    <row r="126" spans="1:28" ht="22.5" x14ac:dyDescent="0.25">
      <c r="A126" s="270"/>
      <c r="B126" s="270"/>
      <c r="C126" s="270"/>
      <c r="D126" s="270"/>
      <c r="E126" s="270"/>
      <c r="F126" s="270"/>
      <c r="G126" s="270"/>
      <c r="H126" s="270"/>
      <c r="I126" s="270"/>
      <c r="J126" s="270"/>
      <c r="K126" s="270"/>
      <c r="L126" s="270"/>
      <c r="M126" s="270"/>
      <c r="N126" s="270"/>
      <c r="O126" s="270"/>
      <c r="P126" s="270"/>
      <c r="Q126" s="270"/>
      <c r="R126" s="270"/>
      <c r="S126" s="270"/>
      <c r="T126" s="270"/>
      <c r="U126" s="270"/>
      <c r="V126" s="270"/>
      <c r="W126" s="270"/>
      <c r="X126" s="270"/>
      <c r="Y126" s="270"/>
      <c r="Z126" s="270"/>
      <c r="AA126" s="270"/>
      <c r="AB126" s="270"/>
    </row>
    <row r="127" spans="1:28" ht="22.5" x14ac:dyDescent="0.25">
      <c r="A127" s="270"/>
      <c r="B127" s="270"/>
      <c r="C127" s="270"/>
      <c r="D127" s="270"/>
      <c r="E127" s="270"/>
      <c r="F127" s="270"/>
      <c r="G127" s="270"/>
      <c r="H127" s="270"/>
      <c r="I127" s="270"/>
      <c r="J127" s="270"/>
      <c r="K127" s="270"/>
      <c r="L127" s="270"/>
      <c r="M127" s="270"/>
      <c r="N127" s="270"/>
      <c r="O127" s="270"/>
      <c r="P127" s="270"/>
      <c r="Q127" s="270"/>
      <c r="R127" s="270"/>
      <c r="S127" s="270"/>
      <c r="T127" s="270"/>
      <c r="U127" s="270"/>
      <c r="V127" s="270"/>
      <c r="W127" s="270"/>
      <c r="X127" s="270"/>
      <c r="Y127" s="270"/>
      <c r="Z127" s="270"/>
      <c r="AA127" s="270"/>
      <c r="AB127" s="270"/>
    </row>
    <row r="128" spans="1:28" ht="22.5" x14ac:dyDescent="0.25">
      <c r="A128" s="270"/>
      <c r="B128" s="270"/>
      <c r="C128" s="270"/>
      <c r="D128" s="270"/>
      <c r="E128" s="270"/>
      <c r="F128" s="270"/>
      <c r="G128" s="270"/>
      <c r="H128" s="270"/>
      <c r="I128" s="270"/>
      <c r="J128" s="270"/>
      <c r="K128" s="270"/>
      <c r="L128" s="270"/>
      <c r="M128" s="270"/>
      <c r="N128" s="270"/>
      <c r="O128" s="270"/>
      <c r="P128" s="270"/>
      <c r="Q128" s="270"/>
      <c r="R128" s="270"/>
      <c r="S128" s="270"/>
      <c r="T128" s="270"/>
      <c r="U128" s="270"/>
      <c r="V128" s="270"/>
      <c r="W128" s="270"/>
      <c r="X128" s="270"/>
      <c r="Y128" s="270"/>
      <c r="Z128" s="270"/>
      <c r="AA128" s="270"/>
      <c r="AB128" s="270"/>
    </row>
    <row r="129" spans="1:28" ht="22.5" x14ac:dyDescent="0.25">
      <c r="A129" s="270"/>
      <c r="B129" s="270"/>
      <c r="C129" s="270"/>
      <c r="D129" s="270"/>
      <c r="E129" s="270"/>
      <c r="F129" s="270"/>
      <c r="G129" s="270"/>
      <c r="H129" s="270"/>
      <c r="I129" s="270"/>
      <c r="J129" s="270"/>
      <c r="K129" s="270"/>
      <c r="L129" s="270"/>
      <c r="M129" s="270"/>
      <c r="N129" s="270"/>
      <c r="O129" s="270"/>
      <c r="P129" s="270"/>
      <c r="Q129" s="270"/>
      <c r="R129" s="270"/>
      <c r="S129" s="270"/>
      <c r="T129" s="270"/>
      <c r="U129" s="270"/>
      <c r="V129" s="270"/>
      <c r="W129" s="270"/>
      <c r="X129" s="270"/>
      <c r="Y129" s="270"/>
      <c r="Z129" s="270"/>
      <c r="AA129" s="270"/>
      <c r="AB129" s="270"/>
    </row>
    <row r="130" spans="1:28" ht="22.5" x14ac:dyDescent="0.25">
      <c r="A130" s="270"/>
      <c r="B130" s="270"/>
      <c r="C130" s="270"/>
      <c r="D130" s="270"/>
      <c r="E130" s="270"/>
      <c r="F130" s="270"/>
      <c r="G130" s="270"/>
      <c r="H130" s="270"/>
      <c r="I130" s="270"/>
      <c r="J130" s="270"/>
      <c r="K130" s="270"/>
      <c r="L130" s="270"/>
      <c r="M130" s="270"/>
      <c r="N130" s="270"/>
      <c r="O130" s="270"/>
      <c r="P130" s="270"/>
      <c r="Q130" s="270"/>
      <c r="R130" s="270"/>
      <c r="S130" s="270"/>
      <c r="T130" s="270"/>
      <c r="U130" s="270"/>
      <c r="V130" s="270"/>
      <c r="W130" s="270"/>
      <c r="X130" s="270"/>
      <c r="Y130" s="270"/>
      <c r="Z130" s="270"/>
      <c r="AA130" s="270"/>
      <c r="AB130" s="270"/>
    </row>
    <row r="131" spans="1:28" ht="22.5" x14ac:dyDescent="0.25">
      <c r="A131" s="270"/>
      <c r="B131" s="270"/>
      <c r="C131" s="270"/>
      <c r="D131" s="270"/>
      <c r="E131" s="270"/>
      <c r="F131" s="270"/>
      <c r="G131" s="270"/>
      <c r="H131" s="270"/>
      <c r="I131" s="270"/>
      <c r="J131" s="270"/>
      <c r="K131" s="270"/>
      <c r="L131" s="270"/>
      <c r="M131" s="270"/>
      <c r="N131" s="270"/>
      <c r="O131" s="270"/>
      <c r="P131" s="270"/>
      <c r="Q131" s="270"/>
      <c r="R131" s="270"/>
      <c r="S131" s="270"/>
      <c r="T131" s="270"/>
      <c r="U131" s="270"/>
      <c r="V131" s="270"/>
      <c r="W131" s="270"/>
      <c r="X131" s="270"/>
      <c r="Y131" s="270"/>
      <c r="Z131" s="270"/>
      <c r="AA131" s="270"/>
      <c r="AB131" s="270"/>
    </row>
    <row r="132" spans="1:28" ht="22.5" x14ac:dyDescent="0.25">
      <c r="A132" s="270"/>
      <c r="B132" s="270"/>
      <c r="C132" s="270"/>
      <c r="D132" s="270"/>
      <c r="E132" s="270"/>
      <c r="F132" s="270"/>
      <c r="G132" s="270"/>
      <c r="H132" s="270"/>
      <c r="I132" s="270"/>
      <c r="J132" s="270"/>
      <c r="K132" s="270"/>
      <c r="L132" s="270"/>
      <c r="M132" s="270"/>
      <c r="N132" s="270"/>
      <c r="O132" s="270"/>
      <c r="P132" s="270"/>
      <c r="Q132" s="270"/>
      <c r="R132" s="270"/>
      <c r="S132" s="270"/>
      <c r="T132" s="270"/>
      <c r="U132" s="270"/>
      <c r="V132" s="270"/>
      <c r="W132" s="270"/>
      <c r="X132" s="270"/>
      <c r="Y132" s="270"/>
      <c r="Z132" s="270"/>
      <c r="AA132" s="270"/>
      <c r="AB132" s="270"/>
    </row>
    <row r="133" spans="1:28" ht="22.5" x14ac:dyDescent="0.25">
      <c r="A133" s="270"/>
      <c r="B133" s="270"/>
      <c r="C133" s="270"/>
      <c r="D133" s="270"/>
      <c r="E133" s="270"/>
      <c r="F133" s="270"/>
      <c r="G133" s="270"/>
      <c r="H133" s="270"/>
      <c r="I133" s="270"/>
      <c r="J133" s="270"/>
      <c r="K133" s="270"/>
      <c r="L133" s="270"/>
      <c r="M133" s="270"/>
      <c r="N133" s="270"/>
      <c r="O133" s="270"/>
      <c r="P133" s="270"/>
      <c r="Q133" s="270"/>
      <c r="R133" s="270"/>
      <c r="S133" s="270"/>
      <c r="T133" s="270"/>
      <c r="U133" s="270"/>
      <c r="V133" s="270"/>
      <c r="W133" s="270"/>
      <c r="X133" s="270"/>
      <c r="Y133" s="270"/>
      <c r="Z133" s="270"/>
      <c r="AA133" s="270"/>
      <c r="AB133" s="270"/>
    </row>
    <row r="134" spans="1:28" ht="22.5" x14ac:dyDescent="0.25">
      <c r="A134" s="270"/>
      <c r="B134" s="270"/>
      <c r="C134" s="270"/>
      <c r="D134" s="270"/>
      <c r="E134" s="270"/>
      <c r="F134" s="270"/>
      <c r="G134" s="270"/>
      <c r="H134" s="270"/>
      <c r="I134" s="270"/>
      <c r="J134" s="270"/>
      <c r="K134" s="270"/>
      <c r="L134" s="270"/>
      <c r="M134" s="270"/>
      <c r="N134" s="270"/>
      <c r="O134" s="270"/>
      <c r="P134" s="270"/>
      <c r="Q134" s="270"/>
      <c r="R134" s="270"/>
      <c r="S134" s="270"/>
      <c r="T134" s="270"/>
      <c r="U134" s="270"/>
      <c r="V134" s="270"/>
      <c r="W134" s="270"/>
      <c r="X134" s="270"/>
      <c r="Y134" s="270"/>
      <c r="Z134" s="270"/>
      <c r="AA134" s="270"/>
      <c r="AB134" s="270"/>
    </row>
    <row r="135" spans="1:28" ht="22.5" x14ac:dyDescent="0.25">
      <c r="A135" s="270"/>
      <c r="B135" s="270"/>
      <c r="C135" s="270"/>
      <c r="D135" s="270"/>
      <c r="E135" s="270"/>
      <c r="F135" s="270"/>
      <c r="G135" s="270"/>
      <c r="H135" s="270"/>
      <c r="I135" s="270"/>
      <c r="J135" s="270"/>
      <c r="K135" s="270"/>
      <c r="L135" s="270"/>
      <c r="M135" s="270"/>
      <c r="N135" s="270"/>
      <c r="O135" s="270"/>
      <c r="P135" s="270"/>
      <c r="Q135" s="270"/>
      <c r="R135" s="270"/>
      <c r="S135" s="270"/>
      <c r="T135" s="270"/>
      <c r="U135" s="270"/>
      <c r="V135" s="270"/>
      <c r="W135" s="270"/>
      <c r="X135" s="270"/>
      <c r="Y135" s="270"/>
      <c r="Z135" s="270"/>
      <c r="AA135" s="270"/>
      <c r="AB135" s="270"/>
    </row>
    <row r="136" spans="1:28" ht="22.5" x14ac:dyDescent="0.25">
      <c r="A136" s="270"/>
      <c r="B136" s="270"/>
      <c r="C136" s="270"/>
      <c r="D136" s="270"/>
      <c r="E136" s="270"/>
      <c r="F136" s="270"/>
      <c r="G136" s="270"/>
      <c r="H136" s="270"/>
      <c r="I136" s="270"/>
      <c r="J136" s="270"/>
      <c r="K136" s="270"/>
      <c r="L136" s="270"/>
      <c r="M136" s="270"/>
      <c r="N136" s="270"/>
      <c r="O136" s="270"/>
      <c r="P136" s="270"/>
      <c r="Q136" s="270"/>
      <c r="R136" s="270"/>
      <c r="S136" s="270"/>
      <c r="T136" s="270"/>
      <c r="U136" s="270"/>
      <c r="V136" s="270"/>
      <c r="W136" s="270"/>
      <c r="X136" s="270"/>
      <c r="Y136" s="270"/>
      <c r="Z136" s="270"/>
      <c r="AA136" s="270"/>
      <c r="AB136" s="270"/>
    </row>
    <row r="137" spans="1:28" ht="22.5" x14ac:dyDescent="0.25">
      <c r="A137" s="270"/>
      <c r="B137" s="270"/>
      <c r="C137" s="270"/>
      <c r="D137" s="270"/>
      <c r="E137" s="270"/>
      <c r="F137" s="270"/>
      <c r="G137" s="270"/>
      <c r="H137" s="270"/>
      <c r="I137" s="270"/>
      <c r="J137" s="270"/>
      <c r="K137" s="270"/>
      <c r="L137" s="270"/>
      <c r="M137" s="270"/>
      <c r="N137" s="270"/>
      <c r="O137" s="270"/>
      <c r="P137" s="270"/>
      <c r="Q137" s="270"/>
      <c r="R137" s="270"/>
      <c r="S137" s="270"/>
      <c r="T137" s="270"/>
      <c r="U137" s="270"/>
      <c r="V137" s="270"/>
      <c r="W137" s="270"/>
      <c r="X137" s="270"/>
      <c r="Y137" s="270"/>
      <c r="Z137" s="270"/>
      <c r="AA137" s="270"/>
      <c r="AB137" s="270"/>
    </row>
    <row r="138" spans="1:28" ht="22.5" x14ac:dyDescent="0.25">
      <c r="A138" s="270"/>
      <c r="B138" s="270"/>
      <c r="C138" s="270"/>
      <c r="D138" s="270"/>
      <c r="E138" s="270"/>
      <c r="F138" s="270"/>
      <c r="G138" s="270"/>
      <c r="H138" s="270"/>
      <c r="I138" s="270"/>
      <c r="J138" s="270"/>
      <c r="K138" s="270"/>
      <c r="L138" s="270"/>
      <c r="M138" s="270"/>
      <c r="N138" s="270"/>
      <c r="O138" s="270"/>
      <c r="P138" s="270"/>
      <c r="Q138" s="270"/>
      <c r="R138" s="270"/>
      <c r="S138" s="270"/>
      <c r="T138" s="270"/>
      <c r="U138" s="270"/>
      <c r="V138" s="270"/>
      <c r="W138" s="270"/>
      <c r="X138" s="270"/>
      <c r="Y138" s="270"/>
      <c r="Z138" s="270"/>
      <c r="AA138" s="270"/>
      <c r="AB138" s="270"/>
    </row>
    <row r="139" spans="1:28" ht="22.5" x14ac:dyDescent="0.25">
      <c r="A139" s="270"/>
      <c r="B139" s="270"/>
      <c r="C139" s="270"/>
      <c r="D139" s="270"/>
      <c r="E139" s="270"/>
      <c r="F139" s="270"/>
      <c r="G139" s="270"/>
      <c r="H139" s="270"/>
      <c r="I139" s="270"/>
      <c r="J139" s="270"/>
      <c r="K139" s="270"/>
      <c r="L139" s="270"/>
      <c r="M139" s="270"/>
      <c r="N139" s="270"/>
      <c r="O139" s="270"/>
      <c r="P139" s="270"/>
      <c r="Q139" s="270"/>
      <c r="R139" s="270"/>
      <c r="S139" s="270"/>
      <c r="T139" s="270"/>
      <c r="U139" s="270"/>
      <c r="V139" s="270"/>
      <c r="W139" s="270"/>
      <c r="X139" s="270"/>
      <c r="Y139" s="270"/>
      <c r="Z139" s="270"/>
      <c r="AA139" s="270"/>
      <c r="AB139" s="270"/>
    </row>
    <row r="140" spans="1:28" ht="22.5" x14ac:dyDescent="0.25">
      <c r="A140" s="270"/>
      <c r="B140" s="270"/>
      <c r="C140" s="270"/>
      <c r="D140" s="270"/>
      <c r="E140" s="270"/>
      <c r="F140" s="270"/>
      <c r="G140" s="270"/>
      <c r="H140" s="270"/>
      <c r="I140" s="270"/>
      <c r="J140" s="270"/>
      <c r="K140" s="270"/>
      <c r="L140" s="270"/>
      <c r="M140" s="270"/>
      <c r="N140" s="270"/>
      <c r="O140" s="270"/>
      <c r="P140" s="270"/>
      <c r="Q140" s="270"/>
      <c r="R140" s="270"/>
      <c r="S140" s="270"/>
      <c r="T140" s="270"/>
      <c r="U140" s="270"/>
      <c r="V140" s="270"/>
      <c r="W140" s="270"/>
      <c r="X140" s="270"/>
      <c r="Y140" s="270"/>
      <c r="Z140" s="270"/>
      <c r="AA140" s="270"/>
      <c r="AB140" s="270"/>
    </row>
    <row r="141" spans="1:28" ht="22.5" x14ac:dyDescent="0.25">
      <c r="A141" s="270"/>
      <c r="B141" s="270"/>
      <c r="C141" s="270"/>
      <c r="D141" s="270"/>
      <c r="E141" s="270"/>
      <c r="F141" s="270"/>
      <c r="G141" s="270"/>
      <c r="H141" s="270"/>
      <c r="I141" s="270"/>
      <c r="J141" s="270"/>
      <c r="K141" s="270"/>
      <c r="L141" s="270"/>
      <c r="M141" s="270"/>
      <c r="N141" s="270"/>
      <c r="O141" s="270"/>
      <c r="P141" s="270"/>
      <c r="Q141" s="270"/>
      <c r="R141" s="270"/>
      <c r="S141" s="270"/>
      <c r="T141" s="270"/>
      <c r="U141" s="270"/>
      <c r="V141" s="270"/>
      <c r="W141" s="270"/>
      <c r="X141" s="270"/>
      <c r="Y141" s="270"/>
      <c r="Z141" s="270"/>
      <c r="AA141" s="270"/>
      <c r="AB141" s="270"/>
    </row>
    <row r="142" spans="1:28" ht="22.5" x14ac:dyDescent="0.25">
      <c r="A142" s="270"/>
      <c r="B142" s="270"/>
      <c r="C142" s="270"/>
      <c r="D142" s="270"/>
      <c r="E142" s="270"/>
      <c r="F142" s="270"/>
      <c r="G142" s="270"/>
      <c r="H142" s="270"/>
      <c r="I142" s="270"/>
      <c r="J142" s="270"/>
      <c r="K142" s="270"/>
      <c r="L142" s="270"/>
      <c r="M142" s="270"/>
      <c r="N142" s="270"/>
      <c r="O142" s="270"/>
      <c r="P142" s="270"/>
      <c r="Q142" s="270"/>
      <c r="R142" s="270"/>
      <c r="S142" s="270"/>
      <c r="T142" s="270"/>
      <c r="U142" s="270"/>
      <c r="V142" s="270"/>
      <c r="W142" s="270"/>
      <c r="X142" s="270"/>
      <c r="Y142" s="270"/>
      <c r="Z142" s="270"/>
      <c r="AA142" s="270"/>
      <c r="AB142" s="270"/>
    </row>
    <row r="143" spans="1:28" ht="22.5" x14ac:dyDescent="0.25">
      <c r="A143" s="270"/>
      <c r="B143" s="270"/>
      <c r="C143" s="270"/>
      <c r="D143" s="270"/>
      <c r="E143" s="270"/>
      <c r="F143" s="270"/>
      <c r="G143" s="270"/>
      <c r="H143" s="270"/>
      <c r="I143" s="270"/>
      <c r="J143" s="270"/>
      <c r="K143" s="270"/>
      <c r="L143" s="270"/>
      <c r="M143" s="270"/>
      <c r="N143" s="270"/>
      <c r="O143" s="270"/>
      <c r="P143" s="270"/>
      <c r="Q143" s="270"/>
      <c r="R143" s="270"/>
      <c r="S143" s="270"/>
      <c r="T143" s="270"/>
      <c r="U143" s="270"/>
      <c r="V143" s="270"/>
      <c r="W143" s="270"/>
      <c r="X143" s="270"/>
      <c r="Y143" s="270"/>
      <c r="Z143" s="270"/>
      <c r="AA143" s="270"/>
      <c r="AB143" s="270"/>
    </row>
    <row r="144" spans="1:28" ht="22.5" x14ac:dyDescent="0.25">
      <c r="A144" s="270"/>
      <c r="B144" s="270"/>
      <c r="C144" s="270"/>
      <c r="D144" s="270"/>
      <c r="E144" s="270"/>
      <c r="F144" s="270"/>
      <c r="G144" s="270"/>
      <c r="H144" s="270"/>
      <c r="I144" s="270"/>
      <c r="J144" s="270"/>
      <c r="K144" s="270"/>
      <c r="L144" s="270"/>
      <c r="M144" s="270"/>
      <c r="N144" s="270"/>
      <c r="O144" s="270"/>
      <c r="P144" s="270"/>
      <c r="Q144" s="270"/>
      <c r="R144" s="270"/>
      <c r="S144" s="270"/>
      <c r="T144" s="270"/>
      <c r="U144" s="270"/>
      <c r="V144" s="270"/>
      <c r="W144" s="270"/>
      <c r="X144" s="270"/>
      <c r="Y144" s="270"/>
      <c r="Z144" s="270"/>
      <c r="AA144" s="270"/>
      <c r="AB144" s="270"/>
    </row>
    <row r="145" spans="1:28" ht="22.5" x14ac:dyDescent="0.25">
      <c r="A145" s="270"/>
      <c r="B145" s="270"/>
      <c r="C145" s="270"/>
      <c r="D145" s="270"/>
      <c r="E145" s="270"/>
      <c r="F145" s="270"/>
      <c r="G145" s="270"/>
      <c r="H145" s="270"/>
      <c r="I145" s="270"/>
      <c r="J145" s="270"/>
      <c r="K145" s="270"/>
      <c r="L145" s="270"/>
      <c r="M145" s="270"/>
      <c r="N145" s="270"/>
      <c r="O145" s="270"/>
      <c r="P145" s="270"/>
      <c r="Q145" s="270"/>
      <c r="R145" s="270"/>
      <c r="S145" s="270"/>
      <c r="T145" s="270"/>
      <c r="U145" s="270"/>
      <c r="V145" s="270"/>
      <c r="W145" s="270"/>
      <c r="X145" s="270"/>
      <c r="Y145" s="270"/>
      <c r="Z145" s="270"/>
      <c r="AA145" s="270"/>
      <c r="AB145" s="270"/>
    </row>
    <row r="146" spans="1:28" ht="22.5" x14ac:dyDescent="0.25">
      <c r="A146" s="270"/>
      <c r="B146" s="270"/>
      <c r="C146" s="270"/>
      <c r="D146" s="270"/>
      <c r="E146" s="270"/>
      <c r="F146" s="270"/>
      <c r="G146" s="270"/>
      <c r="H146" s="270"/>
      <c r="I146" s="270"/>
      <c r="J146" s="270"/>
      <c r="K146" s="270"/>
      <c r="L146" s="270"/>
      <c r="M146" s="270"/>
      <c r="N146" s="270"/>
      <c r="O146" s="270"/>
      <c r="P146" s="270"/>
      <c r="Q146" s="270"/>
      <c r="R146" s="270"/>
      <c r="S146" s="270"/>
      <c r="T146" s="270"/>
      <c r="U146" s="270"/>
      <c r="V146" s="270"/>
      <c r="W146" s="270"/>
      <c r="X146" s="270"/>
      <c r="Y146" s="270"/>
      <c r="Z146" s="270"/>
      <c r="AA146" s="270"/>
      <c r="AB146" s="270"/>
    </row>
    <row r="147" spans="1:28" ht="22.5" x14ac:dyDescent="0.25">
      <c r="A147" s="270"/>
      <c r="B147" s="270"/>
      <c r="C147" s="270"/>
      <c r="D147" s="270"/>
      <c r="E147" s="270"/>
      <c r="F147" s="270"/>
      <c r="G147" s="270"/>
      <c r="H147" s="270"/>
      <c r="I147" s="270"/>
      <c r="J147" s="270"/>
      <c r="K147" s="270"/>
      <c r="L147" s="270"/>
      <c r="M147" s="270"/>
      <c r="N147" s="270"/>
      <c r="O147" s="270"/>
      <c r="P147" s="270"/>
      <c r="Q147" s="270"/>
      <c r="R147" s="270"/>
      <c r="S147" s="270"/>
      <c r="T147" s="270"/>
      <c r="U147" s="270"/>
      <c r="V147" s="270"/>
      <c r="W147" s="270"/>
      <c r="X147" s="270"/>
      <c r="Y147" s="270"/>
      <c r="Z147" s="270"/>
      <c r="AA147" s="270"/>
      <c r="AB147" s="270"/>
    </row>
    <row r="148" spans="1:28" ht="22.5" x14ac:dyDescent="0.25">
      <c r="A148" s="270"/>
      <c r="B148" s="270"/>
      <c r="C148" s="270"/>
      <c r="D148" s="270"/>
      <c r="E148" s="270"/>
      <c r="F148" s="270"/>
      <c r="G148" s="270"/>
      <c r="H148" s="270"/>
      <c r="I148" s="270"/>
      <c r="J148" s="270"/>
      <c r="K148" s="270"/>
      <c r="L148" s="270"/>
      <c r="M148" s="270"/>
      <c r="N148" s="270"/>
      <c r="O148" s="270"/>
      <c r="P148" s="270"/>
      <c r="Q148" s="270"/>
      <c r="R148" s="270"/>
      <c r="S148" s="270"/>
      <c r="T148" s="270"/>
      <c r="U148" s="270"/>
      <c r="V148" s="270"/>
      <c r="W148" s="270"/>
      <c r="X148" s="270"/>
      <c r="Y148" s="270"/>
      <c r="Z148" s="270"/>
      <c r="AA148" s="270"/>
      <c r="AB148" s="270"/>
    </row>
    <row r="149" spans="1:28" ht="22.5" x14ac:dyDescent="0.25">
      <c r="A149" s="270"/>
      <c r="B149" s="270"/>
      <c r="C149" s="270"/>
      <c r="D149" s="270"/>
      <c r="E149" s="270"/>
      <c r="F149" s="270"/>
      <c r="G149" s="270"/>
      <c r="H149" s="270"/>
      <c r="I149" s="270"/>
      <c r="J149" s="270"/>
      <c r="K149" s="270"/>
      <c r="L149" s="270"/>
      <c r="M149" s="270"/>
      <c r="N149" s="270"/>
      <c r="O149" s="270"/>
      <c r="P149" s="270"/>
      <c r="Q149" s="270"/>
      <c r="R149" s="270"/>
      <c r="S149" s="270"/>
      <c r="T149" s="270"/>
      <c r="U149" s="270"/>
      <c r="V149" s="270"/>
      <c r="W149" s="270"/>
      <c r="X149" s="270"/>
      <c r="Y149" s="270"/>
      <c r="Z149" s="270"/>
      <c r="AA149" s="270"/>
      <c r="AB149" s="270"/>
    </row>
    <row r="150" spans="1:28" ht="22.5" x14ac:dyDescent="0.25">
      <c r="A150" s="270"/>
      <c r="B150" s="270"/>
      <c r="C150" s="270"/>
      <c r="D150" s="270"/>
      <c r="E150" s="270"/>
      <c r="F150" s="270"/>
      <c r="G150" s="270"/>
      <c r="H150" s="270"/>
      <c r="I150" s="270"/>
      <c r="J150" s="270"/>
      <c r="K150" s="270"/>
      <c r="L150" s="270"/>
      <c r="M150" s="270"/>
      <c r="N150" s="270"/>
      <c r="O150" s="270"/>
      <c r="P150" s="270"/>
      <c r="Q150" s="270"/>
      <c r="R150" s="270"/>
      <c r="S150" s="270"/>
      <c r="T150" s="270"/>
      <c r="U150" s="270"/>
      <c r="V150" s="270"/>
      <c r="W150" s="270"/>
      <c r="X150" s="270"/>
      <c r="Y150" s="270"/>
      <c r="Z150" s="270"/>
      <c r="AA150" s="270"/>
      <c r="AB150" s="270"/>
    </row>
    <row r="151" spans="1:28" ht="22.5" x14ac:dyDescent="0.25">
      <c r="A151" s="270"/>
      <c r="B151" s="270"/>
      <c r="C151" s="270"/>
      <c r="D151" s="270"/>
      <c r="E151" s="270"/>
      <c r="F151" s="270"/>
      <c r="G151" s="270"/>
      <c r="H151" s="270"/>
      <c r="I151" s="270"/>
      <c r="J151" s="270"/>
      <c r="K151" s="270"/>
      <c r="L151" s="270"/>
      <c r="M151" s="270"/>
      <c r="N151" s="270"/>
      <c r="O151" s="270"/>
      <c r="P151" s="270"/>
      <c r="Q151" s="270"/>
      <c r="R151" s="270"/>
      <c r="S151" s="270"/>
      <c r="T151" s="270"/>
      <c r="U151" s="270"/>
      <c r="V151" s="270"/>
      <c r="W151" s="270"/>
      <c r="X151" s="270"/>
      <c r="Y151" s="270"/>
      <c r="Z151" s="270"/>
      <c r="AA151" s="270"/>
      <c r="AB151" s="270"/>
    </row>
    <row r="152" spans="1:28" ht="22.5" x14ac:dyDescent="0.25">
      <c r="A152" s="270"/>
      <c r="B152" s="270"/>
      <c r="C152" s="270"/>
      <c r="D152" s="270"/>
      <c r="E152" s="270"/>
      <c r="F152" s="270"/>
      <c r="G152" s="270"/>
      <c r="H152" s="270"/>
      <c r="I152" s="270"/>
      <c r="J152" s="270"/>
      <c r="K152" s="270"/>
      <c r="L152" s="270"/>
      <c r="M152" s="270"/>
      <c r="N152" s="270"/>
      <c r="O152" s="270"/>
      <c r="P152" s="270"/>
      <c r="Q152" s="270"/>
      <c r="R152" s="270"/>
      <c r="S152" s="270"/>
      <c r="T152" s="270"/>
      <c r="U152" s="270"/>
      <c r="V152" s="270"/>
      <c r="W152" s="270"/>
      <c r="X152" s="270"/>
      <c r="Y152" s="270"/>
      <c r="Z152" s="270"/>
      <c r="AA152" s="270"/>
      <c r="AB152" s="270"/>
    </row>
    <row r="153" spans="1:28" ht="22.5" x14ac:dyDescent="0.25">
      <c r="A153" s="270"/>
      <c r="B153" s="270"/>
      <c r="C153" s="270"/>
      <c r="D153" s="270"/>
      <c r="E153" s="270"/>
      <c r="F153" s="270"/>
      <c r="G153" s="270"/>
      <c r="H153" s="270"/>
      <c r="I153" s="270"/>
      <c r="J153" s="270"/>
      <c r="K153" s="270"/>
      <c r="L153" s="270"/>
      <c r="M153" s="270"/>
      <c r="N153" s="270"/>
      <c r="O153" s="270"/>
      <c r="P153" s="270"/>
      <c r="Q153" s="270"/>
      <c r="R153" s="270"/>
      <c r="S153" s="270"/>
      <c r="T153" s="270"/>
      <c r="U153" s="270"/>
      <c r="V153" s="270"/>
      <c r="W153" s="270"/>
      <c r="X153" s="270"/>
      <c r="Y153" s="270"/>
      <c r="Z153" s="270"/>
      <c r="AA153" s="270"/>
      <c r="AB153" s="270"/>
    </row>
    <row r="154" spans="1:28" ht="22.5" x14ac:dyDescent="0.25">
      <c r="A154" s="270"/>
      <c r="B154" s="270"/>
      <c r="C154" s="270"/>
      <c r="D154" s="270"/>
      <c r="E154" s="270"/>
      <c r="F154" s="270"/>
      <c r="G154" s="270"/>
      <c r="H154" s="270"/>
      <c r="I154" s="270"/>
      <c r="J154" s="270"/>
      <c r="K154" s="270"/>
      <c r="L154" s="270"/>
      <c r="M154" s="270"/>
      <c r="N154" s="270"/>
      <c r="O154" s="270"/>
      <c r="P154" s="270"/>
      <c r="Q154" s="270"/>
      <c r="R154" s="270"/>
      <c r="S154" s="270"/>
      <c r="T154" s="270"/>
      <c r="U154" s="270"/>
      <c r="V154" s="270"/>
      <c r="W154" s="270"/>
      <c r="X154" s="270"/>
      <c r="Y154" s="270"/>
      <c r="Z154" s="270"/>
      <c r="AA154" s="270"/>
      <c r="AB154" s="270"/>
    </row>
    <row r="155" spans="1:28" ht="22.5" x14ac:dyDescent="0.25">
      <c r="A155" s="270"/>
      <c r="B155" s="270"/>
      <c r="C155" s="270"/>
      <c r="D155" s="270"/>
      <c r="E155" s="270"/>
      <c r="F155" s="270"/>
      <c r="G155" s="270"/>
      <c r="H155" s="270"/>
      <c r="I155" s="270"/>
      <c r="J155" s="270"/>
      <c r="K155" s="270"/>
      <c r="L155" s="270"/>
      <c r="M155" s="270"/>
      <c r="N155" s="270"/>
      <c r="O155" s="270"/>
      <c r="P155" s="270"/>
      <c r="Q155" s="270"/>
      <c r="R155" s="270"/>
      <c r="S155" s="270"/>
      <c r="T155" s="270"/>
      <c r="U155" s="270"/>
      <c r="V155" s="270"/>
      <c r="W155" s="270"/>
      <c r="X155" s="270"/>
      <c r="Y155" s="270"/>
      <c r="Z155" s="270"/>
      <c r="AA155" s="270"/>
      <c r="AB155" s="270"/>
    </row>
    <row r="156" spans="1:28" ht="22.5" x14ac:dyDescent="0.25">
      <c r="A156" s="270"/>
      <c r="B156" s="270"/>
      <c r="C156" s="270"/>
      <c r="D156" s="270"/>
      <c r="E156" s="270"/>
      <c r="F156" s="270"/>
      <c r="G156" s="270"/>
      <c r="H156" s="270"/>
      <c r="I156" s="270"/>
      <c r="J156" s="270"/>
      <c r="K156" s="270"/>
      <c r="L156" s="270"/>
      <c r="M156" s="270"/>
      <c r="N156" s="270"/>
      <c r="O156" s="270"/>
      <c r="P156" s="270"/>
      <c r="Q156" s="270"/>
      <c r="R156" s="270"/>
      <c r="S156" s="270"/>
      <c r="T156" s="270"/>
      <c r="U156" s="270"/>
      <c r="V156" s="270"/>
      <c r="W156" s="270"/>
      <c r="X156" s="270"/>
      <c r="Y156" s="270"/>
      <c r="Z156" s="270"/>
      <c r="AA156" s="270"/>
      <c r="AB156" s="270"/>
    </row>
    <row r="157" spans="1:28" ht="22.5" x14ac:dyDescent="0.25">
      <c r="A157" s="270"/>
      <c r="B157" s="270"/>
      <c r="C157" s="270"/>
      <c r="D157" s="270"/>
      <c r="E157" s="270"/>
      <c r="F157" s="270"/>
      <c r="G157" s="270"/>
      <c r="H157" s="270"/>
      <c r="I157" s="270"/>
      <c r="J157" s="270"/>
      <c r="K157" s="270"/>
      <c r="L157" s="270"/>
      <c r="M157" s="270"/>
      <c r="N157" s="270"/>
      <c r="O157" s="270"/>
      <c r="P157" s="270"/>
      <c r="Q157" s="270"/>
      <c r="R157" s="270"/>
      <c r="S157" s="270"/>
      <c r="T157" s="270"/>
      <c r="U157" s="270"/>
      <c r="V157" s="270"/>
      <c r="W157" s="270"/>
      <c r="X157" s="270"/>
      <c r="Y157" s="270"/>
      <c r="Z157" s="270"/>
      <c r="AA157" s="270"/>
      <c r="AB157" s="270"/>
    </row>
    <row r="158" spans="1:28" ht="22.5" x14ac:dyDescent="0.25">
      <c r="A158" s="270"/>
      <c r="B158" s="270"/>
      <c r="C158" s="270"/>
      <c r="D158" s="270"/>
      <c r="E158" s="270"/>
      <c r="F158" s="270"/>
      <c r="G158" s="270"/>
      <c r="H158" s="270"/>
      <c r="I158" s="270"/>
      <c r="J158" s="270"/>
      <c r="K158" s="270"/>
      <c r="L158" s="270"/>
      <c r="M158" s="270"/>
      <c r="N158" s="270"/>
      <c r="O158" s="270"/>
      <c r="P158" s="270"/>
      <c r="Q158" s="270"/>
      <c r="R158" s="270"/>
      <c r="S158" s="270"/>
      <c r="T158" s="270"/>
      <c r="U158" s="270"/>
      <c r="V158" s="270"/>
      <c r="W158" s="270"/>
      <c r="X158" s="270"/>
      <c r="Y158" s="270"/>
      <c r="Z158" s="270"/>
      <c r="AA158" s="270"/>
      <c r="AB158" s="270"/>
    </row>
    <row r="159" spans="1:28" ht="22.5" x14ac:dyDescent="0.25">
      <c r="A159" s="270"/>
      <c r="B159" s="270"/>
      <c r="C159" s="270"/>
      <c r="D159" s="270"/>
      <c r="E159" s="270"/>
      <c r="F159" s="270"/>
      <c r="G159" s="270"/>
      <c r="H159" s="270"/>
      <c r="I159" s="270"/>
      <c r="J159" s="270"/>
      <c r="K159" s="270"/>
      <c r="L159" s="270"/>
      <c r="M159" s="270"/>
      <c r="N159" s="270"/>
      <c r="O159" s="270"/>
      <c r="P159" s="270"/>
      <c r="Q159" s="270"/>
      <c r="R159" s="270"/>
      <c r="S159" s="270"/>
      <c r="T159" s="270"/>
      <c r="U159" s="270"/>
      <c r="V159" s="270"/>
      <c r="W159" s="270"/>
      <c r="X159" s="270"/>
      <c r="Y159" s="270"/>
      <c r="Z159" s="270"/>
      <c r="AA159" s="270"/>
      <c r="AB159" s="270"/>
    </row>
    <row r="160" spans="1:28" ht="22.5" x14ac:dyDescent="0.25">
      <c r="A160" s="270"/>
      <c r="B160" s="270"/>
      <c r="C160" s="270"/>
      <c r="D160" s="270"/>
      <c r="E160" s="270"/>
      <c r="F160" s="270"/>
      <c r="G160" s="270"/>
      <c r="H160" s="270"/>
      <c r="I160" s="270"/>
      <c r="J160" s="270"/>
      <c r="K160" s="270"/>
      <c r="L160" s="270"/>
      <c r="M160" s="270"/>
      <c r="N160" s="270"/>
      <c r="O160" s="270"/>
      <c r="P160" s="270"/>
      <c r="Q160" s="270"/>
      <c r="R160" s="270"/>
      <c r="S160" s="270"/>
      <c r="T160" s="270"/>
      <c r="U160" s="270"/>
      <c r="V160" s="270"/>
      <c r="W160" s="270"/>
      <c r="X160" s="270"/>
      <c r="Y160" s="270"/>
      <c r="Z160" s="270"/>
      <c r="AA160" s="270"/>
      <c r="AB160" s="270"/>
    </row>
    <row r="161" spans="1:28" ht="22.5" x14ac:dyDescent="0.25">
      <c r="A161" s="270"/>
      <c r="B161" s="270"/>
      <c r="C161" s="270"/>
      <c r="D161" s="270"/>
      <c r="E161" s="270"/>
      <c r="F161" s="270"/>
      <c r="G161" s="270"/>
      <c r="H161" s="270"/>
      <c r="I161" s="270"/>
      <c r="J161" s="270"/>
      <c r="K161" s="270"/>
      <c r="L161" s="270"/>
      <c r="M161" s="270"/>
      <c r="N161" s="270"/>
      <c r="O161" s="270"/>
      <c r="P161" s="270"/>
      <c r="Q161" s="270"/>
      <c r="R161" s="270"/>
      <c r="S161" s="270"/>
      <c r="T161" s="270"/>
      <c r="U161" s="270"/>
      <c r="V161" s="270"/>
      <c r="W161" s="270"/>
      <c r="X161" s="270"/>
      <c r="Y161" s="270"/>
      <c r="Z161" s="270"/>
      <c r="AA161" s="270"/>
      <c r="AB161" s="270"/>
    </row>
    <row r="162" spans="1:28" ht="22.5" x14ac:dyDescent="0.25">
      <c r="A162" s="270"/>
      <c r="B162" s="270"/>
      <c r="C162" s="270"/>
      <c r="D162" s="270"/>
      <c r="E162" s="270"/>
      <c r="F162" s="270"/>
      <c r="G162" s="270"/>
      <c r="H162" s="270"/>
      <c r="I162" s="270"/>
      <c r="J162" s="270"/>
      <c r="K162" s="270"/>
      <c r="L162" s="270"/>
      <c r="M162" s="270"/>
      <c r="N162" s="270"/>
      <c r="O162" s="270"/>
      <c r="P162" s="270"/>
      <c r="Q162" s="270"/>
      <c r="R162" s="270"/>
      <c r="S162" s="270"/>
      <c r="T162" s="270"/>
      <c r="U162" s="270"/>
      <c r="V162" s="270"/>
      <c r="W162" s="270"/>
      <c r="X162" s="270"/>
      <c r="Y162" s="270"/>
      <c r="Z162" s="270"/>
      <c r="AA162" s="270"/>
      <c r="AB162" s="270"/>
    </row>
    <row r="163" spans="1:28" ht="22.5" x14ac:dyDescent="0.25">
      <c r="A163" s="270"/>
      <c r="B163" s="270"/>
      <c r="C163" s="270"/>
      <c r="D163" s="270"/>
      <c r="E163" s="270"/>
      <c r="F163" s="270"/>
      <c r="G163" s="270"/>
      <c r="H163" s="270"/>
      <c r="I163" s="270"/>
      <c r="J163" s="270"/>
      <c r="K163" s="270"/>
      <c r="L163" s="270"/>
      <c r="M163" s="270"/>
      <c r="N163" s="270"/>
      <c r="O163" s="270"/>
      <c r="P163" s="270"/>
      <c r="Q163" s="270"/>
      <c r="R163" s="270"/>
      <c r="S163" s="270"/>
      <c r="T163" s="270"/>
      <c r="U163" s="270"/>
      <c r="V163" s="270"/>
      <c r="W163" s="270"/>
      <c r="X163" s="270"/>
      <c r="Y163" s="270"/>
      <c r="Z163" s="270"/>
      <c r="AA163" s="270"/>
      <c r="AB163" s="270"/>
    </row>
    <row r="164" spans="1:28" ht="22.5" x14ac:dyDescent="0.25">
      <c r="A164" s="270"/>
      <c r="B164" s="270"/>
      <c r="C164" s="270"/>
      <c r="D164" s="270"/>
      <c r="E164" s="270"/>
      <c r="F164" s="270"/>
      <c r="G164" s="270"/>
      <c r="H164" s="270"/>
      <c r="I164" s="270"/>
      <c r="J164" s="270"/>
      <c r="K164" s="270"/>
      <c r="L164" s="270"/>
      <c r="M164" s="270"/>
      <c r="N164" s="270"/>
      <c r="O164" s="270"/>
      <c r="P164" s="270"/>
      <c r="Q164" s="270"/>
      <c r="R164" s="270"/>
      <c r="S164" s="270"/>
      <c r="T164" s="270"/>
      <c r="U164" s="270"/>
      <c r="V164" s="270"/>
      <c r="W164" s="270"/>
      <c r="X164" s="270"/>
      <c r="Y164" s="270"/>
      <c r="Z164" s="270"/>
      <c r="AA164" s="270"/>
      <c r="AB164" s="270"/>
    </row>
    <row r="165" spans="1:28" ht="22.5" x14ac:dyDescent="0.25">
      <c r="A165" s="270"/>
      <c r="B165" s="270"/>
      <c r="C165" s="270"/>
      <c r="D165" s="270"/>
      <c r="E165" s="270"/>
      <c r="F165" s="270"/>
      <c r="G165" s="270"/>
      <c r="H165" s="270"/>
      <c r="I165" s="270"/>
      <c r="J165" s="270"/>
      <c r="K165" s="270"/>
      <c r="L165" s="270"/>
      <c r="M165" s="270"/>
      <c r="N165" s="270"/>
      <c r="O165" s="270"/>
      <c r="P165" s="270"/>
      <c r="Q165" s="270"/>
      <c r="R165" s="270"/>
      <c r="S165" s="270"/>
      <c r="T165" s="270"/>
      <c r="U165" s="270"/>
      <c r="V165" s="270"/>
      <c r="W165" s="270"/>
      <c r="X165" s="270"/>
      <c r="Y165" s="270"/>
      <c r="Z165" s="270"/>
      <c r="AA165" s="270"/>
      <c r="AB165" s="270"/>
    </row>
    <row r="166" spans="1:28" ht="22.5" x14ac:dyDescent="0.25">
      <c r="A166" s="270"/>
      <c r="B166" s="270"/>
      <c r="C166" s="270"/>
      <c r="D166" s="270"/>
      <c r="E166" s="270"/>
      <c r="F166" s="270"/>
      <c r="G166" s="270"/>
      <c r="H166" s="270"/>
      <c r="I166" s="270"/>
      <c r="J166" s="270"/>
      <c r="K166" s="270"/>
      <c r="L166" s="270"/>
      <c r="M166" s="270"/>
      <c r="N166" s="270"/>
      <c r="O166" s="270"/>
      <c r="P166" s="270"/>
      <c r="Q166" s="270"/>
      <c r="R166" s="270"/>
      <c r="S166" s="270"/>
      <c r="T166" s="270"/>
      <c r="U166" s="270"/>
      <c r="V166" s="270"/>
      <c r="W166" s="270"/>
      <c r="X166" s="270"/>
      <c r="Y166" s="270"/>
      <c r="Z166" s="270"/>
      <c r="AA166" s="270"/>
      <c r="AB166" s="270"/>
    </row>
    <row r="167" spans="1:28" ht="22.5" x14ac:dyDescent="0.25">
      <c r="A167" s="270"/>
      <c r="B167" s="270"/>
      <c r="C167" s="270"/>
      <c r="D167" s="270"/>
      <c r="E167" s="270"/>
      <c r="F167" s="270"/>
      <c r="G167" s="270"/>
      <c r="H167" s="270"/>
      <c r="I167" s="270"/>
      <c r="J167" s="270"/>
      <c r="K167" s="270"/>
      <c r="L167" s="270"/>
      <c r="M167" s="270"/>
      <c r="N167" s="270"/>
      <c r="O167" s="270"/>
      <c r="P167" s="270"/>
      <c r="Q167" s="270"/>
      <c r="R167" s="270"/>
      <c r="S167" s="270"/>
      <c r="T167" s="270"/>
      <c r="U167" s="270"/>
      <c r="V167" s="270"/>
      <c r="W167" s="270"/>
      <c r="X167" s="270"/>
      <c r="Y167" s="270"/>
      <c r="Z167" s="270"/>
      <c r="AA167" s="270"/>
      <c r="AB167" s="270"/>
    </row>
    <row r="168" spans="1:28" ht="22.5" x14ac:dyDescent="0.25">
      <c r="A168" s="270"/>
      <c r="B168" s="270"/>
      <c r="C168" s="270"/>
      <c r="D168" s="270"/>
      <c r="E168" s="270"/>
      <c r="F168" s="270"/>
      <c r="G168" s="270"/>
      <c r="H168" s="270"/>
      <c r="I168" s="270"/>
      <c r="J168" s="270"/>
      <c r="K168" s="270"/>
      <c r="L168" s="270"/>
      <c r="M168" s="270"/>
      <c r="N168" s="270"/>
      <c r="O168" s="270"/>
      <c r="P168" s="270"/>
      <c r="Q168" s="270"/>
      <c r="R168" s="270"/>
      <c r="S168" s="270"/>
      <c r="T168" s="270"/>
      <c r="U168" s="270"/>
      <c r="V168" s="270"/>
      <c r="W168" s="270"/>
      <c r="X168" s="270"/>
      <c r="Y168" s="270"/>
      <c r="Z168" s="270"/>
      <c r="AA168" s="270"/>
      <c r="AB168" s="270"/>
    </row>
    <row r="169" spans="1:28" ht="22.5" x14ac:dyDescent="0.25">
      <c r="A169" s="270"/>
      <c r="B169" s="270"/>
      <c r="C169" s="270"/>
      <c r="D169" s="270"/>
      <c r="E169" s="270"/>
      <c r="F169" s="270"/>
      <c r="G169" s="270"/>
      <c r="H169" s="270"/>
      <c r="I169" s="270"/>
      <c r="J169" s="270"/>
      <c r="K169" s="270"/>
      <c r="L169" s="270"/>
      <c r="M169" s="270"/>
      <c r="N169" s="270"/>
      <c r="O169" s="270"/>
      <c r="P169" s="270"/>
      <c r="Q169" s="270"/>
      <c r="R169" s="270"/>
      <c r="S169" s="270"/>
      <c r="T169" s="270"/>
      <c r="U169" s="270"/>
      <c r="V169" s="270"/>
      <c r="W169" s="270"/>
      <c r="X169" s="270"/>
      <c r="Y169" s="270"/>
      <c r="Z169" s="270"/>
      <c r="AA169" s="270"/>
      <c r="AB169" s="270"/>
    </row>
    <row r="170" spans="1:28" ht="22.5" x14ac:dyDescent="0.25">
      <c r="A170" s="270"/>
      <c r="B170" s="270"/>
      <c r="C170" s="270"/>
      <c r="D170" s="270"/>
      <c r="E170" s="270"/>
      <c r="F170" s="270"/>
      <c r="G170" s="270"/>
      <c r="H170" s="270"/>
      <c r="I170" s="270"/>
      <c r="J170" s="270"/>
      <c r="K170" s="270"/>
      <c r="L170" s="270"/>
      <c r="M170" s="270"/>
      <c r="N170" s="270"/>
      <c r="O170" s="270"/>
      <c r="P170" s="270"/>
      <c r="Q170" s="270"/>
      <c r="R170" s="270"/>
      <c r="S170" s="270"/>
      <c r="T170" s="270"/>
      <c r="U170" s="270"/>
      <c r="V170" s="270"/>
      <c r="W170" s="270"/>
      <c r="X170" s="270"/>
      <c r="Y170" s="270"/>
      <c r="Z170" s="270"/>
      <c r="AA170" s="270"/>
      <c r="AB170" s="270"/>
    </row>
    <row r="171" spans="1:28" ht="22.5" x14ac:dyDescent="0.25">
      <c r="A171" s="270"/>
      <c r="B171" s="270"/>
      <c r="C171" s="270"/>
      <c r="D171" s="270"/>
      <c r="E171" s="270"/>
      <c r="F171" s="270"/>
      <c r="G171" s="270"/>
      <c r="H171" s="270"/>
      <c r="I171" s="270"/>
      <c r="J171" s="270"/>
      <c r="K171" s="270"/>
      <c r="L171" s="270"/>
      <c r="M171" s="270"/>
      <c r="N171" s="270"/>
      <c r="O171" s="270"/>
      <c r="P171" s="270"/>
      <c r="Q171" s="270"/>
      <c r="R171" s="270"/>
      <c r="S171" s="270"/>
      <c r="T171" s="270"/>
      <c r="U171" s="270"/>
      <c r="V171" s="270"/>
      <c r="W171" s="270"/>
      <c r="X171" s="270"/>
      <c r="Y171" s="270"/>
      <c r="Z171" s="270"/>
      <c r="AA171" s="270"/>
      <c r="AB171" s="270"/>
    </row>
    <row r="172" spans="1:28" ht="22.5" x14ac:dyDescent="0.25">
      <c r="A172" s="270"/>
      <c r="B172" s="270"/>
      <c r="C172" s="270"/>
      <c r="D172" s="270"/>
      <c r="E172" s="270"/>
      <c r="F172" s="270"/>
      <c r="G172" s="270"/>
      <c r="H172" s="270"/>
      <c r="I172" s="270"/>
      <c r="J172" s="270"/>
      <c r="K172" s="270"/>
      <c r="L172" s="270"/>
      <c r="M172" s="270"/>
      <c r="N172" s="270"/>
      <c r="O172" s="270"/>
      <c r="P172" s="270"/>
      <c r="Q172" s="270"/>
      <c r="R172" s="270"/>
      <c r="S172" s="270"/>
      <c r="T172" s="270"/>
      <c r="U172" s="270"/>
      <c r="V172" s="270"/>
      <c r="W172" s="270"/>
      <c r="X172" s="270"/>
      <c r="Y172" s="270"/>
      <c r="Z172" s="270"/>
      <c r="AA172" s="270"/>
      <c r="AB172" s="270"/>
    </row>
    <row r="173" spans="1:28" ht="22.5" x14ac:dyDescent="0.25">
      <c r="A173" s="270"/>
      <c r="B173" s="270"/>
      <c r="C173" s="270"/>
      <c r="D173" s="270"/>
      <c r="E173" s="270"/>
      <c r="F173" s="270"/>
      <c r="G173" s="270"/>
      <c r="H173" s="270"/>
      <c r="I173" s="270"/>
      <c r="J173" s="270"/>
      <c r="K173" s="270"/>
      <c r="L173" s="270"/>
      <c r="M173" s="270"/>
      <c r="N173" s="270"/>
      <c r="O173" s="270"/>
      <c r="P173" s="270"/>
      <c r="Q173" s="270"/>
      <c r="R173" s="270"/>
      <c r="S173" s="270"/>
      <c r="T173" s="270"/>
      <c r="U173" s="270"/>
      <c r="V173" s="270"/>
      <c r="W173" s="270"/>
      <c r="X173" s="270"/>
      <c r="Y173" s="270"/>
      <c r="Z173" s="270"/>
      <c r="AA173" s="270"/>
      <c r="AB173" s="270"/>
    </row>
    <row r="174" spans="1:28" ht="22.5" x14ac:dyDescent="0.25">
      <c r="A174" s="270"/>
      <c r="B174" s="270"/>
      <c r="C174" s="270"/>
      <c r="D174" s="270"/>
      <c r="E174" s="270"/>
      <c r="F174" s="270"/>
      <c r="G174" s="270"/>
      <c r="H174" s="270"/>
      <c r="I174" s="270"/>
      <c r="J174" s="270"/>
      <c r="K174" s="270"/>
      <c r="L174" s="270"/>
      <c r="M174" s="270"/>
      <c r="N174" s="270"/>
      <c r="O174" s="270"/>
      <c r="P174" s="270"/>
      <c r="Q174" s="270"/>
      <c r="R174" s="270"/>
      <c r="S174" s="270"/>
      <c r="T174" s="270"/>
      <c r="U174" s="270"/>
      <c r="V174" s="270"/>
      <c r="W174" s="270"/>
      <c r="X174" s="270"/>
      <c r="Y174" s="270"/>
      <c r="Z174" s="270"/>
      <c r="AA174" s="270"/>
      <c r="AB174" s="270"/>
    </row>
    <row r="175" spans="1:28" ht="22.5" x14ac:dyDescent="0.25">
      <c r="A175" s="270"/>
      <c r="B175" s="270"/>
      <c r="C175" s="270"/>
      <c r="D175" s="270"/>
      <c r="E175" s="270"/>
      <c r="F175" s="270"/>
      <c r="G175" s="270"/>
      <c r="H175" s="270"/>
      <c r="I175" s="270"/>
      <c r="J175" s="270"/>
      <c r="K175" s="270"/>
      <c r="L175" s="270"/>
      <c r="M175" s="270"/>
      <c r="N175" s="270"/>
      <c r="O175" s="270"/>
      <c r="P175" s="270"/>
      <c r="Q175" s="270"/>
      <c r="R175" s="270"/>
      <c r="S175" s="270"/>
      <c r="T175" s="270"/>
      <c r="U175" s="270"/>
      <c r="V175" s="270"/>
      <c r="W175" s="270"/>
      <c r="X175" s="270"/>
      <c r="Y175" s="270"/>
      <c r="Z175" s="270"/>
      <c r="AA175" s="270"/>
      <c r="AB175" s="270"/>
    </row>
    <row r="176" spans="1:28" ht="22.5" x14ac:dyDescent="0.25">
      <c r="A176" s="270"/>
      <c r="B176" s="270"/>
      <c r="C176" s="270"/>
      <c r="D176" s="270"/>
      <c r="E176" s="270"/>
      <c r="F176" s="270"/>
      <c r="G176" s="270"/>
      <c r="H176" s="270"/>
      <c r="I176" s="270"/>
      <c r="J176" s="270"/>
      <c r="K176" s="270"/>
      <c r="L176" s="270"/>
      <c r="M176" s="270"/>
      <c r="N176" s="270"/>
      <c r="O176" s="270"/>
      <c r="P176" s="270"/>
      <c r="Q176" s="270"/>
      <c r="R176" s="270"/>
      <c r="S176" s="270"/>
      <c r="T176" s="270"/>
      <c r="U176" s="270"/>
      <c r="V176" s="270"/>
      <c r="W176" s="270"/>
      <c r="X176" s="270"/>
      <c r="Y176" s="270"/>
      <c r="Z176" s="270"/>
      <c r="AA176" s="270"/>
      <c r="AB176" s="270"/>
    </row>
    <row r="177" spans="1:28" ht="22.5" x14ac:dyDescent="0.25">
      <c r="A177" s="270"/>
      <c r="B177" s="270"/>
      <c r="C177" s="270"/>
      <c r="D177" s="270"/>
      <c r="E177" s="270"/>
      <c r="F177" s="270"/>
      <c r="G177" s="270"/>
      <c r="H177" s="270"/>
      <c r="I177" s="270"/>
      <c r="J177" s="270"/>
      <c r="K177" s="270"/>
      <c r="L177" s="270"/>
      <c r="M177" s="270"/>
      <c r="N177" s="270"/>
      <c r="O177" s="270"/>
      <c r="P177" s="270"/>
      <c r="Q177" s="270"/>
      <c r="R177" s="270"/>
      <c r="S177" s="270"/>
      <c r="T177" s="270"/>
      <c r="U177" s="270"/>
      <c r="V177" s="270"/>
      <c r="W177" s="270"/>
      <c r="X177" s="270"/>
      <c r="Y177" s="270"/>
      <c r="Z177" s="270"/>
      <c r="AA177" s="270"/>
      <c r="AB177" s="270"/>
    </row>
    <row r="178" spans="1:28" ht="22.5" x14ac:dyDescent="0.25">
      <c r="A178" s="270"/>
      <c r="B178" s="270"/>
      <c r="C178" s="270"/>
      <c r="D178" s="270"/>
      <c r="E178" s="270"/>
      <c r="F178" s="270"/>
      <c r="G178" s="270"/>
      <c r="H178" s="270"/>
      <c r="I178" s="270"/>
      <c r="J178" s="270"/>
      <c r="K178" s="270"/>
      <c r="L178" s="270"/>
      <c r="M178" s="270"/>
      <c r="N178" s="270"/>
      <c r="O178" s="270"/>
      <c r="P178" s="270"/>
      <c r="Q178" s="270"/>
      <c r="R178" s="270"/>
      <c r="S178" s="270"/>
      <c r="T178" s="270"/>
      <c r="U178" s="270"/>
      <c r="V178" s="270"/>
      <c r="W178" s="270"/>
      <c r="X178" s="270"/>
      <c r="Y178" s="270"/>
      <c r="Z178" s="270"/>
      <c r="AA178" s="270"/>
      <c r="AB178" s="270"/>
    </row>
    <row r="179" spans="1:28" ht="22.5" x14ac:dyDescent="0.25">
      <c r="A179" s="270"/>
      <c r="B179" s="270"/>
      <c r="C179" s="270"/>
      <c r="D179" s="270"/>
      <c r="E179" s="270"/>
      <c r="F179" s="270"/>
      <c r="G179" s="270"/>
      <c r="H179" s="270"/>
      <c r="I179" s="270"/>
      <c r="J179" s="270"/>
      <c r="K179" s="270"/>
      <c r="L179" s="270"/>
      <c r="M179" s="270"/>
      <c r="N179" s="270"/>
      <c r="O179" s="270"/>
      <c r="P179" s="270"/>
      <c r="Q179" s="270"/>
      <c r="R179" s="270"/>
      <c r="S179" s="270"/>
      <c r="T179" s="270"/>
      <c r="U179" s="270"/>
      <c r="V179" s="270"/>
      <c r="W179" s="270"/>
      <c r="X179" s="270"/>
      <c r="Y179" s="270"/>
      <c r="Z179" s="270"/>
      <c r="AA179" s="270"/>
      <c r="AB179" s="270"/>
    </row>
    <row r="180" spans="1:28" ht="22.5" x14ac:dyDescent="0.25">
      <c r="A180" s="270"/>
      <c r="B180" s="270"/>
      <c r="C180" s="270"/>
      <c r="D180" s="270"/>
      <c r="E180" s="270"/>
      <c r="F180" s="270"/>
      <c r="G180" s="270"/>
      <c r="H180" s="270"/>
      <c r="I180" s="270"/>
      <c r="J180" s="270"/>
      <c r="K180" s="270"/>
      <c r="L180" s="270"/>
      <c r="M180" s="270"/>
      <c r="N180" s="270"/>
      <c r="O180" s="270"/>
      <c r="P180" s="270"/>
      <c r="Q180" s="270"/>
      <c r="R180" s="270"/>
      <c r="S180" s="270"/>
      <c r="T180" s="270"/>
      <c r="U180" s="270"/>
      <c r="V180" s="270"/>
      <c r="W180" s="270"/>
      <c r="X180" s="270"/>
      <c r="Y180" s="270"/>
      <c r="Z180" s="270"/>
      <c r="AA180" s="270"/>
      <c r="AB180" s="270"/>
    </row>
    <row r="181" spans="1:28" ht="22.5" x14ac:dyDescent="0.25">
      <c r="A181" s="270"/>
      <c r="B181" s="270"/>
      <c r="C181" s="270"/>
      <c r="D181" s="270"/>
      <c r="E181" s="270"/>
      <c r="F181" s="270"/>
      <c r="G181" s="270"/>
      <c r="H181" s="270"/>
      <c r="I181" s="270"/>
      <c r="J181" s="270"/>
      <c r="K181" s="270"/>
      <c r="L181" s="270"/>
      <c r="M181" s="270"/>
      <c r="N181" s="270"/>
      <c r="O181" s="270"/>
      <c r="P181" s="270"/>
      <c r="Q181" s="270"/>
      <c r="R181" s="270"/>
      <c r="S181" s="270"/>
      <c r="T181" s="270"/>
      <c r="U181" s="270"/>
      <c r="V181" s="270"/>
      <c r="W181" s="270"/>
      <c r="X181" s="270"/>
      <c r="Y181" s="270"/>
      <c r="Z181" s="270"/>
      <c r="AA181" s="270"/>
      <c r="AB181" s="270"/>
    </row>
    <row r="182" spans="1:28" ht="22.5" x14ac:dyDescent="0.25">
      <c r="A182" s="270"/>
      <c r="B182" s="270"/>
      <c r="C182" s="270"/>
      <c r="D182" s="270"/>
      <c r="E182" s="270"/>
      <c r="F182" s="270"/>
      <c r="G182" s="270"/>
      <c r="H182" s="270"/>
      <c r="I182" s="270"/>
      <c r="J182" s="270"/>
      <c r="K182" s="270"/>
      <c r="L182" s="270"/>
      <c r="M182" s="270"/>
      <c r="N182" s="270"/>
      <c r="O182" s="270"/>
      <c r="P182" s="270"/>
      <c r="Q182" s="270"/>
      <c r="R182" s="270"/>
      <c r="S182" s="270"/>
      <c r="T182" s="270"/>
      <c r="U182" s="270"/>
      <c r="V182" s="270"/>
      <c r="W182" s="270"/>
      <c r="X182" s="270"/>
      <c r="Y182" s="270"/>
      <c r="Z182" s="270"/>
      <c r="AA182" s="270"/>
      <c r="AB182" s="270"/>
    </row>
    <row r="183" spans="1:28" ht="22.5" x14ac:dyDescent="0.25">
      <c r="A183" s="270"/>
      <c r="B183" s="270"/>
      <c r="C183" s="270"/>
      <c r="D183" s="270"/>
      <c r="E183" s="270"/>
      <c r="F183" s="270"/>
      <c r="G183" s="270"/>
      <c r="H183" s="270"/>
      <c r="I183" s="270"/>
      <c r="J183" s="270"/>
      <c r="K183" s="270"/>
      <c r="L183" s="270"/>
      <c r="M183" s="270"/>
      <c r="N183" s="270"/>
      <c r="O183" s="270"/>
      <c r="P183" s="270"/>
      <c r="Q183" s="270"/>
      <c r="R183" s="270"/>
      <c r="S183" s="270"/>
      <c r="T183" s="270"/>
      <c r="U183" s="270"/>
      <c r="V183" s="270"/>
      <c r="W183" s="270"/>
      <c r="X183" s="270"/>
      <c r="Y183" s="270"/>
      <c r="Z183" s="270"/>
      <c r="AA183" s="270"/>
      <c r="AB183" s="270"/>
    </row>
    <row r="184" spans="1:28" ht="22.5" x14ac:dyDescent="0.25">
      <c r="A184" s="270"/>
      <c r="B184" s="270"/>
      <c r="C184" s="270"/>
      <c r="D184" s="270"/>
      <c r="E184" s="270"/>
      <c r="F184" s="270"/>
      <c r="G184" s="270"/>
      <c r="H184" s="270"/>
      <c r="I184" s="270"/>
      <c r="J184" s="270"/>
      <c r="K184" s="270"/>
      <c r="L184" s="270"/>
      <c r="M184" s="270"/>
      <c r="N184" s="270"/>
      <c r="O184" s="270"/>
      <c r="P184" s="270"/>
      <c r="Q184" s="270"/>
      <c r="R184" s="270"/>
      <c r="S184" s="270"/>
      <c r="T184" s="270"/>
      <c r="U184" s="270"/>
      <c r="V184" s="270"/>
      <c r="W184" s="270"/>
      <c r="X184" s="270"/>
      <c r="Y184" s="270"/>
      <c r="Z184" s="270"/>
      <c r="AA184" s="270"/>
      <c r="AB184" s="270"/>
    </row>
    <row r="185" spans="1:28" ht="22.5" x14ac:dyDescent="0.25">
      <c r="A185" s="270"/>
      <c r="B185" s="270"/>
      <c r="C185" s="270"/>
      <c r="D185" s="270"/>
      <c r="E185" s="270"/>
      <c r="F185" s="270"/>
      <c r="G185" s="270"/>
      <c r="H185" s="270"/>
      <c r="I185" s="270"/>
      <c r="J185" s="270"/>
      <c r="K185" s="270"/>
      <c r="L185" s="270"/>
      <c r="M185" s="270"/>
      <c r="N185" s="270"/>
      <c r="O185" s="270"/>
      <c r="P185" s="270"/>
      <c r="Q185" s="270"/>
      <c r="R185" s="270"/>
      <c r="S185" s="270"/>
      <c r="T185" s="270"/>
      <c r="U185" s="270"/>
      <c r="V185" s="270"/>
      <c r="W185" s="270"/>
      <c r="X185" s="270"/>
      <c r="Y185" s="270"/>
      <c r="Z185" s="270"/>
      <c r="AA185" s="270"/>
      <c r="AB185" s="270"/>
    </row>
    <row r="186" spans="1:28" ht="22.5" x14ac:dyDescent="0.25">
      <c r="A186" s="270"/>
      <c r="B186" s="270"/>
      <c r="C186" s="270"/>
      <c r="D186" s="270"/>
      <c r="E186" s="270"/>
      <c r="F186" s="270"/>
      <c r="G186" s="270"/>
      <c r="H186" s="270"/>
      <c r="I186" s="270"/>
      <c r="J186" s="270"/>
      <c r="K186" s="270"/>
      <c r="L186" s="270"/>
      <c r="M186" s="270"/>
      <c r="N186" s="270"/>
      <c r="O186" s="270"/>
      <c r="P186" s="270"/>
      <c r="Q186" s="270"/>
      <c r="R186" s="270"/>
      <c r="S186" s="270"/>
      <c r="T186" s="270"/>
      <c r="U186" s="270"/>
      <c r="V186" s="270"/>
      <c r="W186" s="270"/>
      <c r="X186" s="270"/>
      <c r="Y186" s="270"/>
      <c r="Z186" s="270"/>
      <c r="AA186" s="270"/>
      <c r="AB186" s="270"/>
    </row>
    <row r="187" spans="1:28" ht="22.5" x14ac:dyDescent="0.25">
      <c r="A187" s="270"/>
      <c r="B187" s="270"/>
      <c r="C187" s="270"/>
      <c r="D187" s="270"/>
      <c r="E187" s="270"/>
      <c r="F187" s="270"/>
      <c r="G187" s="270"/>
      <c r="H187" s="270"/>
      <c r="I187" s="270"/>
      <c r="J187" s="270"/>
      <c r="K187" s="270"/>
      <c r="L187" s="270"/>
      <c r="M187" s="270"/>
      <c r="N187" s="270"/>
      <c r="O187" s="270"/>
      <c r="P187" s="270"/>
      <c r="Q187" s="270"/>
      <c r="R187" s="270"/>
      <c r="S187" s="270"/>
      <c r="T187" s="270"/>
      <c r="U187" s="270"/>
      <c r="V187" s="270"/>
      <c r="W187" s="270"/>
      <c r="X187" s="270"/>
      <c r="Y187" s="270"/>
      <c r="Z187" s="270"/>
      <c r="AA187" s="270"/>
      <c r="AB187" s="270"/>
    </row>
    <row r="188" spans="1:28" ht="22.5" x14ac:dyDescent="0.25">
      <c r="A188" s="270"/>
      <c r="B188" s="270"/>
      <c r="C188" s="270"/>
      <c r="D188" s="270"/>
      <c r="E188" s="270"/>
      <c r="F188" s="270"/>
      <c r="G188" s="270"/>
      <c r="H188" s="270"/>
      <c r="I188" s="270"/>
      <c r="J188" s="270"/>
      <c r="K188" s="270"/>
      <c r="L188" s="270"/>
      <c r="M188" s="270"/>
      <c r="N188" s="270"/>
      <c r="O188" s="270"/>
      <c r="P188" s="270"/>
      <c r="Q188" s="270"/>
      <c r="R188" s="270"/>
      <c r="S188" s="270"/>
      <c r="T188" s="270"/>
      <c r="U188" s="270"/>
      <c r="V188" s="270"/>
      <c r="W188" s="270"/>
      <c r="X188" s="270"/>
      <c r="Y188" s="270"/>
      <c r="Z188" s="270"/>
      <c r="AA188" s="270"/>
      <c r="AB188" s="270"/>
    </row>
    <row r="189" spans="1:28" ht="22.5" x14ac:dyDescent="0.25">
      <c r="A189" s="270"/>
      <c r="B189" s="270"/>
      <c r="C189" s="270"/>
      <c r="D189" s="270"/>
      <c r="E189" s="270"/>
      <c r="F189" s="270"/>
      <c r="G189" s="270"/>
      <c r="H189" s="270"/>
      <c r="I189" s="270"/>
      <c r="J189" s="270"/>
      <c r="K189" s="270"/>
      <c r="L189" s="270"/>
      <c r="M189" s="270"/>
      <c r="N189" s="270"/>
      <c r="O189" s="270"/>
      <c r="P189" s="270"/>
      <c r="Q189" s="270"/>
      <c r="R189" s="270"/>
      <c r="S189" s="270"/>
      <c r="T189" s="270"/>
      <c r="U189" s="270"/>
      <c r="V189" s="270"/>
      <c r="W189" s="270"/>
      <c r="X189" s="270"/>
      <c r="Y189" s="270"/>
      <c r="Z189" s="270"/>
      <c r="AA189" s="270"/>
      <c r="AB189" s="270"/>
    </row>
    <row r="190" spans="1:28" ht="22.5" x14ac:dyDescent="0.25">
      <c r="A190" s="270"/>
      <c r="B190" s="270"/>
      <c r="C190" s="270"/>
      <c r="D190" s="270"/>
      <c r="E190" s="270"/>
      <c r="F190" s="270"/>
      <c r="G190" s="270"/>
      <c r="H190" s="270"/>
      <c r="I190" s="270"/>
      <c r="J190" s="270"/>
      <c r="K190" s="270"/>
      <c r="L190" s="270"/>
      <c r="M190" s="270"/>
      <c r="N190" s="270"/>
      <c r="O190" s="270"/>
      <c r="P190" s="270"/>
      <c r="Q190" s="270"/>
      <c r="R190" s="270"/>
      <c r="S190" s="270"/>
      <c r="T190" s="270"/>
      <c r="U190" s="270"/>
      <c r="V190" s="270"/>
      <c r="W190" s="270"/>
      <c r="X190" s="270"/>
      <c r="Y190" s="270"/>
      <c r="Z190" s="270"/>
      <c r="AA190" s="270"/>
      <c r="AB190" s="270"/>
    </row>
    <row r="191" spans="1:28" ht="22.5" x14ac:dyDescent="0.25">
      <c r="A191" s="270"/>
      <c r="B191" s="270"/>
      <c r="C191" s="270"/>
      <c r="D191" s="270"/>
      <c r="E191" s="270"/>
      <c r="F191" s="270"/>
      <c r="G191" s="270"/>
      <c r="H191" s="270"/>
      <c r="I191" s="270"/>
      <c r="J191" s="270"/>
      <c r="K191" s="270"/>
      <c r="L191" s="270"/>
      <c r="M191" s="270"/>
      <c r="N191" s="270"/>
      <c r="O191" s="270"/>
      <c r="P191" s="270"/>
      <c r="Q191" s="270"/>
      <c r="R191" s="270"/>
      <c r="S191" s="270"/>
      <c r="T191" s="270"/>
      <c r="U191" s="270"/>
      <c r="V191" s="270"/>
      <c r="W191" s="270"/>
      <c r="X191" s="270"/>
      <c r="Y191" s="270"/>
      <c r="Z191" s="270"/>
      <c r="AA191" s="270"/>
      <c r="AB191" s="270"/>
    </row>
    <row r="192" spans="1:28" ht="22.5" x14ac:dyDescent="0.25">
      <c r="A192" s="270"/>
      <c r="B192" s="270"/>
      <c r="C192" s="270"/>
      <c r="D192" s="270"/>
      <c r="E192" s="270"/>
      <c r="F192" s="270"/>
      <c r="G192" s="270"/>
      <c r="H192" s="270"/>
      <c r="I192" s="270"/>
      <c r="J192" s="270"/>
      <c r="K192" s="270"/>
      <c r="L192" s="270"/>
      <c r="M192" s="270"/>
      <c r="N192" s="270"/>
      <c r="O192" s="270"/>
      <c r="P192" s="270"/>
      <c r="Q192" s="270"/>
      <c r="R192" s="270"/>
      <c r="S192" s="270"/>
      <c r="T192" s="270"/>
      <c r="U192" s="270"/>
      <c r="V192" s="270"/>
      <c r="W192" s="270"/>
      <c r="X192" s="270"/>
      <c r="Y192" s="270"/>
      <c r="Z192" s="270"/>
      <c r="AA192" s="270"/>
      <c r="AB192" s="270"/>
    </row>
    <row r="193" spans="1:28" ht="22.5" x14ac:dyDescent="0.25">
      <c r="A193" s="270"/>
      <c r="B193" s="270"/>
      <c r="C193" s="270"/>
      <c r="D193" s="270"/>
      <c r="E193" s="270"/>
      <c r="F193" s="270"/>
      <c r="G193" s="270"/>
      <c r="H193" s="270"/>
      <c r="I193" s="270"/>
      <c r="J193" s="270"/>
      <c r="K193" s="270"/>
      <c r="L193" s="270"/>
      <c r="M193" s="270"/>
      <c r="N193" s="270"/>
      <c r="O193" s="270"/>
      <c r="P193" s="270"/>
      <c r="Q193" s="270"/>
      <c r="R193" s="270"/>
      <c r="S193" s="270"/>
      <c r="T193" s="270"/>
      <c r="U193" s="270"/>
      <c r="V193" s="270"/>
      <c r="W193" s="270"/>
      <c r="X193" s="270"/>
      <c r="Y193" s="270"/>
      <c r="Z193" s="270"/>
      <c r="AA193" s="270"/>
      <c r="AB193" s="270"/>
    </row>
    <row r="194" spans="1:28" ht="22.5" x14ac:dyDescent="0.25">
      <c r="A194" s="270"/>
      <c r="B194" s="270"/>
      <c r="C194" s="270"/>
      <c r="D194" s="270"/>
      <c r="E194" s="270"/>
      <c r="F194" s="270"/>
      <c r="G194" s="270"/>
      <c r="H194" s="270"/>
      <c r="I194" s="270"/>
      <c r="J194" s="270"/>
      <c r="K194" s="270"/>
      <c r="L194" s="270"/>
      <c r="M194" s="270"/>
      <c r="N194" s="270"/>
      <c r="O194" s="270"/>
      <c r="P194" s="270"/>
      <c r="Q194" s="270"/>
      <c r="R194" s="270"/>
      <c r="S194" s="270"/>
      <c r="T194" s="270"/>
      <c r="U194" s="270"/>
      <c r="V194" s="270"/>
      <c r="W194" s="270"/>
      <c r="X194" s="270"/>
      <c r="Y194" s="270"/>
      <c r="Z194" s="270"/>
      <c r="AA194" s="270"/>
      <c r="AB194" s="270"/>
    </row>
    <row r="195" spans="1:28" ht="22.5" x14ac:dyDescent="0.25">
      <c r="A195" s="270"/>
      <c r="B195" s="270"/>
      <c r="C195" s="270"/>
      <c r="D195" s="270"/>
      <c r="E195" s="270"/>
      <c r="F195" s="270"/>
      <c r="G195" s="270"/>
      <c r="H195" s="270"/>
      <c r="I195" s="270"/>
      <c r="J195" s="270"/>
      <c r="K195" s="270"/>
      <c r="L195" s="270"/>
      <c r="M195" s="270"/>
      <c r="N195" s="270"/>
      <c r="O195" s="270"/>
      <c r="P195" s="270"/>
      <c r="Q195" s="270"/>
      <c r="R195" s="270"/>
      <c r="S195" s="270"/>
      <c r="T195" s="270"/>
      <c r="U195" s="270"/>
      <c r="V195" s="270"/>
      <c r="W195" s="270"/>
      <c r="X195" s="270"/>
      <c r="Y195" s="270"/>
      <c r="Z195" s="270"/>
      <c r="AA195" s="270"/>
      <c r="AB195" s="270"/>
    </row>
    <row r="196" spans="1:28" ht="22.5" x14ac:dyDescent="0.25">
      <c r="A196" s="270"/>
      <c r="B196" s="270"/>
      <c r="C196" s="270"/>
      <c r="D196" s="270"/>
      <c r="E196" s="270"/>
      <c r="F196" s="270"/>
      <c r="G196" s="270"/>
      <c r="H196" s="270"/>
      <c r="I196" s="270"/>
      <c r="J196" s="270"/>
      <c r="K196" s="270"/>
      <c r="L196" s="270"/>
      <c r="M196" s="270"/>
      <c r="N196" s="270"/>
      <c r="O196" s="270"/>
      <c r="P196" s="270"/>
      <c r="Q196" s="270"/>
      <c r="R196" s="270"/>
      <c r="S196" s="270"/>
      <c r="T196" s="270"/>
      <c r="U196" s="270"/>
      <c r="V196" s="270"/>
      <c r="W196" s="270"/>
      <c r="X196" s="270"/>
      <c r="Y196" s="270"/>
      <c r="Z196" s="270"/>
      <c r="AA196" s="270"/>
      <c r="AB196" s="270"/>
    </row>
    <row r="197" spans="1:28" ht="22.5" x14ac:dyDescent="0.25">
      <c r="A197" s="270"/>
      <c r="B197" s="270"/>
      <c r="C197" s="270"/>
      <c r="D197" s="270"/>
      <c r="E197" s="270"/>
      <c r="F197" s="270"/>
      <c r="G197" s="270"/>
      <c r="H197" s="270"/>
      <c r="I197" s="270"/>
      <c r="J197" s="270"/>
      <c r="K197" s="270"/>
      <c r="L197" s="270"/>
      <c r="M197" s="270"/>
      <c r="N197" s="270"/>
      <c r="O197" s="270"/>
      <c r="P197" s="270"/>
      <c r="Q197" s="270"/>
      <c r="R197" s="270"/>
      <c r="S197" s="270"/>
      <c r="T197" s="270"/>
      <c r="U197" s="270"/>
      <c r="V197" s="270"/>
      <c r="W197" s="270"/>
      <c r="X197" s="270"/>
      <c r="Y197" s="270"/>
      <c r="Z197" s="270"/>
      <c r="AA197" s="270"/>
      <c r="AB197" s="270"/>
    </row>
    <row r="198" spans="1:28" ht="22.5" x14ac:dyDescent="0.25">
      <c r="A198" s="270"/>
      <c r="B198" s="270"/>
      <c r="C198" s="270"/>
      <c r="D198" s="270"/>
      <c r="E198" s="270"/>
      <c r="F198" s="270"/>
      <c r="G198" s="270"/>
      <c r="H198" s="270"/>
      <c r="I198" s="270"/>
      <c r="J198" s="270"/>
      <c r="K198" s="270"/>
      <c r="L198" s="270"/>
      <c r="M198" s="270"/>
      <c r="N198" s="270"/>
      <c r="O198" s="270"/>
      <c r="P198" s="270"/>
      <c r="Q198" s="270"/>
      <c r="R198" s="270"/>
      <c r="S198" s="270"/>
      <c r="T198" s="270"/>
      <c r="U198" s="270"/>
      <c r="V198" s="270"/>
      <c r="W198" s="270"/>
      <c r="X198" s="270"/>
      <c r="Y198" s="270"/>
      <c r="Z198" s="270"/>
      <c r="AA198" s="270"/>
      <c r="AB198" s="270"/>
    </row>
    <row r="199" spans="1:28" ht="22.5" x14ac:dyDescent="0.25">
      <c r="A199" s="270"/>
      <c r="B199" s="270"/>
      <c r="C199" s="270"/>
      <c r="D199" s="270"/>
      <c r="E199" s="270"/>
      <c r="F199" s="270"/>
      <c r="G199" s="270"/>
      <c r="H199" s="270"/>
      <c r="I199" s="270"/>
      <c r="J199" s="270"/>
      <c r="K199" s="270"/>
      <c r="L199" s="270"/>
      <c r="M199" s="270"/>
      <c r="N199" s="270"/>
      <c r="O199" s="270"/>
      <c r="P199" s="270"/>
      <c r="Q199" s="270"/>
      <c r="R199" s="270"/>
      <c r="S199" s="270"/>
      <c r="T199" s="270"/>
      <c r="U199" s="270"/>
      <c r="V199" s="270"/>
      <c r="W199" s="270"/>
      <c r="X199" s="270"/>
      <c r="Y199" s="270"/>
      <c r="Z199" s="270"/>
      <c r="AA199" s="270"/>
      <c r="AB199" s="270"/>
    </row>
    <row r="200" spans="1:28" ht="22.5" x14ac:dyDescent="0.25">
      <c r="A200" s="270"/>
      <c r="B200" s="270"/>
      <c r="C200" s="270"/>
      <c r="D200" s="270"/>
      <c r="E200" s="270"/>
      <c r="F200" s="270"/>
      <c r="G200" s="270"/>
      <c r="H200" s="270"/>
      <c r="I200" s="270"/>
      <c r="J200" s="270"/>
      <c r="K200" s="270"/>
      <c r="L200" s="270"/>
      <c r="M200" s="270"/>
      <c r="N200" s="270"/>
      <c r="O200" s="270"/>
      <c r="P200" s="270"/>
      <c r="Q200" s="270"/>
      <c r="R200" s="270"/>
      <c r="S200" s="270"/>
      <c r="T200" s="270"/>
      <c r="U200" s="270"/>
      <c r="V200" s="270"/>
      <c r="W200" s="270"/>
      <c r="X200" s="270"/>
      <c r="Y200" s="270"/>
      <c r="Z200" s="270"/>
      <c r="AA200" s="270"/>
      <c r="AB200" s="270"/>
    </row>
    <row r="201" spans="1:28" ht="22.5" x14ac:dyDescent="0.25">
      <c r="A201" s="270"/>
      <c r="B201" s="270"/>
      <c r="C201" s="270"/>
      <c r="D201" s="270"/>
      <c r="E201" s="270"/>
      <c r="F201" s="270"/>
      <c r="G201" s="270"/>
      <c r="H201" s="270"/>
      <c r="I201" s="270"/>
      <c r="J201" s="270"/>
      <c r="K201" s="270"/>
      <c r="L201" s="270"/>
      <c r="M201" s="270"/>
      <c r="N201" s="270"/>
      <c r="O201" s="270"/>
      <c r="P201" s="270"/>
      <c r="Q201" s="270"/>
      <c r="R201" s="270"/>
      <c r="S201" s="270"/>
      <c r="T201" s="270"/>
      <c r="U201" s="270"/>
      <c r="V201" s="270"/>
      <c r="W201" s="270"/>
      <c r="X201" s="270"/>
      <c r="Y201" s="270"/>
      <c r="Z201" s="270"/>
      <c r="AA201" s="270"/>
      <c r="AB201" s="270"/>
    </row>
    <row r="202" spans="1:28" ht="22.5" x14ac:dyDescent="0.25">
      <c r="A202" s="270"/>
      <c r="B202" s="270"/>
      <c r="C202" s="270"/>
      <c r="D202" s="270"/>
      <c r="E202" s="270"/>
      <c r="F202" s="270"/>
      <c r="G202" s="270"/>
      <c r="H202" s="270"/>
      <c r="I202" s="270"/>
      <c r="J202" s="270"/>
      <c r="K202" s="270"/>
      <c r="L202" s="270"/>
      <c r="M202" s="270"/>
      <c r="N202" s="270"/>
      <c r="O202" s="270"/>
      <c r="P202" s="270"/>
      <c r="Q202" s="270"/>
      <c r="R202" s="270"/>
      <c r="S202" s="270"/>
      <c r="T202" s="270"/>
      <c r="U202" s="270"/>
      <c r="V202" s="270"/>
      <c r="W202" s="270"/>
      <c r="X202" s="270"/>
      <c r="Y202" s="270"/>
      <c r="Z202" s="270"/>
      <c r="AA202" s="270"/>
      <c r="AB202" s="270"/>
    </row>
    <row r="203" spans="1:28" ht="22.5" x14ac:dyDescent="0.25">
      <c r="A203" s="270"/>
      <c r="B203" s="270"/>
      <c r="C203" s="270"/>
      <c r="D203" s="270"/>
      <c r="E203" s="270"/>
      <c r="F203" s="270"/>
      <c r="G203" s="270"/>
      <c r="H203" s="270"/>
      <c r="I203" s="270"/>
      <c r="J203" s="270"/>
      <c r="K203" s="270"/>
      <c r="L203" s="270"/>
      <c r="M203" s="270"/>
      <c r="N203" s="270"/>
      <c r="O203" s="270"/>
      <c r="P203" s="270"/>
      <c r="Q203" s="270"/>
      <c r="R203" s="270"/>
      <c r="S203" s="270"/>
      <c r="T203" s="270"/>
      <c r="U203" s="270"/>
      <c r="V203" s="270"/>
      <c r="W203" s="270"/>
      <c r="X203" s="270"/>
      <c r="Y203" s="270"/>
      <c r="Z203" s="270"/>
      <c r="AA203" s="270"/>
      <c r="AB203" s="270"/>
    </row>
    <row r="204" spans="1:28" ht="22.5" x14ac:dyDescent="0.25">
      <c r="A204" s="270"/>
      <c r="B204" s="270"/>
      <c r="C204" s="270"/>
      <c r="D204" s="270"/>
      <c r="E204" s="270"/>
      <c r="F204" s="270"/>
      <c r="G204" s="270"/>
      <c r="H204" s="270"/>
      <c r="I204" s="270"/>
      <c r="J204" s="270"/>
      <c r="K204" s="270"/>
      <c r="L204" s="270"/>
      <c r="M204" s="270"/>
      <c r="N204" s="270"/>
      <c r="O204" s="270"/>
      <c r="P204" s="270"/>
      <c r="Q204" s="270"/>
      <c r="R204" s="270"/>
      <c r="S204" s="270"/>
      <c r="T204" s="270"/>
      <c r="U204" s="270"/>
      <c r="V204" s="270"/>
      <c r="W204" s="270"/>
      <c r="X204" s="270"/>
      <c r="Y204" s="270"/>
      <c r="Z204" s="270"/>
      <c r="AA204" s="270"/>
      <c r="AB204" s="270"/>
    </row>
    <row r="205" spans="1:28" ht="22.5" x14ac:dyDescent="0.25">
      <c r="A205" s="270"/>
      <c r="B205" s="270"/>
      <c r="C205" s="270"/>
      <c r="D205" s="270"/>
      <c r="E205" s="270"/>
      <c r="F205" s="270"/>
      <c r="G205" s="270"/>
      <c r="H205" s="270"/>
      <c r="I205" s="270"/>
      <c r="J205" s="270"/>
      <c r="K205" s="270"/>
      <c r="L205" s="270"/>
      <c r="M205" s="270"/>
      <c r="N205" s="270"/>
      <c r="O205" s="270"/>
      <c r="P205" s="270"/>
      <c r="Q205" s="270"/>
      <c r="R205" s="270"/>
      <c r="S205" s="270"/>
      <c r="T205" s="270"/>
      <c r="U205" s="270"/>
      <c r="V205" s="270"/>
      <c r="W205" s="270"/>
      <c r="X205" s="270"/>
      <c r="Y205" s="270"/>
      <c r="Z205" s="270"/>
      <c r="AA205" s="270"/>
      <c r="AB205" s="270"/>
    </row>
    <row r="206" spans="1:28" ht="22.5" x14ac:dyDescent="0.25">
      <c r="A206" s="270"/>
      <c r="B206" s="270"/>
      <c r="C206" s="270"/>
      <c r="D206" s="270"/>
      <c r="E206" s="270"/>
      <c r="F206" s="270"/>
      <c r="G206" s="270"/>
      <c r="H206" s="270"/>
      <c r="I206" s="270"/>
      <c r="J206" s="270"/>
      <c r="K206" s="270"/>
      <c r="L206" s="270"/>
      <c r="M206" s="270"/>
      <c r="N206" s="270"/>
      <c r="O206" s="270"/>
      <c r="P206" s="270"/>
      <c r="Q206" s="270"/>
      <c r="R206" s="270"/>
      <c r="S206" s="270"/>
      <c r="T206" s="270"/>
      <c r="U206" s="270"/>
      <c r="V206" s="270"/>
      <c r="W206" s="270"/>
      <c r="X206" s="270"/>
      <c r="Y206" s="270"/>
      <c r="Z206" s="270"/>
      <c r="AA206" s="270"/>
      <c r="AB206" s="270"/>
    </row>
    <row r="207" spans="1:28" ht="22.5" x14ac:dyDescent="0.25">
      <c r="A207" s="270"/>
      <c r="B207" s="270"/>
      <c r="C207" s="270"/>
      <c r="D207" s="270"/>
      <c r="E207" s="270"/>
      <c r="F207" s="270"/>
      <c r="G207" s="270"/>
      <c r="H207" s="270"/>
      <c r="I207" s="270"/>
      <c r="J207" s="270"/>
      <c r="K207" s="270"/>
      <c r="L207" s="270"/>
      <c r="M207" s="270"/>
      <c r="N207" s="270"/>
      <c r="O207" s="270"/>
      <c r="P207" s="270"/>
      <c r="Q207" s="270"/>
      <c r="R207" s="270"/>
      <c r="S207" s="270"/>
      <c r="T207" s="270"/>
      <c r="U207" s="270"/>
      <c r="V207" s="270"/>
      <c r="W207" s="270"/>
      <c r="X207" s="270"/>
      <c r="Y207" s="270"/>
      <c r="Z207" s="270"/>
      <c r="AA207" s="270"/>
      <c r="AB207" s="270"/>
    </row>
    <row r="208" spans="1:28" ht="22.5" x14ac:dyDescent="0.25">
      <c r="A208" s="270"/>
      <c r="B208" s="270"/>
      <c r="C208" s="270"/>
      <c r="D208" s="270"/>
      <c r="E208" s="270"/>
      <c r="F208" s="270"/>
      <c r="G208" s="270"/>
      <c r="H208" s="270"/>
      <c r="I208" s="270"/>
      <c r="J208" s="270"/>
      <c r="K208" s="270"/>
      <c r="L208" s="270"/>
      <c r="M208" s="270"/>
      <c r="N208" s="270"/>
      <c r="O208" s="270"/>
      <c r="P208" s="270"/>
      <c r="Q208" s="270"/>
      <c r="R208" s="270"/>
      <c r="S208" s="270"/>
      <c r="T208" s="270"/>
      <c r="U208" s="270"/>
      <c r="V208" s="270"/>
      <c r="W208" s="270"/>
      <c r="X208" s="270"/>
      <c r="Y208" s="270"/>
      <c r="Z208" s="270"/>
      <c r="AA208" s="270"/>
      <c r="AB208" s="270"/>
    </row>
    <row r="209" spans="1:28" ht="22.5" x14ac:dyDescent="0.25">
      <c r="A209" s="270"/>
      <c r="B209" s="270"/>
      <c r="C209" s="270"/>
      <c r="D209" s="270"/>
      <c r="E209" s="270"/>
      <c r="F209" s="270"/>
      <c r="G209" s="270"/>
      <c r="H209" s="270"/>
      <c r="I209" s="270"/>
      <c r="J209" s="270"/>
      <c r="K209" s="270"/>
      <c r="L209" s="270"/>
      <c r="M209" s="270"/>
      <c r="N209" s="270"/>
      <c r="O209" s="270"/>
      <c r="P209" s="270"/>
      <c r="Q209" s="270"/>
      <c r="R209" s="270"/>
      <c r="S209" s="270"/>
      <c r="T209" s="270"/>
      <c r="U209" s="270"/>
      <c r="V209" s="270"/>
      <c r="W209" s="270"/>
      <c r="X209" s="270"/>
      <c r="Y209" s="270"/>
      <c r="Z209" s="270"/>
      <c r="AA209" s="270"/>
      <c r="AB209" s="270"/>
    </row>
    <row r="210" spans="1:28" ht="22.5" x14ac:dyDescent="0.25">
      <c r="A210" s="270"/>
      <c r="B210" s="270"/>
      <c r="C210" s="270"/>
      <c r="D210" s="270"/>
      <c r="E210" s="270"/>
      <c r="F210" s="270"/>
      <c r="G210" s="270"/>
      <c r="H210" s="270"/>
      <c r="I210" s="270"/>
      <c r="J210" s="270"/>
      <c r="K210" s="270"/>
      <c r="L210" s="270"/>
      <c r="M210" s="270"/>
      <c r="N210" s="270"/>
      <c r="O210" s="270"/>
      <c r="P210" s="270"/>
      <c r="Q210" s="270"/>
      <c r="R210" s="270"/>
      <c r="S210" s="270"/>
      <c r="T210" s="270"/>
      <c r="U210" s="270"/>
      <c r="V210" s="270"/>
      <c r="W210" s="270"/>
      <c r="X210" s="270"/>
      <c r="Y210" s="270"/>
      <c r="Z210" s="270"/>
      <c r="AA210" s="270"/>
      <c r="AB210" s="270"/>
    </row>
    <row r="211" spans="1:28" ht="22.5" x14ac:dyDescent="0.25">
      <c r="A211" s="270"/>
      <c r="B211" s="270"/>
      <c r="C211" s="270"/>
      <c r="D211" s="270"/>
      <c r="E211" s="270"/>
      <c r="F211" s="270"/>
      <c r="G211" s="270"/>
      <c r="H211" s="270"/>
      <c r="I211" s="270"/>
      <c r="J211" s="270"/>
      <c r="K211" s="270"/>
      <c r="L211" s="270"/>
      <c r="M211" s="270"/>
      <c r="N211" s="270"/>
      <c r="O211" s="270"/>
      <c r="P211" s="270"/>
      <c r="Q211" s="270"/>
      <c r="R211" s="270"/>
      <c r="S211" s="270"/>
      <c r="T211" s="270"/>
      <c r="U211" s="270"/>
      <c r="V211" s="270"/>
      <c r="W211" s="270"/>
      <c r="X211" s="270"/>
      <c r="Y211" s="270"/>
      <c r="Z211" s="270"/>
      <c r="AA211" s="270"/>
      <c r="AB211" s="270"/>
    </row>
    <row r="212" spans="1:28" ht="22.5" x14ac:dyDescent="0.25">
      <c r="A212" s="270"/>
      <c r="B212" s="270"/>
      <c r="C212" s="270"/>
      <c r="D212" s="270"/>
      <c r="E212" s="270"/>
      <c r="F212" s="270"/>
      <c r="G212" s="270"/>
      <c r="H212" s="270"/>
      <c r="I212" s="270"/>
      <c r="J212" s="270"/>
      <c r="K212" s="270"/>
      <c r="L212" s="270"/>
      <c r="M212" s="270"/>
      <c r="N212" s="270"/>
      <c r="O212" s="270"/>
      <c r="P212" s="270"/>
      <c r="Q212" s="270"/>
      <c r="R212" s="270"/>
      <c r="S212" s="270"/>
      <c r="T212" s="270"/>
      <c r="U212" s="270"/>
      <c r="V212" s="270"/>
      <c r="W212" s="270"/>
      <c r="X212" s="270"/>
      <c r="Y212" s="270"/>
      <c r="Z212" s="270"/>
      <c r="AA212" s="270"/>
      <c r="AB212" s="270"/>
    </row>
    <row r="213" spans="1:28" ht="22.5" x14ac:dyDescent="0.25">
      <c r="A213" s="270"/>
      <c r="B213" s="270"/>
      <c r="C213" s="270"/>
      <c r="D213" s="270"/>
      <c r="E213" s="270"/>
      <c r="F213" s="270"/>
      <c r="G213" s="270"/>
      <c r="H213" s="270"/>
      <c r="I213" s="270"/>
      <c r="J213" s="270"/>
      <c r="K213" s="270"/>
      <c r="L213" s="270"/>
      <c r="M213" s="270"/>
      <c r="N213" s="270"/>
      <c r="O213" s="270"/>
      <c r="P213" s="270"/>
      <c r="Q213" s="270"/>
      <c r="R213" s="270"/>
      <c r="S213" s="270"/>
      <c r="T213" s="270"/>
      <c r="U213" s="270"/>
      <c r="V213" s="270"/>
      <c r="W213" s="270"/>
      <c r="X213" s="270"/>
      <c r="Y213" s="270"/>
      <c r="Z213" s="270"/>
      <c r="AA213" s="270"/>
      <c r="AB213" s="270"/>
    </row>
    <row r="214" spans="1:28" ht="22.5" x14ac:dyDescent="0.25">
      <c r="A214" s="270"/>
      <c r="B214" s="270"/>
      <c r="C214" s="270"/>
      <c r="D214" s="270"/>
      <c r="E214" s="270"/>
      <c r="F214" s="270"/>
      <c r="G214" s="270"/>
      <c r="H214" s="270"/>
      <c r="I214" s="270"/>
      <c r="J214" s="270"/>
      <c r="K214" s="270"/>
      <c r="L214" s="270"/>
      <c r="M214" s="270"/>
      <c r="N214" s="270"/>
      <c r="O214" s="270"/>
      <c r="P214" s="270"/>
      <c r="Q214" s="270"/>
      <c r="R214" s="270"/>
      <c r="S214" s="270"/>
      <c r="T214" s="270"/>
      <c r="U214" s="270"/>
      <c r="V214" s="270"/>
      <c r="W214" s="270"/>
      <c r="X214" s="270"/>
      <c r="Y214" s="270"/>
      <c r="Z214" s="270"/>
      <c r="AA214" s="270"/>
      <c r="AB214" s="270"/>
    </row>
    <row r="215" spans="1:28" ht="22.5" x14ac:dyDescent="0.25">
      <c r="A215" s="270"/>
      <c r="B215" s="270"/>
      <c r="C215" s="270"/>
      <c r="D215" s="270"/>
      <c r="E215" s="270"/>
      <c r="F215" s="270"/>
      <c r="G215" s="270"/>
      <c r="H215" s="270"/>
      <c r="I215" s="270"/>
      <c r="J215" s="270"/>
      <c r="K215" s="270"/>
      <c r="L215" s="270"/>
      <c r="M215" s="270"/>
      <c r="N215" s="270"/>
      <c r="O215" s="270"/>
      <c r="P215" s="270"/>
      <c r="Q215" s="270"/>
      <c r="R215" s="270"/>
      <c r="S215" s="270"/>
      <c r="T215" s="270"/>
      <c r="U215" s="270"/>
      <c r="V215" s="270"/>
      <c r="W215" s="270"/>
      <c r="X215" s="270"/>
      <c r="Y215" s="270"/>
      <c r="Z215" s="270"/>
      <c r="AA215" s="270"/>
      <c r="AB215" s="270"/>
    </row>
    <row r="216" spans="1:28" ht="22.5" x14ac:dyDescent="0.25">
      <c r="A216" s="270"/>
      <c r="B216" s="270"/>
      <c r="C216" s="270"/>
      <c r="D216" s="270"/>
      <c r="E216" s="270"/>
      <c r="F216" s="270"/>
      <c r="G216" s="270"/>
      <c r="H216" s="270"/>
      <c r="I216" s="270"/>
      <c r="J216" s="270"/>
      <c r="K216" s="270"/>
      <c r="L216" s="270"/>
      <c r="M216" s="270"/>
      <c r="N216" s="270"/>
      <c r="O216" s="270"/>
      <c r="P216" s="270"/>
      <c r="Q216" s="270"/>
      <c r="R216" s="270"/>
      <c r="S216" s="270"/>
      <c r="T216" s="270"/>
      <c r="U216" s="270"/>
      <c r="V216" s="270"/>
      <c r="W216" s="270"/>
      <c r="X216" s="270"/>
      <c r="Y216" s="270"/>
      <c r="Z216" s="270"/>
      <c r="AA216" s="270"/>
      <c r="AB216" s="270"/>
    </row>
    <row r="217" spans="1:28" ht="22.5" x14ac:dyDescent="0.25">
      <c r="A217" s="270"/>
      <c r="B217" s="270"/>
      <c r="C217" s="270"/>
      <c r="D217" s="270"/>
      <c r="E217" s="270"/>
      <c r="F217" s="270"/>
      <c r="G217" s="270"/>
      <c r="H217" s="270"/>
      <c r="I217" s="270"/>
      <c r="J217" s="270"/>
      <c r="K217" s="270"/>
      <c r="L217" s="270"/>
      <c r="M217" s="270"/>
      <c r="N217" s="270"/>
      <c r="O217" s="270"/>
      <c r="P217" s="270"/>
      <c r="Q217" s="270"/>
      <c r="R217" s="270"/>
      <c r="S217" s="270"/>
      <c r="T217" s="270"/>
      <c r="U217" s="270"/>
      <c r="V217" s="270"/>
      <c r="W217" s="270"/>
      <c r="X217" s="270"/>
      <c r="Y217" s="270"/>
      <c r="Z217" s="270"/>
      <c r="AA217" s="270"/>
      <c r="AB217" s="270"/>
    </row>
    <row r="218" spans="1:28" ht="22.5" x14ac:dyDescent="0.25">
      <c r="A218" s="270"/>
      <c r="B218" s="270"/>
      <c r="C218" s="270"/>
      <c r="D218" s="270"/>
      <c r="E218" s="270"/>
      <c r="F218" s="270"/>
      <c r="G218" s="270"/>
      <c r="H218" s="270"/>
      <c r="I218" s="270"/>
      <c r="J218" s="270"/>
      <c r="K218" s="270"/>
      <c r="L218" s="270"/>
      <c r="M218" s="270"/>
      <c r="N218" s="270"/>
      <c r="O218" s="270"/>
      <c r="P218" s="270"/>
      <c r="Q218" s="270"/>
      <c r="R218" s="270"/>
      <c r="S218" s="270"/>
      <c r="T218" s="270"/>
      <c r="U218" s="270"/>
      <c r="V218" s="270"/>
      <c r="W218" s="270"/>
      <c r="X218" s="270"/>
      <c r="Y218" s="270"/>
      <c r="Z218" s="270"/>
      <c r="AA218" s="270"/>
      <c r="AB218" s="270"/>
    </row>
    <row r="219" spans="1:28" ht="22.5" x14ac:dyDescent="0.25">
      <c r="A219" s="270"/>
      <c r="B219" s="270"/>
      <c r="C219" s="270"/>
      <c r="D219" s="270"/>
      <c r="E219" s="270"/>
      <c r="F219" s="270"/>
      <c r="G219" s="270"/>
      <c r="H219" s="270"/>
      <c r="I219" s="270"/>
      <c r="J219" s="270"/>
      <c r="K219" s="270"/>
      <c r="L219" s="270"/>
      <c r="M219" s="270"/>
      <c r="N219" s="270"/>
      <c r="O219" s="270"/>
      <c r="P219" s="270"/>
      <c r="Q219" s="270"/>
      <c r="R219" s="270"/>
      <c r="S219" s="270"/>
      <c r="T219" s="270"/>
      <c r="U219" s="270"/>
      <c r="V219" s="270"/>
      <c r="W219" s="270"/>
      <c r="X219" s="270"/>
      <c r="Y219" s="270"/>
      <c r="Z219" s="270"/>
      <c r="AA219" s="270"/>
      <c r="AB219" s="270"/>
    </row>
    <row r="220" spans="1:28" ht="22.5" x14ac:dyDescent="0.25">
      <c r="A220" s="270"/>
      <c r="B220" s="270"/>
      <c r="C220" s="270"/>
      <c r="D220" s="270"/>
      <c r="E220" s="270"/>
      <c r="F220" s="270"/>
      <c r="G220" s="270"/>
      <c r="H220" s="270"/>
      <c r="I220" s="270"/>
      <c r="J220" s="270"/>
      <c r="K220" s="270"/>
      <c r="L220" s="270"/>
      <c r="M220" s="270"/>
      <c r="N220" s="270"/>
      <c r="O220" s="270"/>
      <c r="P220" s="270"/>
      <c r="Q220" s="270"/>
      <c r="R220" s="270"/>
      <c r="S220" s="270"/>
      <c r="T220" s="270"/>
      <c r="U220" s="270"/>
      <c r="V220" s="270"/>
      <c r="W220" s="270"/>
      <c r="X220" s="270"/>
      <c r="Y220" s="270"/>
      <c r="Z220" s="270"/>
      <c r="AA220" s="270"/>
      <c r="AB220" s="270"/>
    </row>
    <row r="221" spans="1:28" ht="22.5" x14ac:dyDescent="0.25">
      <c r="A221" s="270"/>
      <c r="B221" s="270"/>
      <c r="C221" s="270"/>
      <c r="D221" s="270"/>
      <c r="E221" s="270"/>
      <c r="F221" s="270"/>
      <c r="G221" s="270"/>
      <c r="H221" s="270"/>
      <c r="I221" s="270"/>
      <c r="J221" s="270"/>
      <c r="K221" s="270"/>
      <c r="L221" s="270"/>
      <c r="M221" s="270"/>
      <c r="N221" s="270"/>
      <c r="O221" s="270"/>
      <c r="P221" s="270"/>
      <c r="Q221" s="270"/>
      <c r="R221" s="270"/>
      <c r="S221" s="270"/>
      <c r="T221" s="270"/>
      <c r="U221" s="270"/>
      <c r="V221" s="270"/>
      <c r="W221" s="270"/>
      <c r="X221" s="270"/>
      <c r="Y221" s="270"/>
      <c r="Z221" s="270"/>
      <c r="AA221" s="270"/>
      <c r="AB221" s="270"/>
    </row>
    <row r="222" spans="1:28" ht="22.5" x14ac:dyDescent="0.25">
      <c r="A222" s="270"/>
      <c r="B222" s="270"/>
      <c r="C222" s="270"/>
      <c r="D222" s="270"/>
      <c r="E222" s="270"/>
      <c r="F222" s="270"/>
      <c r="G222" s="270"/>
      <c r="H222" s="270"/>
      <c r="I222" s="270"/>
      <c r="J222" s="270"/>
      <c r="K222" s="270"/>
      <c r="L222" s="270"/>
      <c r="M222" s="270"/>
      <c r="N222" s="270"/>
      <c r="O222" s="270"/>
      <c r="P222" s="270"/>
      <c r="Q222" s="270"/>
      <c r="R222" s="270"/>
      <c r="S222" s="270"/>
      <c r="T222" s="270"/>
      <c r="U222" s="270"/>
      <c r="V222" s="270"/>
      <c r="W222" s="270"/>
      <c r="X222" s="270"/>
      <c r="Y222" s="270"/>
      <c r="Z222" s="270"/>
      <c r="AA222" s="270"/>
      <c r="AB222" s="270"/>
    </row>
    <row r="223" spans="1:28" ht="22.5" x14ac:dyDescent="0.25">
      <c r="A223" s="270"/>
      <c r="B223" s="270"/>
      <c r="C223" s="270"/>
      <c r="D223" s="270"/>
      <c r="E223" s="270"/>
      <c r="F223" s="270"/>
      <c r="G223" s="270"/>
      <c r="H223" s="270"/>
      <c r="I223" s="270"/>
      <c r="J223" s="270"/>
      <c r="K223" s="270"/>
      <c r="L223" s="270"/>
      <c r="M223" s="270"/>
      <c r="N223" s="270"/>
      <c r="O223" s="270"/>
      <c r="P223" s="270"/>
      <c r="Q223" s="270"/>
      <c r="R223" s="270"/>
      <c r="S223" s="270"/>
      <c r="T223" s="270"/>
      <c r="U223" s="270"/>
      <c r="V223" s="270"/>
      <c r="W223" s="270"/>
      <c r="X223" s="270"/>
      <c r="Y223" s="270"/>
      <c r="Z223" s="270"/>
      <c r="AA223" s="270"/>
      <c r="AB223" s="270"/>
    </row>
    <row r="224" spans="1:28" ht="22.5" x14ac:dyDescent="0.25">
      <c r="A224" s="270"/>
      <c r="B224" s="270"/>
      <c r="C224" s="270"/>
      <c r="D224" s="270"/>
      <c r="E224" s="270"/>
      <c r="F224" s="270"/>
      <c r="G224" s="270"/>
      <c r="H224" s="270"/>
      <c r="I224" s="270"/>
      <c r="J224" s="270"/>
      <c r="K224" s="270"/>
      <c r="L224" s="270"/>
      <c r="M224" s="270"/>
      <c r="N224" s="270"/>
      <c r="O224" s="270"/>
      <c r="P224" s="270"/>
      <c r="Q224" s="270"/>
      <c r="R224" s="270"/>
      <c r="S224" s="270"/>
      <c r="T224" s="270"/>
      <c r="U224" s="270"/>
      <c r="V224" s="270"/>
      <c r="W224" s="270"/>
      <c r="X224" s="270"/>
      <c r="Y224" s="270"/>
      <c r="Z224" s="270"/>
      <c r="AA224" s="270"/>
      <c r="AB224" s="270"/>
    </row>
    <row r="225" spans="1:28" ht="22.5" x14ac:dyDescent="0.25">
      <c r="A225" s="270"/>
      <c r="B225" s="270"/>
      <c r="C225" s="270"/>
      <c r="D225" s="270"/>
      <c r="E225" s="270"/>
      <c r="F225" s="270"/>
      <c r="G225" s="270"/>
      <c r="H225" s="270"/>
      <c r="I225" s="270"/>
      <c r="J225" s="270"/>
      <c r="K225" s="270"/>
      <c r="L225" s="270"/>
      <c r="M225" s="270"/>
      <c r="N225" s="270"/>
      <c r="O225" s="270"/>
      <c r="P225" s="270"/>
      <c r="Q225" s="270"/>
      <c r="R225" s="270"/>
      <c r="S225" s="270"/>
      <c r="T225" s="270"/>
      <c r="U225" s="270"/>
      <c r="V225" s="270"/>
      <c r="W225" s="270"/>
      <c r="X225" s="270"/>
      <c r="Y225" s="270"/>
      <c r="Z225" s="270"/>
      <c r="AA225" s="270"/>
      <c r="AB225" s="270"/>
    </row>
    <row r="226" spans="1:28" ht="22.5" x14ac:dyDescent="0.25">
      <c r="A226" s="270"/>
      <c r="B226" s="270"/>
      <c r="C226" s="270"/>
      <c r="D226" s="270"/>
      <c r="E226" s="270"/>
      <c r="F226" s="270"/>
      <c r="G226" s="270"/>
      <c r="H226" s="270"/>
      <c r="I226" s="270"/>
      <c r="J226" s="270"/>
      <c r="K226" s="270"/>
      <c r="L226" s="270"/>
      <c r="M226" s="270"/>
      <c r="N226" s="270"/>
      <c r="O226" s="270"/>
      <c r="P226" s="270"/>
      <c r="Q226" s="270"/>
      <c r="R226" s="270"/>
      <c r="S226" s="270"/>
      <c r="T226" s="270"/>
      <c r="U226" s="270"/>
      <c r="V226" s="270"/>
      <c r="W226" s="270"/>
      <c r="X226" s="270"/>
      <c r="Y226" s="270"/>
      <c r="Z226" s="270"/>
      <c r="AA226" s="270"/>
      <c r="AB226" s="270"/>
    </row>
    <row r="227" spans="1:28" ht="22.5" x14ac:dyDescent="0.25">
      <c r="A227" s="270"/>
      <c r="B227" s="270"/>
      <c r="C227" s="270"/>
      <c r="D227" s="270"/>
      <c r="E227" s="270"/>
      <c r="F227" s="270"/>
      <c r="G227" s="270"/>
      <c r="H227" s="270"/>
      <c r="I227" s="270"/>
      <c r="J227" s="270"/>
      <c r="K227" s="270"/>
      <c r="L227" s="270"/>
      <c r="M227" s="270"/>
      <c r="N227" s="270"/>
      <c r="O227" s="270"/>
      <c r="P227" s="270"/>
      <c r="Q227" s="270"/>
      <c r="R227" s="270"/>
      <c r="S227" s="270"/>
      <c r="T227" s="270"/>
      <c r="U227" s="270"/>
      <c r="V227" s="270"/>
      <c r="W227" s="270"/>
      <c r="X227" s="270"/>
      <c r="Y227" s="270"/>
      <c r="Z227" s="270"/>
      <c r="AA227" s="270"/>
      <c r="AB227" s="270"/>
    </row>
    <row r="228" spans="1:28" ht="22.5" x14ac:dyDescent="0.25">
      <c r="A228" s="270"/>
      <c r="B228" s="270"/>
      <c r="C228" s="270"/>
      <c r="D228" s="270"/>
      <c r="E228" s="270"/>
      <c r="F228" s="270"/>
      <c r="G228" s="270"/>
      <c r="H228" s="270"/>
      <c r="I228" s="270"/>
      <c r="J228" s="270"/>
      <c r="K228" s="270"/>
      <c r="L228" s="270"/>
      <c r="M228" s="270"/>
      <c r="N228" s="270"/>
      <c r="O228" s="270"/>
      <c r="P228" s="270"/>
      <c r="Q228" s="270"/>
      <c r="R228" s="270"/>
      <c r="S228" s="270"/>
      <c r="T228" s="270"/>
      <c r="U228" s="270"/>
      <c r="V228" s="270"/>
      <c r="W228" s="270"/>
      <c r="X228" s="270"/>
      <c r="Y228" s="270"/>
      <c r="Z228" s="270"/>
      <c r="AA228" s="270"/>
      <c r="AB228" s="270"/>
    </row>
    <row r="229" spans="1:28" ht="22.5" x14ac:dyDescent="0.25">
      <c r="A229" s="270"/>
      <c r="B229" s="270"/>
      <c r="C229" s="270"/>
      <c r="D229" s="270"/>
      <c r="E229" s="270"/>
      <c r="F229" s="270"/>
      <c r="G229" s="270"/>
      <c r="H229" s="270"/>
      <c r="I229" s="270"/>
      <c r="J229" s="270"/>
      <c r="K229" s="270"/>
      <c r="L229" s="270"/>
      <c r="M229" s="270"/>
      <c r="N229" s="270"/>
      <c r="O229" s="270"/>
      <c r="P229" s="270"/>
      <c r="Q229" s="270"/>
      <c r="R229" s="270"/>
      <c r="S229" s="270"/>
      <c r="T229" s="270"/>
      <c r="U229" s="270"/>
      <c r="V229" s="270"/>
      <c r="W229" s="270"/>
      <c r="X229" s="270"/>
      <c r="Y229" s="270"/>
      <c r="Z229" s="270"/>
      <c r="AA229" s="270"/>
      <c r="AB229" s="270"/>
    </row>
    <row r="230" spans="1:28" ht="22.5" x14ac:dyDescent="0.25">
      <c r="A230" s="270"/>
      <c r="B230" s="270"/>
      <c r="C230" s="270"/>
      <c r="D230" s="270"/>
      <c r="E230" s="270"/>
      <c r="F230" s="270"/>
      <c r="G230" s="270"/>
      <c r="H230" s="270"/>
      <c r="I230" s="270"/>
      <c r="J230" s="270"/>
      <c r="K230" s="270"/>
      <c r="L230" s="270"/>
      <c r="M230" s="270"/>
      <c r="N230" s="270"/>
      <c r="O230" s="270"/>
      <c r="P230" s="270"/>
      <c r="Q230" s="270"/>
      <c r="R230" s="270"/>
      <c r="S230" s="270"/>
      <c r="T230" s="270"/>
      <c r="U230" s="270"/>
      <c r="V230" s="270"/>
      <c r="W230" s="270"/>
      <c r="X230" s="270"/>
      <c r="Y230" s="270"/>
      <c r="Z230" s="270"/>
      <c r="AA230" s="270"/>
      <c r="AB230" s="270"/>
    </row>
    <row r="231" spans="1:28" ht="22.5" x14ac:dyDescent="0.25">
      <c r="A231" s="270"/>
      <c r="B231" s="270"/>
      <c r="C231" s="270"/>
      <c r="D231" s="270"/>
      <c r="E231" s="270"/>
      <c r="F231" s="270"/>
      <c r="G231" s="270"/>
      <c r="H231" s="270"/>
      <c r="I231" s="270"/>
      <c r="J231" s="270"/>
      <c r="K231" s="270"/>
      <c r="L231" s="270"/>
      <c r="M231" s="270"/>
      <c r="N231" s="270"/>
      <c r="O231" s="270"/>
      <c r="P231" s="270"/>
      <c r="Q231" s="270"/>
      <c r="R231" s="270"/>
      <c r="S231" s="270"/>
      <c r="T231" s="270"/>
      <c r="U231" s="270"/>
      <c r="V231" s="270"/>
      <c r="W231" s="270"/>
      <c r="X231" s="270"/>
      <c r="Y231" s="270"/>
      <c r="Z231" s="270"/>
      <c r="AA231" s="270"/>
      <c r="AB231" s="270"/>
    </row>
    <row r="232" spans="1:28" ht="22.5" x14ac:dyDescent="0.25">
      <c r="A232" s="270"/>
      <c r="B232" s="270"/>
      <c r="C232" s="270"/>
      <c r="D232" s="270"/>
      <c r="E232" s="270"/>
      <c r="F232" s="270"/>
      <c r="G232" s="270"/>
      <c r="H232" s="270"/>
      <c r="I232" s="270"/>
      <c r="J232" s="270"/>
      <c r="K232" s="270"/>
      <c r="L232" s="270"/>
      <c r="M232" s="270"/>
      <c r="N232" s="270"/>
      <c r="O232" s="270"/>
      <c r="P232" s="270"/>
      <c r="Q232" s="270"/>
      <c r="R232" s="270"/>
      <c r="S232" s="270"/>
      <c r="T232" s="270"/>
      <c r="U232" s="270"/>
      <c r="V232" s="270"/>
      <c r="W232" s="270"/>
      <c r="X232" s="270"/>
      <c r="Y232" s="270"/>
      <c r="Z232" s="270"/>
      <c r="AA232" s="270"/>
      <c r="AB232" s="270"/>
    </row>
    <row r="233" spans="1:28" ht="22.5" x14ac:dyDescent="0.25">
      <c r="A233" s="270"/>
      <c r="B233" s="270"/>
      <c r="C233" s="270"/>
      <c r="D233" s="270"/>
      <c r="E233" s="270"/>
      <c r="F233" s="270"/>
      <c r="G233" s="270"/>
      <c r="H233" s="270"/>
      <c r="I233" s="270"/>
      <c r="J233" s="270"/>
      <c r="K233" s="270"/>
      <c r="L233" s="270"/>
      <c r="M233" s="270"/>
      <c r="N233" s="270"/>
      <c r="O233" s="270"/>
      <c r="P233" s="270"/>
      <c r="Q233" s="270"/>
      <c r="R233" s="270"/>
      <c r="S233" s="270"/>
      <c r="T233" s="270"/>
      <c r="U233" s="270"/>
      <c r="V233" s="270"/>
      <c r="W233" s="270"/>
      <c r="X233" s="270"/>
      <c r="Y233" s="270"/>
      <c r="Z233" s="270"/>
      <c r="AA233" s="270"/>
      <c r="AB233" s="270"/>
    </row>
    <row r="234" spans="1:28" ht="22.5" x14ac:dyDescent="0.25">
      <c r="A234" s="270"/>
      <c r="B234" s="270"/>
      <c r="C234" s="270"/>
      <c r="D234" s="270"/>
      <c r="E234" s="270"/>
      <c r="F234" s="270"/>
      <c r="G234" s="270"/>
      <c r="H234" s="270"/>
      <c r="I234" s="270"/>
      <c r="J234" s="270"/>
      <c r="K234" s="270"/>
      <c r="L234" s="270"/>
      <c r="M234" s="270"/>
      <c r="N234" s="270"/>
      <c r="O234" s="270"/>
      <c r="P234" s="270"/>
      <c r="Q234" s="270"/>
      <c r="R234" s="270"/>
      <c r="S234" s="270"/>
      <c r="T234" s="270"/>
      <c r="U234" s="270"/>
      <c r="V234" s="270"/>
      <c r="W234" s="270"/>
      <c r="X234" s="270"/>
      <c r="Y234" s="270"/>
      <c r="Z234" s="270"/>
      <c r="AA234" s="270"/>
      <c r="AB234" s="270"/>
    </row>
    <row r="235" spans="1:28" ht="22.5" x14ac:dyDescent="0.25">
      <c r="A235" s="270"/>
      <c r="B235" s="270"/>
      <c r="C235" s="270"/>
      <c r="D235" s="270"/>
      <c r="E235" s="270"/>
      <c r="F235" s="270"/>
      <c r="G235" s="270"/>
      <c r="H235" s="270"/>
      <c r="I235" s="270"/>
      <c r="J235" s="270"/>
      <c r="K235" s="270"/>
      <c r="L235" s="270"/>
      <c r="M235" s="270"/>
      <c r="N235" s="270"/>
      <c r="O235" s="270"/>
      <c r="P235" s="270"/>
      <c r="Q235" s="270"/>
      <c r="R235" s="270"/>
      <c r="S235" s="270"/>
      <c r="T235" s="270"/>
      <c r="U235" s="270"/>
      <c r="V235" s="270"/>
      <c r="W235" s="270"/>
      <c r="X235" s="270"/>
      <c r="Y235" s="270"/>
      <c r="Z235" s="270"/>
      <c r="AA235" s="270"/>
      <c r="AB235" s="270"/>
    </row>
    <row r="236" spans="1:28" ht="22.5" x14ac:dyDescent="0.25">
      <c r="A236" s="270"/>
      <c r="B236" s="270"/>
      <c r="C236" s="270"/>
      <c r="D236" s="270"/>
      <c r="E236" s="270"/>
      <c r="F236" s="270"/>
      <c r="G236" s="270"/>
      <c r="H236" s="270"/>
      <c r="I236" s="270"/>
      <c r="J236" s="270"/>
      <c r="K236" s="270"/>
      <c r="L236" s="270"/>
      <c r="M236" s="270"/>
      <c r="N236" s="270"/>
      <c r="O236" s="270"/>
      <c r="P236" s="270"/>
      <c r="Q236" s="270"/>
      <c r="R236" s="270"/>
      <c r="S236" s="270"/>
      <c r="T236" s="270"/>
      <c r="U236" s="270"/>
      <c r="V236" s="270"/>
      <c r="W236" s="270"/>
      <c r="X236" s="270"/>
      <c r="Y236" s="270"/>
      <c r="Z236" s="270"/>
      <c r="AA236" s="270"/>
      <c r="AB236" s="270"/>
    </row>
    <row r="237" spans="1:28" ht="22.5" x14ac:dyDescent="0.25">
      <c r="A237" s="270"/>
      <c r="B237" s="270"/>
      <c r="C237" s="270"/>
      <c r="D237" s="270"/>
      <c r="E237" s="270"/>
      <c r="F237" s="270"/>
      <c r="G237" s="270"/>
      <c r="H237" s="270"/>
      <c r="I237" s="270"/>
      <c r="J237" s="270"/>
      <c r="K237" s="270"/>
      <c r="L237" s="270"/>
      <c r="M237" s="270"/>
      <c r="N237" s="270"/>
      <c r="O237" s="270"/>
      <c r="P237" s="270"/>
      <c r="Q237" s="270"/>
      <c r="R237" s="270"/>
      <c r="S237" s="270"/>
      <c r="T237" s="270"/>
      <c r="U237" s="270"/>
      <c r="V237" s="270"/>
      <c r="W237" s="270"/>
      <c r="X237" s="270"/>
      <c r="Y237" s="270"/>
      <c r="Z237" s="270"/>
      <c r="AA237" s="270"/>
      <c r="AB237" s="270"/>
    </row>
    <row r="238" spans="1:28" ht="22.5" x14ac:dyDescent="0.25">
      <c r="A238" s="270"/>
      <c r="B238" s="270"/>
      <c r="C238" s="270"/>
      <c r="D238" s="270"/>
      <c r="E238" s="270"/>
      <c r="F238" s="270"/>
      <c r="G238" s="270"/>
      <c r="H238" s="270"/>
      <c r="I238" s="270"/>
      <c r="J238" s="270"/>
      <c r="K238" s="270"/>
      <c r="L238" s="270"/>
      <c r="M238" s="270"/>
      <c r="N238" s="270"/>
      <c r="O238" s="270"/>
      <c r="P238" s="270"/>
      <c r="Q238" s="270"/>
      <c r="R238" s="270"/>
      <c r="S238" s="270"/>
      <c r="T238" s="270"/>
      <c r="U238" s="270"/>
      <c r="V238" s="270"/>
      <c r="W238" s="270"/>
      <c r="X238" s="270"/>
      <c r="Y238" s="270"/>
      <c r="Z238" s="270"/>
      <c r="AA238" s="270"/>
      <c r="AB238" s="270"/>
    </row>
    <row r="239" spans="1:28" ht="22.5" x14ac:dyDescent="0.25">
      <c r="A239" s="270"/>
      <c r="B239" s="270"/>
      <c r="C239" s="270"/>
      <c r="D239" s="270"/>
      <c r="E239" s="270"/>
      <c r="F239" s="270"/>
      <c r="G239" s="270"/>
      <c r="H239" s="270"/>
      <c r="I239" s="270"/>
      <c r="J239" s="270"/>
      <c r="K239" s="270"/>
      <c r="L239" s="270"/>
      <c r="M239" s="270"/>
      <c r="N239" s="270"/>
      <c r="O239" s="270"/>
      <c r="P239" s="270"/>
      <c r="Q239" s="270"/>
      <c r="R239" s="270"/>
      <c r="S239" s="270"/>
      <c r="T239" s="270"/>
      <c r="U239" s="270"/>
      <c r="V239" s="270"/>
      <c r="W239" s="270"/>
      <c r="X239" s="270"/>
      <c r="Y239" s="270"/>
      <c r="Z239" s="270"/>
      <c r="AA239" s="270"/>
      <c r="AB239" s="270"/>
    </row>
    <row r="240" spans="1:28" ht="22.5" x14ac:dyDescent="0.25">
      <c r="A240" s="270"/>
      <c r="B240" s="270"/>
      <c r="C240" s="270"/>
      <c r="D240" s="270"/>
      <c r="E240" s="270"/>
      <c r="F240" s="270"/>
      <c r="G240" s="270"/>
      <c r="H240" s="270"/>
      <c r="I240" s="270"/>
      <c r="J240" s="270"/>
      <c r="K240" s="270"/>
      <c r="L240" s="270"/>
      <c r="M240" s="270"/>
      <c r="N240" s="270"/>
      <c r="O240" s="270"/>
      <c r="P240" s="270"/>
      <c r="Q240" s="270"/>
      <c r="R240" s="270"/>
      <c r="S240" s="270"/>
      <c r="T240" s="270"/>
      <c r="U240" s="270"/>
      <c r="V240" s="270"/>
      <c r="W240" s="270"/>
      <c r="X240" s="270"/>
      <c r="Y240" s="270"/>
      <c r="Z240" s="270"/>
      <c r="AA240" s="270"/>
      <c r="AB240" s="270"/>
    </row>
    <row r="241" spans="1:28" ht="22.5" x14ac:dyDescent="0.25">
      <c r="A241" s="270"/>
      <c r="B241" s="270"/>
      <c r="C241" s="270"/>
      <c r="D241" s="270"/>
      <c r="E241" s="270"/>
      <c r="F241" s="270"/>
      <c r="G241" s="270"/>
      <c r="H241" s="270"/>
      <c r="I241" s="270"/>
      <c r="J241" s="270"/>
      <c r="K241" s="270"/>
      <c r="L241" s="270"/>
      <c r="M241" s="270"/>
      <c r="N241" s="270"/>
      <c r="O241" s="270"/>
      <c r="P241" s="270"/>
      <c r="Q241" s="270"/>
      <c r="R241" s="270"/>
      <c r="S241" s="270"/>
      <c r="T241" s="270"/>
      <c r="U241" s="270"/>
      <c r="V241" s="270"/>
      <c r="W241" s="270"/>
      <c r="X241" s="270"/>
      <c r="Y241" s="270"/>
      <c r="Z241" s="270"/>
      <c r="AA241" s="270"/>
      <c r="AB241" s="270"/>
    </row>
    <row r="242" spans="1:28" ht="22.5" x14ac:dyDescent="0.25">
      <c r="A242" s="270"/>
      <c r="B242" s="270"/>
      <c r="C242" s="270"/>
      <c r="D242" s="270"/>
      <c r="E242" s="270"/>
      <c r="F242" s="270"/>
      <c r="G242" s="270"/>
      <c r="H242" s="270"/>
      <c r="I242" s="270"/>
      <c r="J242" s="270"/>
      <c r="K242" s="270"/>
      <c r="L242" s="270"/>
      <c r="M242" s="270"/>
      <c r="N242" s="270"/>
      <c r="O242" s="270"/>
      <c r="P242" s="270"/>
      <c r="Q242" s="270"/>
      <c r="R242" s="270"/>
      <c r="S242" s="270"/>
      <c r="T242" s="270"/>
      <c r="U242" s="270"/>
      <c r="V242" s="270"/>
      <c r="W242" s="270"/>
      <c r="X242" s="270"/>
      <c r="Y242" s="270"/>
      <c r="Z242" s="270"/>
      <c r="AA242" s="270"/>
      <c r="AB242" s="270"/>
    </row>
    <row r="243" spans="1:28" ht="22.5" x14ac:dyDescent="0.25">
      <c r="A243" s="270"/>
      <c r="B243" s="270"/>
      <c r="C243" s="270"/>
      <c r="D243" s="270"/>
      <c r="E243" s="270"/>
      <c r="F243" s="270"/>
      <c r="G243" s="270"/>
      <c r="H243" s="270"/>
      <c r="I243" s="270"/>
      <c r="J243" s="270"/>
      <c r="K243" s="270"/>
      <c r="L243" s="270"/>
      <c r="M243" s="270"/>
      <c r="N243" s="270"/>
      <c r="O243" s="270"/>
      <c r="P243" s="270"/>
      <c r="Q243" s="270"/>
      <c r="R243" s="270"/>
      <c r="S243" s="270"/>
      <c r="T243" s="270"/>
      <c r="U243" s="270"/>
      <c r="V243" s="270"/>
      <c r="W243" s="270"/>
      <c r="X243" s="270"/>
      <c r="Y243" s="270"/>
      <c r="Z243" s="270"/>
      <c r="AA243" s="270"/>
      <c r="AB243" s="270"/>
    </row>
    <row r="244" spans="1:28" ht="22.5" x14ac:dyDescent="0.25">
      <c r="A244" s="270"/>
      <c r="B244" s="270"/>
      <c r="C244" s="270"/>
      <c r="D244" s="270"/>
      <c r="E244" s="270"/>
      <c r="F244" s="270"/>
      <c r="G244" s="270"/>
      <c r="H244" s="270"/>
      <c r="I244" s="270"/>
      <c r="J244" s="270"/>
      <c r="K244" s="270"/>
      <c r="L244" s="270"/>
      <c r="M244" s="270"/>
      <c r="N244" s="270"/>
      <c r="O244" s="270"/>
      <c r="P244" s="270"/>
      <c r="Q244" s="270"/>
      <c r="R244" s="270"/>
      <c r="S244" s="270"/>
      <c r="T244" s="270"/>
      <c r="U244" s="270"/>
      <c r="V244" s="270"/>
      <c r="W244" s="270"/>
      <c r="X244" s="270"/>
      <c r="Y244" s="270"/>
      <c r="Z244" s="270"/>
      <c r="AA244" s="270"/>
      <c r="AB244" s="270"/>
    </row>
    <row r="245" spans="1:28" ht="22.5" x14ac:dyDescent="0.25">
      <c r="A245" s="270"/>
      <c r="B245" s="270"/>
      <c r="C245" s="270"/>
      <c r="D245" s="270"/>
      <c r="E245" s="270"/>
      <c r="F245" s="270"/>
      <c r="G245" s="270"/>
      <c r="H245" s="270"/>
      <c r="I245" s="270"/>
      <c r="J245" s="270"/>
      <c r="K245" s="270"/>
      <c r="L245" s="270"/>
      <c r="M245" s="270"/>
      <c r="N245" s="270"/>
      <c r="O245" s="270"/>
      <c r="P245" s="270"/>
      <c r="Q245" s="270"/>
      <c r="R245" s="270"/>
      <c r="S245" s="270"/>
      <c r="T245" s="270"/>
      <c r="U245" s="270"/>
      <c r="V245" s="270"/>
      <c r="W245" s="270"/>
      <c r="X245" s="270"/>
      <c r="Y245" s="270"/>
      <c r="Z245" s="270"/>
      <c r="AA245" s="270"/>
      <c r="AB245" s="270"/>
    </row>
    <row r="246" spans="1:28" ht="22.5" x14ac:dyDescent="0.25">
      <c r="A246" s="270"/>
      <c r="B246" s="270"/>
      <c r="C246" s="270"/>
      <c r="D246" s="270"/>
      <c r="E246" s="270"/>
      <c r="F246" s="270"/>
      <c r="G246" s="270"/>
      <c r="H246" s="270"/>
      <c r="I246" s="270"/>
      <c r="J246" s="270"/>
      <c r="K246" s="270"/>
      <c r="L246" s="270"/>
      <c r="M246" s="270"/>
      <c r="N246" s="270"/>
      <c r="O246" s="270"/>
      <c r="P246" s="270"/>
      <c r="Q246" s="270"/>
      <c r="R246" s="270"/>
      <c r="S246" s="270"/>
      <c r="T246" s="270"/>
      <c r="U246" s="270"/>
      <c r="V246" s="270"/>
      <c r="W246" s="270"/>
      <c r="X246" s="270"/>
      <c r="Y246" s="270"/>
      <c r="Z246" s="270"/>
      <c r="AA246" s="270"/>
      <c r="AB246" s="270"/>
    </row>
    <row r="247" spans="1:28" ht="22.5" x14ac:dyDescent="0.25">
      <c r="A247" s="270"/>
      <c r="B247" s="270"/>
      <c r="C247" s="270"/>
      <c r="D247" s="270"/>
      <c r="E247" s="270"/>
      <c r="F247" s="270"/>
      <c r="G247" s="270"/>
      <c r="H247" s="270"/>
      <c r="I247" s="270"/>
      <c r="J247" s="270"/>
      <c r="K247" s="270"/>
      <c r="L247" s="270"/>
      <c r="M247" s="270"/>
      <c r="N247" s="270"/>
      <c r="O247" s="270"/>
      <c r="P247" s="270"/>
      <c r="Q247" s="270"/>
      <c r="R247" s="270"/>
      <c r="S247" s="270"/>
      <c r="T247" s="270"/>
      <c r="U247" s="270"/>
      <c r="V247" s="270"/>
      <c r="W247" s="270"/>
      <c r="X247" s="270"/>
      <c r="Y247" s="270"/>
      <c r="Z247" s="270"/>
      <c r="AA247" s="270"/>
      <c r="AB247" s="270"/>
    </row>
    <row r="248" spans="1:28" ht="22.5" x14ac:dyDescent="0.25">
      <c r="A248" s="270"/>
      <c r="B248" s="270"/>
      <c r="C248" s="270"/>
      <c r="D248" s="270"/>
      <c r="E248" s="270"/>
      <c r="F248" s="270"/>
      <c r="G248" s="270"/>
      <c r="H248" s="270"/>
      <c r="I248" s="270"/>
      <c r="J248" s="270"/>
      <c r="K248" s="270"/>
      <c r="L248" s="270"/>
      <c r="M248" s="270"/>
      <c r="N248" s="270"/>
      <c r="O248" s="270"/>
      <c r="P248" s="270"/>
      <c r="Q248" s="270"/>
      <c r="R248" s="270"/>
      <c r="S248" s="270"/>
      <c r="T248" s="270"/>
      <c r="U248" s="270"/>
      <c r="V248" s="270"/>
      <c r="W248" s="270"/>
      <c r="X248" s="270"/>
      <c r="Y248" s="270"/>
      <c r="Z248" s="270"/>
      <c r="AA248" s="270"/>
      <c r="AB248" s="270"/>
    </row>
    <row r="249" spans="1:28" ht="22.5" x14ac:dyDescent="0.25">
      <c r="A249" s="270"/>
      <c r="B249" s="270"/>
      <c r="C249" s="270"/>
      <c r="D249" s="270"/>
      <c r="E249" s="270"/>
      <c r="F249" s="270"/>
      <c r="G249" s="270"/>
      <c r="H249" s="270"/>
      <c r="I249" s="270"/>
      <c r="J249" s="270"/>
      <c r="K249" s="270"/>
      <c r="L249" s="270"/>
      <c r="M249" s="270"/>
      <c r="N249" s="270"/>
      <c r="O249" s="270"/>
      <c r="P249" s="270"/>
      <c r="Q249" s="270"/>
      <c r="R249" s="270"/>
      <c r="S249" s="270"/>
      <c r="T249" s="270"/>
      <c r="U249" s="270"/>
      <c r="V249" s="270"/>
      <c r="W249" s="270"/>
      <c r="X249" s="270"/>
      <c r="Y249" s="270"/>
      <c r="Z249" s="270"/>
      <c r="AA249" s="270"/>
      <c r="AB249" s="270"/>
    </row>
    <row r="250" spans="1:28" ht="22.5" x14ac:dyDescent="0.25">
      <c r="A250" s="270"/>
      <c r="B250" s="270"/>
      <c r="C250" s="270"/>
      <c r="D250" s="270"/>
      <c r="E250" s="270"/>
      <c r="F250" s="270"/>
      <c r="G250" s="270"/>
      <c r="H250" s="270"/>
      <c r="I250" s="270"/>
      <c r="J250" s="270"/>
      <c r="K250" s="270"/>
      <c r="L250" s="270"/>
      <c r="M250" s="270"/>
      <c r="N250" s="270"/>
      <c r="O250" s="270"/>
      <c r="P250" s="270"/>
      <c r="Q250" s="270"/>
      <c r="R250" s="270"/>
      <c r="S250" s="270"/>
      <c r="T250" s="270"/>
      <c r="U250" s="270"/>
      <c r="V250" s="270"/>
      <c r="W250" s="270"/>
      <c r="X250" s="270"/>
      <c r="Y250" s="270"/>
      <c r="Z250" s="270"/>
      <c r="AA250" s="270"/>
      <c r="AB250" s="270"/>
    </row>
    <row r="251" spans="1:28" ht="22.5" x14ac:dyDescent="0.25">
      <c r="A251" s="270"/>
      <c r="B251" s="270"/>
      <c r="C251" s="270"/>
      <c r="D251" s="270"/>
      <c r="E251" s="270"/>
      <c r="F251" s="270"/>
      <c r="G251" s="270"/>
      <c r="H251" s="270"/>
      <c r="I251" s="270"/>
      <c r="J251" s="270"/>
      <c r="K251" s="270"/>
      <c r="L251" s="270"/>
      <c r="M251" s="270"/>
      <c r="N251" s="270"/>
      <c r="O251" s="270"/>
      <c r="P251" s="270"/>
      <c r="Q251" s="270"/>
      <c r="R251" s="270"/>
      <c r="S251" s="270"/>
      <c r="T251" s="270"/>
      <c r="U251" s="270"/>
      <c r="V251" s="270"/>
      <c r="W251" s="270"/>
      <c r="X251" s="270"/>
      <c r="Y251" s="270"/>
      <c r="Z251" s="270"/>
      <c r="AA251" s="270"/>
      <c r="AB251" s="270"/>
    </row>
    <row r="252" spans="1:28" ht="22.5" x14ac:dyDescent="0.25">
      <c r="A252" s="270"/>
      <c r="B252" s="270"/>
      <c r="C252" s="270"/>
      <c r="D252" s="270"/>
      <c r="E252" s="270"/>
      <c r="F252" s="270"/>
      <c r="G252" s="270"/>
      <c r="H252" s="270"/>
      <c r="I252" s="270"/>
      <c r="J252" s="270"/>
      <c r="K252" s="270"/>
      <c r="L252" s="270"/>
      <c r="M252" s="270"/>
      <c r="N252" s="270"/>
      <c r="O252" s="270"/>
      <c r="P252" s="270"/>
      <c r="Q252" s="270"/>
      <c r="R252" s="270"/>
      <c r="S252" s="270"/>
      <c r="T252" s="270"/>
      <c r="U252" s="270"/>
      <c r="V252" s="270"/>
      <c r="W252" s="270"/>
      <c r="X252" s="270"/>
      <c r="Y252" s="270"/>
      <c r="Z252" s="270"/>
      <c r="AA252" s="270"/>
      <c r="AB252" s="270"/>
    </row>
    <row r="253" spans="1:28" ht="22.5" x14ac:dyDescent="0.25">
      <c r="A253" s="270"/>
      <c r="B253" s="270"/>
      <c r="C253" s="270"/>
      <c r="D253" s="270"/>
      <c r="E253" s="270"/>
      <c r="F253" s="270"/>
      <c r="G253" s="270"/>
      <c r="H253" s="270"/>
      <c r="I253" s="270"/>
      <c r="J253" s="270"/>
      <c r="K253" s="270"/>
      <c r="L253" s="270"/>
      <c r="M253" s="270"/>
      <c r="N253" s="270"/>
      <c r="O253" s="270"/>
      <c r="P253" s="270"/>
      <c r="Q253" s="270"/>
      <c r="R253" s="270"/>
      <c r="S253" s="270"/>
      <c r="T253" s="270"/>
      <c r="U253" s="270"/>
      <c r="V253" s="270"/>
      <c r="W253" s="270"/>
      <c r="X253" s="270"/>
      <c r="Y253" s="270"/>
      <c r="Z253" s="270"/>
      <c r="AA253" s="270"/>
      <c r="AB253" s="270"/>
    </row>
    <row r="254" spans="1:28" ht="22.5" x14ac:dyDescent="0.25">
      <c r="A254" s="270"/>
      <c r="B254" s="270"/>
      <c r="C254" s="270"/>
      <c r="D254" s="270"/>
      <c r="E254" s="270"/>
      <c r="F254" s="270"/>
      <c r="G254" s="270"/>
      <c r="H254" s="270"/>
      <c r="I254" s="270"/>
      <c r="J254" s="270"/>
      <c r="K254" s="270"/>
      <c r="L254" s="270"/>
      <c r="M254" s="270"/>
      <c r="N254" s="270"/>
      <c r="O254" s="270"/>
      <c r="P254" s="270"/>
      <c r="Q254" s="270"/>
      <c r="R254" s="270"/>
      <c r="S254" s="270"/>
      <c r="T254" s="270"/>
      <c r="U254" s="270"/>
      <c r="V254" s="270"/>
      <c r="W254" s="270"/>
      <c r="X254" s="270"/>
      <c r="Y254" s="270"/>
      <c r="Z254" s="270"/>
      <c r="AA254" s="270"/>
      <c r="AB254" s="270"/>
    </row>
    <row r="255" spans="1:28" ht="22.5" x14ac:dyDescent="0.25">
      <c r="A255" s="270"/>
      <c r="B255" s="270"/>
      <c r="C255" s="270"/>
      <c r="D255" s="270"/>
      <c r="E255" s="270"/>
      <c r="F255" s="270"/>
      <c r="G255" s="270"/>
      <c r="H255" s="270"/>
      <c r="I255" s="270"/>
      <c r="J255" s="270"/>
      <c r="K255" s="270"/>
      <c r="L255" s="270"/>
      <c r="M255" s="270"/>
      <c r="N255" s="270"/>
      <c r="O255" s="270"/>
      <c r="P255" s="270"/>
      <c r="Q255" s="270"/>
      <c r="R255" s="270"/>
      <c r="S255" s="270"/>
      <c r="T255" s="270"/>
      <c r="U255" s="270"/>
      <c r="V255" s="270"/>
      <c r="W255" s="270"/>
      <c r="X255" s="270"/>
      <c r="Y255" s="270"/>
      <c r="Z255" s="270"/>
      <c r="AA255" s="270"/>
      <c r="AB255" s="270"/>
    </row>
    <row r="256" spans="1:28" ht="22.5" x14ac:dyDescent="0.25">
      <c r="A256" s="270"/>
      <c r="B256" s="270"/>
      <c r="C256" s="270"/>
      <c r="D256" s="270"/>
      <c r="E256" s="270"/>
      <c r="F256" s="270"/>
      <c r="G256" s="270"/>
      <c r="H256" s="270"/>
      <c r="I256" s="270"/>
      <c r="J256" s="270"/>
      <c r="K256" s="270"/>
      <c r="L256" s="270"/>
      <c r="M256" s="270"/>
      <c r="N256" s="270"/>
      <c r="O256" s="270"/>
      <c r="P256" s="270"/>
      <c r="Q256" s="270"/>
      <c r="R256" s="270"/>
      <c r="S256" s="270"/>
      <c r="T256" s="270"/>
      <c r="U256" s="270"/>
      <c r="V256" s="270"/>
      <c r="W256" s="270"/>
      <c r="X256" s="270"/>
      <c r="Y256" s="270"/>
      <c r="Z256" s="270"/>
      <c r="AA256" s="270"/>
      <c r="AB256" s="270"/>
    </row>
    <row r="257" spans="1:28" ht="22.5" x14ac:dyDescent="0.25">
      <c r="A257" s="270"/>
      <c r="B257" s="270"/>
      <c r="C257" s="270"/>
      <c r="D257" s="270"/>
      <c r="E257" s="270"/>
      <c r="F257" s="270"/>
      <c r="G257" s="270"/>
      <c r="H257" s="270"/>
      <c r="I257" s="270"/>
      <c r="J257" s="270"/>
      <c r="K257" s="270"/>
      <c r="L257" s="270"/>
      <c r="M257" s="270"/>
      <c r="N257" s="270"/>
      <c r="O257" s="270"/>
      <c r="P257" s="270"/>
      <c r="Q257" s="270"/>
      <c r="R257" s="270"/>
      <c r="S257" s="270"/>
      <c r="T257" s="270"/>
      <c r="U257" s="270"/>
      <c r="V257" s="270"/>
      <c r="W257" s="270"/>
      <c r="X257" s="270"/>
      <c r="Y257" s="270"/>
      <c r="Z257" s="270"/>
      <c r="AA257" s="270"/>
      <c r="AB257" s="270"/>
    </row>
    <row r="258" spans="1:28" ht="22.5" x14ac:dyDescent="0.25">
      <c r="A258" s="270"/>
      <c r="B258" s="270"/>
      <c r="C258" s="270"/>
      <c r="D258" s="270"/>
      <c r="E258" s="270"/>
      <c r="F258" s="270"/>
      <c r="G258" s="270"/>
      <c r="H258" s="270"/>
      <c r="I258" s="270"/>
      <c r="J258" s="270"/>
      <c r="K258" s="270"/>
      <c r="L258" s="270"/>
      <c r="M258" s="270"/>
      <c r="N258" s="270"/>
      <c r="O258" s="270"/>
      <c r="P258" s="270"/>
      <c r="Q258" s="270"/>
      <c r="R258" s="270"/>
      <c r="S258" s="270"/>
      <c r="T258" s="270"/>
      <c r="U258" s="270"/>
      <c r="V258" s="270"/>
      <c r="W258" s="270"/>
      <c r="X258" s="270"/>
      <c r="Y258" s="270"/>
      <c r="Z258" s="270"/>
      <c r="AA258" s="270"/>
      <c r="AB258" s="270"/>
    </row>
    <row r="259" spans="1:28" ht="22.5" x14ac:dyDescent="0.25">
      <c r="A259" s="270"/>
      <c r="B259" s="270"/>
      <c r="C259" s="270"/>
      <c r="D259" s="270"/>
      <c r="E259" s="270"/>
      <c r="F259" s="270"/>
      <c r="G259" s="270"/>
      <c r="H259" s="270"/>
      <c r="I259" s="270"/>
      <c r="J259" s="270"/>
      <c r="K259" s="270"/>
      <c r="L259" s="270"/>
      <c r="M259" s="270"/>
      <c r="N259" s="270"/>
      <c r="O259" s="270"/>
      <c r="P259" s="270"/>
      <c r="Q259" s="270"/>
      <c r="R259" s="270"/>
      <c r="S259" s="270"/>
      <c r="T259" s="270"/>
      <c r="U259" s="270"/>
      <c r="V259" s="270"/>
      <c r="W259" s="270"/>
      <c r="X259" s="270"/>
      <c r="Y259" s="270"/>
      <c r="Z259" s="270"/>
      <c r="AA259" s="270"/>
      <c r="AB259" s="270"/>
    </row>
    <row r="260" spans="1:28" ht="22.5" x14ac:dyDescent="0.25">
      <c r="A260" s="270"/>
      <c r="B260" s="270"/>
      <c r="C260" s="270"/>
      <c r="D260" s="270"/>
      <c r="E260" s="270"/>
      <c r="F260" s="270"/>
      <c r="G260" s="270"/>
      <c r="H260" s="270"/>
      <c r="I260" s="270"/>
      <c r="J260" s="270"/>
      <c r="K260" s="270"/>
      <c r="L260" s="270"/>
      <c r="M260" s="270"/>
      <c r="N260" s="270"/>
      <c r="O260" s="270"/>
      <c r="P260" s="270"/>
      <c r="Q260" s="270"/>
      <c r="R260" s="270"/>
      <c r="S260" s="270"/>
      <c r="T260" s="270"/>
      <c r="U260" s="270"/>
      <c r="V260" s="270"/>
      <c r="W260" s="270"/>
      <c r="X260" s="270"/>
      <c r="Y260" s="270"/>
      <c r="Z260" s="270"/>
      <c r="AA260" s="270"/>
      <c r="AB260" s="270"/>
    </row>
    <row r="261" spans="1:28" ht="22.5" x14ac:dyDescent="0.25">
      <c r="A261" s="270"/>
      <c r="B261" s="270"/>
      <c r="C261" s="270"/>
      <c r="D261" s="270"/>
      <c r="E261" s="270"/>
      <c r="F261" s="270"/>
      <c r="G261" s="270"/>
      <c r="H261" s="270"/>
      <c r="I261" s="270"/>
      <c r="J261" s="270"/>
      <c r="K261" s="270"/>
      <c r="L261" s="270"/>
      <c r="M261" s="270"/>
      <c r="N261" s="270"/>
      <c r="O261" s="270"/>
      <c r="P261" s="270"/>
      <c r="Q261" s="270"/>
      <c r="R261" s="270"/>
      <c r="S261" s="270"/>
      <c r="T261" s="270"/>
      <c r="U261" s="270"/>
      <c r="V261" s="270"/>
      <c r="W261" s="270"/>
      <c r="X261" s="270"/>
      <c r="Y261" s="270"/>
      <c r="Z261" s="270"/>
      <c r="AA261" s="270"/>
      <c r="AB261" s="270"/>
    </row>
    <row r="262" spans="1:28" ht="22.5" x14ac:dyDescent="0.25">
      <c r="A262" s="270"/>
      <c r="B262" s="270"/>
      <c r="C262" s="270"/>
      <c r="D262" s="270"/>
      <c r="E262" s="270"/>
      <c r="F262" s="270"/>
      <c r="G262" s="270"/>
      <c r="H262" s="270"/>
      <c r="I262" s="270"/>
      <c r="J262" s="270"/>
      <c r="K262" s="270"/>
      <c r="L262" s="270"/>
      <c r="M262" s="270"/>
      <c r="N262" s="270"/>
      <c r="O262" s="270"/>
      <c r="P262" s="270"/>
      <c r="Q262" s="270"/>
      <c r="R262" s="270"/>
      <c r="S262" s="270"/>
      <c r="T262" s="270"/>
      <c r="U262" s="270"/>
      <c r="V262" s="270"/>
      <c r="W262" s="270"/>
      <c r="X262" s="270"/>
      <c r="Y262" s="270"/>
      <c r="Z262" s="270"/>
      <c r="AA262" s="270"/>
      <c r="AB262" s="270"/>
    </row>
    <row r="263" spans="1:28" ht="22.5" x14ac:dyDescent="0.25">
      <c r="A263" s="270"/>
      <c r="B263" s="270"/>
      <c r="C263" s="270"/>
      <c r="D263" s="270"/>
      <c r="E263" s="270"/>
      <c r="F263" s="270"/>
      <c r="G263" s="270"/>
      <c r="H263" s="270"/>
      <c r="I263" s="270"/>
      <c r="J263" s="270"/>
      <c r="K263" s="270"/>
      <c r="L263" s="270"/>
      <c r="M263" s="270"/>
      <c r="N263" s="270"/>
      <c r="O263" s="270"/>
      <c r="P263" s="270"/>
      <c r="Q263" s="270"/>
      <c r="R263" s="270"/>
      <c r="S263" s="270"/>
      <c r="T263" s="270"/>
      <c r="U263" s="270"/>
      <c r="V263" s="270"/>
      <c r="W263" s="270"/>
      <c r="X263" s="270"/>
      <c r="Y263" s="270"/>
      <c r="Z263" s="270"/>
      <c r="AA263" s="270"/>
      <c r="AB263" s="270"/>
    </row>
    <row r="264" spans="1:28" ht="22.5" x14ac:dyDescent="0.25">
      <c r="A264" s="270"/>
      <c r="B264" s="270"/>
      <c r="C264" s="270"/>
      <c r="D264" s="270"/>
      <c r="E264" s="270"/>
      <c r="F264" s="270"/>
      <c r="G264" s="270"/>
      <c r="H264" s="270"/>
      <c r="I264" s="270"/>
      <c r="J264" s="270"/>
      <c r="K264" s="270"/>
      <c r="L264" s="270"/>
      <c r="M264" s="270"/>
      <c r="N264" s="270"/>
      <c r="O264" s="270"/>
      <c r="P264" s="270"/>
      <c r="Q264" s="270"/>
      <c r="R264" s="270"/>
      <c r="S264" s="270"/>
      <c r="T264" s="270"/>
      <c r="U264" s="270"/>
      <c r="V264" s="270"/>
      <c r="W264" s="270"/>
      <c r="X264" s="270"/>
      <c r="Y264" s="270"/>
      <c r="Z264" s="270"/>
      <c r="AA264" s="270"/>
      <c r="AB264" s="270"/>
    </row>
    <row r="265" spans="1:28" ht="22.5" x14ac:dyDescent="0.25">
      <c r="A265" s="270"/>
      <c r="B265" s="270"/>
      <c r="C265" s="270"/>
      <c r="D265" s="270"/>
      <c r="E265" s="270"/>
      <c r="F265" s="270"/>
      <c r="G265" s="270"/>
      <c r="H265" s="270"/>
      <c r="I265" s="270"/>
      <c r="J265" s="270"/>
      <c r="K265" s="270"/>
      <c r="L265" s="270"/>
      <c r="M265" s="270"/>
      <c r="N265" s="270"/>
      <c r="O265" s="270"/>
      <c r="P265" s="270"/>
      <c r="Q265" s="270"/>
      <c r="R265" s="270"/>
      <c r="S265" s="270"/>
      <c r="T265" s="270"/>
      <c r="U265" s="270"/>
      <c r="V265" s="270"/>
      <c r="W265" s="270"/>
      <c r="X265" s="270"/>
      <c r="Y265" s="270"/>
      <c r="Z265" s="270"/>
      <c r="AA265" s="270"/>
      <c r="AB265" s="270"/>
    </row>
    <row r="266" spans="1:28" ht="22.5" x14ac:dyDescent="0.25">
      <c r="A266" s="270"/>
      <c r="B266" s="270"/>
      <c r="C266" s="270"/>
      <c r="D266" s="270"/>
      <c r="E266" s="270"/>
      <c r="F266" s="270"/>
      <c r="G266" s="270"/>
      <c r="H266" s="270"/>
      <c r="I266" s="270"/>
      <c r="J266" s="270"/>
      <c r="K266" s="270"/>
      <c r="L266" s="270"/>
      <c r="M266" s="270"/>
      <c r="N266" s="270"/>
      <c r="O266" s="270"/>
      <c r="P266" s="270"/>
      <c r="Q266" s="270"/>
      <c r="R266" s="270"/>
      <c r="S266" s="270"/>
      <c r="T266" s="270"/>
      <c r="U266" s="270"/>
      <c r="V266" s="270"/>
      <c r="W266" s="270"/>
      <c r="X266" s="270"/>
      <c r="Y266" s="270"/>
      <c r="Z266" s="270"/>
      <c r="AA266" s="270"/>
      <c r="AB266" s="270"/>
    </row>
    <row r="267" spans="1:28" ht="22.5" x14ac:dyDescent="0.25">
      <c r="A267" s="270"/>
      <c r="B267" s="270"/>
      <c r="C267" s="270"/>
      <c r="D267" s="270"/>
      <c r="E267" s="270"/>
      <c r="F267" s="270"/>
      <c r="G267" s="270"/>
      <c r="H267" s="270"/>
      <c r="I267" s="270"/>
      <c r="J267" s="270"/>
      <c r="K267" s="270"/>
      <c r="L267" s="270"/>
      <c r="M267" s="270"/>
      <c r="N267" s="270"/>
      <c r="O267" s="270"/>
      <c r="P267" s="270"/>
      <c r="Q267" s="270"/>
      <c r="R267" s="270"/>
      <c r="S267" s="270"/>
      <c r="T267" s="270"/>
      <c r="U267" s="270"/>
      <c r="V267" s="270"/>
      <c r="W267" s="270"/>
      <c r="X267" s="270"/>
      <c r="Y267" s="270"/>
      <c r="Z267" s="270"/>
      <c r="AA267" s="270"/>
      <c r="AB267" s="270"/>
    </row>
    <row r="268" spans="1:28" ht="22.5" x14ac:dyDescent="0.25">
      <c r="A268" s="270"/>
      <c r="B268" s="270"/>
      <c r="C268" s="270"/>
      <c r="D268" s="270"/>
      <c r="E268" s="270"/>
      <c r="F268" s="270"/>
      <c r="G268" s="270"/>
      <c r="H268" s="270"/>
      <c r="I268" s="270"/>
      <c r="J268" s="270"/>
      <c r="K268" s="270"/>
      <c r="L268" s="270"/>
      <c r="M268" s="270"/>
      <c r="N268" s="270"/>
      <c r="O268" s="270"/>
      <c r="P268" s="270"/>
      <c r="Q268" s="270"/>
      <c r="R268" s="270"/>
      <c r="S268" s="270"/>
      <c r="T268" s="270"/>
      <c r="U268" s="270"/>
      <c r="V268" s="270"/>
      <c r="W268" s="270"/>
      <c r="X268" s="270"/>
      <c r="Y268" s="270"/>
      <c r="Z268" s="270"/>
      <c r="AA268" s="270"/>
      <c r="AB268" s="270"/>
    </row>
    <row r="269" spans="1:28" ht="22.5" x14ac:dyDescent="0.25">
      <c r="A269" s="270"/>
      <c r="B269" s="270"/>
      <c r="C269" s="270"/>
      <c r="D269" s="270"/>
      <c r="E269" s="270"/>
      <c r="F269" s="270"/>
      <c r="G269" s="270"/>
      <c r="H269" s="270"/>
      <c r="I269" s="270"/>
      <c r="J269" s="270"/>
      <c r="K269" s="270"/>
      <c r="L269" s="270"/>
      <c r="M269" s="270"/>
      <c r="N269" s="270"/>
      <c r="O269" s="270"/>
      <c r="P269" s="270"/>
      <c r="Q269" s="270"/>
      <c r="R269" s="270"/>
      <c r="S269" s="270"/>
      <c r="T269" s="270"/>
      <c r="U269" s="270"/>
      <c r="V269" s="270"/>
      <c r="W269" s="270"/>
      <c r="X269" s="270"/>
      <c r="Y269" s="270"/>
      <c r="Z269" s="270"/>
      <c r="AA269" s="270"/>
      <c r="AB269" s="270"/>
    </row>
    <row r="270" spans="1:28" ht="22.5" x14ac:dyDescent="0.25">
      <c r="A270" s="270"/>
      <c r="B270" s="270"/>
      <c r="C270" s="270"/>
      <c r="D270" s="270"/>
      <c r="E270" s="270"/>
      <c r="F270" s="270"/>
      <c r="G270" s="270"/>
      <c r="H270" s="270"/>
      <c r="I270" s="270"/>
      <c r="J270" s="270"/>
      <c r="K270" s="270"/>
      <c r="L270" s="270"/>
      <c r="M270" s="270"/>
      <c r="N270" s="270"/>
      <c r="O270" s="270"/>
      <c r="P270" s="270"/>
      <c r="Q270" s="270"/>
      <c r="R270" s="270"/>
      <c r="S270" s="270"/>
      <c r="T270" s="270"/>
      <c r="U270" s="270"/>
      <c r="V270" s="270"/>
      <c r="W270" s="270"/>
      <c r="X270" s="270"/>
      <c r="Y270" s="270"/>
      <c r="Z270" s="270"/>
      <c r="AA270" s="270"/>
      <c r="AB270" s="270"/>
    </row>
    <row r="271" spans="1:28" ht="22.5" x14ac:dyDescent="0.25">
      <c r="A271" s="270"/>
      <c r="B271" s="270"/>
      <c r="C271" s="270"/>
      <c r="D271" s="270"/>
      <c r="E271" s="270"/>
      <c r="F271" s="270"/>
      <c r="G271" s="270"/>
      <c r="H271" s="270"/>
      <c r="I271" s="270"/>
      <c r="J271" s="270"/>
      <c r="K271" s="270"/>
      <c r="L271" s="270"/>
      <c r="M271" s="270"/>
      <c r="N271" s="270"/>
      <c r="O271" s="270"/>
      <c r="P271" s="270"/>
      <c r="Q271" s="270"/>
      <c r="R271" s="270"/>
      <c r="S271" s="270"/>
      <c r="T271" s="270"/>
      <c r="U271" s="270"/>
      <c r="V271" s="270"/>
      <c r="W271" s="270"/>
      <c r="X271" s="270"/>
      <c r="Y271" s="270"/>
      <c r="Z271" s="270"/>
      <c r="AA271" s="270"/>
      <c r="AB271" s="270"/>
    </row>
    <row r="272" spans="1:28" ht="22.5" x14ac:dyDescent="0.25">
      <c r="A272" s="270"/>
      <c r="B272" s="270"/>
      <c r="C272" s="270"/>
      <c r="D272" s="270"/>
      <c r="E272" s="270"/>
      <c r="F272" s="270"/>
      <c r="G272" s="270"/>
      <c r="H272" s="270"/>
      <c r="I272" s="270"/>
      <c r="J272" s="270"/>
      <c r="K272" s="270"/>
      <c r="L272" s="270"/>
      <c r="M272" s="270"/>
      <c r="N272" s="270"/>
      <c r="O272" s="270"/>
      <c r="P272" s="270"/>
      <c r="Q272" s="270"/>
      <c r="R272" s="270"/>
      <c r="S272" s="270"/>
      <c r="T272" s="270"/>
      <c r="U272" s="270"/>
      <c r="V272" s="270"/>
      <c r="W272" s="270"/>
      <c r="X272" s="270"/>
      <c r="Y272" s="270"/>
      <c r="Z272" s="270"/>
      <c r="AA272" s="270"/>
      <c r="AB272" s="270"/>
    </row>
    <row r="273" spans="1:28" ht="22.5" x14ac:dyDescent="0.25">
      <c r="A273" s="270"/>
      <c r="B273" s="270"/>
      <c r="C273" s="270"/>
      <c r="D273" s="270"/>
      <c r="E273" s="270"/>
      <c r="F273" s="270"/>
      <c r="G273" s="270"/>
      <c r="H273" s="270"/>
      <c r="I273" s="270"/>
      <c r="J273" s="270"/>
      <c r="K273" s="270"/>
      <c r="L273" s="270"/>
      <c r="M273" s="270"/>
      <c r="N273" s="270"/>
      <c r="O273" s="270"/>
      <c r="P273" s="270"/>
      <c r="Q273" s="270"/>
      <c r="R273" s="270"/>
      <c r="S273" s="270"/>
      <c r="T273" s="270"/>
      <c r="U273" s="270"/>
      <c r="V273" s="270"/>
      <c r="W273" s="270"/>
      <c r="X273" s="270"/>
      <c r="Y273" s="270"/>
      <c r="Z273" s="270"/>
      <c r="AA273" s="270"/>
      <c r="AB273" s="270"/>
    </row>
    <row r="274" spans="1:28" ht="22.5" x14ac:dyDescent="0.25">
      <c r="A274" s="270"/>
      <c r="B274" s="270"/>
      <c r="C274" s="270"/>
      <c r="D274" s="270"/>
      <c r="E274" s="270"/>
      <c r="F274" s="270"/>
      <c r="G274" s="270"/>
      <c r="H274" s="270"/>
      <c r="I274" s="270"/>
      <c r="J274" s="270"/>
      <c r="K274" s="270"/>
      <c r="L274" s="270"/>
      <c r="M274" s="270"/>
      <c r="N274" s="270"/>
      <c r="O274" s="270"/>
      <c r="P274" s="270"/>
      <c r="Q274" s="270"/>
      <c r="R274" s="270"/>
      <c r="S274" s="270"/>
      <c r="T274" s="270"/>
      <c r="U274" s="270"/>
      <c r="V274" s="270"/>
      <c r="W274" s="270"/>
      <c r="X274" s="270"/>
      <c r="Y274" s="270"/>
      <c r="Z274" s="270"/>
      <c r="AA274" s="270"/>
      <c r="AB274" s="270"/>
    </row>
    <row r="275" spans="1:28" ht="22.5" x14ac:dyDescent="0.25">
      <c r="A275" s="270"/>
      <c r="B275" s="270"/>
      <c r="C275" s="270"/>
      <c r="D275" s="270"/>
      <c r="E275" s="270"/>
      <c r="F275" s="270"/>
      <c r="G275" s="270"/>
      <c r="H275" s="270"/>
      <c r="I275" s="270"/>
      <c r="J275" s="270"/>
      <c r="K275" s="270"/>
      <c r="L275" s="270"/>
      <c r="M275" s="270"/>
      <c r="N275" s="270"/>
      <c r="O275" s="270"/>
      <c r="P275" s="270"/>
      <c r="Q275" s="270"/>
      <c r="R275" s="270"/>
      <c r="S275" s="270"/>
      <c r="T275" s="270"/>
      <c r="U275" s="270"/>
      <c r="V275" s="270"/>
      <c r="W275" s="270"/>
      <c r="X275" s="270"/>
      <c r="Y275" s="270"/>
      <c r="Z275" s="270"/>
      <c r="AA275" s="270"/>
      <c r="AB275" s="270"/>
    </row>
    <row r="276" spans="1:28" ht="22.5" x14ac:dyDescent="0.25">
      <c r="A276" s="270"/>
      <c r="B276" s="270"/>
      <c r="C276" s="270"/>
      <c r="D276" s="270"/>
      <c r="E276" s="270"/>
      <c r="F276" s="270"/>
      <c r="G276" s="270"/>
      <c r="H276" s="270"/>
      <c r="I276" s="270"/>
      <c r="J276" s="270"/>
      <c r="K276" s="270"/>
      <c r="L276" s="270"/>
      <c r="M276" s="270"/>
      <c r="N276" s="270"/>
      <c r="O276" s="270"/>
      <c r="P276" s="270"/>
      <c r="Q276" s="270"/>
      <c r="R276" s="270"/>
      <c r="S276" s="270"/>
      <c r="T276" s="270"/>
      <c r="U276" s="270"/>
      <c r="V276" s="270"/>
      <c r="W276" s="270"/>
      <c r="X276" s="270"/>
      <c r="Y276" s="270"/>
      <c r="Z276" s="270"/>
      <c r="AA276" s="270"/>
      <c r="AB276" s="270"/>
    </row>
    <row r="277" spans="1:28" ht="22.5" x14ac:dyDescent="0.25">
      <c r="A277" s="270"/>
      <c r="B277" s="270"/>
      <c r="C277" s="270"/>
      <c r="D277" s="270"/>
      <c r="E277" s="270"/>
      <c r="F277" s="270"/>
      <c r="G277" s="270"/>
      <c r="H277" s="270"/>
      <c r="I277" s="270"/>
      <c r="J277" s="270"/>
      <c r="K277" s="270"/>
      <c r="L277" s="270"/>
      <c r="M277" s="270"/>
      <c r="N277" s="270"/>
      <c r="O277" s="270"/>
      <c r="P277" s="270"/>
      <c r="Q277" s="270"/>
      <c r="R277" s="270"/>
      <c r="S277" s="270"/>
      <c r="T277" s="270"/>
      <c r="U277" s="270"/>
      <c r="V277" s="270"/>
      <c r="W277" s="270"/>
      <c r="X277" s="270"/>
      <c r="Y277" s="270"/>
      <c r="Z277" s="270"/>
      <c r="AA277" s="270"/>
      <c r="AB277" s="270"/>
    </row>
    <row r="278" spans="1:28" ht="22.5" x14ac:dyDescent="0.25">
      <c r="A278" s="270"/>
      <c r="B278" s="270"/>
      <c r="C278" s="270"/>
      <c r="D278" s="270"/>
      <c r="E278" s="270"/>
      <c r="F278" s="270"/>
      <c r="G278" s="270"/>
      <c r="H278" s="270"/>
      <c r="I278" s="270"/>
      <c r="J278" s="270"/>
      <c r="K278" s="270"/>
      <c r="L278" s="270"/>
      <c r="M278" s="270"/>
      <c r="N278" s="270"/>
      <c r="O278" s="270"/>
      <c r="P278" s="270"/>
      <c r="Q278" s="270"/>
      <c r="R278" s="270"/>
      <c r="S278" s="270"/>
      <c r="T278" s="270"/>
      <c r="U278" s="270"/>
      <c r="V278" s="270"/>
      <c r="W278" s="270"/>
      <c r="X278" s="270"/>
      <c r="Y278" s="270"/>
      <c r="Z278" s="270"/>
      <c r="AA278" s="270"/>
      <c r="AB278" s="270"/>
    </row>
    <row r="279" spans="1:28" ht="22.5" x14ac:dyDescent="0.25">
      <c r="A279" s="270"/>
      <c r="B279" s="270"/>
      <c r="C279" s="270"/>
      <c r="D279" s="270"/>
      <c r="E279" s="270"/>
      <c r="F279" s="270"/>
      <c r="G279" s="270"/>
      <c r="H279" s="270"/>
      <c r="I279" s="270"/>
      <c r="J279" s="270"/>
      <c r="K279" s="270"/>
      <c r="L279" s="270"/>
      <c r="M279" s="270"/>
      <c r="N279" s="270"/>
      <c r="O279" s="270"/>
      <c r="P279" s="270"/>
      <c r="Q279" s="270"/>
      <c r="R279" s="270"/>
      <c r="S279" s="270"/>
      <c r="T279" s="270"/>
      <c r="U279" s="270"/>
      <c r="V279" s="270"/>
      <c r="W279" s="270"/>
      <c r="X279" s="270"/>
      <c r="Y279" s="270"/>
      <c r="Z279" s="270"/>
      <c r="AA279" s="270"/>
      <c r="AB279" s="270"/>
    </row>
    <row r="280" spans="1:28" ht="22.5" x14ac:dyDescent="0.25">
      <c r="A280" s="270"/>
      <c r="B280" s="270"/>
      <c r="C280" s="270"/>
      <c r="D280" s="270"/>
      <c r="E280" s="270"/>
      <c r="F280" s="270"/>
      <c r="G280" s="270"/>
      <c r="H280" s="270"/>
      <c r="I280" s="270"/>
      <c r="J280" s="270"/>
      <c r="K280" s="270"/>
      <c r="L280" s="270"/>
      <c r="M280" s="270"/>
      <c r="N280" s="270"/>
      <c r="O280" s="270"/>
      <c r="P280" s="270"/>
      <c r="Q280" s="270"/>
      <c r="R280" s="270"/>
      <c r="S280" s="270"/>
      <c r="T280" s="270"/>
      <c r="U280" s="270"/>
      <c r="V280" s="270"/>
      <c r="W280" s="270"/>
      <c r="X280" s="270"/>
      <c r="Y280" s="270"/>
      <c r="Z280" s="270"/>
      <c r="AA280" s="270"/>
      <c r="AB280" s="270"/>
    </row>
    <row r="281" spans="1:28" ht="22.5" x14ac:dyDescent="0.25">
      <c r="A281" s="270"/>
      <c r="B281" s="270"/>
      <c r="C281" s="270"/>
      <c r="D281" s="270"/>
      <c r="E281" s="270"/>
      <c r="F281" s="270"/>
      <c r="G281" s="270"/>
      <c r="H281" s="270"/>
      <c r="I281" s="270"/>
      <c r="J281" s="270"/>
      <c r="K281" s="270"/>
      <c r="L281" s="270"/>
      <c r="M281" s="270"/>
      <c r="N281" s="270"/>
      <c r="O281" s="270"/>
      <c r="P281" s="270"/>
      <c r="Q281" s="270"/>
      <c r="R281" s="270"/>
      <c r="S281" s="270"/>
      <c r="T281" s="270"/>
      <c r="U281" s="270"/>
      <c r="V281" s="270"/>
      <c r="W281" s="270"/>
      <c r="X281" s="270"/>
      <c r="Y281" s="270"/>
      <c r="Z281" s="270"/>
      <c r="AA281" s="270"/>
      <c r="AB281" s="270"/>
    </row>
    <row r="282" spans="1:28" ht="22.5" x14ac:dyDescent="0.25">
      <c r="A282" s="270"/>
      <c r="B282" s="270"/>
      <c r="C282" s="270"/>
      <c r="D282" s="270"/>
      <c r="E282" s="270"/>
      <c r="F282" s="270"/>
      <c r="G282" s="270"/>
      <c r="H282" s="270"/>
      <c r="I282" s="270"/>
      <c r="J282" s="270"/>
      <c r="K282" s="270"/>
      <c r="L282" s="270"/>
      <c r="M282" s="270"/>
      <c r="N282" s="270"/>
      <c r="O282" s="270"/>
      <c r="P282" s="270"/>
      <c r="Q282" s="270"/>
      <c r="R282" s="270"/>
      <c r="S282" s="270"/>
      <c r="T282" s="270"/>
      <c r="U282" s="270"/>
      <c r="V282" s="270"/>
      <c r="W282" s="270"/>
      <c r="X282" s="270"/>
      <c r="Y282" s="270"/>
      <c r="Z282" s="270"/>
      <c r="AA282" s="270"/>
      <c r="AB282" s="270"/>
    </row>
    <row r="283" spans="1:28" ht="22.5" x14ac:dyDescent="0.25">
      <c r="A283" s="270"/>
      <c r="B283" s="270"/>
      <c r="C283" s="270"/>
      <c r="D283" s="270"/>
      <c r="E283" s="270"/>
      <c r="F283" s="270"/>
      <c r="G283" s="270"/>
      <c r="H283" s="270"/>
      <c r="I283" s="270"/>
      <c r="J283" s="270"/>
      <c r="K283" s="270"/>
      <c r="L283" s="270"/>
      <c r="M283" s="270"/>
      <c r="N283" s="270"/>
      <c r="O283" s="270"/>
      <c r="P283" s="270"/>
      <c r="Q283" s="270"/>
      <c r="R283" s="270"/>
      <c r="S283" s="270"/>
      <c r="T283" s="270"/>
      <c r="U283" s="270"/>
      <c r="V283" s="270"/>
      <c r="W283" s="270"/>
      <c r="X283" s="270"/>
      <c r="Y283" s="270"/>
      <c r="Z283" s="270"/>
      <c r="AA283" s="270"/>
      <c r="AB283" s="270"/>
    </row>
    <row r="284" spans="1:28" ht="22.5" x14ac:dyDescent="0.25">
      <c r="A284" s="270"/>
      <c r="B284" s="270"/>
      <c r="C284" s="270"/>
      <c r="D284" s="270"/>
      <c r="E284" s="270"/>
      <c r="F284" s="270"/>
      <c r="G284" s="270"/>
      <c r="H284" s="270"/>
      <c r="I284" s="270"/>
      <c r="J284" s="270"/>
      <c r="K284" s="270"/>
      <c r="L284" s="270"/>
      <c r="M284" s="270"/>
      <c r="N284" s="270"/>
      <c r="O284" s="270"/>
      <c r="P284" s="270"/>
      <c r="Q284" s="270"/>
      <c r="R284" s="270"/>
      <c r="S284" s="270"/>
      <c r="T284" s="270"/>
      <c r="U284" s="270"/>
      <c r="V284" s="270"/>
      <c r="W284" s="270"/>
      <c r="X284" s="270"/>
      <c r="Y284" s="270"/>
      <c r="Z284" s="270"/>
      <c r="AA284" s="270"/>
      <c r="AB284" s="270"/>
    </row>
    <row r="285" spans="1:28" ht="22.5" x14ac:dyDescent="0.25">
      <c r="A285" s="270"/>
      <c r="B285" s="270"/>
      <c r="C285" s="270"/>
      <c r="D285" s="270"/>
      <c r="E285" s="270"/>
      <c r="F285" s="270"/>
      <c r="G285" s="270"/>
      <c r="H285" s="270"/>
      <c r="I285" s="270"/>
      <c r="J285" s="270"/>
      <c r="K285" s="270"/>
      <c r="L285" s="270"/>
      <c r="M285" s="270"/>
      <c r="N285" s="270"/>
      <c r="O285" s="270"/>
      <c r="P285" s="270"/>
      <c r="Q285" s="270"/>
      <c r="R285" s="270"/>
      <c r="S285" s="270"/>
      <c r="T285" s="270"/>
      <c r="U285" s="270"/>
      <c r="V285" s="270"/>
      <c r="W285" s="270"/>
      <c r="X285" s="270"/>
      <c r="Y285" s="270"/>
      <c r="Z285" s="270"/>
      <c r="AA285" s="270"/>
      <c r="AB285" s="270"/>
    </row>
    <row r="286" spans="1:28" ht="22.5" x14ac:dyDescent="0.25">
      <c r="A286" s="270"/>
      <c r="B286" s="270"/>
      <c r="C286" s="270"/>
      <c r="D286" s="270"/>
      <c r="E286" s="270"/>
      <c r="F286" s="270"/>
      <c r="G286" s="270"/>
      <c r="H286" s="270"/>
      <c r="I286" s="270"/>
      <c r="J286" s="270"/>
      <c r="K286" s="270"/>
      <c r="L286" s="270"/>
      <c r="M286" s="270"/>
      <c r="N286" s="270"/>
      <c r="O286" s="270"/>
      <c r="P286" s="270"/>
      <c r="Q286" s="270"/>
      <c r="R286" s="270"/>
      <c r="S286" s="270"/>
      <c r="T286" s="270"/>
      <c r="U286" s="270"/>
      <c r="V286" s="270"/>
      <c r="W286" s="270"/>
      <c r="X286" s="270"/>
      <c r="Y286" s="270"/>
      <c r="Z286" s="270"/>
      <c r="AA286" s="270"/>
      <c r="AB286" s="270"/>
    </row>
    <row r="287" spans="1:28" ht="22.5" x14ac:dyDescent="0.25">
      <c r="A287" s="270"/>
      <c r="B287" s="270"/>
      <c r="C287" s="270"/>
      <c r="D287" s="270"/>
      <c r="E287" s="270"/>
      <c r="F287" s="270"/>
      <c r="G287" s="270"/>
      <c r="H287" s="270"/>
      <c r="I287" s="270"/>
      <c r="J287" s="270"/>
      <c r="K287" s="270"/>
      <c r="L287" s="270"/>
      <c r="M287" s="270"/>
      <c r="N287" s="270"/>
      <c r="O287" s="270"/>
      <c r="P287" s="270"/>
      <c r="Q287" s="270"/>
      <c r="R287" s="270"/>
      <c r="S287" s="270"/>
      <c r="T287" s="270"/>
      <c r="U287" s="270"/>
      <c r="V287" s="270"/>
      <c r="W287" s="270"/>
      <c r="X287" s="270"/>
      <c r="Y287" s="270"/>
      <c r="Z287" s="270"/>
      <c r="AA287" s="270"/>
      <c r="AB287" s="270"/>
    </row>
    <row r="288" spans="1:28" ht="22.5" x14ac:dyDescent="0.25">
      <c r="A288" s="270"/>
      <c r="B288" s="270"/>
      <c r="C288" s="270"/>
      <c r="D288" s="270"/>
      <c r="E288" s="270"/>
      <c r="F288" s="270"/>
      <c r="G288" s="270"/>
      <c r="H288" s="270"/>
      <c r="I288" s="270"/>
      <c r="J288" s="270"/>
      <c r="K288" s="270"/>
      <c r="L288" s="270"/>
      <c r="M288" s="270"/>
      <c r="N288" s="270"/>
      <c r="O288" s="270"/>
      <c r="P288" s="270"/>
      <c r="Q288" s="270"/>
      <c r="R288" s="270"/>
      <c r="S288" s="270"/>
      <c r="T288" s="270"/>
      <c r="U288" s="270"/>
      <c r="V288" s="270"/>
      <c r="W288" s="270"/>
      <c r="X288" s="270"/>
      <c r="Y288" s="270"/>
      <c r="Z288" s="270"/>
      <c r="AA288" s="270"/>
      <c r="AB288" s="270"/>
    </row>
    <row r="289" spans="1:28" ht="22.5" x14ac:dyDescent="0.25">
      <c r="A289" s="270"/>
      <c r="B289" s="270"/>
      <c r="C289" s="270"/>
      <c r="D289" s="270"/>
      <c r="E289" s="270"/>
      <c r="F289" s="270"/>
      <c r="G289" s="270"/>
      <c r="H289" s="270"/>
      <c r="I289" s="270"/>
      <c r="J289" s="270"/>
      <c r="K289" s="270"/>
      <c r="L289" s="270"/>
      <c r="M289" s="270"/>
      <c r="N289" s="270"/>
      <c r="O289" s="270"/>
      <c r="P289" s="270"/>
      <c r="Q289" s="270"/>
      <c r="R289" s="270"/>
      <c r="S289" s="270"/>
      <c r="T289" s="270"/>
      <c r="U289" s="270"/>
      <c r="V289" s="270"/>
      <c r="W289" s="270"/>
      <c r="X289" s="270"/>
      <c r="Y289" s="270"/>
      <c r="Z289" s="270"/>
      <c r="AA289" s="270"/>
      <c r="AB289" s="270"/>
    </row>
    <row r="290" spans="1:28" ht="22.5" x14ac:dyDescent="0.25">
      <c r="A290" s="270"/>
      <c r="B290" s="270"/>
      <c r="C290" s="270"/>
      <c r="D290" s="270"/>
      <c r="E290" s="270"/>
      <c r="F290" s="270"/>
      <c r="G290" s="270"/>
      <c r="H290" s="270"/>
      <c r="I290" s="270"/>
      <c r="J290" s="270"/>
      <c r="K290" s="270"/>
      <c r="L290" s="270"/>
      <c r="M290" s="270"/>
      <c r="N290" s="270"/>
      <c r="O290" s="270"/>
      <c r="P290" s="270"/>
      <c r="Q290" s="270"/>
      <c r="R290" s="270"/>
      <c r="S290" s="270"/>
      <c r="T290" s="270"/>
      <c r="U290" s="270"/>
      <c r="V290" s="270"/>
      <c r="W290" s="270"/>
      <c r="X290" s="270"/>
      <c r="Y290" s="270"/>
      <c r="Z290" s="270"/>
      <c r="AA290" s="270"/>
      <c r="AB290" s="270"/>
    </row>
    <row r="291" spans="1:28" ht="22.5" x14ac:dyDescent="0.25">
      <c r="A291" s="270"/>
      <c r="B291" s="270"/>
      <c r="C291" s="270"/>
      <c r="D291" s="270"/>
      <c r="E291" s="270"/>
      <c r="F291" s="270"/>
      <c r="G291" s="270"/>
      <c r="H291" s="270"/>
      <c r="I291" s="270"/>
      <c r="J291" s="270"/>
      <c r="K291" s="270"/>
      <c r="L291" s="270"/>
      <c r="M291" s="270"/>
      <c r="N291" s="270"/>
      <c r="O291" s="270"/>
      <c r="P291" s="270"/>
      <c r="Q291" s="270"/>
      <c r="R291" s="270"/>
      <c r="S291" s="270"/>
      <c r="T291" s="270"/>
      <c r="U291" s="270"/>
      <c r="V291" s="270"/>
      <c r="W291" s="270"/>
      <c r="X291" s="270"/>
      <c r="Y291" s="270"/>
      <c r="Z291" s="270"/>
      <c r="AA291" s="270"/>
      <c r="AB291" s="270"/>
    </row>
    <row r="292" spans="1:28" ht="22.5" x14ac:dyDescent="0.25">
      <c r="A292" s="270"/>
      <c r="B292" s="270"/>
      <c r="C292" s="270"/>
      <c r="D292" s="270"/>
      <c r="E292" s="270"/>
      <c r="F292" s="270"/>
      <c r="G292" s="270"/>
      <c r="H292" s="270"/>
      <c r="I292" s="270"/>
      <c r="J292" s="270"/>
      <c r="K292" s="270"/>
      <c r="L292" s="270"/>
      <c r="M292" s="270"/>
      <c r="N292" s="270"/>
      <c r="O292" s="270"/>
      <c r="P292" s="270"/>
      <c r="Q292" s="270"/>
      <c r="R292" s="270"/>
      <c r="S292" s="270"/>
      <c r="T292" s="270"/>
      <c r="U292" s="270"/>
      <c r="V292" s="270"/>
      <c r="W292" s="270"/>
      <c r="X292" s="270"/>
      <c r="Y292" s="270"/>
      <c r="Z292" s="270"/>
      <c r="AA292" s="270"/>
      <c r="AB292" s="270"/>
    </row>
    <row r="293" spans="1:28" ht="22.5" x14ac:dyDescent="0.25">
      <c r="A293" s="270"/>
      <c r="B293" s="270"/>
      <c r="C293" s="270"/>
      <c r="D293" s="270"/>
      <c r="E293" s="270"/>
      <c r="F293" s="270"/>
      <c r="G293" s="270"/>
      <c r="H293" s="270"/>
      <c r="I293" s="270"/>
      <c r="J293" s="270"/>
      <c r="K293" s="270"/>
      <c r="L293" s="270"/>
      <c r="M293" s="270"/>
      <c r="N293" s="270"/>
      <c r="O293" s="270"/>
      <c r="P293" s="270"/>
      <c r="Q293" s="270"/>
      <c r="R293" s="270"/>
      <c r="S293" s="270"/>
      <c r="T293" s="270"/>
      <c r="U293" s="270"/>
      <c r="V293" s="270"/>
      <c r="W293" s="270"/>
      <c r="X293" s="270"/>
      <c r="Y293" s="270"/>
      <c r="Z293" s="270"/>
      <c r="AA293" s="270"/>
      <c r="AB293" s="270"/>
    </row>
    <row r="294" spans="1:28" ht="22.5" x14ac:dyDescent="0.25">
      <c r="A294" s="270"/>
      <c r="B294" s="270"/>
      <c r="C294" s="270"/>
      <c r="D294" s="270"/>
      <c r="E294" s="270"/>
      <c r="F294" s="270"/>
      <c r="G294" s="270"/>
      <c r="H294" s="270"/>
      <c r="I294" s="270"/>
      <c r="J294" s="270"/>
      <c r="K294" s="270"/>
      <c r="L294" s="270"/>
      <c r="M294" s="270"/>
      <c r="N294" s="270"/>
      <c r="O294" s="270"/>
      <c r="P294" s="270"/>
      <c r="Q294" s="270"/>
      <c r="R294" s="270"/>
      <c r="S294" s="270"/>
      <c r="T294" s="270"/>
      <c r="U294" s="270"/>
      <c r="V294" s="270"/>
      <c r="W294" s="270"/>
      <c r="X294" s="270"/>
      <c r="Y294" s="270"/>
      <c r="Z294" s="270"/>
      <c r="AA294" s="270"/>
      <c r="AB294" s="270"/>
    </row>
    <row r="295" spans="1:28" ht="22.5" x14ac:dyDescent="0.25">
      <c r="A295" s="270"/>
      <c r="B295" s="270"/>
      <c r="C295" s="270"/>
      <c r="D295" s="270"/>
      <c r="E295" s="270"/>
      <c r="F295" s="270"/>
      <c r="G295" s="270"/>
      <c r="H295" s="270"/>
      <c r="I295" s="270"/>
      <c r="J295" s="270"/>
      <c r="K295" s="270"/>
      <c r="L295" s="270"/>
      <c r="M295" s="270"/>
      <c r="N295" s="270"/>
      <c r="O295" s="270"/>
      <c r="P295" s="270"/>
      <c r="Q295" s="270"/>
      <c r="R295" s="270"/>
      <c r="S295" s="270"/>
      <c r="T295" s="270"/>
      <c r="U295" s="270"/>
      <c r="V295" s="270"/>
      <c r="W295" s="270"/>
      <c r="X295" s="270"/>
      <c r="Y295" s="270"/>
      <c r="Z295" s="270"/>
      <c r="AA295" s="270"/>
      <c r="AB295" s="270"/>
    </row>
    <row r="296" spans="1:28" ht="22.5" x14ac:dyDescent="0.25">
      <c r="A296" s="270"/>
      <c r="B296" s="270"/>
      <c r="C296" s="270"/>
      <c r="D296" s="270"/>
      <c r="E296" s="270"/>
      <c r="F296" s="270"/>
      <c r="G296" s="270"/>
      <c r="H296" s="270"/>
      <c r="I296" s="270"/>
      <c r="J296" s="270"/>
      <c r="K296" s="270"/>
      <c r="L296" s="270"/>
      <c r="M296" s="270"/>
      <c r="N296" s="270"/>
      <c r="O296" s="270"/>
      <c r="P296" s="270"/>
      <c r="Q296" s="270"/>
      <c r="R296" s="270"/>
      <c r="S296" s="270"/>
      <c r="T296" s="270"/>
      <c r="U296" s="270"/>
      <c r="V296" s="270"/>
      <c r="W296" s="270"/>
      <c r="X296" s="270"/>
      <c r="Y296" s="270"/>
      <c r="Z296" s="270"/>
      <c r="AA296" s="270"/>
      <c r="AB296" s="270"/>
    </row>
    <row r="297" spans="1:28" ht="22.5" x14ac:dyDescent="0.25">
      <c r="A297" s="270"/>
      <c r="B297" s="270"/>
      <c r="C297" s="270"/>
      <c r="D297" s="270"/>
      <c r="E297" s="270"/>
      <c r="F297" s="270"/>
      <c r="G297" s="270"/>
      <c r="H297" s="270"/>
      <c r="I297" s="270"/>
      <c r="J297" s="270"/>
      <c r="K297" s="270"/>
      <c r="L297" s="270"/>
      <c r="M297" s="270"/>
      <c r="N297" s="270"/>
      <c r="O297" s="270"/>
      <c r="P297" s="270"/>
      <c r="Q297" s="270"/>
      <c r="R297" s="270"/>
      <c r="S297" s="270"/>
      <c r="T297" s="270"/>
      <c r="U297" s="270"/>
      <c r="V297" s="270"/>
      <c r="W297" s="270"/>
      <c r="X297" s="270"/>
      <c r="Y297" s="270"/>
      <c r="Z297" s="270"/>
      <c r="AA297" s="270"/>
      <c r="AB297" s="270"/>
    </row>
    <row r="298" spans="1:28" ht="22.5" x14ac:dyDescent="0.25">
      <c r="A298" s="270"/>
      <c r="B298" s="270"/>
      <c r="C298" s="270"/>
      <c r="D298" s="270"/>
      <c r="E298" s="270"/>
      <c r="F298" s="270"/>
      <c r="G298" s="270"/>
      <c r="H298" s="270"/>
      <c r="I298" s="270"/>
      <c r="J298" s="270"/>
      <c r="K298" s="270"/>
      <c r="L298" s="270"/>
      <c r="M298" s="270"/>
      <c r="N298" s="270"/>
      <c r="O298" s="270"/>
      <c r="P298" s="270"/>
      <c r="Q298" s="270"/>
      <c r="R298" s="270"/>
      <c r="S298" s="270"/>
      <c r="T298" s="270"/>
      <c r="U298" s="270"/>
      <c r="V298" s="270"/>
      <c r="W298" s="270"/>
      <c r="X298" s="270"/>
      <c r="Y298" s="270"/>
      <c r="Z298" s="270"/>
      <c r="AA298" s="270"/>
      <c r="AB298" s="270"/>
    </row>
    <row r="299" spans="1:28" ht="22.5" x14ac:dyDescent="0.25">
      <c r="A299" s="270"/>
      <c r="B299" s="270"/>
      <c r="C299" s="270"/>
      <c r="D299" s="270"/>
      <c r="E299" s="270"/>
      <c r="F299" s="270"/>
      <c r="G299" s="270"/>
      <c r="H299" s="270"/>
      <c r="I299" s="270"/>
      <c r="J299" s="270"/>
      <c r="K299" s="270"/>
      <c r="L299" s="270"/>
      <c r="M299" s="270"/>
      <c r="N299" s="270"/>
      <c r="O299" s="270"/>
      <c r="P299" s="270"/>
      <c r="Q299" s="270"/>
      <c r="R299" s="270"/>
      <c r="S299" s="270"/>
      <c r="T299" s="270"/>
      <c r="U299" s="270"/>
      <c r="V299" s="270"/>
      <c r="W299" s="270"/>
      <c r="X299" s="270"/>
      <c r="Y299" s="270"/>
      <c r="Z299" s="270"/>
      <c r="AA299" s="270"/>
      <c r="AB299" s="270"/>
    </row>
    <row r="300" spans="1:28" ht="22.5" x14ac:dyDescent="0.25">
      <c r="A300" s="270"/>
      <c r="B300" s="270"/>
      <c r="C300" s="270"/>
      <c r="D300" s="270"/>
      <c r="E300" s="270"/>
      <c r="F300" s="270"/>
      <c r="G300" s="270"/>
      <c r="H300" s="270"/>
      <c r="I300" s="270"/>
      <c r="J300" s="270"/>
      <c r="K300" s="270"/>
      <c r="L300" s="270"/>
      <c r="M300" s="270"/>
      <c r="N300" s="270"/>
      <c r="O300" s="270"/>
      <c r="P300" s="270"/>
      <c r="Q300" s="270"/>
      <c r="R300" s="270"/>
      <c r="S300" s="270"/>
      <c r="T300" s="270"/>
      <c r="U300" s="270"/>
      <c r="V300" s="270"/>
      <c r="W300" s="270"/>
      <c r="X300" s="270"/>
      <c r="Y300" s="270"/>
      <c r="Z300" s="270"/>
      <c r="AA300" s="270"/>
      <c r="AB300" s="270"/>
    </row>
    <row r="301" spans="1:28" ht="22.5" x14ac:dyDescent="0.25">
      <c r="A301" s="270"/>
      <c r="B301" s="270"/>
      <c r="C301" s="270"/>
      <c r="D301" s="270"/>
      <c r="E301" s="270"/>
      <c r="F301" s="270"/>
      <c r="G301" s="270"/>
      <c r="H301" s="270"/>
      <c r="I301" s="270"/>
      <c r="J301" s="270"/>
      <c r="K301" s="270"/>
      <c r="L301" s="270"/>
      <c r="M301" s="270"/>
      <c r="N301" s="270"/>
      <c r="O301" s="270"/>
      <c r="P301" s="270"/>
      <c r="Q301" s="270"/>
      <c r="R301" s="270"/>
      <c r="S301" s="270"/>
      <c r="T301" s="270"/>
      <c r="U301" s="270"/>
      <c r="V301" s="270"/>
      <c r="W301" s="270"/>
      <c r="X301" s="270"/>
      <c r="Y301" s="270"/>
      <c r="Z301" s="270"/>
      <c r="AA301" s="270"/>
      <c r="AB301" s="270"/>
    </row>
    <row r="302" spans="1:28" ht="22.5" x14ac:dyDescent="0.25">
      <c r="A302" s="270"/>
      <c r="B302" s="270"/>
      <c r="C302" s="270"/>
      <c r="D302" s="270"/>
      <c r="E302" s="270"/>
      <c r="F302" s="270"/>
      <c r="G302" s="270"/>
      <c r="H302" s="270"/>
      <c r="I302" s="270"/>
      <c r="J302" s="270"/>
      <c r="K302" s="270"/>
      <c r="L302" s="270"/>
      <c r="M302" s="270"/>
      <c r="N302" s="270"/>
      <c r="O302" s="270"/>
      <c r="P302" s="270"/>
      <c r="Q302" s="270"/>
      <c r="R302" s="270"/>
      <c r="S302" s="270"/>
      <c r="T302" s="270"/>
      <c r="U302" s="270"/>
      <c r="V302" s="270"/>
      <c r="W302" s="270"/>
      <c r="X302" s="270"/>
      <c r="Y302" s="270"/>
      <c r="Z302" s="270"/>
      <c r="AA302" s="270"/>
      <c r="AB302" s="270"/>
    </row>
    <row r="303" spans="1:28" ht="22.5" x14ac:dyDescent="0.25">
      <c r="A303" s="270"/>
      <c r="B303" s="270"/>
      <c r="C303" s="270"/>
      <c r="D303" s="270"/>
      <c r="E303" s="270"/>
      <c r="F303" s="270"/>
      <c r="G303" s="270"/>
      <c r="H303" s="270"/>
      <c r="I303" s="270"/>
      <c r="J303" s="270"/>
      <c r="K303" s="270"/>
      <c r="L303" s="270"/>
      <c r="M303" s="270"/>
      <c r="N303" s="270"/>
      <c r="O303" s="270"/>
      <c r="P303" s="270"/>
      <c r="Q303" s="270"/>
      <c r="R303" s="270"/>
      <c r="S303" s="270"/>
      <c r="T303" s="270"/>
      <c r="U303" s="270"/>
      <c r="V303" s="270"/>
      <c r="W303" s="270"/>
      <c r="X303" s="270"/>
      <c r="Y303" s="270"/>
      <c r="Z303" s="270"/>
      <c r="AA303" s="270"/>
      <c r="AB303" s="270"/>
    </row>
    <row r="304" spans="1:28" ht="22.5" x14ac:dyDescent="0.25">
      <c r="A304" s="270"/>
      <c r="B304" s="270"/>
      <c r="C304" s="270"/>
      <c r="D304" s="270"/>
      <c r="E304" s="270"/>
      <c r="F304" s="270"/>
      <c r="G304" s="270"/>
      <c r="H304" s="270"/>
      <c r="I304" s="270"/>
      <c r="J304" s="270"/>
      <c r="K304" s="270"/>
      <c r="L304" s="270"/>
      <c r="M304" s="270"/>
      <c r="N304" s="270"/>
      <c r="O304" s="270"/>
      <c r="P304" s="270"/>
      <c r="Q304" s="270"/>
      <c r="R304" s="270"/>
      <c r="S304" s="270"/>
      <c r="T304" s="270"/>
      <c r="U304" s="270"/>
      <c r="V304" s="270"/>
      <c r="W304" s="270"/>
      <c r="X304" s="270"/>
      <c r="Y304" s="270"/>
      <c r="Z304" s="270"/>
      <c r="AA304" s="270"/>
      <c r="AB304" s="270"/>
    </row>
    <row r="305" spans="1:28" ht="22.5" x14ac:dyDescent="0.25">
      <c r="A305" s="270"/>
      <c r="B305" s="270"/>
      <c r="C305" s="270"/>
      <c r="D305" s="270"/>
      <c r="E305" s="270"/>
      <c r="F305" s="270"/>
      <c r="G305" s="270"/>
      <c r="H305" s="270"/>
      <c r="I305" s="270"/>
      <c r="J305" s="270"/>
      <c r="K305" s="270"/>
      <c r="L305" s="270"/>
      <c r="M305" s="270"/>
      <c r="N305" s="270"/>
      <c r="O305" s="270"/>
      <c r="P305" s="270"/>
      <c r="Q305" s="270"/>
      <c r="R305" s="270"/>
      <c r="S305" s="270"/>
      <c r="T305" s="270"/>
      <c r="U305" s="270"/>
      <c r="V305" s="270"/>
      <c r="W305" s="270"/>
      <c r="X305" s="270"/>
      <c r="Y305" s="270"/>
      <c r="Z305" s="270"/>
      <c r="AA305" s="270"/>
      <c r="AB305" s="270"/>
    </row>
    <row r="306" spans="1:28" ht="22.5" x14ac:dyDescent="0.25">
      <c r="A306" s="270"/>
      <c r="B306" s="270"/>
      <c r="C306" s="270"/>
      <c r="D306" s="270"/>
      <c r="E306" s="270"/>
      <c r="F306" s="270"/>
      <c r="G306" s="270"/>
      <c r="H306" s="270"/>
      <c r="I306" s="270"/>
      <c r="J306" s="270"/>
      <c r="K306" s="270"/>
      <c r="L306" s="270"/>
      <c r="M306" s="270"/>
      <c r="N306" s="270"/>
      <c r="O306" s="270"/>
      <c r="P306" s="270"/>
      <c r="Q306" s="270"/>
      <c r="R306" s="270"/>
      <c r="S306" s="270"/>
      <c r="T306" s="270"/>
      <c r="U306" s="270"/>
      <c r="V306" s="270"/>
      <c r="W306" s="270"/>
      <c r="X306" s="270"/>
      <c r="Y306" s="270"/>
      <c r="Z306" s="270"/>
      <c r="AA306" s="270"/>
      <c r="AB306" s="270"/>
    </row>
    <row r="307" spans="1:28" ht="22.5" x14ac:dyDescent="0.25">
      <c r="A307" s="270"/>
      <c r="B307" s="270"/>
      <c r="C307" s="270"/>
      <c r="D307" s="270"/>
      <c r="E307" s="270"/>
      <c r="F307" s="270"/>
      <c r="G307" s="270"/>
      <c r="H307" s="270"/>
      <c r="I307" s="270"/>
      <c r="J307" s="270"/>
      <c r="K307" s="270"/>
      <c r="L307" s="270"/>
      <c r="M307" s="270"/>
      <c r="N307" s="270"/>
      <c r="O307" s="270"/>
      <c r="P307" s="270"/>
      <c r="Q307" s="270"/>
      <c r="R307" s="270"/>
      <c r="S307" s="270"/>
      <c r="T307" s="270"/>
      <c r="U307" s="270"/>
      <c r="V307" s="270"/>
      <c r="W307" s="270"/>
      <c r="X307" s="270"/>
      <c r="Y307" s="270"/>
      <c r="Z307" s="270"/>
      <c r="AA307" s="270"/>
      <c r="AB307" s="270"/>
    </row>
    <row r="308" spans="1:28" ht="22.5" x14ac:dyDescent="0.25">
      <c r="A308" s="270"/>
      <c r="B308" s="270"/>
      <c r="C308" s="270"/>
      <c r="D308" s="270"/>
      <c r="E308" s="270"/>
      <c r="F308" s="270"/>
      <c r="G308" s="270"/>
      <c r="H308" s="270"/>
      <c r="I308" s="270"/>
      <c r="J308" s="270"/>
      <c r="K308" s="270"/>
      <c r="L308" s="270"/>
      <c r="M308" s="270"/>
      <c r="N308" s="270"/>
      <c r="O308" s="270"/>
      <c r="P308" s="270"/>
      <c r="Q308" s="270"/>
      <c r="R308" s="270"/>
      <c r="S308" s="270"/>
      <c r="T308" s="270"/>
      <c r="U308" s="270"/>
      <c r="V308" s="270"/>
      <c r="W308" s="270"/>
      <c r="X308" s="270"/>
      <c r="Y308" s="270"/>
      <c r="Z308" s="270"/>
      <c r="AA308" s="270"/>
      <c r="AB308" s="270"/>
    </row>
    <row r="309" spans="1:28" ht="22.5" x14ac:dyDescent="0.25">
      <c r="A309" s="270"/>
      <c r="B309" s="270"/>
      <c r="C309" s="270"/>
      <c r="D309" s="270"/>
      <c r="E309" s="270"/>
      <c r="F309" s="270"/>
      <c r="G309" s="270"/>
      <c r="H309" s="270"/>
      <c r="I309" s="270"/>
      <c r="J309" s="270"/>
      <c r="K309" s="270"/>
      <c r="L309" s="270"/>
      <c r="M309" s="270"/>
      <c r="N309" s="270"/>
      <c r="O309" s="270"/>
      <c r="P309" s="270"/>
      <c r="Q309" s="270"/>
      <c r="R309" s="270"/>
      <c r="S309" s="270"/>
      <c r="T309" s="270"/>
      <c r="U309" s="270"/>
      <c r="V309" s="270"/>
      <c r="W309" s="270"/>
      <c r="X309" s="270"/>
      <c r="Y309" s="270"/>
      <c r="Z309" s="270"/>
      <c r="AA309" s="270"/>
      <c r="AB309" s="270"/>
    </row>
    <row r="310" spans="1:28" ht="22.5" x14ac:dyDescent="0.25">
      <c r="A310" s="270"/>
      <c r="B310" s="270"/>
      <c r="C310" s="270"/>
      <c r="D310" s="270"/>
      <c r="E310" s="270"/>
      <c r="F310" s="270"/>
      <c r="G310" s="270"/>
      <c r="H310" s="270"/>
      <c r="I310" s="270"/>
      <c r="J310" s="270"/>
      <c r="K310" s="270"/>
      <c r="L310" s="270"/>
      <c r="M310" s="270"/>
      <c r="N310" s="270"/>
      <c r="O310" s="270"/>
      <c r="P310" s="270"/>
      <c r="Q310" s="270"/>
      <c r="R310" s="270"/>
      <c r="S310" s="270"/>
      <c r="T310" s="270"/>
      <c r="U310" s="270"/>
      <c r="V310" s="270"/>
      <c r="W310" s="270"/>
      <c r="X310" s="270"/>
      <c r="Y310" s="270"/>
      <c r="Z310" s="270"/>
      <c r="AA310" s="270"/>
      <c r="AB310" s="270"/>
    </row>
    <row r="311" spans="1:28" ht="22.5" x14ac:dyDescent="0.25">
      <c r="A311" s="270"/>
      <c r="B311" s="270"/>
      <c r="C311" s="270"/>
      <c r="D311" s="270"/>
      <c r="E311" s="270"/>
      <c r="F311" s="270"/>
      <c r="G311" s="270"/>
      <c r="H311" s="270"/>
      <c r="I311" s="270"/>
      <c r="J311" s="270"/>
      <c r="K311" s="270"/>
      <c r="L311" s="270"/>
      <c r="M311" s="270"/>
      <c r="N311" s="270"/>
      <c r="O311" s="270"/>
      <c r="P311" s="270"/>
      <c r="Q311" s="270"/>
      <c r="R311" s="270"/>
      <c r="S311" s="270"/>
      <c r="T311" s="270"/>
      <c r="U311" s="270"/>
      <c r="V311" s="270"/>
      <c r="W311" s="270"/>
      <c r="X311" s="270"/>
      <c r="Y311" s="270"/>
      <c r="Z311" s="270"/>
      <c r="AA311" s="270"/>
      <c r="AB311" s="270"/>
    </row>
    <row r="312" spans="1:28" ht="22.5" x14ac:dyDescent="0.25">
      <c r="A312" s="270"/>
      <c r="B312" s="270"/>
      <c r="C312" s="270"/>
      <c r="D312" s="270"/>
      <c r="E312" s="270"/>
      <c r="F312" s="270"/>
      <c r="G312" s="270"/>
      <c r="H312" s="270"/>
      <c r="I312" s="270"/>
      <c r="J312" s="270"/>
      <c r="K312" s="270"/>
      <c r="L312" s="270"/>
      <c r="M312" s="270"/>
      <c r="N312" s="270"/>
      <c r="O312" s="270"/>
      <c r="P312" s="270"/>
      <c r="Q312" s="270"/>
      <c r="R312" s="270"/>
      <c r="S312" s="270"/>
      <c r="T312" s="270"/>
      <c r="U312" s="270"/>
      <c r="V312" s="270"/>
      <c r="W312" s="270"/>
      <c r="X312" s="270"/>
      <c r="Y312" s="270"/>
      <c r="Z312" s="270"/>
      <c r="AA312" s="270"/>
      <c r="AB312" s="270"/>
    </row>
    <row r="313" spans="1:28" ht="22.5" x14ac:dyDescent="0.25">
      <c r="A313" s="270"/>
      <c r="B313" s="270"/>
      <c r="C313" s="270"/>
      <c r="D313" s="270"/>
      <c r="E313" s="270"/>
      <c r="F313" s="270"/>
      <c r="G313" s="270"/>
      <c r="H313" s="270"/>
      <c r="I313" s="270"/>
      <c r="J313" s="270"/>
      <c r="K313" s="270"/>
      <c r="L313" s="270"/>
      <c r="M313" s="270"/>
      <c r="N313" s="270"/>
      <c r="O313" s="270"/>
      <c r="P313" s="270"/>
      <c r="Q313" s="270"/>
      <c r="R313" s="270"/>
      <c r="S313" s="270"/>
      <c r="T313" s="270"/>
      <c r="U313" s="270"/>
      <c r="V313" s="270"/>
      <c r="W313" s="270"/>
      <c r="X313" s="270"/>
      <c r="Y313" s="270"/>
      <c r="Z313" s="270"/>
      <c r="AA313" s="270"/>
      <c r="AB313" s="270"/>
    </row>
    <row r="314" spans="1:28" ht="22.5" x14ac:dyDescent="0.25">
      <c r="A314" s="270"/>
      <c r="B314" s="270"/>
      <c r="C314" s="270"/>
      <c r="D314" s="270"/>
      <c r="E314" s="270"/>
      <c r="F314" s="270"/>
      <c r="G314" s="270"/>
      <c r="H314" s="270"/>
      <c r="I314" s="270"/>
      <c r="J314" s="270"/>
      <c r="K314" s="270"/>
      <c r="L314" s="270"/>
      <c r="M314" s="270"/>
      <c r="N314" s="270"/>
      <c r="O314" s="270"/>
      <c r="P314" s="270"/>
      <c r="Q314" s="270"/>
      <c r="R314" s="270"/>
      <c r="S314" s="270"/>
      <c r="T314" s="270"/>
      <c r="U314" s="270"/>
      <c r="V314" s="270"/>
      <c r="W314" s="270"/>
      <c r="X314" s="270"/>
      <c r="Y314" s="270"/>
      <c r="Z314" s="270"/>
      <c r="AA314" s="270"/>
      <c r="AB314" s="270"/>
    </row>
    <row r="315" spans="1:28" ht="22.5" x14ac:dyDescent="0.25">
      <c r="A315" s="270"/>
      <c r="B315" s="270"/>
      <c r="C315" s="270"/>
      <c r="D315" s="270"/>
      <c r="E315" s="270"/>
      <c r="F315" s="270"/>
      <c r="G315" s="270"/>
      <c r="H315" s="270"/>
      <c r="I315" s="270"/>
      <c r="J315" s="270"/>
      <c r="K315" s="270"/>
      <c r="L315" s="270"/>
      <c r="M315" s="270"/>
      <c r="N315" s="270"/>
      <c r="O315" s="270"/>
      <c r="P315" s="270"/>
      <c r="Q315" s="270"/>
      <c r="R315" s="270"/>
      <c r="S315" s="270"/>
      <c r="T315" s="270"/>
      <c r="U315" s="270"/>
      <c r="V315" s="270"/>
      <c r="W315" s="270"/>
      <c r="X315" s="270"/>
      <c r="Y315" s="270"/>
      <c r="Z315" s="270"/>
      <c r="AA315" s="270"/>
      <c r="AB315" s="270"/>
    </row>
    <row r="316" spans="1:28" ht="22.5" x14ac:dyDescent="0.25">
      <c r="A316" s="270"/>
      <c r="B316" s="270"/>
      <c r="C316" s="270"/>
      <c r="D316" s="270"/>
      <c r="E316" s="270"/>
      <c r="F316" s="270"/>
      <c r="G316" s="270"/>
      <c r="H316" s="270"/>
      <c r="I316" s="270"/>
      <c r="J316" s="270"/>
      <c r="K316" s="270"/>
      <c r="L316" s="270"/>
      <c r="M316" s="270"/>
      <c r="N316" s="270"/>
      <c r="O316" s="270"/>
      <c r="P316" s="270"/>
      <c r="Q316" s="270"/>
      <c r="R316" s="270"/>
      <c r="S316" s="270"/>
      <c r="T316" s="270"/>
      <c r="U316" s="270"/>
      <c r="V316" s="270"/>
      <c r="W316" s="270"/>
      <c r="X316" s="270"/>
      <c r="Y316" s="270"/>
      <c r="Z316" s="270"/>
      <c r="AA316" s="270"/>
      <c r="AB316" s="270"/>
    </row>
    <row r="317" spans="1:28" ht="22.5" x14ac:dyDescent="0.25">
      <c r="A317" s="270"/>
      <c r="B317" s="270"/>
      <c r="C317" s="270"/>
      <c r="D317" s="270"/>
      <c r="E317" s="270"/>
      <c r="F317" s="270"/>
      <c r="G317" s="270"/>
      <c r="H317" s="270"/>
      <c r="I317" s="270"/>
      <c r="J317" s="270"/>
      <c r="K317" s="270"/>
      <c r="L317" s="270"/>
      <c r="M317" s="270"/>
      <c r="N317" s="270"/>
      <c r="O317" s="270"/>
      <c r="P317" s="270"/>
      <c r="Q317" s="270"/>
      <c r="R317" s="270"/>
      <c r="S317" s="270"/>
      <c r="T317" s="270"/>
      <c r="U317" s="270"/>
      <c r="V317" s="270"/>
      <c r="W317" s="270"/>
      <c r="X317" s="270"/>
      <c r="Y317" s="270"/>
      <c r="Z317" s="270"/>
      <c r="AA317" s="270"/>
      <c r="AB317" s="270"/>
    </row>
    <row r="318" spans="1:28" ht="22.5" x14ac:dyDescent="0.25">
      <c r="A318" s="270"/>
      <c r="B318" s="270"/>
      <c r="C318" s="270"/>
      <c r="D318" s="270"/>
      <c r="E318" s="270"/>
      <c r="F318" s="270"/>
      <c r="G318" s="270"/>
      <c r="H318" s="270"/>
      <c r="I318" s="270"/>
      <c r="J318" s="270"/>
      <c r="K318" s="270"/>
      <c r="L318" s="270"/>
      <c r="M318" s="270"/>
      <c r="N318" s="270"/>
      <c r="O318" s="270"/>
      <c r="P318" s="270"/>
      <c r="Q318" s="270"/>
      <c r="R318" s="270"/>
      <c r="S318" s="270"/>
      <c r="T318" s="270"/>
      <c r="U318" s="270"/>
      <c r="V318" s="270"/>
      <c r="W318" s="270"/>
      <c r="X318" s="270"/>
      <c r="Y318" s="270"/>
      <c r="Z318" s="270"/>
      <c r="AA318" s="270"/>
      <c r="AB318" s="270"/>
    </row>
    <row r="319" spans="1:28" ht="22.5" x14ac:dyDescent="0.25">
      <c r="A319" s="270"/>
      <c r="B319" s="270"/>
      <c r="C319" s="270"/>
      <c r="D319" s="270"/>
      <c r="E319" s="270"/>
      <c r="F319" s="270"/>
      <c r="G319" s="270"/>
      <c r="H319" s="270"/>
      <c r="I319" s="270"/>
      <c r="J319" s="270"/>
      <c r="K319" s="270"/>
      <c r="L319" s="270"/>
      <c r="M319" s="270"/>
      <c r="N319" s="270"/>
      <c r="O319" s="270"/>
      <c r="P319" s="270"/>
      <c r="Q319" s="270"/>
      <c r="R319" s="270"/>
      <c r="S319" s="270"/>
      <c r="T319" s="270"/>
      <c r="U319" s="270"/>
      <c r="V319" s="270"/>
      <c r="W319" s="270"/>
      <c r="X319" s="270"/>
      <c r="Y319" s="270"/>
      <c r="Z319" s="270"/>
      <c r="AA319" s="270"/>
      <c r="AB319" s="270"/>
    </row>
    <row r="320" spans="1:28" ht="22.5" x14ac:dyDescent="0.25">
      <c r="A320" s="270"/>
      <c r="B320" s="270"/>
      <c r="C320" s="270"/>
      <c r="D320" s="270"/>
      <c r="E320" s="270"/>
      <c r="F320" s="270"/>
      <c r="G320" s="270"/>
      <c r="H320" s="270"/>
      <c r="I320" s="270"/>
      <c r="J320" s="270"/>
      <c r="K320" s="270"/>
      <c r="L320" s="270"/>
      <c r="M320" s="270"/>
      <c r="N320" s="270"/>
      <c r="O320" s="270"/>
      <c r="P320" s="270"/>
      <c r="Q320" s="270"/>
      <c r="R320" s="270"/>
      <c r="S320" s="270"/>
      <c r="T320" s="270"/>
      <c r="U320" s="270"/>
      <c r="V320" s="270"/>
      <c r="W320" s="270"/>
      <c r="X320" s="270"/>
      <c r="Y320" s="270"/>
      <c r="Z320" s="270"/>
      <c r="AA320" s="270"/>
      <c r="AB320" s="270"/>
    </row>
    <row r="321" spans="1:28" ht="22.5" x14ac:dyDescent="0.25">
      <c r="A321" s="270"/>
      <c r="B321" s="270"/>
      <c r="C321" s="270"/>
      <c r="D321" s="270"/>
      <c r="E321" s="270"/>
      <c r="F321" s="270"/>
      <c r="G321" s="270"/>
      <c r="H321" s="270"/>
      <c r="I321" s="270"/>
      <c r="J321" s="270"/>
      <c r="K321" s="270"/>
      <c r="L321" s="270"/>
      <c r="M321" s="270"/>
      <c r="N321" s="270"/>
      <c r="O321" s="270"/>
      <c r="P321" s="270"/>
      <c r="Q321" s="270"/>
      <c r="R321" s="270"/>
      <c r="S321" s="270"/>
      <c r="T321" s="270"/>
      <c r="U321" s="270"/>
      <c r="V321" s="270"/>
      <c r="W321" s="270"/>
      <c r="X321" s="270"/>
      <c r="Y321" s="270"/>
      <c r="Z321" s="270"/>
      <c r="AA321" s="270"/>
      <c r="AB321" s="270"/>
    </row>
    <row r="322" spans="1:28" ht="22.5" x14ac:dyDescent="0.25">
      <c r="A322" s="270"/>
      <c r="B322" s="270"/>
      <c r="C322" s="270"/>
      <c r="D322" s="270"/>
      <c r="E322" s="270"/>
      <c r="F322" s="270"/>
      <c r="G322" s="270"/>
      <c r="H322" s="270"/>
      <c r="I322" s="270"/>
      <c r="J322" s="270"/>
      <c r="K322" s="270"/>
      <c r="L322" s="270"/>
      <c r="M322" s="270"/>
      <c r="N322" s="270"/>
      <c r="O322" s="270"/>
      <c r="P322" s="270"/>
      <c r="Q322" s="270"/>
      <c r="R322" s="270"/>
      <c r="S322" s="270"/>
      <c r="T322" s="270"/>
      <c r="U322" s="270"/>
      <c r="V322" s="270"/>
      <c r="W322" s="270"/>
      <c r="X322" s="270"/>
      <c r="Y322" s="270"/>
      <c r="Z322" s="270"/>
      <c r="AA322" s="270"/>
      <c r="AB322" s="270"/>
    </row>
    <row r="323" spans="1:28" ht="22.5" x14ac:dyDescent="0.25">
      <c r="A323" s="270"/>
      <c r="B323" s="270"/>
      <c r="C323" s="270"/>
      <c r="D323" s="270"/>
      <c r="E323" s="270"/>
      <c r="F323" s="270"/>
      <c r="G323" s="270"/>
      <c r="H323" s="270"/>
      <c r="I323" s="270"/>
      <c r="J323" s="270"/>
      <c r="K323" s="270"/>
      <c r="L323" s="270"/>
      <c r="M323" s="270"/>
      <c r="N323" s="270"/>
      <c r="O323" s="270"/>
      <c r="P323" s="270"/>
      <c r="Q323" s="270"/>
      <c r="R323" s="270"/>
      <c r="S323" s="270"/>
      <c r="T323" s="270"/>
      <c r="U323" s="270"/>
      <c r="V323" s="270"/>
      <c r="W323" s="270"/>
      <c r="X323" s="270"/>
      <c r="Y323" s="270"/>
      <c r="Z323" s="270"/>
      <c r="AA323" s="270"/>
      <c r="AB323" s="270"/>
    </row>
    <row r="324" spans="1:28" ht="22.5" x14ac:dyDescent="0.25">
      <c r="A324" s="270"/>
      <c r="B324" s="270"/>
      <c r="C324" s="270"/>
      <c r="D324" s="270"/>
      <c r="E324" s="270"/>
      <c r="F324" s="270"/>
      <c r="G324" s="270"/>
      <c r="H324" s="270"/>
      <c r="I324" s="270"/>
      <c r="J324" s="270"/>
      <c r="K324" s="270"/>
      <c r="L324" s="270"/>
      <c r="M324" s="270"/>
      <c r="N324" s="270"/>
      <c r="O324" s="270"/>
      <c r="P324" s="270"/>
      <c r="Q324" s="270"/>
      <c r="R324" s="270"/>
      <c r="S324" s="270"/>
      <c r="T324" s="270"/>
      <c r="U324" s="270"/>
      <c r="V324" s="270"/>
      <c r="W324" s="270"/>
      <c r="X324" s="270"/>
      <c r="Y324" s="270"/>
      <c r="Z324" s="270"/>
      <c r="AA324" s="270"/>
      <c r="AB324" s="270"/>
    </row>
    <row r="325" spans="1:28" ht="22.5" x14ac:dyDescent="0.25">
      <c r="A325" s="270"/>
      <c r="B325" s="270"/>
      <c r="C325" s="270"/>
      <c r="D325" s="270"/>
      <c r="E325" s="270"/>
      <c r="F325" s="270"/>
      <c r="G325" s="270"/>
      <c r="H325" s="270"/>
      <c r="I325" s="270"/>
      <c r="J325" s="270"/>
      <c r="K325" s="270"/>
      <c r="L325" s="270"/>
      <c r="M325" s="270"/>
      <c r="N325" s="270"/>
      <c r="O325" s="270"/>
      <c r="P325" s="270"/>
      <c r="Q325" s="270"/>
      <c r="R325" s="270"/>
      <c r="S325" s="270"/>
      <c r="T325" s="270"/>
      <c r="U325" s="270"/>
      <c r="V325" s="270"/>
      <c r="W325" s="270"/>
      <c r="X325" s="270"/>
      <c r="Y325" s="270"/>
      <c r="Z325" s="270"/>
      <c r="AA325" s="270"/>
      <c r="AB325" s="270"/>
    </row>
    <row r="326" spans="1:28" ht="22.5" x14ac:dyDescent="0.25">
      <c r="A326" s="270"/>
      <c r="B326" s="270"/>
      <c r="C326" s="270"/>
      <c r="D326" s="270"/>
      <c r="E326" s="270"/>
      <c r="F326" s="270"/>
      <c r="G326" s="270"/>
      <c r="H326" s="270"/>
      <c r="I326" s="270"/>
      <c r="J326" s="270"/>
      <c r="K326" s="270"/>
      <c r="L326" s="270"/>
      <c r="M326" s="270"/>
      <c r="N326" s="270"/>
      <c r="O326" s="270"/>
      <c r="P326" s="270"/>
      <c r="Q326" s="270"/>
      <c r="R326" s="270"/>
      <c r="S326" s="270"/>
      <c r="T326" s="270"/>
      <c r="U326" s="270"/>
      <c r="V326" s="270"/>
      <c r="W326" s="270"/>
      <c r="X326" s="270"/>
      <c r="Y326" s="270"/>
      <c r="Z326" s="270"/>
      <c r="AA326" s="270"/>
      <c r="AB326" s="270"/>
    </row>
    <row r="327" spans="1:28" ht="22.5" x14ac:dyDescent="0.25">
      <c r="A327" s="270"/>
      <c r="B327" s="270"/>
      <c r="C327" s="270"/>
      <c r="D327" s="270"/>
      <c r="E327" s="270"/>
      <c r="F327" s="270"/>
      <c r="G327" s="270"/>
      <c r="H327" s="270"/>
      <c r="I327" s="270"/>
      <c r="J327" s="270"/>
      <c r="K327" s="270"/>
      <c r="L327" s="270"/>
      <c r="M327" s="270"/>
      <c r="N327" s="270"/>
      <c r="O327" s="270"/>
      <c r="P327" s="270"/>
      <c r="Q327" s="270"/>
      <c r="R327" s="270"/>
      <c r="S327" s="270"/>
      <c r="T327" s="270"/>
      <c r="U327" s="270"/>
      <c r="V327" s="270"/>
      <c r="W327" s="270"/>
      <c r="X327" s="270"/>
      <c r="Y327" s="270"/>
      <c r="Z327" s="270"/>
      <c r="AA327" s="270"/>
      <c r="AB327" s="270"/>
    </row>
    <row r="328" spans="1:28" ht="22.5" x14ac:dyDescent="0.25">
      <c r="A328" s="270"/>
      <c r="B328" s="270"/>
      <c r="C328" s="270"/>
      <c r="D328" s="270"/>
      <c r="E328" s="270"/>
      <c r="F328" s="270"/>
      <c r="G328" s="270"/>
      <c r="H328" s="270"/>
      <c r="I328" s="270"/>
      <c r="J328" s="270"/>
      <c r="K328" s="270"/>
      <c r="L328" s="270"/>
      <c r="M328" s="270"/>
      <c r="N328" s="270"/>
      <c r="O328" s="270"/>
      <c r="P328" s="270"/>
      <c r="Q328" s="270"/>
      <c r="R328" s="270"/>
      <c r="S328" s="270"/>
      <c r="T328" s="270"/>
      <c r="U328" s="270"/>
      <c r="V328" s="270"/>
      <c r="W328" s="270"/>
      <c r="X328" s="270"/>
      <c r="Y328" s="270"/>
      <c r="Z328" s="270"/>
      <c r="AA328" s="270"/>
      <c r="AB328" s="270"/>
    </row>
    <row r="329" spans="1:28" ht="22.5" x14ac:dyDescent="0.25">
      <c r="A329" s="270"/>
      <c r="B329" s="270"/>
      <c r="C329" s="270"/>
      <c r="D329" s="270"/>
      <c r="E329" s="270"/>
      <c r="F329" s="270"/>
      <c r="G329" s="270"/>
      <c r="H329" s="270"/>
      <c r="I329" s="270"/>
      <c r="J329" s="270"/>
      <c r="K329" s="270"/>
      <c r="L329" s="270"/>
      <c r="M329" s="270"/>
      <c r="N329" s="270"/>
      <c r="O329" s="270"/>
      <c r="P329" s="270"/>
      <c r="Q329" s="270"/>
      <c r="R329" s="270"/>
      <c r="S329" s="270"/>
      <c r="T329" s="270"/>
      <c r="U329" s="270"/>
      <c r="V329" s="270"/>
      <c r="W329" s="270"/>
      <c r="X329" s="270"/>
      <c r="Y329" s="270"/>
      <c r="Z329" s="270"/>
      <c r="AA329" s="270"/>
      <c r="AB329" s="270"/>
    </row>
    <row r="330" spans="1:28" ht="22.5" x14ac:dyDescent="0.25">
      <c r="A330" s="270"/>
      <c r="B330" s="270"/>
      <c r="C330" s="270"/>
      <c r="D330" s="270"/>
      <c r="E330" s="270"/>
      <c r="F330" s="270"/>
      <c r="G330" s="270"/>
      <c r="H330" s="270"/>
      <c r="I330" s="270"/>
      <c r="J330" s="270"/>
      <c r="K330" s="270"/>
      <c r="L330" s="270"/>
      <c r="M330" s="270"/>
      <c r="N330" s="270"/>
      <c r="O330" s="270"/>
      <c r="P330" s="270"/>
      <c r="Q330" s="270"/>
      <c r="R330" s="270"/>
      <c r="S330" s="270"/>
      <c r="T330" s="270"/>
      <c r="U330" s="270"/>
      <c r="V330" s="270"/>
      <c r="W330" s="270"/>
      <c r="X330" s="270"/>
      <c r="Y330" s="270"/>
      <c r="Z330" s="270"/>
      <c r="AA330" s="270"/>
      <c r="AB330" s="270"/>
    </row>
    <row r="331" spans="1:28" ht="22.5" x14ac:dyDescent="0.25">
      <c r="A331" s="270"/>
      <c r="B331" s="270"/>
      <c r="C331" s="270"/>
      <c r="D331" s="270"/>
      <c r="E331" s="270"/>
      <c r="F331" s="270"/>
      <c r="G331" s="270"/>
      <c r="H331" s="270"/>
      <c r="I331" s="270"/>
      <c r="J331" s="270"/>
      <c r="K331" s="270"/>
      <c r="L331" s="270"/>
      <c r="M331" s="270"/>
      <c r="N331" s="270"/>
      <c r="O331" s="270"/>
      <c r="P331" s="270"/>
      <c r="Q331" s="270"/>
      <c r="R331" s="270"/>
      <c r="S331" s="270"/>
      <c r="T331" s="270"/>
      <c r="U331" s="270"/>
      <c r="V331" s="270"/>
      <c r="W331" s="270"/>
      <c r="X331" s="270"/>
      <c r="Y331" s="270"/>
      <c r="Z331" s="270"/>
      <c r="AA331" s="270"/>
      <c r="AB331" s="270"/>
    </row>
    <row r="332" spans="1:28" ht="22.5" x14ac:dyDescent="0.25">
      <c r="A332" s="270"/>
      <c r="B332" s="270"/>
      <c r="C332" s="270"/>
      <c r="D332" s="270"/>
      <c r="E332" s="270"/>
      <c r="F332" s="270"/>
      <c r="G332" s="270"/>
      <c r="H332" s="270"/>
      <c r="I332" s="270"/>
      <c r="J332" s="270"/>
      <c r="K332" s="270"/>
      <c r="L332" s="270"/>
      <c r="M332" s="270"/>
      <c r="N332" s="270"/>
      <c r="O332" s="270"/>
      <c r="P332" s="270"/>
      <c r="Q332" s="270"/>
      <c r="R332" s="270"/>
      <c r="S332" s="270"/>
      <c r="T332" s="270"/>
      <c r="U332" s="270"/>
      <c r="V332" s="270"/>
      <c r="W332" s="270"/>
      <c r="X332" s="270"/>
      <c r="Y332" s="270"/>
      <c r="Z332" s="270"/>
      <c r="AA332" s="270"/>
      <c r="AB332" s="270"/>
    </row>
    <row r="333" spans="1:28" ht="22.5" x14ac:dyDescent="0.25">
      <c r="A333" s="270"/>
      <c r="B333" s="270"/>
      <c r="C333" s="270"/>
      <c r="D333" s="270"/>
      <c r="E333" s="270"/>
      <c r="F333" s="270"/>
      <c r="G333" s="270"/>
      <c r="H333" s="270"/>
      <c r="I333" s="270"/>
      <c r="J333" s="270"/>
      <c r="K333" s="270"/>
      <c r="L333" s="270"/>
      <c r="M333" s="270"/>
      <c r="N333" s="270"/>
      <c r="O333" s="270"/>
      <c r="P333" s="270"/>
      <c r="Q333" s="270"/>
      <c r="R333" s="270"/>
      <c r="S333" s="270"/>
      <c r="T333" s="270"/>
      <c r="U333" s="270"/>
      <c r="V333" s="270"/>
      <c r="W333" s="270"/>
      <c r="X333" s="270"/>
      <c r="Y333" s="270"/>
      <c r="Z333" s="270"/>
      <c r="AA333" s="270"/>
      <c r="AB333" s="270"/>
    </row>
    <row r="334" spans="1:28" ht="22.5" x14ac:dyDescent="0.25">
      <c r="A334" s="270"/>
      <c r="B334" s="270"/>
      <c r="C334" s="270"/>
      <c r="D334" s="270"/>
      <c r="E334" s="270"/>
      <c r="F334" s="270"/>
      <c r="G334" s="270"/>
      <c r="H334" s="270"/>
      <c r="I334" s="270"/>
      <c r="J334" s="270"/>
      <c r="K334" s="270"/>
      <c r="L334" s="270"/>
      <c r="M334" s="270"/>
      <c r="N334" s="270"/>
      <c r="O334" s="270"/>
      <c r="P334" s="270"/>
      <c r="Q334" s="270"/>
      <c r="R334" s="270"/>
      <c r="S334" s="270"/>
      <c r="T334" s="270"/>
      <c r="U334" s="270"/>
      <c r="V334" s="270"/>
      <c r="W334" s="270"/>
      <c r="X334" s="270"/>
      <c r="Y334" s="270"/>
      <c r="Z334" s="270"/>
      <c r="AA334" s="270"/>
      <c r="AB334" s="270"/>
    </row>
    <row r="335" spans="1:28" ht="22.5" x14ac:dyDescent="0.25">
      <c r="A335" s="270"/>
      <c r="B335" s="270"/>
      <c r="C335" s="270"/>
      <c r="D335" s="270"/>
      <c r="E335" s="270"/>
      <c r="F335" s="270"/>
      <c r="G335" s="270"/>
      <c r="H335" s="270"/>
      <c r="I335" s="270"/>
      <c r="J335" s="270"/>
      <c r="K335" s="270"/>
      <c r="L335" s="270"/>
      <c r="M335" s="270"/>
      <c r="N335" s="270"/>
      <c r="O335" s="270"/>
      <c r="P335" s="270"/>
      <c r="Q335" s="270"/>
      <c r="R335" s="270"/>
      <c r="S335" s="270"/>
      <c r="T335" s="270"/>
      <c r="U335" s="270"/>
      <c r="V335" s="270"/>
      <c r="W335" s="270"/>
      <c r="X335" s="270"/>
      <c r="Y335" s="270"/>
      <c r="Z335" s="270"/>
      <c r="AA335" s="270"/>
      <c r="AB335" s="270"/>
    </row>
    <row r="336" spans="1:28" ht="22.5" x14ac:dyDescent="0.25">
      <c r="A336" s="270"/>
      <c r="B336" s="270"/>
      <c r="C336" s="270"/>
      <c r="D336" s="270"/>
      <c r="E336" s="270"/>
      <c r="F336" s="270"/>
      <c r="G336" s="270"/>
      <c r="H336" s="270"/>
      <c r="I336" s="270"/>
      <c r="J336" s="270"/>
      <c r="K336" s="270"/>
      <c r="L336" s="270"/>
      <c r="M336" s="270"/>
      <c r="N336" s="270"/>
      <c r="O336" s="270"/>
      <c r="P336" s="270"/>
      <c r="Q336" s="270"/>
      <c r="R336" s="270"/>
      <c r="S336" s="270"/>
      <c r="T336" s="270"/>
      <c r="U336" s="270"/>
      <c r="V336" s="270"/>
      <c r="W336" s="270"/>
      <c r="X336" s="270"/>
      <c r="Y336" s="270"/>
      <c r="Z336" s="270"/>
      <c r="AA336" s="270"/>
      <c r="AB336" s="270"/>
    </row>
    <row r="337" spans="1:28" ht="22.5" x14ac:dyDescent="0.25">
      <c r="A337" s="270"/>
      <c r="B337" s="270"/>
      <c r="C337" s="270"/>
      <c r="D337" s="270"/>
      <c r="E337" s="270"/>
      <c r="F337" s="270"/>
      <c r="G337" s="270"/>
      <c r="H337" s="270"/>
      <c r="I337" s="270"/>
      <c r="J337" s="270"/>
      <c r="K337" s="270"/>
      <c r="L337" s="270"/>
      <c r="M337" s="270"/>
      <c r="N337" s="270"/>
      <c r="O337" s="270"/>
      <c r="P337" s="270"/>
      <c r="Q337" s="270"/>
      <c r="R337" s="270"/>
      <c r="S337" s="270"/>
      <c r="T337" s="270"/>
      <c r="U337" s="270"/>
      <c r="V337" s="270"/>
      <c r="W337" s="270"/>
      <c r="X337" s="270"/>
      <c r="Y337" s="270"/>
      <c r="Z337" s="270"/>
      <c r="AA337" s="270"/>
      <c r="AB337" s="270"/>
    </row>
    <row r="338" spans="1:28" ht="22.5" x14ac:dyDescent="0.25">
      <c r="A338" s="270"/>
      <c r="B338" s="270"/>
      <c r="C338" s="270"/>
      <c r="D338" s="270"/>
      <c r="E338" s="270"/>
      <c r="F338" s="270"/>
      <c r="G338" s="270"/>
      <c r="H338" s="270"/>
      <c r="I338" s="270"/>
      <c r="J338" s="270"/>
      <c r="K338" s="270"/>
      <c r="L338" s="270"/>
      <c r="M338" s="270"/>
      <c r="N338" s="270"/>
      <c r="O338" s="270"/>
      <c r="P338" s="270"/>
      <c r="Q338" s="270"/>
      <c r="R338" s="270"/>
      <c r="S338" s="270"/>
      <c r="T338" s="270"/>
      <c r="U338" s="270"/>
      <c r="V338" s="270"/>
      <c r="W338" s="270"/>
      <c r="X338" s="270"/>
      <c r="Y338" s="270"/>
      <c r="Z338" s="270"/>
      <c r="AA338" s="270"/>
      <c r="AB338" s="270"/>
    </row>
    <row r="339" spans="1:28" ht="22.5" x14ac:dyDescent="0.25">
      <c r="A339" s="270"/>
      <c r="B339" s="270"/>
      <c r="C339" s="270"/>
      <c r="D339" s="270"/>
      <c r="E339" s="270"/>
      <c r="F339" s="270"/>
      <c r="G339" s="270"/>
      <c r="H339" s="270"/>
      <c r="I339" s="270"/>
      <c r="J339" s="270"/>
      <c r="K339" s="270"/>
      <c r="L339" s="270"/>
      <c r="M339" s="270"/>
      <c r="N339" s="270"/>
      <c r="O339" s="270"/>
      <c r="P339" s="270"/>
      <c r="Q339" s="270"/>
      <c r="R339" s="270"/>
      <c r="S339" s="270"/>
      <c r="T339" s="270"/>
      <c r="U339" s="270"/>
      <c r="V339" s="270"/>
      <c r="W339" s="270"/>
      <c r="X339" s="270"/>
      <c r="Y339" s="270"/>
      <c r="Z339" s="270"/>
      <c r="AA339" s="270"/>
      <c r="AB339" s="270"/>
    </row>
    <row r="340" spans="1:28" ht="22.5" x14ac:dyDescent="0.25">
      <c r="A340" s="270"/>
      <c r="B340" s="270"/>
      <c r="C340" s="270"/>
      <c r="D340" s="270"/>
      <c r="E340" s="270"/>
      <c r="F340" s="270"/>
      <c r="G340" s="270"/>
      <c r="H340" s="270"/>
      <c r="I340" s="270"/>
      <c r="J340" s="270"/>
      <c r="K340" s="270"/>
      <c r="L340" s="270"/>
      <c r="M340" s="270"/>
      <c r="N340" s="270"/>
      <c r="O340" s="270"/>
      <c r="P340" s="270"/>
      <c r="Q340" s="270"/>
      <c r="R340" s="270"/>
      <c r="S340" s="270"/>
      <c r="T340" s="270"/>
      <c r="U340" s="270"/>
      <c r="V340" s="270"/>
      <c r="W340" s="270"/>
      <c r="X340" s="270"/>
      <c r="Y340" s="270"/>
      <c r="Z340" s="270"/>
      <c r="AA340" s="270"/>
      <c r="AB340" s="270"/>
    </row>
    <row r="341" spans="1:28" ht="22.5" x14ac:dyDescent="0.25">
      <c r="A341" s="270"/>
      <c r="B341" s="270"/>
      <c r="C341" s="270"/>
      <c r="D341" s="270"/>
      <c r="E341" s="270"/>
      <c r="F341" s="270"/>
      <c r="G341" s="270"/>
      <c r="H341" s="270"/>
      <c r="I341" s="270"/>
      <c r="J341" s="270"/>
      <c r="K341" s="270"/>
      <c r="L341" s="270"/>
      <c r="M341" s="270"/>
      <c r="N341" s="270"/>
      <c r="O341" s="270"/>
      <c r="P341" s="270"/>
      <c r="Q341" s="270"/>
      <c r="R341" s="270"/>
      <c r="S341" s="270"/>
      <c r="T341" s="270"/>
      <c r="U341" s="270"/>
      <c r="V341" s="270"/>
      <c r="W341" s="270"/>
      <c r="X341" s="270"/>
      <c r="Y341" s="270"/>
      <c r="Z341" s="270"/>
      <c r="AA341" s="270"/>
      <c r="AB341" s="270"/>
    </row>
    <row r="342" spans="1:28" ht="22.5" x14ac:dyDescent="0.25">
      <c r="A342" s="270"/>
      <c r="B342" s="270"/>
      <c r="C342" s="270"/>
      <c r="D342" s="270"/>
      <c r="E342" s="270"/>
      <c r="F342" s="270"/>
      <c r="G342" s="270"/>
      <c r="H342" s="270"/>
      <c r="I342" s="270"/>
      <c r="J342" s="270"/>
      <c r="K342" s="270"/>
      <c r="L342" s="270"/>
      <c r="M342" s="270"/>
      <c r="N342" s="270"/>
      <c r="O342" s="270"/>
      <c r="P342" s="270"/>
      <c r="Q342" s="270"/>
      <c r="R342" s="270"/>
      <c r="S342" s="270"/>
      <c r="T342" s="270"/>
      <c r="U342" s="270"/>
      <c r="V342" s="270"/>
      <c r="W342" s="270"/>
      <c r="X342" s="270"/>
      <c r="Y342" s="270"/>
      <c r="Z342" s="270"/>
      <c r="AA342" s="270"/>
      <c r="AB342" s="270"/>
    </row>
    <row r="343" spans="1:28" ht="22.5" x14ac:dyDescent="0.25">
      <c r="A343" s="270"/>
      <c r="B343" s="270"/>
      <c r="C343" s="270"/>
      <c r="D343" s="270"/>
      <c r="E343" s="270"/>
      <c r="F343" s="270"/>
      <c r="G343" s="270"/>
      <c r="H343" s="270"/>
      <c r="I343" s="270"/>
      <c r="J343" s="270"/>
      <c r="K343" s="270"/>
      <c r="L343" s="270"/>
      <c r="M343" s="270"/>
      <c r="N343" s="270"/>
      <c r="O343" s="270"/>
      <c r="P343" s="270"/>
      <c r="Q343" s="270"/>
      <c r="R343" s="270"/>
      <c r="S343" s="270"/>
      <c r="T343" s="270"/>
      <c r="U343" s="270"/>
      <c r="V343" s="270"/>
      <c r="W343" s="270"/>
      <c r="X343" s="270"/>
      <c r="Y343" s="270"/>
      <c r="Z343" s="270"/>
      <c r="AA343" s="270"/>
      <c r="AB343" s="270"/>
    </row>
    <row r="344" spans="1:28" ht="22.5" x14ac:dyDescent="0.25">
      <c r="A344" s="270"/>
      <c r="B344" s="270"/>
      <c r="C344" s="270"/>
      <c r="D344" s="270"/>
      <c r="E344" s="270"/>
      <c r="F344" s="270"/>
      <c r="G344" s="270"/>
      <c r="H344" s="270"/>
      <c r="I344" s="270"/>
      <c r="J344" s="270"/>
      <c r="K344" s="270"/>
      <c r="L344" s="270"/>
      <c r="M344" s="270"/>
      <c r="N344" s="270"/>
      <c r="O344" s="270"/>
      <c r="P344" s="270"/>
      <c r="Q344" s="270"/>
      <c r="R344" s="270"/>
      <c r="S344" s="270"/>
      <c r="T344" s="270"/>
      <c r="U344" s="270"/>
      <c r="V344" s="270"/>
      <c r="W344" s="270"/>
      <c r="X344" s="270"/>
      <c r="Y344" s="270"/>
      <c r="Z344" s="270"/>
      <c r="AA344" s="270"/>
      <c r="AB344" s="270"/>
    </row>
    <row r="345" spans="1:28" ht="22.5" x14ac:dyDescent="0.25">
      <c r="A345" s="270"/>
      <c r="B345" s="270"/>
      <c r="C345" s="270"/>
      <c r="D345" s="270"/>
      <c r="E345" s="270"/>
      <c r="F345" s="270"/>
      <c r="G345" s="270"/>
      <c r="H345" s="270"/>
      <c r="I345" s="270"/>
      <c r="J345" s="270"/>
      <c r="K345" s="270"/>
      <c r="L345" s="270"/>
      <c r="M345" s="270"/>
      <c r="N345" s="270"/>
      <c r="O345" s="270"/>
      <c r="P345" s="270"/>
      <c r="Q345" s="270"/>
      <c r="R345" s="270"/>
      <c r="S345" s="270"/>
      <c r="T345" s="270"/>
      <c r="U345" s="270"/>
      <c r="V345" s="270"/>
      <c r="W345" s="270"/>
      <c r="X345" s="270"/>
      <c r="Y345" s="270"/>
      <c r="Z345" s="270"/>
      <c r="AA345" s="270"/>
      <c r="AB345" s="270"/>
    </row>
    <row r="346" spans="1:28" ht="22.5" x14ac:dyDescent="0.25">
      <c r="A346" s="270"/>
      <c r="B346" s="270"/>
      <c r="C346" s="270"/>
      <c r="D346" s="270"/>
      <c r="E346" s="270"/>
      <c r="F346" s="270"/>
      <c r="G346" s="270"/>
      <c r="H346" s="270"/>
      <c r="I346" s="270"/>
      <c r="J346" s="270"/>
      <c r="K346" s="270"/>
      <c r="L346" s="270"/>
      <c r="M346" s="270"/>
      <c r="N346" s="270"/>
      <c r="O346" s="270"/>
      <c r="P346" s="270"/>
      <c r="Q346" s="270"/>
      <c r="R346" s="270"/>
      <c r="S346" s="270"/>
      <c r="T346" s="270"/>
      <c r="U346" s="270"/>
      <c r="V346" s="270"/>
      <c r="W346" s="270"/>
      <c r="X346" s="270"/>
      <c r="Y346" s="270"/>
      <c r="Z346" s="270"/>
      <c r="AA346" s="270"/>
      <c r="AB346" s="270"/>
    </row>
    <row r="347" spans="1:28" ht="22.5" x14ac:dyDescent="0.25">
      <c r="A347" s="270"/>
      <c r="B347" s="270"/>
      <c r="C347" s="270"/>
      <c r="D347" s="270"/>
      <c r="E347" s="270"/>
      <c r="F347" s="270"/>
      <c r="G347" s="270"/>
      <c r="H347" s="270"/>
      <c r="I347" s="270"/>
      <c r="J347" s="270"/>
      <c r="K347" s="270"/>
      <c r="L347" s="270"/>
      <c r="M347" s="270"/>
      <c r="N347" s="270"/>
      <c r="O347" s="270"/>
      <c r="P347" s="270"/>
      <c r="Q347" s="270"/>
      <c r="R347" s="270"/>
      <c r="S347" s="270"/>
      <c r="T347" s="270"/>
      <c r="U347" s="270"/>
      <c r="V347" s="270"/>
      <c r="W347" s="270"/>
      <c r="X347" s="270"/>
      <c r="Y347" s="270"/>
      <c r="Z347" s="270"/>
      <c r="AA347" s="270"/>
      <c r="AB347" s="270"/>
    </row>
    <row r="348" spans="1:28" ht="22.5" x14ac:dyDescent="0.25">
      <c r="A348" s="270"/>
      <c r="B348" s="270"/>
      <c r="C348" s="270"/>
      <c r="D348" s="270"/>
      <c r="E348" s="270"/>
      <c r="F348" s="270"/>
      <c r="G348" s="270"/>
      <c r="H348" s="270"/>
      <c r="I348" s="270"/>
      <c r="J348" s="270"/>
      <c r="K348" s="270"/>
      <c r="L348" s="270"/>
      <c r="M348" s="270"/>
      <c r="N348" s="270"/>
      <c r="O348" s="270"/>
      <c r="P348" s="270"/>
      <c r="Q348" s="270"/>
      <c r="R348" s="270"/>
      <c r="S348" s="270"/>
      <c r="T348" s="270"/>
      <c r="U348" s="270"/>
      <c r="V348" s="270"/>
      <c r="W348" s="270"/>
      <c r="X348" s="270"/>
      <c r="Y348" s="270"/>
      <c r="Z348" s="270"/>
      <c r="AA348" s="270"/>
      <c r="AB348" s="270"/>
    </row>
    <row r="349" spans="1:28" ht="22.5" x14ac:dyDescent="0.25">
      <c r="A349" s="270"/>
      <c r="B349" s="270"/>
      <c r="C349" s="270"/>
      <c r="D349" s="270"/>
      <c r="E349" s="270"/>
      <c r="F349" s="270"/>
      <c r="G349" s="270"/>
      <c r="H349" s="270"/>
      <c r="I349" s="270"/>
      <c r="J349" s="270"/>
      <c r="K349" s="270"/>
      <c r="L349" s="270"/>
      <c r="M349" s="270"/>
      <c r="N349" s="270"/>
      <c r="O349" s="270"/>
      <c r="P349" s="270"/>
      <c r="Q349" s="270"/>
      <c r="R349" s="270"/>
      <c r="S349" s="270"/>
      <c r="T349" s="270"/>
      <c r="U349" s="270"/>
      <c r="V349" s="270"/>
      <c r="W349" s="270"/>
      <c r="X349" s="270"/>
      <c r="Y349" s="270"/>
      <c r="Z349" s="270"/>
      <c r="AA349" s="270"/>
      <c r="AB349" s="270"/>
    </row>
    <row r="350" spans="1:28" ht="22.5" x14ac:dyDescent="0.25">
      <c r="A350" s="270"/>
      <c r="B350" s="270"/>
      <c r="C350" s="270"/>
      <c r="D350" s="270"/>
      <c r="E350" s="270"/>
      <c r="F350" s="270"/>
      <c r="G350" s="270"/>
      <c r="H350" s="270"/>
      <c r="I350" s="270"/>
      <c r="J350" s="270"/>
      <c r="K350" s="270"/>
      <c r="L350" s="270"/>
      <c r="M350" s="270"/>
      <c r="N350" s="270"/>
      <c r="O350" s="270"/>
      <c r="P350" s="270"/>
      <c r="Q350" s="270"/>
      <c r="R350" s="270"/>
      <c r="S350" s="270"/>
      <c r="T350" s="270"/>
      <c r="U350" s="270"/>
      <c r="V350" s="270"/>
      <c r="W350" s="270"/>
      <c r="X350" s="270"/>
      <c r="Y350" s="270"/>
      <c r="Z350" s="270"/>
      <c r="AA350" s="270"/>
      <c r="AB350" s="270"/>
    </row>
    <row r="351" spans="1:28" ht="22.5" x14ac:dyDescent="0.25">
      <c r="A351" s="270"/>
      <c r="B351" s="270"/>
      <c r="C351" s="270"/>
      <c r="D351" s="270"/>
      <c r="E351" s="270"/>
      <c r="F351" s="270"/>
      <c r="G351" s="270"/>
      <c r="H351" s="270"/>
      <c r="I351" s="270"/>
      <c r="J351" s="270"/>
      <c r="K351" s="270"/>
      <c r="L351" s="270"/>
      <c r="M351" s="270"/>
      <c r="N351" s="270"/>
      <c r="O351" s="270"/>
      <c r="P351" s="270"/>
      <c r="Q351" s="270"/>
      <c r="R351" s="270"/>
      <c r="S351" s="270"/>
      <c r="T351" s="270"/>
      <c r="U351" s="270"/>
      <c r="V351" s="270"/>
      <c r="W351" s="270"/>
      <c r="X351" s="270"/>
      <c r="Y351" s="270"/>
      <c r="Z351" s="270"/>
      <c r="AA351" s="270"/>
      <c r="AB351" s="270"/>
    </row>
    <row r="352" spans="1:28" ht="22.5" x14ac:dyDescent="0.25">
      <c r="A352" s="270"/>
      <c r="B352" s="270"/>
      <c r="C352" s="270"/>
      <c r="D352" s="270"/>
      <c r="E352" s="270"/>
      <c r="F352" s="270"/>
      <c r="G352" s="270"/>
      <c r="H352" s="270"/>
      <c r="I352" s="270"/>
      <c r="J352" s="270"/>
      <c r="K352" s="270"/>
      <c r="L352" s="270"/>
      <c r="M352" s="270"/>
      <c r="N352" s="270"/>
      <c r="O352" s="270"/>
      <c r="P352" s="270"/>
      <c r="Q352" s="270"/>
      <c r="R352" s="270"/>
      <c r="S352" s="270"/>
      <c r="T352" s="270"/>
      <c r="U352" s="270"/>
      <c r="V352" s="270"/>
      <c r="W352" s="270"/>
      <c r="X352" s="270"/>
      <c r="Y352" s="270"/>
      <c r="Z352" s="270"/>
      <c r="AA352" s="270"/>
      <c r="AB352" s="270"/>
    </row>
    <row r="353" spans="1:28" ht="22.5" x14ac:dyDescent="0.25">
      <c r="A353" s="270"/>
      <c r="B353" s="270"/>
      <c r="C353" s="270"/>
      <c r="D353" s="270"/>
      <c r="E353" s="270"/>
      <c r="F353" s="270"/>
      <c r="G353" s="270"/>
      <c r="H353" s="270"/>
      <c r="I353" s="270"/>
      <c r="J353" s="270"/>
      <c r="K353" s="270"/>
      <c r="L353" s="270"/>
      <c r="M353" s="270"/>
      <c r="N353" s="270"/>
      <c r="O353" s="270"/>
      <c r="P353" s="270"/>
      <c r="Q353" s="270"/>
      <c r="R353" s="270"/>
      <c r="S353" s="270"/>
      <c r="T353" s="270"/>
      <c r="U353" s="270"/>
      <c r="V353" s="270"/>
      <c r="W353" s="270"/>
      <c r="X353" s="270"/>
      <c r="Y353" s="270"/>
      <c r="Z353" s="270"/>
      <c r="AA353" s="270"/>
      <c r="AB353" s="270"/>
    </row>
    <row r="354" spans="1:28" ht="22.5" x14ac:dyDescent="0.25">
      <c r="A354" s="270"/>
      <c r="B354" s="270"/>
      <c r="C354" s="270"/>
      <c r="D354" s="270"/>
      <c r="E354" s="270"/>
      <c r="F354" s="270"/>
      <c r="G354" s="270"/>
      <c r="H354" s="270"/>
      <c r="I354" s="270"/>
      <c r="J354" s="270"/>
      <c r="K354" s="270"/>
      <c r="L354" s="270"/>
      <c r="M354" s="270"/>
      <c r="N354" s="270"/>
      <c r="O354" s="270"/>
      <c r="P354" s="270"/>
      <c r="Q354" s="270"/>
      <c r="R354" s="270"/>
      <c r="S354" s="270"/>
      <c r="T354" s="270"/>
      <c r="U354" s="270"/>
      <c r="V354" s="270"/>
      <c r="W354" s="270"/>
      <c r="X354" s="270"/>
      <c r="Y354" s="270"/>
      <c r="Z354" s="270"/>
      <c r="AA354" s="270"/>
      <c r="AB354" s="270"/>
    </row>
    <row r="355" spans="1:28" ht="22.5" x14ac:dyDescent="0.25">
      <c r="A355" s="270"/>
      <c r="B355" s="270"/>
      <c r="C355" s="270"/>
      <c r="D355" s="270"/>
      <c r="E355" s="270"/>
      <c r="F355" s="270"/>
      <c r="G355" s="270"/>
      <c r="H355" s="270"/>
      <c r="I355" s="270"/>
      <c r="J355" s="270"/>
      <c r="K355" s="270"/>
      <c r="L355" s="270"/>
      <c r="M355" s="270"/>
      <c r="N355" s="270"/>
      <c r="O355" s="270"/>
      <c r="P355" s="270"/>
      <c r="Q355" s="270"/>
      <c r="R355" s="270"/>
      <c r="S355" s="270"/>
      <c r="T355" s="270"/>
      <c r="U355" s="270"/>
      <c r="V355" s="270"/>
      <c r="W355" s="270"/>
      <c r="X355" s="270"/>
      <c r="Y355" s="270"/>
      <c r="Z355" s="270"/>
      <c r="AA355" s="270"/>
      <c r="AB355" s="270"/>
    </row>
    <row r="356" spans="1:28" ht="22.5" x14ac:dyDescent="0.25">
      <c r="A356" s="270"/>
      <c r="B356" s="270"/>
      <c r="C356" s="270"/>
      <c r="D356" s="270"/>
      <c r="E356" s="270"/>
      <c r="F356" s="270"/>
      <c r="G356" s="270"/>
      <c r="H356" s="270"/>
      <c r="I356" s="270"/>
      <c r="J356" s="270"/>
      <c r="K356" s="270"/>
      <c r="L356" s="270"/>
      <c r="M356" s="270"/>
      <c r="N356" s="270"/>
      <c r="O356" s="270"/>
      <c r="P356" s="270"/>
      <c r="Q356" s="270"/>
      <c r="R356" s="270"/>
      <c r="S356" s="270"/>
      <c r="T356" s="270"/>
      <c r="U356" s="270"/>
      <c r="V356" s="270"/>
      <c r="W356" s="270"/>
      <c r="X356" s="270"/>
      <c r="Y356" s="270"/>
      <c r="Z356" s="270"/>
      <c r="AA356" s="270"/>
      <c r="AB356" s="270"/>
    </row>
    <row r="357" spans="1:28" ht="22.5" x14ac:dyDescent="0.25">
      <c r="A357" s="270"/>
      <c r="B357" s="270"/>
      <c r="C357" s="270"/>
      <c r="D357" s="270"/>
      <c r="E357" s="270"/>
      <c r="F357" s="270"/>
      <c r="G357" s="270"/>
      <c r="H357" s="270"/>
      <c r="I357" s="270"/>
      <c r="J357" s="270"/>
      <c r="K357" s="270"/>
      <c r="L357" s="270"/>
      <c r="M357" s="270"/>
      <c r="N357" s="270"/>
      <c r="O357" s="270"/>
      <c r="P357" s="270"/>
      <c r="Q357" s="270"/>
      <c r="R357" s="270"/>
      <c r="S357" s="270"/>
      <c r="T357" s="270"/>
      <c r="U357" s="270"/>
      <c r="V357" s="270"/>
      <c r="W357" s="270"/>
      <c r="X357" s="270"/>
      <c r="Y357" s="270"/>
      <c r="Z357" s="270"/>
      <c r="AA357" s="270"/>
      <c r="AB357" s="270"/>
    </row>
    <row r="358" spans="1:28" ht="22.5" x14ac:dyDescent="0.25">
      <c r="A358" s="270"/>
      <c r="B358" s="270"/>
      <c r="C358" s="270"/>
      <c r="D358" s="270"/>
      <c r="E358" s="270"/>
      <c r="F358" s="270"/>
      <c r="G358" s="270"/>
      <c r="H358" s="270"/>
      <c r="I358" s="270"/>
      <c r="J358" s="270"/>
      <c r="K358" s="270"/>
      <c r="L358" s="270"/>
      <c r="M358" s="270"/>
      <c r="N358" s="270"/>
      <c r="O358" s="270"/>
      <c r="P358" s="270"/>
      <c r="Q358" s="270"/>
      <c r="R358" s="270"/>
      <c r="S358" s="270"/>
      <c r="T358" s="270"/>
      <c r="U358" s="270"/>
      <c r="V358" s="270"/>
      <c r="W358" s="270"/>
      <c r="X358" s="270"/>
      <c r="Y358" s="270"/>
      <c r="Z358" s="270"/>
      <c r="AA358" s="270"/>
      <c r="AB358" s="270"/>
    </row>
    <row r="359" spans="1:28" ht="22.5" x14ac:dyDescent="0.25">
      <c r="A359" s="270"/>
      <c r="B359" s="270"/>
      <c r="C359" s="270"/>
      <c r="D359" s="270"/>
      <c r="E359" s="270"/>
      <c r="F359" s="270"/>
      <c r="G359" s="270"/>
      <c r="H359" s="270"/>
      <c r="I359" s="270"/>
      <c r="J359" s="270"/>
      <c r="K359" s="270"/>
      <c r="L359" s="270"/>
      <c r="M359" s="270"/>
      <c r="N359" s="270"/>
      <c r="O359" s="270"/>
      <c r="P359" s="270"/>
      <c r="Q359" s="270"/>
      <c r="R359" s="270"/>
      <c r="S359" s="270"/>
      <c r="T359" s="270"/>
      <c r="U359" s="270"/>
      <c r="V359" s="270"/>
      <c r="W359" s="270"/>
      <c r="X359" s="270"/>
      <c r="Y359" s="270"/>
      <c r="Z359" s="270"/>
      <c r="AA359" s="270"/>
      <c r="AB359" s="270"/>
    </row>
    <row r="360" spans="1:28" ht="22.5" x14ac:dyDescent="0.25">
      <c r="A360" s="270"/>
      <c r="B360" s="270"/>
      <c r="C360" s="270"/>
      <c r="D360" s="270"/>
      <c r="E360" s="270"/>
      <c r="F360" s="270"/>
      <c r="G360" s="270"/>
      <c r="H360" s="270"/>
      <c r="I360" s="270"/>
      <c r="J360" s="270"/>
      <c r="K360" s="270"/>
      <c r="L360" s="270"/>
      <c r="M360" s="270"/>
      <c r="N360" s="270"/>
      <c r="O360" s="270"/>
      <c r="P360" s="270"/>
      <c r="Q360" s="270"/>
      <c r="R360" s="270"/>
      <c r="S360" s="270"/>
      <c r="T360" s="270"/>
      <c r="U360" s="270"/>
      <c r="V360" s="270"/>
      <c r="W360" s="270"/>
      <c r="X360" s="270"/>
      <c r="Y360" s="270"/>
      <c r="Z360" s="270"/>
      <c r="AA360" s="270"/>
      <c r="AB360" s="270"/>
    </row>
    <row r="361" spans="1:28" ht="22.5" x14ac:dyDescent="0.25">
      <c r="A361" s="270"/>
      <c r="B361" s="270"/>
      <c r="C361" s="270"/>
      <c r="D361" s="270"/>
      <c r="E361" s="270"/>
      <c r="F361" s="270"/>
      <c r="G361" s="270"/>
      <c r="H361" s="270"/>
      <c r="I361" s="270"/>
      <c r="J361" s="270"/>
      <c r="K361" s="270"/>
      <c r="L361" s="270"/>
      <c r="M361" s="270"/>
      <c r="N361" s="270"/>
      <c r="O361" s="270"/>
      <c r="P361" s="270"/>
      <c r="Q361" s="270"/>
      <c r="R361" s="270"/>
      <c r="S361" s="270"/>
      <c r="T361" s="270"/>
      <c r="U361" s="270"/>
      <c r="V361" s="270"/>
      <c r="W361" s="270"/>
      <c r="X361" s="270"/>
      <c r="Y361" s="270"/>
      <c r="Z361" s="270"/>
      <c r="AA361" s="270"/>
      <c r="AB361" s="270"/>
    </row>
    <row r="362" spans="1:28" ht="22.5" x14ac:dyDescent="0.25">
      <c r="A362" s="270"/>
      <c r="B362" s="270"/>
      <c r="C362" s="270"/>
      <c r="D362" s="270"/>
      <c r="E362" s="270"/>
      <c r="F362" s="270"/>
      <c r="G362" s="270"/>
      <c r="H362" s="270"/>
      <c r="I362" s="270"/>
      <c r="J362" s="270"/>
      <c r="K362" s="270"/>
      <c r="L362" s="270"/>
      <c r="M362" s="270"/>
      <c r="N362" s="270"/>
      <c r="O362" s="270"/>
      <c r="P362" s="270"/>
      <c r="Q362" s="270"/>
      <c r="R362" s="270"/>
      <c r="S362" s="270"/>
      <c r="T362" s="270"/>
      <c r="U362" s="270"/>
      <c r="V362" s="270"/>
      <c r="W362" s="270"/>
      <c r="X362" s="270"/>
      <c r="Y362" s="270"/>
      <c r="Z362" s="270"/>
      <c r="AA362" s="270"/>
      <c r="AB362" s="270"/>
    </row>
    <row r="363" spans="1:28" ht="22.5" x14ac:dyDescent="0.25">
      <c r="A363" s="270"/>
      <c r="B363" s="270"/>
      <c r="C363" s="270"/>
      <c r="D363" s="270"/>
      <c r="E363" s="270"/>
      <c r="F363" s="270"/>
      <c r="G363" s="270"/>
      <c r="H363" s="270"/>
      <c r="I363" s="270"/>
      <c r="J363" s="270"/>
      <c r="K363" s="270"/>
      <c r="L363" s="270"/>
      <c r="M363" s="270"/>
      <c r="N363" s="270"/>
      <c r="O363" s="270"/>
      <c r="P363" s="270"/>
      <c r="Q363" s="270"/>
      <c r="R363" s="270"/>
      <c r="S363" s="270"/>
      <c r="T363" s="270"/>
      <c r="U363" s="270"/>
      <c r="V363" s="270"/>
      <c r="W363" s="270"/>
      <c r="X363" s="270"/>
      <c r="Y363" s="270"/>
      <c r="Z363" s="270"/>
      <c r="AA363" s="270"/>
      <c r="AB363" s="270"/>
    </row>
    <row r="364" spans="1:28" ht="22.5" x14ac:dyDescent="0.25">
      <c r="A364" s="270"/>
      <c r="B364" s="270"/>
      <c r="C364" s="270"/>
      <c r="D364" s="270"/>
      <c r="E364" s="270"/>
      <c r="F364" s="270"/>
      <c r="G364" s="270"/>
      <c r="H364" s="270"/>
      <c r="I364" s="270"/>
      <c r="J364" s="270"/>
      <c r="K364" s="270"/>
      <c r="L364" s="270"/>
      <c r="M364" s="270"/>
      <c r="N364" s="270"/>
      <c r="O364" s="270"/>
      <c r="P364" s="270"/>
      <c r="Q364" s="270"/>
      <c r="R364" s="270"/>
      <c r="S364" s="270"/>
      <c r="T364" s="270"/>
      <c r="U364" s="270"/>
      <c r="V364" s="270"/>
      <c r="W364" s="270"/>
      <c r="X364" s="270"/>
      <c r="Y364" s="270"/>
      <c r="Z364" s="270"/>
      <c r="AA364" s="270"/>
      <c r="AB364" s="270"/>
    </row>
    <row r="365" spans="1:28" ht="22.5" x14ac:dyDescent="0.25">
      <c r="A365" s="270"/>
      <c r="B365" s="270"/>
      <c r="C365" s="270"/>
      <c r="D365" s="270"/>
      <c r="E365" s="270"/>
      <c r="F365" s="270"/>
      <c r="G365" s="270"/>
      <c r="H365" s="270"/>
      <c r="I365" s="270"/>
      <c r="J365" s="270"/>
      <c r="K365" s="270"/>
      <c r="L365" s="270"/>
      <c r="M365" s="270"/>
      <c r="N365" s="270"/>
      <c r="O365" s="270"/>
      <c r="P365" s="270"/>
      <c r="Q365" s="270"/>
      <c r="R365" s="270"/>
      <c r="S365" s="270"/>
      <c r="T365" s="270"/>
      <c r="U365" s="270"/>
      <c r="V365" s="270"/>
      <c r="W365" s="270"/>
      <c r="X365" s="270"/>
      <c r="Y365" s="270"/>
      <c r="Z365" s="270"/>
      <c r="AA365" s="270"/>
      <c r="AB365" s="270"/>
    </row>
    <row r="366" spans="1:28" ht="22.5" x14ac:dyDescent="0.25">
      <c r="A366" s="270"/>
      <c r="B366" s="270"/>
      <c r="C366" s="270"/>
      <c r="D366" s="270"/>
      <c r="E366" s="270"/>
      <c r="F366" s="270"/>
      <c r="G366" s="270"/>
      <c r="H366" s="270"/>
      <c r="I366" s="270"/>
      <c r="J366" s="270"/>
      <c r="K366" s="270"/>
      <c r="L366" s="270"/>
      <c r="M366" s="270"/>
      <c r="N366" s="270"/>
      <c r="O366" s="270"/>
      <c r="P366" s="270"/>
      <c r="Q366" s="270"/>
      <c r="R366" s="270"/>
      <c r="S366" s="270"/>
      <c r="T366" s="270"/>
      <c r="U366" s="270"/>
      <c r="V366" s="270"/>
      <c r="W366" s="270"/>
      <c r="X366" s="270"/>
      <c r="Y366" s="270"/>
      <c r="Z366" s="270"/>
      <c r="AA366" s="270"/>
      <c r="AB366" s="270"/>
    </row>
    <row r="367" spans="1:28" ht="22.5" x14ac:dyDescent="0.25">
      <c r="A367" s="270"/>
      <c r="B367" s="270"/>
      <c r="C367" s="270"/>
      <c r="D367" s="270"/>
      <c r="E367" s="270"/>
      <c r="F367" s="270"/>
      <c r="G367" s="270"/>
      <c r="H367" s="270"/>
      <c r="I367" s="270"/>
      <c r="J367" s="270"/>
      <c r="K367" s="270"/>
      <c r="L367" s="270"/>
      <c r="M367" s="270"/>
      <c r="N367" s="270"/>
      <c r="O367" s="270"/>
      <c r="P367" s="270"/>
      <c r="Q367" s="270"/>
      <c r="R367" s="270"/>
      <c r="S367" s="270"/>
      <c r="T367" s="270"/>
      <c r="U367" s="270"/>
      <c r="V367" s="270"/>
      <c r="W367" s="270"/>
      <c r="X367" s="270"/>
      <c r="Y367" s="270"/>
      <c r="Z367" s="270"/>
      <c r="AA367" s="270"/>
      <c r="AB367" s="270"/>
    </row>
    <row r="368" spans="1:28" ht="22.5" x14ac:dyDescent="0.25">
      <c r="A368" s="270"/>
      <c r="B368" s="270"/>
      <c r="C368" s="270"/>
      <c r="D368" s="270"/>
      <c r="E368" s="270"/>
      <c r="F368" s="270"/>
      <c r="G368" s="270"/>
      <c r="H368" s="270"/>
      <c r="I368" s="270"/>
      <c r="J368" s="270"/>
      <c r="K368" s="270"/>
      <c r="L368" s="270"/>
      <c r="M368" s="270"/>
      <c r="N368" s="270"/>
      <c r="O368" s="270"/>
      <c r="P368" s="270"/>
      <c r="Q368" s="270"/>
      <c r="R368" s="270"/>
      <c r="S368" s="270"/>
      <c r="T368" s="270"/>
      <c r="U368" s="270"/>
      <c r="V368" s="270"/>
      <c r="W368" s="270"/>
      <c r="X368" s="270"/>
      <c r="Y368" s="270"/>
      <c r="Z368" s="270"/>
      <c r="AA368" s="270"/>
      <c r="AB368" s="270"/>
    </row>
    <row r="369" spans="1:28" ht="22.5" x14ac:dyDescent="0.25">
      <c r="A369" s="270"/>
      <c r="B369" s="270"/>
      <c r="C369" s="270"/>
      <c r="D369" s="270"/>
      <c r="E369" s="270"/>
      <c r="F369" s="270"/>
      <c r="G369" s="270"/>
      <c r="H369" s="270"/>
      <c r="I369" s="270"/>
      <c r="J369" s="270"/>
      <c r="K369" s="270"/>
      <c r="L369" s="270"/>
      <c r="M369" s="270"/>
      <c r="N369" s="270"/>
      <c r="O369" s="270"/>
      <c r="P369" s="270"/>
      <c r="Q369" s="270"/>
      <c r="R369" s="270"/>
      <c r="S369" s="270"/>
      <c r="T369" s="270"/>
      <c r="U369" s="270"/>
      <c r="V369" s="270"/>
      <c r="W369" s="270"/>
      <c r="X369" s="270"/>
      <c r="Y369" s="270"/>
      <c r="Z369" s="270"/>
      <c r="AA369" s="270"/>
      <c r="AB369" s="270"/>
    </row>
    <row r="370" spans="1:28" ht="22.5" x14ac:dyDescent="0.25">
      <c r="A370" s="270"/>
      <c r="B370" s="270"/>
      <c r="C370" s="270"/>
      <c r="D370" s="270"/>
      <c r="E370" s="270"/>
      <c r="F370" s="270"/>
      <c r="G370" s="270"/>
      <c r="H370" s="270"/>
      <c r="I370" s="270"/>
      <c r="J370" s="270"/>
      <c r="K370" s="270"/>
      <c r="L370" s="270"/>
      <c r="M370" s="270"/>
      <c r="N370" s="270"/>
      <c r="O370" s="270"/>
      <c r="P370" s="270"/>
      <c r="Q370" s="270"/>
      <c r="R370" s="270"/>
      <c r="S370" s="270"/>
      <c r="T370" s="270"/>
      <c r="U370" s="270"/>
      <c r="V370" s="270"/>
      <c r="W370" s="270"/>
      <c r="X370" s="270"/>
      <c r="Y370" s="270"/>
      <c r="Z370" s="270"/>
      <c r="AA370" s="270"/>
      <c r="AB370" s="270"/>
    </row>
    <row r="371" spans="1:28" ht="22.5" x14ac:dyDescent="0.25">
      <c r="A371" s="270"/>
      <c r="B371" s="270"/>
      <c r="C371" s="270"/>
      <c r="D371" s="270"/>
      <c r="E371" s="270"/>
      <c r="F371" s="270"/>
      <c r="G371" s="270"/>
      <c r="H371" s="270"/>
      <c r="I371" s="270"/>
      <c r="J371" s="270"/>
      <c r="K371" s="270"/>
      <c r="L371" s="270"/>
      <c r="M371" s="270"/>
      <c r="N371" s="270"/>
      <c r="O371" s="270"/>
      <c r="P371" s="270"/>
      <c r="Q371" s="270"/>
      <c r="R371" s="270"/>
      <c r="S371" s="270"/>
      <c r="T371" s="270"/>
      <c r="U371" s="270"/>
      <c r="V371" s="270"/>
      <c r="W371" s="270"/>
      <c r="X371" s="270"/>
      <c r="Y371" s="270"/>
      <c r="Z371" s="270"/>
      <c r="AA371" s="270"/>
      <c r="AB371" s="270"/>
    </row>
    <row r="372" spans="1:28" ht="22.5" x14ac:dyDescent="0.25">
      <c r="A372" s="270"/>
      <c r="B372" s="270"/>
      <c r="C372" s="270"/>
      <c r="D372" s="270"/>
      <c r="E372" s="270"/>
      <c r="F372" s="270"/>
      <c r="G372" s="270"/>
      <c r="H372" s="270"/>
      <c r="I372" s="270"/>
      <c r="J372" s="270"/>
      <c r="K372" s="270"/>
      <c r="L372" s="270"/>
      <c r="M372" s="270"/>
      <c r="N372" s="270"/>
      <c r="O372" s="270"/>
      <c r="P372" s="270"/>
      <c r="Q372" s="270"/>
      <c r="R372" s="270"/>
      <c r="S372" s="270"/>
      <c r="T372" s="270"/>
      <c r="U372" s="270"/>
      <c r="V372" s="270"/>
      <c r="W372" s="270"/>
      <c r="X372" s="270"/>
      <c r="Y372" s="270"/>
      <c r="Z372" s="270"/>
      <c r="AA372" s="270"/>
      <c r="AB372" s="270"/>
    </row>
    <row r="373" spans="1:28" ht="22.5" x14ac:dyDescent="0.25">
      <c r="A373" s="270"/>
      <c r="B373" s="270"/>
      <c r="C373" s="270"/>
      <c r="D373" s="270"/>
      <c r="E373" s="270"/>
      <c r="F373" s="270"/>
      <c r="G373" s="270"/>
      <c r="H373" s="270"/>
      <c r="I373" s="270"/>
      <c r="J373" s="270"/>
      <c r="K373" s="270"/>
      <c r="L373" s="270"/>
      <c r="M373" s="270"/>
      <c r="N373" s="270"/>
      <c r="O373" s="270"/>
      <c r="P373" s="270"/>
      <c r="Q373" s="270"/>
      <c r="R373" s="270"/>
      <c r="S373" s="270"/>
      <c r="T373" s="270"/>
      <c r="U373" s="270"/>
      <c r="V373" s="270"/>
      <c r="W373" s="270"/>
      <c r="X373" s="270"/>
      <c r="Y373" s="270"/>
      <c r="Z373" s="270"/>
      <c r="AA373" s="270"/>
      <c r="AB373" s="270"/>
    </row>
    <row r="374" spans="1:28" ht="22.5" x14ac:dyDescent="0.25">
      <c r="A374" s="270"/>
      <c r="B374" s="270"/>
      <c r="C374" s="270"/>
      <c r="D374" s="270"/>
      <c r="E374" s="270"/>
      <c r="F374" s="270"/>
      <c r="G374" s="270"/>
      <c r="H374" s="270"/>
      <c r="I374" s="270"/>
      <c r="J374" s="270"/>
      <c r="K374" s="270"/>
      <c r="L374" s="270"/>
      <c r="M374" s="270"/>
      <c r="N374" s="270"/>
      <c r="O374" s="270"/>
      <c r="P374" s="270"/>
      <c r="Q374" s="270"/>
      <c r="R374" s="270"/>
      <c r="S374" s="270"/>
      <c r="T374" s="270"/>
      <c r="U374" s="270"/>
      <c r="V374" s="270"/>
      <c r="W374" s="270"/>
      <c r="X374" s="270"/>
      <c r="Y374" s="270"/>
      <c r="Z374" s="270"/>
      <c r="AA374" s="270"/>
      <c r="AB374" s="270"/>
    </row>
    <row r="375" spans="1:28" ht="22.5" x14ac:dyDescent="0.25">
      <c r="A375" s="270"/>
      <c r="B375" s="270"/>
      <c r="C375" s="270"/>
      <c r="D375" s="270"/>
      <c r="E375" s="270"/>
      <c r="F375" s="270"/>
      <c r="G375" s="270"/>
      <c r="H375" s="270"/>
      <c r="I375" s="270"/>
      <c r="J375" s="270"/>
      <c r="K375" s="270"/>
      <c r="L375" s="270"/>
      <c r="M375" s="270"/>
      <c r="N375" s="270"/>
      <c r="O375" s="270"/>
      <c r="P375" s="270"/>
      <c r="Q375" s="270"/>
      <c r="R375" s="270"/>
      <c r="S375" s="270"/>
      <c r="T375" s="270"/>
      <c r="U375" s="270"/>
      <c r="V375" s="270"/>
      <c r="W375" s="270"/>
      <c r="X375" s="270"/>
      <c r="Y375" s="270"/>
      <c r="Z375" s="270"/>
      <c r="AA375" s="270"/>
      <c r="AB375" s="270"/>
    </row>
    <row r="376" spans="1:28" ht="22.5" x14ac:dyDescent="0.25">
      <c r="A376" s="270"/>
      <c r="B376" s="270"/>
      <c r="C376" s="270"/>
      <c r="D376" s="270"/>
      <c r="E376" s="270"/>
      <c r="F376" s="270"/>
      <c r="G376" s="270"/>
      <c r="H376" s="270"/>
      <c r="I376" s="270"/>
      <c r="J376" s="270"/>
      <c r="K376" s="270"/>
      <c r="L376" s="270"/>
      <c r="M376" s="270"/>
      <c r="N376" s="270"/>
      <c r="O376" s="270"/>
      <c r="P376" s="270"/>
      <c r="Q376" s="270"/>
      <c r="R376" s="270"/>
      <c r="S376" s="270"/>
      <c r="T376" s="270"/>
      <c r="U376" s="270"/>
      <c r="V376" s="270"/>
      <c r="W376" s="270"/>
      <c r="X376" s="270"/>
      <c r="Y376" s="270"/>
      <c r="Z376" s="270"/>
      <c r="AA376" s="270"/>
      <c r="AB376" s="270"/>
    </row>
    <row r="377" spans="1:28" ht="22.5" x14ac:dyDescent="0.25">
      <c r="A377" s="270"/>
      <c r="B377" s="270"/>
      <c r="C377" s="270"/>
      <c r="D377" s="270"/>
      <c r="E377" s="270"/>
      <c r="F377" s="270"/>
      <c r="G377" s="270"/>
      <c r="H377" s="270"/>
      <c r="I377" s="270"/>
      <c r="J377" s="270"/>
      <c r="K377" s="270"/>
      <c r="L377" s="270"/>
      <c r="M377" s="270"/>
      <c r="N377" s="270"/>
      <c r="O377" s="270"/>
      <c r="P377" s="270"/>
      <c r="Q377" s="270"/>
      <c r="R377" s="270"/>
      <c r="S377" s="270"/>
      <c r="T377" s="270"/>
      <c r="U377" s="270"/>
      <c r="V377" s="270"/>
      <c r="W377" s="270"/>
      <c r="X377" s="270"/>
      <c r="Y377" s="270"/>
      <c r="Z377" s="270"/>
      <c r="AA377" s="270"/>
      <c r="AB377" s="270"/>
    </row>
    <row r="378" spans="1:28" ht="22.5" x14ac:dyDescent="0.25">
      <c r="A378" s="270"/>
      <c r="B378" s="270"/>
      <c r="C378" s="270"/>
      <c r="D378" s="270"/>
      <c r="E378" s="270"/>
      <c r="F378" s="270"/>
      <c r="G378" s="270"/>
      <c r="H378" s="270"/>
      <c r="I378" s="270"/>
      <c r="J378" s="270"/>
      <c r="K378" s="270"/>
      <c r="L378" s="270"/>
      <c r="M378" s="270"/>
      <c r="N378" s="270"/>
      <c r="O378" s="270"/>
      <c r="P378" s="270"/>
      <c r="Q378" s="270"/>
      <c r="R378" s="270"/>
      <c r="S378" s="270"/>
      <c r="T378" s="270"/>
      <c r="U378" s="270"/>
      <c r="V378" s="270"/>
      <c r="W378" s="270"/>
      <c r="X378" s="270"/>
      <c r="Y378" s="270"/>
      <c r="Z378" s="270"/>
      <c r="AA378" s="270"/>
      <c r="AB378" s="270"/>
    </row>
    <row r="379" spans="1:28" ht="22.5" x14ac:dyDescent="0.25">
      <c r="A379" s="270"/>
      <c r="B379" s="270"/>
      <c r="C379" s="270"/>
      <c r="D379" s="270"/>
      <c r="E379" s="270"/>
      <c r="F379" s="270"/>
      <c r="G379" s="270"/>
      <c r="H379" s="270"/>
      <c r="I379" s="270"/>
      <c r="J379" s="270"/>
      <c r="K379" s="270"/>
      <c r="L379" s="270"/>
      <c r="M379" s="270"/>
      <c r="N379" s="270"/>
      <c r="O379" s="270"/>
      <c r="P379" s="270"/>
      <c r="Q379" s="270"/>
      <c r="R379" s="270"/>
      <c r="S379" s="270"/>
      <c r="T379" s="270"/>
      <c r="U379" s="270"/>
      <c r="V379" s="270"/>
      <c r="W379" s="270"/>
      <c r="X379" s="270"/>
      <c r="Y379" s="270"/>
      <c r="Z379" s="270"/>
      <c r="AA379" s="270"/>
      <c r="AB379" s="270"/>
    </row>
    <row r="380" spans="1:28" ht="22.5" x14ac:dyDescent="0.25">
      <c r="A380" s="270"/>
      <c r="B380" s="270"/>
      <c r="C380" s="270"/>
      <c r="D380" s="270"/>
      <c r="E380" s="270"/>
      <c r="F380" s="270"/>
      <c r="G380" s="270"/>
      <c r="H380" s="270"/>
      <c r="I380" s="270"/>
      <c r="J380" s="270"/>
      <c r="K380" s="270"/>
      <c r="L380" s="270"/>
      <c r="M380" s="270"/>
      <c r="N380" s="270"/>
      <c r="O380" s="270"/>
      <c r="P380" s="270"/>
      <c r="Q380" s="270"/>
      <c r="R380" s="270"/>
      <c r="S380" s="270"/>
      <c r="T380" s="270"/>
      <c r="U380" s="270"/>
      <c r="V380" s="270"/>
      <c r="W380" s="270"/>
      <c r="X380" s="270"/>
      <c r="Y380" s="270"/>
      <c r="Z380" s="270"/>
      <c r="AA380" s="270"/>
      <c r="AB380" s="270"/>
    </row>
    <row r="381" spans="1:28" ht="22.5" x14ac:dyDescent="0.25">
      <c r="A381" s="270"/>
      <c r="B381" s="270"/>
      <c r="C381" s="270"/>
      <c r="D381" s="270"/>
      <c r="E381" s="270"/>
      <c r="F381" s="270"/>
      <c r="G381" s="270"/>
      <c r="H381" s="270"/>
      <c r="I381" s="270"/>
      <c r="J381" s="270"/>
      <c r="K381" s="270"/>
      <c r="L381" s="270"/>
      <c r="M381" s="270"/>
      <c r="N381" s="270"/>
      <c r="O381" s="270"/>
      <c r="P381" s="270"/>
      <c r="Q381" s="270"/>
      <c r="R381" s="270"/>
      <c r="S381" s="270"/>
      <c r="T381" s="270"/>
      <c r="U381" s="270"/>
      <c r="V381" s="270"/>
      <c r="W381" s="270"/>
      <c r="X381" s="270"/>
      <c r="Y381" s="270"/>
      <c r="Z381" s="270"/>
      <c r="AA381" s="270"/>
      <c r="AB381" s="270"/>
    </row>
    <row r="382" spans="1:28" ht="22.5" x14ac:dyDescent="0.25">
      <c r="A382" s="270"/>
      <c r="B382" s="270"/>
      <c r="C382" s="270"/>
      <c r="D382" s="270"/>
      <c r="E382" s="270"/>
      <c r="F382" s="270"/>
      <c r="G382" s="270"/>
      <c r="H382" s="270"/>
      <c r="I382" s="270"/>
      <c r="J382" s="270"/>
      <c r="K382" s="270"/>
      <c r="L382" s="270"/>
      <c r="M382" s="270"/>
      <c r="N382" s="270"/>
      <c r="O382" s="270"/>
      <c r="P382" s="270"/>
      <c r="Q382" s="270"/>
      <c r="R382" s="270"/>
      <c r="S382" s="270"/>
      <c r="T382" s="270"/>
      <c r="U382" s="270"/>
      <c r="V382" s="270"/>
      <c r="W382" s="270"/>
      <c r="X382" s="270"/>
      <c r="Y382" s="270"/>
      <c r="Z382" s="270"/>
      <c r="AA382" s="270"/>
      <c r="AB382" s="270"/>
    </row>
    <row r="383" spans="1:28" ht="22.5" x14ac:dyDescent="0.25">
      <c r="A383" s="270"/>
      <c r="B383" s="270"/>
      <c r="C383" s="270"/>
      <c r="D383" s="270"/>
      <c r="E383" s="270"/>
      <c r="F383" s="270"/>
      <c r="G383" s="270"/>
      <c r="H383" s="270"/>
      <c r="I383" s="270"/>
      <c r="J383" s="270"/>
      <c r="K383" s="270"/>
      <c r="L383" s="270"/>
      <c r="M383" s="270"/>
      <c r="N383" s="270"/>
      <c r="O383" s="270"/>
      <c r="P383" s="270"/>
      <c r="Q383" s="270"/>
      <c r="R383" s="270"/>
      <c r="S383" s="270"/>
      <c r="T383" s="270"/>
      <c r="U383" s="270"/>
      <c r="V383" s="270"/>
      <c r="W383" s="270"/>
      <c r="X383" s="270"/>
      <c r="Y383" s="270"/>
      <c r="Z383" s="270"/>
      <c r="AA383" s="270"/>
      <c r="AB383" s="270"/>
    </row>
    <row r="384" spans="1:28" ht="22.5" x14ac:dyDescent="0.25">
      <c r="A384" s="270"/>
      <c r="B384" s="270"/>
      <c r="C384" s="270"/>
      <c r="D384" s="270"/>
      <c r="E384" s="270"/>
      <c r="F384" s="270"/>
      <c r="G384" s="270"/>
      <c r="H384" s="270"/>
      <c r="I384" s="270"/>
      <c r="J384" s="270"/>
      <c r="K384" s="270"/>
      <c r="L384" s="270"/>
      <c r="M384" s="270"/>
      <c r="N384" s="270"/>
      <c r="O384" s="270"/>
      <c r="P384" s="270"/>
      <c r="Q384" s="270"/>
      <c r="R384" s="270"/>
      <c r="S384" s="270"/>
      <c r="T384" s="270"/>
      <c r="U384" s="270"/>
      <c r="V384" s="270"/>
      <c r="W384" s="270"/>
      <c r="X384" s="270"/>
      <c r="Y384" s="270"/>
      <c r="Z384" s="270"/>
      <c r="AA384" s="270"/>
      <c r="AB384" s="270"/>
    </row>
    <row r="385" spans="1:28" ht="22.5" x14ac:dyDescent="0.25">
      <c r="A385" s="270"/>
      <c r="B385" s="270"/>
      <c r="C385" s="270"/>
      <c r="D385" s="270"/>
      <c r="E385" s="270"/>
      <c r="F385" s="270"/>
      <c r="G385" s="270"/>
      <c r="H385" s="270"/>
      <c r="I385" s="270"/>
      <c r="J385" s="270"/>
      <c r="K385" s="270"/>
      <c r="L385" s="270"/>
      <c r="M385" s="270"/>
      <c r="N385" s="270"/>
      <c r="O385" s="270"/>
      <c r="P385" s="270"/>
      <c r="Q385" s="270"/>
      <c r="R385" s="270"/>
      <c r="S385" s="270"/>
      <c r="T385" s="270"/>
      <c r="U385" s="270"/>
      <c r="V385" s="270"/>
      <c r="W385" s="270"/>
      <c r="X385" s="270"/>
      <c r="Y385" s="270"/>
      <c r="Z385" s="270"/>
      <c r="AA385" s="270"/>
      <c r="AB385" s="270"/>
    </row>
    <row r="386" spans="1:28" ht="22.5" x14ac:dyDescent="0.25">
      <c r="A386" s="270"/>
      <c r="B386" s="270"/>
      <c r="C386" s="270"/>
      <c r="D386" s="270"/>
      <c r="E386" s="270"/>
      <c r="F386" s="270"/>
      <c r="G386" s="270"/>
      <c r="H386" s="270"/>
      <c r="I386" s="270"/>
      <c r="J386" s="270"/>
      <c r="K386" s="270"/>
      <c r="L386" s="270"/>
      <c r="M386" s="270"/>
      <c r="N386" s="270"/>
      <c r="O386" s="270"/>
      <c r="P386" s="270"/>
      <c r="Q386" s="270"/>
      <c r="R386" s="270"/>
      <c r="S386" s="270"/>
      <c r="T386" s="270"/>
      <c r="U386" s="270"/>
      <c r="V386" s="270"/>
      <c r="W386" s="270"/>
      <c r="X386" s="270"/>
      <c r="Y386" s="270"/>
      <c r="Z386" s="270"/>
      <c r="AA386" s="270"/>
      <c r="AB386" s="270"/>
    </row>
    <row r="387" spans="1:28" ht="22.5" x14ac:dyDescent="0.25">
      <c r="A387" s="270"/>
      <c r="B387" s="270"/>
      <c r="C387" s="270"/>
      <c r="D387" s="270"/>
      <c r="E387" s="270"/>
      <c r="F387" s="270"/>
      <c r="G387" s="270"/>
      <c r="H387" s="270"/>
      <c r="I387" s="270"/>
      <c r="J387" s="270"/>
      <c r="K387" s="270"/>
      <c r="L387" s="270"/>
      <c r="M387" s="270"/>
      <c r="N387" s="270"/>
      <c r="O387" s="270"/>
      <c r="P387" s="270"/>
      <c r="Q387" s="270"/>
      <c r="R387" s="270"/>
      <c r="S387" s="270"/>
      <c r="T387" s="270"/>
      <c r="U387" s="270"/>
      <c r="V387" s="270"/>
      <c r="W387" s="270"/>
      <c r="X387" s="270"/>
      <c r="Y387" s="270"/>
      <c r="Z387" s="270"/>
      <c r="AA387" s="270"/>
      <c r="AB387" s="270"/>
    </row>
    <row r="388" spans="1:28" ht="22.5" x14ac:dyDescent="0.25">
      <c r="A388" s="270"/>
      <c r="B388" s="270"/>
      <c r="C388" s="270"/>
      <c r="D388" s="270"/>
      <c r="E388" s="270"/>
      <c r="F388" s="270"/>
      <c r="G388" s="270"/>
      <c r="H388" s="270"/>
      <c r="I388" s="270"/>
      <c r="J388" s="270"/>
      <c r="K388" s="270"/>
      <c r="L388" s="270"/>
      <c r="M388" s="270"/>
      <c r="N388" s="270"/>
      <c r="O388" s="270"/>
      <c r="P388" s="270"/>
      <c r="Q388" s="270"/>
      <c r="R388" s="270"/>
      <c r="S388" s="270"/>
      <c r="T388" s="270"/>
      <c r="U388" s="270"/>
      <c r="V388" s="270"/>
      <c r="W388" s="270"/>
      <c r="X388" s="270"/>
      <c r="Y388" s="270"/>
      <c r="Z388" s="270"/>
      <c r="AA388" s="270"/>
      <c r="AB388" s="270"/>
    </row>
    <row r="389" spans="1:28" ht="22.5" x14ac:dyDescent="0.25">
      <c r="A389" s="270"/>
      <c r="B389" s="270"/>
      <c r="C389" s="270"/>
      <c r="D389" s="270"/>
      <c r="E389" s="270"/>
      <c r="F389" s="270"/>
      <c r="G389" s="270"/>
      <c r="H389" s="270"/>
      <c r="I389" s="270"/>
      <c r="J389" s="270"/>
      <c r="K389" s="270"/>
      <c r="L389" s="270"/>
      <c r="M389" s="270"/>
      <c r="N389" s="270"/>
      <c r="O389" s="270"/>
      <c r="P389" s="270"/>
      <c r="Q389" s="270"/>
      <c r="R389" s="270"/>
      <c r="S389" s="270"/>
      <c r="T389" s="270"/>
      <c r="U389" s="270"/>
      <c r="V389" s="270"/>
      <c r="W389" s="270"/>
      <c r="X389" s="270"/>
      <c r="Y389" s="270"/>
      <c r="Z389" s="270"/>
      <c r="AA389" s="270"/>
      <c r="AB389" s="270"/>
    </row>
    <row r="390" spans="1:28" ht="22.5" x14ac:dyDescent="0.25">
      <c r="A390" s="270"/>
      <c r="B390" s="270"/>
      <c r="C390" s="270"/>
      <c r="D390" s="270"/>
      <c r="E390" s="270"/>
      <c r="F390" s="270"/>
      <c r="G390" s="270"/>
      <c r="H390" s="270"/>
      <c r="I390" s="270"/>
      <c r="J390" s="270"/>
      <c r="K390" s="270"/>
      <c r="L390" s="270"/>
      <c r="M390" s="270"/>
      <c r="N390" s="270"/>
      <c r="O390" s="270"/>
      <c r="P390" s="270"/>
      <c r="Q390" s="270"/>
      <c r="R390" s="270"/>
      <c r="S390" s="270"/>
      <c r="T390" s="270"/>
      <c r="U390" s="270"/>
      <c r="V390" s="270"/>
      <c r="W390" s="270"/>
      <c r="X390" s="270"/>
      <c r="Y390" s="270"/>
      <c r="Z390" s="270"/>
      <c r="AA390" s="270"/>
      <c r="AB390" s="270"/>
    </row>
    <row r="391" spans="1:28" ht="22.5" x14ac:dyDescent="0.25">
      <c r="A391" s="270"/>
      <c r="B391" s="270"/>
      <c r="C391" s="270"/>
      <c r="D391" s="270"/>
      <c r="E391" s="270"/>
      <c r="F391" s="270"/>
      <c r="G391" s="270"/>
      <c r="H391" s="270"/>
      <c r="I391" s="270"/>
      <c r="J391" s="270"/>
      <c r="K391" s="270"/>
      <c r="L391" s="270"/>
      <c r="M391" s="270"/>
      <c r="N391" s="270"/>
      <c r="O391" s="270"/>
      <c r="P391" s="270"/>
      <c r="Q391" s="270"/>
      <c r="R391" s="270"/>
      <c r="S391" s="270"/>
      <c r="T391" s="270"/>
      <c r="U391" s="270"/>
      <c r="V391" s="270"/>
      <c r="W391" s="270"/>
      <c r="X391" s="270"/>
      <c r="Y391" s="270"/>
      <c r="Z391" s="270"/>
      <c r="AA391" s="270"/>
      <c r="AB391" s="270"/>
    </row>
    <row r="392" spans="1:28" ht="22.5" x14ac:dyDescent="0.25">
      <c r="A392" s="270"/>
      <c r="B392" s="270"/>
      <c r="C392" s="270"/>
      <c r="D392" s="270"/>
      <c r="E392" s="270"/>
      <c r="F392" s="270"/>
      <c r="G392" s="270"/>
      <c r="H392" s="270"/>
      <c r="I392" s="270"/>
      <c r="J392" s="270"/>
      <c r="K392" s="270"/>
      <c r="L392" s="270"/>
      <c r="M392" s="270"/>
      <c r="N392" s="270"/>
      <c r="O392" s="270"/>
      <c r="P392" s="270"/>
      <c r="Q392" s="270"/>
      <c r="R392" s="270"/>
      <c r="S392" s="270"/>
      <c r="T392" s="270"/>
      <c r="U392" s="270"/>
      <c r="V392" s="270"/>
      <c r="W392" s="270"/>
      <c r="X392" s="270"/>
      <c r="Y392" s="270"/>
      <c r="Z392" s="270"/>
      <c r="AA392" s="270"/>
      <c r="AB392" s="270"/>
    </row>
    <row r="393" spans="1:28" ht="22.5" x14ac:dyDescent="0.25">
      <c r="A393" s="270"/>
      <c r="B393" s="270"/>
      <c r="C393" s="270"/>
      <c r="D393" s="270"/>
      <c r="E393" s="270"/>
      <c r="F393" s="270"/>
      <c r="G393" s="270"/>
      <c r="H393" s="270"/>
      <c r="I393" s="270"/>
      <c r="J393" s="270"/>
      <c r="K393" s="270"/>
      <c r="L393" s="270"/>
      <c r="M393" s="270"/>
      <c r="N393" s="270"/>
      <c r="O393" s="270"/>
      <c r="P393" s="270"/>
      <c r="Q393" s="270"/>
      <c r="R393" s="270"/>
      <c r="S393" s="270"/>
      <c r="T393" s="270"/>
      <c r="U393" s="270"/>
      <c r="V393" s="270"/>
      <c r="W393" s="270"/>
      <c r="X393" s="270"/>
      <c r="Y393" s="270"/>
      <c r="Z393" s="270"/>
      <c r="AA393" s="270"/>
      <c r="AB393" s="270"/>
    </row>
    <row r="394" spans="1:28" ht="22.5" x14ac:dyDescent="0.25">
      <c r="A394" s="270"/>
      <c r="B394" s="270"/>
      <c r="C394" s="270"/>
      <c r="D394" s="270"/>
      <c r="E394" s="270"/>
      <c r="F394" s="270"/>
      <c r="G394" s="270"/>
      <c r="H394" s="270"/>
      <c r="I394" s="270"/>
      <c r="J394" s="270"/>
      <c r="K394" s="270"/>
      <c r="L394" s="270"/>
      <c r="M394" s="270"/>
      <c r="N394" s="270"/>
      <c r="O394" s="270"/>
      <c r="P394" s="270"/>
      <c r="Q394" s="270"/>
      <c r="R394" s="270"/>
      <c r="S394" s="270"/>
      <c r="T394" s="270"/>
      <c r="U394" s="270"/>
      <c r="V394" s="270"/>
      <c r="W394" s="270"/>
      <c r="X394" s="270"/>
      <c r="Y394" s="270"/>
      <c r="Z394" s="270"/>
      <c r="AA394" s="270"/>
      <c r="AB394" s="270"/>
    </row>
    <row r="395" spans="1:28" ht="22.5" x14ac:dyDescent="0.25">
      <c r="A395" s="270"/>
      <c r="B395" s="270"/>
      <c r="C395" s="270"/>
      <c r="D395" s="270"/>
      <c r="E395" s="270"/>
      <c r="F395" s="270"/>
      <c r="G395" s="270"/>
      <c r="H395" s="270"/>
      <c r="I395" s="270"/>
      <c r="J395" s="270"/>
      <c r="K395" s="270"/>
      <c r="L395" s="270"/>
      <c r="M395" s="270"/>
      <c r="N395" s="270"/>
      <c r="O395" s="270"/>
      <c r="P395" s="270"/>
      <c r="Q395" s="270"/>
      <c r="R395" s="270"/>
      <c r="S395" s="270"/>
      <c r="T395" s="270"/>
      <c r="U395" s="270"/>
      <c r="V395" s="270"/>
      <c r="W395" s="270"/>
      <c r="X395" s="270"/>
      <c r="Y395" s="270"/>
      <c r="Z395" s="270"/>
      <c r="AA395" s="270"/>
      <c r="AB395" s="270"/>
    </row>
    <row r="396" spans="1:28" ht="22.5" x14ac:dyDescent="0.25">
      <c r="A396" s="270"/>
      <c r="B396" s="270"/>
      <c r="C396" s="270"/>
      <c r="D396" s="270"/>
      <c r="E396" s="270"/>
      <c r="F396" s="270"/>
      <c r="G396" s="270"/>
      <c r="H396" s="270"/>
      <c r="I396" s="270"/>
      <c r="J396" s="270"/>
      <c r="K396" s="270"/>
      <c r="L396" s="270"/>
      <c r="M396" s="270"/>
      <c r="N396" s="270"/>
      <c r="O396" s="270"/>
      <c r="P396" s="270"/>
      <c r="Q396" s="270"/>
      <c r="R396" s="270"/>
      <c r="S396" s="270"/>
      <c r="T396" s="270"/>
      <c r="U396" s="270"/>
      <c r="V396" s="270"/>
      <c r="W396" s="270"/>
      <c r="X396" s="270"/>
      <c r="Y396" s="270"/>
      <c r="Z396" s="270"/>
      <c r="AA396" s="270"/>
      <c r="AB396" s="270"/>
    </row>
    <row r="397" spans="1:28" ht="22.5" x14ac:dyDescent="0.25">
      <c r="A397" s="270"/>
      <c r="B397" s="270"/>
      <c r="C397" s="270"/>
      <c r="D397" s="270"/>
      <c r="E397" s="270"/>
      <c r="F397" s="270"/>
      <c r="G397" s="270"/>
      <c r="H397" s="270"/>
      <c r="I397" s="270"/>
      <c r="J397" s="270"/>
      <c r="K397" s="270"/>
      <c r="L397" s="270"/>
      <c r="M397" s="270"/>
      <c r="N397" s="270"/>
      <c r="O397" s="270"/>
      <c r="P397" s="270"/>
      <c r="Q397" s="270"/>
      <c r="R397" s="270"/>
      <c r="S397" s="270"/>
      <c r="T397" s="270"/>
      <c r="U397" s="270"/>
      <c r="V397" s="270"/>
      <c r="W397" s="270"/>
      <c r="X397" s="270"/>
      <c r="Y397" s="270"/>
      <c r="Z397" s="270"/>
      <c r="AA397" s="270"/>
      <c r="AB397" s="270"/>
    </row>
    <row r="398" spans="1:28" ht="22.5" x14ac:dyDescent="0.25">
      <c r="A398" s="270"/>
      <c r="B398" s="270"/>
      <c r="C398" s="270"/>
      <c r="D398" s="270"/>
      <c r="E398" s="270"/>
      <c r="F398" s="270"/>
      <c r="G398" s="270"/>
      <c r="H398" s="270"/>
      <c r="I398" s="270"/>
      <c r="J398" s="270"/>
      <c r="K398" s="270"/>
      <c r="L398" s="270"/>
      <c r="M398" s="270"/>
      <c r="N398" s="270"/>
      <c r="O398" s="270"/>
      <c r="P398" s="270"/>
      <c r="Q398" s="270"/>
      <c r="R398" s="270"/>
      <c r="S398" s="270"/>
      <c r="T398" s="270"/>
      <c r="U398" s="270"/>
      <c r="V398" s="270"/>
      <c r="W398" s="270"/>
      <c r="X398" s="270"/>
      <c r="Y398" s="270"/>
      <c r="Z398" s="270"/>
      <c r="AA398" s="270"/>
      <c r="AB398" s="270"/>
    </row>
    <row r="399" spans="1:28" ht="22.5" x14ac:dyDescent="0.25">
      <c r="A399" s="270"/>
      <c r="B399" s="270"/>
      <c r="C399" s="270"/>
      <c r="D399" s="270"/>
      <c r="E399" s="270"/>
      <c r="F399" s="270"/>
      <c r="G399" s="270"/>
      <c r="H399" s="270"/>
      <c r="I399" s="270"/>
      <c r="J399" s="270"/>
      <c r="K399" s="270"/>
      <c r="L399" s="270"/>
      <c r="M399" s="270"/>
      <c r="N399" s="270"/>
      <c r="O399" s="270"/>
      <c r="P399" s="270"/>
      <c r="Q399" s="270"/>
      <c r="R399" s="270"/>
      <c r="S399" s="270"/>
      <c r="T399" s="270"/>
      <c r="U399" s="270"/>
      <c r="V399" s="270"/>
      <c r="W399" s="270"/>
      <c r="X399" s="270"/>
      <c r="Y399" s="270"/>
      <c r="Z399" s="270"/>
      <c r="AA399" s="270"/>
      <c r="AB399" s="270"/>
    </row>
    <row r="400" spans="1:28" ht="22.5" x14ac:dyDescent="0.25">
      <c r="A400" s="270"/>
      <c r="B400" s="270"/>
      <c r="C400" s="270"/>
      <c r="D400" s="270"/>
      <c r="E400" s="270"/>
      <c r="F400" s="270"/>
      <c r="G400" s="270"/>
      <c r="H400" s="270"/>
      <c r="I400" s="270"/>
      <c r="J400" s="270"/>
      <c r="K400" s="270"/>
      <c r="L400" s="270"/>
      <c r="M400" s="270"/>
      <c r="N400" s="270"/>
      <c r="O400" s="270"/>
      <c r="P400" s="270"/>
      <c r="Q400" s="270"/>
      <c r="R400" s="270"/>
      <c r="S400" s="270"/>
      <c r="T400" s="270"/>
      <c r="U400" s="270"/>
      <c r="V400" s="270"/>
      <c r="W400" s="270"/>
      <c r="X400" s="270"/>
      <c r="Y400" s="270"/>
      <c r="Z400" s="270"/>
      <c r="AA400" s="270"/>
      <c r="AB400" s="270"/>
    </row>
    <row r="401" spans="1:28" ht="22.5" x14ac:dyDescent="0.25">
      <c r="A401" s="270"/>
      <c r="B401" s="270"/>
      <c r="C401" s="270"/>
      <c r="D401" s="270"/>
      <c r="E401" s="270"/>
      <c r="F401" s="270"/>
      <c r="G401" s="270"/>
      <c r="H401" s="270"/>
      <c r="I401" s="270"/>
      <c r="J401" s="270"/>
      <c r="K401" s="270"/>
      <c r="L401" s="270"/>
      <c r="M401" s="270"/>
      <c r="N401" s="270"/>
      <c r="O401" s="270"/>
      <c r="P401" s="270"/>
      <c r="Q401" s="270"/>
      <c r="R401" s="270"/>
      <c r="S401" s="270"/>
      <c r="T401" s="270"/>
      <c r="U401" s="270"/>
      <c r="V401" s="270"/>
      <c r="W401" s="270"/>
      <c r="X401" s="270"/>
      <c r="Y401" s="270"/>
      <c r="Z401" s="270"/>
      <c r="AA401" s="270"/>
      <c r="AB401" s="270"/>
    </row>
    <row r="402" spans="1:28" ht="22.5" x14ac:dyDescent="0.25">
      <c r="A402" s="270"/>
      <c r="B402" s="270"/>
      <c r="C402" s="270"/>
      <c r="D402" s="270"/>
      <c r="E402" s="270"/>
      <c r="F402" s="270"/>
      <c r="G402" s="270"/>
      <c r="H402" s="270"/>
      <c r="I402" s="270"/>
      <c r="J402" s="270"/>
      <c r="K402" s="270"/>
      <c r="L402" s="270"/>
      <c r="M402" s="270"/>
      <c r="N402" s="270"/>
      <c r="O402" s="270"/>
      <c r="P402" s="270"/>
      <c r="Q402" s="270"/>
      <c r="R402" s="270"/>
      <c r="S402" s="270"/>
      <c r="T402" s="270"/>
      <c r="U402" s="270"/>
      <c r="V402" s="270"/>
      <c r="W402" s="270"/>
      <c r="X402" s="270"/>
      <c r="Y402" s="270"/>
      <c r="Z402" s="270"/>
      <c r="AA402" s="270"/>
      <c r="AB402" s="270"/>
    </row>
    <row r="403" spans="1:28" ht="22.5" x14ac:dyDescent="0.25">
      <c r="A403" s="270"/>
      <c r="B403" s="270"/>
      <c r="C403" s="270"/>
      <c r="D403" s="270"/>
      <c r="E403" s="270"/>
      <c r="F403" s="270"/>
      <c r="G403" s="270"/>
      <c r="H403" s="270"/>
      <c r="I403" s="270"/>
      <c r="J403" s="270"/>
      <c r="K403" s="270"/>
      <c r="L403" s="270"/>
      <c r="M403" s="270"/>
      <c r="N403" s="270"/>
      <c r="O403" s="270"/>
      <c r="P403" s="270"/>
      <c r="Q403" s="270"/>
      <c r="R403" s="270"/>
      <c r="S403" s="270"/>
      <c r="T403" s="270"/>
      <c r="U403" s="270"/>
      <c r="V403" s="270"/>
      <c r="W403" s="270"/>
      <c r="X403" s="270"/>
      <c r="Y403" s="270"/>
      <c r="Z403" s="270"/>
      <c r="AA403" s="270"/>
      <c r="AB403" s="270"/>
    </row>
    <row r="404" spans="1:28" ht="22.5" x14ac:dyDescent="0.25">
      <c r="A404" s="270"/>
      <c r="B404" s="270"/>
      <c r="C404" s="270"/>
      <c r="D404" s="270"/>
      <c r="E404" s="270"/>
      <c r="F404" s="270"/>
      <c r="G404" s="270"/>
      <c r="H404" s="270"/>
      <c r="I404" s="270"/>
      <c r="J404" s="270"/>
      <c r="K404" s="270"/>
      <c r="L404" s="270"/>
      <c r="M404" s="270"/>
      <c r="N404" s="270"/>
      <c r="O404" s="270"/>
      <c r="P404" s="270"/>
      <c r="Q404" s="270"/>
      <c r="R404" s="270"/>
      <c r="S404" s="270"/>
      <c r="T404" s="270"/>
      <c r="U404" s="270"/>
      <c r="V404" s="270"/>
      <c r="W404" s="270"/>
      <c r="X404" s="270"/>
      <c r="Y404" s="270"/>
      <c r="Z404" s="270"/>
      <c r="AA404" s="270"/>
      <c r="AB404" s="270"/>
    </row>
    <row r="405" spans="1:28" ht="22.5" x14ac:dyDescent="0.25">
      <c r="A405" s="270"/>
      <c r="B405" s="270"/>
      <c r="C405" s="270"/>
      <c r="D405" s="270"/>
      <c r="E405" s="270"/>
      <c r="F405" s="270"/>
      <c r="G405" s="270"/>
      <c r="H405" s="270"/>
      <c r="I405" s="270"/>
      <c r="J405" s="270"/>
      <c r="K405" s="270"/>
      <c r="L405" s="270"/>
      <c r="M405" s="270"/>
      <c r="N405" s="270"/>
      <c r="O405" s="270"/>
      <c r="P405" s="270"/>
      <c r="Q405" s="270"/>
      <c r="R405" s="270"/>
      <c r="S405" s="270"/>
      <c r="T405" s="270"/>
      <c r="U405" s="270"/>
      <c r="V405" s="270"/>
      <c r="W405" s="270"/>
      <c r="X405" s="270"/>
      <c r="Y405" s="270"/>
      <c r="Z405" s="270"/>
      <c r="AA405" s="270"/>
      <c r="AB405" s="270"/>
    </row>
    <row r="406" spans="1:28" ht="22.5" x14ac:dyDescent="0.25">
      <c r="A406" s="270"/>
      <c r="B406" s="270"/>
      <c r="C406" s="270"/>
      <c r="D406" s="270"/>
      <c r="E406" s="270"/>
      <c r="F406" s="270"/>
      <c r="G406" s="270"/>
      <c r="H406" s="270"/>
      <c r="I406" s="270"/>
      <c r="J406" s="270"/>
      <c r="K406" s="270"/>
      <c r="L406" s="270"/>
      <c r="M406" s="270"/>
      <c r="N406" s="270"/>
      <c r="O406" s="270"/>
      <c r="P406" s="270"/>
      <c r="Q406" s="270"/>
      <c r="R406" s="270"/>
      <c r="S406" s="270"/>
      <c r="T406" s="270"/>
      <c r="U406" s="270"/>
      <c r="V406" s="270"/>
      <c r="W406" s="270"/>
      <c r="X406" s="270"/>
      <c r="Y406" s="270"/>
      <c r="Z406" s="270"/>
      <c r="AA406" s="270"/>
      <c r="AB406" s="270"/>
    </row>
    <row r="407" spans="1:28" ht="22.5" x14ac:dyDescent="0.25">
      <c r="A407" s="270"/>
      <c r="B407" s="270"/>
      <c r="C407" s="270"/>
      <c r="D407" s="270"/>
      <c r="E407" s="270"/>
      <c r="F407" s="270"/>
      <c r="G407" s="270"/>
      <c r="H407" s="270"/>
      <c r="I407" s="270"/>
      <c r="J407" s="270"/>
      <c r="K407" s="270"/>
      <c r="L407" s="270"/>
      <c r="M407" s="270"/>
      <c r="N407" s="270"/>
      <c r="O407" s="270"/>
      <c r="P407" s="270"/>
      <c r="Q407" s="270"/>
      <c r="R407" s="270"/>
      <c r="S407" s="270"/>
      <c r="T407" s="270"/>
      <c r="U407" s="270"/>
      <c r="V407" s="270"/>
      <c r="W407" s="270"/>
      <c r="X407" s="270"/>
      <c r="Y407" s="270"/>
      <c r="Z407" s="270"/>
      <c r="AA407" s="270"/>
      <c r="AB407" s="270"/>
    </row>
    <row r="408" spans="1:28" ht="22.5" x14ac:dyDescent="0.25">
      <c r="A408" s="270"/>
      <c r="B408" s="270"/>
      <c r="C408" s="270"/>
      <c r="D408" s="270"/>
      <c r="E408" s="270"/>
      <c r="F408" s="270"/>
      <c r="G408" s="270"/>
      <c r="H408" s="270"/>
      <c r="I408" s="270"/>
      <c r="J408" s="270"/>
      <c r="K408" s="270"/>
      <c r="L408" s="270"/>
      <c r="M408" s="270"/>
      <c r="N408" s="270"/>
      <c r="O408" s="270"/>
      <c r="P408" s="270"/>
      <c r="Q408" s="270"/>
      <c r="R408" s="270"/>
      <c r="S408" s="270"/>
      <c r="T408" s="270"/>
      <c r="U408" s="270"/>
      <c r="V408" s="270"/>
      <c r="W408" s="270"/>
      <c r="X408" s="270"/>
      <c r="Y408" s="270"/>
      <c r="Z408" s="270"/>
      <c r="AA408" s="270"/>
      <c r="AB408" s="270"/>
    </row>
    <row r="409" spans="1:28" ht="22.5" x14ac:dyDescent="0.25">
      <c r="A409" s="270"/>
      <c r="B409" s="270"/>
      <c r="C409" s="270"/>
      <c r="D409" s="270"/>
      <c r="E409" s="270"/>
      <c r="F409" s="270"/>
      <c r="G409" s="270"/>
      <c r="H409" s="270"/>
      <c r="I409" s="270"/>
      <c r="J409" s="270"/>
      <c r="K409" s="270"/>
      <c r="L409" s="270"/>
      <c r="M409" s="270"/>
      <c r="N409" s="270"/>
      <c r="O409" s="270"/>
      <c r="P409" s="270"/>
      <c r="Q409" s="270"/>
      <c r="R409" s="270"/>
      <c r="S409" s="270"/>
      <c r="T409" s="270"/>
      <c r="U409" s="270"/>
      <c r="V409" s="270"/>
      <c r="W409" s="270"/>
      <c r="X409" s="270"/>
      <c r="Y409" s="270"/>
      <c r="Z409" s="270"/>
      <c r="AA409" s="270"/>
      <c r="AB409" s="270"/>
    </row>
    <row r="410" spans="1:28" ht="22.5" x14ac:dyDescent="0.25">
      <c r="A410" s="270"/>
      <c r="B410" s="270"/>
      <c r="C410" s="270"/>
      <c r="D410" s="270"/>
      <c r="E410" s="270"/>
      <c r="F410" s="270"/>
      <c r="G410" s="270"/>
      <c r="H410" s="270"/>
      <c r="I410" s="270"/>
      <c r="J410" s="270"/>
      <c r="K410" s="270"/>
      <c r="L410" s="270"/>
      <c r="M410" s="270"/>
      <c r="N410" s="270"/>
      <c r="O410" s="270"/>
      <c r="P410" s="270"/>
      <c r="Q410" s="270"/>
      <c r="R410" s="270"/>
      <c r="S410" s="270"/>
      <c r="T410" s="270"/>
      <c r="U410" s="270"/>
      <c r="V410" s="270"/>
      <c r="W410" s="270"/>
      <c r="X410" s="270"/>
      <c r="Y410" s="270"/>
      <c r="Z410" s="270"/>
      <c r="AA410" s="270"/>
      <c r="AB410" s="270"/>
    </row>
    <row r="411" spans="1:28" ht="22.5" x14ac:dyDescent="0.25">
      <c r="A411" s="270"/>
      <c r="B411" s="270"/>
      <c r="C411" s="270"/>
      <c r="D411" s="270"/>
      <c r="E411" s="270"/>
      <c r="F411" s="270"/>
      <c r="G411" s="270"/>
      <c r="H411" s="270"/>
      <c r="I411" s="270"/>
      <c r="J411" s="270"/>
      <c r="K411" s="270"/>
      <c r="L411" s="270"/>
      <c r="M411" s="270"/>
      <c r="N411" s="270"/>
      <c r="O411" s="270"/>
      <c r="P411" s="270"/>
      <c r="Q411" s="270"/>
      <c r="R411" s="270"/>
      <c r="S411" s="270"/>
      <c r="T411" s="270"/>
      <c r="U411" s="270"/>
      <c r="V411" s="270"/>
      <c r="W411" s="270"/>
      <c r="X411" s="270"/>
      <c r="Y411" s="270"/>
      <c r="Z411" s="270"/>
      <c r="AA411" s="270"/>
      <c r="AB411" s="270"/>
    </row>
    <row r="412" spans="1:28" ht="22.5" x14ac:dyDescent="0.25">
      <c r="A412" s="270"/>
      <c r="B412" s="270"/>
      <c r="C412" s="270"/>
      <c r="D412" s="270"/>
      <c r="E412" s="270"/>
      <c r="F412" s="270"/>
      <c r="G412" s="270"/>
      <c r="H412" s="270"/>
      <c r="I412" s="270"/>
      <c r="J412" s="270"/>
      <c r="K412" s="270"/>
      <c r="L412" s="270"/>
      <c r="M412" s="270"/>
      <c r="N412" s="270"/>
      <c r="O412" s="270"/>
      <c r="P412" s="270"/>
      <c r="Q412" s="270"/>
      <c r="R412" s="270"/>
      <c r="S412" s="270"/>
      <c r="T412" s="270"/>
      <c r="U412" s="270"/>
      <c r="V412" s="270"/>
      <c r="W412" s="270"/>
      <c r="X412" s="270"/>
      <c r="Y412" s="270"/>
      <c r="Z412" s="270"/>
      <c r="AA412" s="270"/>
      <c r="AB412" s="270"/>
    </row>
    <row r="413" spans="1:28" ht="22.5" x14ac:dyDescent="0.25">
      <c r="A413" s="270"/>
      <c r="B413" s="270"/>
      <c r="C413" s="270"/>
      <c r="D413" s="270"/>
      <c r="E413" s="270"/>
      <c r="F413" s="270"/>
      <c r="G413" s="270"/>
      <c r="H413" s="270"/>
      <c r="I413" s="270"/>
      <c r="J413" s="270"/>
      <c r="K413" s="270"/>
      <c r="L413" s="270"/>
      <c r="M413" s="270"/>
      <c r="N413" s="270"/>
      <c r="O413" s="270"/>
      <c r="P413" s="270"/>
      <c r="Q413" s="270"/>
      <c r="R413" s="270"/>
      <c r="S413" s="270"/>
      <c r="T413" s="270"/>
      <c r="U413" s="270"/>
      <c r="V413" s="270"/>
      <c r="W413" s="270"/>
      <c r="X413" s="270"/>
      <c r="Y413" s="270"/>
      <c r="Z413" s="270"/>
      <c r="AA413" s="270"/>
      <c r="AB413" s="270"/>
    </row>
    <row r="414" spans="1:28" ht="22.5" x14ac:dyDescent="0.25">
      <c r="A414" s="270"/>
      <c r="B414" s="270"/>
      <c r="C414" s="270"/>
      <c r="D414" s="270"/>
      <c r="E414" s="270"/>
      <c r="F414" s="270"/>
      <c r="G414" s="270"/>
      <c r="H414" s="270"/>
      <c r="I414" s="270"/>
      <c r="J414" s="270"/>
      <c r="K414" s="270"/>
      <c r="L414" s="270"/>
      <c r="M414" s="270"/>
      <c r="N414" s="270"/>
      <c r="O414" s="270"/>
      <c r="P414" s="270"/>
      <c r="Q414" s="270"/>
      <c r="R414" s="270"/>
      <c r="S414" s="270"/>
      <c r="T414" s="270"/>
      <c r="U414" s="270"/>
      <c r="V414" s="270"/>
      <c r="W414" s="270"/>
      <c r="X414" s="270"/>
      <c r="Y414" s="270"/>
      <c r="Z414" s="270"/>
      <c r="AA414" s="270"/>
      <c r="AB414" s="270"/>
    </row>
    <row r="415" spans="1:28" ht="22.5" x14ac:dyDescent="0.25">
      <c r="A415" s="270"/>
      <c r="B415" s="270"/>
      <c r="C415" s="270"/>
      <c r="D415" s="270"/>
      <c r="E415" s="270"/>
      <c r="F415" s="270"/>
      <c r="G415" s="270"/>
      <c r="H415" s="270"/>
      <c r="I415" s="270"/>
      <c r="J415" s="270"/>
      <c r="K415" s="270"/>
      <c r="L415" s="270"/>
      <c r="M415" s="270"/>
      <c r="N415" s="270"/>
      <c r="O415" s="270"/>
      <c r="P415" s="270"/>
      <c r="Q415" s="270"/>
      <c r="R415" s="270"/>
      <c r="S415" s="270"/>
      <c r="T415" s="270"/>
      <c r="U415" s="270"/>
      <c r="V415" s="270"/>
      <c r="W415" s="270"/>
      <c r="X415" s="270"/>
      <c r="Y415" s="270"/>
      <c r="Z415" s="270"/>
      <c r="AA415" s="270"/>
      <c r="AB415" s="270"/>
    </row>
    <row r="416" spans="1:28" ht="22.5" x14ac:dyDescent="0.25">
      <c r="A416" s="270"/>
      <c r="B416" s="270"/>
      <c r="C416" s="270"/>
      <c r="D416" s="270"/>
      <c r="E416" s="270"/>
      <c r="F416" s="270"/>
      <c r="G416" s="270"/>
      <c r="H416" s="270"/>
      <c r="I416" s="270"/>
      <c r="J416" s="270"/>
      <c r="K416" s="270"/>
      <c r="L416" s="270"/>
      <c r="M416" s="270"/>
      <c r="N416" s="270"/>
      <c r="O416" s="270"/>
      <c r="P416" s="270"/>
      <c r="Q416" s="270"/>
      <c r="R416" s="270"/>
      <c r="S416" s="270"/>
      <c r="T416" s="270"/>
      <c r="U416" s="270"/>
      <c r="V416" s="270"/>
      <c r="W416" s="270"/>
      <c r="X416" s="270"/>
      <c r="Y416" s="270"/>
      <c r="Z416" s="270"/>
      <c r="AA416" s="270"/>
      <c r="AB416" s="270"/>
    </row>
    <row r="417" spans="1:28" ht="22.5" x14ac:dyDescent="0.25">
      <c r="A417" s="270"/>
      <c r="B417" s="270"/>
      <c r="C417" s="270"/>
      <c r="D417" s="270"/>
      <c r="E417" s="270"/>
      <c r="F417" s="270"/>
      <c r="G417" s="270"/>
      <c r="H417" s="270"/>
      <c r="I417" s="270"/>
      <c r="J417" s="270"/>
      <c r="K417" s="270"/>
      <c r="L417" s="270"/>
      <c r="M417" s="270"/>
      <c r="N417" s="270"/>
      <c r="O417" s="270"/>
      <c r="P417" s="270"/>
      <c r="Q417" s="270"/>
      <c r="R417" s="270"/>
      <c r="S417" s="270"/>
      <c r="T417" s="270"/>
      <c r="U417" s="270"/>
      <c r="V417" s="270"/>
      <c r="W417" s="270"/>
      <c r="X417" s="270"/>
      <c r="Y417" s="270"/>
      <c r="Z417" s="270"/>
      <c r="AA417" s="270"/>
      <c r="AB417" s="270"/>
    </row>
    <row r="418" spans="1:28" ht="22.5" x14ac:dyDescent="0.25">
      <c r="A418" s="270"/>
      <c r="B418" s="270"/>
      <c r="C418" s="270"/>
      <c r="D418" s="270"/>
      <c r="E418" s="270"/>
      <c r="F418" s="270"/>
      <c r="G418" s="270"/>
      <c r="H418" s="270"/>
      <c r="I418" s="270"/>
      <c r="J418" s="270"/>
      <c r="K418" s="270"/>
      <c r="L418" s="270"/>
      <c r="M418" s="270"/>
      <c r="N418" s="270"/>
      <c r="O418" s="270"/>
      <c r="P418" s="270"/>
      <c r="Q418" s="270"/>
      <c r="R418" s="270"/>
      <c r="S418" s="270"/>
      <c r="T418" s="270"/>
      <c r="U418" s="270"/>
      <c r="V418" s="270"/>
      <c r="W418" s="270"/>
      <c r="X418" s="270"/>
      <c r="Y418" s="270"/>
      <c r="Z418" s="270"/>
      <c r="AA418" s="270"/>
      <c r="AB418" s="270"/>
    </row>
    <row r="419" spans="1:28" ht="22.5" x14ac:dyDescent="0.25">
      <c r="A419" s="270"/>
      <c r="B419" s="270"/>
      <c r="C419" s="270"/>
      <c r="D419" s="270"/>
      <c r="E419" s="270"/>
      <c r="F419" s="270"/>
      <c r="G419" s="270"/>
      <c r="H419" s="270"/>
      <c r="I419" s="270"/>
      <c r="J419" s="270"/>
      <c r="K419" s="270"/>
      <c r="L419" s="270"/>
      <c r="M419" s="270"/>
      <c r="N419" s="270"/>
      <c r="O419" s="270"/>
      <c r="P419" s="270"/>
      <c r="Q419" s="270"/>
      <c r="R419" s="270"/>
      <c r="S419" s="270"/>
      <c r="T419" s="270"/>
      <c r="U419" s="270"/>
      <c r="V419" s="270"/>
      <c r="W419" s="270"/>
      <c r="X419" s="270"/>
      <c r="Y419" s="270"/>
      <c r="Z419" s="270"/>
      <c r="AA419" s="270"/>
      <c r="AB419" s="270"/>
    </row>
    <row r="420" spans="1:28" ht="22.5" x14ac:dyDescent="0.25">
      <c r="A420" s="270"/>
      <c r="B420" s="270"/>
      <c r="C420" s="270"/>
      <c r="D420" s="270"/>
      <c r="E420" s="270"/>
      <c r="F420" s="270"/>
      <c r="G420" s="270"/>
      <c r="H420" s="270"/>
      <c r="I420" s="270"/>
      <c r="J420" s="270"/>
      <c r="K420" s="270"/>
      <c r="L420" s="270"/>
      <c r="M420" s="270"/>
      <c r="N420" s="270"/>
      <c r="O420" s="270"/>
      <c r="P420" s="270"/>
      <c r="Q420" s="270"/>
      <c r="R420" s="270"/>
      <c r="S420" s="270"/>
      <c r="T420" s="270"/>
      <c r="U420" s="270"/>
      <c r="V420" s="270"/>
      <c r="W420" s="270"/>
      <c r="X420" s="270"/>
      <c r="Y420" s="270"/>
      <c r="Z420" s="270"/>
      <c r="AA420" s="270"/>
      <c r="AB420" s="270"/>
    </row>
    <row r="421" spans="1:28" ht="22.5" x14ac:dyDescent="0.25">
      <c r="A421" s="270"/>
      <c r="B421" s="270"/>
      <c r="C421" s="270"/>
      <c r="D421" s="270"/>
      <c r="E421" s="270"/>
      <c r="F421" s="270"/>
      <c r="G421" s="270"/>
      <c r="H421" s="270"/>
      <c r="I421" s="270"/>
      <c r="J421" s="270"/>
      <c r="K421" s="270"/>
      <c r="L421" s="270"/>
      <c r="M421" s="270"/>
      <c r="N421" s="270"/>
      <c r="O421" s="270"/>
      <c r="P421" s="270"/>
      <c r="Q421" s="270"/>
      <c r="R421" s="270"/>
      <c r="S421" s="270"/>
      <c r="T421" s="270"/>
      <c r="U421" s="270"/>
      <c r="V421" s="270"/>
      <c r="W421" s="270"/>
      <c r="X421" s="270"/>
      <c r="Y421" s="270"/>
      <c r="Z421" s="270"/>
      <c r="AA421" s="270"/>
      <c r="AB421" s="270"/>
    </row>
    <row r="422" spans="1:28" ht="22.5" x14ac:dyDescent="0.25">
      <c r="A422" s="270"/>
      <c r="B422" s="270"/>
      <c r="C422" s="270"/>
      <c r="D422" s="270"/>
      <c r="E422" s="270"/>
      <c r="F422" s="270"/>
      <c r="G422" s="270"/>
      <c r="H422" s="270"/>
      <c r="I422" s="270"/>
      <c r="J422" s="270"/>
      <c r="K422" s="270"/>
      <c r="L422" s="270"/>
      <c r="M422" s="270"/>
      <c r="N422" s="270"/>
      <c r="O422" s="270"/>
      <c r="P422" s="270"/>
      <c r="Q422" s="270"/>
      <c r="R422" s="270"/>
      <c r="S422" s="270"/>
      <c r="T422" s="270"/>
      <c r="U422" s="270"/>
      <c r="V422" s="270"/>
      <c r="W422" s="270"/>
      <c r="X422" s="270"/>
      <c r="Y422" s="270"/>
      <c r="Z422" s="270"/>
      <c r="AA422" s="270"/>
      <c r="AB422" s="270"/>
    </row>
    <row r="423" spans="1:28" ht="22.5" x14ac:dyDescent="0.25">
      <c r="A423" s="270"/>
      <c r="B423" s="270"/>
      <c r="C423" s="270"/>
      <c r="D423" s="270"/>
      <c r="E423" s="270"/>
      <c r="F423" s="270"/>
      <c r="G423" s="270"/>
      <c r="H423" s="270"/>
      <c r="I423" s="270"/>
      <c r="J423" s="270"/>
      <c r="K423" s="270"/>
      <c r="L423" s="270"/>
      <c r="M423" s="270"/>
      <c r="N423" s="270"/>
      <c r="O423" s="270"/>
      <c r="P423" s="270"/>
      <c r="Q423" s="270"/>
      <c r="R423" s="270"/>
      <c r="S423" s="270"/>
      <c r="T423" s="270"/>
      <c r="U423" s="270"/>
      <c r="V423" s="270"/>
      <c r="W423" s="270"/>
      <c r="X423" s="270"/>
      <c r="Y423" s="270"/>
      <c r="Z423" s="270"/>
      <c r="AA423" s="270"/>
      <c r="AB423" s="270"/>
    </row>
    <row r="424" spans="1:28" ht="22.5" x14ac:dyDescent="0.25">
      <c r="A424" s="270"/>
      <c r="B424" s="270"/>
      <c r="C424" s="270"/>
      <c r="D424" s="270"/>
      <c r="E424" s="270"/>
      <c r="F424" s="270"/>
      <c r="G424" s="270"/>
      <c r="H424" s="270"/>
      <c r="I424" s="270"/>
      <c r="J424" s="270"/>
      <c r="K424" s="270"/>
      <c r="L424" s="270"/>
      <c r="M424" s="270"/>
      <c r="N424" s="270"/>
      <c r="O424" s="270"/>
      <c r="P424" s="270"/>
      <c r="Q424" s="270"/>
      <c r="R424" s="270"/>
      <c r="S424" s="270"/>
      <c r="T424" s="270"/>
      <c r="U424" s="270"/>
      <c r="V424" s="270"/>
      <c r="W424" s="270"/>
      <c r="X424" s="270"/>
      <c r="Y424" s="270"/>
      <c r="Z424" s="270"/>
      <c r="AA424" s="270"/>
      <c r="AB424" s="270"/>
    </row>
    <row r="425" spans="1:28" ht="22.5" x14ac:dyDescent="0.25">
      <c r="A425" s="270"/>
      <c r="B425" s="270"/>
      <c r="C425" s="270"/>
      <c r="D425" s="270"/>
      <c r="E425" s="270"/>
      <c r="F425" s="270"/>
      <c r="G425" s="270"/>
      <c r="H425" s="270"/>
      <c r="I425" s="270"/>
      <c r="J425" s="270"/>
      <c r="K425" s="270"/>
      <c r="L425" s="270"/>
      <c r="M425" s="270"/>
      <c r="N425" s="270"/>
      <c r="O425" s="270"/>
      <c r="P425" s="270"/>
      <c r="Q425" s="270"/>
      <c r="R425" s="270"/>
      <c r="S425" s="270"/>
      <c r="T425" s="270"/>
      <c r="U425" s="270"/>
      <c r="V425" s="270"/>
      <c r="W425" s="270"/>
      <c r="X425" s="270"/>
      <c r="Y425" s="270"/>
      <c r="Z425" s="270"/>
      <c r="AA425" s="270"/>
      <c r="AB425" s="270"/>
    </row>
    <row r="426" spans="1:28" ht="22.5" x14ac:dyDescent="0.25">
      <c r="A426" s="270"/>
      <c r="B426" s="270"/>
      <c r="C426" s="270"/>
      <c r="D426" s="270"/>
      <c r="E426" s="270"/>
      <c r="F426" s="270"/>
      <c r="G426" s="270"/>
      <c r="H426" s="270"/>
      <c r="I426" s="270"/>
      <c r="J426" s="270"/>
      <c r="K426" s="270"/>
      <c r="L426" s="270"/>
      <c r="M426" s="270"/>
      <c r="N426" s="270"/>
      <c r="O426" s="270"/>
      <c r="P426" s="270"/>
      <c r="Q426" s="270"/>
      <c r="R426" s="270"/>
      <c r="S426" s="270"/>
      <c r="T426" s="270"/>
      <c r="U426" s="270"/>
      <c r="V426" s="270"/>
      <c r="W426" s="270"/>
      <c r="X426" s="270"/>
      <c r="Y426" s="270"/>
      <c r="Z426" s="270"/>
      <c r="AA426" s="270"/>
      <c r="AB426" s="270"/>
    </row>
    <row r="427" spans="1:28" ht="22.5" x14ac:dyDescent="0.25">
      <c r="A427" s="270"/>
      <c r="B427" s="270"/>
      <c r="C427" s="270"/>
      <c r="D427" s="270"/>
      <c r="E427" s="270"/>
      <c r="F427" s="270"/>
      <c r="G427" s="270"/>
      <c r="H427" s="270"/>
      <c r="I427" s="270"/>
      <c r="J427" s="270"/>
      <c r="K427" s="270"/>
      <c r="L427" s="270"/>
      <c r="M427" s="270"/>
      <c r="N427" s="270"/>
      <c r="O427" s="270"/>
      <c r="P427" s="270"/>
      <c r="Q427" s="270"/>
      <c r="R427" s="270"/>
      <c r="S427" s="270"/>
      <c r="T427" s="270"/>
      <c r="U427" s="270"/>
      <c r="V427" s="270"/>
      <c r="W427" s="270"/>
      <c r="X427" s="270"/>
      <c r="Y427" s="270"/>
      <c r="Z427" s="270"/>
      <c r="AA427" s="270"/>
      <c r="AB427" s="270"/>
    </row>
    <row r="428" spans="1:28" ht="22.5" x14ac:dyDescent="0.25">
      <c r="A428" s="270"/>
      <c r="B428" s="270"/>
      <c r="C428" s="270"/>
      <c r="D428" s="270"/>
      <c r="E428" s="270"/>
      <c r="F428" s="270"/>
      <c r="G428" s="270"/>
      <c r="H428" s="270"/>
      <c r="I428" s="270"/>
      <c r="J428" s="270"/>
      <c r="K428" s="270"/>
      <c r="L428" s="270"/>
      <c r="M428" s="270"/>
      <c r="N428" s="270"/>
      <c r="O428" s="270"/>
      <c r="P428" s="270"/>
      <c r="Q428" s="270"/>
      <c r="R428" s="270"/>
      <c r="S428" s="270"/>
      <c r="T428" s="270"/>
      <c r="U428" s="270"/>
      <c r="V428" s="270"/>
      <c r="W428" s="270"/>
      <c r="X428" s="270"/>
      <c r="Y428" s="270"/>
      <c r="Z428" s="270"/>
      <c r="AA428" s="270"/>
      <c r="AB428" s="270"/>
    </row>
    <row r="429" spans="1:28" ht="22.5" x14ac:dyDescent="0.25">
      <c r="A429" s="270"/>
      <c r="B429" s="270"/>
      <c r="C429" s="270"/>
      <c r="D429" s="270"/>
      <c r="E429" s="270"/>
      <c r="F429" s="270"/>
      <c r="G429" s="270"/>
      <c r="H429" s="270"/>
      <c r="I429" s="270"/>
      <c r="J429" s="270"/>
      <c r="K429" s="270"/>
      <c r="L429" s="270"/>
      <c r="M429" s="270"/>
      <c r="N429" s="270"/>
      <c r="O429" s="270"/>
      <c r="P429" s="270"/>
      <c r="Q429" s="270"/>
      <c r="R429" s="270"/>
      <c r="S429" s="270"/>
      <c r="T429" s="270"/>
      <c r="U429" s="270"/>
      <c r="V429" s="270"/>
      <c r="W429" s="270"/>
      <c r="X429" s="270"/>
      <c r="Y429" s="270"/>
      <c r="Z429" s="270"/>
      <c r="AA429" s="270"/>
      <c r="AB429" s="270"/>
    </row>
    <row r="430" spans="1:28" ht="22.5" x14ac:dyDescent="0.25">
      <c r="A430" s="270"/>
      <c r="B430" s="270"/>
      <c r="C430" s="270"/>
      <c r="D430" s="270"/>
      <c r="E430" s="270"/>
      <c r="F430" s="270"/>
      <c r="G430" s="270"/>
      <c r="H430" s="270"/>
      <c r="I430" s="270"/>
      <c r="J430" s="270"/>
      <c r="K430" s="270"/>
      <c r="L430" s="270"/>
      <c r="M430" s="270"/>
      <c r="N430" s="270"/>
      <c r="O430" s="270"/>
      <c r="P430" s="270"/>
      <c r="Q430" s="270"/>
      <c r="R430" s="270"/>
      <c r="S430" s="270"/>
      <c r="T430" s="270"/>
      <c r="U430" s="270"/>
      <c r="V430" s="270"/>
      <c r="W430" s="270"/>
      <c r="X430" s="270"/>
      <c r="Y430" s="270"/>
      <c r="Z430" s="270"/>
      <c r="AA430" s="270"/>
      <c r="AB430" s="270"/>
    </row>
    <row r="431" spans="1:28" ht="22.5" x14ac:dyDescent="0.25">
      <c r="A431" s="270"/>
      <c r="B431" s="270"/>
      <c r="C431" s="270"/>
      <c r="D431" s="270"/>
      <c r="E431" s="270"/>
      <c r="F431" s="270"/>
      <c r="G431" s="270"/>
      <c r="H431" s="270"/>
      <c r="I431" s="270"/>
      <c r="J431" s="270"/>
      <c r="K431" s="270"/>
      <c r="L431" s="270"/>
      <c r="M431" s="270"/>
      <c r="N431" s="270"/>
      <c r="O431" s="270"/>
      <c r="P431" s="270"/>
      <c r="Q431" s="270"/>
      <c r="R431" s="270"/>
      <c r="S431" s="270"/>
      <c r="T431" s="270"/>
      <c r="U431" s="270"/>
      <c r="V431" s="270"/>
      <c r="W431" s="270"/>
      <c r="X431" s="270"/>
      <c r="Y431" s="270"/>
      <c r="Z431" s="270"/>
      <c r="AA431" s="270"/>
      <c r="AB431" s="270"/>
    </row>
    <row r="432" spans="1:28" ht="22.5" x14ac:dyDescent="0.25">
      <c r="A432" s="270"/>
      <c r="B432" s="270"/>
      <c r="C432" s="270"/>
      <c r="D432" s="270"/>
      <c r="E432" s="270"/>
      <c r="F432" s="270"/>
      <c r="G432" s="270"/>
      <c r="H432" s="270"/>
      <c r="I432" s="270"/>
      <c r="J432" s="270"/>
      <c r="K432" s="270"/>
      <c r="L432" s="270"/>
      <c r="M432" s="270"/>
      <c r="N432" s="270"/>
      <c r="O432" s="270"/>
      <c r="P432" s="270"/>
      <c r="Q432" s="270"/>
      <c r="R432" s="270"/>
      <c r="S432" s="270"/>
      <c r="T432" s="270"/>
      <c r="U432" s="270"/>
      <c r="V432" s="270"/>
      <c r="W432" s="270"/>
      <c r="X432" s="270"/>
      <c r="Y432" s="270"/>
      <c r="Z432" s="270"/>
      <c r="AA432" s="270"/>
      <c r="AB432" s="270"/>
    </row>
    <row r="433" spans="1:28" ht="22.5" x14ac:dyDescent="0.25">
      <c r="A433" s="270"/>
      <c r="B433" s="270"/>
      <c r="C433" s="270"/>
      <c r="D433" s="270"/>
      <c r="E433" s="270"/>
      <c r="F433" s="270"/>
      <c r="G433" s="270"/>
      <c r="H433" s="270"/>
      <c r="I433" s="270"/>
      <c r="J433" s="270"/>
      <c r="K433" s="270"/>
      <c r="L433" s="270"/>
      <c r="M433" s="270"/>
      <c r="N433" s="270"/>
      <c r="O433" s="270"/>
      <c r="P433" s="270"/>
      <c r="Q433" s="270"/>
      <c r="R433" s="270"/>
      <c r="S433" s="270"/>
      <c r="T433" s="270"/>
      <c r="U433" s="270"/>
      <c r="V433" s="270"/>
      <c r="W433" s="270"/>
      <c r="X433" s="270"/>
      <c r="Y433" s="270"/>
      <c r="Z433" s="270"/>
      <c r="AA433" s="270"/>
      <c r="AB433" s="270"/>
    </row>
    <row r="434" spans="1:28" ht="22.5" x14ac:dyDescent="0.25">
      <c r="A434" s="270"/>
      <c r="B434" s="270"/>
      <c r="C434" s="270"/>
      <c r="D434" s="270"/>
      <c r="E434" s="270"/>
      <c r="F434" s="270"/>
      <c r="G434" s="270"/>
      <c r="H434" s="270"/>
      <c r="I434" s="270"/>
      <c r="J434" s="270"/>
      <c r="K434" s="270"/>
      <c r="L434" s="270"/>
      <c r="M434" s="270"/>
      <c r="N434" s="270"/>
      <c r="O434" s="270"/>
      <c r="P434" s="270"/>
      <c r="Q434" s="270"/>
      <c r="R434" s="270"/>
      <c r="S434" s="270"/>
      <c r="T434" s="270"/>
      <c r="U434" s="270"/>
      <c r="V434" s="270"/>
      <c r="W434" s="270"/>
      <c r="X434" s="270"/>
      <c r="Y434" s="270"/>
      <c r="Z434" s="270"/>
      <c r="AA434" s="270"/>
      <c r="AB434" s="270"/>
    </row>
    <row r="435" spans="1:28" ht="22.5" x14ac:dyDescent="0.25">
      <c r="A435" s="270"/>
      <c r="B435" s="270"/>
      <c r="C435" s="270"/>
      <c r="D435" s="270"/>
      <c r="E435" s="270"/>
      <c r="F435" s="270"/>
      <c r="G435" s="270"/>
      <c r="H435" s="270"/>
      <c r="I435" s="270"/>
      <c r="J435" s="270"/>
      <c r="K435" s="270"/>
      <c r="L435" s="270"/>
      <c r="M435" s="270"/>
      <c r="N435" s="270"/>
      <c r="O435" s="270"/>
      <c r="P435" s="270"/>
      <c r="Q435" s="270"/>
      <c r="R435" s="270"/>
      <c r="S435" s="270"/>
      <c r="T435" s="270"/>
      <c r="U435" s="270"/>
      <c r="V435" s="270"/>
      <c r="W435" s="270"/>
      <c r="X435" s="270"/>
      <c r="Y435" s="270"/>
      <c r="Z435" s="270"/>
      <c r="AA435" s="270"/>
      <c r="AB435" s="270"/>
    </row>
    <row r="436" spans="1:28" ht="22.5" x14ac:dyDescent="0.25">
      <c r="A436" s="270"/>
      <c r="B436" s="270"/>
      <c r="C436" s="270"/>
      <c r="D436" s="270"/>
      <c r="E436" s="270"/>
      <c r="F436" s="270"/>
      <c r="G436" s="270"/>
      <c r="H436" s="270"/>
      <c r="I436" s="270"/>
      <c r="J436" s="270"/>
      <c r="K436" s="270"/>
      <c r="L436" s="270"/>
      <c r="M436" s="270"/>
      <c r="N436" s="270"/>
      <c r="O436" s="270"/>
      <c r="P436" s="270"/>
      <c r="Q436" s="270"/>
      <c r="R436" s="270"/>
      <c r="S436" s="270"/>
      <c r="T436" s="270"/>
      <c r="U436" s="270"/>
      <c r="V436" s="270"/>
      <c r="W436" s="270"/>
      <c r="X436" s="270"/>
      <c r="Y436" s="270"/>
      <c r="Z436" s="270"/>
      <c r="AA436" s="270"/>
      <c r="AB436" s="270"/>
    </row>
    <row r="437" spans="1:28" ht="22.5" x14ac:dyDescent="0.25">
      <c r="A437" s="270"/>
      <c r="B437" s="270"/>
      <c r="C437" s="270"/>
      <c r="D437" s="270"/>
      <c r="E437" s="270"/>
      <c r="F437" s="270"/>
      <c r="G437" s="270"/>
      <c r="H437" s="270"/>
      <c r="I437" s="270"/>
      <c r="J437" s="270"/>
      <c r="K437" s="270"/>
      <c r="L437" s="270"/>
      <c r="M437" s="270"/>
      <c r="N437" s="270"/>
      <c r="O437" s="270"/>
      <c r="P437" s="270"/>
      <c r="Q437" s="270"/>
      <c r="R437" s="270"/>
      <c r="S437" s="270"/>
      <c r="T437" s="270"/>
      <c r="U437" s="270"/>
      <c r="V437" s="270"/>
      <c r="W437" s="270"/>
      <c r="X437" s="270"/>
      <c r="Y437" s="270"/>
      <c r="Z437" s="270"/>
      <c r="AA437" s="270"/>
      <c r="AB437" s="270"/>
    </row>
    <row r="438" spans="1:28" ht="22.5" x14ac:dyDescent="0.25">
      <c r="A438" s="270"/>
      <c r="B438" s="270"/>
      <c r="C438" s="270"/>
      <c r="D438" s="270"/>
      <c r="E438" s="270"/>
      <c r="F438" s="270"/>
      <c r="G438" s="270"/>
      <c r="H438" s="270"/>
      <c r="I438" s="270"/>
      <c r="J438" s="270"/>
      <c r="K438" s="270"/>
      <c r="L438" s="270"/>
      <c r="M438" s="270"/>
      <c r="N438" s="270"/>
      <c r="O438" s="270"/>
      <c r="P438" s="270"/>
      <c r="Q438" s="270"/>
      <c r="R438" s="270"/>
      <c r="S438" s="270"/>
      <c r="T438" s="270"/>
      <c r="U438" s="270"/>
      <c r="V438" s="270"/>
      <c r="W438" s="270"/>
      <c r="X438" s="270"/>
      <c r="Y438" s="270"/>
      <c r="Z438" s="270"/>
      <c r="AA438" s="270"/>
      <c r="AB438" s="270"/>
    </row>
    <row r="439" spans="1:28" ht="22.5" x14ac:dyDescent="0.25">
      <c r="A439" s="270"/>
      <c r="B439" s="270"/>
      <c r="C439" s="270"/>
      <c r="D439" s="270"/>
      <c r="E439" s="270"/>
      <c r="F439" s="270"/>
      <c r="G439" s="270"/>
      <c r="H439" s="270"/>
      <c r="I439" s="270"/>
      <c r="J439" s="270"/>
      <c r="K439" s="270"/>
      <c r="L439" s="270"/>
      <c r="M439" s="270"/>
      <c r="N439" s="270"/>
      <c r="O439" s="270"/>
      <c r="P439" s="270"/>
      <c r="Q439" s="270"/>
      <c r="R439" s="270"/>
      <c r="S439" s="270"/>
      <c r="T439" s="270"/>
      <c r="U439" s="270"/>
      <c r="V439" s="270"/>
      <c r="W439" s="270"/>
      <c r="X439" s="270"/>
      <c r="Y439" s="270"/>
      <c r="Z439" s="270"/>
      <c r="AA439" s="270"/>
      <c r="AB439" s="270"/>
    </row>
    <row r="440" spans="1:28" ht="22.5" x14ac:dyDescent="0.25">
      <c r="A440" s="270"/>
      <c r="B440" s="270"/>
      <c r="C440" s="270"/>
      <c r="D440" s="270"/>
      <c r="E440" s="270"/>
      <c r="F440" s="270"/>
      <c r="G440" s="270"/>
      <c r="H440" s="270"/>
      <c r="I440" s="270"/>
      <c r="J440" s="270"/>
      <c r="K440" s="270"/>
      <c r="L440" s="270"/>
      <c r="M440" s="270"/>
      <c r="N440" s="270"/>
      <c r="O440" s="270"/>
      <c r="P440" s="270"/>
      <c r="Q440" s="270"/>
      <c r="R440" s="270"/>
      <c r="S440" s="270"/>
      <c r="T440" s="270"/>
      <c r="U440" s="270"/>
      <c r="V440" s="270"/>
      <c r="W440" s="270"/>
      <c r="X440" s="270"/>
      <c r="Y440" s="270"/>
      <c r="Z440" s="270"/>
      <c r="AA440" s="270"/>
      <c r="AB440" s="270"/>
    </row>
    <row r="441" spans="1:28" ht="22.5" x14ac:dyDescent="0.25">
      <c r="A441" s="270"/>
      <c r="B441" s="270"/>
      <c r="C441" s="270"/>
      <c r="D441" s="270"/>
      <c r="E441" s="270"/>
      <c r="F441" s="270"/>
      <c r="G441" s="270"/>
      <c r="H441" s="270"/>
      <c r="I441" s="270"/>
      <c r="J441" s="270"/>
      <c r="K441" s="270"/>
      <c r="L441" s="270"/>
      <c r="M441" s="270"/>
      <c r="N441" s="270"/>
      <c r="O441" s="270"/>
      <c r="P441" s="270"/>
      <c r="Q441" s="270"/>
      <c r="R441" s="270"/>
      <c r="S441" s="270"/>
      <c r="T441" s="270"/>
      <c r="U441" s="270"/>
      <c r="V441" s="270"/>
      <c r="W441" s="270"/>
      <c r="X441" s="270"/>
      <c r="Y441" s="270"/>
      <c r="Z441" s="270"/>
      <c r="AA441" s="270"/>
      <c r="AB441" s="270"/>
    </row>
    <row r="442" spans="1:28" ht="22.5" x14ac:dyDescent="0.25">
      <c r="A442" s="270"/>
      <c r="B442" s="270"/>
      <c r="C442" s="270"/>
      <c r="D442" s="270"/>
      <c r="E442" s="270"/>
      <c r="F442" s="270"/>
      <c r="G442" s="270"/>
      <c r="H442" s="270"/>
      <c r="I442" s="270"/>
      <c r="J442" s="270"/>
      <c r="K442" s="270"/>
      <c r="L442" s="270"/>
      <c r="M442" s="270"/>
      <c r="N442" s="270"/>
      <c r="O442" s="270"/>
      <c r="P442" s="270"/>
      <c r="Q442" s="270"/>
      <c r="R442" s="270"/>
      <c r="S442" s="270"/>
      <c r="T442" s="270"/>
      <c r="U442" s="270"/>
      <c r="V442" s="270"/>
      <c r="W442" s="270"/>
      <c r="X442" s="270"/>
      <c r="Y442" s="270"/>
      <c r="Z442" s="270"/>
      <c r="AA442" s="270"/>
      <c r="AB442" s="270"/>
    </row>
    <row r="443" spans="1:28" ht="22.5" x14ac:dyDescent="0.25">
      <c r="A443" s="270"/>
      <c r="B443" s="270"/>
      <c r="C443" s="270"/>
      <c r="D443" s="270"/>
      <c r="E443" s="270"/>
      <c r="F443" s="270"/>
      <c r="G443" s="270"/>
      <c r="H443" s="270"/>
      <c r="I443" s="270"/>
      <c r="J443" s="270"/>
      <c r="K443" s="270"/>
      <c r="L443" s="270"/>
      <c r="M443" s="270"/>
      <c r="N443" s="270"/>
      <c r="O443" s="270"/>
      <c r="P443" s="270"/>
      <c r="Q443" s="270"/>
      <c r="R443" s="270"/>
      <c r="S443" s="270"/>
      <c r="T443" s="270"/>
      <c r="U443" s="270"/>
      <c r="V443" s="270"/>
      <c r="W443" s="270"/>
      <c r="X443" s="270"/>
      <c r="Y443" s="270"/>
      <c r="Z443" s="270"/>
      <c r="AA443" s="270"/>
      <c r="AB443" s="270"/>
    </row>
    <row r="444" spans="1:28" ht="22.5" x14ac:dyDescent="0.25">
      <c r="A444" s="270"/>
      <c r="B444" s="270"/>
      <c r="C444" s="270"/>
      <c r="D444" s="270"/>
      <c r="E444" s="270"/>
      <c r="F444" s="270"/>
      <c r="G444" s="270"/>
      <c r="H444" s="270"/>
      <c r="I444" s="270"/>
      <c r="J444" s="270"/>
      <c r="K444" s="270"/>
      <c r="L444" s="270"/>
      <c r="M444" s="270"/>
      <c r="N444" s="270"/>
      <c r="O444" s="270"/>
      <c r="P444" s="270"/>
      <c r="Q444" s="270"/>
      <c r="R444" s="270"/>
      <c r="S444" s="270"/>
      <c r="T444" s="270"/>
      <c r="U444" s="270"/>
      <c r="V444" s="270"/>
      <c r="W444" s="270"/>
      <c r="X444" s="270"/>
      <c r="Y444" s="270"/>
      <c r="Z444" s="270"/>
      <c r="AA444" s="270"/>
      <c r="AB444" s="270"/>
    </row>
    <row r="445" spans="1:28" ht="22.5" x14ac:dyDescent="0.25">
      <c r="A445" s="270"/>
      <c r="B445" s="270"/>
      <c r="C445" s="270"/>
      <c r="D445" s="270"/>
      <c r="E445" s="270"/>
      <c r="F445" s="270"/>
      <c r="G445" s="270"/>
      <c r="H445" s="270"/>
      <c r="I445" s="270"/>
      <c r="J445" s="270"/>
      <c r="K445" s="270"/>
      <c r="L445" s="270"/>
      <c r="M445" s="270"/>
      <c r="N445" s="270"/>
      <c r="O445" s="270"/>
      <c r="P445" s="270"/>
      <c r="Q445" s="270"/>
      <c r="R445" s="270"/>
      <c r="S445" s="270"/>
      <c r="T445" s="270"/>
      <c r="U445" s="270"/>
      <c r="V445" s="270"/>
      <c r="W445" s="270"/>
      <c r="X445" s="270"/>
      <c r="Y445" s="270"/>
      <c r="Z445" s="270"/>
      <c r="AA445" s="270"/>
      <c r="AB445" s="270"/>
    </row>
    <row r="446" spans="1:28" ht="22.5" x14ac:dyDescent="0.25">
      <c r="A446" s="270"/>
      <c r="B446" s="270"/>
      <c r="C446" s="270"/>
      <c r="D446" s="270"/>
      <c r="E446" s="270"/>
      <c r="F446" s="270"/>
      <c r="G446" s="270"/>
      <c r="H446" s="270"/>
      <c r="I446" s="270"/>
      <c r="J446" s="270"/>
      <c r="K446" s="270"/>
      <c r="L446" s="270"/>
      <c r="M446" s="270"/>
      <c r="N446" s="270"/>
      <c r="O446" s="270"/>
      <c r="P446" s="270"/>
      <c r="Q446" s="270"/>
      <c r="R446" s="270"/>
      <c r="S446" s="270"/>
      <c r="T446" s="270"/>
      <c r="U446" s="270"/>
      <c r="V446" s="270"/>
      <c r="W446" s="270"/>
      <c r="X446" s="270"/>
      <c r="Y446" s="270"/>
      <c r="Z446" s="270"/>
      <c r="AA446" s="270"/>
      <c r="AB446" s="270"/>
    </row>
    <row r="447" spans="1:28" ht="22.5" x14ac:dyDescent="0.25">
      <c r="A447" s="270"/>
      <c r="B447" s="270"/>
      <c r="C447" s="270"/>
      <c r="D447" s="270"/>
      <c r="E447" s="270"/>
      <c r="F447" s="270"/>
      <c r="G447" s="270"/>
      <c r="H447" s="270"/>
      <c r="I447" s="270"/>
      <c r="J447" s="270"/>
      <c r="K447" s="270"/>
      <c r="L447" s="270"/>
      <c r="M447" s="270"/>
      <c r="N447" s="270"/>
      <c r="O447" s="270"/>
      <c r="P447" s="270"/>
      <c r="Q447" s="270"/>
      <c r="R447" s="270"/>
      <c r="S447" s="270"/>
      <c r="T447" s="270"/>
      <c r="U447" s="270"/>
      <c r="V447" s="270"/>
      <c r="W447" s="270"/>
      <c r="X447" s="270"/>
      <c r="Y447" s="270"/>
      <c r="Z447" s="270"/>
      <c r="AA447" s="270"/>
      <c r="AB447" s="270"/>
    </row>
    <row r="448" spans="1:28" ht="22.5" x14ac:dyDescent="0.25">
      <c r="A448" s="270"/>
      <c r="B448" s="270"/>
      <c r="C448" s="270"/>
      <c r="D448" s="270"/>
      <c r="E448" s="270"/>
      <c r="F448" s="270"/>
      <c r="G448" s="270"/>
      <c r="H448" s="270"/>
      <c r="I448" s="270"/>
      <c r="J448" s="270"/>
      <c r="K448" s="270"/>
      <c r="L448" s="270"/>
      <c r="M448" s="270"/>
      <c r="N448" s="270"/>
      <c r="O448" s="270"/>
      <c r="P448" s="270"/>
      <c r="Q448" s="270"/>
      <c r="R448" s="270"/>
      <c r="S448" s="270"/>
      <c r="T448" s="270"/>
      <c r="U448" s="270"/>
      <c r="V448" s="270"/>
      <c r="W448" s="270"/>
      <c r="X448" s="270"/>
      <c r="Y448" s="270"/>
      <c r="Z448" s="270"/>
      <c r="AA448" s="270"/>
      <c r="AB448" s="270"/>
    </row>
    <row r="449" spans="1:28" ht="22.5" x14ac:dyDescent="0.25">
      <c r="A449" s="270"/>
      <c r="B449" s="270"/>
      <c r="C449" s="270"/>
      <c r="D449" s="270"/>
      <c r="E449" s="270"/>
      <c r="F449" s="270"/>
      <c r="G449" s="270"/>
      <c r="H449" s="270"/>
      <c r="I449" s="270"/>
      <c r="J449" s="270"/>
      <c r="K449" s="270"/>
      <c r="L449" s="270"/>
      <c r="M449" s="270"/>
      <c r="N449" s="270"/>
      <c r="O449" s="270"/>
      <c r="P449" s="270"/>
      <c r="Q449" s="270"/>
      <c r="R449" s="270"/>
      <c r="S449" s="270"/>
      <c r="T449" s="270"/>
      <c r="U449" s="270"/>
      <c r="V449" s="270"/>
      <c r="W449" s="270"/>
      <c r="X449" s="270"/>
      <c r="Y449" s="270"/>
      <c r="Z449" s="270"/>
      <c r="AA449" s="270"/>
      <c r="AB449" s="270"/>
    </row>
    <row r="450" spans="1:28" ht="22.5" x14ac:dyDescent="0.25">
      <c r="A450" s="270"/>
      <c r="B450" s="270"/>
      <c r="C450" s="270"/>
      <c r="D450" s="270"/>
      <c r="E450" s="270"/>
      <c r="F450" s="270"/>
      <c r="G450" s="270"/>
      <c r="H450" s="270"/>
      <c r="I450" s="270"/>
      <c r="J450" s="270"/>
      <c r="K450" s="270"/>
      <c r="L450" s="270"/>
      <c r="M450" s="270"/>
      <c r="N450" s="270"/>
      <c r="O450" s="270"/>
      <c r="P450" s="270"/>
      <c r="Q450" s="270"/>
      <c r="R450" s="270"/>
      <c r="S450" s="270"/>
      <c r="T450" s="270"/>
      <c r="U450" s="270"/>
      <c r="V450" s="270"/>
      <c r="W450" s="270"/>
      <c r="X450" s="270"/>
      <c r="Y450" s="270"/>
      <c r="Z450" s="270"/>
      <c r="AA450" s="270"/>
      <c r="AB450" s="270"/>
    </row>
    <row r="451" spans="1:28" ht="22.5" x14ac:dyDescent="0.25">
      <c r="A451" s="270"/>
      <c r="B451" s="270"/>
      <c r="C451" s="270"/>
      <c r="D451" s="270"/>
      <c r="E451" s="270"/>
      <c r="F451" s="270"/>
      <c r="G451" s="270"/>
      <c r="H451" s="270"/>
      <c r="I451" s="270"/>
      <c r="J451" s="270"/>
      <c r="K451" s="270"/>
      <c r="L451" s="270"/>
      <c r="M451" s="270"/>
      <c r="N451" s="270"/>
      <c r="O451" s="270"/>
      <c r="P451" s="270"/>
      <c r="Q451" s="270"/>
      <c r="R451" s="270"/>
      <c r="S451" s="270"/>
      <c r="T451" s="270"/>
      <c r="U451" s="270"/>
      <c r="V451" s="270"/>
      <c r="W451" s="270"/>
      <c r="X451" s="270"/>
      <c r="Y451" s="270"/>
      <c r="Z451" s="270"/>
      <c r="AA451" s="270"/>
      <c r="AB451" s="270"/>
    </row>
    <row r="452" spans="1:28" ht="22.5" x14ac:dyDescent="0.25">
      <c r="A452" s="270"/>
      <c r="B452" s="270"/>
      <c r="C452" s="270"/>
      <c r="D452" s="270"/>
      <c r="E452" s="270"/>
      <c r="F452" s="270"/>
      <c r="G452" s="270"/>
      <c r="H452" s="270"/>
      <c r="I452" s="270"/>
      <c r="J452" s="270"/>
      <c r="K452" s="270"/>
      <c r="L452" s="270"/>
      <c r="M452" s="270"/>
      <c r="N452" s="270"/>
      <c r="O452" s="270"/>
      <c r="P452" s="270"/>
      <c r="Q452" s="270"/>
      <c r="R452" s="270"/>
      <c r="S452" s="270"/>
      <c r="T452" s="270"/>
      <c r="U452" s="270"/>
      <c r="V452" s="270"/>
      <c r="W452" s="270"/>
      <c r="X452" s="270"/>
      <c r="Y452" s="270"/>
      <c r="Z452" s="270"/>
      <c r="AA452" s="270"/>
      <c r="AB452" s="270"/>
    </row>
    <row r="453" spans="1:28" ht="22.5" x14ac:dyDescent="0.25">
      <c r="A453" s="270"/>
      <c r="B453" s="270"/>
      <c r="C453" s="270"/>
      <c r="D453" s="270"/>
      <c r="E453" s="270"/>
      <c r="F453" s="270"/>
      <c r="G453" s="270"/>
      <c r="H453" s="270"/>
      <c r="I453" s="270"/>
      <c r="J453" s="270"/>
      <c r="K453" s="270"/>
      <c r="L453" s="270"/>
      <c r="M453" s="270"/>
      <c r="N453" s="270"/>
      <c r="O453" s="270"/>
      <c r="P453" s="270"/>
      <c r="Q453" s="270"/>
      <c r="R453" s="270"/>
      <c r="S453" s="270"/>
      <c r="T453" s="270"/>
      <c r="U453" s="270"/>
      <c r="V453" s="270"/>
      <c r="W453" s="270"/>
      <c r="X453" s="270"/>
      <c r="Y453" s="270"/>
      <c r="Z453" s="270"/>
      <c r="AA453" s="270"/>
      <c r="AB453" s="270"/>
    </row>
    <row r="454" spans="1:28" ht="22.5" x14ac:dyDescent="0.25">
      <c r="A454" s="270"/>
      <c r="B454" s="270"/>
      <c r="C454" s="270"/>
      <c r="D454" s="270"/>
      <c r="E454" s="270"/>
      <c r="F454" s="270"/>
      <c r="G454" s="270"/>
      <c r="H454" s="270"/>
      <c r="I454" s="270"/>
      <c r="J454" s="270"/>
      <c r="K454" s="270"/>
      <c r="L454" s="270"/>
      <c r="M454" s="270"/>
      <c r="N454" s="270"/>
      <c r="O454" s="270"/>
      <c r="P454" s="270"/>
      <c r="Q454" s="270"/>
      <c r="R454" s="270"/>
      <c r="S454" s="270"/>
      <c r="T454" s="270"/>
      <c r="U454" s="270"/>
      <c r="V454" s="270"/>
      <c r="W454" s="270"/>
      <c r="X454" s="270"/>
      <c r="Y454" s="270"/>
      <c r="Z454" s="270"/>
      <c r="AA454" s="270"/>
      <c r="AB454" s="270"/>
    </row>
    <row r="455" spans="1:28" ht="22.5" x14ac:dyDescent="0.25">
      <c r="A455" s="270"/>
      <c r="B455" s="270"/>
      <c r="C455" s="270"/>
      <c r="D455" s="270"/>
      <c r="E455" s="270"/>
      <c r="F455" s="270"/>
      <c r="G455" s="270"/>
      <c r="H455" s="270"/>
      <c r="I455" s="270"/>
      <c r="J455" s="270"/>
      <c r="K455" s="270"/>
      <c r="L455" s="270"/>
      <c r="M455" s="270"/>
      <c r="N455" s="270"/>
      <c r="O455" s="270"/>
      <c r="P455" s="270"/>
      <c r="Q455" s="270"/>
      <c r="R455" s="270"/>
      <c r="S455" s="270"/>
      <c r="T455" s="270"/>
      <c r="U455" s="270"/>
      <c r="V455" s="270"/>
      <c r="W455" s="270"/>
      <c r="X455" s="270"/>
      <c r="Y455" s="270"/>
      <c r="Z455" s="270"/>
      <c r="AA455" s="270"/>
      <c r="AB455" s="270"/>
    </row>
    <row r="456" spans="1:28" ht="22.5" x14ac:dyDescent="0.25">
      <c r="A456" s="270"/>
      <c r="B456" s="270"/>
      <c r="C456" s="270"/>
      <c r="D456" s="270"/>
      <c r="E456" s="270"/>
      <c r="F456" s="270"/>
      <c r="G456" s="270"/>
      <c r="H456" s="270"/>
      <c r="I456" s="270"/>
      <c r="J456" s="270"/>
      <c r="K456" s="270"/>
      <c r="L456" s="270"/>
      <c r="M456" s="270"/>
      <c r="N456" s="270"/>
      <c r="O456" s="270"/>
      <c r="P456" s="270"/>
      <c r="Q456" s="270"/>
      <c r="R456" s="270"/>
      <c r="S456" s="270"/>
      <c r="T456" s="270"/>
      <c r="U456" s="270"/>
      <c r="V456" s="270"/>
      <c r="W456" s="270"/>
      <c r="X456" s="270"/>
      <c r="Y456" s="270"/>
      <c r="Z456" s="270"/>
      <c r="AA456" s="270"/>
      <c r="AB456" s="270"/>
    </row>
    <row r="457" spans="1:28" ht="22.5" x14ac:dyDescent="0.25">
      <c r="A457" s="270"/>
      <c r="B457" s="270"/>
      <c r="C457" s="270"/>
      <c r="D457" s="270"/>
      <c r="E457" s="270"/>
      <c r="F457" s="270"/>
      <c r="G457" s="270"/>
      <c r="H457" s="270"/>
      <c r="I457" s="270"/>
      <c r="J457" s="270"/>
      <c r="K457" s="270"/>
      <c r="L457" s="270"/>
      <c r="M457" s="270"/>
      <c r="N457" s="270"/>
      <c r="O457" s="270"/>
      <c r="P457" s="270"/>
      <c r="Q457" s="270"/>
      <c r="R457" s="270"/>
      <c r="S457" s="270"/>
      <c r="T457" s="270"/>
      <c r="U457" s="270"/>
      <c r="V457" s="270"/>
      <c r="W457" s="270"/>
      <c r="X457" s="270"/>
      <c r="Y457" s="270"/>
      <c r="Z457" s="270"/>
      <c r="AA457" s="270"/>
      <c r="AB457" s="270"/>
    </row>
    <row r="458" spans="1:28" ht="22.5" x14ac:dyDescent="0.25">
      <c r="A458" s="270"/>
      <c r="B458" s="270"/>
      <c r="C458" s="270"/>
      <c r="D458" s="270"/>
      <c r="E458" s="270"/>
      <c r="F458" s="270"/>
      <c r="G458" s="270"/>
      <c r="H458" s="270"/>
      <c r="I458" s="270"/>
      <c r="J458" s="270"/>
      <c r="K458" s="270"/>
      <c r="L458" s="270"/>
      <c r="M458" s="270"/>
      <c r="N458" s="270"/>
      <c r="O458" s="270"/>
      <c r="P458" s="270"/>
      <c r="Q458" s="270"/>
      <c r="R458" s="270"/>
      <c r="S458" s="270"/>
      <c r="T458" s="270"/>
      <c r="U458" s="270"/>
      <c r="V458" s="270"/>
      <c r="W458" s="270"/>
      <c r="X458" s="270"/>
      <c r="Y458" s="270"/>
      <c r="Z458" s="270"/>
      <c r="AA458" s="270"/>
      <c r="AB458" s="270"/>
    </row>
    <row r="459" spans="1:28" ht="22.5" x14ac:dyDescent="0.25">
      <c r="A459" s="270"/>
      <c r="B459" s="270"/>
      <c r="C459" s="270"/>
      <c r="D459" s="270"/>
      <c r="E459" s="270"/>
      <c r="F459" s="270"/>
      <c r="G459" s="270"/>
      <c r="H459" s="270"/>
      <c r="I459" s="270"/>
      <c r="J459" s="270"/>
      <c r="K459" s="270"/>
      <c r="L459" s="270"/>
      <c r="M459" s="270"/>
      <c r="N459" s="270"/>
      <c r="O459" s="270"/>
      <c r="P459" s="270"/>
      <c r="Q459" s="270"/>
      <c r="R459" s="270"/>
      <c r="S459" s="270"/>
      <c r="T459" s="270"/>
      <c r="U459" s="270"/>
      <c r="V459" s="270"/>
      <c r="W459" s="270"/>
      <c r="X459" s="270"/>
      <c r="Y459" s="270"/>
      <c r="Z459" s="270"/>
      <c r="AA459" s="270"/>
      <c r="AB459" s="270"/>
    </row>
    <row r="460" spans="1:28" ht="22.5" x14ac:dyDescent="0.25">
      <c r="A460" s="270"/>
      <c r="B460" s="270"/>
      <c r="C460" s="270"/>
      <c r="D460" s="270"/>
      <c r="E460" s="270"/>
      <c r="F460" s="270"/>
      <c r="G460" s="270"/>
      <c r="H460" s="270"/>
      <c r="I460" s="270"/>
      <c r="J460" s="270"/>
      <c r="K460" s="270"/>
      <c r="L460" s="270"/>
      <c r="M460" s="270"/>
      <c r="N460" s="270"/>
      <c r="O460" s="270"/>
      <c r="P460" s="270"/>
      <c r="Q460" s="270"/>
      <c r="R460" s="270"/>
      <c r="S460" s="270"/>
      <c r="T460" s="270"/>
      <c r="U460" s="270"/>
      <c r="V460" s="270"/>
      <c r="W460" s="270"/>
      <c r="X460" s="270"/>
      <c r="Y460" s="270"/>
      <c r="Z460" s="270"/>
      <c r="AA460" s="270"/>
      <c r="AB460" s="270"/>
    </row>
    <row r="461" spans="1:28" ht="22.5" x14ac:dyDescent="0.25">
      <c r="A461" s="270"/>
      <c r="B461" s="270"/>
      <c r="C461" s="270"/>
      <c r="D461" s="270"/>
      <c r="E461" s="270"/>
      <c r="F461" s="270"/>
      <c r="G461" s="270"/>
      <c r="H461" s="270"/>
      <c r="I461" s="270"/>
      <c r="J461" s="270"/>
      <c r="K461" s="270"/>
      <c r="L461" s="270"/>
      <c r="M461" s="270"/>
      <c r="N461" s="270"/>
      <c r="O461" s="270"/>
      <c r="P461" s="270"/>
      <c r="Q461" s="270"/>
      <c r="R461" s="270"/>
      <c r="S461" s="270"/>
      <c r="T461" s="270"/>
      <c r="U461" s="270"/>
      <c r="V461" s="270"/>
      <c r="W461" s="270"/>
      <c r="X461" s="270"/>
      <c r="Y461" s="270"/>
      <c r="Z461" s="270"/>
      <c r="AA461" s="270"/>
      <c r="AB461" s="270"/>
    </row>
    <row r="462" spans="1:28" ht="22.5" x14ac:dyDescent="0.25">
      <c r="A462" s="270"/>
      <c r="B462" s="270"/>
      <c r="C462" s="270"/>
      <c r="D462" s="270"/>
      <c r="E462" s="270"/>
      <c r="F462" s="270"/>
      <c r="G462" s="270"/>
      <c r="H462" s="270"/>
      <c r="I462" s="270"/>
      <c r="J462" s="270"/>
      <c r="K462" s="270"/>
      <c r="L462" s="270"/>
      <c r="M462" s="270"/>
      <c r="N462" s="270"/>
      <c r="O462" s="270"/>
      <c r="P462" s="270"/>
      <c r="Q462" s="270"/>
      <c r="R462" s="270"/>
      <c r="S462" s="270"/>
      <c r="T462" s="270"/>
      <c r="U462" s="270"/>
      <c r="V462" s="270"/>
      <c r="W462" s="270"/>
      <c r="X462" s="270"/>
      <c r="Y462" s="270"/>
      <c r="Z462" s="270"/>
      <c r="AA462" s="270"/>
      <c r="AB462" s="270"/>
    </row>
    <row r="463" spans="1:28" ht="22.5" x14ac:dyDescent="0.25">
      <c r="A463" s="270"/>
      <c r="B463" s="270"/>
      <c r="C463" s="270"/>
      <c r="D463" s="270"/>
      <c r="E463" s="270"/>
      <c r="F463" s="270"/>
      <c r="G463" s="270"/>
      <c r="H463" s="270"/>
      <c r="I463" s="270"/>
      <c r="J463" s="270"/>
      <c r="K463" s="270"/>
      <c r="L463" s="270"/>
      <c r="M463" s="270"/>
      <c r="N463" s="270"/>
      <c r="O463" s="270"/>
      <c r="P463" s="270"/>
      <c r="Q463" s="270"/>
      <c r="R463" s="270"/>
      <c r="S463" s="270"/>
      <c r="T463" s="270"/>
      <c r="U463" s="270"/>
      <c r="V463" s="270"/>
      <c r="W463" s="270"/>
      <c r="X463" s="270"/>
      <c r="Y463" s="270"/>
      <c r="Z463" s="270"/>
      <c r="AA463" s="270"/>
      <c r="AB463" s="270"/>
    </row>
    <row r="464" spans="1:28" ht="22.5" x14ac:dyDescent="0.25">
      <c r="A464" s="270"/>
      <c r="B464" s="270"/>
      <c r="C464" s="270"/>
      <c r="D464" s="270"/>
      <c r="E464" s="270"/>
      <c r="F464" s="270"/>
      <c r="G464" s="270"/>
      <c r="H464" s="270"/>
      <c r="I464" s="270"/>
      <c r="J464" s="270"/>
      <c r="K464" s="270"/>
      <c r="L464" s="270"/>
      <c r="M464" s="270"/>
      <c r="N464" s="270"/>
      <c r="O464" s="270"/>
      <c r="P464" s="270"/>
      <c r="Q464" s="270"/>
      <c r="R464" s="270"/>
      <c r="S464" s="270"/>
      <c r="T464" s="270"/>
      <c r="U464" s="270"/>
      <c r="V464" s="270"/>
      <c r="W464" s="270"/>
      <c r="X464" s="270"/>
      <c r="Y464" s="270"/>
      <c r="Z464" s="270"/>
      <c r="AA464" s="270"/>
      <c r="AB464" s="270"/>
    </row>
    <row r="465" spans="1:28" ht="22.5" x14ac:dyDescent="0.25">
      <c r="A465" s="270"/>
      <c r="B465" s="270"/>
      <c r="C465" s="270"/>
      <c r="D465" s="270"/>
      <c r="E465" s="270"/>
      <c r="F465" s="270"/>
      <c r="G465" s="270"/>
      <c r="H465" s="270"/>
      <c r="I465" s="270"/>
      <c r="J465" s="270"/>
      <c r="K465" s="270"/>
      <c r="L465" s="270"/>
      <c r="M465" s="270"/>
      <c r="N465" s="270"/>
      <c r="O465" s="270"/>
      <c r="P465" s="270"/>
      <c r="Q465" s="270"/>
      <c r="R465" s="270"/>
      <c r="S465" s="270"/>
      <c r="T465" s="270"/>
      <c r="U465" s="270"/>
      <c r="V465" s="270"/>
      <c r="W465" s="270"/>
      <c r="X465" s="270"/>
      <c r="Y465" s="270"/>
      <c r="Z465" s="270"/>
      <c r="AA465" s="270"/>
      <c r="AB465" s="270"/>
    </row>
    <row r="466" spans="1:28" ht="22.5" x14ac:dyDescent="0.25">
      <c r="A466" s="270"/>
      <c r="B466" s="270"/>
      <c r="C466" s="270"/>
      <c r="D466" s="270"/>
      <c r="E466" s="270"/>
      <c r="F466" s="270"/>
      <c r="G466" s="270"/>
      <c r="H466" s="270"/>
      <c r="I466" s="270"/>
      <c r="J466" s="270"/>
      <c r="K466" s="270"/>
      <c r="L466" s="270"/>
      <c r="M466" s="270"/>
      <c r="N466" s="270"/>
      <c r="O466" s="270"/>
      <c r="P466" s="270"/>
      <c r="Q466" s="270"/>
      <c r="R466" s="270"/>
      <c r="S466" s="270"/>
      <c r="T466" s="270"/>
      <c r="U466" s="270"/>
      <c r="V466" s="270"/>
      <c r="W466" s="270"/>
      <c r="X466" s="270"/>
      <c r="Y466" s="270"/>
      <c r="Z466" s="270"/>
      <c r="AA466" s="270"/>
      <c r="AB466" s="270"/>
    </row>
    <row r="467" spans="1:28" ht="22.5" x14ac:dyDescent="0.25">
      <c r="A467" s="270"/>
      <c r="B467" s="270"/>
      <c r="C467" s="270"/>
      <c r="D467" s="270"/>
      <c r="E467" s="270"/>
      <c r="F467" s="270"/>
      <c r="G467" s="270"/>
      <c r="H467" s="270"/>
      <c r="I467" s="270"/>
      <c r="J467" s="270"/>
      <c r="K467" s="270"/>
      <c r="L467" s="270"/>
      <c r="M467" s="270"/>
      <c r="N467" s="270"/>
      <c r="O467" s="270"/>
      <c r="P467" s="270"/>
      <c r="Q467" s="270"/>
      <c r="R467" s="270"/>
      <c r="S467" s="270"/>
      <c r="T467" s="270"/>
      <c r="U467" s="270"/>
      <c r="V467" s="270"/>
      <c r="W467" s="270"/>
      <c r="X467" s="270"/>
      <c r="Y467" s="270"/>
      <c r="Z467" s="270"/>
      <c r="AA467" s="270"/>
      <c r="AB467" s="270"/>
    </row>
    <row r="468" spans="1:28" ht="22.5" x14ac:dyDescent="0.25">
      <c r="A468" s="270"/>
      <c r="B468" s="270"/>
      <c r="C468" s="270"/>
      <c r="D468" s="270"/>
      <c r="E468" s="270"/>
      <c r="F468" s="270"/>
      <c r="G468" s="270"/>
      <c r="H468" s="270"/>
      <c r="I468" s="270"/>
      <c r="J468" s="270"/>
      <c r="K468" s="270"/>
      <c r="L468" s="270"/>
      <c r="M468" s="270"/>
      <c r="N468" s="270"/>
      <c r="O468" s="270"/>
      <c r="P468" s="270"/>
      <c r="Q468" s="270"/>
      <c r="R468" s="270"/>
      <c r="S468" s="270"/>
      <c r="T468" s="270"/>
      <c r="U468" s="270"/>
      <c r="V468" s="270"/>
      <c r="W468" s="270"/>
      <c r="X468" s="270"/>
      <c r="Y468" s="270"/>
      <c r="Z468" s="270"/>
      <c r="AA468" s="270"/>
      <c r="AB468" s="270"/>
    </row>
    <row r="469" spans="1:28" ht="22.5" x14ac:dyDescent="0.25">
      <c r="A469" s="270"/>
      <c r="B469" s="270"/>
      <c r="C469" s="270"/>
      <c r="D469" s="270"/>
      <c r="E469" s="270"/>
      <c r="F469" s="270"/>
      <c r="G469" s="270"/>
      <c r="H469" s="270"/>
      <c r="I469" s="270"/>
      <c r="J469" s="270"/>
      <c r="K469" s="270"/>
      <c r="L469" s="270"/>
      <c r="M469" s="270"/>
      <c r="N469" s="270"/>
      <c r="O469" s="270"/>
      <c r="P469" s="270"/>
      <c r="Q469" s="270"/>
      <c r="R469" s="270"/>
      <c r="S469" s="270"/>
      <c r="T469" s="270"/>
      <c r="U469" s="270"/>
      <c r="V469" s="270"/>
      <c r="W469" s="270"/>
      <c r="X469" s="270"/>
      <c r="Y469" s="270"/>
      <c r="Z469" s="270"/>
      <c r="AA469" s="270"/>
      <c r="AB469" s="270"/>
    </row>
    <row r="470" spans="1:28" ht="22.5" x14ac:dyDescent="0.25">
      <c r="A470" s="270"/>
      <c r="B470" s="270"/>
      <c r="C470" s="270"/>
      <c r="D470" s="270"/>
      <c r="E470" s="270"/>
      <c r="F470" s="270"/>
      <c r="G470" s="270"/>
      <c r="H470" s="270"/>
      <c r="I470" s="270"/>
      <c r="J470" s="270"/>
      <c r="K470" s="270"/>
      <c r="L470" s="270"/>
      <c r="M470" s="270"/>
      <c r="N470" s="270"/>
      <c r="O470" s="270"/>
      <c r="P470" s="270"/>
      <c r="Q470" s="270"/>
      <c r="R470" s="270"/>
      <c r="S470" s="270"/>
      <c r="T470" s="270"/>
      <c r="U470" s="270"/>
      <c r="V470" s="270"/>
      <c r="W470" s="270"/>
      <c r="X470" s="270"/>
      <c r="Y470" s="270"/>
      <c r="Z470" s="270"/>
      <c r="AA470" s="270"/>
      <c r="AB470" s="270"/>
    </row>
    <row r="471" spans="1:28" ht="22.5" x14ac:dyDescent="0.25">
      <c r="A471" s="270"/>
      <c r="B471" s="270"/>
      <c r="C471" s="270"/>
      <c r="D471" s="270"/>
      <c r="E471" s="270"/>
      <c r="F471" s="270"/>
      <c r="G471" s="270"/>
      <c r="H471" s="270"/>
      <c r="I471" s="270"/>
      <c r="J471" s="270"/>
      <c r="K471" s="270"/>
      <c r="L471" s="270"/>
      <c r="M471" s="270"/>
      <c r="N471" s="270"/>
      <c r="O471" s="270"/>
      <c r="P471" s="270"/>
      <c r="Q471" s="270"/>
      <c r="R471" s="270"/>
      <c r="S471" s="270"/>
      <c r="T471" s="270"/>
      <c r="U471" s="270"/>
      <c r="V471" s="270"/>
      <c r="W471" s="270"/>
      <c r="X471" s="270"/>
      <c r="Y471" s="270"/>
      <c r="Z471" s="270"/>
      <c r="AA471" s="270"/>
      <c r="AB471" s="270"/>
    </row>
    <row r="472" spans="1:28" ht="22.5" x14ac:dyDescent="0.25">
      <c r="A472" s="270"/>
      <c r="B472" s="270"/>
      <c r="C472" s="270"/>
      <c r="D472" s="270"/>
      <c r="E472" s="270"/>
      <c r="F472" s="270"/>
      <c r="G472" s="270"/>
      <c r="H472" s="270"/>
      <c r="I472" s="270"/>
      <c r="J472" s="270"/>
      <c r="K472" s="270"/>
      <c r="L472" s="270"/>
      <c r="M472" s="270"/>
      <c r="N472" s="270"/>
      <c r="O472" s="270"/>
      <c r="P472" s="270"/>
      <c r="Q472" s="270"/>
      <c r="R472" s="270"/>
      <c r="S472" s="270"/>
      <c r="T472" s="270"/>
      <c r="U472" s="270"/>
      <c r="V472" s="270"/>
      <c r="W472" s="270"/>
      <c r="X472" s="270"/>
      <c r="Y472" s="270"/>
      <c r="Z472" s="270"/>
      <c r="AA472" s="270"/>
      <c r="AB472" s="270"/>
    </row>
    <row r="473" spans="1:28" ht="22.5" x14ac:dyDescent="0.25">
      <c r="A473" s="270"/>
      <c r="B473" s="270"/>
      <c r="C473" s="270"/>
      <c r="D473" s="270"/>
      <c r="E473" s="270"/>
      <c r="F473" s="270"/>
      <c r="G473" s="270"/>
      <c r="H473" s="270"/>
      <c r="I473" s="270"/>
      <c r="J473" s="270"/>
      <c r="K473" s="270"/>
      <c r="L473" s="270"/>
      <c r="M473" s="270"/>
      <c r="N473" s="270"/>
      <c r="O473" s="270"/>
      <c r="P473" s="270"/>
      <c r="Q473" s="270"/>
      <c r="R473" s="270"/>
      <c r="S473" s="270"/>
      <c r="T473" s="270"/>
      <c r="U473" s="270"/>
      <c r="V473" s="270"/>
      <c r="W473" s="270"/>
      <c r="X473" s="270"/>
      <c r="Y473" s="270"/>
      <c r="Z473" s="270"/>
      <c r="AA473" s="270"/>
      <c r="AB473" s="270"/>
    </row>
    <row r="474" spans="1:28" ht="22.5" x14ac:dyDescent="0.25">
      <c r="A474" s="270"/>
      <c r="B474" s="270"/>
      <c r="C474" s="270"/>
      <c r="D474" s="270"/>
      <c r="E474" s="270"/>
      <c r="F474" s="270"/>
      <c r="G474" s="270"/>
      <c r="H474" s="270"/>
      <c r="I474" s="270"/>
      <c r="J474" s="270"/>
      <c r="K474" s="270"/>
      <c r="L474" s="270"/>
      <c r="M474" s="270"/>
      <c r="N474" s="270"/>
      <c r="O474" s="270"/>
      <c r="P474" s="270"/>
      <c r="Q474" s="270"/>
      <c r="R474" s="270"/>
      <c r="S474" s="270"/>
      <c r="T474" s="270"/>
      <c r="U474" s="270"/>
      <c r="V474" s="270"/>
      <c r="W474" s="270"/>
      <c r="X474" s="270"/>
      <c r="Y474" s="270"/>
      <c r="Z474" s="270"/>
      <c r="AA474" s="270"/>
      <c r="AB474" s="270"/>
    </row>
    <row r="475" spans="1:28" ht="22.5" x14ac:dyDescent="0.25">
      <c r="A475" s="270"/>
      <c r="B475" s="270"/>
      <c r="C475" s="270"/>
      <c r="D475" s="270"/>
      <c r="E475" s="270"/>
      <c r="F475" s="270"/>
      <c r="G475" s="270"/>
      <c r="H475" s="270"/>
      <c r="I475" s="270"/>
      <c r="J475" s="270"/>
      <c r="K475" s="270"/>
      <c r="L475" s="270"/>
      <c r="M475" s="270"/>
      <c r="N475" s="270"/>
      <c r="O475" s="270"/>
      <c r="P475" s="270"/>
      <c r="Q475" s="270"/>
      <c r="R475" s="270"/>
      <c r="S475" s="270"/>
      <c r="T475" s="270"/>
      <c r="U475" s="270"/>
      <c r="V475" s="270"/>
      <c r="W475" s="270"/>
      <c r="X475" s="270"/>
      <c r="Y475" s="270"/>
      <c r="Z475" s="270"/>
      <c r="AA475" s="270"/>
      <c r="AB475" s="270"/>
    </row>
    <row r="476" spans="1:28" ht="22.5" x14ac:dyDescent="0.25">
      <c r="A476" s="270"/>
      <c r="B476" s="270"/>
      <c r="C476" s="270"/>
      <c r="D476" s="270"/>
      <c r="E476" s="270"/>
      <c r="F476" s="270"/>
      <c r="G476" s="270"/>
      <c r="H476" s="270"/>
      <c r="I476" s="270"/>
      <c r="J476" s="270"/>
      <c r="K476" s="270"/>
      <c r="L476" s="270"/>
      <c r="M476" s="270"/>
      <c r="N476" s="270"/>
      <c r="O476" s="270"/>
      <c r="P476" s="270"/>
      <c r="Q476" s="270"/>
      <c r="R476" s="270"/>
      <c r="S476" s="270"/>
      <c r="T476" s="270"/>
      <c r="U476" s="270"/>
      <c r="V476" s="270"/>
      <c r="W476" s="270"/>
      <c r="X476" s="270"/>
      <c r="Y476" s="270"/>
      <c r="Z476" s="270"/>
      <c r="AA476" s="270"/>
      <c r="AB476" s="270"/>
    </row>
    <row r="477" spans="1:28" ht="22.5" x14ac:dyDescent="0.25">
      <c r="A477" s="270"/>
      <c r="B477" s="270"/>
      <c r="C477" s="270"/>
      <c r="D477" s="270"/>
      <c r="E477" s="270"/>
      <c r="F477" s="270"/>
      <c r="G477" s="270"/>
      <c r="H477" s="270"/>
      <c r="I477" s="270"/>
      <c r="J477" s="270"/>
      <c r="K477" s="270"/>
      <c r="L477" s="270"/>
      <c r="M477" s="270"/>
      <c r="N477" s="270"/>
      <c r="O477" s="270"/>
      <c r="P477" s="270"/>
      <c r="Q477" s="270"/>
      <c r="R477" s="270"/>
      <c r="S477" s="270"/>
      <c r="T477" s="270"/>
      <c r="U477" s="270"/>
      <c r="V477" s="270"/>
      <c r="W477" s="270"/>
      <c r="X477" s="270"/>
      <c r="Y477" s="270"/>
      <c r="Z477" s="270"/>
      <c r="AA477" s="270"/>
      <c r="AB477" s="270"/>
    </row>
    <row r="478" spans="1:28" ht="22.5" x14ac:dyDescent="0.25">
      <c r="A478" s="270"/>
      <c r="B478" s="270"/>
      <c r="C478" s="270"/>
      <c r="D478" s="270"/>
      <c r="E478" s="270"/>
      <c r="F478" s="270"/>
      <c r="G478" s="270"/>
      <c r="H478" s="270"/>
      <c r="I478" s="270"/>
      <c r="J478" s="270"/>
      <c r="K478" s="270"/>
      <c r="L478" s="270"/>
      <c r="M478" s="270"/>
      <c r="N478" s="270"/>
      <c r="O478" s="270"/>
      <c r="P478" s="270"/>
      <c r="Q478" s="270"/>
      <c r="R478" s="270"/>
      <c r="S478" s="270"/>
      <c r="T478" s="270"/>
      <c r="U478" s="270"/>
      <c r="V478" s="270"/>
      <c r="W478" s="270"/>
      <c r="X478" s="270"/>
      <c r="Y478" s="270"/>
      <c r="Z478" s="270"/>
      <c r="AA478" s="270"/>
      <c r="AB478" s="270"/>
    </row>
    <row r="479" spans="1:28" ht="22.5" x14ac:dyDescent="0.25">
      <c r="A479" s="270"/>
      <c r="B479" s="270"/>
      <c r="C479" s="270"/>
      <c r="D479" s="270"/>
      <c r="E479" s="270"/>
      <c r="F479" s="270"/>
      <c r="G479" s="270"/>
      <c r="H479" s="270"/>
      <c r="I479" s="270"/>
      <c r="J479" s="270"/>
      <c r="K479" s="270"/>
      <c r="L479" s="270"/>
      <c r="M479" s="270"/>
      <c r="N479" s="270"/>
      <c r="O479" s="270"/>
      <c r="P479" s="270"/>
      <c r="Q479" s="270"/>
      <c r="R479" s="270"/>
      <c r="S479" s="270"/>
      <c r="T479" s="270"/>
      <c r="U479" s="270"/>
      <c r="V479" s="270"/>
      <c r="W479" s="270"/>
      <c r="X479" s="270"/>
      <c r="Y479" s="270"/>
      <c r="Z479" s="270"/>
      <c r="AA479" s="270"/>
      <c r="AB479" s="270"/>
    </row>
    <row r="480" spans="1:28" ht="22.5" x14ac:dyDescent="0.25">
      <c r="A480" s="270"/>
      <c r="B480" s="270"/>
      <c r="C480" s="270"/>
      <c r="D480" s="270"/>
      <c r="E480" s="270"/>
      <c r="F480" s="270"/>
      <c r="G480" s="270"/>
      <c r="H480" s="270"/>
      <c r="I480" s="270"/>
      <c r="J480" s="270"/>
      <c r="K480" s="270"/>
      <c r="L480" s="270"/>
      <c r="M480" s="270"/>
      <c r="N480" s="270"/>
      <c r="O480" s="270"/>
      <c r="P480" s="270"/>
      <c r="Q480" s="270"/>
      <c r="R480" s="270"/>
      <c r="S480" s="270"/>
      <c r="T480" s="270"/>
      <c r="U480" s="270"/>
      <c r="V480" s="270"/>
      <c r="W480" s="270"/>
      <c r="X480" s="270"/>
      <c r="Y480" s="270"/>
      <c r="Z480" s="270"/>
      <c r="AA480" s="270"/>
      <c r="AB480" s="270"/>
    </row>
    <row r="481" spans="1:28" ht="22.5" x14ac:dyDescent="0.25">
      <c r="A481" s="270"/>
      <c r="B481" s="270"/>
      <c r="C481" s="270"/>
      <c r="D481" s="270"/>
      <c r="E481" s="270"/>
      <c r="F481" s="270"/>
      <c r="G481" s="270"/>
      <c r="H481" s="270"/>
      <c r="I481" s="270"/>
      <c r="J481" s="270"/>
      <c r="K481" s="270"/>
      <c r="L481" s="270"/>
      <c r="M481" s="270"/>
      <c r="N481" s="270"/>
      <c r="O481" s="270"/>
      <c r="P481" s="270"/>
      <c r="Q481" s="270"/>
      <c r="R481" s="270"/>
      <c r="S481" s="270"/>
      <c r="T481" s="270"/>
      <c r="U481" s="270"/>
      <c r="V481" s="270"/>
      <c r="W481" s="270"/>
      <c r="X481" s="270"/>
      <c r="Y481" s="270"/>
      <c r="Z481" s="270"/>
      <c r="AA481" s="270"/>
      <c r="AB481" s="270"/>
    </row>
    <row r="482" spans="1:28" ht="22.5" x14ac:dyDescent="0.25">
      <c r="A482" s="270"/>
      <c r="B482" s="270"/>
      <c r="C482" s="270"/>
      <c r="D482" s="270"/>
      <c r="E482" s="270"/>
      <c r="F482" s="270"/>
      <c r="G482" s="270"/>
      <c r="H482" s="270"/>
      <c r="I482" s="270"/>
      <c r="J482" s="270"/>
      <c r="K482" s="270"/>
      <c r="L482" s="270"/>
      <c r="M482" s="270"/>
      <c r="N482" s="270"/>
      <c r="O482" s="270"/>
      <c r="P482" s="270"/>
      <c r="Q482" s="270"/>
      <c r="R482" s="270"/>
      <c r="S482" s="270"/>
      <c r="T482" s="270"/>
      <c r="U482" s="270"/>
      <c r="V482" s="270"/>
      <c r="W482" s="270"/>
      <c r="X482" s="270"/>
      <c r="Y482" s="270"/>
      <c r="Z482" s="270"/>
      <c r="AA482" s="270"/>
      <c r="AB482" s="270"/>
    </row>
    <row r="483" spans="1:28" ht="22.5" x14ac:dyDescent="0.25">
      <c r="A483" s="270"/>
      <c r="B483" s="270"/>
      <c r="C483" s="270"/>
      <c r="D483" s="270"/>
      <c r="E483" s="270"/>
      <c r="F483" s="270"/>
      <c r="G483" s="270"/>
      <c r="H483" s="270"/>
      <c r="I483" s="270"/>
      <c r="J483" s="270"/>
      <c r="K483" s="270"/>
      <c r="L483" s="270"/>
      <c r="M483" s="270"/>
      <c r="N483" s="270"/>
      <c r="O483" s="270"/>
      <c r="P483" s="270"/>
      <c r="Q483" s="270"/>
      <c r="R483" s="270"/>
      <c r="S483" s="270"/>
      <c r="T483" s="270"/>
      <c r="U483" s="270"/>
      <c r="V483" s="270"/>
      <c r="W483" s="270"/>
      <c r="X483" s="270"/>
      <c r="Y483" s="270"/>
      <c r="Z483" s="270"/>
      <c r="AA483" s="270"/>
      <c r="AB483" s="270"/>
    </row>
    <row r="484" spans="1:28" ht="22.5" x14ac:dyDescent="0.25">
      <c r="A484" s="270"/>
      <c r="B484" s="270"/>
      <c r="C484" s="270"/>
      <c r="D484" s="270"/>
      <c r="E484" s="270"/>
      <c r="F484" s="270"/>
      <c r="G484" s="270"/>
      <c r="H484" s="270"/>
      <c r="I484" s="270"/>
      <c r="J484" s="270"/>
      <c r="K484" s="270"/>
      <c r="L484" s="270"/>
      <c r="M484" s="270"/>
      <c r="N484" s="270"/>
      <c r="O484" s="270"/>
      <c r="P484" s="270"/>
      <c r="Q484" s="270"/>
      <c r="R484" s="270"/>
      <c r="S484" s="270"/>
      <c r="T484" s="270"/>
      <c r="U484" s="270"/>
      <c r="V484" s="270"/>
      <c r="W484" s="270"/>
      <c r="X484" s="270"/>
      <c r="Y484" s="270"/>
      <c r="Z484" s="270"/>
      <c r="AA484" s="270"/>
      <c r="AB484" s="270"/>
    </row>
    <row r="485" spans="1:28" ht="22.5" x14ac:dyDescent="0.25">
      <c r="A485" s="270"/>
      <c r="B485" s="270"/>
      <c r="C485" s="270"/>
      <c r="D485" s="270"/>
      <c r="E485" s="270"/>
      <c r="F485" s="270"/>
      <c r="G485" s="270"/>
      <c r="H485" s="270"/>
      <c r="I485" s="270"/>
      <c r="J485" s="270"/>
      <c r="K485" s="270"/>
      <c r="L485" s="270"/>
      <c r="M485" s="270"/>
      <c r="N485" s="270"/>
      <c r="O485" s="270"/>
      <c r="P485" s="270"/>
      <c r="Q485" s="270"/>
      <c r="R485" s="270"/>
      <c r="S485" s="270"/>
      <c r="T485" s="270"/>
      <c r="U485" s="270"/>
      <c r="V485" s="270"/>
      <c r="W485" s="270"/>
      <c r="X485" s="270"/>
      <c r="Y485" s="270"/>
      <c r="Z485" s="270"/>
      <c r="AA485" s="270"/>
      <c r="AB485" s="270"/>
    </row>
    <row r="486" spans="1:28" ht="22.5" x14ac:dyDescent="0.25">
      <c r="A486" s="270"/>
      <c r="B486" s="270"/>
      <c r="C486" s="270"/>
      <c r="D486" s="270"/>
      <c r="E486" s="270"/>
      <c r="F486" s="270"/>
      <c r="G486" s="270"/>
      <c r="H486" s="270"/>
      <c r="I486" s="270"/>
      <c r="J486" s="270"/>
      <c r="K486" s="270"/>
      <c r="L486" s="270"/>
      <c r="M486" s="270"/>
      <c r="N486" s="270"/>
      <c r="O486" s="270"/>
      <c r="P486" s="270"/>
      <c r="Q486" s="270"/>
      <c r="R486" s="270"/>
      <c r="S486" s="270"/>
      <c r="T486" s="270"/>
      <c r="U486" s="270"/>
      <c r="V486" s="270"/>
      <c r="W486" s="270"/>
      <c r="X486" s="270"/>
      <c r="Y486" s="270"/>
      <c r="Z486" s="270"/>
      <c r="AA486" s="270"/>
      <c r="AB486" s="270"/>
    </row>
    <row r="487" spans="1:28" ht="22.5" x14ac:dyDescent="0.25">
      <c r="A487" s="270"/>
      <c r="B487" s="270"/>
      <c r="C487" s="270"/>
      <c r="D487" s="270"/>
      <c r="E487" s="270"/>
      <c r="F487" s="270"/>
      <c r="G487" s="270"/>
      <c r="H487" s="270"/>
      <c r="I487" s="270"/>
      <c r="J487" s="270"/>
      <c r="K487" s="270"/>
      <c r="L487" s="270"/>
      <c r="M487" s="270"/>
      <c r="N487" s="270"/>
      <c r="O487" s="270"/>
      <c r="P487" s="270"/>
      <c r="Q487" s="270"/>
      <c r="R487" s="270"/>
      <c r="S487" s="270"/>
      <c r="T487" s="270"/>
      <c r="U487" s="270"/>
      <c r="V487" s="270"/>
      <c r="W487" s="270"/>
      <c r="X487" s="270"/>
      <c r="Y487" s="270"/>
      <c r="Z487" s="270"/>
      <c r="AA487" s="270"/>
      <c r="AB487" s="270"/>
    </row>
    <row r="488" spans="1:28" ht="22.5" x14ac:dyDescent="0.25">
      <c r="A488" s="270"/>
      <c r="B488" s="270"/>
      <c r="C488" s="270"/>
      <c r="D488" s="270"/>
      <c r="E488" s="270"/>
      <c r="F488" s="270"/>
      <c r="G488" s="270"/>
      <c r="H488" s="270"/>
      <c r="I488" s="270"/>
      <c r="J488" s="270"/>
      <c r="K488" s="270"/>
      <c r="L488" s="270"/>
      <c r="M488" s="270"/>
      <c r="N488" s="270"/>
      <c r="O488" s="270"/>
      <c r="P488" s="270"/>
      <c r="Q488" s="270"/>
      <c r="R488" s="270"/>
      <c r="S488" s="270"/>
      <c r="T488" s="270"/>
      <c r="U488" s="270"/>
      <c r="V488" s="270"/>
      <c r="W488" s="270"/>
      <c r="X488" s="270"/>
      <c r="Y488" s="270"/>
      <c r="Z488" s="270"/>
      <c r="AA488" s="270"/>
      <c r="AB488" s="270"/>
    </row>
    <row r="489" spans="1:28" ht="22.5" x14ac:dyDescent="0.25">
      <c r="A489" s="270"/>
      <c r="B489" s="270"/>
      <c r="C489" s="270"/>
      <c r="D489" s="270"/>
      <c r="E489" s="270"/>
      <c r="F489" s="270"/>
      <c r="G489" s="270"/>
      <c r="H489" s="270"/>
      <c r="I489" s="270"/>
      <c r="J489" s="270"/>
      <c r="K489" s="270"/>
      <c r="L489" s="270"/>
      <c r="M489" s="270"/>
      <c r="N489" s="270"/>
      <c r="O489" s="270"/>
      <c r="P489" s="270"/>
      <c r="Q489" s="270"/>
      <c r="R489" s="270"/>
      <c r="S489" s="270"/>
      <c r="T489" s="270"/>
      <c r="U489" s="270"/>
      <c r="V489" s="270"/>
      <c r="W489" s="270"/>
      <c r="X489" s="270"/>
      <c r="Y489" s="270"/>
      <c r="Z489" s="270"/>
      <c r="AA489" s="270"/>
      <c r="AB489" s="270"/>
    </row>
    <row r="490" spans="1:28" ht="22.5" x14ac:dyDescent="0.25">
      <c r="A490" s="270"/>
      <c r="B490" s="270"/>
      <c r="C490" s="270"/>
      <c r="D490" s="270"/>
      <c r="E490" s="270"/>
      <c r="F490" s="270"/>
      <c r="G490" s="270"/>
      <c r="H490" s="270"/>
      <c r="I490" s="270"/>
      <c r="J490" s="270"/>
      <c r="K490" s="270"/>
      <c r="L490" s="270"/>
      <c r="M490" s="270"/>
      <c r="N490" s="270"/>
      <c r="O490" s="270"/>
      <c r="P490" s="270"/>
      <c r="Q490" s="270"/>
      <c r="R490" s="270"/>
      <c r="S490" s="270"/>
      <c r="T490" s="270"/>
      <c r="U490" s="270"/>
      <c r="V490" s="270"/>
      <c r="W490" s="270"/>
      <c r="X490" s="270"/>
      <c r="Y490" s="270"/>
      <c r="Z490" s="270"/>
      <c r="AA490" s="270"/>
      <c r="AB490" s="270"/>
    </row>
    <row r="491" spans="1:28" ht="22.5" x14ac:dyDescent="0.25">
      <c r="A491" s="270"/>
      <c r="B491" s="270"/>
      <c r="C491" s="270"/>
      <c r="D491" s="270"/>
      <c r="E491" s="270"/>
      <c r="F491" s="270"/>
      <c r="G491" s="270"/>
      <c r="H491" s="270"/>
      <c r="I491" s="270"/>
      <c r="J491" s="270"/>
      <c r="K491" s="270"/>
      <c r="L491" s="270"/>
      <c r="M491" s="270"/>
      <c r="N491" s="270"/>
      <c r="O491" s="270"/>
      <c r="P491" s="270"/>
      <c r="Q491" s="270"/>
      <c r="R491" s="270"/>
      <c r="S491" s="270"/>
      <c r="T491" s="270"/>
      <c r="U491" s="270"/>
      <c r="V491" s="270"/>
      <c r="W491" s="270"/>
      <c r="X491" s="270"/>
      <c r="Y491" s="270"/>
      <c r="Z491" s="270"/>
      <c r="AA491" s="270"/>
      <c r="AB491" s="270"/>
    </row>
    <row r="492" spans="1:28" ht="22.5" x14ac:dyDescent="0.25">
      <c r="A492" s="270"/>
      <c r="B492" s="270"/>
      <c r="C492" s="270"/>
      <c r="D492" s="270"/>
      <c r="E492" s="270"/>
      <c r="F492" s="270"/>
      <c r="G492" s="270"/>
      <c r="H492" s="270"/>
      <c r="I492" s="270"/>
      <c r="J492" s="270"/>
      <c r="K492" s="270"/>
      <c r="L492" s="270"/>
      <c r="M492" s="270"/>
      <c r="N492" s="270"/>
      <c r="O492" s="270"/>
      <c r="P492" s="270"/>
      <c r="Q492" s="270"/>
      <c r="R492" s="270"/>
      <c r="S492" s="270"/>
      <c r="T492" s="270"/>
      <c r="U492" s="270"/>
      <c r="V492" s="270"/>
      <c r="W492" s="270"/>
      <c r="X492" s="270"/>
      <c r="Y492" s="270"/>
      <c r="Z492" s="270"/>
      <c r="AA492" s="270"/>
      <c r="AB492" s="270"/>
    </row>
    <row r="493" spans="1:28" ht="22.5" x14ac:dyDescent="0.25">
      <c r="A493" s="270"/>
      <c r="B493" s="270"/>
      <c r="C493" s="270"/>
      <c r="D493" s="270"/>
      <c r="E493" s="270"/>
      <c r="F493" s="270"/>
      <c r="G493" s="270"/>
      <c r="H493" s="270"/>
      <c r="I493" s="270"/>
      <c r="J493" s="270"/>
      <c r="K493" s="270"/>
      <c r="L493" s="270"/>
      <c r="M493" s="270"/>
      <c r="N493" s="270"/>
      <c r="O493" s="270"/>
      <c r="P493" s="270"/>
      <c r="Q493" s="270"/>
      <c r="R493" s="270"/>
      <c r="S493" s="270"/>
      <c r="T493" s="270"/>
      <c r="U493" s="270"/>
      <c r="V493" s="270"/>
      <c r="W493" s="270"/>
      <c r="X493" s="270"/>
      <c r="Y493" s="270"/>
      <c r="Z493" s="270"/>
      <c r="AA493" s="270"/>
      <c r="AB493" s="270"/>
    </row>
    <row r="494" spans="1:28" ht="22.5" x14ac:dyDescent="0.25">
      <c r="A494" s="270"/>
      <c r="B494" s="270"/>
      <c r="C494" s="270"/>
      <c r="D494" s="270"/>
      <c r="E494" s="270"/>
      <c r="F494" s="270"/>
      <c r="G494" s="270"/>
      <c r="H494" s="270"/>
      <c r="I494" s="270"/>
      <c r="J494" s="270"/>
      <c r="K494" s="270"/>
      <c r="L494" s="270"/>
      <c r="M494" s="270"/>
      <c r="N494" s="270"/>
      <c r="O494" s="270"/>
      <c r="P494" s="270"/>
      <c r="Q494" s="270"/>
      <c r="R494" s="270"/>
      <c r="S494" s="270"/>
      <c r="T494" s="270"/>
      <c r="U494" s="270"/>
      <c r="V494" s="270"/>
      <c r="W494" s="270"/>
      <c r="X494" s="270"/>
      <c r="Y494" s="270"/>
      <c r="Z494" s="270"/>
      <c r="AA494" s="270"/>
      <c r="AB494" s="270"/>
    </row>
    <row r="495" spans="1:28" ht="22.5" x14ac:dyDescent="0.25">
      <c r="A495" s="270"/>
      <c r="B495" s="270"/>
      <c r="C495" s="270"/>
      <c r="D495" s="270"/>
      <c r="E495" s="270"/>
      <c r="F495" s="270"/>
      <c r="G495" s="270"/>
      <c r="H495" s="270"/>
      <c r="I495" s="270"/>
      <c r="J495" s="270"/>
      <c r="K495" s="270"/>
      <c r="L495" s="270"/>
      <c r="M495" s="270"/>
      <c r="N495" s="270"/>
      <c r="O495" s="270"/>
      <c r="P495" s="270"/>
      <c r="Q495" s="270"/>
      <c r="R495" s="270"/>
      <c r="S495" s="270"/>
      <c r="T495" s="270"/>
      <c r="U495" s="270"/>
      <c r="V495" s="270"/>
      <c r="W495" s="270"/>
      <c r="X495" s="270"/>
      <c r="Y495" s="270"/>
      <c r="Z495" s="270"/>
      <c r="AA495" s="270"/>
      <c r="AB495" s="270"/>
    </row>
    <row r="496" spans="1:28" ht="22.5" x14ac:dyDescent="0.25">
      <c r="A496" s="270"/>
      <c r="B496" s="270"/>
      <c r="C496" s="270"/>
      <c r="D496" s="270"/>
      <c r="E496" s="270"/>
      <c r="F496" s="270"/>
      <c r="G496" s="270"/>
      <c r="H496" s="270"/>
      <c r="I496" s="270"/>
      <c r="J496" s="270"/>
      <c r="K496" s="270"/>
      <c r="L496" s="270"/>
      <c r="M496" s="270"/>
      <c r="N496" s="270"/>
      <c r="O496" s="270"/>
      <c r="P496" s="270"/>
      <c r="Q496" s="270"/>
      <c r="R496" s="270"/>
      <c r="S496" s="270"/>
      <c r="T496" s="270"/>
      <c r="U496" s="270"/>
      <c r="V496" s="270"/>
      <c r="W496" s="270"/>
      <c r="X496" s="270"/>
      <c r="Y496" s="270"/>
      <c r="Z496" s="270"/>
      <c r="AA496" s="270"/>
      <c r="AB496" s="270"/>
    </row>
    <row r="497" spans="1:28" ht="22.5" x14ac:dyDescent="0.25">
      <c r="A497" s="270"/>
      <c r="B497" s="270"/>
      <c r="C497" s="270"/>
      <c r="D497" s="270"/>
      <c r="E497" s="270"/>
      <c r="F497" s="270"/>
      <c r="G497" s="270"/>
      <c r="H497" s="270"/>
      <c r="I497" s="270"/>
      <c r="J497" s="270"/>
      <c r="K497" s="270"/>
      <c r="L497" s="270"/>
      <c r="M497" s="270"/>
      <c r="N497" s="270"/>
      <c r="O497" s="270"/>
      <c r="P497" s="270"/>
      <c r="Q497" s="270"/>
      <c r="R497" s="270"/>
      <c r="S497" s="270"/>
      <c r="T497" s="270"/>
      <c r="U497" s="270"/>
      <c r="V497" s="270"/>
      <c r="W497" s="270"/>
      <c r="X497" s="270"/>
      <c r="Y497" s="270"/>
      <c r="Z497" s="270"/>
      <c r="AA497" s="270"/>
      <c r="AB497" s="270"/>
    </row>
    <row r="498" spans="1:28" ht="22.5" x14ac:dyDescent="0.25">
      <c r="A498" s="270"/>
      <c r="B498" s="270"/>
      <c r="C498" s="270"/>
      <c r="D498" s="270"/>
      <c r="E498" s="270"/>
      <c r="F498" s="270"/>
      <c r="G498" s="270"/>
      <c r="H498" s="270"/>
      <c r="I498" s="270"/>
      <c r="J498" s="270"/>
      <c r="K498" s="270"/>
      <c r="L498" s="270"/>
      <c r="M498" s="270"/>
      <c r="N498" s="270"/>
      <c r="O498" s="270"/>
      <c r="P498" s="270"/>
      <c r="Q498" s="270"/>
      <c r="R498" s="270"/>
      <c r="S498" s="270"/>
      <c r="T498" s="270"/>
      <c r="U498" s="270"/>
      <c r="V498" s="270"/>
      <c r="W498" s="270"/>
      <c r="X498" s="270"/>
      <c r="Y498" s="270"/>
      <c r="Z498" s="270"/>
      <c r="AA498" s="270"/>
      <c r="AB498" s="270"/>
    </row>
    <row r="499" spans="1:28" ht="22.5" x14ac:dyDescent="0.25">
      <c r="A499" s="270"/>
      <c r="B499" s="270"/>
      <c r="C499" s="270"/>
      <c r="D499" s="270"/>
      <c r="E499" s="270"/>
      <c r="F499" s="270"/>
      <c r="G499" s="270"/>
      <c r="H499" s="270"/>
      <c r="I499" s="270"/>
      <c r="J499" s="270"/>
      <c r="K499" s="270"/>
      <c r="L499" s="270"/>
      <c r="M499" s="270"/>
      <c r="N499" s="270"/>
      <c r="O499" s="270"/>
      <c r="P499" s="270"/>
      <c r="Q499" s="270"/>
      <c r="R499" s="270"/>
      <c r="S499" s="270"/>
      <c r="T499" s="270"/>
      <c r="U499" s="270"/>
      <c r="V499" s="270"/>
      <c r="W499" s="270"/>
      <c r="X499" s="270"/>
      <c r="Y499" s="270"/>
      <c r="Z499" s="270"/>
      <c r="AA499" s="270"/>
      <c r="AB499" s="270"/>
    </row>
    <row r="500" spans="1:28" ht="22.5" x14ac:dyDescent="0.25">
      <c r="A500" s="270"/>
      <c r="B500" s="270"/>
      <c r="C500" s="270"/>
      <c r="D500" s="270"/>
      <c r="E500" s="270"/>
      <c r="F500" s="270"/>
      <c r="G500" s="270"/>
      <c r="H500" s="270"/>
      <c r="I500" s="270"/>
      <c r="J500" s="270"/>
      <c r="K500" s="270"/>
      <c r="L500" s="270"/>
      <c r="M500" s="270"/>
      <c r="N500" s="270"/>
      <c r="O500" s="270"/>
      <c r="P500" s="270"/>
      <c r="Q500" s="270"/>
      <c r="R500" s="270"/>
      <c r="S500" s="270"/>
      <c r="T500" s="270"/>
      <c r="U500" s="270"/>
      <c r="V500" s="270"/>
      <c r="W500" s="270"/>
      <c r="X500" s="270"/>
      <c r="Y500" s="270"/>
      <c r="Z500" s="270"/>
      <c r="AA500" s="270"/>
      <c r="AB500" s="270"/>
    </row>
    <row r="501" spans="1:28" ht="22.5" x14ac:dyDescent="0.25">
      <c r="A501" s="270"/>
      <c r="B501" s="270"/>
      <c r="C501" s="270"/>
      <c r="D501" s="270"/>
      <c r="E501" s="270"/>
      <c r="F501" s="270"/>
      <c r="G501" s="270"/>
      <c r="H501" s="270"/>
      <c r="I501" s="270"/>
      <c r="J501" s="270"/>
      <c r="K501" s="270"/>
      <c r="L501" s="270"/>
      <c r="M501" s="270"/>
      <c r="N501" s="270"/>
      <c r="O501" s="270"/>
      <c r="P501" s="270"/>
      <c r="Q501" s="270"/>
      <c r="R501" s="270"/>
      <c r="S501" s="270"/>
      <c r="T501" s="270"/>
      <c r="U501" s="270"/>
      <c r="V501" s="270"/>
      <c r="W501" s="270"/>
      <c r="X501" s="270"/>
      <c r="Y501" s="270"/>
      <c r="Z501" s="270"/>
      <c r="AA501" s="270"/>
      <c r="AB501" s="270"/>
    </row>
    <row r="502" spans="1:28" ht="22.5" x14ac:dyDescent="0.25">
      <c r="A502" s="270"/>
      <c r="B502" s="270"/>
      <c r="C502" s="270"/>
      <c r="D502" s="270"/>
      <c r="E502" s="270"/>
      <c r="F502" s="270"/>
      <c r="G502" s="270"/>
      <c r="H502" s="270"/>
      <c r="I502" s="270"/>
      <c r="J502" s="270"/>
      <c r="K502" s="270"/>
      <c r="L502" s="270"/>
      <c r="M502" s="270"/>
      <c r="N502" s="270"/>
      <c r="O502" s="270"/>
      <c r="P502" s="270"/>
      <c r="Q502" s="270"/>
      <c r="R502" s="270"/>
      <c r="S502" s="270"/>
      <c r="T502" s="270"/>
      <c r="U502" s="270"/>
      <c r="V502" s="270"/>
      <c r="W502" s="270"/>
      <c r="X502" s="270"/>
      <c r="Y502" s="270"/>
      <c r="Z502" s="270"/>
      <c r="AA502" s="270"/>
      <c r="AB502" s="270"/>
    </row>
    <row r="503" spans="1:28" ht="22.5" x14ac:dyDescent="0.25">
      <c r="A503" s="270"/>
      <c r="B503" s="270"/>
      <c r="C503" s="270"/>
      <c r="D503" s="270"/>
      <c r="E503" s="270"/>
      <c r="F503" s="270"/>
      <c r="G503" s="270"/>
      <c r="H503" s="270"/>
      <c r="I503" s="270"/>
      <c r="J503" s="270"/>
      <c r="K503" s="270"/>
      <c r="L503" s="270"/>
      <c r="M503" s="270"/>
      <c r="N503" s="270"/>
      <c r="O503" s="270"/>
      <c r="P503" s="270"/>
      <c r="Q503" s="270"/>
      <c r="R503" s="270"/>
      <c r="S503" s="270"/>
      <c r="T503" s="270"/>
      <c r="U503" s="270"/>
      <c r="V503" s="270"/>
      <c r="W503" s="270"/>
      <c r="X503" s="270"/>
      <c r="Y503" s="270"/>
      <c r="Z503" s="270"/>
      <c r="AA503" s="270"/>
      <c r="AB503" s="270"/>
    </row>
    <row r="504" spans="1:28" ht="22.5" x14ac:dyDescent="0.25">
      <c r="A504" s="270"/>
      <c r="B504" s="270"/>
      <c r="C504" s="270"/>
      <c r="D504" s="270"/>
      <c r="E504" s="270"/>
      <c r="F504" s="270"/>
      <c r="G504" s="270"/>
      <c r="H504" s="270"/>
      <c r="I504" s="270"/>
      <c r="J504" s="270"/>
      <c r="K504" s="270"/>
      <c r="L504" s="270"/>
      <c r="M504" s="270"/>
      <c r="N504" s="270"/>
      <c r="O504" s="270"/>
      <c r="P504" s="270"/>
      <c r="Q504" s="270"/>
      <c r="R504" s="270"/>
      <c r="S504" s="270"/>
      <c r="T504" s="270"/>
      <c r="U504" s="270"/>
      <c r="V504" s="270"/>
      <c r="W504" s="270"/>
      <c r="X504" s="270"/>
      <c r="Y504" s="270"/>
      <c r="Z504" s="270"/>
      <c r="AA504" s="270"/>
      <c r="AB504" s="270"/>
    </row>
    <row r="505" spans="1:28" ht="22.5" x14ac:dyDescent="0.25">
      <c r="A505" s="270"/>
      <c r="B505" s="270"/>
      <c r="C505" s="270"/>
      <c r="D505" s="270"/>
      <c r="E505" s="270"/>
      <c r="F505" s="270"/>
      <c r="G505" s="270"/>
      <c r="H505" s="270"/>
      <c r="I505" s="270"/>
      <c r="J505" s="270"/>
      <c r="K505" s="270"/>
      <c r="L505" s="270"/>
      <c r="M505" s="270"/>
      <c r="N505" s="270"/>
      <c r="O505" s="270"/>
      <c r="P505" s="270"/>
      <c r="Q505" s="270"/>
      <c r="R505" s="270"/>
      <c r="S505" s="270"/>
      <c r="T505" s="270"/>
      <c r="U505" s="270"/>
      <c r="V505" s="270"/>
      <c r="W505" s="270"/>
      <c r="X505" s="270"/>
      <c r="Y505" s="270"/>
      <c r="Z505" s="270"/>
      <c r="AA505" s="270"/>
      <c r="AB505" s="270"/>
    </row>
    <row r="506" spans="1:28" ht="22.5" x14ac:dyDescent="0.25">
      <c r="A506" s="270"/>
      <c r="B506" s="270"/>
      <c r="C506" s="270"/>
      <c r="D506" s="270"/>
      <c r="E506" s="270"/>
      <c r="F506" s="270"/>
      <c r="G506" s="270"/>
      <c r="H506" s="270"/>
      <c r="I506" s="270"/>
      <c r="J506" s="270"/>
      <c r="K506" s="270"/>
      <c r="L506" s="270"/>
      <c r="M506" s="270"/>
      <c r="N506" s="270"/>
      <c r="O506" s="270"/>
      <c r="P506" s="270"/>
      <c r="Q506" s="270"/>
      <c r="R506" s="270"/>
      <c r="S506" s="270"/>
      <c r="T506" s="270"/>
      <c r="U506" s="270"/>
      <c r="V506" s="270"/>
      <c r="W506" s="270"/>
      <c r="X506" s="270"/>
      <c r="Y506" s="270"/>
      <c r="Z506" s="270"/>
      <c r="AA506" s="270"/>
      <c r="AB506" s="270"/>
    </row>
    <row r="507" spans="1:28" ht="22.5" x14ac:dyDescent="0.25">
      <c r="A507" s="270"/>
      <c r="B507" s="270"/>
      <c r="C507" s="270"/>
      <c r="D507" s="270"/>
      <c r="E507" s="270"/>
      <c r="F507" s="270"/>
      <c r="G507" s="270"/>
      <c r="H507" s="270"/>
      <c r="I507" s="270"/>
      <c r="J507" s="270"/>
      <c r="K507" s="270"/>
      <c r="L507" s="270"/>
      <c r="M507" s="270"/>
      <c r="N507" s="270"/>
      <c r="O507" s="270"/>
      <c r="P507" s="270"/>
      <c r="Q507" s="270"/>
      <c r="R507" s="270"/>
      <c r="S507" s="270"/>
      <c r="T507" s="270"/>
      <c r="U507" s="270"/>
      <c r="V507" s="270"/>
      <c r="W507" s="270"/>
      <c r="X507" s="270"/>
      <c r="Y507" s="270"/>
      <c r="Z507" s="270"/>
      <c r="AA507" s="270"/>
      <c r="AB507" s="270"/>
    </row>
    <row r="508" spans="1:28" ht="22.5" x14ac:dyDescent="0.25">
      <c r="A508" s="270"/>
      <c r="B508" s="270"/>
      <c r="C508" s="270"/>
      <c r="D508" s="270"/>
      <c r="E508" s="270"/>
      <c r="F508" s="270"/>
      <c r="G508" s="270"/>
      <c r="H508" s="270"/>
      <c r="I508" s="270"/>
      <c r="J508" s="270"/>
      <c r="K508" s="270"/>
      <c r="L508" s="270"/>
      <c r="M508" s="270"/>
      <c r="N508" s="270"/>
      <c r="O508" s="270"/>
      <c r="P508" s="270"/>
      <c r="Q508" s="270"/>
      <c r="R508" s="270"/>
      <c r="S508" s="270"/>
      <c r="T508" s="270"/>
      <c r="U508" s="270"/>
      <c r="V508" s="270"/>
      <c r="W508" s="270"/>
      <c r="X508" s="270"/>
      <c r="Y508" s="270"/>
      <c r="Z508" s="270"/>
      <c r="AA508" s="270"/>
      <c r="AB508" s="270"/>
    </row>
    <row r="509" spans="1:28" ht="22.5" x14ac:dyDescent="0.25">
      <c r="A509" s="270"/>
      <c r="B509" s="270"/>
      <c r="C509" s="270"/>
      <c r="D509" s="270"/>
      <c r="E509" s="270"/>
      <c r="F509" s="270"/>
      <c r="G509" s="270"/>
      <c r="H509" s="270"/>
      <c r="I509" s="270"/>
      <c r="J509" s="270"/>
      <c r="K509" s="270"/>
      <c r="L509" s="270"/>
      <c r="M509" s="270"/>
      <c r="N509" s="270"/>
      <c r="O509" s="270"/>
      <c r="P509" s="270"/>
      <c r="Q509" s="270"/>
      <c r="R509" s="270"/>
      <c r="S509" s="270"/>
      <c r="T509" s="270"/>
      <c r="U509" s="270"/>
      <c r="V509" s="270"/>
      <c r="W509" s="270"/>
      <c r="X509" s="270"/>
      <c r="Y509" s="270"/>
      <c r="Z509" s="270"/>
      <c r="AA509" s="270"/>
      <c r="AB509" s="270"/>
    </row>
    <row r="510" spans="1:28" ht="22.5" x14ac:dyDescent="0.25">
      <c r="A510" s="270"/>
      <c r="B510" s="270"/>
      <c r="C510" s="270"/>
      <c r="D510" s="270"/>
      <c r="E510" s="270"/>
      <c r="F510" s="270"/>
      <c r="G510" s="270"/>
      <c r="H510" s="270"/>
      <c r="I510" s="270"/>
      <c r="J510" s="270"/>
      <c r="K510" s="270"/>
      <c r="L510" s="270"/>
      <c r="M510" s="270"/>
      <c r="N510" s="270"/>
      <c r="O510" s="270"/>
      <c r="P510" s="270"/>
      <c r="Q510" s="270"/>
      <c r="R510" s="270"/>
      <c r="S510" s="270"/>
      <c r="T510" s="270"/>
      <c r="U510" s="270"/>
      <c r="V510" s="270"/>
      <c r="W510" s="270"/>
      <c r="X510" s="270"/>
      <c r="Y510" s="270"/>
      <c r="Z510" s="270"/>
      <c r="AA510" s="270"/>
      <c r="AB510" s="270"/>
    </row>
    <row r="511" spans="1:28" ht="22.5" x14ac:dyDescent="0.25">
      <c r="A511" s="270"/>
      <c r="B511" s="270"/>
      <c r="C511" s="270"/>
      <c r="D511" s="270"/>
      <c r="E511" s="270"/>
      <c r="F511" s="270"/>
      <c r="G511" s="270"/>
      <c r="H511" s="270"/>
      <c r="I511" s="270"/>
      <c r="J511" s="270"/>
      <c r="K511" s="270"/>
      <c r="L511" s="270"/>
      <c r="M511" s="270"/>
      <c r="N511" s="270"/>
      <c r="O511" s="270"/>
      <c r="P511" s="270"/>
      <c r="Q511" s="270"/>
      <c r="R511" s="270"/>
      <c r="S511" s="270"/>
      <c r="T511" s="270"/>
      <c r="U511" s="270"/>
      <c r="V511" s="270"/>
      <c r="W511" s="270"/>
      <c r="X511" s="270"/>
      <c r="Y511" s="270"/>
      <c r="Z511" s="270"/>
      <c r="AA511" s="270"/>
      <c r="AB511" s="270"/>
    </row>
    <row r="512" spans="1:28" ht="22.5" x14ac:dyDescent="0.25">
      <c r="A512" s="270"/>
      <c r="B512" s="270"/>
      <c r="C512" s="270"/>
      <c r="D512" s="270"/>
      <c r="E512" s="270"/>
      <c r="F512" s="270"/>
      <c r="G512" s="270"/>
      <c r="H512" s="270"/>
      <c r="I512" s="270"/>
      <c r="J512" s="270"/>
      <c r="K512" s="270"/>
      <c r="L512" s="270"/>
      <c r="M512" s="270"/>
      <c r="N512" s="270"/>
      <c r="O512" s="270"/>
      <c r="P512" s="270"/>
      <c r="Q512" s="270"/>
      <c r="R512" s="270"/>
      <c r="S512" s="270"/>
      <c r="T512" s="270"/>
      <c r="U512" s="270"/>
      <c r="V512" s="270"/>
      <c r="W512" s="270"/>
      <c r="X512" s="270"/>
      <c r="Y512" s="270"/>
      <c r="Z512" s="270"/>
      <c r="AA512" s="270"/>
      <c r="AB512" s="270"/>
    </row>
    <row r="513" spans="1:28" ht="22.5" x14ac:dyDescent="0.25">
      <c r="A513" s="270"/>
      <c r="B513" s="270"/>
      <c r="C513" s="270"/>
      <c r="D513" s="270"/>
      <c r="E513" s="270"/>
      <c r="F513" s="270"/>
      <c r="G513" s="270"/>
      <c r="H513" s="270"/>
      <c r="I513" s="270"/>
      <c r="J513" s="270"/>
      <c r="K513" s="270"/>
      <c r="L513" s="270"/>
      <c r="M513" s="270"/>
      <c r="N513" s="270"/>
      <c r="O513" s="270"/>
      <c r="P513" s="270"/>
      <c r="Q513" s="270"/>
      <c r="R513" s="270"/>
      <c r="S513" s="270"/>
      <c r="T513" s="270"/>
      <c r="U513" s="270"/>
      <c r="V513" s="270"/>
      <c r="W513" s="270"/>
      <c r="X513" s="270"/>
      <c r="Y513" s="270"/>
      <c r="Z513" s="270"/>
      <c r="AA513" s="270"/>
      <c r="AB513" s="270"/>
    </row>
    <row r="514" spans="1:28" ht="22.5" x14ac:dyDescent="0.25">
      <c r="A514" s="270"/>
      <c r="B514" s="270"/>
      <c r="C514" s="270"/>
      <c r="D514" s="270"/>
      <c r="E514" s="270"/>
      <c r="F514" s="270"/>
      <c r="G514" s="270"/>
      <c r="H514" s="270"/>
      <c r="I514" s="270"/>
      <c r="J514" s="270"/>
      <c r="K514" s="270"/>
      <c r="L514" s="270"/>
      <c r="M514" s="270"/>
      <c r="N514" s="270"/>
      <c r="O514" s="270"/>
      <c r="P514" s="270"/>
      <c r="Q514" s="270"/>
      <c r="R514" s="270"/>
      <c r="S514" s="270"/>
      <c r="T514" s="270"/>
      <c r="U514" s="270"/>
      <c r="V514" s="270"/>
      <c r="W514" s="270"/>
      <c r="X514" s="270"/>
      <c r="Y514" s="270"/>
      <c r="Z514" s="270"/>
      <c r="AA514" s="270"/>
      <c r="AB514" s="270"/>
    </row>
    <row r="515" spans="1:28" ht="22.5" x14ac:dyDescent="0.25">
      <c r="A515" s="270"/>
      <c r="B515" s="270"/>
      <c r="C515" s="270"/>
      <c r="D515" s="270"/>
      <c r="E515" s="270"/>
      <c r="F515" s="270"/>
      <c r="G515" s="270"/>
      <c r="H515" s="270"/>
      <c r="I515" s="270"/>
      <c r="J515" s="270"/>
      <c r="K515" s="270"/>
      <c r="L515" s="270"/>
      <c r="M515" s="270"/>
      <c r="N515" s="270"/>
      <c r="O515" s="270"/>
      <c r="P515" s="270"/>
      <c r="Q515" s="270"/>
      <c r="R515" s="270"/>
      <c r="S515" s="270"/>
      <c r="T515" s="270"/>
      <c r="U515" s="270"/>
      <c r="V515" s="270"/>
      <c r="W515" s="270"/>
      <c r="X515" s="270"/>
      <c r="Y515" s="270"/>
      <c r="Z515" s="270"/>
      <c r="AA515" s="270"/>
      <c r="AB515" s="270"/>
    </row>
    <row r="516" spans="1:28" ht="22.5" x14ac:dyDescent="0.25">
      <c r="A516" s="270"/>
      <c r="B516" s="270"/>
      <c r="C516" s="270"/>
      <c r="D516" s="270"/>
      <c r="E516" s="270"/>
      <c r="F516" s="270"/>
      <c r="G516" s="270"/>
      <c r="H516" s="270"/>
      <c r="I516" s="270"/>
      <c r="J516" s="270"/>
      <c r="K516" s="270"/>
      <c r="L516" s="270"/>
      <c r="M516" s="270"/>
      <c r="N516" s="270"/>
      <c r="O516" s="270"/>
      <c r="P516" s="270"/>
      <c r="Q516" s="270"/>
      <c r="R516" s="270"/>
      <c r="S516" s="270"/>
      <c r="T516" s="270"/>
      <c r="U516" s="270"/>
      <c r="V516" s="270"/>
      <c r="W516" s="270"/>
      <c r="X516" s="270"/>
      <c r="Y516" s="270"/>
      <c r="Z516" s="270"/>
      <c r="AA516" s="270"/>
      <c r="AB516" s="270"/>
    </row>
    <row r="517" spans="1:28" ht="22.5" x14ac:dyDescent="0.25">
      <c r="A517" s="270"/>
      <c r="B517" s="270"/>
      <c r="C517" s="270"/>
      <c r="D517" s="270"/>
      <c r="E517" s="270"/>
      <c r="F517" s="270"/>
      <c r="G517" s="270"/>
      <c r="H517" s="270"/>
      <c r="I517" s="270"/>
      <c r="J517" s="270"/>
      <c r="K517" s="270"/>
      <c r="L517" s="270"/>
      <c r="M517" s="270"/>
      <c r="N517" s="270"/>
      <c r="O517" s="270"/>
      <c r="P517" s="270"/>
      <c r="Q517" s="270"/>
      <c r="R517" s="270"/>
      <c r="S517" s="270"/>
      <c r="T517" s="270"/>
      <c r="U517" s="270"/>
      <c r="V517" s="270"/>
      <c r="W517" s="270"/>
      <c r="X517" s="270"/>
      <c r="Y517" s="270"/>
      <c r="Z517" s="270"/>
      <c r="AA517" s="270"/>
      <c r="AB517" s="270"/>
    </row>
    <row r="518" spans="1:28" ht="22.5" x14ac:dyDescent="0.25">
      <c r="A518" s="270"/>
      <c r="B518" s="270"/>
      <c r="C518" s="270"/>
      <c r="D518" s="270"/>
      <c r="E518" s="270"/>
      <c r="F518" s="270"/>
      <c r="G518" s="270"/>
      <c r="H518" s="270"/>
      <c r="I518" s="270"/>
      <c r="J518" s="270"/>
      <c r="K518" s="270"/>
      <c r="L518" s="270"/>
      <c r="M518" s="270"/>
      <c r="N518" s="270"/>
      <c r="O518" s="270"/>
      <c r="P518" s="270"/>
      <c r="Q518" s="270"/>
      <c r="R518" s="270"/>
      <c r="S518" s="270"/>
      <c r="T518" s="270"/>
      <c r="U518" s="270"/>
      <c r="V518" s="270"/>
      <c r="W518" s="270"/>
      <c r="X518" s="270"/>
      <c r="Y518" s="270"/>
      <c r="Z518" s="270"/>
      <c r="AA518" s="270"/>
      <c r="AB518" s="270"/>
    </row>
    <row r="519" spans="1:28" ht="22.5" x14ac:dyDescent="0.25">
      <c r="A519" s="270"/>
      <c r="B519" s="270"/>
      <c r="C519" s="270"/>
      <c r="D519" s="270"/>
      <c r="E519" s="270"/>
      <c r="F519" s="270"/>
      <c r="G519" s="270"/>
      <c r="H519" s="270"/>
      <c r="I519" s="270"/>
      <c r="J519" s="270"/>
      <c r="K519" s="270"/>
      <c r="L519" s="270"/>
      <c r="M519" s="270"/>
      <c r="N519" s="270"/>
      <c r="O519" s="270"/>
      <c r="P519" s="270"/>
      <c r="Q519" s="270"/>
      <c r="R519" s="270"/>
      <c r="S519" s="270"/>
      <c r="T519" s="270"/>
      <c r="U519" s="270"/>
      <c r="V519" s="270"/>
      <c r="W519" s="270"/>
      <c r="X519" s="270"/>
      <c r="Y519" s="270"/>
      <c r="Z519" s="270"/>
      <c r="AA519" s="270"/>
      <c r="AB519" s="270"/>
    </row>
    <row r="520" spans="1:28" ht="22.5" x14ac:dyDescent="0.25">
      <c r="A520" s="270"/>
      <c r="B520" s="270"/>
      <c r="C520" s="270"/>
      <c r="D520" s="270"/>
      <c r="E520" s="270"/>
      <c r="F520" s="270"/>
      <c r="G520" s="270"/>
      <c r="H520" s="270"/>
      <c r="I520" s="270"/>
      <c r="J520" s="270"/>
      <c r="K520" s="270"/>
      <c r="L520" s="270"/>
      <c r="M520" s="270"/>
      <c r="N520" s="270"/>
      <c r="O520" s="270"/>
      <c r="P520" s="270"/>
      <c r="Q520" s="270"/>
      <c r="R520" s="270"/>
      <c r="S520" s="270"/>
      <c r="T520" s="270"/>
      <c r="U520" s="270"/>
      <c r="V520" s="270"/>
      <c r="W520" s="270"/>
      <c r="X520" s="270"/>
      <c r="Y520" s="270"/>
      <c r="Z520" s="270"/>
      <c r="AA520" s="270"/>
      <c r="AB520" s="270"/>
    </row>
    <row r="521" spans="1:28" ht="22.5" x14ac:dyDescent="0.25">
      <c r="A521" s="270"/>
      <c r="B521" s="270"/>
      <c r="C521" s="270"/>
      <c r="D521" s="270"/>
      <c r="E521" s="270"/>
      <c r="F521" s="270"/>
      <c r="G521" s="270"/>
      <c r="H521" s="270"/>
      <c r="I521" s="270"/>
      <c r="J521" s="270"/>
      <c r="K521" s="270"/>
      <c r="L521" s="270"/>
      <c r="M521" s="270"/>
      <c r="N521" s="270"/>
      <c r="O521" s="270"/>
      <c r="P521" s="270"/>
      <c r="Q521" s="270"/>
      <c r="R521" s="270"/>
      <c r="S521" s="270"/>
      <c r="T521" s="270"/>
      <c r="U521" s="270"/>
      <c r="V521" s="270"/>
      <c r="W521" s="270"/>
      <c r="X521" s="270"/>
      <c r="Y521" s="270"/>
      <c r="Z521" s="270"/>
      <c r="AA521" s="270"/>
      <c r="AB521" s="270"/>
    </row>
    <row r="522" spans="1:28" ht="22.5" x14ac:dyDescent="0.25">
      <c r="A522" s="270"/>
      <c r="B522" s="270"/>
      <c r="C522" s="270"/>
      <c r="D522" s="270"/>
      <c r="E522" s="270"/>
      <c r="F522" s="270"/>
      <c r="G522" s="270"/>
      <c r="H522" s="270"/>
      <c r="I522" s="270"/>
      <c r="J522" s="270"/>
      <c r="K522" s="270"/>
      <c r="L522" s="270"/>
      <c r="M522" s="270"/>
      <c r="N522" s="270"/>
      <c r="O522" s="270"/>
      <c r="P522" s="270"/>
      <c r="Q522" s="270"/>
      <c r="R522" s="270"/>
      <c r="S522" s="270"/>
      <c r="T522" s="270"/>
      <c r="U522" s="270"/>
      <c r="V522" s="270"/>
      <c r="W522" s="270"/>
      <c r="X522" s="270"/>
      <c r="Y522" s="270"/>
      <c r="Z522" s="270"/>
      <c r="AA522" s="270"/>
      <c r="AB522" s="270"/>
    </row>
    <row r="523" spans="1:28" ht="22.5" x14ac:dyDescent="0.25">
      <c r="A523" s="270"/>
      <c r="B523" s="270"/>
      <c r="C523" s="270"/>
      <c r="D523" s="270"/>
      <c r="E523" s="270"/>
      <c r="F523" s="270"/>
      <c r="G523" s="270"/>
      <c r="H523" s="270"/>
      <c r="I523" s="270"/>
      <c r="J523" s="270"/>
      <c r="K523" s="270"/>
      <c r="L523" s="270"/>
      <c r="M523" s="270"/>
      <c r="N523" s="270"/>
      <c r="O523" s="270"/>
      <c r="P523" s="270"/>
      <c r="Q523" s="270"/>
      <c r="R523" s="270"/>
      <c r="S523" s="270"/>
      <c r="T523" s="270"/>
      <c r="U523" s="270"/>
      <c r="V523" s="270"/>
      <c r="W523" s="270"/>
      <c r="X523" s="270"/>
      <c r="Y523" s="270"/>
      <c r="Z523" s="270"/>
      <c r="AA523" s="270"/>
      <c r="AB523" s="270"/>
    </row>
    <row r="524" spans="1:28" ht="22.5" x14ac:dyDescent="0.25">
      <c r="A524" s="270"/>
      <c r="B524" s="270"/>
      <c r="C524" s="270"/>
      <c r="D524" s="270"/>
      <c r="E524" s="270"/>
      <c r="F524" s="270"/>
      <c r="G524" s="270"/>
      <c r="H524" s="270"/>
      <c r="I524" s="270"/>
      <c r="J524" s="270"/>
      <c r="K524" s="270"/>
      <c r="L524" s="270"/>
      <c r="M524" s="270"/>
      <c r="N524" s="270"/>
      <c r="O524" s="270"/>
      <c r="P524" s="270"/>
      <c r="Q524" s="270"/>
      <c r="R524" s="270"/>
      <c r="S524" s="270"/>
      <c r="T524" s="270"/>
      <c r="U524" s="270"/>
      <c r="V524" s="270"/>
      <c r="W524" s="270"/>
      <c r="X524" s="270"/>
      <c r="Y524" s="270"/>
      <c r="Z524" s="270"/>
      <c r="AA524" s="270"/>
      <c r="AB524" s="270"/>
    </row>
    <row r="525" spans="1:28" ht="22.5" x14ac:dyDescent="0.25">
      <c r="A525" s="270"/>
      <c r="B525" s="270"/>
      <c r="C525" s="270"/>
      <c r="D525" s="270"/>
      <c r="E525" s="270"/>
      <c r="F525" s="270"/>
      <c r="G525" s="270"/>
      <c r="H525" s="270"/>
      <c r="I525" s="270"/>
      <c r="J525" s="270"/>
      <c r="K525" s="270"/>
      <c r="L525" s="270"/>
      <c r="M525" s="270"/>
      <c r="N525" s="270"/>
      <c r="O525" s="270"/>
      <c r="P525" s="270"/>
      <c r="Q525" s="270"/>
      <c r="R525" s="270"/>
      <c r="S525" s="270"/>
      <c r="T525" s="270"/>
      <c r="U525" s="270"/>
      <c r="V525" s="270"/>
      <c r="W525" s="270"/>
      <c r="X525" s="270"/>
      <c r="Y525" s="270"/>
      <c r="Z525" s="270"/>
      <c r="AA525" s="270"/>
      <c r="AB525" s="270"/>
    </row>
    <row r="526" spans="1:28" ht="22.5" x14ac:dyDescent="0.25">
      <c r="A526" s="270"/>
      <c r="B526" s="270"/>
      <c r="C526" s="270"/>
      <c r="D526" s="270"/>
      <c r="E526" s="270"/>
      <c r="F526" s="270"/>
      <c r="G526" s="270"/>
      <c r="H526" s="270"/>
      <c r="I526" s="270"/>
      <c r="J526" s="270"/>
      <c r="K526" s="270"/>
      <c r="L526" s="270"/>
      <c r="M526" s="270"/>
      <c r="N526" s="270"/>
      <c r="O526" s="270"/>
      <c r="P526" s="270"/>
      <c r="Q526" s="270"/>
      <c r="R526" s="270"/>
      <c r="S526" s="270"/>
      <c r="T526" s="270"/>
      <c r="U526" s="270"/>
      <c r="V526" s="270"/>
      <c r="W526" s="270"/>
      <c r="X526" s="270"/>
      <c r="Y526" s="270"/>
      <c r="Z526" s="270"/>
      <c r="AA526" s="270"/>
      <c r="AB526" s="270"/>
    </row>
    <row r="527" spans="1:28" ht="22.5" x14ac:dyDescent="0.25">
      <c r="A527" s="270"/>
      <c r="B527" s="270"/>
      <c r="C527" s="270"/>
      <c r="D527" s="270"/>
      <c r="E527" s="270"/>
      <c r="F527" s="270"/>
      <c r="G527" s="270"/>
      <c r="H527" s="270"/>
      <c r="I527" s="270"/>
      <c r="J527" s="270"/>
      <c r="K527" s="270"/>
      <c r="L527" s="270"/>
      <c r="M527" s="270"/>
      <c r="N527" s="270"/>
      <c r="O527" s="270"/>
      <c r="P527" s="270"/>
      <c r="Q527" s="270"/>
      <c r="R527" s="270"/>
      <c r="S527" s="270"/>
      <c r="T527" s="270"/>
      <c r="U527" s="270"/>
      <c r="V527" s="270"/>
      <c r="W527" s="270"/>
      <c r="X527" s="270"/>
      <c r="Y527" s="270"/>
      <c r="Z527" s="270"/>
      <c r="AA527" s="270"/>
      <c r="AB527" s="270"/>
    </row>
    <row r="528" spans="1:28" ht="22.5" x14ac:dyDescent="0.25">
      <c r="A528" s="270"/>
      <c r="B528" s="270"/>
      <c r="C528" s="270"/>
      <c r="D528" s="270"/>
      <c r="E528" s="270"/>
      <c r="F528" s="270"/>
      <c r="G528" s="270"/>
      <c r="H528" s="270"/>
      <c r="I528" s="270"/>
      <c r="J528" s="270"/>
      <c r="K528" s="270"/>
      <c r="L528" s="270"/>
      <c r="M528" s="270"/>
      <c r="N528" s="270"/>
      <c r="O528" s="270"/>
      <c r="P528" s="270"/>
      <c r="Q528" s="270"/>
      <c r="R528" s="270"/>
      <c r="S528" s="270"/>
      <c r="T528" s="270"/>
      <c r="U528" s="270"/>
      <c r="V528" s="270"/>
      <c r="W528" s="270"/>
      <c r="X528" s="270"/>
      <c r="Y528" s="270"/>
      <c r="Z528" s="270"/>
      <c r="AA528" s="270"/>
      <c r="AB528" s="270"/>
    </row>
    <row r="529" spans="1:28" ht="22.5" x14ac:dyDescent="0.25">
      <c r="A529" s="270"/>
      <c r="B529" s="270"/>
      <c r="C529" s="270"/>
      <c r="D529" s="270"/>
      <c r="E529" s="270"/>
      <c r="F529" s="270"/>
      <c r="G529" s="270"/>
      <c r="H529" s="270"/>
      <c r="I529" s="270"/>
      <c r="J529" s="270"/>
      <c r="K529" s="270"/>
      <c r="L529" s="270"/>
      <c r="M529" s="270"/>
      <c r="N529" s="270"/>
      <c r="O529" s="270"/>
      <c r="P529" s="270"/>
      <c r="Q529" s="270"/>
      <c r="R529" s="270"/>
      <c r="S529" s="270"/>
      <c r="T529" s="270"/>
      <c r="U529" s="270"/>
      <c r="V529" s="270"/>
      <c r="W529" s="270"/>
      <c r="X529" s="270"/>
      <c r="Y529" s="270"/>
      <c r="Z529" s="270"/>
      <c r="AA529" s="270"/>
      <c r="AB529" s="270"/>
    </row>
    <row r="530" spans="1:28" ht="22.5" x14ac:dyDescent="0.25">
      <c r="A530" s="270"/>
      <c r="B530" s="270"/>
      <c r="C530" s="270"/>
      <c r="D530" s="270"/>
      <c r="E530" s="270"/>
      <c r="F530" s="270"/>
      <c r="G530" s="270"/>
      <c r="H530" s="270"/>
      <c r="I530" s="270"/>
      <c r="J530" s="270"/>
      <c r="K530" s="270"/>
      <c r="L530" s="270"/>
      <c r="M530" s="270"/>
      <c r="N530" s="270"/>
      <c r="O530" s="270"/>
      <c r="P530" s="270"/>
      <c r="Q530" s="270"/>
      <c r="R530" s="270"/>
      <c r="S530" s="270"/>
      <c r="T530" s="270"/>
      <c r="U530" s="270"/>
      <c r="V530" s="270"/>
      <c r="W530" s="270"/>
      <c r="X530" s="270"/>
      <c r="Y530" s="270"/>
      <c r="Z530" s="270"/>
      <c r="AA530" s="270"/>
      <c r="AB530" s="270"/>
    </row>
    <row r="531" spans="1:28" ht="22.5" x14ac:dyDescent="0.25">
      <c r="A531" s="270"/>
      <c r="B531" s="270"/>
      <c r="C531" s="270"/>
      <c r="D531" s="270"/>
      <c r="E531" s="270"/>
      <c r="F531" s="270"/>
      <c r="G531" s="270"/>
      <c r="H531" s="270"/>
      <c r="I531" s="270"/>
      <c r="J531" s="270"/>
      <c r="K531" s="270"/>
      <c r="L531" s="270"/>
      <c r="M531" s="270"/>
      <c r="N531" s="270"/>
      <c r="O531" s="270"/>
      <c r="P531" s="270"/>
      <c r="Q531" s="270"/>
      <c r="R531" s="270"/>
      <c r="S531" s="270"/>
      <c r="T531" s="270"/>
      <c r="U531" s="270"/>
      <c r="V531" s="270"/>
      <c r="W531" s="270"/>
      <c r="X531" s="270"/>
      <c r="Y531" s="270"/>
      <c r="Z531" s="270"/>
      <c r="AA531" s="270"/>
      <c r="AB531" s="270"/>
    </row>
    <row r="532" spans="1:28" ht="22.5" x14ac:dyDescent="0.25">
      <c r="A532" s="270"/>
      <c r="B532" s="270"/>
      <c r="C532" s="270"/>
      <c r="D532" s="270"/>
      <c r="E532" s="270"/>
      <c r="F532" s="270"/>
      <c r="G532" s="270"/>
      <c r="H532" s="270"/>
      <c r="I532" s="270"/>
      <c r="J532" s="270"/>
      <c r="K532" s="270"/>
      <c r="L532" s="270"/>
      <c r="M532" s="270"/>
      <c r="N532" s="270"/>
      <c r="O532" s="270"/>
      <c r="P532" s="270"/>
      <c r="Q532" s="270"/>
      <c r="R532" s="270"/>
      <c r="S532" s="270"/>
      <c r="T532" s="270"/>
      <c r="U532" s="270"/>
      <c r="V532" s="270"/>
      <c r="W532" s="270"/>
      <c r="X532" s="270"/>
      <c r="Y532" s="270"/>
      <c r="Z532" s="270"/>
      <c r="AA532" s="270"/>
      <c r="AB532" s="270"/>
    </row>
    <row r="533" spans="1:28" ht="22.5" x14ac:dyDescent="0.25">
      <c r="A533" s="270"/>
      <c r="B533" s="270"/>
      <c r="C533" s="270"/>
      <c r="D533" s="270"/>
      <c r="E533" s="270"/>
      <c r="F533" s="270"/>
      <c r="G533" s="270"/>
      <c r="H533" s="270"/>
      <c r="I533" s="270"/>
      <c r="J533" s="270"/>
      <c r="K533" s="270"/>
      <c r="L533" s="270"/>
      <c r="M533" s="270"/>
      <c r="N533" s="270"/>
      <c r="O533" s="270"/>
      <c r="P533" s="270"/>
      <c r="Q533" s="270"/>
      <c r="R533" s="270"/>
      <c r="S533" s="270"/>
      <c r="T533" s="270"/>
      <c r="U533" s="270"/>
      <c r="V533" s="270"/>
      <c r="W533" s="270"/>
      <c r="X533" s="270"/>
      <c r="Y533" s="270"/>
      <c r="Z533" s="270"/>
      <c r="AA533" s="270"/>
      <c r="AB533" s="270"/>
    </row>
    <row r="534" spans="1:28" ht="22.5" x14ac:dyDescent="0.25">
      <c r="A534" s="270"/>
      <c r="B534" s="270"/>
      <c r="C534" s="270"/>
      <c r="D534" s="270"/>
      <c r="E534" s="270"/>
      <c r="F534" s="270"/>
      <c r="G534" s="270"/>
      <c r="H534" s="270"/>
      <c r="I534" s="270"/>
      <c r="J534" s="270"/>
      <c r="K534" s="270"/>
      <c r="L534" s="270"/>
      <c r="M534" s="270"/>
      <c r="N534" s="270"/>
      <c r="O534" s="270"/>
      <c r="P534" s="270"/>
      <c r="Q534" s="270"/>
      <c r="R534" s="270"/>
      <c r="S534" s="270"/>
      <c r="T534" s="270"/>
      <c r="U534" s="270"/>
      <c r="V534" s="270"/>
      <c r="W534" s="270"/>
      <c r="X534" s="270"/>
      <c r="Y534" s="270"/>
      <c r="Z534" s="270"/>
      <c r="AA534" s="270"/>
      <c r="AB534" s="270"/>
    </row>
    <row r="535" spans="1:28" ht="22.5" x14ac:dyDescent="0.25">
      <c r="A535" s="270"/>
      <c r="B535" s="270"/>
      <c r="C535" s="270"/>
      <c r="D535" s="270"/>
      <c r="E535" s="270"/>
      <c r="F535" s="270"/>
      <c r="G535" s="270"/>
      <c r="H535" s="270"/>
      <c r="I535" s="270"/>
      <c r="J535" s="270"/>
      <c r="K535" s="270"/>
      <c r="L535" s="270"/>
      <c r="M535" s="270"/>
      <c r="N535" s="270"/>
      <c r="O535" s="270"/>
      <c r="P535" s="270"/>
      <c r="Q535" s="270"/>
      <c r="R535" s="270"/>
      <c r="S535" s="270"/>
      <c r="T535" s="270"/>
      <c r="U535" s="270"/>
      <c r="V535" s="270"/>
      <c r="W535" s="270"/>
      <c r="X535" s="270"/>
      <c r="Y535" s="270"/>
      <c r="Z535" s="270"/>
      <c r="AA535" s="270"/>
      <c r="AB535" s="270"/>
    </row>
    <row r="536" spans="1:28" ht="22.5" x14ac:dyDescent="0.25">
      <c r="A536" s="270"/>
      <c r="B536" s="270"/>
      <c r="C536" s="270"/>
      <c r="D536" s="270"/>
      <c r="E536" s="270"/>
      <c r="F536" s="270"/>
      <c r="G536" s="270"/>
      <c r="H536" s="270"/>
      <c r="I536" s="270"/>
      <c r="J536" s="270"/>
      <c r="K536" s="270"/>
      <c r="L536" s="270"/>
      <c r="M536" s="270"/>
      <c r="N536" s="270"/>
      <c r="O536" s="270"/>
      <c r="P536" s="270"/>
      <c r="Q536" s="270"/>
      <c r="R536" s="270"/>
      <c r="S536" s="270"/>
      <c r="T536" s="270"/>
      <c r="U536" s="270"/>
      <c r="V536" s="270"/>
      <c r="W536" s="270"/>
      <c r="X536" s="270"/>
      <c r="Y536" s="270"/>
      <c r="Z536" s="270"/>
      <c r="AA536" s="270"/>
      <c r="AB536" s="270"/>
    </row>
    <row r="537" spans="1:28" ht="22.5" x14ac:dyDescent="0.25">
      <c r="A537" s="270"/>
      <c r="B537" s="270"/>
      <c r="C537" s="270"/>
      <c r="D537" s="270"/>
      <c r="E537" s="270"/>
      <c r="F537" s="270"/>
      <c r="G537" s="270"/>
      <c r="H537" s="270"/>
      <c r="I537" s="270"/>
      <c r="J537" s="270"/>
      <c r="K537" s="270"/>
      <c r="L537" s="270"/>
      <c r="M537" s="270"/>
      <c r="N537" s="270"/>
      <c r="O537" s="270"/>
      <c r="P537" s="270"/>
      <c r="Q537" s="270"/>
      <c r="R537" s="270"/>
      <c r="S537" s="270"/>
      <c r="T537" s="270"/>
      <c r="U537" s="270"/>
      <c r="V537" s="270"/>
      <c r="W537" s="270"/>
      <c r="X537" s="270"/>
      <c r="Y537" s="270"/>
      <c r="Z537" s="270"/>
      <c r="AA537" s="270"/>
      <c r="AB537" s="270"/>
    </row>
    <row r="538" spans="1:28" ht="22.5" x14ac:dyDescent="0.25">
      <c r="A538" s="270"/>
      <c r="B538" s="270"/>
      <c r="C538" s="270"/>
      <c r="D538" s="270"/>
      <c r="E538" s="270"/>
      <c r="F538" s="270"/>
      <c r="G538" s="270"/>
      <c r="H538" s="270"/>
      <c r="I538" s="270"/>
      <c r="J538" s="270"/>
      <c r="K538" s="270"/>
      <c r="L538" s="270"/>
      <c r="M538" s="270"/>
      <c r="N538" s="270"/>
      <c r="O538" s="270"/>
      <c r="P538" s="270"/>
      <c r="Q538" s="270"/>
      <c r="R538" s="270"/>
      <c r="S538" s="270"/>
      <c r="T538" s="270"/>
      <c r="U538" s="270"/>
      <c r="V538" s="270"/>
      <c r="W538" s="270"/>
      <c r="X538" s="270"/>
      <c r="Y538" s="270"/>
      <c r="Z538" s="270"/>
      <c r="AA538" s="270"/>
      <c r="AB538" s="270"/>
    </row>
    <row r="539" spans="1:28" ht="22.5" x14ac:dyDescent="0.25">
      <c r="A539" s="270"/>
      <c r="B539" s="270"/>
      <c r="C539" s="270"/>
      <c r="D539" s="270"/>
      <c r="E539" s="270"/>
      <c r="F539" s="270"/>
      <c r="G539" s="270"/>
      <c r="H539" s="270"/>
      <c r="I539" s="270"/>
      <c r="J539" s="270"/>
      <c r="K539" s="270"/>
      <c r="L539" s="270"/>
      <c r="M539" s="270"/>
      <c r="N539" s="270"/>
      <c r="O539" s="270"/>
      <c r="P539" s="270"/>
      <c r="Q539" s="270"/>
      <c r="R539" s="270"/>
      <c r="S539" s="270"/>
      <c r="T539" s="270"/>
      <c r="U539" s="270"/>
      <c r="V539" s="270"/>
      <c r="W539" s="270"/>
      <c r="X539" s="270"/>
      <c r="Y539" s="270"/>
      <c r="Z539" s="270"/>
      <c r="AA539" s="270"/>
      <c r="AB539" s="270"/>
    </row>
    <row r="540" spans="1:28" ht="22.5" x14ac:dyDescent="0.25">
      <c r="A540" s="270"/>
      <c r="B540" s="270"/>
      <c r="C540" s="270"/>
      <c r="D540" s="270"/>
      <c r="E540" s="270"/>
      <c r="F540" s="270"/>
      <c r="G540" s="270"/>
      <c r="H540" s="270"/>
      <c r="I540" s="270"/>
      <c r="J540" s="270"/>
      <c r="K540" s="270"/>
      <c r="L540" s="270"/>
      <c r="M540" s="270"/>
      <c r="N540" s="270"/>
      <c r="O540" s="270"/>
      <c r="P540" s="270"/>
      <c r="Q540" s="270"/>
      <c r="R540" s="270"/>
      <c r="S540" s="270"/>
      <c r="T540" s="270"/>
      <c r="U540" s="270"/>
      <c r="V540" s="270"/>
      <c r="W540" s="270"/>
      <c r="X540" s="270"/>
      <c r="Y540" s="270"/>
      <c r="Z540" s="270"/>
      <c r="AA540" s="270"/>
      <c r="AB540" s="270"/>
    </row>
    <row r="541" spans="1:28" ht="22.5" x14ac:dyDescent="0.25">
      <c r="A541" s="270"/>
      <c r="B541" s="270"/>
      <c r="C541" s="270"/>
      <c r="D541" s="270"/>
      <c r="E541" s="270"/>
      <c r="F541" s="270"/>
      <c r="G541" s="270"/>
      <c r="H541" s="270"/>
      <c r="I541" s="270"/>
      <c r="J541" s="270"/>
      <c r="K541" s="270"/>
      <c r="L541" s="270"/>
      <c r="M541" s="270"/>
      <c r="N541" s="270"/>
      <c r="O541" s="270"/>
      <c r="P541" s="270"/>
      <c r="Q541" s="270"/>
      <c r="R541" s="270"/>
      <c r="S541" s="270"/>
      <c r="T541" s="270"/>
      <c r="U541" s="270"/>
      <c r="V541" s="270"/>
      <c r="W541" s="270"/>
      <c r="X541" s="270"/>
      <c r="Y541" s="270"/>
      <c r="Z541" s="270"/>
      <c r="AA541" s="270"/>
      <c r="AB541" s="270"/>
    </row>
    <row r="542" spans="1:28" ht="22.5" x14ac:dyDescent="0.25">
      <c r="A542" s="270"/>
      <c r="B542" s="270"/>
      <c r="C542" s="270"/>
      <c r="D542" s="270"/>
      <c r="E542" s="270"/>
      <c r="F542" s="270"/>
      <c r="G542" s="270"/>
      <c r="H542" s="270"/>
      <c r="I542" s="270"/>
      <c r="J542" s="270"/>
      <c r="K542" s="270"/>
      <c r="L542" s="270"/>
      <c r="M542" s="270"/>
      <c r="N542" s="270"/>
      <c r="O542" s="270"/>
      <c r="P542" s="270"/>
      <c r="Q542" s="270"/>
      <c r="R542" s="270"/>
      <c r="S542" s="270"/>
      <c r="T542" s="270"/>
      <c r="U542" s="270"/>
      <c r="V542" s="270"/>
      <c r="W542" s="270"/>
      <c r="X542" s="270"/>
      <c r="Y542" s="270"/>
      <c r="Z542" s="270"/>
      <c r="AA542" s="270"/>
      <c r="AB542" s="270"/>
    </row>
    <row r="543" spans="1:28" ht="22.5" x14ac:dyDescent="0.25">
      <c r="A543" s="270"/>
      <c r="B543" s="270"/>
      <c r="C543" s="270"/>
      <c r="D543" s="270"/>
      <c r="E543" s="270"/>
      <c r="F543" s="270"/>
      <c r="G543" s="270"/>
      <c r="H543" s="270"/>
      <c r="I543" s="270"/>
      <c r="J543" s="270"/>
      <c r="K543" s="270"/>
      <c r="L543" s="270"/>
      <c r="M543" s="270"/>
      <c r="N543" s="270"/>
      <c r="O543" s="270"/>
      <c r="P543" s="270"/>
      <c r="Q543" s="270"/>
      <c r="R543" s="270"/>
      <c r="S543" s="270"/>
      <c r="T543" s="270"/>
      <c r="U543" s="270"/>
      <c r="V543" s="270"/>
      <c r="W543" s="270"/>
      <c r="X543" s="270"/>
      <c r="Y543" s="270"/>
      <c r="Z543" s="270"/>
      <c r="AA543" s="270"/>
      <c r="AB543" s="270"/>
    </row>
    <row r="544" spans="1:28" ht="22.5" x14ac:dyDescent="0.25">
      <c r="A544" s="270"/>
      <c r="B544" s="270"/>
      <c r="C544" s="270"/>
      <c r="D544" s="270"/>
      <c r="E544" s="270"/>
      <c r="F544" s="270"/>
      <c r="G544" s="270"/>
      <c r="H544" s="270"/>
      <c r="I544" s="270"/>
      <c r="J544" s="270"/>
      <c r="K544" s="270"/>
      <c r="L544" s="270"/>
      <c r="M544" s="270"/>
      <c r="N544" s="270"/>
      <c r="O544" s="270"/>
      <c r="P544" s="270"/>
      <c r="Q544" s="270"/>
      <c r="R544" s="270"/>
      <c r="S544" s="270"/>
      <c r="T544" s="270"/>
      <c r="U544" s="270"/>
      <c r="V544" s="270"/>
      <c r="W544" s="270"/>
      <c r="X544" s="270"/>
      <c r="Y544" s="270"/>
      <c r="Z544" s="270"/>
      <c r="AA544" s="270"/>
      <c r="AB544" s="270"/>
    </row>
    <row r="545" spans="1:28" ht="22.5" x14ac:dyDescent="0.25">
      <c r="A545" s="270"/>
      <c r="B545" s="270"/>
      <c r="C545" s="270"/>
      <c r="D545" s="270"/>
      <c r="E545" s="270"/>
      <c r="F545" s="270"/>
      <c r="G545" s="270"/>
      <c r="H545" s="270"/>
      <c r="I545" s="270"/>
      <c r="J545" s="270"/>
      <c r="K545" s="270"/>
      <c r="L545" s="270"/>
      <c r="M545" s="270"/>
      <c r="N545" s="270"/>
      <c r="O545" s="270"/>
      <c r="P545" s="270"/>
      <c r="Q545" s="270"/>
      <c r="R545" s="270"/>
      <c r="S545" s="270"/>
      <c r="T545" s="270"/>
      <c r="U545" s="270"/>
      <c r="V545" s="270"/>
      <c r="W545" s="270"/>
      <c r="X545" s="270"/>
      <c r="Y545" s="270"/>
      <c r="Z545" s="270"/>
      <c r="AA545" s="270"/>
      <c r="AB545" s="270"/>
    </row>
    <row r="546" spans="1:28" ht="22.5" x14ac:dyDescent="0.25">
      <c r="A546" s="270"/>
      <c r="B546" s="270"/>
      <c r="C546" s="270"/>
      <c r="D546" s="270"/>
      <c r="E546" s="270"/>
      <c r="F546" s="270"/>
      <c r="G546" s="270"/>
      <c r="H546" s="270"/>
      <c r="I546" s="270"/>
      <c r="J546" s="270"/>
      <c r="K546" s="270"/>
      <c r="L546" s="270"/>
      <c r="M546" s="270"/>
      <c r="N546" s="270"/>
      <c r="O546" s="270"/>
      <c r="P546" s="270"/>
      <c r="Q546" s="270"/>
      <c r="R546" s="270"/>
      <c r="S546" s="270"/>
      <c r="T546" s="270"/>
      <c r="U546" s="270"/>
      <c r="V546" s="270"/>
      <c r="W546" s="270"/>
      <c r="X546" s="270"/>
      <c r="Y546" s="270"/>
      <c r="Z546" s="270"/>
      <c r="AA546" s="270"/>
      <c r="AB546" s="270"/>
    </row>
    <row r="547" spans="1:28" ht="22.5" x14ac:dyDescent="0.25">
      <c r="A547" s="270"/>
      <c r="B547" s="270"/>
      <c r="C547" s="270"/>
      <c r="D547" s="270"/>
      <c r="E547" s="270"/>
      <c r="F547" s="270"/>
      <c r="G547" s="270"/>
      <c r="H547" s="270"/>
      <c r="I547" s="270"/>
      <c r="J547" s="270"/>
      <c r="K547" s="270"/>
      <c r="L547" s="270"/>
      <c r="M547" s="270"/>
      <c r="N547" s="270"/>
      <c r="O547" s="270"/>
      <c r="P547" s="270"/>
      <c r="Q547" s="270"/>
      <c r="R547" s="270"/>
      <c r="S547" s="270"/>
      <c r="T547" s="270"/>
      <c r="U547" s="270"/>
      <c r="V547" s="270"/>
      <c r="W547" s="270"/>
      <c r="X547" s="270"/>
      <c r="Y547" s="270"/>
      <c r="Z547" s="270"/>
      <c r="AA547" s="270"/>
      <c r="AB547" s="270"/>
    </row>
    <row r="548" spans="1:28" ht="22.5" x14ac:dyDescent="0.25">
      <c r="A548" s="270"/>
      <c r="B548" s="270"/>
      <c r="C548" s="270"/>
      <c r="D548" s="270"/>
      <c r="E548" s="270"/>
      <c r="F548" s="270"/>
      <c r="G548" s="270"/>
      <c r="H548" s="270"/>
      <c r="I548" s="270"/>
      <c r="J548" s="270"/>
      <c r="K548" s="270"/>
      <c r="L548" s="270"/>
      <c r="M548" s="270"/>
      <c r="N548" s="270"/>
      <c r="O548" s="270"/>
      <c r="P548" s="270"/>
      <c r="Q548" s="270"/>
      <c r="R548" s="270"/>
      <c r="S548" s="270"/>
      <c r="T548" s="270"/>
      <c r="U548" s="270"/>
      <c r="V548" s="270"/>
      <c r="W548" s="270"/>
      <c r="X548" s="270"/>
      <c r="Y548" s="270"/>
      <c r="Z548" s="270"/>
      <c r="AA548" s="270"/>
      <c r="AB548" s="270"/>
    </row>
    <row r="549" spans="1:28" ht="22.5" x14ac:dyDescent="0.25">
      <c r="A549" s="270"/>
      <c r="B549" s="270"/>
      <c r="C549" s="270"/>
      <c r="D549" s="270"/>
      <c r="E549" s="270"/>
      <c r="F549" s="270"/>
      <c r="G549" s="270"/>
      <c r="H549" s="270"/>
      <c r="I549" s="270"/>
      <c r="J549" s="270"/>
      <c r="K549" s="270"/>
      <c r="L549" s="270"/>
      <c r="M549" s="270"/>
      <c r="N549" s="270"/>
      <c r="O549" s="270"/>
      <c r="P549" s="270"/>
      <c r="Q549" s="270"/>
      <c r="R549" s="270"/>
      <c r="S549" s="270"/>
      <c r="T549" s="270"/>
      <c r="U549" s="270"/>
      <c r="V549" s="270"/>
      <c r="W549" s="270"/>
      <c r="X549" s="270"/>
      <c r="Y549" s="270"/>
      <c r="Z549" s="270"/>
      <c r="AA549" s="270"/>
      <c r="AB549" s="270"/>
    </row>
    <row r="550" spans="1:28" ht="22.5" x14ac:dyDescent="0.25">
      <c r="A550" s="270"/>
      <c r="B550" s="270"/>
      <c r="C550" s="270"/>
      <c r="D550" s="270"/>
      <c r="E550" s="270"/>
      <c r="F550" s="270"/>
      <c r="G550" s="270"/>
      <c r="H550" s="270"/>
      <c r="I550" s="270"/>
      <c r="J550" s="270"/>
      <c r="K550" s="270"/>
      <c r="L550" s="270"/>
      <c r="M550" s="270"/>
      <c r="N550" s="270"/>
      <c r="O550" s="270"/>
      <c r="P550" s="270"/>
      <c r="Q550" s="270"/>
      <c r="R550" s="270"/>
      <c r="S550" s="270"/>
      <c r="T550" s="270"/>
      <c r="U550" s="270"/>
      <c r="V550" s="270"/>
      <c r="W550" s="270"/>
      <c r="X550" s="270"/>
      <c r="Y550" s="270"/>
      <c r="Z550" s="270"/>
      <c r="AA550" s="270"/>
      <c r="AB550" s="270"/>
    </row>
    <row r="551" spans="1:28" ht="22.5" x14ac:dyDescent="0.25">
      <c r="A551" s="270"/>
      <c r="B551" s="270"/>
      <c r="C551" s="270"/>
      <c r="D551" s="270"/>
      <c r="E551" s="270"/>
      <c r="F551" s="270"/>
      <c r="G551" s="270"/>
      <c r="H551" s="270"/>
      <c r="I551" s="270"/>
      <c r="J551" s="270"/>
      <c r="K551" s="270"/>
      <c r="L551" s="270"/>
      <c r="M551" s="270"/>
      <c r="N551" s="270"/>
      <c r="O551" s="270"/>
      <c r="P551" s="270"/>
      <c r="Q551" s="270"/>
      <c r="R551" s="270"/>
      <c r="S551" s="270"/>
      <c r="T551" s="270"/>
      <c r="U551" s="270"/>
      <c r="V551" s="270"/>
      <c r="W551" s="270"/>
      <c r="X551" s="270"/>
      <c r="Y551" s="270"/>
      <c r="Z551" s="270"/>
      <c r="AA551" s="270"/>
      <c r="AB551" s="270"/>
    </row>
    <row r="552" spans="1:28" ht="22.5" x14ac:dyDescent="0.25">
      <c r="A552" s="270"/>
      <c r="B552" s="270"/>
      <c r="C552" s="270"/>
      <c r="D552" s="270"/>
      <c r="E552" s="270"/>
      <c r="F552" s="270"/>
      <c r="G552" s="270"/>
      <c r="H552" s="270"/>
      <c r="I552" s="270"/>
      <c r="J552" s="270"/>
      <c r="K552" s="270"/>
      <c r="L552" s="270"/>
      <c r="M552" s="270"/>
      <c r="N552" s="270"/>
      <c r="O552" s="270"/>
      <c r="P552" s="270"/>
      <c r="Q552" s="270"/>
      <c r="R552" s="270"/>
      <c r="S552" s="270"/>
      <c r="T552" s="270"/>
      <c r="U552" s="270"/>
      <c r="V552" s="270"/>
      <c r="W552" s="270"/>
      <c r="X552" s="270"/>
      <c r="Y552" s="270"/>
      <c r="Z552" s="270"/>
      <c r="AA552" s="270"/>
      <c r="AB552" s="270"/>
    </row>
    <row r="553" spans="1:28" ht="22.5" x14ac:dyDescent="0.25">
      <c r="A553" s="270"/>
      <c r="B553" s="270"/>
      <c r="C553" s="270"/>
      <c r="D553" s="270"/>
      <c r="E553" s="270"/>
      <c r="F553" s="270"/>
      <c r="G553" s="270"/>
      <c r="H553" s="270"/>
      <c r="I553" s="270"/>
      <c r="J553" s="270"/>
      <c r="K553" s="270"/>
      <c r="L553" s="270"/>
      <c r="M553" s="270"/>
      <c r="N553" s="270"/>
      <c r="O553" s="270"/>
      <c r="P553" s="270"/>
      <c r="Q553" s="270"/>
      <c r="R553" s="270"/>
      <c r="S553" s="270"/>
      <c r="T553" s="270"/>
      <c r="U553" s="270"/>
      <c r="V553" s="270"/>
      <c r="W553" s="270"/>
      <c r="X553" s="270"/>
      <c r="Y553" s="270"/>
      <c r="Z553" s="270"/>
      <c r="AA553" s="270"/>
      <c r="AB553" s="270"/>
    </row>
    <row r="554" spans="1:28" ht="22.5" x14ac:dyDescent="0.25">
      <c r="A554" s="270"/>
      <c r="B554" s="270"/>
      <c r="C554" s="270"/>
      <c r="D554" s="270"/>
      <c r="E554" s="270"/>
      <c r="F554" s="270"/>
      <c r="G554" s="270"/>
      <c r="H554" s="270"/>
      <c r="I554" s="270"/>
      <c r="J554" s="270"/>
      <c r="K554" s="270"/>
      <c r="L554" s="270"/>
      <c r="M554" s="270"/>
      <c r="N554" s="270"/>
      <c r="O554" s="270"/>
      <c r="P554" s="270"/>
      <c r="Q554" s="270"/>
      <c r="R554" s="270"/>
      <c r="S554" s="270"/>
      <c r="T554" s="270"/>
      <c r="U554" s="270"/>
      <c r="V554" s="270"/>
      <c r="W554" s="270"/>
      <c r="X554" s="270"/>
      <c r="Y554" s="270"/>
      <c r="Z554" s="270"/>
      <c r="AA554" s="270"/>
      <c r="AB554" s="270"/>
    </row>
    <row r="555" spans="1:28" ht="22.5" x14ac:dyDescent="0.25">
      <c r="A555" s="270"/>
      <c r="B555" s="270"/>
      <c r="C555" s="270"/>
      <c r="D555" s="270"/>
      <c r="E555" s="270"/>
      <c r="F555" s="270"/>
      <c r="G555" s="270"/>
      <c r="H555" s="270"/>
      <c r="I555" s="270"/>
      <c r="J555" s="270"/>
      <c r="K555" s="270"/>
      <c r="L555" s="270"/>
      <c r="M555" s="270"/>
      <c r="N555" s="270"/>
      <c r="O555" s="270"/>
      <c r="P555" s="270"/>
      <c r="Q555" s="270"/>
      <c r="R555" s="270"/>
      <c r="S555" s="270"/>
      <c r="T555" s="270"/>
      <c r="U555" s="270"/>
      <c r="V555" s="270"/>
      <c r="W555" s="270"/>
      <c r="X555" s="270"/>
      <c r="Y555" s="270"/>
      <c r="Z555" s="270"/>
      <c r="AA555" s="270"/>
      <c r="AB555" s="270"/>
    </row>
    <row r="556" spans="1:28" ht="22.5" x14ac:dyDescent="0.25">
      <c r="A556" s="270"/>
      <c r="B556" s="270"/>
      <c r="C556" s="270"/>
      <c r="D556" s="270"/>
      <c r="E556" s="270"/>
      <c r="F556" s="270"/>
      <c r="G556" s="270"/>
      <c r="H556" s="270"/>
      <c r="I556" s="270"/>
      <c r="J556" s="270"/>
      <c r="K556" s="270"/>
      <c r="L556" s="270"/>
      <c r="M556" s="270"/>
      <c r="N556" s="270"/>
      <c r="O556" s="270"/>
      <c r="P556" s="270"/>
      <c r="Q556" s="270"/>
      <c r="R556" s="270"/>
      <c r="S556" s="270"/>
      <c r="T556" s="270"/>
      <c r="U556" s="270"/>
      <c r="V556" s="270"/>
      <c r="W556" s="270"/>
      <c r="X556" s="270"/>
      <c r="Y556" s="270"/>
      <c r="Z556" s="270"/>
      <c r="AA556" s="270"/>
      <c r="AB556" s="270"/>
    </row>
    <row r="557" spans="1:28" ht="22.5" x14ac:dyDescent="0.25">
      <c r="A557" s="270"/>
      <c r="B557" s="270"/>
      <c r="C557" s="270"/>
      <c r="D557" s="270"/>
      <c r="E557" s="270"/>
      <c r="F557" s="270"/>
      <c r="G557" s="270"/>
      <c r="H557" s="270"/>
      <c r="I557" s="270"/>
      <c r="J557" s="270"/>
      <c r="K557" s="270"/>
      <c r="L557" s="270"/>
      <c r="M557" s="270"/>
      <c r="N557" s="270"/>
      <c r="O557" s="270"/>
      <c r="P557" s="270"/>
      <c r="Q557" s="270"/>
      <c r="R557" s="270"/>
      <c r="S557" s="270"/>
      <c r="T557" s="270"/>
      <c r="U557" s="270"/>
      <c r="V557" s="270"/>
      <c r="W557" s="270"/>
      <c r="X557" s="270"/>
      <c r="Y557" s="270"/>
      <c r="Z557" s="270"/>
      <c r="AA557" s="270"/>
      <c r="AB557" s="270"/>
    </row>
    <row r="558" spans="1:28" ht="22.5" x14ac:dyDescent="0.25">
      <c r="A558" s="270"/>
      <c r="B558" s="270"/>
      <c r="C558" s="270"/>
      <c r="D558" s="270"/>
      <c r="E558" s="270"/>
      <c r="F558" s="270"/>
      <c r="G558" s="270"/>
      <c r="H558" s="270"/>
      <c r="I558" s="270"/>
      <c r="J558" s="270"/>
      <c r="K558" s="270"/>
      <c r="L558" s="270"/>
      <c r="M558" s="270"/>
      <c r="N558" s="270"/>
      <c r="O558" s="270"/>
      <c r="P558" s="270"/>
      <c r="Q558" s="270"/>
      <c r="R558" s="270"/>
      <c r="S558" s="270"/>
      <c r="T558" s="270"/>
      <c r="U558" s="270"/>
      <c r="V558" s="270"/>
      <c r="W558" s="270"/>
      <c r="X558" s="270"/>
      <c r="Y558" s="270"/>
      <c r="Z558" s="270"/>
      <c r="AA558" s="270"/>
      <c r="AB558" s="270"/>
    </row>
    <row r="559" spans="1:28" ht="22.5" x14ac:dyDescent="0.25">
      <c r="A559" s="270"/>
      <c r="B559" s="270"/>
      <c r="C559" s="270"/>
      <c r="D559" s="270"/>
      <c r="E559" s="270"/>
      <c r="F559" s="270"/>
      <c r="G559" s="270"/>
      <c r="H559" s="270"/>
      <c r="I559" s="270"/>
      <c r="J559" s="270"/>
      <c r="K559" s="270"/>
      <c r="L559" s="270"/>
      <c r="M559" s="270"/>
      <c r="N559" s="270"/>
      <c r="O559" s="270"/>
      <c r="P559" s="270"/>
      <c r="Q559" s="270"/>
      <c r="R559" s="270"/>
      <c r="S559" s="270"/>
      <c r="T559" s="270"/>
      <c r="U559" s="270"/>
      <c r="V559" s="270"/>
      <c r="W559" s="270"/>
      <c r="X559" s="270"/>
      <c r="Y559" s="270"/>
      <c r="Z559" s="270"/>
      <c r="AA559" s="270"/>
      <c r="AB559" s="270"/>
    </row>
    <row r="560" spans="1:28" ht="22.5" x14ac:dyDescent="0.25">
      <c r="A560" s="270"/>
      <c r="B560" s="270"/>
      <c r="C560" s="270"/>
      <c r="D560" s="270"/>
      <c r="E560" s="270"/>
      <c r="F560" s="270"/>
      <c r="G560" s="270"/>
      <c r="H560" s="270"/>
      <c r="I560" s="270"/>
      <c r="J560" s="270"/>
      <c r="K560" s="270"/>
      <c r="L560" s="270"/>
      <c r="M560" s="270"/>
      <c r="N560" s="270"/>
      <c r="O560" s="270"/>
      <c r="P560" s="270"/>
      <c r="Q560" s="270"/>
      <c r="R560" s="270"/>
      <c r="S560" s="270"/>
      <c r="T560" s="270"/>
      <c r="U560" s="270"/>
      <c r="V560" s="270"/>
      <c r="W560" s="270"/>
      <c r="X560" s="270"/>
      <c r="Y560" s="270"/>
      <c r="Z560" s="270"/>
      <c r="AA560" s="270"/>
      <c r="AB560" s="270"/>
    </row>
    <row r="561" spans="1:28" ht="22.5" x14ac:dyDescent="0.25">
      <c r="A561" s="270"/>
      <c r="B561" s="270"/>
      <c r="C561" s="270"/>
      <c r="D561" s="270"/>
      <c r="E561" s="270"/>
      <c r="F561" s="270"/>
      <c r="G561" s="270"/>
      <c r="H561" s="270"/>
      <c r="I561" s="270"/>
      <c r="J561" s="270"/>
      <c r="K561" s="270"/>
      <c r="L561" s="270"/>
      <c r="M561" s="270"/>
      <c r="N561" s="270"/>
      <c r="O561" s="270"/>
      <c r="P561" s="270"/>
      <c r="Q561" s="270"/>
      <c r="R561" s="270"/>
      <c r="S561" s="270"/>
      <c r="T561" s="270"/>
      <c r="U561" s="270"/>
      <c r="V561" s="270"/>
      <c r="W561" s="270"/>
      <c r="X561" s="270"/>
      <c r="Y561" s="270"/>
      <c r="Z561" s="270"/>
      <c r="AA561" s="270"/>
      <c r="AB561" s="270"/>
    </row>
    <row r="562" spans="1:28" ht="22.5" x14ac:dyDescent="0.25">
      <c r="A562" s="270"/>
      <c r="B562" s="270"/>
      <c r="C562" s="270"/>
      <c r="D562" s="270"/>
      <c r="E562" s="270"/>
      <c r="F562" s="270"/>
      <c r="G562" s="270"/>
      <c r="H562" s="270"/>
      <c r="I562" s="270"/>
      <c r="J562" s="270"/>
      <c r="K562" s="270"/>
      <c r="L562" s="270"/>
      <c r="M562" s="270"/>
      <c r="N562" s="270"/>
      <c r="O562" s="270"/>
      <c r="P562" s="270"/>
      <c r="Q562" s="270"/>
      <c r="R562" s="270"/>
      <c r="S562" s="270"/>
      <c r="T562" s="270"/>
      <c r="U562" s="270"/>
      <c r="V562" s="270"/>
      <c r="W562" s="270"/>
      <c r="X562" s="270"/>
      <c r="Y562" s="270"/>
      <c r="Z562" s="270"/>
      <c r="AA562" s="270"/>
      <c r="AB562" s="270"/>
    </row>
    <row r="563" spans="1:28" ht="22.5" x14ac:dyDescent="0.25">
      <c r="A563" s="270"/>
      <c r="B563" s="270"/>
      <c r="C563" s="270"/>
      <c r="D563" s="270"/>
      <c r="E563" s="270"/>
      <c r="F563" s="270"/>
      <c r="G563" s="270"/>
      <c r="H563" s="270"/>
      <c r="I563" s="270"/>
      <c r="J563" s="270"/>
      <c r="K563" s="270"/>
      <c r="L563" s="270"/>
      <c r="M563" s="270"/>
      <c r="N563" s="270"/>
      <c r="O563" s="270"/>
      <c r="P563" s="270"/>
      <c r="Q563" s="270"/>
      <c r="R563" s="270"/>
      <c r="S563" s="270"/>
      <c r="T563" s="270"/>
      <c r="U563" s="270"/>
      <c r="V563" s="270"/>
      <c r="W563" s="270"/>
      <c r="X563" s="270"/>
      <c r="Y563" s="270"/>
      <c r="Z563" s="270"/>
      <c r="AA563" s="270"/>
      <c r="AB563" s="270"/>
    </row>
    <row r="564" spans="1:28" ht="22.5" x14ac:dyDescent="0.25">
      <c r="A564" s="270"/>
      <c r="B564" s="270"/>
      <c r="C564" s="270"/>
      <c r="D564" s="270"/>
      <c r="E564" s="270"/>
      <c r="F564" s="270"/>
      <c r="G564" s="270"/>
      <c r="H564" s="270"/>
      <c r="I564" s="270"/>
      <c r="J564" s="270"/>
      <c r="K564" s="270"/>
      <c r="L564" s="270"/>
      <c r="M564" s="270"/>
      <c r="N564" s="270"/>
      <c r="O564" s="270"/>
      <c r="P564" s="270"/>
      <c r="Q564" s="270"/>
      <c r="R564" s="270"/>
      <c r="S564" s="270"/>
      <c r="T564" s="270"/>
      <c r="U564" s="270"/>
      <c r="V564" s="270"/>
      <c r="W564" s="270"/>
      <c r="X564" s="270"/>
      <c r="Y564" s="270"/>
      <c r="Z564" s="270"/>
      <c r="AA564" s="270"/>
      <c r="AB564" s="270"/>
    </row>
    <row r="565" spans="1:28" ht="22.5" x14ac:dyDescent="0.25">
      <c r="A565" s="270"/>
      <c r="B565" s="270"/>
      <c r="C565" s="270"/>
      <c r="D565" s="270"/>
      <c r="E565" s="270"/>
      <c r="F565" s="270"/>
      <c r="G565" s="270"/>
      <c r="H565" s="270"/>
      <c r="I565" s="270"/>
      <c r="J565" s="270"/>
      <c r="K565" s="270"/>
      <c r="L565" s="270"/>
      <c r="M565" s="270"/>
      <c r="N565" s="270"/>
      <c r="O565" s="270"/>
      <c r="P565" s="270"/>
      <c r="Q565" s="270"/>
      <c r="R565" s="270"/>
      <c r="S565" s="270"/>
      <c r="T565" s="270"/>
      <c r="U565" s="270"/>
      <c r="V565" s="270"/>
      <c r="W565" s="270"/>
      <c r="X565" s="270"/>
      <c r="Y565" s="270"/>
      <c r="Z565" s="270"/>
      <c r="AA565" s="270"/>
      <c r="AB565" s="270"/>
    </row>
    <row r="566" spans="1:28" ht="22.5" x14ac:dyDescent="0.25">
      <c r="A566" s="270"/>
      <c r="B566" s="270"/>
      <c r="C566" s="270"/>
      <c r="D566" s="270"/>
      <c r="E566" s="270"/>
      <c r="F566" s="270"/>
      <c r="G566" s="270"/>
      <c r="H566" s="270"/>
      <c r="I566" s="270"/>
      <c r="J566" s="270"/>
      <c r="K566" s="270"/>
      <c r="L566" s="270"/>
      <c r="M566" s="270"/>
      <c r="N566" s="270"/>
      <c r="O566" s="270"/>
      <c r="P566" s="270"/>
      <c r="Q566" s="270"/>
      <c r="R566" s="270"/>
      <c r="S566" s="270"/>
      <c r="T566" s="270"/>
      <c r="U566" s="270"/>
      <c r="V566" s="270"/>
      <c r="W566" s="270"/>
      <c r="X566" s="270"/>
      <c r="Y566" s="270"/>
      <c r="Z566" s="270"/>
      <c r="AA566" s="270"/>
      <c r="AB566" s="270"/>
    </row>
    <row r="567" spans="1:28" ht="22.5" x14ac:dyDescent="0.25">
      <c r="A567" s="270"/>
      <c r="B567" s="270"/>
      <c r="C567" s="270"/>
      <c r="D567" s="270"/>
      <c r="E567" s="270"/>
      <c r="F567" s="270"/>
      <c r="G567" s="270"/>
      <c r="H567" s="270"/>
      <c r="I567" s="270"/>
      <c r="J567" s="270"/>
      <c r="K567" s="270"/>
      <c r="L567" s="270"/>
      <c r="M567" s="270"/>
      <c r="N567" s="270"/>
      <c r="O567" s="270"/>
      <c r="P567" s="270"/>
      <c r="Q567" s="270"/>
      <c r="R567" s="270"/>
      <c r="S567" s="270"/>
      <c r="T567" s="270"/>
      <c r="U567" s="270"/>
      <c r="V567" s="270"/>
      <c r="W567" s="270"/>
      <c r="X567" s="270"/>
      <c r="Y567" s="270"/>
      <c r="Z567" s="270"/>
      <c r="AA567" s="270"/>
      <c r="AB567" s="270"/>
    </row>
    <row r="568" spans="1:28" ht="22.5" x14ac:dyDescent="0.25">
      <c r="A568" s="270"/>
      <c r="B568" s="270"/>
      <c r="C568" s="270"/>
      <c r="D568" s="270"/>
      <c r="E568" s="270"/>
      <c r="F568" s="270"/>
      <c r="G568" s="270"/>
      <c r="H568" s="270"/>
      <c r="I568" s="270"/>
      <c r="J568" s="270"/>
      <c r="K568" s="270"/>
      <c r="L568" s="270"/>
      <c r="M568" s="270"/>
      <c r="N568" s="270"/>
      <c r="O568" s="270"/>
      <c r="P568" s="270"/>
      <c r="Q568" s="270"/>
      <c r="R568" s="270"/>
      <c r="S568" s="270"/>
      <c r="T568" s="270"/>
      <c r="U568" s="270"/>
      <c r="V568" s="270"/>
      <c r="W568" s="270"/>
      <c r="X568" s="270"/>
      <c r="Y568" s="270"/>
      <c r="Z568" s="270"/>
      <c r="AA568" s="270"/>
      <c r="AB568" s="270"/>
    </row>
    <row r="569" spans="1:28" ht="22.5" x14ac:dyDescent="0.25">
      <c r="A569" s="270"/>
      <c r="B569" s="270"/>
      <c r="C569" s="270"/>
      <c r="D569" s="270"/>
      <c r="E569" s="270"/>
      <c r="F569" s="270"/>
      <c r="G569" s="270"/>
      <c r="H569" s="270"/>
      <c r="I569" s="270"/>
      <c r="J569" s="270"/>
      <c r="K569" s="270"/>
      <c r="L569" s="270"/>
      <c r="M569" s="270"/>
      <c r="N569" s="270"/>
      <c r="O569" s="270"/>
      <c r="P569" s="270"/>
      <c r="Q569" s="270"/>
      <c r="R569" s="270"/>
      <c r="S569" s="270"/>
      <c r="T569" s="270"/>
      <c r="U569" s="270"/>
      <c r="V569" s="270"/>
      <c r="W569" s="270"/>
      <c r="X569" s="270"/>
      <c r="Y569" s="270"/>
      <c r="Z569" s="270"/>
      <c r="AA569" s="270"/>
      <c r="AB569" s="270"/>
    </row>
    <row r="570" spans="1:28" ht="22.5" x14ac:dyDescent="0.25">
      <c r="A570" s="270"/>
      <c r="B570" s="270"/>
      <c r="C570" s="270"/>
      <c r="D570" s="270"/>
      <c r="E570" s="270"/>
      <c r="F570" s="270"/>
      <c r="G570" s="270"/>
      <c r="H570" s="270"/>
      <c r="I570" s="270"/>
      <c r="J570" s="270"/>
      <c r="K570" s="270"/>
      <c r="L570" s="270"/>
      <c r="M570" s="270"/>
      <c r="N570" s="270"/>
      <c r="O570" s="270"/>
      <c r="P570" s="270"/>
      <c r="Q570" s="270"/>
      <c r="R570" s="270"/>
      <c r="S570" s="270"/>
      <c r="T570" s="270"/>
      <c r="U570" s="270"/>
      <c r="V570" s="270"/>
      <c r="W570" s="270"/>
      <c r="X570" s="270"/>
      <c r="Y570" s="270"/>
      <c r="Z570" s="270"/>
      <c r="AA570" s="270"/>
      <c r="AB570" s="270"/>
    </row>
    <row r="571" spans="1:28" ht="22.5" x14ac:dyDescent="0.25">
      <c r="A571" s="270"/>
      <c r="B571" s="270"/>
      <c r="C571" s="270"/>
      <c r="D571" s="270"/>
      <c r="E571" s="270"/>
      <c r="F571" s="270"/>
      <c r="G571" s="270"/>
      <c r="H571" s="270"/>
      <c r="I571" s="270"/>
      <c r="J571" s="270"/>
      <c r="K571" s="270"/>
      <c r="L571" s="270"/>
      <c r="M571" s="270"/>
      <c r="N571" s="270"/>
      <c r="O571" s="270"/>
      <c r="P571" s="270"/>
      <c r="Q571" s="270"/>
      <c r="R571" s="270"/>
      <c r="S571" s="270"/>
      <c r="T571" s="270"/>
      <c r="U571" s="270"/>
      <c r="V571" s="270"/>
      <c r="W571" s="270"/>
      <c r="X571" s="270"/>
      <c r="Y571" s="270"/>
      <c r="Z571" s="270"/>
      <c r="AA571" s="270"/>
      <c r="AB571" s="270"/>
    </row>
    <row r="572" spans="1:28" ht="22.5" x14ac:dyDescent="0.25">
      <c r="A572" s="270"/>
      <c r="B572" s="270"/>
      <c r="C572" s="270"/>
      <c r="D572" s="270"/>
      <c r="E572" s="270"/>
      <c r="F572" s="270"/>
      <c r="G572" s="270"/>
      <c r="H572" s="270"/>
      <c r="I572" s="270"/>
      <c r="J572" s="270"/>
      <c r="K572" s="270"/>
      <c r="L572" s="270"/>
      <c r="M572" s="270"/>
      <c r="N572" s="270"/>
      <c r="O572" s="270"/>
      <c r="P572" s="270"/>
      <c r="Q572" s="270"/>
      <c r="R572" s="270"/>
      <c r="S572" s="270"/>
      <c r="T572" s="270"/>
      <c r="U572" s="270"/>
      <c r="V572" s="270"/>
      <c r="W572" s="270"/>
      <c r="X572" s="270"/>
      <c r="Y572" s="270"/>
      <c r="Z572" s="270"/>
      <c r="AA572" s="270"/>
      <c r="AB572" s="270"/>
    </row>
    <row r="573" spans="1:28" ht="22.5" x14ac:dyDescent="0.25">
      <c r="A573" s="270"/>
      <c r="B573" s="270"/>
      <c r="C573" s="270"/>
      <c r="D573" s="270"/>
      <c r="E573" s="270"/>
      <c r="F573" s="270"/>
      <c r="G573" s="270"/>
      <c r="H573" s="270"/>
      <c r="I573" s="270"/>
      <c r="J573" s="270"/>
      <c r="K573" s="270"/>
      <c r="L573" s="270"/>
      <c r="M573" s="270"/>
      <c r="N573" s="270"/>
      <c r="O573" s="270"/>
      <c r="P573" s="270"/>
      <c r="Q573" s="270"/>
      <c r="R573" s="270"/>
      <c r="S573" s="270"/>
      <c r="T573" s="270"/>
      <c r="U573" s="270"/>
      <c r="V573" s="270"/>
      <c r="W573" s="270"/>
      <c r="X573" s="270"/>
      <c r="Y573" s="270"/>
      <c r="Z573" s="270"/>
      <c r="AA573" s="270"/>
      <c r="AB573" s="270"/>
    </row>
    <row r="574" spans="1:28" ht="22.5" x14ac:dyDescent="0.25">
      <c r="A574" s="270"/>
      <c r="B574" s="270"/>
      <c r="C574" s="270"/>
      <c r="D574" s="270"/>
      <c r="E574" s="270"/>
      <c r="F574" s="270"/>
      <c r="G574" s="270"/>
      <c r="H574" s="270"/>
      <c r="I574" s="270"/>
      <c r="J574" s="270"/>
      <c r="K574" s="270"/>
      <c r="L574" s="270"/>
      <c r="M574" s="270"/>
      <c r="N574" s="270"/>
      <c r="O574" s="270"/>
      <c r="P574" s="270"/>
      <c r="Q574" s="270"/>
      <c r="R574" s="270"/>
      <c r="S574" s="270"/>
      <c r="T574" s="270"/>
      <c r="U574" s="270"/>
      <c r="V574" s="270"/>
      <c r="W574" s="270"/>
      <c r="X574" s="270"/>
      <c r="Y574" s="270"/>
      <c r="Z574" s="270"/>
      <c r="AA574" s="270"/>
      <c r="AB574" s="270"/>
    </row>
    <row r="575" spans="1:28" ht="22.5" x14ac:dyDescent="0.25">
      <c r="A575" s="270"/>
      <c r="B575" s="270"/>
      <c r="C575" s="270"/>
      <c r="D575" s="270"/>
      <c r="E575" s="270"/>
      <c r="F575" s="270"/>
      <c r="G575" s="270"/>
      <c r="H575" s="270"/>
      <c r="I575" s="270"/>
      <c r="J575" s="270"/>
      <c r="K575" s="270"/>
      <c r="L575" s="270"/>
      <c r="M575" s="270"/>
      <c r="N575" s="270"/>
      <c r="O575" s="270"/>
      <c r="P575" s="270"/>
      <c r="Q575" s="270"/>
      <c r="R575" s="270"/>
      <c r="S575" s="270"/>
      <c r="T575" s="270"/>
      <c r="U575" s="270"/>
      <c r="V575" s="270"/>
      <c r="W575" s="270"/>
      <c r="X575" s="270"/>
      <c r="Y575" s="270"/>
      <c r="Z575" s="270"/>
      <c r="AA575" s="270"/>
      <c r="AB575" s="270"/>
    </row>
    <row r="576" spans="1:28" ht="22.5" x14ac:dyDescent="0.25">
      <c r="A576" s="270"/>
      <c r="B576" s="270"/>
      <c r="C576" s="270"/>
      <c r="D576" s="270"/>
      <c r="E576" s="270"/>
      <c r="F576" s="270"/>
      <c r="G576" s="270"/>
      <c r="H576" s="270"/>
      <c r="I576" s="270"/>
      <c r="J576" s="270"/>
      <c r="K576" s="270"/>
      <c r="L576" s="270"/>
      <c r="M576" s="270"/>
      <c r="N576" s="270"/>
      <c r="O576" s="270"/>
      <c r="P576" s="270"/>
      <c r="Q576" s="270"/>
      <c r="R576" s="270"/>
      <c r="S576" s="270"/>
      <c r="T576" s="270"/>
      <c r="U576" s="270"/>
      <c r="V576" s="270"/>
      <c r="W576" s="270"/>
      <c r="X576" s="270"/>
      <c r="Y576" s="270"/>
      <c r="Z576" s="270"/>
      <c r="AA576" s="270"/>
      <c r="AB576" s="270"/>
    </row>
    <row r="577" spans="1:28" ht="22.5" x14ac:dyDescent="0.25">
      <c r="A577" s="270"/>
      <c r="B577" s="270"/>
      <c r="C577" s="270"/>
      <c r="D577" s="270"/>
      <c r="E577" s="270"/>
      <c r="F577" s="270"/>
      <c r="G577" s="270"/>
      <c r="H577" s="270"/>
      <c r="I577" s="270"/>
      <c r="J577" s="270"/>
      <c r="K577" s="270"/>
      <c r="L577" s="270"/>
      <c r="M577" s="270"/>
      <c r="N577" s="270"/>
      <c r="O577" s="270"/>
      <c r="P577" s="270"/>
      <c r="Q577" s="270"/>
      <c r="R577" s="270"/>
      <c r="S577" s="270"/>
      <c r="T577" s="270"/>
      <c r="U577" s="270"/>
      <c r="V577" s="270"/>
      <c r="W577" s="270"/>
      <c r="X577" s="270"/>
      <c r="Y577" s="270"/>
      <c r="Z577" s="270"/>
      <c r="AA577" s="270"/>
      <c r="AB577" s="270"/>
    </row>
    <row r="578" spans="1:28" ht="22.5" x14ac:dyDescent="0.25">
      <c r="A578" s="270"/>
      <c r="B578" s="270"/>
      <c r="C578" s="270"/>
      <c r="D578" s="270"/>
      <c r="E578" s="270"/>
      <c r="F578" s="270"/>
      <c r="G578" s="270"/>
      <c r="H578" s="270"/>
      <c r="I578" s="270"/>
      <c r="J578" s="270"/>
      <c r="K578" s="270"/>
      <c r="L578" s="270"/>
      <c r="M578" s="270"/>
      <c r="N578" s="270"/>
      <c r="O578" s="270"/>
      <c r="P578" s="270"/>
      <c r="Q578" s="270"/>
      <c r="R578" s="270"/>
      <c r="S578" s="270"/>
      <c r="T578" s="270"/>
      <c r="U578" s="270"/>
      <c r="V578" s="270"/>
      <c r="W578" s="270"/>
      <c r="X578" s="270"/>
      <c r="Y578" s="270"/>
      <c r="Z578" s="270"/>
      <c r="AA578" s="270"/>
      <c r="AB578" s="270"/>
    </row>
    <row r="579" spans="1:28" ht="22.5" x14ac:dyDescent="0.25">
      <c r="A579" s="270"/>
      <c r="B579" s="270"/>
      <c r="C579" s="270"/>
      <c r="D579" s="270"/>
      <c r="E579" s="270"/>
      <c r="F579" s="270"/>
      <c r="G579" s="270"/>
      <c r="H579" s="270"/>
      <c r="I579" s="270"/>
      <c r="J579" s="270"/>
      <c r="K579" s="270"/>
      <c r="L579" s="270"/>
      <c r="M579" s="270"/>
      <c r="N579" s="270"/>
      <c r="O579" s="270"/>
      <c r="P579" s="270"/>
      <c r="Q579" s="270"/>
      <c r="R579" s="270"/>
      <c r="S579" s="270"/>
      <c r="T579" s="270"/>
      <c r="U579" s="270"/>
      <c r="V579" s="270"/>
      <c r="W579" s="270"/>
      <c r="X579" s="270"/>
      <c r="Y579" s="270"/>
      <c r="Z579" s="270"/>
      <c r="AA579" s="270"/>
      <c r="AB579" s="270"/>
    </row>
    <row r="580" spans="1:28" ht="22.5" x14ac:dyDescent="0.25">
      <c r="A580" s="270"/>
      <c r="B580" s="270"/>
      <c r="C580" s="270"/>
      <c r="D580" s="270"/>
      <c r="E580" s="270"/>
      <c r="F580" s="270"/>
      <c r="G580" s="270"/>
      <c r="H580" s="270"/>
      <c r="I580" s="270"/>
      <c r="J580" s="270"/>
      <c r="K580" s="270"/>
      <c r="L580" s="270"/>
      <c r="M580" s="270"/>
      <c r="N580" s="270"/>
      <c r="O580" s="270"/>
      <c r="P580" s="270"/>
      <c r="Q580" s="270"/>
      <c r="R580" s="270"/>
      <c r="S580" s="270"/>
      <c r="T580" s="270"/>
      <c r="U580" s="270"/>
      <c r="V580" s="270"/>
      <c r="W580" s="270"/>
      <c r="X580" s="270"/>
      <c r="Y580" s="270"/>
      <c r="Z580" s="270"/>
      <c r="AA580" s="270"/>
      <c r="AB580" s="270"/>
    </row>
    <row r="581" spans="1:28" ht="22.5" x14ac:dyDescent="0.25">
      <c r="A581" s="270"/>
      <c r="B581" s="270"/>
      <c r="C581" s="270"/>
      <c r="D581" s="270"/>
      <c r="E581" s="270"/>
      <c r="F581" s="270"/>
      <c r="G581" s="270"/>
      <c r="H581" s="270"/>
      <c r="I581" s="270"/>
      <c r="J581" s="270"/>
      <c r="K581" s="270"/>
      <c r="L581" s="270"/>
      <c r="M581" s="270"/>
      <c r="N581" s="270"/>
      <c r="O581" s="270"/>
      <c r="P581" s="270"/>
      <c r="Q581" s="270"/>
      <c r="R581" s="270"/>
      <c r="S581" s="270"/>
      <c r="T581" s="270"/>
      <c r="U581" s="270"/>
      <c r="V581" s="270"/>
      <c r="W581" s="270"/>
      <c r="X581" s="270"/>
      <c r="Y581" s="270"/>
      <c r="Z581" s="270"/>
      <c r="AA581" s="270"/>
      <c r="AB581" s="270"/>
    </row>
    <row r="582" spans="1:28" ht="22.5" x14ac:dyDescent="0.25">
      <c r="A582" s="270"/>
      <c r="B582" s="270"/>
      <c r="C582" s="270"/>
      <c r="D582" s="270"/>
      <c r="E582" s="270"/>
      <c r="F582" s="270"/>
      <c r="G582" s="270"/>
      <c r="H582" s="270"/>
      <c r="I582" s="270"/>
      <c r="J582" s="270"/>
      <c r="K582" s="270"/>
      <c r="L582" s="270"/>
      <c r="M582" s="270"/>
      <c r="N582" s="270"/>
      <c r="O582" s="270"/>
      <c r="P582" s="270"/>
      <c r="Q582" s="270"/>
      <c r="R582" s="270"/>
      <c r="S582" s="270"/>
      <c r="T582" s="270"/>
      <c r="U582" s="270"/>
      <c r="V582" s="270"/>
      <c r="W582" s="270"/>
      <c r="X582" s="270"/>
      <c r="Y582" s="270"/>
      <c r="Z582" s="270"/>
      <c r="AA582" s="270"/>
      <c r="AB582" s="270"/>
    </row>
    <row r="583" spans="1:28" ht="22.5" x14ac:dyDescent="0.25">
      <c r="A583" s="270"/>
      <c r="B583" s="270"/>
      <c r="C583" s="270"/>
      <c r="D583" s="270"/>
      <c r="E583" s="270"/>
      <c r="F583" s="270"/>
      <c r="G583" s="270"/>
      <c r="H583" s="270"/>
      <c r="I583" s="270"/>
      <c r="J583" s="270"/>
      <c r="K583" s="270"/>
      <c r="L583" s="270"/>
      <c r="M583" s="270"/>
      <c r="N583" s="270"/>
      <c r="O583" s="270"/>
      <c r="P583" s="270"/>
      <c r="Q583" s="270"/>
      <c r="R583" s="270"/>
      <c r="S583" s="270"/>
      <c r="T583" s="270"/>
      <c r="U583" s="270"/>
      <c r="V583" s="270"/>
      <c r="W583" s="270"/>
      <c r="X583" s="270"/>
      <c r="Y583" s="270"/>
      <c r="Z583" s="270"/>
      <c r="AA583" s="270"/>
      <c r="AB583" s="270"/>
    </row>
    <row r="584" spans="1:28" ht="22.5" x14ac:dyDescent="0.25">
      <c r="A584" s="270"/>
      <c r="B584" s="270"/>
      <c r="C584" s="270"/>
      <c r="D584" s="270"/>
      <c r="E584" s="270"/>
      <c r="F584" s="270"/>
      <c r="G584" s="270"/>
      <c r="H584" s="270"/>
      <c r="I584" s="270"/>
      <c r="J584" s="270"/>
      <c r="K584" s="270"/>
      <c r="L584" s="270"/>
      <c r="M584" s="270"/>
      <c r="N584" s="270"/>
      <c r="O584" s="270"/>
      <c r="P584" s="270"/>
      <c r="Q584" s="270"/>
      <c r="R584" s="270"/>
      <c r="S584" s="270"/>
      <c r="T584" s="270"/>
      <c r="U584" s="270"/>
      <c r="V584" s="270"/>
      <c r="W584" s="270"/>
      <c r="X584" s="270"/>
      <c r="Y584" s="270"/>
      <c r="Z584" s="270"/>
      <c r="AA584" s="270"/>
      <c r="AB584" s="270"/>
    </row>
    <row r="585" spans="1:28" ht="22.5" x14ac:dyDescent="0.25">
      <c r="A585" s="270"/>
      <c r="B585" s="270"/>
      <c r="C585" s="270"/>
      <c r="D585" s="270"/>
      <c r="E585" s="270"/>
      <c r="F585" s="270"/>
      <c r="G585" s="270"/>
      <c r="H585" s="270"/>
      <c r="I585" s="270"/>
      <c r="J585" s="270"/>
      <c r="K585" s="270"/>
      <c r="L585" s="270"/>
      <c r="M585" s="270"/>
      <c r="N585" s="270"/>
      <c r="O585" s="270"/>
      <c r="P585" s="270"/>
      <c r="Q585" s="270"/>
      <c r="R585" s="270"/>
      <c r="S585" s="270"/>
      <c r="T585" s="270"/>
      <c r="U585" s="270"/>
      <c r="V585" s="270"/>
      <c r="W585" s="270"/>
      <c r="X585" s="270"/>
      <c r="Y585" s="270"/>
      <c r="Z585" s="270"/>
      <c r="AA585" s="270"/>
      <c r="AB585" s="270"/>
    </row>
    <row r="586" spans="1:28" ht="22.5" x14ac:dyDescent="0.25">
      <c r="A586" s="270"/>
      <c r="B586" s="270"/>
      <c r="C586" s="270"/>
      <c r="D586" s="270"/>
      <c r="E586" s="270"/>
      <c r="F586" s="270"/>
      <c r="G586" s="270"/>
      <c r="H586" s="270"/>
      <c r="I586" s="270"/>
      <c r="J586" s="270"/>
      <c r="K586" s="270"/>
      <c r="L586" s="270"/>
      <c r="M586" s="270"/>
      <c r="N586" s="270"/>
      <c r="O586" s="270"/>
      <c r="P586" s="270"/>
      <c r="Q586" s="270"/>
      <c r="R586" s="270"/>
      <c r="S586" s="270"/>
      <c r="T586" s="270"/>
      <c r="U586" s="270"/>
      <c r="V586" s="270"/>
      <c r="W586" s="270"/>
      <c r="X586" s="270"/>
      <c r="Y586" s="270"/>
      <c r="Z586" s="270"/>
      <c r="AA586" s="270"/>
      <c r="AB586" s="270"/>
    </row>
    <row r="587" spans="1:28" ht="22.5" x14ac:dyDescent="0.25">
      <c r="A587" s="270"/>
      <c r="B587" s="270"/>
      <c r="C587" s="270"/>
      <c r="D587" s="270"/>
      <c r="E587" s="270"/>
      <c r="F587" s="270"/>
      <c r="G587" s="270"/>
      <c r="H587" s="270"/>
      <c r="I587" s="270"/>
      <c r="J587" s="270"/>
      <c r="K587" s="270"/>
      <c r="L587" s="270"/>
      <c r="M587" s="270"/>
      <c r="N587" s="270"/>
      <c r="O587" s="270"/>
      <c r="P587" s="270"/>
      <c r="Q587" s="270"/>
      <c r="R587" s="270"/>
      <c r="S587" s="270"/>
      <c r="T587" s="270"/>
      <c r="U587" s="270"/>
      <c r="V587" s="270"/>
      <c r="W587" s="270"/>
      <c r="X587" s="270"/>
      <c r="Y587" s="270"/>
      <c r="Z587" s="270"/>
      <c r="AA587" s="270"/>
      <c r="AB587" s="270"/>
    </row>
    <row r="588" spans="1:28" ht="22.5" x14ac:dyDescent="0.25">
      <c r="A588" s="270"/>
      <c r="B588" s="270"/>
      <c r="C588" s="270"/>
      <c r="D588" s="270"/>
      <c r="E588" s="270"/>
      <c r="F588" s="270"/>
      <c r="G588" s="270"/>
      <c r="H588" s="270"/>
      <c r="I588" s="270"/>
      <c r="J588" s="270"/>
      <c r="K588" s="270"/>
      <c r="L588" s="270"/>
      <c r="M588" s="270"/>
      <c r="N588" s="270"/>
      <c r="O588" s="270"/>
      <c r="P588" s="270"/>
      <c r="Q588" s="270"/>
      <c r="R588" s="270"/>
      <c r="S588" s="270"/>
      <c r="T588" s="270"/>
      <c r="U588" s="270"/>
      <c r="V588" s="270"/>
      <c r="W588" s="270"/>
      <c r="X588" s="270"/>
      <c r="Y588" s="270"/>
      <c r="Z588" s="270"/>
      <c r="AA588" s="270"/>
      <c r="AB588" s="270"/>
    </row>
    <row r="589" spans="1:28" ht="22.5" x14ac:dyDescent="0.25">
      <c r="A589" s="270"/>
      <c r="B589" s="270"/>
      <c r="C589" s="270"/>
      <c r="D589" s="270"/>
      <c r="E589" s="270"/>
      <c r="F589" s="270"/>
      <c r="G589" s="270"/>
      <c r="H589" s="270"/>
      <c r="I589" s="270"/>
      <c r="J589" s="270"/>
      <c r="K589" s="270"/>
      <c r="L589" s="270"/>
      <c r="M589" s="270"/>
      <c r="N589" s="270"/>
      <c r="O589" s="270"/>
      <c r="P589" s="270"/>
      <c r="Q589" s="270"/>
      <c r="R589" s="270"/>
      <c r="S589" s="270"/>
      <c r="T589" s="270"/>
      <c r="U589" s="270"/>
      <c r="V589" s="270"/>
      <c r="W589" s="270"/>
      <c r="X589" s="270"/>
      <c r="Y589" s="270"/>
      <c r="Z589" s="270"/>
      <c r="AA589" s="270"/>
      <c r="AB589" s="270"/>
    </row>
    <row r="590" spans="1:28" ht="22.5" x14ac:dyDescent="0.25">
      <c r="A590" s="270"/>
      <c r="B590" s="270"/>
      <c r="C590" s="270"/>
      <c r="D590" s="270"/>
      <c r="E590" s="270"/>
      <c r="F590" s="270"/>
      <c r="G590" s="270"/>
      <c r="H590" s="270"/>
      <c r="I590" s="270"/>
      <c r="J590" s="270"/>
      <c r="K590" s="270"/>
      <c r="L590" s="270"/>
      <c r="M590" s="270"/>
      <c r="N590" s="270"/>
      <c r="O590" s="270"/>
      <c r="P590" s="270"/>
      <c r="Q590" s="270"/>
      <c r="R590" s="270"/>
      <c r="S590" s="270"/>
      <c r="T590" s="270"/>
      <c r="U590" s="270"/>
      <c r="V590" s="270"/>
      <c r="W590" s="270"/>
      <c r="X590" s="270"/>
      <c r="Y590" s="270"/>
      <c r="Z590" s="270"/>
      <c r="AA590" s="270"/>
      <c r="AB590" s="270"/>
    </row>
    <row r="591" spans="1:28" ht="22.5" x14ac:dyDescent="0.25">
      <c r="A591" s="270"/>
      <c r="B591" s="270"/>
      <c r="C591" s="270"/>
      <c r="D591" s="270"/>
      <c r="E591" s="270"/>
      <c r="F591" s="270"/>
      <c r="G591" s="270"/>
      <c r="H591" s="270"/>
      <c r="I591" s="270"/>
      <c r="J591" s="270"/>
      <c r="K591" s="270"/>
      <c r="L591" s="270"/>
      <c r="M591" s="270"/>
      <c r="N591" s="270"/>
      <c r="O591" s="270"/>
      <c r="P591" s="270"/>
      <c r="Q591" s="270"/>
      <c r="R591" s="270"/>
      <c r="S591" s="270"/>
      <c r="T591" s="270"/>
      <c r="U591" s="270"/>
      <c r="V591" s="270"/>
      <c r="W591" s="270"/>
      <c r="X591" s="270"/>
      <c r="Y591" s="270"/>
      <c r="Z591" s="270"/>
      <c r="AA591" s="270"/>
      <c r="AB591" s="270"/>
    </row>
    <row r="592" spans="1:28" ht="22.5" x14ac:dyDescent="0.25">
      <c r="A592" s="270"/>
      <c r="B592" s="270"/>
      <c r="C592" s="270"/>
      <c r="D592" s="270"/>
      <c r="E592" s="270"/>
      <c r="F592" s="270"/>
      <c r="G592" s="270"/>
      <c r="H592" s="270"/>
      <c r="I592" s="270"/>
      <c r="J592" s="270"/>
      <c r="K592" s="270"/>
      <c r="L592" s="270"/>
      <c r="M592" s="270"/>
      <c r="N592" s="270"/>
      <c r="O592" s="270"/>
      <c r="P592" s="270"/>
      <c r="Q592" s="270"/>
      <c r="R592" s="270"/>
      <c r="S592" s="270"/>
      <c r="T592" s="270"/>
      <c r="U592" s="270"/>
      <c r="V592" s="270"/>
      <c r="W592" s="270"/>
      <c r="X592" s="270"/>
      <c r="Y592" s="270"/>
      <c r="Z592" s="270"/>
      <c r="AA592" s="270"/>
      <c r="AB592" s="270"/>
    </row>
    <row r="593" spans="1:28" ht="22.5" x14ac:dyDescent="0.25">
      <c r="A593" s="270"/>
      <c r="B593" s="270"/>
      <c r="C593" s="270"/>
      <c r="D593" s="270"/>
      <c r="E593" s="270"/>
      <c r="F593" s="270"/>
      <c r="G593" s="270"/>
      <c r="H593" s="270"/>
      <c r="I593" s="270"/>
      <c r="J593" s="270"/>
      <c r="K593" s="270"/>
      <c r="L593" s="270"/>
      <c r="M593" s="270"/>
      <c r="N593" s="270"/>
      <c r="O593" s="270"/>
      <c r="P593" s="270"/>
      <c r="Q593" s="270"/>
      <c r="R593" s="270"/>
      <c r="S593" s="270"/>
      <c r="T593" s="270"/>
      <c r="U593" s="270"/>
      <c r="V593" s="270"/>
      <c r="W593" s="270"/>
      <c r="X593" s="270"/>
      <c r="Y593" s="270"/>
      <c r="Z593" s="270"/>
      <c r="AA593" s="270"/>
      <c r="AB593" s="270"/>
    </row>
    <row r="594" spans="1:28" ht="22.5" x14ac:dyDescent="0.25">
      <c r="A594" s="270"/>
      <c r="B594" s="270"/>
      <c r="C594" s="270"/>
      <c r="D594" s="270"/>
      <c r="E594" s="270"/>
      <c r="F594" s="270"/>
      <c r="G594" s="270"/>
      <c r="H594" s="270"/>
      <c r="I594" s="270"/>
      <c r="J594" s="270"/>
      <c r="K594" s="270"/>
      <c r="L594" s="270"/>
      <c r="M594" s="270"/>
      <c r="N594" s="270"/>
      <c r="O594" s="270"/>
      <c r="P594" s="270"/>
      <c r="Q594" s="270"/>
      <c r="R594" s="270"/>
      <c r="S594" s="270"/>
      <c r="T594" s="270"/>
      <c r="U594" s="270"/>
      <c r="V594" s="270"/>
      <c r="W594" s="270"/>
      <c r="X594" s="270"/>
      <c r="Y594" s="270"/>
      <c r="Z594" s="270"/>
      <c r="AA594" s="270"/>
      <c r="AB594" s="270"/>
    </row>
    <row r="595" spans="1:28" ht="22.5" x14ac:dyDescent="0.25">
      <c r="A595" s="270"/>
      <c r="B595" s="270"/>
      <c r="C595" s="270"/>
      <c r="D595" s="270"/>
      <c r="E595" s="270"/>
      <c r="F595" s="270"/>
      <c r="G595" s="270"/>
      <c r="H595" s="270"/>
      <c r="I595" s="270"/>
      <c r="J595" s="270"/>
      <c r="K595" s="270"/>
      <c r="L595" s="270"/>
      <c r="M595" s="270"/>
      <c r="N595" s="270"/>
      <c r="O595" s="270"/>
      <c r="P595" s="270"/>
      <c r="Q595" s="270"/>
      <c r="R595" s="270"/>
      <c r="S595" s="270"/>
      <c r="T595" s="270"/>
      <c r="U595" s="270"/>
      <c r="V595" s="270"/>
      <c r="W595" s="270"/>
      <c r="X595" s="270"/>
      <c r="Y595" s="270"/>
      <c r="Z595" s="270"/>
      <c r="AA595" s="270"/>
      <c r="AB595" s="270"/>
    </row>
    <row r="596" spans="1:28" ht="22.5" x14ac:dyDescent="0.25">
      <c r="A596" s="270"/>
      <c r="B596" s="270"/>
      <c r="C596" s="270"/>
      <c r="D596" s="270"/>
      <c r="E596" s="270"/>
      <c r="F596" s="270"/>
      <c r="G596" s="270"/>
      <c r="H596" s="270"/>
      <c r="I596" s="270"/>
      <c r="J596" s="270"/>
      <c r="K596" s="270"/>
      <c r="L596" s="270"/>
      <c r="M596" s="270"/>
      <c r="N596" s="270"/>
      <c r="O596" s="270"/>
      <c r="P596" s="270"/>
      <c r="Q596" s="270"/>
      <c r="R596" s="270"/>
      <c r="S596" s="270"/>
      <c r="T596" s="270"/>
      <c r="U596" s="270"/>
      <c r="V596" s="270"/>
      <c r="W596" s="270"/>
      <c r="X596" s="270"/>
      <c r="Y596" s="270"/>
      <c r="Z596" s="270"/>
      <c r="AA596" s="270"/>
      <c r="AB596" s="270"/>
    </row>
    <row r="597" spans="1:28" ht="22.5" x14ac:dyDescent="0.25">
      <c r="A597" s="270"/>
      <c r="B597" s="270"/>
      <c r="C597" s="270"/>
      <c r="D597" s="270"/>
      <c r="E597" s="270"/>
      <c r="F597" s="270"/>
      <c r="G597" s="270"/>
      <c r="H597" s="270"/>
      <c r="I597" s="270"/>
      <c r="J597" s="270"/>
      <c r="K597" s="270"/>
      <c r="L597" s="270"/>
      <c r="M597" s="270"/>
      <c r="N597" s="270"/>
      <c r="O597" s="270"/>
      <c r="P597" s="270"/>
      <c r="Q597" s="270"/>
      <c r="R597" s="270"/>
      <c r="S597" s="270"/>
      <c r="T597" s="270"/>
      <c r="U597" s="270"/>
      <c r="V597" s="270"/>
      <c r="W597" s="270"/>
      <c r="X597" s="270"/>
      <c r="Y597" s="270"/>
      <c r="Z597" s="270"/>
      <c r="AA597" s="270"/>
      <c r="AB597" s="270"/>
    </row>
    <row r="598" spans="1:28" ht="22.5" x14ac:dyDescent="0.25">
      <c r="A598" s="270"/>
      <c r="B598" s="270"/>
      <c r="C598" s="270"/>
      <c r="D598" s="270"/>
      <c r="E598" s="270"/>
      <c r="F598" s="270"/>
      <c r="G598" s="270"/>
      <c r="H598" s="270"/>
      <c r="I598" s="270"/>
      <c r="J598" s="270"/>
      <c r="K598" s="270"/>
      <c r="L598" s="270"/>
      <c r="M598" s="270"/>
      <c r="N598" s="270"/>
      <c r="O598" s="270"/>
      <c r="P598" s="270"/>
      <c r="Q598" s="270"/>
      <c r="R598" s="270"/>
      <c r="S598" s="270"/>
      <c r="T598" s="270"/>
      <c r="U598" s="270"/>
      <c r="V598" s="270"/>
      <c r="W598" s="270"/>
      <c r="X598" s="270"/>
      <c r="Y598" s="270"/>
      <c r="Z598" s="270"/>
      <c r="AA598" s="270"/>
      <c r="AB598" s="270"/>
    </row>
    <row r="599" spans="1:28" ht="22.5" x14ac:dyDescent="0.25">
      <c r="A599" s="270"/>
      <c r="B599" s="270"/>
      <c r="C599" s="270"/>
      <c r="D599" s="270"/>
      <c r="E599" s="270"/>
      <c r="F599" s="270"/>
      <c r="G599" s="270"/>
      <c r="H599" s="270"/>
      <c r="I599" s="270"/>
      <c r="J599" s="270"/>
      <c r="K599" s="270"/>
      <c r="L599" s="270"/>
      <c r="M599" s="270"/>
      <c r="N599" s="270"/>
      <c r="O599" s="270"/>
      <c r="P599" s="270"/>
      <c r="Q599" s="270"/>
      <c r="R599" s="270"/>
      <c r="S599" s="270"/>
      <c r="T599" s="270"/>
      <c r="U599" s="270"/>
      <c r="V599" s="270"/>
      <c r="W599" s="270"/>
      <c r="X599" s="270"/>
      <c r="Y599" s="270"/>
      <c r="Z599" s="270"/>
      <c r="AA599" s="270"/>
      <c r="AB599" s="270"/>
    </row>
    <row r="600" spans="1:28" ht="22.5" x14ac:dyDescent="0.25">
      <c r="A600" s="270"/>
      <c r="B600" s="270"/>
      <c r="C600" s="270"/>
      <c r="D600" s="270"/>
      <c r="E600" s="270"/>
      <c r="F600" s="270"/>
      <c r="G600" s="270"/>
      <c r="H600" s="270"/>
      <c r="I600" s="270"/>
      <c r="J600" s="270"/>
      <c r="K600" s="270"/>
      <c r="L600" s="270"/>
      <c r="M600" s="270"/>
      <c r="N600" s="270"/>
      <c r="O600" s="270"/>
      <c r="P600" s="270"/>
      <c r="Q600" s="270"/>
      <c r="R600" s="270"/>
      <c r="S600" s="270"/>
      <c r="T600" s="270"/>
      <c r="U600" s="270"/>
      <c r="V600" s="270"/>
      <c r="W600" s="270"/>
      <c r="X600" s="270"/>
      <c r="Y600" s="270"/>
      <c r="Z600" s="270"/>
      <c r="AA600" s="270"/>
      <c r="AB600" s="270"/>
    </row>
    <row r="601" spans="1:28" ht="22.5" x14ac:dyDescent="0.25">
      <c r="A601" s="270"/>
      <c r="B601" s="270"/>
      <c r="C601" s="270"/>
      <c r="D601" s="270"/>
      <c r="E601" s="270"/>
      <c r="F601" s="270"/>
      <c r="G601" s="270"/>
      <c r="H601" s="270"/>
      <c r="I601" s="270"/>
      <c r="J601" s="270"/>
      <c r="K601" s="270"/>
      <c r="L601" s="270"/>
      <c r="M601" s="270"/>
      <c r="N601" s="270"/>
      <c r="O601" s="270"/>
      <c r="P601" s="270"/>
      <c r="Q601" s="270"/>
      <c r="R601" s="270"/>
      <c r="S601" s="270"/>
      <c r="T601" s="270"/>
      <c r="U601" s="270"/>
      <c r="V601" s="270"/>
      <c r="W601" s="270"/>
      <c r="X601" s="270"/>
      <c r="Y601" s="270"/>
      <c r="Z601" s="270"/>
      <c r="AA601" s="270"/>
      <c r="AB601" s="270"/>
    </row>
    <row r="602" spans="1:28" ht="22.5" x14ac:dyDescent="0.25">
      <c r="A602" s="270"/>
      <c r="B602" s="270"/>
      <c r="C602" s="270"/>
      <c r="D602" s="270"/>
      <c r="E602" s="270"/>
      <c r="F602" s="270"/>
      <c r="G602" s="270"/>
      <c r="H602" s="270"/>
      <c r="I602" s="270"/>
      <c r="J602" s="270"/>
      <c r="K602" s="270"/>
      <c r="L602" s="270"/>
      <c r="M602" s="270"/>
      <c r="N602" s="270"/>
      <c r="O602" s="270"/>
      <c r="P602" s="270"/>
      <c r="Q602" s="270"/>
      <c r="R602" s="270"/>
      <c r="S602" s="270"/>
      <c r="T602" s="270"/>
      <c r="U602" s="270"/>
      <c r="V602" s="270"/>
      <c r="W602" s="270"/>
      <c r="X602" s="270"/>
      <c r="Y602" s="270"/>
      <c r="Z602" s="270"/>
      <c r="AA602" s="270"/>
      <c r="AB602" s="270"/>
    </row>
    <row r="603" spans="1:28" ht="22.5" x14ac:dyDescent="0.25">
      <c r="A603" s="270"/>
      <c r="B603" s="270"/>
      <c r="C603" s="270"/>
      <c r="D603" s="270"/>
      <c r="E603" s="270"/>
      <c r="F603" s="270"/>
      <c r="G603" s="270"/>
      <c r="H603" s="270"/>
      <c r="I603" s="270"/>
      <c r="J603" s="270"/>
      <c r="K603" s="270"/>
      <c r="L603" s="270"/>
      <c r="M603" s="270"/>
      <c r="N603" s="270"/>
      <c r="O603" s="270"/>
      <c r="P603" s="270"/>
      <c r="Q603" s="270"/>
      <c r="R603" s="270"/>
      <c r="S603" s="270"/>
      <c r="T603" s="270"/>
      <c r="U603" s="270"/>
      <c r="V603" s="270"/>
      <c r="W603" s="270"/>
      <c r="X603" s="270"/>
      <c r="Y603" s="270"/>
      <c r="Z603" s="270"/>
      <c r="AA603" s="270"/>
      <c r="AB603" s="270"/>
    </row>
    <row r="604" spans="1:28" ht="22.5" x14ac:dyDescent="0.25">
      <c r="A604" s="270"/>
      <c r="B604" s="270"/>
      <c r="C604" s="270"/>
      <c r="D604" s="270"/>
      <c r="E604" s="270"/>
      <c r="F604" s="270"/>
      <c r="G604" s="270"/>
      <c r="H604" s="270"/>
      <c r="I604" s="270"/>
      <c r="J604" s="270"/>
      <c r="K604" s="270"/>
      <c r="L604" s="270"/>
      <c r="M604" s="270"/>
      <c r="N604" s="270"/>
      <c r="O604" s="270"/>
      <c r="P604" s="270"/>
      <c r="Q604" s="270"/>
      <c r="R604" s="270"/>
      <c r="S604" s="270"/>
      <c r="T604" s="270"/>
      <c r="U604" s="270"/>
      <c r="V604" s="270"/>
      <c r="W604" s="270"/>
      <c r="X604" s="270"/>
      <c r="Y604" s="270"/>
      <c r="Z604" s="270"/>
      <c r="AA604" s="270"/>
      <c r="AB604" s="270"/>
    </row>
    <row r="605" spans="1:28" ht="22.5" x14ac:dyDescent="0.25">
      <c r="A605" s="270"/>
      <c r="B605" s="270"/>
      <c r="C605" s="270"/>
      <c r="D605" s="270"/>
      <c r="E605" s="270"/>
      <c r="F605" s="270"/>
      <c r="G605" s="270"/>
      <c r="H605" s="270"/>
      <c r="I605" s="270"/>
      <c r="J605" s="270"/>
      <c r="K605" s="270"/>
      <c r="L605" s="270"/>
      <c r="M605" s="270"/>
      <c r="N605" s="270"/>
      <c r="O605" s="270"/>
      <c r="P605" s="270"/>
      <c r="Q605" s="270"/>
      <c r="R605" s="270"/>
      <c r="S605" s="270"/>
      <c r="T605" s="270"/>
      <c r="U605" s="270"/>
      <c r="V605" s="270"/>
      <c r="W605" s="270"/>
      <c r="X605" s="270"/>
      <c r="Y605" s="270"/>
      <c r="Z605" s="270"/>
      <c r="AA605" s="270"/>
      <c r="AB605" s="270"/>
    </row>
    <row r="606" spans="1:28" ht="22.5" x14ac:dyDescent="0.25">
      <c r="A606" s="270"/>
      <c r="B606" s="270"/>
      <c r="C606" s="270"/>
      <c r="D606" s="270"/>
      <c r="E606" s="270"/>
      <c r="F606" s="270"/>
      <c r="G606" s="270"/>
      <c r="H606" s="270"/>
      <c r="I606" s="270"/>
      <c r="J606" s="270"/>
      <c r="K606" s="270"/>
      <c r="L606" s="270"/>
      <c r="M606" s="270"/>
      <c r="N606" s="270"/>
      <c r="O606" s="270"/>
      <c r="P606" s="270"/>
      <c r="Q606" s="270"/>
      <c r="R606" s="270"/>
      <c r="S606" s="270"/>
      <c r="T606" s="270"/>
      <c r="U606" s="270"/>
      <c r="V606" s="270"/>
      <c r="W606" s="270"/>
      <c r="X606" s="270"/>
      <c r="Y606" s="270"/>
      <c r="Z606" s="270"/>
      <c r="AA606" s="270"/>
      <c r="AB606" s="270"/>
    </row>
    <row r="607" spans="1:28" ht="22.5" x14ac:dyDescent="0.25">
      <c r="A607" s="270"/>
      <c r="B607" s="270"/>
      <c r="C607" s="270"/>
      <c r="D607" s="270"/>
      <c r="E607" s="270"/>
      <c r="F607" s="270"/>
      <c r="G607" s="270"/>
      <c r="H607" s="270"/>
      <c r="I607" s="270"/>
      <c r="J607" s="270"/>
      <c r="K607" s="270"/>
      <c r="L607" s="270"/>
      <c r="M607" s="270"/>
      <c r="N607" s="270"/>
      <c r="O607" s="270"/>
      <c r="P607" s="270"/>
      <c r="Q607" s="270"/>
      <c r="R607" s="270"/>
      <c r="S607" s="270"/>
      <c r="T607" s="270"/>
      <c r="U607" s="270"/>
      <c r="V607" s="270"/>
      <c r="W607" s="270"/>
      <c r="X607" s="270"/>
      <c r="Y607" s="270"/>
      <c r="Z607" s="270"/>
      <c r="AA607" s="270"/>
      <c r="AB607" s="270"/>
    </row>
    <row r="608" spans="1:28" ht="22.5" x14ac:dyDescent="0.25">
      <c r="A608" s="270"/>
      <c r="B608" s="270"/>
      <c r="C608" s="270"/>
      <c r="D608" s="270"/>
      <c r="E608" s="270"/>
      <c r="F608" s="270"/>
      <c r="G608" s="270"/>
      <c r="H608" s="270"/>
      <c r="I608" s="270"/>
      <c r="J608" s="270"/>
      <c r="K608" s="270"/>
      <c r="L608" s="270"/>
      <c r="M608" s="270"/>
      <c r="N608" s="270"/>
      <c r="O608" s="270"/>
      <c r="P608" s="270"/>
      <c r="Q608" s="270"/>
      <c r="R608" s="270"/>
      <c r="S608" s="270"/>
      <c r="T608" s="270"/>
      <c r="U608" s="270"/>
      <c r="V608" s="270"/>
      <c r="W608" s="270"/>
      <c r="X608" s="270"/>
      <c r="Y608" s="270"/>
      <c r="Z608" s="270"/>
      <c r="AA608" s="270"/>
      <c r="AB608" s="270"/>
    </row>
    <row r="609" spans="1:28" ht="22.5" x14ac:dyDescent="0.25">
      <c r="A609" s="270"/>
      <c r="B609" s="270"/>
      <c r="C609" s="270"/>
      <c r="D609" s="270"/>
      <c r="E609" s="270"/>
      <c r="F609" s="270"/>
      <c r="G609" s="270"/>
      <c r="H609" s="270"/>
      <c r="I609" s="270"/>
      <c r="J609" s="270"/>
      <c r="K609" s="270"/>
      <c r="L609" s="270"/>
      <c r="M609" s="270"/>
      <c r="N609" s="270"/>
      <c r="O609" s="270"/>
      <c r="P609" s="270"/>
      <c r="Q609" s="270"/>
      <c r="R609" s="270"/>
      <c r="S609" s="270"/>
      <c r="T609" s="270"/>
      <c r="U609" s="270"/>
      <c r="V609" s="270"/>
      <c r="W609" s="270"/>
      <c r="X609" s="270"/>
      <c r="Y609" s="270"/>
      <c r="Z609" s="270"/>
      <c r="AA609" s="270"/>
      <c r="AB609" s="270"/>
    </row>
    <row r="610" spans="1:28" ht="22.5" x14ac:dyDescent="0.25">
      <c r="A610" s="270"/>
      <c r="B610" s="270"/>
      <c r="C610" s="270"/>
      <c r="D610" s="270"/>
      <c r="E610" s="270"/>
      <c r="F610" s="270"/>
      <c r="G610" s="270"/>
      <c r="H610" s="270"/>
      <c r="I610" s="270"/>
      <c r="J610" s="270"/>
      <c r="K610" s="270"/>
      <c r="L610" s="270"/>
      <c r="M610" s="270"/>
      <c r="N610" s="270"/>
      <c r="O610" s="270"/>
      <c r="P610" s="270"/>
      <c r="Q610" s="270"/>
      <c r="R610" s="270"/>
      <c r="S610" s="270"/>
      <c r="T610" s="270"/>
      <c r="U610" s="270"/>
      <c r="V610" s="270"/>
      <c r="W610" s="270"/>
      <c r="X610" s="270"/>
      <c r="Y610" s="270"/>
      <c r="Z610" s="270"/>
      <c r="AA610" s="270"/>
      <c r="AB610" s="270"/>
    </row>
    <row r="611" spans="1:28" ht="22.5" x14ac:dyDescent="0.25">
      <c r="A611" s="270"/>
      <c r="B611" s="270"/>
      <c r="C611" s="270"/>
      <c r="D611" s="270"/>
      <c r="E611" s="270"/>
      <c r="F611" s="270"/>
      <c r="G611" s="270"/>
      <c r="H611" s="270"/>
      <c r="I611" s="270"/>
      <c r="J611" s="270"/>
      <c r="K611" s="270"/>
      <c r="L611" s="270"/>
      <c r="M611" s="270"/>
      <c r="N611" s="270"/>
      <c r="O611" s="270"/>
      <c r="P611" s="270"/>
      <c r="Q611" s="270"/>
      <c r="R611" s="270"/>
      <c r="S611" s="270"/>
      <c r="T611" s="270"/>
      <c r="U611" s="270"/>
      <c r="V611" s="270"/>
      <c r="W611" s="270"/>
      <c r="X611" s="270"/>
      <c r="Y611" s="270"/>
      <c r="Z611" s="270"/>
      <c r="AA611" s="270"/>
      <c r="AB611" s="270"/>
    </row>
    <row r="612" spans="1:28" ht="22.5" x14ac:dyDescent="0.25">
      <c r="A612" s="270"/>
      <c r="B612" s="270"/>
      <c r="C612" s="270"/>
      <c r="D612" s="270"/>
      <c r="E612" s="270"/>
      <c r="F612" s="270"/>
      <c r="G612" s="270"/>
      <c r="H612" s="270"/>
      <c r="I612" s="270"/>
      <c r="J612" s="270"/>
      <c r="K612" s="270"/>
      <c r="L612" s="270"/>
      <c r="M612" s="270"/>
      <c r="N612" s="270"/>
      <c r="O612" s="270"/>
      <c r="P612" s="270"/>
      <c r="Q612" s="270"/>
      <c r="R612" s="270"/>
      <c r="S612" s="270"/>
      <c r="T612" s="270"/>
      <c r="U612" s="270"/>
      <c r="V612" s="270"/>
      <c r="W612" s="270"/>
      <c r="X612" s="270"/>
      <c r="Y612" s="270"/>
      <c r="Z612" s="270"/>
      <c r="AA612" s="270"/>
      <c r="AB612" s="270"/>
    </row>
    <row r="613" spans="1:28" ht="22.5" x14ac:dyDescent="0.25">
      <c r="A613" s="270"/>
      <c r="B613" s="270"/>
      <c r="C613" s="270"/>
      <c r="D613" s="270"/>
      <c r="E613" s="270"/>
      <c r="F613" s="270"/>
      <c r="G613" s="270"/>
      <c r="H613" s="270"/>
      <c r="I613" s="270"/>
      <c r="J613" s="270"/>
      <c r="K613" s="270"/>
      <c r="L613" s="270"/>
      <c r="M613" s="270"/>
      <c r="N613" s="270"/>
      <c r="O613" s="270"/>
      <c r="P613" s="270"/>
      <c r="Q613" s="270"/>
      <c r="R613" s="270"/>
      <c r="S613" s="270"/>
      <c r="T613" s="270"/>
      <c r="U613" s="270"/>
      <c r="V613" s="270"/>
      <c r="W613" s="270"/>
      <c r="X613" s="270"/>
      <c r="Y613" s="270"/>
      <c r="Z613" s="270"/>
      <c r="AA613" s="270"/>
      <c r="AB613" s="270"/>
    </row>
    <row r="614" spans="1:28" ht="22.5" x14ac:dyDescent="0.25">
      <c r="A614" s="270"/>
      <c r="B614" s="270"/>
      <c r="C614" s="270"/>
      <c r="D614" s="270"/>
      <c r="E614" s="270"/>
      <c r="F614" s="270"/>
      <c r="G614" s="270"/>
      <c r="H614" s="270"/>
      <c r="I614" s="270"/>
      <c r="J614" s="270"/>
      <c r="K614" s="270"/>
      <c r="L614" s="270"/>
      <c r="M614" s="270"/>
      <c r="N614" s="270"/>
      <c r="O614" s="270"/>
      <c r="P614" s="270"/>
      <c r="Q614" s="270"/>
      <c r="R614" s="270"/>
      <c r="S614" s="270"/>
      <c r="T614" s="270"/>
      <c r="U614" s="270"/>
      <c r="V614" s="270"/>
      <c r="W614" s="270"/>
      <c r="X614" s="270"/>
      <c r="Y614" s="270"/>
      <c r="Z614" s="270"/>
      <c r="AA614" s="270"/>
      <c r="AB614" s="270"/>
    </row>
    <row r="615" spans="1:28" ht="22.5" x14ac:dyDescent="0.25">
      <c r="A615" s="270"/>
      <c r="B615" s="270"/>
      <c r="C615" s="270"/>
      <c r="D615" s="270"/>
      <c r="E615" s="270"/>
      <c r="F615" s="270"/>
      <c r="G615" s="270"/>
      <c r="H615" s="270"/>
      <c r="I615" s="270"/>
      <c r="J615" s="270"/>
      <c r="K615" s="270"/>
      <c r="L615" s="270"/>
      <c r="M615" s="270"/>
      <c r="N615" s="270"/>
      <c r="O615" s="270"/>
      <c r="P615" s="270"/>
      <c r="Q615" s="270"/>
      <c r="R615" s="270"/>
      <c r="S615" s="270"/>
      <c r="T615" s="270"/>
      <c r="U615" s="270"/>
      <c r="V615" s="270"/>
      <c r="W615" s="270"/>
      <c r="X615" s="270"/>
      <c r="Y615" s="270"/>
      <c r="Z615" s="270"/>
      <c r="AA615" s="270"/>
      <c r="AB615" s="270"/>
    </row>
    <row r="616" spans="1:28" ht="22.5" x14ac:dyDescent="0.25">
      <c r="A616" s="270"/>
      <c r="B616" s="270"/>
      <c r="C616" s="270"/>
      <c r="D616" s="270"/>
      <c r="E616" s="270"/>
      <c r="F616" s="270"/>
      <c r="G616" s="270"/>
      <c r="H616" s="270"/>
      <c r="I616" s="270"/>
      <c r="J616" s="270"/>
      <c r="K616" s="270"/>
      <c r="L616" s="270"/>
      <c r="M616" s="270"/>
      <c r="N616" s="270"/>
      <c r="O616" s="270"/>
      <c r="P616" s="270"/>
      <c r="Q616" s="270"/>
      <c r="R616" s="270"/>
      <c r="S616" s="270"/>
      <c r="T616" s="270"/>
      <c r="U616" s="270"/>
      <c r="V616" s="270"/>
      <c r="W616" s="270"/>
      <c r="X616" s="270"/>
      <c r="Y616" s="270"/>
      <c r="Z616" s="270"/>
      <c r="AA616" s="270"/>
      <c r="AB616" s="270"/>
    </row>
    <row r="617" spans="1:28" ht="22.5" x14ac:dyDescent="0.25">
      <c r="A617" s="270"/>
      <c r="B617" s="270"/>
      <c r="C617" s="270"/>
      <c r="D617" s="270"/>
      <c r="E617" s="270"/>
      <c r="F617" s="270"/>
      <c r="G617" s="270"/>
      <c r="H617" s="270"/>
      <c r="I617" s="270"/>
      <c r="J617" s="270"/>
      <c r="K617" s="270"/>
      <c r="L617" s="270"/>
      <c r="M617" s="270"/>
      <c r="N617" s="270"/>
      <c r="O617" s="270"/>
      <c r="P617" s="270"/>
      <c r="Q617" s="270"/>
      <c r="R617" s="270"/>
      <c r="S617" s="270"/>
      <c r="T617" s="270"/>
      <c r="U617" s="270"/>
      <c r="V617" s="270"/>
      <c r="W617" s="270"/>
      <c r="X617" s="270"/>
      <c r="Y617" s="270"/>
      <c r="Z617" s="270"/>
      <c r="AA617" s="270"/>
      <c r="AB617" s="270"/>
    </row>
    <row r="618" spans="1:28" ht="22.5" x14ac:dyDescent="0.25">
      <c r="A618" s="270"/>
      <c r="B618" s="270"/>
      <c r="C618" s="270"/>
      <c r="D618" s="270"/>
      <c r="E618" s="270"/>
      <c r="F618" s="270"/>
      <c r="G618" s="270"/>
      <c r="H618" s="270"/>
      <c r="I618" s="270"/>
      <c r="J618" s="270"/>
      <c r="K618" s="270"/>
      <c r="L618" s="270"/>
      <c r="M618" s="270"/>
      <c r="N618" s="270"/>
      <c r="O618" s="270"/>
      <c r="P618" s="270"/>
      <c r="Q618" s="270"/>
      <c r="R618" s="270"/>
      <c r="S618" s="270"/>
      <c r="T618" s="270"/>
      <c r="U618" s="270"/>
      <c r="V618" s="270"/>
      <c r="W618" s="270"/>
      <c r="X618" s="270"/>
      <c r="Y618" s="270"/>
      <c r="Z618" s="270"/>
      <c r="AA618" s="270"/>
      <c r="AB618" s="270"/>
    </row>
    <row r="619" spans="1:28" ht="22.5" x14ac:dyDescent="0.25">
      <c r="A619" s="270"/>
      <c r="B619" s="270"/>
      <c r="C619" s="270"/>
      <c r="D619" s="270"/>
      <c r="E619" s="270"/>
      <c r="F619" s="270"/>
      <c r="G619" s="270"/>
      <c r="H619" s="270"/>
      <c r="I619" s="270"/>
      <c r="J619" s="270"/>
      <c r="K619" s="270"/>
      <c r="L619" s="270"/>
      <c r="M619" s="270"/>
      <c r="N619" s="270"/>
      <c r="O619" s="270"/>
      <c r="P619" s="270"/>
      <c r="Q619" s="270"/>
      <c r="R619" s="270"/>
      <c r="S619" s="270"/>
      <c r="T619" s="270"/>
      <c r="U619" s="270"/>
      <c r="V619" s="270"/>
      <c r="W619" s="270"/>
      <c r="X619" s="270"/>
      <c r="Y619" s="270"/>
      <c r="Z619" s="270"/>
      <c r="AA619" s="270"/>
      <c r="AB619" s="270"/>
    </row>
    <row r="620" spans="1:28" ht="22.5" x14ac:dyDescent="0.25">
      <c r="A620" s="270"/>
      <c r="B620" s="270"/>
      <c r="C620" s="270"/>
      <c r="D620" s="270"/>
      <c r="E620" s="270"/>
      <c r="F620" s="270"/>
      <c r="G620" s="270"/>
      <c r="H620" s="270"/>
      <c r="I620" s="270"/>
      <c r="J620" s="270"/>
      <c r="K620" s="270"/>
      <c r="L620" s="270"/>
      <c r="M620" s="270"/>
      <c r="N620" s="270"/>
      <c r="O620" s="270"/>
      <c r="P620" s="270"/>
      <c r="Q620" s="270"/>
      <c r="R620" s="270"/>
      <c r="S620" s="270"/>
      <c r="T620" s="270"/>
      <c r="U620" s="270"/>
      <c r="V620" s="270"/>
      <c r="W620" s="270"/>
      <c r="X620" s="270"/>
      <c r="Y620" s="270"/>
      <c r="Z620" s="270"/>
      <c r="AA620" s="270"/>
      <c r="AB620" s="270"/>
    </row>
    <row r="621" spans="1:28" ht="22.5" x14ac:dyDescent="0.25">
      <c r="A621" s="270"/>
      <c r="B621" s="270"/>
      <c r="C621" s="270"/>
      <c r="D621" s="270"/>
      <c r="E621" s="270"/>
      <c r="F621" s="270"/>
      <c r="G621" s="270"/>
      <c r="H621" s="270"/>
      <c r="I621" s="270"/>
      <c r="J621" s="270"/>
      <c r="K621" s="270"/>
      <c r="L621" s="270"/>
      <c r="M621" s="270"/>
      <c r="N621" s="270"/>
      <c r="O621" s="270"/>
      <c r="P621" s="270"/>
      <c r="Q621" s="270"/>
      <c r="R621" s="270"/>
      <c r="S621" s="270"/>
      <c r="T621" s="270"/>
      <c r="U621" s="270"/>
      <c r="V621" s="270"/>
      <c r="W621" s="270"/>
      <c r="X621" s="270"/>
      <c r="Y621" s="270"/>
      <c r="Z621" s="270"/>
      <c r="AA621" s="270"/>
      <c r="AB621" s="270"/>
    </row>
    <row r="622" spans="1:28" ht="22.5" x14ac:dyDescent="0.25">
      <c r="A622" s="270"/>
      <c r="B622" s="270"/>
      <c r="C622" s="270"/>
      <c r="D622" s="270"/>
      <c r="E622" s="270"/>
      <c r="F622" s="270"/>
      <c r="G622" s="270"/>
      <c r="H622" s="270"/>
      <c r="I622" s="270"/>
      <c r="J622" s="270"/>
      <c r="K622" s="270"/>
      <c r="L622" s="270"/>
      <c r="M622" s="270"/>
      <c r="N622" s="270"/>
      <c r="O622" s="270"/>
      <c r="P622" s="270"/>
      <c r="Q622" s="270"/>
      <c r="R622" s="270"/>
      <c r="S622" s="270"/>
      <c r="T622" s="270"/>
      <c r="U622" s="270"/>
      <c r="V622" s="270"/>
      <c r="W622" s="270"/>
      <c r="X622" s="270"/>
      <c r="Y622" s="270"/>
      <c r="Z622" s="270"/>
      <c r="AA622" s="270"/>
      <c r="AB622" s="270"/>
    </row>
    <row r="623" spans="1:28" ht="22.5" x14ac:dyDescent="0.25">
      <c r="A623" s="270"/>
      <c r="B623" s="270"/>
      <c r="C623" s="270"/>
      <c r="D623" s="270"/>
      <c r="E623" s="270"/>
      <c r="F623" s="270"/>
      <c r="G623" s="270"/>
      <c r="H623" s="270"/>
      <c r="I623" s="270"/>
      <c r="J623" s="270"/>
      <c r="K623" s="270"/>
      <c r="L623" s="270"/>
      <c r="M623" s="270"/>
      <c r="N623" s="270"/>
      <c r="O623" s="270"/>
      <c r="P623" s="270"/>
      <c r="Q623" s="270"/>
      <c r="R623" s="270"/>
      <c r="S623" s="270"/>
      <c r="T623" s="270"/>
      <c r="U623" s="270"/>
      <c r="V623" s="270"/>
      <c r="W623" s="270"/>
      <c r="X623" s="270"/>
      <c r="Y623" s="270"/>
      <c r="Z623" s="270"/>
      <c r="AA623" s="270"/>
      <c r="AB623" s="270"/>
    </row>
    <row r="624" spans="1:28" ht="22.5" x14ac:dyDescent="0.25">
      <c r="A624" s="270"/>
      <c r="B624" s="270"/>
      <c r="C624" s="270"/>
      <c r="D624" s="270"/>
      <c r="E624" s="270"/>
      <c r="F624" s="270"/>
      <c r="G624" s="270"/>
      <c r="H624" s="270"/>
      <c r="I624" s="270"/>
      <c r="J624" s="270"/>
      <c r="K624" s="270"/>
      <c r="L624" s="270"/>
      <c r="M624" s="270"/>
      <c r="N624" s="270"/>
      <c r="O624" s="270"/>
      <c r="P624" s="270"/>
      <c r="Q624" s="270"/>
      <c r="R624" s="270"/>
      <c r="S624" s="270"/>
      <c r="T624" s="270"/>
      <c r="U624" s="270"/>
      <c r="V624" s="270"/>
      <c r="W624" s="270"/>
      <c r="X624" s="270"/>
      <c r="Y624" s="270"/>
      <c r="Z624" s="270"/>
      <c r="AA624" s="270"/>
      <c r="AB624" s="270"/>
    </row>
    <row r="625" spans="1:28" ht="22.5" x14ac:dyDescent="0.25">
      <c r="A625" s="270"/>
      <c r="B625" s="270"/>
      <c r="C625" s="270"/>
      <c r="D625" s="270"/>
      <c r="E625" s="270"/>
      <c r="F625" s="270"/>
      <c r="G625" s="270"/>
      <c r="H625" s="270"/>
      <c r="I625" s="270"/>
      <c r="J625" s="270"/>
      <c r="K625" s="270"/>
      <c r="L625" s="270"/>
      <c r="M625" s="270"/>
      <c r="N625" s="270"/>
      <c r="O625" s="270"/>
      <c r="P625" s="270"/>
      <c r="Q625" s="270"/>
      <c r="R625" s="270"/>
      <c r="S625" s="270"/>
      <c r="T625" s="270"/>
      <c r="U625" s="270"/>
      <c r="V625" s="270"/>
      <c r="W625" s="270"/>
      <c r="X625" s="270"/>
      <c r="Y625" s="270"/>
      <c r="Z625" s="270"/>
      <c r="AA625" s="270"/>
      <c r="AB625" s="270"/>
    </row>
    <row r="626" spans="1:28" ht="22.5" x14ac:dyDescent="0.25">
      <c r="A626" s="270"/>
      <c r="B626" s="270"/>
      <c r="C626" s="270"/>
      <c r="D626" s="270"/>
      <c r="E626" s="270"/>
      <c r="F626" s="270"/>
      <c r="G626" s="270"/>
      <c r="H626" s="270"/>
      <c r="I626" s="270"/>
      <c r="J626" s="270"/>
      <c r="K626" s="270"/>
      <c r="L626" s="270"/>
      <c r="M626" s="270"/>
      <c r="N626" s="270"/>
      <c r="O626" s="270"/>
      <c r="P626" s="270"/>
      <c r="Q626" s="270"/>
      <c r="R626" s="270"/>
      <c r="S626" s="270"/>
      <c r="T626" s="270"/>
      <c r="U626" s="270"/>
      <c r="V626" s="270"/>
      <c r="W626" s="270"/>
      <c r="X626" s="270"/>
      <c r="Y626" s="270"/>
      <c r="Z626" s="270"/>
      <c r="AA626" s="270"/>
      <c r="AB626" s="270"/>
    </row>
    <row r="627" spans="1:28" ht="22.5" x14ac:dyDescent="0.25">
      <c r="A627" s="270"/>
      <c r="B627" s="270"/>
      <c r="C627" s="270"/>
      <c r="D627" s="270"/>
      <c r="E627" s="270"/>
      <c r="F627" s="270"/>
      <c r="G627" s="270"/>
      <c r="H627" s="270"/>
      <c r="I627" s="270"/>
      <c r="J627" s="270"/>
      <c r="K627" s="270"/>
      <c r="L627" s="270"/>
      <c r="M627" s="270"/>
      <c r="N627" s="270"/>
      <c r="O627" s="270"/>
      <c r="P627" s="270"/>
      <c r="Q627" s="270"/>
      <c r="R627" s="270"/>
      <c r="S627" s="270"/>
      <c r="T627" s="270"/>
      <c r="U627" s="270"/>
      <c r="V627" s="270"/>
      <c r="W627" s="270"/>
      <c r="X627" s="270"/>
      <c r="Y627" s="270"/>
      <c r="Z627" s="270"/>
      <c r="AA627" s="270"/>
      <c r="AB627" s="270"/>
    </row>
    <row r="628" spans="1:28" ht="22.5" x14ac:dyDescent="0.25">
      <c r="A628" s="270"/>
      <c r="B628" s="270"/>
      <c r="C628" s="270"/>
      <c r="D628" s="270"/>
      <c r="E628" s="270"/>
      <c r="F628" s="270"/>
      <c r="G628" s="270"/>
      <c r="H628" s="270"/>
      <c r="I628" s="270"/>
      <c r="J628" s="270"/>
      <c r="K628" s="270"/>
      <c r="L628" s="270"/>
      <c r="M628" s="270"/>
      <c r="N628" s="270"/>
      <c r="O628" s="270"/>
      <c r="P628" s="270"/>
      <c r="Q628" s="270"/>
      <c r="R628" s="270"/>
      <c r="S628" s="270"/>
      <c r="T628" s="270"/>
      <c r="U628" s="270"/>
      <c r="V628" s="270"/>
      <c r="W628" s="270"/>
      <c r="X628" s="270"/>
      <c r="Y628" s="270"/>
      <c r="Z628" s="270"/>
      <c r="AA628" s="270"/>
      <c r="AB628" s="270"/>
    </row>
    <row r="629" spans="1:28" ht="22.5" x14ac:dyDescent="0.25">
      <c r="A629" s="270"/>
      <c r="B629" s="270"/>
      <c r="C629" s="270"/>
      <c r="D629" s="270"/>
      <c r="E629" s="270"/>
      <c r="F629" s="270"/>
      <c r="G629" s="270"/>
      <c r="H629" s="270"/>
      <c r="I629" s="270"/>
      <c r="J629" s="270"/>
      <c r="K629" s="270"/>
      <c r="L629" s="270"/>
      <c r="M629" s="270"/>
      <c r="N629" s="270"/>
      <c r="O629" s="270"/>
      <c r="P629" s="270"/>
      <c r="Q629" s="270"/>
      <c r="R629" s="270"/>
      <c r="S629" s="270"/>
      <c r="T629" s="270"/>
      <c r="U629" s="270"/>
      <c r="V629" s="270"/>
      <c r="W629" s="270"/>
      <c r="X629" s="270"/>
      <c r="Y629" s="270"/>
      <c r="Z629" s="270"/>
      <c r="AA629" s="270"/>
      <c r="AB629" s="270"/>
    </row>
    <row r="630" spans="1:28" ht="22.5" x14ac:dyDescent="0.25">
      <c r="A630" s="270"/>
      <c r="B630" s="270"/>
      <c r="C630" s="270"/>
      <c r="D630" s="270"/>
      <c r="E630" s="270"/>
      <c r="F630" s="270"/>
      <c r="G630" s="270"/>
      <c r="H630" s="270"/>
      <c r="I630" s="270"/>
      <c r="J630" s="270"/>
      <c r="K630" s="270"/>
      <c r="L630" s="270"/>
      <c r="M630" s="270"/>
      <c r="N630" s="270"/>
      <c r="O630" s="270"/>
      <c r="P630" s="270"/>
      <c r="Q630" s="270"/>
      <c r="R630" s="270"/>
      <c r="S630" s="270"/>
      <c r="T630" s="270"/>
      <c r="U630" s="270"/>
      <c r="V630" s="270"/>
      <c r="W630" s="270"/>
      <c r="X630" s="270"/>
      <c r="Y630" s="270"/>
      <c r="Z630" s="270"/>
      <c r="AA630" s="270"/>
      <c r="AB630" s="270"/>
    </row>
    <row r="631" spans="1:28" ht="22.5" x14ac:dyDescent="0.25">
      <c r="A631" s="270"/>
      <c r="B631" s="270"/>
      <c r="C631" s="270"/>
      <c r="D631" s="270"/>
      <c r="E631" s="270"/>
      <c r="F631" s="270"/>
      <c r="G631" s="270"/>
      <c r="H631" s="270"/>
      <c r="I631" s="270"/>
      <c r="J631" s="270"/>
      <c r="K631" s="270"/>
      <c r="L631" s="270"/>
      <c r="M631" s="270"/>
      <c r="N631" s="270"/>
      <c r="O631" s="270"/>
      <c r="P631" s="270"/>
      <c r="Q631" s="270"/>
      <c r="R631" s="270"/>
      <c r="S631" s="270"/>
      <c r="T631" s="270"/>
      <c r="U631" s="270"/>
      <c r="V631" s="270"/>
      <c r="W631" s="270"/>
      <c r="X631" s="270"/>
      <c r="Y631" s="270"/>
      <c r="Z631" s="270"/>
      <c r="AA631" s="270"/>
      <c r="AB631" s="270"/>
    </row>
    <row r="632" spans="1:28" ht="22.5" x14ac:dyDescent="0.25">
      <c r="A632" s="270"/>
      <c r="B632" s="270"/>
      <c r="C632" s="270"/>
      <c r="D632" s="270"/>
      <c r="E632" s="270"/>
      <c r="F632" s="270"/>
      <c r="G632" s="270"/>
      <c r="H632" s="270"/>
      <c r="I632" s="270"/>
      <c r="J632" s="270"/>
      <c r="K632" s="270"/>
      <c r="L632" s="270"/>
      <c r="M632" s="270"/>
      <c r="N632" s="270"/>
      <c r="O632" s="270"/>
      <c r="P632" s="270"/>
      <c r="Q632" s="270"/>
      <c r="R632" s="270"/>
      <c r="S632" s="270"/>
      <c r="T632" s="270"/>
      <c r="U632" s="270"/>
      <c r="V632" s="270"/>
      <c r="W632" s="270"/>
      <c r="X632" s="270"/>
      <c r="Y632" s="270"/>
      <c r="Z632" s="270"/>
      <c r="AA632" s="270"/>
      <c r="AB632" s="270"/>
    </row>
    <row r="633" spans="1:28" ht="22.5" x14ac:dyDescent="0.25">
      <c r="A633" s="270"/>
      <c r="B633" s="270"/>
      <c r="C633" s="270"/>
      <c r="D633" s="270"/>
      <c r="E633" s="270"/>
      <c r="F633" s="270"/>
      <c r="G633" s="270"/>
      <c r="H633" s="270"/>
      <c r="I633" s="270"/>
      <c r="J633" s="270"/>
      <c r="K633" s="270"/>
      <c r="L633" s="270"/>
      <c r="M633" s="270"/>
      <c r="N633" s="270"/>
      <c r="O633" s="270"/>
      <c r="P633" s="270"/>
      <c r="Q633" s="270"/>
      <c r="R633" s="270"/>
      <c r="S633" s="270"/>
      <c r="T633" s="270"/>
      <c r="U633" s="270"/>
      <c r="V633" s="270"/>
      <c r="W633" s="270"/>
      <c r="X633" s="270"/>
      <c r="Y633" s="270"/>
      <c r="Z633" s="270"/>
      <c r="AA633" s="270"/>
      <c r="AB633" s="270"/>
    </row>
    <row r="634" spans="1:28" ht="22.5" x14ac:dyDescent="0.25">
      <c r="A634" s="270"/>
      <c r="B634" s="270"/>
      <c r="C634" s="270"/>
      <c r="D634" s="270"/>
      <c r="E634" s="270"/>
      <c r="F634" s="270"/>
      <c r="G634" s="270"/>
      <c r="H634" s="270"/>
      <c r="I634" s="270"/>
      <c r="J634" s="270"/>
      <c r="K634" s="270"/>
      <c r="L634" s="270"/>
      <c r="M634" s="270"/>
      <c r="N634" s="270"/>
      <c r="O634" s="270"/>
      <c r="P634" s="270"/>
      <c r="Q634" s="270"/>
      <c r="R634" s="270"/>
      <c r="S634" s="270"/>
      <c r="T634" s="270"/>
      <c r="U634" s="270"/>
      <c r="V634" s="270"/>
      <c r="W634" s="270"/>
      <c r="X634" s="270"/>
      <c r="Y634" s="270"/>
      <c r="Z634" s="270"/>
      <c r="AA634" s="270"/>
      <c r="AB634" s="270"/>
    </row>
    <row r="635" spans="1:28" ht="22.5" x14ac:dyDescent="0.25">
      <c r="A635" s="270"/>
      <c r="B635" s="270"/>
      <c r="C635" s="270"/>
      <c r="D635" s="270"/>
      <c r="E635" s="270"/>
      <c r="F635" s="270"/>
      <c r="G635" s="270"/>
      <c r="H635" s="270"/>
      <c r="I635" s="270"/>
      <c r="J635" s="270"/>
      <c r="K635" s="270"/>
      <c r="L635" s="270"/>
      <c r="M635" s="270"/>
      <c r="N635" s="270"/>
      <c r="O635" s="270"/>
      <c r="P635" s="270"/>
      <c r="Q635" s="270"/>
      <c r="R635" s="270"/>
      <c r="S635" s="270"/>
      <c r="T635" s="270"/>
      <c r="U635" s="270"/>
      <c r="V635" s="270"/>
      <c r="W635" s="270"/>
      <c r="X635" s="270"/>
      <c r="Y635" s="270"/>
      <c r="Z635" s="270"/>
      <c r="AA635" s="270"/>
      <c r="AB635" s="270"/>
    </row>
    <row r="636" spans="1:28" ht="22.5" x14ac:dyDescent="0.25">
      <c r="A636" s="270"/>
      <c r="B636" s="270"/>
      <c r="C636" s="270"/>
      <c r="D636" s="270"/>
      <c r="E636" s="270"/>
      <c r="F636" s="270"/>
      <c r="G636" s="270"/>
      <c r="H636" s="270"/>
      <c r="I636" s="270"/>
      <c r="J636" s="270"/>
      <c r="K636" s="270"/>
      <c r="L636" s="270"/>
      <c r="M636" s="270"/>
      <c r="N636" s="270"/>
      <c r="O636" s="270"/>
      <c r="P636" s="270"/>
      <c r="Q636" s="270"/>
      <c r="R636" s="270"/>
      <c r="S636" s="270"/>
      <c r="T636" s="270"/>
      <c r="U636" s="270"/>
      <c r="V636" s="270"/>
      <c r="W636" s="270"/>
      <c r="X636" s="270"/>
      <c r="Y636" s="270"/>
      <c r="Z636" s="270"/>
      <c r="AA636" s="270"/>
      <c r="AB636" s="270"/>
    </row>
    <row r="637" spans="1:28" ht="22.5" x14ac:dyDescent="0.25">
      <c r="A637" s="270"/>
      <c r="B637" s="270"/>
      <c r="C637" s="270"/>
      <c r="D637" s="270"/>
      <c r="E637" s="270"/>
      <c r="F637" s="270"/>
      <c r="G637" s="270"/>
      <c r="H637" s="270"/>
      <c r="I637" s="270"/>
      <c r="J637" s="270"/>
      <c r="K637" s="270"/>
      <c r="L637" s="270"/>
      <c r="M637" s="270"/>
      <c r="N637" s="270"/>
      <c r="O637" s="270"/>
      <c r="P637" s="270"/>
      <c r="Q637" s="270"/>
      <c r="R637" s="270"/>
      <c r="S637" s="270"/>
      <c r="T637" s="270"/>
      <c r="U637" s="270"/>
      <c r="V637" s="270"/>
      <c r="W637" s="270"/>
      <c r="X637" s="270"/>
      <c r="Y637" s="270"/>
      <c r="Z637" s="270"/>
      <c r="AA637" s="270"/>
      <c r="AB637" s="270"/>
    </row>
    <row r="638" spans="1:28" ht="22.5" x14ac:dyDescent="0.25">
      <c r="A638" s="270"/>
      <c r="B638" s="270"/>
      <c r="C638" s="270"/>
      <c r="D638" s="270"/>
      <c r="E638" s="270"/>
      <c r="F638" s="270"/>
      <c r="G638" s="270"/>
      <c r="H638" s="270"/>
      <c r="I638" s="270"/>
      <c r="J638" s="270"/>
      <c r="K638" s="270"/>
      <c r="L638" s="270"/>
      <c r="M638" s="270"/>
      <c r="N638" s="270"/>
      <c r="O638" s="270"/>
      <c r="P638" s="270"/>
      <c r="Q638" s="270"/>
      <c r="R638" s="270"/>
      <c r="S638" s="270"/>
      <c r="T638" s="270"/>
      <c r="U638" s="270"/>
      <c r="V638" s="270"/>
      <c r="W638" s="270"/>
      <c r="X638" s="270"/>
      <c r="Y638" s="270"/>
      <c r="Z638" s="270"/>
      <c r="AA638" s="270"/>
      <c r="AB638" s="270"/>
    </row>
    <row r="639" spans="1:28" ht="22.5" x14ac:dyDescent="0.25">
      <c r="A639" s="270"/>
      <c r="B639" s="270"/>
      <c r="C639" s="270"/>
      <c r="D639" s="270"/>
      <c r="E639" s="270"/>
      <c r="F639" s="270"/>
      <c r="G639" s="270"/>
      <c r="H639" s="270"/>
      <c r="I639" s="270"/>
      <c r="J639" s="270"/>
      <c r="K639" s="270"/>
      <c r="L639" s="270"/>
      <c r="M639" s="270"/>
      <c r="N639" s="270"/>
      <c r="O639" s="270"/>
      <c r="P639" s="270"/>
      <c r="Q639" s="270"/>
      <c r="R639" s="270"/>
      <c r="S639" s="270"/>
      <c r="T639" s="270"/>
      <c r="U639" s="270"/>
      <c r="V639" s="270"/>
      <c r="W639" s="270"/>
      <c r="X639" s="270"/>
      <c r="Y639" s="270"/>
      <c r="Z639" s="270"/>
      <c r="AA639" s="270"/>
      <c r="AB639" s="270"/>
    </row>
    <row r="640" spans="1:28" ht="22.5" x14ac:dyDescent="0.25">
      <c r="A640" s="270"/>
      <c r="B640" s="270"/>
      <c r="C640" s="270"/>
      <c r="D640" s="270"/>
      <c r="E640" s="270"/>
      <c r="F640" s="270"/>
      <c r="G640" s="270"/>
      <c r="H640" s="270"/>
      <c r="I640" s="270"/>
      <c r="J640" s="270"/>
      <c r="K640" s="270"/>
      <c r="L640" s="270"/>
      <c r="M640" s="270"/>
      <c r="N640" s="270"/>
      <c r="O640" s="270"/>
      <c r="P640" s="270"/>
      <c r="Q640" s="270"/>
      <c r="R640" s="270"/>
      <c r="S640" s="270"/>
      <c r="T640" s="270"/>
      <c r="U640" s="270"/>
      <c r="V640" s="270"/>
      <c r="W640" s="270"/>
      <c r="X640" s="270"/>
      <c r="Y640" s="270"/>
      <c r="Z640" s="270"/>
      <c r="AA640" s="270"/>
      <c r="AB640" s="270"/>
    </row>
    <row r="641" spans="1:28" ht="22.5" x14ac:dyDescent="0.25">
      <c r="A641" s="270"/>
      <c r="B641" s="270"/>
      <c r="C641" s="270"/>
      <c r="D641" s="270"/>
      <c r="E641" s="270"/>
      <c r="F641" s="270"/>
      <c r="G641" s="270"/>
      <c r="H641" s="270"/>
      <c r="I641" s="270"/>
      <c r="J641" s="270"/>
      <c r="K641" s="270"/>
      <c r="L641" s="270"/>
      <c r="M641" s="270"/>
      <c r="N641" s="270"/>
      <c r="O641" s="270"/>
      <c r="P641" s="270"/>
      <c r="Q641" s="270"/>
      <c r="R641" s="270"/>
      <c r="S641" s="270"/>
      <c r="T641" s="270"/>
      <c r="U641" s="270"/>
      <c r="V641" s="270"/>
      <c r="W641" s="270"/>
      <c r="X641" s="270"/>
      <c r="Y641" s="270"/>
      <c r="Z641" s="270"/>
      <c r="AA641" s="270"/>
      <c r="AB641" s="270"/>
    </row>
    <row r="642" spans="1:28" ht="22.5" x14ac:dyDescent="0.25">
      <c r="A642" s="270"/>
      <c r="B642" s="270"/>
      <c r="C642" s="270"/>
      <c r="D642" s="270"/>
      <c r="E642" s="270"/>
      <c r="F642" s="270"/>
      <c r="G642" s="270"/>
      <c r="H642" s="270"/>
      <c r="I642" s="270"/>
      <c r="J642" s="270"/>
      <c r="K642" s="270"/>
      <c r="L642" s="270"/>
      <c r="M642" s="270"/>
      <c r="N642" s="270"/>
      <c r="O642" s="270"/>
      <c r="P642" s="270"/>
      <c r="Q642" s="270"/>
      <c r="R642" s="270"/>
      <c r="S642" s="270"/>
      <c r="T642" s="270"/>
      <c r="U642" s="270"/>
      <c r="V642" s="270"/>
      <c r="W642" s="270"/>
      <c r="X642" s="270"/>
      <c r="Y642" s="270"/>
      <c r="Z642" s="270"/>
      <c r="AA642" s="270"/>
      <c r="AB642" s="270"/>
    </row>
    <row r="643" spans="1:28" ht="22.5" x14ac:dyDescent="0.25">
      <c r="A643" s="270"/>
      <c r="B643" s="270"/>
      <c r="C643" s="270"/>
      <c r="D643" s="270"/>
      <c r="E643" s="270"/>
      <c r="F643" s="270"/>
      <c r="G643" s="270"/>
      <c r="H643" s="270"/>
      <c r="I643" s="270"/>
      <c r="J643" s="270"/>
      <c r="K643" s="270"/>
      <c r="L643" s="270"/>
      <c r="M643" s="270"/>
      <c r="N643" s="270"/>
      <c r="O643" s="270"/>
      <c r="P643" s="270"/>
      <c r="Q643" s="270"/>
      <c r="R643" s="270"/>
      <c r="S643" s="270"/>
      <c r="T643" s="270"/>
      <c r="U643" s="270"/>
      <c r="V643" s="270"/>
      <c r="W643" s="270"/>
      <c r="X643" s="270"/>
      <c r="Y643" s="270"/>
      <c r="Z643" s="270"/>
      <c r="AA643" s="270"/>
      <c r="AB643" s="270"/>
    </row>
    <row r="644" spans="1:28" ht="22.5" x14ac:dyDescent="0.25">
      <c r="A644" s="270"/>
      <c r="B644" s="270"/>
      <c r="C644" s="270"/>
      <c r="D644" s="270"/>
      <c r="E644" s="270"/>
      <c r="F644" s="270"/>
      <c r="G644" s="270"/>
      <c r="H644" s="270"/>
      <c r="I644" s="270"/>
      <c r="J644" s="270"/>
      <c r="K644" s="270"/>
      <c r="L644" s="270"/>
      <c r="M644" s="270"/>
      <c r="N644" s="270"/>
      <c r="O644" s="270"/>
      <c r="P644" s="270"/>
      <c r="Q644" s="270"/>
      <c r="R644" s="270"/>
      <c r="S644" s="270"/>
      <c r="T644" s="270"/>
      <c r="U644" s="270"/>
      <c r="V644" s="270"/>
      <c r="W644" s="270"/>
      <c r="X644" s="270"/>
      <c r="Y644" s="270"/>
      <c r="Z644" s="270"/>
      <c r="AA644" s="270"/>
      <c r="AB644" s="270"/>
    </row>
    <row r="645" spans="1:28" ht="22.5" x14ac:dyDescent="0.25">
      <c r="A645" s="270"/>
      <c r="B645" s="270"/>
      <c r="C645" s="270"/>
      <c r="D645" s="270"/>
      <c r="E645" s="270"/>
      <c r="F645" s="270"/>
      <c r="G645" s="270"/>
      <c r="H645" s="270"/>
      <c r="I645" s="270"/>
      <c r="J645" s="270"/>
      <c r="K645" s="270"/>
      <c r="L645" s="270"/>
      <c r="M645" s="270"/>
      <c r="N645" s="270"/>
      <c r="O645" s="270"/>
      <c r="P645" s="270"/>
      <c r="Q645" s="270"/>
      <c r="R645" s="270"/>
      <c r="S645" s="270"/>
      <c r="T645" s="270"/>
      <c r="U645" s="270"/>
      <c r="V645" s="270"/>
      <c r="W645" s="270"/>
      <c r="X645" s="270"/>
      <c r="Y645" s="270"/>
      <c r="Z645" s="270"/>
      <c r="AA645" s="270"/>
      <c r="AB645" s="270"/>
    </row>
    <row r="646" spans="1:28" ht="22.5" x14ac:dyDescent="0.25">
      <c r="A646" s="270"/>
      <c r="B646" s="270"/>
      <c r="C646" s="270"/>
      <c r="D646" s="270"/>
      <c r="E646" s="270"/>
      <c r="F646" s="270"/>
      <c r="G646" s="270"/>
      <c r="H646" s="270"/>
      <c r="I646" s="270"/>
      <c r="J646" s="270"/>
      <c r="K646" s="270"/>
      <c r="L646" s="270"/>
      <c r="M646" s="270"/>
      <c r="N646" s="270"/>
      <c r="O646" s="270"/>
      <c r="P646" s="270"/>
      <c r="Q646" s="270"/>
      <c r="R646" s="270"/>
      <c r="S646" s="270"/>
      <c r="T646" s="270"/>
      <c r="U646" s="270"/>
      <c r="V646" s="270"/>
      <c r="W646" s="270"/>
      <c r="X646" s="270"/>
      <c r="Y646" s="270"/>
      <c r="Z646" s="270"/>
      <c r="AA646" s="270"/>
      <c r="AB646" s="270"/>
    </row>
    <row r="647" spans="1:28" ht="22.5" x14ac:dyDescent="0.25">
      <c r="A647" s="270"/>
      <c r="B647" s="270"/>
      <c r="C647" s="270"/>
      <c r="D647" s="270"/>
      <c r="E647" s="270"/>
      <c r="F647" s="270"/>
      <c r="G647" s="270"/>
      <c r="H647" s="270"/>
      <c r="I647" s="270"/>
      <c r="J647" s="270"/>
      <c r="K647" s="270"/>
      <c r="L647" s="270"/>
      <c r="M647" s="270"/>
      <c r="N647" s="270"/>
      <c r="O647" s="270"/>
      <c r="P647" s="270"/>
      <c r="Q647" s="270"/>
      <c r="R647" s="270"/>
      <c r="S647" s="270"/>
      <c r="T647" s="270"/>
      <c r="U647" s="270"/>
      <c r="V647" s="270"/>
      <c r="W647" s="270"/>
      <c r="X647" s="270"/>
      <c r="Y647" s="270"/>
      <c r="Z647" s="270"/>
      <c r="AA647" s="270"/>
      <c r="AB647" s="270"/>
    </row>
    <row r="648" spans="1:28" ht="22.5" x14ac:dyDescent="0.25">
      <c r="A648" s="270"/>
      <c r="B648" s="270"/>
      <c r="C648" s="270"/>
      <c r="D648" s="270"/>
      <c r="E648" s="270"/>
      <c r="F648" s="270"/>
      <c r="G648" s="270"/>
      <c r="H648" s="270"/>
      <c r="I648" s="270"/>
      <c r="J648" s="270"/>
      <c r="K648" s="270"/>
      <c r="L648" s="270"/>
      <c r="M648" s="270"/>
      <c r="N648" s="270"/>
      <c r="O648" s="270"/>
      <c r="P648" s="270"/>
      <c r="Q648" s="270"/>
      <c r="R648" s="270"/>
      <c r="S648" s="270"/>
      <c r="T648" s="270"/>
      <c r="U648" s="270"/>
      <c r="V648" s="270"/>
      <c r="W648" s="270"/>
      <c r="X648" s="270"/>
      <c r="Y648" s="270"/>
      <c r="Z648" s="270"/>
      <c r="AA648" s="270"/>
      <c r="AB648" s="270"/>
    </row>
    <row r="649" spans="1:28" ht="22.5" x14ac:dyDescent="0.25">
      <c r="A649" s="270"/>
      <c r="B649" s="270"/>
      <c r="C649" s="270"/>
      <c r="D649" s="270"/>
      <c r="E649" s="270"/>
      <c r="F649" s="270"/>
      <c r="G649" s="270"/>
      <c r="H649" s="270"/>
      <c r="I649" s="270"/>
      <c r="J649" s="270"/>
      <c r="K649" s="270"/>
      <c r="L649" s="270"/>
      <c r="M649" s="270"/>
      <c r="N649" s="270"/>
      <c r="O649" s="270"/>
      <c r="P649" s="270"/>
      <c r="Q649" s="270"/>
      <c r="R649" s="270"/>
      <c r="S649" s="270"/>
      <c r="T649" s="270"/>
      <c r="U649" s="270"/>
      <c r="V649" s="270"/>
      <c r="W649" s="270"/>
      <c r="X649" s="270"/>
      <c r="Y649" s="270"/>
      <c r="Z649" s="270"/>
      <c r="AA649" s="270"/>
      <c r="AB649" s="270"/>
    </row>
    <row r="650" spans="1:28" ht="22.5" x14ac:dyDescent="0.25">
      <c r="A650" s="270"/>
      <c r="B650" s="270"/>
      <c r="C650" s="270"/>
      <c r="D650" s="270"/>
      <c r="E650" s="270"/>
      <c r="F650" s="270"/>
      <c r="G650" s="270"/>
      <c r="H650" s="270"/>
      <c r="I650" s="270"/>
      <c r="J650" s="270"/>
      <c r="K650" s="270"/>
      <c r="L650" s="270"/>
      <c r="M650" s="270"/>
      <c r="N650" s="270"/>
      <c r="O650" s="270"/>
      <c r="P650" s="270"/>
      <c r="Q650" s="270"/>
      <c r="R650" s="270"/>
      <c r="S650" s="270"/>
      <c r="T650" s="270"/>
      <c r="U650" s="270"/>
      <c r="V650" s="270"/>
      <c r="W650" s="270"/>
      <c r="X650" s="270"/>
      <c r="Y650" s="270"/>
      <c r="Z650" s="270"/>
      <c r="AA650" s="270"/>
      <c r="AB650" s="270"/>
    </row>
    <row r="651" spans="1:28" ht="22.5" x14ac:dyDescent="0.25">
      <c r="A651" s="270"/>
      <c r="B651" s="270"/>
      <c r="C651" s="270"/>
      <c r="D651" s="270"/>
      <c r="E651" s="270"/>
      <c r="F651" s="270"/>
      <c r="G651" s="270"/>
      <c r="H651" s="270"/>
      <c r="I651" s="270"/>
      <c r="J651" s="270"/>
      <c r="K651" s="270"/>
      <c r="L651" s="270"/>
      <c r="M651" s="270"/>
      <c r="N651" s="270"/>
      <c r="O651" s="270"/>
      <c r="P651" s="270"/>
      <c r="Q651" s="270"/>
      <c r="R651" s="270"/>
      <c r="S651" s="270"/>
      <c r="T651" s="270"/>
      <c r="U651" s="270"/>
      <c r="V651" s="270"/>
      <c r="W651" s="270"/>
      <c r="X651" s="270"/>
      <c r="Y651" s="270"/>
      <c r="Z651" s="270"/>
      <c r="AA651" s="270"/>
      <c r="AB651" s="270"/>
    </row>
    <row r="652" spans="1:28" ht="22.5" x14ac:dyDescent="0.25">
      <c r="A652" s="270"/>
      <c r="B652" s="270"/>
      <c r="C652" s="270"/>
      <c r="D652" s="270"/>
      <c r="E652" s="270"/>
      <c r="F652" s="270"/>
      <c r="G652" s="270"/>
      <c r="H652" s="270"/>
      <c r="I652" s="270"/>
      <c r="J652" s="270"/>
      <c r="K652" s="270"/>
      <c r="L652" s="270"/>
      <c r="M652" s="270"/>
      <c r="N652" s="270"/>
      <c r="O652" s="270"/>
      <c r="P652" s="270"/>
      <c r="Q652" s="270"/>
      <c r="R652" s="270"/>
      <c r="S652" s="270"/>
      <c r="T652" s="270"/>
      <c r="U652" s="270"/>
      <c r="V652" s="270"/>
      <c r="W652" s="270"/>
      <c r="X652" s="270"/>
      <c r="Y652" s="270"/>
      <c r="Z652" s="270"/>
      <c r="AA652" s="270"/>
      <c r="AB652" s="270"/>
    </row>
    <row r="653" spans="1:28" ht="22.5" x14ac:dyDescent="0.25">
      <c r="A653" s="270"/>
      <c r="B653" s="270"/>
      <c r="C653" s="270"/>
      <c r="D653" s="270"/>
      <c r="E653" s="270"/>
      <c r="F653" s="270"/>
      <c r="G653" s="270"/>
      <c r="H653" s="270"/>
      <c r="I653" s="270"/>
      <c r="J653" s="270"/>
      <c r="K653" s="270"/>
      <c r="L653" s="270"/>
      <c r="M653" s="270"/>
      <c r="N653" s="270"/>
      <c r="O653" s="270"/>
      <c r="P653" s="270"/>
      <c r="Q653" s="270"/>
      <c r="R653" s="270"/>
      <c r="S653" s="270"/>
      <c r="T653" s="270"/>
      <c r="U653" s="270"/>
      <c r="V653" s="270"/>
      <c r="W653" s="270"/>
      <c r="X653" s="270"/>
      <c r="Y653" s="270"/>
      <c r="Z653" s="270"/>
      <c r="AA653" s="270"/>
      <c r="AB653" s="270"/>
    </row>
    <row r="654" spans="1:28" ht="22.5" x14ac:dyDescent="0.25">
      <c r="A654" s="270"/>
      <c r="B654" s="270"/>
      <c r="C654" s="270"/>
      <c r="D654" s="270"/>
      <c r="E654" s="270"/>
      <c r="F654" s="270"/>
      <c r="G654" s="270"/>
      <c r="H654" s="270"/>
      <c r="I654" s="270"/>
      <c r="J654" s="270"/>
      <c r="K654" s="270"/>
      <c r="L654" s="270"/>
      <c r="M654" s="270"/>
      <c r="N654" s="270"/>
      <c r="O654" s="270"/>
      <c r="P654" s="270"/>
      <c r="Q654" s="270"/>
      <c r="R654" s="270"/>
      <c r="S654" s="270"/>
      <c r="T654" s="270"/>
      <c r="U654" s="270"/>
      <c r="V654" s="270"/>
      <c r="W654" s="270"/>
      <c r="X654" s="270"/>
      <c r="Y654" s="270"/>
      <c r="Z654" s="270"/>
      <c r="AA654" s="270"/>
      <c r="AB654" s="270"/>
    </row>
    <row r="655" spans="1:28" ht="22.5" x14ac:dyDescent="0.25">
      <c r="A655" s="270"/>
      <c r="B655" s="270"/>
      <c r="C655" s="270"/>
      <c r="D655" s="270"/>
      <c r="E655" s="270"/>
      <c r="F655" s="270"/>
      <c r="G655" s="270"/>
      <c r="H655" s="270"/>
      <c r="I655" s="270"/>
      <c r="J655" s="270"/>
      <c r="K655" s="270"/>
      <c r="L655" s="270"/>
      <c r="M655" s="270"/>
      <c r="N655" s="270"/>
      <c r="O655" s="270"/>
      <c r="P655" s="270"/>
      <c r="Q655" s="270"/>
      <c r="R655" s="270"/>
      <c r="S655" s="270"/>
      <c r="T655" s="270"/>
      <c r="U655" s="270"/>
      <c r="V655" s="270"/>
      <c r="W655" s="270"/>
      <c r="X655" s="270"/>
      <c r="Y655" s="270"/>
      <c r="Z655" s="270"/>
      <c r="AA655" s="270"/>
      <c r="AB655" s="270"/>
    </row>
    <row r="656" spans="1:28" ht="22.5" x14ac:dyDescent="0.25">
      <c r="A656" s="270"/>
      <c r="B656" s="270"/>
      <c r="C656" s="270"/>
      <c r="D656" s="270"/>
      <c r="E656" s="270"/>
      <c r="F656" s="270"/>
      <c r="G656" s="270"/>
      <c r="H656" s="270"/>
      <c r="I656" s="270"/>
      <c r="J656" s="270"/>
      <c r="K656" s="270"/>
      <c r="L656" s="270"/>
      <c r="M656" s="270"/>
      <c r="N656" s="270"/>
      <c r="O656" s="270"/>
      <c r="P656" s="270"/>
      <c r="Q656" s="270"/>
      <c r="R656" s="270"/>
      <c r="S656" s="270"/>
      <c r="T656" s="270"/>
      <c r="U656" s="270"/>
      <c r="V656" s="270"/>
      <c r="W656" s="270"/>
      <c r="X656" s="270"/>
      <c r="Y656" s="270"/>
      <c r="Z656" s="270"/>
      <c r="AA656" s="270"/>
      <c r="AB656" s="270"/>
    </row>
    <row r="657" spans="1:28" ht="22.5" x14ac:dyDescent="0.25">
      <c r="A657" s="270"/>
      <c r="B657" s="270"/>
      <c r="C657" s="270"/>
      <c r="D657" s="270"/>
      <c r="E657" s="270"/>
      <c r="F657" s="270"/>
      <c r="G657" s="270"/>
      <c r="H657" s="270"/>
      <c r="I657" s="270"/>
      <c r="J657" s="270"/>
      <c r="K657" s="270"/>
      <c r="L657" s="270"/>
      <c r="M657" s="270"/>
      <c r="N657" s="270"/>
      <c r="O657" s="270"/>
      <c r="P657" s="270"/>
      <c r="Q657" s="270"/>
      <c r="R657" s="270"/>
      <c r="S657" s="270"/>
      <c r="T657" s="270"/>
      <c r="U657" s="270"/>
      <c r="V657" s="270"/>
      <c r="W657" s="270"/>
      <c r="X657" s="270"/>
      <c r="Y657" s="270"/>
      <c r="Z657" s="270"/>
      <c r="AA657" s="270"/>
      <c r="AB657" s="270"/>
    </row>
    <row r="658" spans="1:28" ht="22.5" x14ac:dyDescent="0.25">
      <c r="A658" s="270"/>
      <c r="B658" s="270"/>
      <c r="C658" s="270"/>
      <c r="D658" s="270"/>
      <c r="E658" s="270"/>
      <c r="F658" s="270"/>
      <c r="G658" s="270"/>
      <c r="H658" s="270"/>
      <c r="I658" s="270"/>
      <c r="J658" s="270"/>
      <c r="K658" s="270"/>
      <c r="L658" s="270"/>
      <c r="M658" s="270"/>
      <c r="N658" s="270"/>
      <c r="O658" s="270"/>
      <c r="P658" s="270"/>
      <c r="Q658" s="270"/>
      <c r="R658" s="270"/>
      <c r="S658" s="270"/>
      <c r="T658" s="270"/>
      <c r="U658" s="270"/>
      <c r="V658" s="270"/>
      <c r="W658" s="270"/>
      <c r="X658" s="270"/>
      <c r="Y658" s="270"/>
      <c r="Z658" s="270"/>
      <c r="AA658" s="270"/>
      <c r="AB658" s="270"/>
    </row>
    <row r="659" spans="1:28" ht="22.5" x14ac:dyDescent="0.25">
      <c r="A659" s="270"/>
      <c r="B659" s="270"/>
      <c r="C659" s="270"/>
      <c r="D659" s="270"/>
      <c r="E659" s="270"/>
      <c r="F659" s="270"/>
      <c r="G659" s="270"/>
      <c r="H659" s="270"/>
      <c r="I659" s="270"/>
      <c r="J659" s="270"/>
      <c r="K659" s="270"/>
      <c r="L659" s="270"/>
      <c r="M659" s="270"/>
      <c r="N659" s="270"/>
      <c r="O659" s="270"/>
      <c r="P659" s="270"/>
      <c r="Q659" s="270"/>
      <c r="R659" s="270"/>
      <c r="S659" s="270"/>
      <c r="T659" s="270"/>
      <c r="U659" s="270"/>
      <c r="V659" s="270"/>
      <c r="W659" s="270"/>
      <c r="X659" s="270"/>
      <c r="Y659" s="270"/>
      <c r="Z659" s="270"/>
      <c r="AA659" s="270"/>
      <c r="AB659" s="270"/>
    </row>
    <row r="660" spans="1:28" ht="22.5" x14ac:dyDescent="0.25">
      <c r="A660" s="270"/>
      <c r="B660" s="270"/>
      <c r="C660" s="270"/>
      <c r="D660" s="270"/>
      <c r="E660" s="270"/>
      <c r="F660" s="270"/>
      <c r="G660" s="270"/>
      <c r="H660" s="270"/>
      <c r="I660" s="270"/>
      <c r="J660" s="270"/>
      <c r="K660" s="270"/>
      <c r="L660" s="270"/>
      <c r="M660" s="270"/>
      <c r="N660" s="270"/>
      <c r="O660" s="270"/>
      <c r="P660" s="270"/>
      <c r="Q660" s="270"/>
      <c r="R660" s="270"/>
      <c r="S660" s="270"/>
      <c r="T660" s="270"/>
      <c r="U660" s="270"/>
      <c r="V660" s="270"/>
      <c r="W660" s="270"/>
      <c r="X660" s="270"/>
      <c r="Y660" s="270"/>
      <c r="Z660" s="270"/>
      <c r="AA660" s="270"/>
      <c r="AB660" s="270"/>
    </row>
    <row r="661" spans="1:28" ht="22.5" x14ac:dyDescent="0.25">
      <c r="A661" s="270"/>
      <c r="B661" s="270"/>
      <c r="C661" s="270"/>
      <c r="D661" s="270"/>
      <c r="E661" s="270"/>
      <c r="F661" s="270"/>
      <c r="G661" s="270"/>
      <c r="H661" s="270"/>
      <c r="I661" s="270"/>
      <c r="J661" s="270"/>
      <c r="K661" s="270"/>
      <c r="L661" s="270"/>
      <c r="M661" s="270"/>
      <c r="N661" s="270"/>
      <c r="O661" s="270"/>
      <c r="P661" s="270"/>
      <c r="Q661" s="270"/>
      <c r="R661" s="270"/>
      <c r="S661" s="270"/>
      <c r="T661" s="270"/>
      <c r="U661" s="270"/>
      <c r="V661" s="270"/>
      <c r="W661" s="270"/>
      <c r="X661" s="270"/>
      <c r="Y661" s="270"/>
      <c r="Z661" s="270"/>
      <c r="AA661" s="270"/>
      <c r="AB661" s="270"/>
    </row>
    <row r="662" spans="1:28" ht="22.5" x14ac:dyDescent="0.25">
      <c r="A662" s="270"/>
      <c r="B662" s="270"/>
      <c r="C662" s="270"/>
      <c r="D662" s="270"/>
      <c r="E662" s="270"/>
      <c r="F662" s="270"/>
      <c r="G662" s="270"/>
      <c r="H662" s="270"/>
      <c r="I662" s="270"/>
      <c r="J662" s="270"/>
      <c r="K662" s="270"/>
      <c r="L662" s="270"/>
      <c r="M662" s="270"/>
      <c r="N662" s="270"/>
      <c r="O662" s="270"/>
      <c r="P662" s="270"/>
      <c r="Q662" s="270"/>
      <c r="R662" s="270"/>
      <c r="S662" s="270"/>
      <c r="T662" s="270"/>
      <c r="U662" s="270"/>
      <c r="V662" s="270"/>
      <c r="W662" s="270"/>
      <c r="X662" s="270"/>
      <c r="Y662" s="270"/>
      <c r="Z662" s="270"/>
      <c r="AA662" s="270"/>
      <c r="AB662" s="270"/>
    </row>
    <row r="663" spans="1:28" ht="22.5" x14ac:dyDescent="0.25">
      <c r="A663" s="270"/>
      <c r="B663" s="270"/>
      <c r="C663" s="270"/>
      <c r="D663" s="270"/>
      <c r="E663" s="270"/>
      <c r="F663" s="270"/>
      <c r="G663" s="270"/>
      <c r="H663" s="270"/>
      <c r="I663" s="270"/>
      <c r="J663" s="270"/>
      <c r="K663" s="270"/>
      <c r="L663" s="270"/>
      <c r="M663" s="270"/>
      <c r="N663" s="270"/>
      <c r="O663" s="270"/>
      <c r="P663" s="270"/>
      <c r="Q663" s="270"/>
      <c r="R663" s="270"/>
      <c r="S663" s="270"/>
      <c r="T663" s="270"/>
      <c r="U663" s="270"/>
      <c r="V663" s="270"/>
      <c r="W663" s="270"/>
      <c r="X663" s="270"/>
      <c r="Y663" s="270"/>
      <c r="Z663" s="270"/>
      <c r="AA663" s="270"/>
      <c r="AB663" s="270"/>
    </row>
    <row r="664" spans="1:28" ht="22.5" x14ac:dyDescent="0.25">
      <c r="A664" s="270"/>
      <c r="B664" s="270"/>
      <c r="C664" s="270"/>
      <c r="D664" s="270"/>
      <c r="E664" s="270"/>
      <c r="F664" s="270"/>
      <c r="G664" s="270"/>
      <c r="H664" s="270"/>
      <c r="I664" s="270"/>
      <c r="J664" s="270"/>
      <c r="K664" s="270"/>
      <c r="L664" s="270"/>
      <c r="M664" s="270"/>
      <c r="N664" s="270"/>
      <c r="O664" s="270"/>
      <c r="P664" s="270"/>
      <c r="Q664" s="270"/>
      <c r="R664" s="270"/>
      <c r="S664" s="270"/>
      <c r="T664" s="270"/>
      <c r="U664" s="270"/>
      <c r="V664" s="270"/>
      <c r="W664" s="270"/>
      <c r="X664" s="270"/>
      <c r="Y664" s="270"/>
      <c r="Z664" s="270"/>
      <c r="AA664" s="270"/>
      <c r="AB664" s="270"/>
    </row>
    <row r="665" spans="1:28" ht="22.5" x14ac:dyDescent="0.25">
      <c r="A665" s="270"/>
      <c r="B665" s="270"/>
      <c r="C665" s="270"/>
      <c r="D665" s="270"/>
      <c r="E665" s="270"/>
      <c r="F665" s="270"/>
      <c r="G665" s="270"/>
      <c r="H665" s="270"/>
      <c r="I665" s="270"/>
      <c r="J665" s="270"/>
      <c r="K665" s="270"/>
      <c r="L665" s="270"/>
      <c r="M665" s="270"/>
      <c r="N665" s="270"/>
      <c r="O665" s="270"/>
      <c r="P665" s="270"/>
      <c r="Q665" s="270"/>
      <c r="R665" s="270"/>
      <c r="S665" s="270"/>
      <c r="T665" s="270"/>
      <c r="U665" s="270"/>
      <c r="V665" s="270"/>
      <c r="W665" s="270"/>
      <c r="X665" s="270"/>
      <c r="Y665" s="270"/>
      <c r="Z665" s="270"/>
      <c r="AA665" s="270"/>
      <c r="AB665" s="270"/>
    </row>
    <row r="666" spans="1:28" ht="22.5" x14ac:dyDescent="0.25">
      <c r="A666" s="270"/>
      <c r="B666" s="270"/>
      <c r="C666" s="270"/>
      <c r="D666" s="270"/>
      <c r="E666" s="270"/>
      <c r="F666" s="270"/>
      <c r="G666" s="270"/>
      <c r="H666" s="270"/>
      <c r="I666" s="270"/>
      <c r="J666" s="270"/>
      <c r="K666" s="270"/>
      <c r="L666" s="270"/>
      <c r="M666" s="270"/>
      <c r="N666" s="270"/>
      <c r="O666" s="270"/>
      <c r="P666" s="270"/>
      <c r="Q666" s="270"/>
      <c r="R666" s="270"/>
      <c r="S666" s="270"/>
      <c r="T666" s="270"/>
      <c r="U666" s="270"/>
      <c r="V666" s="270"/>
      <c r="W666" s="270"/>
      <c r="X666" s="270"/>
      <c r="Y666" s="270"/>
      <c r="Z666" s="270"/>
      <c r="AA666" s="270"/>
      <c r="AB666" s="270"/>
    </row>
    <row r="667" spans="1:28" ht="22.5" x14ac:dyDescent="0.25">
      <c r="A667" s="270"/>
      <c r="B667" s="270"/>
      <c r="C667" s="270"/>
      <c r="D667" s="270"/>
      <c r="E667" s="270"/>
      <c r="F667" s="270"/>
      <c r="G667" s="270"/>
      <c r="H667" s="270"/>
      <c r="I667" s="270"/>
      <c r="J667" s="270"/>
      <c r="K667" s="270"/>
      <c r="L667" s="270"/>
      <c r="M667" s="270"/>
      <c r="N667" s="270"/>
      <c r="O667" s="270"/>
      <c r="P667" s="270"/>
      <c r="Q667" s="270"/>
      <c r="R667" s="270"/>
      <c r="S667" s="270"/>
      <c r="T667" s="270"/>
      <c r="U667" s="270"/>
      <c r="V667" s="270"/>
      <c r="W667" s="270"/>
      <c r="X667" s="270"/>
      <c r="Y667" s="270"/>
      <c r="Z667" s="270"/>
      <c r="AA667" s="270"/>
      <c r="AB667" s="270"/>
    </row>
    <row r="668" spans="1:28" ht="22.5" x14ac:dyDescent="0.25">
      <c r="A668" s="270"/>
      <c r="B668" s="270"/>
      <c r="C668" s="270"/>
      <c r="D668" s="270"/>
      <c r="E668" s="270"/>
      <c r="F668" s="270"/>
      <c r="G668" s="270"/>
      <c r="H668" s="270"/>
      <c r="I668" s="270"/>
      <c r="J668" s="270"/>
      <c r="K668" s="270"/>
      <c r="L668" s="270"/>
      <c r="M668" s="270"/>
      <c r="N668" s="270"/>
      <c r="O668" s="270"/>
      <c r="P668" s="270"/>
      <c r="Q668" s="270"/>
      <c r="R668" s="270"/>
      <c r="S668" s="270"/>
      <c r="T668" s="270"/>
      <c r="U668" s="270"/>
      <c r="V668" s="270"/>
      <c r="W668" s="270"/>
      <c r="X668" s="270"/>
      <c r="Y668" s="270"/>
      <c r="Z668" s="270"/>
      <c r="AA668" s="270"/>
      <c r="AB668" s="270"/>
    </row>
    <row r="669" spans="1:28" ht="22.5" x14ac:dyDescent="0.25">
      <c r="A669" s="270"/>
      <c r="B669" s="270"/>
      <c r="C669" s="270"/>
      <c r="D669" s="270"/>
      <c r="E669" s="270"/>
      <c r="F669" s="270"/>
      <c r="G669" s="270"/>
      <c r="H669" s="270"/>
      <c r="I669" s="270"/>
      <c r="J669" s="270"/>
      <c r="K669" s="270"/>
      <c r="L669" s="270"/>
      <c r="M669" s="270"/>
      <c r="N669" s="270"/>
      <c r="O669" s="270"/>
      <c r="P669" s="270"/>
      <c r="Q669" s="270"/>
      <c r="R669" s="270"/>
      <c r="S669" s="270"/>
      <c r="T669" s="270"/>
      <c r="U669" s="270"/>
      <c r="V669" s="270"/>
      <c r="W669" s="270"/>
      <c r="X669" s="270"/>
      <c r="Y669" s="270"/>
      <c r="Z669" s="270"/>
      <c r="AA669" s="270"/>
      <c r="AB669" s="270"/>
    </row>
    <row r="670" spans="1:28" ht="22.5" x14ac:dyDescent="0.25">
      <c r="A670" s="270"/>
      <c r="B670" s="270"/>
      <c r="C670" s="270"/>
      <c r="D670" s="270"/>
      <c r="E670" s="270"/>
      <c r="F670" s="270"/>
      <c r="G670" s="270"/>
      <c r="H670" s="270"/>
      <c r="I670" s="270"/>
      <c r="J670" s="270"/>
      <c r="K670" s="270"/>
      <c r="L670" s="270"/>
      <c r="M670" s="270"/>
      <c r="N670" s="270"/>
      <c r="O670" s="270"/>
      <c r="P670" s="270"/>
      <c r="Q670" s="270"/>
      <c r="R670" s="270"/>
      <c r="S670" s="270"/>
      <c r="T670" s="270"/>
      <c r="U670" s="270"/>
      <c r="V670" s="270"/>
      <c r="W670" s="270"/>
      <c r="X670" s="270"/>
      <c r="Y670" s="270"/>
      <c r="Z670" s="270"/>
      <c r="AA670" s="270"/>
      <c r="AB670" s="270"/>
    </row>
    <row r="671" spans="1:28" ht="22.5" x14ac:dyDescent="0.25">
      <c r="A671" s="270"/>
      <c r="B671" s="270"/>
      <c r="C671" s="270"/>
      <c r="D671" s="270"/>
      <c r="E671" s="270"/>
      <c r="F671" s="270"/>
      <c r="G671" s="270"/>
      <c r="H671" s="270"/>
      <c r="I671" s="270"/>
      <c r="J671" s="270"/>
      <c r="K671" s="270"/>
      <c r="L671" s="270"/>
      <c r="M671" s="270"/>
      <c r="N671" s="270"/>
      <c r="O671" s="270"/>
      <c r="P671" s="270"/>
      <c r="Q671" s="270"/>
      <c r="R671" s="270"/>
      <c r="S671" s="270"/>
      <c r="T671" s="270"/>
      <c r="U671" s="270"/>
      <c r="V671" s="270"/>
      <c r="W671" s="270"/>
      <c r="X671" s="270"/>
      <c r="Y671" s="270"/>
      <c r="Z671" s="270"/>
      <c r="AA671" s="270"/>
      <c r="AB671" s="270"/>
    </row>
    <row r="672" spans="1:28" ht="22.5" x14ac:dyDescent="0.25">
      <c r="A672" s="270"/>
      <c r="B672" s="270"/>
      <c r="C672" s="270"/>
      <c r="D672" s="270"/>
      <c r="E672" s="270"/>
      <c r="F672" s="270"/>
      <c r="G672" s="270"/>
      <c r="H672" s="270"/>
      <c r="I672" s="270"/>
      <c r="J672" s="270"/>
      <c r="K672" s="270"/>
      <c r="L672" s="270"/>
      <c r="M672" s="270"/>
      <c r="N672" s="270"/>
      <c r="O672" s="270"/>
      <c r="P672" s="270"/>
      <c r="Q672" s="270"/>
      <c r="R672" s="270"/>
      <c r="S672" s="270"/>
      <c r="T672" s="270"/>
      <c r="U672" s="270"/>
      <c r="V672" s="270"/>
      <c r="W672" s="270"/>
      <c r="X672" s="270"/>
      <c r="Y672" s="270"/>
      <c r="Z672" s="270"/>
      <c r="AA672" s="270"/>
      <c r="AB672" s="270"/>
    </row>
    <row r="673" spans="1:28" ht="22.5" x14ac:dyDescent="0.25">
      <c r="A673" s="270"/>
      <c r="B673" s="270"/>
      <c r="C673" s="270"/>
      <c r="D673" s="270"/>
      <c r="E673" s="270"/>
      <c r="F673" s="270"/>
      <c r="G673" s="270"/>
      <c r="H673" s="270"/>
      <c r="I673" s="270"/>
      <c r="J673" s="270"/>
      <c r="K673" s="270"/>
      <c r="L673" s="270"/>
      <c r="M673" s="270"/>
      <c r="N673" s="270"/>
      <c r="O673" s="270"/>
      <c r="P673" s="270"/>
      <c r="Q673" s="270"/>
      <c r="R673" s="270"/>
      <c r="S673" s="270"/>
      <c r="T673" s="270"/>
      <c r="U673" s="270"/>
      <c r="V673" s="270"/>
      <c r="W673" s="270"/>
      <c r="X673" s="270"/>
      <c r="Y673" s="270"/>
      <c r="Z673" s="270"/>
      <c r="AA673" s="270"/>
      <c r="AB673" s="270"/>
    </row>
    <row r="674" spans="1:28" ht="22.5" x14ac:dyDescent="0.25">
      <c r="A674" s="270"/>
      <c r="B674" s="270"/>
      <c r="C674" s="270"/>
      <c r="D674" s="270"/>
      <c r="E674" s="270"/>
      <c r="F674" s="270"/>
      <c r="G674" s="270"/>
      <c r="H674" s="270"/>
      <c r="I674" s="270"/>
      <c r="J674" s="270"/>
      <c r="K674" s="270"/>
      <c r="L674" s="270"/>
      <c r="M674" s="270"/>
      <c r="N674" s="270"/>
      <c r="O674" s="270"/>
      <c r="P674" s="270"/>
      <c r="Q674" s="270"/>
      <c r="R674" s="270"/>
      <c r="S674" s="270"/>
      <c r="T674" s="270"/>
      <c r="U674" s="270"/>
      <c r="V674" s="270"/>
      <c r="W674" s="270"/>
      <c r="X674" s="270"/>
      <c r="Y674" s="270"/>
      <c r="Z674" s="270"/>
      <c r="AA674" s="270"/>
      <c r="AB674" s="270"/>
    </row>
    <row r="675" spans="1:28" ht="22.5" x14ac:dyDescent="0.25">
      <c r="A675" s="270"/>
      <c r="B675" s="270"/>
      <c r="C675" s="270"/>
      <c r="D675" s="270"/>
      <c r="E675" s="270"/>
      <c r="F675" s="270"/>
      <c r="G675" s="270"/>
      <c r="H675" s="270"/>
      <c r="I675" s="270"/>
      <c r="J675" s="270"/>
      <c r="K675" s="270"/>
      <c r="L675" s="270"/>
      <c r="M675" s="270"/>
      <c r="N675" s="270"/>
      <c r="O675" s="270"/>
      <c r="P675" s="270"/>
      <c r="Q675" s="270"/>
      <c r="R675" s="270"/>
      <c r="S675" s="270"/>
      <c r="T675" s="270"/>
      <c r="U675" s="270"/>
      <c r="V675" s="270"/>
      <c r="W675" s="270"/>
      <c r="X675" s="270"/>
      <c r="Y675" s="270"/>
      <c r="Z675" s="270"/>
      <c r="AA675" s="270"/>
      <c r="AB675" s="270"/>
    </row>
    <row r="676" spans="1:28" ht="22.5" x14ac:dyDescent="0.25">
      <c r="A676" s="270"/>
      <c r="B676" s="270"/>
      <c r="C676" s="270"/>
      <c r="D676" s="270"/>
      <c r="E676" s="270"/>
      <c r="F676" s="270"/>
      <c r="G676" s="270"/>
      <c r="H676" s="270"/>
      <c r="I676" s="270"/>
      <c r="J676" s="270"/>
      <c r="K676" s="270"/>
      <c r="L676" s="270"/>
      <c r="M676" s="270"/>
      <c r="N676" s="270"/>
      <c r="O676" s="270"/>
      <c r="P676" s="270"/>
      <c r="Q676" s="270"/>
      <c r="R676" s="270"/>
      <c r="S676" s="270"/>
      <c r="T676" s="270"/>
      <c r="U676" s="270"/>
      <c r="V676" s="270"/>
      <c r="W676" s="270"/>
      <c r="X676" s="270"/>
      <c r="Y676" s="270"/>
      <c r="Z676" s="270"/>
      <c r="AA676" s="270"/>
      <c r="AB676" s="270"/>
    </row>
    <row r="677" spans="1:28" ht="22.5" x14ac:dyDescent="0.25">
      <c r="A677" s="270"/>
      <c r="B677" s="270"/>
      <c r="C677" s="270"/>
      <c r="D677" s="270"/>
      <c r="E677" s="270"/>
      <c r="F677" s="270"/>
      <c r="G677" s="270"/>
      <c r="H677" s="270"/>
      <c r="I677" s="270"/>
      <c r="J677" s="270"/>
      <c r="K677" s="270"/>
      <c r="L677" s="270"/>
      <c r="M677" s="270"/>
      <c r="N677" s="270"/>
      <c r="O677" s="270"/>
      <c r="P677" s="270"/>
      <c r="Q677" s="270"/>
      <c r="R677" s="270"/>
      <c r="S677" s="270"/>
      <c r="T677" s="270"/>
      <c r="U677" s="270"/>
      <c r="V677" s="270"/>
      <c r="W677" s="270"/>
      <c r="X677" s="270"/>
      <c r="Y677" s="270"/>
      <c r="Z677" s="270"/>
      <c r="AA677" s="270"/>
      <c r="AB677" s="270"/>
    </row>
    <row r="678" spans="1:28" ht="22.5" x14ac:dyDescent="0.25">
      <c r="A678" s="270"/>
      <c r="B678" s="270"/>
      <c r="C678" s="270"/>
      <c r="D678" s="270"/>
      <c r="E678" s="270"/>
      <c r="F678" s="270"/>
      <c r="G678" s="270"/>
      <c r="H678" s="270"/>
      <c r="I678" s="270"/>
      <c r="J678" s="270"/>
      <c r="K678" s="270"/>
      <c r="L678" s="270"/>
      <c r="M678" s="270"/>
      <c r="N678" s="270"/>
      <c r="O678" s="270"/>
      <c r="P678" s="270"/>
      <c r="Q678" s="270"/>
      <c r="R678" s="270"/>
      <c r="S678" s="270"/>
      <c r="T678" s="270"/>
      <c r="U678" s="270"/>
      <c r="V678" s="270"/>
      <c r="W678" s="270"/>
      <c r="X678" s="270"/>
      <c r="Y678" s="270"/>
      <c r="Z678" s="270"/>
      <c r="AA678" s="270"/>
      <c r="AB678" s="270"/>
    </row>
    <row r="679" spans="1:28" ht="22.5" x14ac:dyDescent="0.25">
      <c r="A679" s="270"/>
      <c r="B679" s="270"/>
      <c r="C679" s="270"/>
      <c r="D679" s="270"/>
      <c r="E679" s="270"/>
      <c r="F679" s="270"/>
      <c r="G679" s="270"/>
      <c r="H679" s="270"/>
      <c r="I679" s="270"/>
      <c r="J679" s="270"/>
      <c r="K679" s="270"/>
      <c r="L679" s="270"/>
      <c r="M679" s="270"/>
      <c r="N679" s="270"/>
      <c r="O679" s="270"/>
      <c r="P679" s="270"/>
      <c r="Q679" s="270"/>
      <c r="R679" s="270"/>
      <c r="S679" s="270"/>
      <c r="T679" s="270"/>
      <c r="U679" s="270"/>
      <c r="V679" s="270"/>
      <c r="W679" s="270"/>
      <c r="X679" s="270"/>
      <c r="Y679" s="270"/>
      <c r="Z679" s="270"/>
      <c r="AA679" s="270"/>
      <c r="AB679" s="270"/>
    </row>
    <row r="680" spans="1:28" ht="22.5" x14ac:dyDescent="0.25">
      <c r="A680" s="270"/>
      <c r="B680" s="270"/>
      <c r="C680" s="270"/>
      <c r="D680" s="270"/>
      <c r="E680" s="270"/>
      <c r="F680" s="270"/>
      <c r="G680" s="270"/>
      <c r="H680" s="270"/>
      <c r="I680" s="270"/>
      <c r="J680" s="270"/>
      <c r="K680" s="270"/>
      <c r="L680" s="270"/>
      <c r="M680" s="270"/>
      <c r="N680" s="270"/>
      <c r="O680" s="270"/>
      <c r="P680" s="270"/>
      <c r="Q680" s="270"/>
      <c r="R680" s="270"/>
      <c r="S680" s="270"/>
      <c r="T680" s="270"/>
      <c r="U680" s="270"/>
      <c r="V680" s="270"/>
      <c r="W680" s="270"/>
      <c r="X680" s="270"/>
      <c r="Y680" s="270"/>
      <c r="Z680" s="270"/>
      <c r="AA680" s="270"/>
      <c r="AB680" s="270"/>
    </row>
    <row r="681" spans="1:28" ht="22.5" x14ac:dyDescent="0.25">
      <c r="A681" s="270"/>
      <c r="B681" s="270"/>
      <c r="C681" s="270"/>
      <c r="D681" s="270"/>
      <c r="E681" s="270"/>
      <c r="F681" s="270"/>
      <c r="G681" s="270"/>
      <c r="H681" s="270"/>
      <c r="I681" s="270"/>
      <c r="J681" s="270"/>
      <c r="K681" s="270"/>
      <c r="L681" s="270"/>
      <c r="M681" s="270"/>
      <c r="N681" s="270"/>
      <c r="O681" s="270"/>
      <c r="P681" s="270"/>
      <c r="Q681" s="270"/>
      <c r="R681" s="270"/>
      <c r="S681" s="270"/>
      <c r="T681" s="270"/>
      <c r="U681" s="270"/>
      <c r="V681" s="270"/>
      <c r="W681" s="270"/>
      <c r="X681" s="270"/>
      <c r="Y681" s="270"/>
      <c r="Z681" s="270"/>
      <c r="AA681" s="270"/>
      <c r="AB681" s="270"/>
    </row>
    <row r="682" spans="1:28" ht="22.5" x14ac:dyDescent="0.25">
      <c r="A682" s="270"/>
      <c r="B682" s="270"/>
      <c r="C682" s="270"/>
      <c r="D682" s="270"/>
      <c r="E682" s="270"/>
      <c r="F682" s="270"/>
      <c r="G682" s="270"/>
      <c r="H682" s="270"/>
      <c r="I682" s="270"/>
      <c r="J682" s="270"/>
      <c r="K682" s="270"/>
      <c r="L682" s="270"/>
      <c r="M682" s="270"/>
      <c r="N682" s="270"/>
      <c r="O682" s="270"/>
      <c r="P682" s="270"/>
      <c r="Q682" s="270"/>
      <c r="R682" s="270"/>
      <c r="S682" s="270"/>
      <c r="T682" s="270"/>
      <c r="U682" s="270"/>
      <c r="V682" s="270"/>
      <c r="W682" s="270"/>
      <c r="X682" s="270"/>
      <c r="Y682" s="270"/>
      <c r="Z682" s="270"/>
      <c r="AA682" s="270"/>
      <c r="AB682" s="270"/>
    </row>
    <row r="683" spans="1:28" ht="22.5" x14ac:dyDescent="0.25">
      <c r="A683" s="270"/>
      <c r="B683" s="270"/>
      <c r="C683" s="270"/>
      <c r="D683" s="270"/>
      <c r="E683" s="270"/>
      <c r="F683" s="270"/>
      <c r="G683" s="270"/>
      <c r="H683" s="270"/>
      <c r="I683" s="270"/>
      <c r="J683" s="270"/>
      <c r="K683" s="270"/>
      <c r="L683" s="270"/>
      <c r="M683" s="270"/>
      <c r="N683" s="270"/>
      <c r="O683" s="270"/>
      <c r="P683" s="270"/>
      <c r="Q683" s="270"/>
      <c r="R683" s="270"/>
      <c r="S683" s="270"/>
      <c r="T683" s="270"/>
      <c r="U683" s="270"/>
      <c r="V683" s="270"/>
      <c r="W683" s="270"/>
      <c r="X683" s="270"/>
      <c r="Y683" s="270"/>
      <c r="Z683" s="270"/>
      <c r="AA683" s="270"/>
      <c r="AB683" s="270"/>
    </row>
    <row r="684" spans="1:28" ht="22.5" x14ac:dyDescent="0.25">
      <c r="A684" s="270"/>
      <c r="B684" s="270"/>
      <c r="C684" s="270"/>
      <c r="D684" s="270"/>
      <c r="E684" s="270"/>
      <c r="F684" s="270"/>
      <c r="G684" s="270"/>
      <c r="H684" s="270"/>
      <c r="I684" s="270"/>
      <c r="J684" s="270"/>
      <c r="K684" s="270"/>
      <c r="L684" s="270"/>
      <c r="M684" s="270"/>
      <c r="N684" s="270"/>
      <c r="O684" s="270"/>
      <c r="P684" s="270"/>
      <c r="Q684" s="270"/>
      <c r="R684" s="270"/>
      <c r="S684" s="270"/>
      <c r="T684" s="270"/>
      <c r="U684" s="270"/>
      <c r="V684" s="270"/>
      <c r="W684" s="270"/>
      <c r="X684" s="270"/>
      <c r="Y684" s="270"/>
      <c r="Z684" s="270"/>
      <c r="AA684" s="270"/>
      <c r="AB684" s="270"/>
    </row>
    <row r="685" spans="1:28" ht="22.5" x14ac:dyDescent="0.25">
      <c r="A685" s="270"/>
      <c r="B685" s="270"/>
      <c r="C685" s="270"/>
      <c r="D685" s="270"/>
      <c r="E685" s="270"/>
      <c r="F685" s="270"/>
      <c r="G685" s="270"/>
      <c r="H685" s="270"/>
      <c r="I685" s="270"/>
      <c r="J685" s="270"/>
      <c r="K685" s="270"/>
      <c r="L685" s="270"/>
      <c r="M685" s="270"/>
      <c r="N685" s="270"/>
      <c r="O685" s="270"/>
      <c r="P685" s="270"/>
      <c r="Q685" s="270"/>
      <c r="R685" s="270"/>
      <c r="S685" s="270"/>
      <c r="T685" s="270"/>
      <c r="U685" s="270"/>
      <c r="V685" s="270"/>
      <c r="W685" s="270"/>
      <c r="X685" s="270"/>
      <c r="Y685" s="270"/>
      <c r="Z685" s="270"/>
      <c r="AA685" s="270"/>
      <c r="AB685" s="270"/>
    </row>
    <row r="686" spans="1:28" ht="22.5" x14ac:dyDescent="0.25">
      <c r="A686" s="270"/>
      <c r="B686" s="270"/>
      <c r="C686" s="270"/>
      <c r="D686" s="270"/>
      <c r="E686" s="270"/>
      <c r="F686" s="270"/>
      <c r="G686" s="270"/>
      <c r="H686" s="270"/>
      <c r="I686" s="270"/>
      <c r="J686" s="270"/>
      <c r="K686" s="270"/>
      <c r="L686" s="270"/>
      <c r="M686" s="270"/>
      <c r="N686" s="270"/>
      <c r="O686" s="270"/>
      <c r="P686" s="270"/>
      <c r="Q686" s="270"/>
      <c r="R686" s="270"/>
      <c r="S686" s="270"/>
      <c r="T686" s="270"/>
      <c r="U686" s="270"/>
      <c r="V686" s="270"/>
      <c r="W686" s="270"/>
      <c r="X686" s="270"/>
      <c r="Y686" s="270"/>
      <c r="Z686" s="270"/>
      <c r="AA686" s="270"/>
      <c r="AB686" s="270"/>
    </row>
    <row r="687" spans="1:28" ht="22.5" x14ac:dyDescent="0.25">
      <c r="A687" s="270"/>
      <c r="B687" s="270"/>
      <c r="C687" s="270"/>
      <c r="D687" s="270"/>
      <c r="E687" s="270"/>
      <c r="F687" s="270"/>
      <c r="G687" s="270"/>
      <c r="H687" s="270"/>
      <c r="I687" s="270"/>
      <c r="J687" s="270"/>
      <c r="K687" s="270"/>
      <c r="L687" s="270"/>
      <c r="M687" s="270"/>
      <c r="N687" s="270"/>
      <c r="O687" s="270"/>
      <c r="P687" s="270"/>
      <c r="Q687" s="270"/>
      <c r="R687" s="270"/>
      <c r="S687" s="270"/>
      <c r="T687" s="270"/>
      <c r="U687" s="270"/>
      <c r="V687" s="270"/>
      <c r="W687" s="270"/>
      <c r="X687" s="270"/>
      <c r="Y687" s="270"/>
      <c r="Z687" s="270"/>
      <c r="AA687" s="270"/>
      <c r="AB687" s="270"/>
    </row>
    <row r="688" spans="1:28" ht="22.5" x14ac:dyDescent="0.25">
      <c r="A688" s="270"/>
      <c r="B688" s="270"/>
      <c r="C688" s="270"/>
      <c r="D688" s="270"/>
      <c r="E688" s="270"/>
      <c r="F688" s="270"/>
      <c r="G688" s="270"/>
      <c r="H688" s="270"/>
      <c r="I688" s="270"/>
      <c r="J688" s="270"/>
      <c r="K688" s="270"/>
      <c r="L688" s="270"/>
      <c r="M688" s="270"/>
      <c r="N688" s="270"/>
      <c r="O688" s="270"/>
      <c r="P688" s="270"/>
      <c r="Q688" s="270"/>
      <c r="R688" s="270"/>
      <c r="S688" s="270"/>
      <c r="T688" s="270"/>
      <c r="U688" s="270"/>
      <c r="V688" s="270"/>
      <c r="W688" s="270"/>
      <c r="X688" s="270"/>
      <c r="Y688" s="270"/>
      <c r="Z688" s="270"/>
      <c r="AA688" s="270"/>
      <c r="AB688" s="270"/>
    </row>
    <row r="689" spans="1:28" ht="22.5" x14ac:dyDescent="0.25">
      <c r="A689" s="270"/>
      <c r="B689" s="270"/>
      <c r="C689" s="270"/>
      <c r="D689" s="270"/>
      <c r="E689" s="270"/>
      <c r="F689" s="270"/>
      <c r="G689" s="270"/>
      <c r="H689" s="270"/>
      <c r="I689" s="270"/>
      <c r="J689" s="270"/>
      <c r="K689" s="270"/>
      <c r="L689" s="270"/>
      <c r="M689" s="270"/>
      <c r="N689" s="270"/>
      <c r="O689" s="270"/>
      <c r="P689" s="270"/>
      <c r="Q689" s="270"/>
      <c r="R689" s="270"/>
      <c r="S689" s="270"/>
      <c r="T689" s="270"/>
      <c r="U689" s="270"/>
      <c r="V689" s="270"/>
      <c r="W689" s="270"/>
      <c r="X689" s="270"/>
      <c r="Y689" s="270"/>
      <c r="Z689" s="270"/>
      <c r="AA689" s="270"/>
      <c r="AB689" s="270"/>
    </row>
    <row r="690" spans="1:28" ht="22.5" x14ac:dyDescent="0.25">
      <c r="A690" s="270"/>
      <c r="B690" s="270"/>
      <c r="C690" s="270"/>
      <c r="D690" s="270"/>
      <c r="E690" s="270"/>
      <c r="F690" s="270"/>
      <c r="G690" s="270"/>
      <c r="H690" s="270"/>
      <c r="I690" s="270"/>
      <c r="J690" s="270"/>
      <c r="K690" s="270"/>
      <c r="L690" s="270"/>
      <c r="M690" s="270"/>
      <c r="N690" s="270"/>
      <c r="O690" s="270"/>
      <c r="P690" s="270"/>
      <c r="Q690" s="270"/>
      <c r="R690" s="270"/>
      <c r="S690" s="270"/>
      <c r="T690" s="270"/>
      <c r="U690" s="270"/>
      <c r="V690" s="270"/>
      <c r="W690" s="270"/>
      <c r="X690" s="270"/>
      <c r="Y690" s="270"/>
      <c r="Z690" s="270"/>
      <c r="AA690" s="270"/>
      <c r="AB690" s="270"/>
    </row>
    <row r="691" spans="1:28" ht="22.5" x14ac:dyDescent="0.25">
      <c r="A691" s="270"/>
      <c r="B691" s="270"/>
      <c r="C691" s="270"/>
      <c r="D691" s="270"/>
      <c r="E691" s="270"/>
      <c r="F691" s="270"/>
      <c r="G691" s="270"/>
      <c r="H691" s="270"/>
      <c r="I691" s="270"/>
      <c r="J691" s="270"/>
      <c r="K691" s="270"/>
      <c r="L691" s="270"/>
      <c r="M691" s="270"/>
      <c r="N691" s="270"/>
      <c r="O691" s="270"/>
      <c r="P691" s="270"/>
      <c r="Q691" s="270"/>
      <c r="R691" s="270"/>
      <c r="S691" s="270"/>
      <c r="T691" s="270"/>
      <c r="U691" s="270"/>
      <c r="V691" s="270"/>
      <c r="W691" s="270"/>
      <c r="X691" s="270"/>
      <c r="Y691" s="270"/>
      <c r="Z691" s="270"/>
      <c r="AA691" s="270"/>
      <c r="AB691" s="270"/>
    </row>
    <row r="692" spans="1:28" ht="22.5" x14ac:dyDescent="0.25">
      <c r="A692" s="270"/>
      <c r="B692" s="270"/>
      <c r="C692" s="270"/>
      <c r="D692" s="270"/>
      <c r="E692" s="270"/>
      <c r="F692" s="270"/>
      <c r="G692" s="270"/>
      <c r="H692" s="270"/>
      <c r="I692" s="270"/>
      <c r="J692" s="270"/>
      <c r="K692" s="270"/>
      <c r="L692" s="270"/>
      <c r="M692" s="270"/>
      <c r="N692" s="270"/>
      <c r="O692" s="270"/>
      <c r="P692" s="270"/>
      <c r="Q692" s="270"/>
      <c r="R692" s="270"/>
      <c r="S692" s="270"/>
      <c r="T692" s="270"/>
      <c r="U692" s="270"/>
      <c r="V692" s="270"/>
      <c r="W692" s="270"/>
      <c r="X692" s="270"/>
      <c r="Y692" s="270"/>
      <c r="Z692" s="270"/>
      <c r="AA692" s="270"/>
      <c r="AB692" s="270"/>
    </row>
    <row r="693" spans="1:28" ht="22.5" x14ac:dyDescent="0.25">
      <c r="A693" s="270"/>
      <c r="B693" s="270"/>
      <c r="C693" s="270"/>
      <c r="D693" s="270"/>
      <c r="E693" s="270"/>
      <c r="F693" s="270"/>
      <c r="G693" s="270"/>
      <c r="H693" s="270"/>
      <c r="I693" s="270"/>
      <c r="J693" s="270"/>
      <c r="K693" s="270"/>
      <c r="L693" s="270"/>
      <c r="M693" s="270"/>
      <c r="N693" s="270"/>
      <c r="O693" s="270"/>
      <c r="P693" s="270"/>
      <c r="Q693" s="270"/>
      <c r="R693" s="270"/>
      <c r="S693" s="270"/>
      <c r="T693" s="270"/>
      <c r="U693" s="270"/>
      <c r="V693" s="270"/>
      <c r="W693" s="270"/>
      <c r="X693" s="270"/>
      <c r="Y693" s="270"/>
      <c r="Z693" s="270"/>
      <c r="AA693" s="270"/>
      <c r="AB693" s="270"/>
    </row>
    <row r="694" spans="1:28" ht="22.5" x14ac:dyDescent="0.25">
      <c r="A694" s="270"/>
      <c r="B694" s="270"/>
      <c r="C694" s="270"/>
      <c r="D694" s="270"/>
      <c r="E694" s="270"/>
      <c r="F694" s="270"/>
      <c r="G694" s="270"/>
      <c r="H694" s="270"/>
      <c r="I694" s="270"/>
      <c r="J694" s="270"/>
      <c r="K694" s="270"/>
      <c r="L694" s="270"/>
      <c r="M694" s="270"/>
      <c r="N694" s="270"/>
      <c r="O694" s="270"/>
      <c r="P694" s="270"/>
      <c r="Q694" s="270"/>
      <c r="R694" s="270"/>
      <c r="S694" s="270"/>
      <c r="T694" s="270"/>
      <c r="U694" s="270"/>
      <c r="V694" s="270"/>
      <c r="W694" s="270"/>
      <c r="X694" s="270"/>
      <c r="Y694" s="270"/>
      <c r="Z694" s="270"/>
      <c r="AA694" s="270"/>
      <c r="AB694" s="270"/>
    </row>
    <row r="695" spans="1:28" ht="22.5" x14ac:dyDescent="0.25">
      <c r="A695" s="270"/>
      <c r="B695" s="270"/>
      <c r="C695" s="270"/>
      <c r="D695" s="270"/>
      <c r="E695" s="270"/>
      <c r="F695" s="270"/>
      <c r="G695" s="270"/>
      <c r="H695" s="270"/>
      <c r="I695" s="270"/>
      <c r="J695" s="270"/>
      <c r="K695" s="270"/>
      <c r="L695" s="270"/>
      <c r="M695" s="270"/>
      <c r="N695" s="270"/>
      <c r="O695" s="270"/>
      <c r="P695" s="270"/>
      <c r="Q695" s="270"/>
      <c r="R695" s="270"/>
      <c r="S695" s="270"/>
      <c r="T695" s="270"/>
      <c r="U695" s="270"/>
      <c r="V695" s="270"/>
      <c r="W695" s="270"/>
      <c r="X695" s="270"/>
      <c r="Y695" s="270"/>
      <c r="Z695" s="270"/>
      <c r="AA695" s="270"/>
      <c r="AB695" s="270"/>
    </row>
    <row r="696" spans="1:28" ht="22.5" x14ac:dyDescent="0.25">
      <c r="A696" s="270"/>
      <c r="B696" s="270"/>
      <c r="C696" s="270"/>
      <c r="D696" s="270"/>
      <c r="E696" s="270"/>
      <c r="F696" s="270"/>
      <c r="G696" s="270"/>
      <c r="H696" s="270"/>
      <c r="I696" s="270"/>
      <c r="J696" s="270"/>
      <c r="K696" s="270"/>
      <c r="L696" s="270"/>
      <c r="M696" s="270"/>
      <c r="N696" s="270"/>
      <c r="O696" s="270"/>
      <c r="P696" s="270"/>
      <c r="Q696" s="270"/>
      <c r="R696" s="270"/>
      <c r="S696" s="270"/>
      <c r="T696" s="270"/>
      <c r="U696" s="270"/>
      <c r="V696" s="270"/>
      <c r="W696" s="270"/>
      <c r="X696" s="270"/>
      <c r="Y696" s="270"/>
      <c r="Z696" s="270"/>
      <c r="AA696" s="270"/>
      <c r="AB696" s="270"/>
    </row>
    <row r="697" spans="1:28" ht="22.5" x14ac:dyDescent="0.25">
      <c r="A697" s="270"/>
      <c r="B697" s="270"/>
      <c r="C697" s="270"/>
      <c r="D697" s="270"/>
      <c r="E697" s="270"/>
      <c r="F697" s="270"/>
      <c r="G697" s="270"/>
      <c r="H697" s="270"/>
      <c r="I697" s="270"/>
      <c r="J697" s="270"/>
      <c r="K697" s="270"/>
      <c r="L697" s="270"/>
      <c r="M697" s="270"/>
      <c r="N697" s="270"/>
      <c r="O697" s="270"/>
      <c r="P697" s="270"/>
      <c r="Q697" s="270"/>
      <c r="R697" s="270"/>
      <c r="S697" s="270"/>
      <c r="T697" s="270"/>
      <c r="U697" s="270"/>
      <c r="V697" s="270"/>
      <c r="W697" s="270"/>
      <c r="X697" s="270"/>
      <c r="Y697" s="270"/>
      <c r="Z697" s="270"/>
      <c r="AA697" s="270"/>
      <c r="AB697" s="270"/>
    </row>
    <row r="698" spans="1:28" ht="22.5" x14ac:dyDescent="0.25">
      <c r="A698" s="270"/>
      <c r="B698" s="270"/>
      <c r="C698" s="270"/>
      <c r="D698" s="270"/>
      <c r="E698" s="270"/>
      <c r="F698" s="270"/>
      <c r="G698" s="270"/>
      <c r="H698" s="270"/>
      <c r="I698" s="270"/>
      <c r="J698" s="270"/>
      <c r="K698" s="270"/>
      <c r="L698" s="270"/>
      <c r="M698" s="270"/>
      <c r="N698" s="270"/>
      <c r="O698" s="270"/>
      <c r="P698" s="270"/>
      <c r="Q698" s="270"/>
      <c r="R698" s="270"/>
      <c r="S698" s="270"/>
      <c r="T698" s="270"/>
      <c r="U698" s="270"/>
      <c r="V698" s="270"/>
      <c r="W698" s="270"/>
      <c r="X698" s="270"/>
      <c r="Y698" s="270"/>
      <c r="Z698" s="270"/>
      <c r="AA698" s="270"/>
      <c r="AB698" s="270"/>
    </row>
    <row r="699" spans="1:28" ht="22.5" x14ac:dyDescent="0.25">
      <c r="A699" s="270"/>
      <c r="B699" s="270"/>
      <c r="C699" s="270"/>
      <c r="D699" s="270"/>
      <c r="E699" s="270"/>
      <c r="F699" s="270"/>
      <c r="G699" s="270"/>
      <c r="H699" s="270"/>
      <c r="I699" s="270"/>
      <c r="J699" s="270"/>
      <c r="K699" s="270"/>
      <c r="L699" s="270"/>
      <c r="M699" s="270"/>
      <c r="N699" s="270"/>
      <c r="O699" s="270"/>
      <c r="P699" s="270"/>
      <c r="Q699" s="270"/>
      <c r="R699" s="270"/>
      <c r="S699" s="270"/>
      <c r="T699" s="270"/>
      <c r="U699" s="270"/>
      <c r="V699" s="270"/>
      <c r="W699" s="270"/>
      <c r="X699" s="270"/>
      <c r="Y699" s="270"/>
      <c r="Z699" s="270"/>
      <c r="AA699" s="270"/>
      <c r="AB699" s="270"/>
    </row>
    <row r="700" spans="1:28" ht="22.5" x14ac:dyDescent="0.25">
      <c r="A700" s="270"/>
      <c r="B700" s="270"/>
      <c r="C700" s="270"/>
      <c r="D700" s="270"/>
      <c r="E700" s="270"/>
      <c r="F700" s="270"/>
      <c r="G700" s="270"/>
      <c r="H700" s="270"/>
      <c r="I700" s="270"/>
      <c r="J700" s="270"/>
      <c r="K700" s="270"/>
      <c r="L700" s="270"/>
      <c r="M700" s="270"/>
      <c r="N700" s="270"/>
      <c r="O700" s="270"/>
      <c r="P700" s="270"/>
      <c r="Q700" s="270"/>
      <c r="R700" s="270"/>
      <c r="S700" s="270"/>
      <c r="T700" s="270"/>
      <c r="U700" s="270"/>
      <c r="V700" s="270"/>
      <c r="W700" s="270"/>
      <c r="X700" s="270"/>
      <c r="Y700" s="270"/>
      <c r="Z700" s="270"/>
      <c r="AA700" s="270"/>
      <c r="AB700" s="270"/>
    </row>
    <row r="701" spans="1:28" ht="22.5" x14ac:dyDescent="0.25">
      <c r="A701" s="270"/>
      <c r="B701" s="270"/>
      <c r="C701" s="270"/>
      <c r="D701" s="270"/>
      <c r="E701" s="270"/>
      <c r="F701" s="270"/>
      <c r="G701" s="270"/>
      <c r="H701" s="270"/>
      <c r="I701" s="270"/>
      <c r="J701" s="270"/>
      <c r="K701" s="270"/>
      <c r="L701" s="270"/>
      <c r="M701" s="270"/>
      <c r="N701" s="270"/>
      <c r="O701" s="270"/>
      <c r="P701" s="270"/>
      <c r="Q701" s="270"/>
      <c r="R701" s="270"/>
      <c r="S701" s="270"/>
      <c r="T701" s="270"/>
      <c r="U701" s="270"/>
      <c r="V701" s="270"/>
      <c r="W701" s="270"/>
      <c r="X701" s="270"/>
      <c r="Y701" s="270"/>
      <c r="Z701" s="270"/>
      <c r="AA701" s="270"/>
      <c r="AB701" s="270"/>
    </row>
    <row r="702" spans="1:28" ht="22.5" x14ac:dyDescent="0.25">
      <c r="A702" s="270"/>
      <c r="B702" s="270"/>
      <c r="C702" s="270"/>
      <c r="D702" s="270"/>
      <c r="E702" s="270"/>
      <c r="F702" s="270"/>
      <c r="G702" s="270"/>
      <c r="H702" s="270"/>
      <c r="I702" s="270"/>
      <c r="J702" s="270"/>
      <c r="K702" s="270"/>
      <c r="L702" s="270"/>
      <c r="M702" s="270"/>
      <c r="N702" s="270"/>
      <c r="O702" s="270"/>
      <c r="P702" s="270"/>
      <c r="Q702" s="270"/>
      <c r="R702" s="270"/>
      <c r="S702" s="270"/>
      <c r="T702" s="270"/>
      <c r="U702" s="270"/>
      <c r="V702" s="270"/>
      <c r="W702" s="270"/>
      <c r="X702" s="270"/>
      <c r="Y702" s="270"/>
      <c r="Z702" s="270"/>
      <c r="AA702" s="270"/>
      <c r="AB702" s="270"/>
    </row>
    <row r="703" spans="1:28" ht="22.5" x14ac:dyDescent="0.25">
      <c r="A703" s="270"/>
      <c r="B703" s="270"/>
      <c r="C703" s="270"/>
      <c r="D703" s="270"/>
      <c r="E703" s="270"/>
      <c r="F703" s="270"/>
      <c r="G703" s="270"/>
      <c r="H703" s="270"/>
      <c r="I703" s="270"/>
      <c r="J703" s="270"/>
      <c r="K703" s="270"/>
      <c r="L703" s="270"/>
      <c r="M703" s="270"/>
      <c r="N703" s="270"/>
      <c r="O703" s="270"/>
      <c r="P703" s="270"/>
      <c r="Q703" s="270"/>
      <c r="R703" s="270"/>
      <c r="S703" s="270"/>
      <c r="T703" s="270"/>
      <c r="U703" s="270"/>
      <c r="V703" s="270"/>
      <c r="W703" s="270"/>
      <c r="X703" s="270"/>
      <c r="Y703" s="270"/>
      <c r="Z703" s="270"/>
      <c r="AA703" s="270"/>
      <c r="AB703" s="270"/>
    </row>
    <row r="704" spans="1:28" ht="22.5" x14ac:dyDescent="0.25">
      <c r="A704" s="270"/>
      <c r="B704" s="270"/>
      <c r="C704" s="270"/>
      <c r="D704" s="270"/>
      <c r="E704" s="270"/>
      <c r="F704" s="270"/>
      <c r="G704" s="270"/>
      <c r="H704" s="270"/>
      <c r="I704" s="270"/>
      <c r="J704" s="270"/>
      <c r="K704" s="270"/>
      <c r="L704" s="270"/>
      <c r="M704" s="270"/>
      <c r="N704" s="270"/>
      <c r="O704" s="270"/>
      <c r="P704" s="270"/>
      <c r="Q704" s="270"/>
      <c r="R704" s="270"/>
      <c r="S704" s="270"/>
      <c r="T704" s="270"/>
      <c r="U704" s="270"/>
      <c r="V704" s="270"/>
      <c r="W704" s="270"/>
      <c r="X704" s="270"/>
      <c r="Y704" s="270"/>
      <c r="Z704" s="270"/>
      <c r="AA704" s="270"/>
      <c r="AB704" s="270"/>
    </row>
    <row r="705" spans="1:28" ht="22.5" x14ac:dyDescent="0.25">
      <c r="A705" s="270"/>
      <c r="B705" s="270"/>
      <c r="C705" s="270"/>
      <c r="D705" s="270"/>
      <c r="E705" s="270"/>
      <c r="F705" s="270"/>
      <c r="G705" s="270"/>
      <c r="H705" s="270"/>
      <c r="I705" s="270"/>
      <c r="J705" s="270"/>
      <c r="K705" s="270"/>
      <c r="L705" s="270"/>
      <c r="M705" s="270"/>
      <c r="N705" s="270"/>
      <c r="O705" s="270"/>
      <c r="P705" s="270"/>
      <c r="Q705" s="270"/>
      <c r="R705" s="270"/>
      <c r="S705" s="270"/>
      <c r="T705" s="270"/>
      <c r="U705" s="270"/>
      <c r="V705" s="270"/>
      <c r="W705" s="270"/>
      <c r="X705" s="270"/>
      <c r="Y705" s="270"/>
      <c r="Z705" s="270"/>
      <c r="AA705" s="270"/>
      <c r="AB705" s="270"/>
    </row>
    <row r="706" spans="1:28" ht="22.5" x14ac:dyDescent="0.25">
      <c r="A706" s="270"/>
      <c r="B706" s="270"/>
      <c r="C706" s="270"/>
      <c r="D706" s="270"/>
      <c r="E706" s="270"/>
      <c r="F706" s="270"/>
      <c r="G706" s="270"/>
      <c r="H706" s="270"/>
      <c r="I706" s="270"/>
      <c r="J706" s="270"/>
      <c r="K706" s="270"/>
      <c r="L706" s="270"/>
      <c r="M706" s="270"/>
      <c r="N706" s="270"/>
      <c r="O706" s="270"/>
      <c r="P706" s="270"/>
      <c r="Q706" s="270"/>
      <c r="R706" s="270"/>
      <c r="S706" s="270"/>
      <c r="T706" s="270"/>
      <c r="U706" s="270"/>
      <c r="V706" s="270"/>
      <c r="W706" s="270"/>
      <c r="X706" s="270"/>
      <c r="Y706" s="270"/>
      <c r="Z706" s="270"/>
      <c r="AA706" s="270"/>
      <c r="AB706" s="270"/>
    </row>
    <row r="707" spans="1:28" ht="22.5" x14ac:dyDescent="0.25">
      <c r="A707" s="270"/>
      <c r="B707" s="270"/>
      <c r="C707" s="270"/>
      <c r="D707" s="270"/>
      <c r="E707" s="270"/>
      <c r="F707" s="270"/>
      <c r="G707" s="270"/>
      <c r="H707" s="270"/>
      <c r="I707" s="270"/>
      <c r="J707" s="270"/>
      <c r="K707" s="270"/>
      <c r="L707" s="270"/>
      <c r="M707" s="270"/>
      <c r="N707" s="270"/>
      <c r="O707" s="270"/>
      <c r="P707" s="270"/>
      <c r="Q707" s="270"/>
      <c r="R707" s="270"/>
      <c r="S707" s="270"/>
      <c r="T707" s="270"/>
      <c r="U707" s="270"/>
      <c r="V707" s="270"/>
      <c r="W707" s="270"/>
      <c r="X707" s="270"/>
      <c r="Y707" s="270"/>
      <c r="Z707" s="270"/>
      <c r="AA707" s="270"/>
      <c r="AB707" s="270"/>
    </row>
    <row r="708" spans="1:28" ht="22.5" x14ac:dyDescent="0.25">
      <c r="A708" s="270"/>
      <c r="B708" s="270"/>
      <c r="C708" s="270"/>
      <c r="D708" s="270"/>
      <c r="E708" s="270"/>
      <c r="F708" s="270"/>
      <c r="G708" s="270"/>
      <c r="H708" s="270"/>
      <c r="I708" s="270"/>
      <c r="J708" s="270"/>
      <c r="K708" s="270"/>
      <c r="L708" s="270"/>
      <c r="M708" s="270"/>
      <c r="N708" s="270"/>
      <c r="O708" s="270"/>
      <c r="P708" s="270"/>
      <c r="Q708" s="270"/>
      <c r="R708" s="270"/>
      <c r="S708" s="270"/>
      <c r="T708" s="270"/>
      <c r="U708" s="270"/>
      <c r="V708" s="270"/>
      <c r="W708" s="270"/>
      <c r="X708" s="270"/>
      <c r="Y708" s="270"/>
      <c r="Z708" s="270"/>
      <c r="AA708" s="270"/>
      <c r="AB708" s="270"/>
    </row>
    <row r="709" spans="1:28" ht="22.5" x14ac:dyDescent="0.25">
      <c r="A709" s="270"/>
      <c r="B709" s="270"/>
      <c r="C709" s="270"/>
      <c r="D709" s="270"/>
      <c r="E709" s="270"/>
      <c r="F709" s="270"/>
      <c r="G709" s="270"/>
      <c r="H709" s="270"/>
      <c r="I709" s="270"/>
      <c r="J709" s="270"/>
      <c r="K709" s="270"/>
      <c r="L709" s="270"/>
      <c r="M709" s="270"/>
      <c r="N709" s="270"/>
      <c r="O709" s="270"/>
      <c r="P709" s="270"/>
      <c r="Q709" s="270"/>
      <c r="R709" s="270"/>
      <c r="S709" s="270"/>
      <c r="T709" s="270"/>
      <c r="U709" s="270"/>
      <c r="V709" s="270"/>
      <c r="W709" s="270"/>
      <c r="X709" s="270"/>
      <c r="Y709" s="270"/>
      <c r="Z709" s="270"/>
      <c r="AA709" s="270"/>
      <c r="AB709" s="270"/>
    </row>
    <row r="710" spans="1:28" ht="22.5" x14ac:dyDescent="0.25">
      <c r="A710" s="270"/>
      <c r="B710" s="270"/>
      <c r="C710" s="270"/>
      <c r="D710" s="270"/>
      <c r="E710" s="270"/>
      <c r="F710" s="270"/>
      <c r="G710" s="270"/>
      <c r="H710" s="270"/>
      <c r="I710" s="270"/>
      <c r="J710" s="270"/>
      <c r="K710" s="270"/>
      <c r="L710" s="270"/>
      <c r="M710" s="270"/>
      <c r="N710" s="270"/>
      <c r="O710" s="270"/>
      <c r="P710" s="270"/>
      <c r="Q710" s="270"/>
      <c r="R710" s="270"/>
      <c r="S710" s="270"/>
      <c r="T710" s="270"/>
      <c r="U710" s="270"/>
      <c r="V710" s="270"/>
      <c r="W710" s="270"/>
      <c r="X710" s="270"/>
      <c r="Y710" s="270"/>
      <c r="Z710" s="270"/>
      <c r="AA710" s="270"/>
      <c r="AB710" s="270"/>
    </row>
    <row r="711" spans="1:28" ht="22.5" x14ac:dyDescent="0.25">
      <c r="A711" s="270"/>
      <c r="B711" s="270"/>
      <c r="C711" s="270"/>
      <c r="D711" s="270"/>
      <c r="E711" s="270"/>
      <c r="F711" s="270"/>
      <c r="G711" s="270"/>
      <c r="H711" s="270"/>
      <c r="I711" s="270"/>
      <c r="J711" s="270"/>
      <c r="K711" s="270"/>
      <c r="L711" s="270"/>
      <c r="M711" s="270"/>
      <c r="N711" s="270"/>
      <c r="O711" s="270"/>
      <c r="P711" s="270"/>
      <c r="Q711" s="270"/>
      <c r="R711" s="270"/>
      <c r="S711" s="270"/>
      <c r="T711" s="270"/>
      <c r="U711" s="270"/>
      <c r="V711" s="270"/>
      <c r="W711" s="270"/>
      <c r="X711" s="270"/>
      <c r="Y711" s="270"/>
      <c r="Z711" s="270"/>
      <c r="AA711" s="270"/>
      <c r="AB711" s="270"/>
    </row>
    <row r="712" spans="1:28" ht="22.5" x14ac:dyDescent="0.25">
      <c r="A712" s="270"/>
      <c r="B712" s="270"/>
      <c r="C712" s="270"/>
      <c r="D712" s="270"/>
      <c r="E712" s="270"/>
      <c r="F712" s="270"/>
      <c r="G712" s="270"/>
      <c r="H712" s="270"/>
      <c r="I712" s="270"/>
      <c r="J712" s="270"/>
      <c r="K712" s="270"/>
      <c r="L712" s="270"/>
      <c r="M712" s="270"/>
      <c r="N712" s="270"/>
      <c r="O712" s="270"/>
      <c r="P712" s="270"/>
      <c r="Q712" s="270"/>
      <c r="R712" s="270"/>
      <c r="S712" s="270"/>
      <c r="T712" s="270"/>
      <c r="U712" s="270"/>
      <c r="V712" s="270"/>
      <c r="W712" s="270"/>
      <c r="X712" s="270"/>
      <c r="Y712" s="270"/>
      <c r="Z712" s="270"/>
      <c r="AA712" s="270"/>
      <c r="AB712" s="270"/>
    </row>
    <row r="713" spans="1:28" ht="22.5" x14ac:dyDescent="0.25">
      <c r="A713" s="270"/>
      <c r="B713" s="270"/>
      <c r="C713" s="270"/>
      <c r="D713" s="270"/>
      <c r="E713" s="270"/>
      <c r="F713" s="270"/>
      <c r="G713" s="270"/>
      <c r="H713" s="270"/>
      <c r="I713" s="270"/>
      <c r="J713" s="270"/>
      <c r="K713" s="270"/>
      <c r="L713" s="270"/>
      <c r="M713" s="270"/>
      <c r="N713" s="270"/>
      <c r="O713" s="270"/>
      <c r="P713" s="270"/>
      <c r="Q713" s="270"/>
      <c r="R713" s="270"/>
      <c r="S713" s="270"/>
      <c r="T713" s="270"/>
      <c r="U713" s="270"/>
      <c r="V713" s="270"/>
      <c r="W713" s="270"/>
      <c r="X713" s="270"/>
      <c r="Y713" s="270"/>
      <c r="Z713" s="270"/>
      <c r="AA713" s="270"/>
      <c r="AB713" s="270"/>
    </row>
    <row r="714" spans="1:28" ht="22.5" x14ac:dyDescent="0.25">
      <c r="A714" s="270"/>
      <c r="B714" s="270"/>
      <c r="C714" s="270"/>
      <c r="D714" s="270"/>
      <c r="E714" s="270"/>
      <c r="F714" s="270"/>
      <c r="G714" s="270"/>
      <c r="H714" s="270"/>
      <c r="I714" s="270"/>
      <c r="J714" s="270"/>
      <c r="K714" s="270"/>
      <c r="L714" s="270"/>
      <c r="M714" s="270"/>
      <c r="N714" s="270"/>
      <c r="O714" s="270"/>
      <c r="P714" s="270"/>
      <c r="Q714" s="270"/>
      <c r="R714" s="270"/>
      <c r="S714" s="270"/>
      <c r="T714" s="270"/>
      <c r="U714" s="270"/>
      <c r="V714" s="270"/>
      <c r="W714" s="270"/>
      <c r="X714" s="270"/>
      <c r="Y714" s="270"/>
      <c r="Z714" s="270"/>
      <c r="AA714" s="270"/>
      <c r="AB714" s="270"/>
    </row>
    <row r="715" spans="1:28" ht="22.5" x14ac:dyDescent="0.25">
      <c r="A715" s="270"/>
      <c r="B715" s="270"/>
      <c r="C715" s="270"/>
      <c r="D715" s="270"/>
      <c r="E715" s="270"/>
      <c r="F715" s="270"/>
      <c r="G715" s="270"/>
      <c r="H715" s="270"/>
      <c r="I715" s="270"/>
      <c r="J715" s="270"/>
      <c r="K715" s="270"/>
      <c r="L715" s="270"/>
      <c r="M715" s="270"/>
      <c r="N715" s="270"/>
      <c r="O715" s="270"/>
      <c r="P715" s="270"/>
      <c r="Q715" s="270"/>
      <c r="R715" s="270"/>
      <c r="S715" s="270"/>
      <c r="T715" s="270"/>
      <c r="U715" s="270"/>
      <c r="V715" s="270"/>
      <c r="W715" s="270"/>
      <c r="X715" s="270"/>
      <c r="Y715" s="270"/>
      <c r="Z715" s="270"/>
      <c r="AA715" s="270"/>
      <c r="AB715" s="270"/>
    </row>
    <row r="716" spans="1:28" ht="22.5" x14ac:dyDescent="0.25">
      <c r="A716" s="270"/>
      <c r="B716" s="270"/>
      <c r="C716" s="270"/>
      <c r="D716" s="270"/>
      <c r="E716" s="270"/>
      <c r="F716" s="270"/>
      <c r="G716" s="270"/>
      <c r="H716" s="270"/>
      <c r="I716" s="270"/>
      <c r="J716" s="270"/>
      <c r="K716" s="270"/>
      <c r="L716" s="270"/>
      <c r="M716" s="270"/>
      <c r="N716" s="270"/>
      <c r="O716" s="270"/>
      <c r="P716" s="270"/>
      <c r="Q716" s="270"/>
      <c r="R716" s="270"/>
      <c r="S716" s="270"/>
      <c r="T716" s="270"/>
      <c r="U716" s="270"/>
      <c r="V716" s="270"/>
      <c r="W716" s="270"/>
      <c r="X716" s="270"/>
      <c r="Y716" s="270"/>
      <c r="Z716" s="270"/>
      <c r="AA716" s="270"/>
      <c r="AB716" s="270"/>
    </row>
    <row r="717" spans="1:28" ht="22.5" x14ac:dyDescent="0.25">
      <c r="A717" s="270"/>
      <c r="B717" s="270"/>
      <c r="C717" s="270"/>
      <c r="D717" s="270"/>
      <c r="E717" s="270"/>
      <c r="F717" s="270"/>
      <c r="G717" s="270"/>
      <c r="H717" s="270"/>
      <c r="I717" s="270"/>
      <c r="J717" s="270"/>
      <c r="K717" s="270"/>
      <c r="L717" s="270"/>
      <c r="M717" s="270"/>
      <c r="N717" s="270"/>
      <c r="O717" s="270"/>
      <c r="P717" s="270"/>
      <c r="Q717" s="270"/>
      <c r="R717" s="270"/>
      <c r="S717" s="270"/>
      <c r="T717" s="270"/>
      <c r="U717" s="270"/>
      <c r="V717" s="270"/>
      <c r="W717" s="270"/>
      <c r="X717" s="270"/>
      <c r="Y717" s="270"/>
      <c r="Z717" s="270"/>
      <c r="AA717" s="270"/>
      <c r="AB717" s="270"/>
    </row>
    <row r="718" spans="1:28" ht="22.5" x14ac:dyDescent="0.25">
      <c r="A718" s="270"/>
      <c r="B718" s="270"/>
      <c r="C718" s="270"/>
      <c r="D718" s="270"/>
      <c r="E718" s="270"/>
      <c r="F718" s="270"/>
      <c r="G718" s="270"/>
      <c r="H718" s="270"/>
      <c r="I718" s="270"/>
      <c r="J718" s="270"/>
      <c r="K718" s="270"/>
      <c r="L718" s="270"/>
      <c r="M718" s="270"/>
      <c r="N718" s="270"/>
      <c r="O718" s="270"/>
      <c r="P718" s="270"/>
      <c r="Q718" s="270"/>
      <c r="R718" s="270"/>
      <c r="S718" s="270"/>
      <c r="T718" s="270"/>
      <c r="U718" s="270"/>
      <c r="V718" s="270"/>
      <c r="W718" s="270"/>
      <c r="X718" s="270"/>
      <c r="Y718" s="270"/>
      <c r="Z718" s="270"/>
      <c r="AA718" s="270"/>
      <c r="AB718" s="270"/>
    </row>
    <row r="719" spans="1:28" ht="22.5" x14ac:dyDescent="0.25">
      <c r="A719" s="270"/>
      <c r="B719" s="270"/>
      <c r="C719" s="270"/>
      <c r="D719" s="270"/>
      <c r="E719" s="270"/>
      <c r="F719" s="270"/>
      <c r="G719" s="270"/>
      <c r="H719" s="270"/>
      <c r="I719" s="270"/>
      <c r="J719" s="270"/>
      <c r="K719" s="270"/>
      <c r="L719" s="270"/>
      <c r="M719" s="270"/>
      <c r="N719" s="270"/>
      <c r="O719" s="270"/>
      <c r="P719" s="270"/>
      <c r="Q719" s="270"/>
      <c r="R719" s="270"/>
      <c r="S719" s="270"/>
      <c r="T719" s="270"/>
      <c r="U719" s="270"/>
      <c r="V719" s="270"/>
      <c r="W719" s="270"/>
      <c r="X719" s="270"/>
      <c r="Y719" s="270"/>
      <c r="Z719" s="270"/>
      <c r="AA719" s="270"/>
      <c r="AB719" s="270"/>
    </row>
    <row r="720" spans="1:28" ht="22.5" x14ac:dyDescent="0.25">
      <c r="A720" s="270"/>
      <c r="B720" s="270"/>
      <c r="C720" s="270"/>
      <c r="D720" s="270"/>
      <c r="E720" s="270"/>
      <c r="F720" s="270"/>
      <c r="G720" s="270"/>
      <c r="H720" s="270"/>
      <c r="I720" s="270"/>
      <c r="J720" s="270"/>
      <c r="K720" s="270"/>
      <c r="L720" s="270"/>
      <c r="M720" s="270"/>
      <c r="N720" s="270"/>
      <c r="O720" s="270"/>
      <c r="P720" s="270"/>
      <c r="Q720" s="270"/>
      <c r="R720" s="270"/>
      <c r="S720" s="270"/>
      <c r="T720" s="270"/>
      <c r="U720" s="270"/>
      <c r="V720" s="270"/>
      <c r="W720" s="270"/>
      <c r="X720" s="270"/>
      <c r="Y720" s="270"/>
      <c r="Z720" s="270"/>
      <c r="AA720" s="270"/>
      <c r="AB720" s="270"/>
    </row>
    <row r="721" spans="1:28" ht="22.5" x14ac:dyDescent="0.25">
      <c r="A721" s="270"/>
      <c r="B721" s="270"/>
      <c r="C721" s="270"/>
      <c r="D721" s="270"/>
      <c r="E721" s="270"/>
      <c r="F721" s="270"/>
      <c r="G721" s="270"/>
      <c r="H721" s="270"/>
      <c r="I721" s="270"/>
      <c r="J721" s="270"/>
      <c r="K721" s="270"/>
      <c r="L721" s="270"/>
      <c r="M721" s="270"/>
      <c r="N721" s="270"/>
      <c r="O721" s="270"/>
      <c r="P721" s="270"/>
      <c r="Q721" s="270"/>
      <c r="R721" s="270"/>
      <c r="S721" s="270"/>
      <c r="T721" s="270"/>
      <c r="U721" s="270"/>
      <c r="V721" s="270"/>
      <c r="W721" s="270"/>
      <c r="X721" s="270"/>
      <c r="Y721" s="270"/>
      <c r="Z721" s="270"/>
      <c r="AA721" s="270"/>
      <c r="AB721" s="270"/>
    </row>
    <row r="722" spans="1:28" ht="22.5" x14ac:dyDescent="0.25">
      <c r="A722" s="270"/>
      <c r="B722" s="270"/>
      <c r="C722" s="270"/>
      <c r="D722" s="270"/>
      <c r="E722" s="270"/>
      <c r="F722" s="270"/>
      <c r="G722" s="270"/>
      <c r="H722" s="270"/>
      <c r="I722" s="270"/>
      <c r="J722" s="270"/>
      <c r="K722" s="270"/>
      <c r="L722" s="270"/>
      <c r="M722" s="270"/>
      <c r="N722" s="270"/>
      <c r="O722" s="270"/>
      <c r="P722" s="270"/>
      <c r="Q722" s="270"/>
      <c r="R722" s="270"/>
      <c r="S722" s="270"/>
      <c r="T722" s="270"/>
      <c r="U722" s="270"/>
      <c r="V722" s="270"/>
      <c r="W722" s="270"/>
      <c r="X722" s="270"/>
      <c r="Y722" s="270"/>
      <c r="Z722" s="270"/>
      <c r="AA722" s="270"/>
      <c r="AB722" s="270"/>
    </row>
    <row r="723" spans="1:28" ht="22.5" x14ac:dyDescent="0.25">
      <c r="A723" s="270"/>
      <c r="B723" s="270"/>
      <c r="C723" s="270"/>
      <c r="D723" s="270"/>
      <c r="E723" s="270"/>
      <c r="F723" s="270"/>
      <c r="G723" s="270"/>
      <c r="H723" s="270"/>
      <c r="I723" s="270"/>
      <c r="J723" s="270"/>
      <c r="K723" s="270"/>
      <c r="L723" s="270"/>
      <c r="M723" s="270"/>
      <c r="N723" s="270"/>
      <c r="O723" s="270"/>
      <c r="P723" s="270"/>
      <c r="Q723" s="270"/>
      <c r="R723" s="270"/>
      <c r="S723" s="270"/>
      <c r="T723" s="270"/>
      <c r="U723" s="270"/>
      <c r="V723" s="270"/>
      <c r="W723" s="270"/>
      <c r="X723" s="270"/>
      <c r="Y723" s="270"/>
      <c r="Z723" s="270"/>
      <c r="AA723" s="270"/>
      <c r="AB723" s="270"/>
    </row>
    <row r="724" spans="1:28" ht="22.5" x14ac:dyDescent="0.25">
      <c r="A724" s="270"/>
      <c r="B724" s="270"/>
      <c r="C724" s="270"/>
      <c r="D724" s="270"/>
      <c r="E724" s="270"/>
      <c r="F724" s="270"/>
      <c r="G724" s="270"/>
      <c r="H724" s="270"/>
      <c r="I724" s="270"/>
      <c r="J724" s="270"/>
      <c r="K724" s="270"/>
      <c r="L724" s="270"/>
      <c r="M724" s="270"/>
      <c r="N724" s="270"/>
      <c r="O724" s="270"/>
      <c r="P724" s="270"/>
      <c r="Q724" s="270"/>
      <c r="R724" s="270"/>
      <c r="S724" s="270"/>
      <c r="T724" s="270"/>
      <c r="U724" s="270"/>
      <c r="V724" s="270"/>
      <c r="W724" s="270"/>
      <c r="X724" s="270"/>
      <c r="Y724" s="270"/>
      <c r="Z724" s="270"/>
      <c r="AA724" s="270"/>
      <c r="AB724" s="270"/>
    </row>
    <row r="725" spans="1:28" ht="22.5" x14ac:dyDescent="0.25">
      <c r="A725" s="270"/>
      <c r="B725" s="270"/>
      <c r="C725" s="270"/>
      <c r="D725" s="270"/>
      <c r="E725" s="270"/>
      <c r="F725" s="270"/>
      <c r="G725" s="270"/>
      <c r="H725" s="270"/>
      <c r="I725" s="270"/>
      <c r="J725" s="270"/>
      <c r="K725" s="270"/>
      <c r="L725" s="270"/>
      <c r="M725" s="270"/>
      <c r="N725" s="270"/>
      <c r="O725" s="270"/>
      <c r="P725" s="270"/>
      <c r="Q725" s="270"/>
      <c r="R725" s="270"/>
      <c r="S725" s="270"/>
      <c r="T725" s="270"/>
      <c r="U725" s="270"/>
      <c r="V725" s="270"/>
      <c r="W725" s="270"/>
      <c r="X725" s="270"/>
      <c r="Y725" s="270"/>
      <c r="Z725" s="270"/>
      <c r="AA725" s="270"/>
      <c r="AB725" s="270"/>
    </row>
    <row r="726" spans="1:28" ht="22.5" x14ac:dyDescent="0.25">
      <c r="A726" s="270"/>
      <c r="B726" s="270"/>
      <c r="C726" s="270"/>
      <c r="D726" s="270"/>
      <c r="E726" s="270"/>
      <c r="F726" s="270"/>
      <c r="G726" s="270"/>
      <c r="H726" s="270"/>
      <c r="I726" s="270"/>
      <c r="J726" s="270"/>
      <c r="K726" s="270"/>
      <c r="L726" s="270"/>
      <c r="M726" s="270"/>
      <c r="N726" s="270"/>
      <c r="O726" s="270"/>
      <c r="P726" s="270"/>
      <c r="Q726" s="270"/>
      <c r="R726" s="270"/>
      <c r="S726" s="270"/>
      <c r="T726" s="270"/>
      <c r="U726" s="270"/>
      <c r="V726" s="270"/>
      <c r="W726" s="270"/>
      <c r="X726" s="270"/>
      <c r="Y726" s="270"/>
      <c r="Z726" s="270"/>
      <c r="AA726" s="270"/>
      <c r="AB726" s="270"/>
    </row>
    <row r="727" spans="1:28" ht="22.5" x14ac:dyDescent="0.25">
      <c r="A727" s="270"/>
      <c r="B727" s="270"/>
      <c r="C727" s="270"/>
      <c r="D727" s="270"/>
      <c r="E727" s="270"/>
      <c r="F727" s="270"/>
      <c r="G727" s="270"/>
      <c r="H727" s="270"/>
      <c r="I727" s="270"/>
      <c r="J727" s="270"/>
      <c r="K727" s="270"/>
      <c r="L727" s="270"/>
      <c r="M727" s="270"/>
      <c r="N727" s="270"/>
      <c r="O727" s="270"/>
      <c r="P727" s="270"/>
      <c r="Q727" s="270"/>
      <c r="R727" s="270"/>
      <c r="S727" s="270"/>
      <c r="T727" s="270"/>
      <c r="U727" s="270"/>
      <c r="V727" s="270"/>
      <c r="W727" s="270"/>
      <c r="X727" s="270"/>
      <c r="Y727" s="270"/>
      <c r="Z727" s="270"/>
      <c r="AA727" s="270"/>
      <c r="AB727" s="270"/>
    </row>
    <row r="728" spans="1:28" ht="22.5" x14ac:dyDescent="0.25">
      <c r="A728" s="270"/>
      <c r="B728" s="270"/>
      <c r="C728" s="270"/>
      <c r="D728" s="270"/>
      <c r="E728" s="270"/>
      <c r="F728" s="270"/>
      <c r="G728" s="270"/>
      <c r="H728" s="270"/>
      <c r="I728" s="270"/>
      <c r="J728" s="270"/>
      <c r="K728" s="270"/>
      <c r="L728" s="270"/>
      <c r="M728" s="270"/>
      <c r="N728" s="270"/>
      <c r="O728" s="270"/>
      <c r="P728" s="270"/>
      <c r="Q728" s="270"/>
      <c r="R728" s="270"/>
      <c r="S728" s="270"/>
      <c r="T728" s="270"/>
      <c r="U728" s="270"/>
      <c r="V728" s="270"/>
      <c r="W728" s="270"/>
      <c r="X728" s="270"/>
      <c r="Y728" s="270"/>
      <c r="Z728" s="270"/>
      <c r="AA728" s="270"/>
      <c r="AB728" s="270"/>
    </row>
    <row r="729" spans="1:28" ht="22.5" x14ac:dyDescent="0.25">
      <c r="A729" s="270"/>
      <c r="B729" s="270"/>
      <c r="C729" s="270"/>
      <c r="D729" s="270"/>
      <c r="E729" s="270"/>
      <c r="F729" s="270"/>
      <c r="G729" s="270"/>
      <c r="H729" s="270"/>
      <c r="I729" s="270"/>
      <c r="J729" s="270"/>
      <c r="K729" s="270"/>
      <c r="L729" s="270"/>
      <c r="M729" s="270"/>
      <c r="N729" s="270"/>
      <c r="O729" s="270"/>
      <c r="P729" s="270"/>
      <c r="Q729" s="270"/>
      <c r="R729" s="270"/>
      <c r="S729" s="270"/>
      <c r="T729" s="270"/>
      <c r="U729" s="270"/>
      <c r="V729" s="270"/>
      <c r="W729" s="270"/>
      <c r="X729" s="270"/>
      <c r="Y729" s="270"/>
      <c r="Z729" s="270"/>
      <c r="AA729" s="270"/>
      <c r="AB729" s="270"/>
    </row>
    <row r="730" spans="1:28" ht="22.5" x14ac:dyDescent="0.25">
      <c r="A730" s="270"/>
      <c r="B730" s="270"/>
      <c r="C730" s="270"/>
      <c r="D730" s="270"/>
      <c r="E730" s="270"/>
      <c r="F730" s="270"/>
      <c r="G730" s="270"/>
      <c r="H730" s="270"/>
      <c r="I730" s="270"/>
      <c r="J730" s="270"/>
      <c r="K730" s="270"/>
      <c r="L730" s="270"/>
      <c r="M730" s="270"/>
      <c r="N730" s="270"/>
      <c r="O730" s="270"/>
      <c r="P730" s="270"/>
      <c r="Q730" s="270"/>
      <c r="R730" s="270"/>
      <c r="S730" s="270"/>
      <c r="T730" s="270"/>
      <c r="U730" s="270"/>
      <c r="V730" s="270"/>
      <c r="W730" s="270"/>
      <c r="X730" s="270"/>
      <c r="Y730" s="270"/>
      <c r="Z730" s="270"/>
      <c r="AA730" s="270"/>
      <c r="AB730" s="270"/>
    </row>
    <row r="731" spans="1:28" ht="22.5" x14ac:dyDescent="0.25">
      <c r="A731" s="270"/>
      <c r="B731" s="270"/>
      <c r="C731" s="270"/>
      <c r="D731" s="270"/>
      <c r="E731" s="270"/>
      <c r="F731" s="270"/>
      <c r="G731" s="270"/>
      <c r="H731" s="270"/>
      <c r="I731" s="270"/>
      <c r="J731" s="270"/>
      <c r="K731" s="270"/>
      <c r="L731" s="270"/>
      <c r="M731" s="270"/>
      <c r="N731" s="270"/>
      <c r="O731" s="270"/>
      <c r="P731" s="270"/>
      <c r="Q731" s="270"/>
      <c r="R731" s="270"/>
      <c r="S731" s="270"/>
      <c r="T731" s="270"/>
      <c r="U731" s="270"/>
      <c r="V731" s="270"/>
      <c r="W731" s="270"/>
      <c r="X731" s="270"/>
      <c r="Y731" s="270"/>
      <c r="Z731" s="270"/>
      <c r="AA731" s="270"/>
      <c r="AB731" s="270"/>
    </row>
    <row r="732" spans="1:28" ht="22.5" x14ac:dyDescent="0.25">
      <c r="A732" s="270"/>
      <c r="B732" s="270"/>
      <c r="C732" s="270"/>
      <c r="D732" s="270"/>
      <c r="E732" s="270"/>
      <c r="F732" s="270"/>
      <c r="G732" s="270"/>
      <c r="H732" s="270"/>
      <c r="I732" s="270"/>
      <c r="J732" s="270"/>
      <c r="K732" s="270"/>
      <c r="L732" s="270"/>
      <c r="M732" s="270"/>
      <c r="N732" s="270"/>
      <c r="O732" s="270"/>
      <c r="P732" s="270"/>
      <c r="Q732" s="270"/>
      <c r="R732" s="270"/>
      <c r="S732" s="270"/>
      <c r="T732" s="270"/>
      <c r="U732" s="270"/>
      <c r="V732" s="270"/>
      <c r="W732" s="270"/>
      <c r="X732" s="270"/>
      <c r="Y732" s="270"/>
      <c r="Z732" s="270"/>
      <c r="AA732" s="270"/>
      <c r="AB732" s="270"/>
    </row>
    <row r="733" spans="1:28" ht="22.5" x14ac:dyDescent="0.25">
      <c r="A733" s="270"/>
      <c r="B733" s="270"/>
      <c r="C733" s="270"/>
      <c r="D733" s="270"/>
      <c r="E733" s="270"/>
      <c r="F733" s="270"/>
      <c r="G733" s="270"/>
      <c r="H733" s="270"/>
      <c r="I733" s="270"/>
      <c r="J733" s="270"/>
      <c r="K733" s="270"/>
      <c r="L733" s="270"/>
      <c r="M733" s="270"/>
      <c r="N733" s="270"/>
      <c r="O733" s="270"/>
      <c r="P733" s="270"/>
      <c r="Q733" s="270"/>
      <c r="R733" s="270"/>
      <c r="S733" s="270"/>
      <c r="T733" s="270"/>
      <c r="U733" s="270"/>
      <c r="V733" s="270"/>
      <c r="W733" s="270"/>
      <c r="X733" s="270"/>
      <c r="Y733" s="270"/>
      <c r="Z733" s="270"/>
      <c r="AA733" s="270"/>
      <c r="AB733" s="270"/>
    </row>
    <row r="734" spans="1:28" ht="22.5" x14ac:dyDescent="0.25">
      <c r="A734" s="270"/>
      <c r="B734" s="270"/>
      <c r="C734" s="270"/>
      <c r="D734" s="270"/>
      <c r="E734" s="270"/>
      <c r="F734" s="270"/>
      <c r="G734" s="270"/>
      <c r="H734" s="270"/>
      <c r="I734" s="270"/>
      <c r="J734" s="270"/>
      <c r="K734" s="270"/>
      <c r="L734" s="270"/>
      <c r="M734" s="270"/>
      <c r="N734" s="270"/>
      <c r="O734" s="270"/>
      <c r="P734" s="270"/>
      <c r="Q734" s="270"/>
      <c r="R734" s="270"/>
      <c r="S734" s="270"/>
      <c r="T734" s="270"/>
      <c r="U734" s="270"/>
      <c r="V734" s="270"/>
      <c r="W734" s="270"/>
      <c r="X734" s="270"/>
      <c r="Y734" s="270"/>
      <c r="Z734" s="270"/>
      <c r="AA734" s="270"/>
      <c r="AB734" s="270"/>
    </row>
    <row r="735" spans="1:28" ht="22.5" x14ac:dyDescent="0.25">
      <c r="A735" s="270"/>
      <c r="B735" s="270"/>
      <c r="C735" s="270"/>
      <c r="D735" s="270"/>
      <c r="E735" s="270"/>
      <c r="F735" s="270"/>
      <c r="G735" s="270"/>
      <c r="H735" s="270"/>
      <c r="I735" s="270"/>
      <c r="J735" s="270"/>
      <c r="K735" s="270"/>
      <c r="L735" s="270"/>
      <c r="M735" s="270"/>
      <c r="N735" s="270"/>
      <c r="O735" s="270"/>
      <c r="P735" s="270"/>
      <c r="Q735" s="270"/>
      <c r="R735" s="270"/>
      <c r="S735" s="270"/>
      <c r="T735" s="270"/>
      <c r="U735" s="270"/>
      <c r="V735" s="270"/>
      <c r="W735" s="270"/>
      <c r="X735" s="270"/>
      <c r="Y735" s="270"/>
      <c r="Z735" s="270"/>
      <c r="AA735" s="270"/>
      <c r="AB735" s="270"/>
    </row>
    <row r="736" spans="1:28" ht="22.5" x14ac:dyDescent="0.25">
      <c r="A736" s="270"/>
      <c r="B736" s="270"/>
      <c r="C736" s="270"/>
      <c r="D736" s="270"/>
      <c r="E736" s="270"/>
      <c r="F736" s="270"/>
      <c r="G736" s="270"/>
      <c r="H736" s="270"/>
      <c r="I736" s="270"/>
      <c r="J736" s="270"/>
      <c r="K736" s="270"/>
      <c r="L736" s="270"/>
      <c r="M736" s="270"/>
      <c r="N736" s="270"/>
      <c r="O736" s="270"/>
      <c r="P736" s="270"/>
      <c r="Q736" s="270"/>
      <c r="R736" s="270"/>
      <c r="S736" s="270"/>
      <c r="T736" s="270"/>
      <c r="U736" s="270"/>
      <c r="V736" s="270"/>
      <c r="W736" s="270"/>
      <c r="X736" s="270"/>
      <c r="Y736" s="270"/>
      <c r="Z736" s="270"/>
      <c r="AA736" s="270"/>
      <c r="AB736" s="270"/>
    </row>
    <row r="737" spans="1:28" ht="22.5" x14ac:dyDescent="0.25">
      <c r="A737" s="270"/>
      <c r="B737" s="270"/>
      <c r="C737" s="270"/>
      <c r="D737" s="270"/>
      <c r="E737" s="270"/>
      <c r="F737" s="270"/>
      <c r="G737" s="270"/>
      <c r="H737" s="270"/>
      <c r="I737" s="270"/>
      <c r="J737" s="270"/>
      <c r="K737" s="270"/>
      <c r="L737" s="270"/>
      <c r="M737" s="270"/>
      <c r="N737" s="270"/>
      <c r="O737" s="270"/>
      <c r="P737" s="270"/>
      <c r="Q737" s="270"/>
      <c r="R737" s="270"/>
      <c r="S737" s="270"/>
      <c r="T737" s="270"/>
      <c r="U737" s="270"/>
      <c r="V737" s="270"/>
      <c r="W737" s="270"/>
      <c r="X737" s="270"/>
      <c r="Y737" s="270"/>
      <c r="Z737" s="270"/>
      <c r="AA737" s="270"/>
      <c r="AB737" s="270"/>
    </row>
    <row r="738" spans="1:28" ht="22.5" x14ac:dyDescent="0.25">
      <c r="A738" s="270"/>
      <c r="B738" s="270"/>
      <c r="C738" s="270"/>
      <c r="D738" s="270"/>
      <c r="E738" s="270"/>
      <c r="F738" s="270"/>
      <c r="G738" s="270"/>
      <c r="H738" s="270"/>
      <c r="I738" s="270"/>
      <c r="J738" s="270"/>
      <c r="K738" s="270"/>
      <c r="L738" s="270"/>
      <c r="M738" s="270"/>
      <c r="N738" s="270"/>
      <c r="O738" s="270"/>
      <c r="P738" s="270"/>
      <c r="Q738" s="270"/>
      <c r="R738" s="270"/>
      <c r="S738" s="270"/>
      <c r="T738" s="270"/>
      <c r="U738" s="270"/>
      <c r="V738" s="270"/>
      <c r="W738" s="270"/>
      <c r="X738" s="270"/>
      <c r="Y738" s="270"/>
      <c r="Z738" s="270"/>
      <c r="AA738" s="270"/>
      <c r="AB738" s="270"/>
    </row>
    <row r="739" spans="1:28" ht="22.5" x14ac:dyDescent="0.25">
      <c r="A739" s="270"/>
      <c r="B739" s="270"/>
      <c r="C739" s="270"/>
      <c r="D739" s="270"/>
      <c r="E739" s="270"/>
      <c r="F739" s="270"/>
      <c r="G739" s="270"/>
      <c r="H739" s="270"/>
      <c r="I739" s="270"/>
      <c r="J739" s="270"/>
      <c r="K739" s="270"/>
      <c r="L739" s="270"/>
      <c r="M739" s="270"/>
      <c r="N739" s="270"/>
      <c r="O739" s="270"/>
      <c r="P739" s="270"/>
      <c r="Q739" s="270"/>
      <c r="R739" s="270"/>
      <c r="S739" s="270"/>
      <c r="T739" s="270"/>
      <c r="U739" s="270"/>
      <c r="V739" s="270"/>
      <c r="W739" s="270"/>
      <c r="X739" s="270"/>
      <c r="Y739" s="270"/>
      <c r="Z739" s="270"/>
      <c r="AA739" s="270"/>
      <c r="AB739" s="270"/>
    </row>
    <row r="740" spans="1:28" ht="22.5" x14ac:dyDescent="0.25">
      <c r="A740" s="270"/>
      <c r="B740" s="270"/>
      <c r="C740" s="270"/>
      <c r="D740" s="270"/>
      <c r="E740" s="270"/>
      <c r="F740" s="270"/>
      <c r="G740" s="270"/>
      <c r="H740" s="270"/>
      <c r="I740" s="270"/>
      <c r="J740" s="270"/>
      <c r="K740" s="270"/>
      <c r="L740" s="270"/>
      <c r="M740" s="270"/>
      <c r="N740" s="270"/>
      <c r="O740" s="270"/>
      <c r="P740" s="270"/>
      <c r="Q740" s="270"/>
      <c r="R740" s="270"/>
      <c r="S740" s="270"/>
      <c r="T740" s="270"/>
      <c r="U740" s="270"/>
      <c r="V740" s="270"/>
      <c r="W740" s="270"/>
      <c r="X740" s="270"/>
      <c r="Y740" s="270"/>
      <c r="Z740" s="270"/>
      <c r="AA740" s="270"/>
      <c r="AB740" s="270"/>
    </row>
    <row r="741" spans="1:28" ht="22.5" x14ac:dyDescent="0.25">
      <c r="A741" s="270"/>
      <c r="B741" s="270"/>
      <c r="C741" s="270"/>
      <c r="D741" s="270"/>
      <c r="E741" s="270"/>
      <c r="F741" s="270"/>
      <c r="G741" s="270"/>
      <c r="H741" s="270"/>
      <c r="I741" s="270"/>
      <c r="J741" s="270"/>
      <c r="K741" s="270"/>
      <c r="L741" s="270"/>
      <c r="M741" s="270"/>
      <c r="N741" s="270"/>
      <c r="O741" s="270"/>
      <c r="P741" s="270"/>
      <c r="Q741" s="270"/>
      <c r="R741" s="270"/>
      <c r="S741" s="270"/>
      <c r="T741" s="270"/>
      <c r="U741" s="270"/>
      <c r="V741" s="270"/>
      <c r="W741" s="270"/>
      <c r="X741" s="270"/>
      <c r="Y741" s="270"/>
      <c r="Z741" s="270"/>
      <c r="AA741" s="270"/>
      <c r="AB741" s="270"/>
    </row>
    <row r="742" spans="1:28" ht="22.5" x14ac:dyDescent="0.25">
      <c r="A742" s="270"/>
      <c r="B742" s="270"/>
      <c r="C742" s="270"/>
      <c r="D742" s="270"/>
      <c r="E742" s="270"/>
      <c r="F742" s="270"/>
      <c r="G742" s="270"/>
      <c r="H742" s="270"/>
      <c r="I742" s="270"/>
      <c r="J742" s="270"/>
      <c r="K742" s="270"/>
      <c r="L742" s="270"/>
      <c r="M742" s="270"/>
      <c r="N742" s="270"/>
      <c r="O742" s="270"/>
      <c r="P742" s="270"/>
      <c r="Q742" s="270"/>
      <c r="R742" s="270"/>
      <c r="S742" s="270"/>
      <c r="T742" s="270"/>
      <c r="U742" s="270"/>
      <c r="V742" s="270"/>
      <c r="W742" s="270"/>
      <c r="X742" s="270"/>
      <c r="Y742" s="270"/>
      <c r="Z742" s="270"/>
      <c r="AA742" s="270"/>
      <c r="AB742" s="270"/>
    </row>
    <row r="743" spans="1:28" ht="22.5" x14ac:dyDescent="0.25">
      <c r="A743" s="270"/>
      <c r="B743" s="270"/>
      <c r="C743" s="270"/>
      <c r="D743" s="270"/>
      <c r="E743" s="270"/>
      <c r="F743" s="270"/>
      <c r="G743" s="270"/>
      <c r="H743" s="270"/>
      <c r="I743" s="270"/>
      <c r="J743" s="270"/>
      <c r="K743" s="270"/>
      <c r="L743" s="270"/>
      <c r="M743" s="270"/>
      <c r="N743" s="270"/>
      <c r="O743" s="270"/>
      <c r="P743" s="270"/>
      <c r="Q743" s="270"/>
      <c r="R743" s="270"/>
      <c r="S743" s="270"/>
      <c r="T743" s="270"/>
      <c r="U743" s="270"/>
      <c r="V743" s="270"/>
      <c r="W743" s="270"/>
      <c r="X743" s="270"/>
      <c r="Y743" s="270"/>
      <c r="Z743" s="270"/>
      <c r="AA743" s="270"/>
      <c r="AB743" s="270"/>
    </row>
    <row r="744" spans="1:28" ht="22.5" x14ac:dyDescent="0.25">
      <c r="A744" s="270"/>
      <c r="B744" s="270"/>
      <c r="C744" s="270"/>
      <c r="D744" s="270"/>
      <c r="E744" s="270"/>
      <c r="F744" s="270"/>
      <c r="G744" s="270"/>
      <c r="H744" s="270"/>
      <c r="I744" s="270"/>
      <c r="J744" s="270"/>
      <c r="K744" s="270"/>
      <c r="L744" s="270"/>
      <c r="M744" s="270"/>
      <c r="N744" s="270"/>
      <c r="O744" s="270"/>
      <c r="P744" s="270"/>
      <c r="Q744" s="270"/>
      <c r="R744" s="270"/>
      <c r="S744" s="270"/>
      <c r="T744" s="270"/>
      <c r="U744" s="270"/>
      <c r="V744" s="270"/>
      <c r="W744" s="270"/>
      <c r="X744" s="270"/>
      <c r="Y744" s="270"/>
      <c r="Z744" s="270"/>
      <c r="AA744" s="270"/>
      <c r="AB744" s="270"/>
    </row>
    <row r="745" spans="1:28" ht="22.5" x14ac:dyDescent="0.25">
      <c r="A745" s="270"/>
      <c r="B745" s="270"/>
      <c r="C745" s="270"/>
      <c r="D745" s="270"/>
      <c r="E745" s="270"/>
      <c r="F745" s="270"/>
      <c r="G745" s="270"/>
      <c r="H745" s="270"/>
      <c r="I745" s="270"/>
      <c r="J745" s="270"/>
      <c r="K745" s="270"/>
      <c r="L745" s="270"/>
      <c r="M745" s="270"/>
      <c r="N745" s="270"/>
      <c r="O745" s="270"/>
      <c r="P745" s="270"/>
      <c r="Q745" s="270"/>
      <c r="R745" s="270"/>
      <c r="S745" s="270"/>
      <c r="T745" s="270"/>
      <c r="U745" s="270"/>
      <c r="V745" s="270"/>
      <c r="W745" s="270"/>
      <c r="X745" s="270"/>
      <c r="Y745" s="270"/>
      <c r="Z745" s="270"/>
      <c r="AA745" s="270"/>
      <c r="AB745" s="270"/>
    </row>
    <row r="746" spans="1:28" ht="22.5" x14ac:dyDescent="0.25">
      <c r="A746" s="270"/>
      <c r="B746" s="270"/>
      <c r="C746" s="270"/>
      <c r="D746" s="270"/>
      <c r="E746" s="270"/>
      <c r="F746" s="270"/>
      <c r="G746" s="270"/>
      <c r="H746" s="270"/>
      <c r="I746" s="270"/>
      <c r="J746" s="270"/>
      <c r="K746" s="270"/>
      <c r="L746" s="270"/>
      <c r="M746" s="270"/>
      <c r="N746" s="270"/>
      <c r="O746" s="270"/>
      <c r="P746" s="270"/>
      <c r="Q746" s="270"/>
      <c r="R746" s="270"/>
      <c r="S746" s="270"/>
      <c r="T746" s="270"/>
      <c r="U746" s="270"/>
      <c r="V746" s="270"/>
      <c r="W746" s="270"/>
      <c r="X746" s="270"/>
      <c r="Y746" s="270"/>
      <c r="Z746" s="270"/>
      <c r="AA746" s="270"/>
      <c r="AB746" s="270"/>
    </row>
    <row r="747" spans="1:28" ht="22.5" x14ac:dyDescent="0.25">
      <c r="A747" s="270"/>
      <c r="B747" s="270"/>
      <c r="C747" s="270"/>
      <c r="D747" s="270"/>
      <c r="E747" s="270"/>
      <c r="F747" s="270"/>
      <c r="G747" s="270"/>
      <c r="H747" s="270"/>
      <c r="I747" s="270"/>
      <c r="J747" s="270"/>
      <c r="K747" s="270"/>
      <c r="L747" s="270"/>
      <c r="M747" s="270"/>
      <c r="N747" s="270"/>
      <c r="O747" s="270"/>
      <c r="P747" s="270"/>
      <c r="Q747" s="270"/>
      <c r="R747" s="270"/>
      <c r="S747" s="270"/>
      <c r="T747" s="270"/>
      <c r="U747" s="270"/>
      <c r="V747" s="270"/>
      <c r="W747" s="270"/>
      <c r="X747" s="270"/>
      <c r="Y747" s="270"/>
      <c r="Z747" s="270"/>
      <c r="AA747" s="270"/>
      <c r="AB747" s="270"/>
    </row>
    <row r="748" spans="1:28" ht="22.5" x14ac:dyDescent="0.25">
      <c r="A748" s="270"/>
      <c r="B748" s="270"/>
      <c r="C748" s="270"/>
      <c r="D748" s="270"/>
      <c r="E748" s="270"/>
      <c r="F748" s="270"/>
      <c r="G748" s="270"/>
      <c r="H748" s="270"/>
      <c r="I748" s="270"/>
      <c r="J748" s="270"/>
      <c r="K748" s="270"/>
      <c r="L748" s="270"/>
      <c r="M748" s="270"/>
      <c r="N748" s="270"/>
      <c r="O748" s="270"/>
      <c r="P748" s="270"/>
      <c r="Q748" s="270"/>
      <c r="R748" s="270"/>
      <c r="S748" s="270"/>
      <c r="T748" s="270"/>
      <c r="U748" s="270"/>
      <c r="V748" s="270"/>
      <c r="W748" s="270"/>
      <c r="X748" s="270"/>
      <c r="Y748" s="270"/>
      <c r="Z748" s="270"/>
      <c r="AA748" s="270"/>
      <c r="AB748" s="270"/>
    </row>
    <row r="749" spans="1:28" ht="22.5" x14ac:dyDescent="0.25">
      <c r="A749" s="270"/>
      <c r="B749" s="270"/>
      <c r="C749" s="270"/>
      <c r="D749" s="270"/>
      <c r="E749" s="270"/>
      <c r="F749" s="270"/>
      <c r="G749" s="270"/>
      <c r="H749" s="270"/>
      <c r="I749" s="270"/>
      <c r="J749" s="270"/>
      <c r="K749" s="270"/>
      <c r="L749" s="270"/>
      <c r="M749" s="270"/>
      <c r="N749" s="270"/>
      <c r="O749" s="270"/>
      <c r="P749" s="270"/>
      <c r="Q749" s="270"/>
      <c r="R749" s="270"/>
      <c r="S749" s="270"/>
      <c r="T749" s="270"/>
      <c r="U749" s="270"/>
      <c r="V749" s="270"/>
      <c r="W749" s="270"/>
      <c r="X749" s="270"/>
      <c r="Y749" s="270"/>
      <c r="Z749" s="270"/>
      <c r="AA749" s="270"/>
      <c r="AB749" s="270"/>
    </row>
    <row r="750" spans="1:28" ht="22.5" x14ac:dyDescent="0.25">
      <c r="A750" s="270"/>
      <c r="B750" s="270"/>
      <c r="C750" s="270"/>
      <c r="D750" s="270"/>
      <c r="E750" s="270"/>
      <c r="F750" s="270"/>
      <c r="G750" s="270"/>
      <c r="H750" s="270"/>
      <c r="I750" s="270"/>
      <c r="J750" s="270"/>
      <c r="K750" s="270"/>
      <c r="L750" s="270"/>
      <c r="M750" s="270"/>
      <c r="N750" s="270"/>
      <c r="O750" s="270"/>
      <c r="P750" s="270"/>
      <c r="Q750" s="270"/>
      <c r="R750" s="270"/>
      <c r="S750" s="270"/>
      <c r="T750" s="270"/>
      <c r="U750" s="270"/>
      <c r="V750" s="270"/>
      <c r="W750" s="270"/>
      <c r="X750" s="270"/>
      <c r="Y750" s="270"/>
      <c r="Z750" s="270"/>
      <c r="AA750" s="270"/>
      <c r="AB750" s="270"/>
    </row>
    <row r="751" spans="1:28" ht="22.5" x14ac:dyDescent="0.25">
      <c r="A751" s="270"/>
      <c r="B751" s="270"/>
      <c r="C751" s="270"/>
      <c r="D751" s="270"/>
      <c r="E751" s="270"/>
      <c r="F751" s="270"/>
      <c r="G751" s="270"/>
      <c r="H751" s="270"/>
      <c r="I751" s="270"/>
      <c r="J751" s="270"/>
      <c r="K751" s="270"/>
      <c r="L751" s="270"/>
      <c r="M751" s="270"/>
      <c r="N751" s="270"/>
      <c r="O751" s="270"/>
      <c r="P751" s="270"/>
      <c r="Q751" s="270"/>
      <c r="R751" s="270"/>
      <c r="S751" s="270"/>
      <c r="T751" s="270"/>
      <c r="U751" s="270"/>
      <c r="V751" s="270"/>
      <c r="W751" s="270"/>
      <c r="X751" s="270"/>
      <c r="Y751" s="270"/>
      <c r="Z751" s="270"/>
      <c r="AA751" s="270"/>
      <c r="AB751" s="270"/>
    </row>
    <row r="752" spans="1:28" ht="22.5" x14ac:dyDescent="0.25">
      <c r="A752" s="270"/>
      <c r="B752" s="270"/>
      <c r="C752" s="270"/>
      <c r="D752" s="270"/>
      <c r="E752" s="270"/>
      <c r="F752" s="270"/>
      <c r="G752" s="270"/>
      <c r="H752" s="270"/>
      <c r="I752" s="270"/>
      <c r="J752" s="270"/>
      <c r="K752" s="270"/>
      <c r="L752" s="270"/>
      <c r="M752" s="270"/>
      <c r="N752" s="270"/>
      <c r="O752" s="270"/>
      <c r="P752" s="270"/>
      <c r="Q752" s="270"/>
      <c r="R752" s="270"/>
      <c r="S752" s="270"/>
      <c r="T752" s="270"/>
      <c r="U752" s="270"/>
      <c r="V752" s="270"/>
      <c r="W752" s="270"/>
      <c r="X752" s="270"/>
      <c r="Y752" s="270"/>
      <c r="Z752" s="270"/>
      <c r="AA752" s="270"/>
      <c r="AB752" s="270"/>
    </row>
    <row r="753" spans="1:28" ht="22.5" x14ac:dyDescent="0.25">
      <c r="A753" s="270"/>
      <c r="B753" s="270"/>
      <c r="C753" s="270"/>
      <c r="D753" s="270"/>
      <c r="E753" s="270"/>
      <c r="F753" s="270"/>
      <c r="G753" s="270"/>
      <c r="H753" s="270"/>
      <c r="I753" s="270"/>
      <c r="J753" s="270"/>
      <c r="K753" s="270"/>
      <c r="L753" s="270"/>
      <c r="M753" s="270"/>
      <c r="N753" s="270"/>
      <c r="O753" s="270"/>
      <c r="P753" s="270"/>
      <c r="Q753" s="270"/>
      <c r="R753" s="270"/>
      <c r="S753" s="270"/>
      <c r="T753" s="270"/>
      <c r="U753" s="270"/>
      <c r="V753" s="270"/>
      <c r="W753" s="270"/>
      <c r="X753" s="270"/>
      <c r="Y753" s="270"/>
      <c r="Z753" s="270"/>
      <c r="AA753" s="270"/>
      <c r="AB753" s="270"/>
    </row>
    <row r="754" spans="1:28" ht="22.5" x14ac:dyDescent="0.25">
      <c r="A754" s="270"/>
      <c r="B754" s="270"/>
      <c r="C754" s="270"/>
      <c r="D754" s="270"/>
      <c r="E754" s="270"/>
      <c r="F754" s="270"/>
      <c r="G754" s="270"/>
      <c r="H754" s="270"/>
      <c r="I754" s="270"/>
      <c r="J754" s="270"/>
      <c r="K754" s="270"/>
      <c r="L754" s="270"/>
      <c r="M754" s="270"/>
      <c r="N754" s="270"/>
      <c r="O754" s="270"/>
      <c r="P754" s="270"/>
      <c r="Q754" s="270"/>
      <c r="R754" s="270"/>
      <c r="S754" s="270"/>
      <c r="T754" s="270"/>
      <c r="U754" s="270"/>
      <c r="V754" s="270"/>
      <c r="W754" s="270"/>
      <c r="X754" s="270"/>
      <c r="Y754" s="270"/>
      <c r="Z754" s="270"/>
      <c r="AA754" s="270"/>
      <c r="AB754" s="270"/>
    </row>
    <row r="755" spans="1:28" ht="22.5" x14ac:dyDescent="0.25">
      <c r="A755" s="270"/>
      <c r="B755" s="270"/>
      <c r="C755" s="270"/>
      <c r="D755" s="270"/>
      <c r="E755" s="270"/>
      <c r="F755" s="270"/>
      <c r="G755" s="270"/>
      <c r="H755" s="270"/>
      <c r="I755" s="270"/>
      <c r="J755" s="270"/>
      <c r="K755" s="270"/>
      <c r="L755" s="270"/>
      <c r="M755" s="270"/>
      <c r="N755" s="270"/>
      <c r="O755" s="270"/>
      <c r="P755" s="270"/>
      <c r="Q755" s="270"/>
      <c r="R755" s="270"/>
      <c r="S755" s="270"/>
      <c r="T755" s="270"/>
      <c r="U755" s="270"/>
      <c r="V755" s="270"/>
      <c r="W755" s="270"/>
      <c r="X755" s="270"/>
      <c r="Y755" s="270"/>
      <c r="Z755" s="270"/>
      <c r="AA755" s="270"/>
      <c r="AB755" s="270"/>
    </row>
    <row r="756" spans="1:28" ht="22.5" x14ac:dyDescent="0.25">
      <c r="A756" s="270"/>
      <c r="B756" s="270"/>
      <c r="C756" s="270"/>
      <c r="D756" s="270"/>
      <c r="E756" s="270"/>
      <c r="F756" s="270"/>
      <c r="G756" s="270"/>
      <c r="H756" s="270"/>
      <c r="I756" s="270"/>
      <c r="J756" s="270"/>
      <c r="K756" s="270"/>
      <c r="L756" s="270"/>
      <c r="M756" s="270"/>
      <c r="N756" s="270"/>
      <c r="O756" s="270"/>
      <c r="P756" s="270"/>
      <c r="Q756" s="270"/>
      <c r="R756" s="270"/>
      <c r="S756" s="270"/>
      <c r="T756" s="270"/>
      <c r="U756" s="270"/>
      <c r="V756" s="270"/>
      <c r="W756" s="270"/>
      <c r="X756" s="270"/>
      <c r="Y756" s="270"/>
      <c r="Z756" s="270"/>
      <c r="AA756" s="270"/>
      <c r="AB756" s="270"/>
    </row>
    <row r="757" spans="1:28" ht="22.5" x14ac:dyDescent="0.25">
      <c r="A757" s="270"/>
      <c r="B757" s="270"/>
      <c r="C757" s="270"/>
      <c r="D757" s="270"/>
      <c r="E757" s="270"/>
      <c r="F757" s="270"/>
      <c r="G757" s="270"/>
      <c r="H757" s="270"/>
      <c r="I757" s="270"/>
      <c r="J757" s="270"/>
      <c r="K757" s="270"/>
      <c r="L757" s="270"/>
      <c r="M757" s="270"/>
      <c r="N757" s="270"/>
      <c r="O757" s="270"/>
      <c r="P757" s="270"/>
      <c r="Q757" s="270"/>
      <c r="R757" s="270"/>
      <c r="S757" s="270"/>
      <c r="T757" s="270"/>
      <c r="U757" s="270"/>
      <c r="V757" s="270"/>
      <c r="W757" s="270"/>
      <c r="X757" s="270"/>
      <c r="Y757" s="270"/>
      <c r="Z757" s="270"/>
      <c r="AA757" s="270"/>
      <c r="AB757" s="270"/>
    </row>
    <row r="758" spans="1:28" ht="22.5" x14ac:dyDescent="0.25">
      <c r="A758" s="270"/>
      <c r="B758" s="270"/>
      <c r="C758" s="270"/>
      <c r="D758" s="270"/>
      <c r="E758" s="270"/>
      <c r="F758" s="270"/>
      <c r="G758" s="270"/>
      <c r="H758" s="270"/>
      <c r="I758" s="270"/>
      <c r="J758" s="270"/>
      <c r="K758" s="270"/>
      <c r="L758" s="270"/>
      <c r="M758" s="270"/>
      <c r="N758" s="270"/>
      <c r="O758" s="270"/>
      <c r="P758" s="270"/>
      <c r="Q758" s="270"/>
      <c r="R758" s="270"/>
      <c r="S758" s="270"/>
      <c r="T758" s="270"/>
      <c r="U758" s="270"/>
      <c r="V758" s="270"/>
      <c r="W758" s="270"/>
      <c r="X758" s="270"/>
      <c r="Y758" s="270"/>
      <c r="Z758" s="270"/>
      <c r="AA758" s="270"/>
      <c r="AB758" s="270"/>
    </row>
    <row r="759" spans="1:28" ht="22.5" x14ac:dyDescent="0.25">
      <c r="A759" s="270"/>
      <c r="B759" s="270"/>
      <c r="C759" s="270"/>
      <c r="D759" s="270"/>
      <c r="E759" s="270"/>
      <c r="F759" s="270"/>
      <c r="G759" s="270"/>
      <c r="H759" s="270"/>
      <c r="I759" s="270"/>
      <c r="J759" s="270"/>
      <c r="K759" s="270"/>
      <c r="L759" s="270"/>
      <c r="M759" s="270"/>
      <c r="N759" s="270"/>
      <c r="O759" s="270"/>
      <c r="P759" s="270"/>
      <c r="Q759" s="270"/>
      <c r="R759" s="270"/>
      <c r="S759" s="270"/>
      <c r="T759" s="270"/>
      <c r="U759" s="270"/>
      <c r="V759" s="270"/>
      <c r="W759" s="270"/>
      <c r="X759" s="270"/>
      <c r="Y759" s="270"/>
      <c r="Z759" s="270"/>
      <c r="AA759" s="270"/>
      <c r="AB759" s="270"/>
    </row>
    <row r="760" spans="1:28" ht="22.5" x14ac:dyDescent="0.25">
      <c r="A760" s="270"/>
      <c r="B760" s="270"/>
      <c r="C760" s="270"/>
      <c r="D760" s="270"/>
      <c r="E760" s="270"/>
      <c r="F760" s="270"/>
      <c r="G760" s="270"/>
      <c r="H760" s="270"/>
      <c r="I760" s="270"/>
      <c r="J760" s="270"/>
      <c r="K760" s="270"/>
      <c r="L760" s="270"/>
      <c r="M760" s="270"/>
      <c r="N760" s="270"/>
      <c r="O760" s="270"/>
      <c r="P760" s="270"/>
      <c r="Q760" s="270"/>
      <c r="R760" s="270"/>
      <c r="S760" s="270"/>
      <c r="T760" s="270"/>
      <c r="U760" s="270"/>
      <c r="V760" s="270"/>
      <c r="W760" s="270"/>
      <c r="X760" s="270"/>
      <c r="Y760" s="270"/>
      <c r="Z760" s="270"/>
      <c r="AA760" s="270"/>
      <c r="AB760" s="270"/>
    </row>
    <row r="761" spans="1:28" ht="22.5" x14ac:dyDescent="0.25">
      <c r="A761" s="270"/>
      <c r="B761" s="270"/>
      <c r="C761" s="270"/>
      <c r="D761" s="270"/>
      <c r="E761" s="270"/>
      <c r="F761" s="270"/>
      <c r="G761" s="270"/>
      <c r="H761" s="270"/>
      <c r="I761" s="270"/>
      <c r="J761" s="270"/>
      <c r="K761" s="270"/>
      <c r="L761" s="270"/>
      <c r="M761" s="270"/>
      <c r="N761" s="270"/>
      <c r="O761" s="270"/>
      <c r="P761" s="270"/>
      <c r="Q761" s="270"/>
      <c r="R761" s="270"/>
      <c r="S761" s="270"/>
      <c r="T761" s="270"/>
      <c r="U761" s="270"/>
      <c r="V761" s="270"/>
      <c r="W761" s="270"/>
      <c r="X761" s="270"/>
      <c r="Y761" s="270"/>
      <c r="Z761" s="270"/>
      <c r="AA761" s="270"/>
      <c r="AB761" s="270"/>
    </row>
    <row r="762" spans="1:28" ht="22.5" x14ac:dyDescent="0.25">
      <c r="A762" s="270"/>
      <c r="B762" s="270"/>
      <c r="C762" s="270"/>
      <c r="D762" s="270"/>
      <c r="E762" s="270"/>
      <c r="F762" s="270"/>
      <c r="G762" s="270"/>
      <c r="H762" s="270"/>
      <c r="I762" s="270"/>
      <c r="J762" s="270"/>
      <c r="K762" s="270"/>
      <c r="L762" s="270"/>
      <c r="M762" s="270"/>
      <c r="N762" s="270"/>
      <c r="O762" s="270"/>
      <c r="P762" s="270"/>
      <c r="Q762" s="270"/>
      <c r="R762" s="270"/>
      <c r="S762" s="270"/>
      <c r="T762" s="270"/>
      <c r="U762" s="270"/>
      <c r="V762" s="270"/>
      <c r="W762" s="270"/>
      <c r="X762" s="270"/>
      <c r="Y762" s="270"/>
      <c r="Z762" s="270"/>
      <c r="AA762" s="270"/>
      <c r="AB762" s="270"/>
    </row>
    <row r="763" spans="1:28" ht="22.5" x14ac:dyDescent="0.25">
      <c r="A763" s="270"/>
      <c r="B763" s="270"/>
      <c r="C763" s="270"/>
      <c r="D763" s="270"/>
      <c r="E763" s="270"/>
      <c r="F763" s="270"/>
      <c r="G763" s="270"/>
      <c r="H763" s="270"/>
      <c r="I763" s="270"/>
      <c r="J763" s="270"/>
      <c r="K763" s="270"/>
      <c r="L763" s="270"/>
      <c r="M763" s="270"/>
      <c r="N763" s="270"/>
      <c r="O763" s="270"/>
      <c r="P763" s="270"/>
      <c r="Q763" s="270"/>
      <c r="R763" s="270"/>
      <c r="S763" s="270"/>
      <c r="T763" s="270"/>
      <c r="U763" s="270"/>
      <c r="V763" s="270"/>
      <c r="W763" s="270"/>
      <c r="X763" s="270"/>
      <c r="Y763" s="270"/>
      <c r="Z763" s="270"/>
      <c r="AA763" s="270"/>
      <c r="AB763" s="270"/>
    </row>
    <row r="764" spans="1:28" ht="22.5" x14ac:dyDescent="0.25">
      <c r="A764" s="270"/>
      <c r="B764" s="270"/>
      <c r="C764" s="270"/>
      <c r="D764" s="270"/>
      <c r="E764" s="270"/>
      <c r="F764" s="270"/>
      <c r="G764" s="270"/>
      <c r="H764" s="270"/>
      <c r="I764" s="270"/>
      <c r="J764" s="270"/>
      <c r="K764" s="270"/>
      <c r="L764" s="270"/>
      <c r="M764" s="270"/>
      <c r="N764" s="270"/>
      <c r="O764" s="270"/>
      <c r="P764" s="270"/>
      <c r="Q764" s="270"/>
      <c r="R764" s="270"/>
      <c r="S764" s="270"/>
      <c r="T764" s="270"/>
      <c r="U764" s="270"/>
      <c r="V764" s="270"/>
      <c r="W764" s="270"/>
      <c r="X764" s="270"/>
      <c r="Y764" s="270"/>
      <c r="Z764" s="270"/>
      <c r="AA764" s="270"/>
      <c r="AB764" s="270"/>
    </row>
    <row r="765" spans="1:28" ht="22.5" x14ac:dyDescent="0.25">
      <c r="A765" s="270"/>
      <c r="B765" s="270"/>
      <c r="C765" s="270"/>
      <c r="D765" s="270"/>
      <c r="E765" s="270"/>
      <c r="F765" s="270"/>
      <c r="G765" s="270"/>
      <c r="H765" s="270"/>
      <c r="I765" s="270"/>
      <c r="J765" s="270"/>
      <c r="K765" s="270"/>
      <c r="L765" s="270"/>
      <c r="M765" s="270"/>
      <c r="N765" s="270"/>
      <c r="O765" s="270"/>
      <c r="P765" s="270"/>
      <c r="Q765" s="270"/>
      <c r="R765" s="270"/>
      <c r="S765" s="270"/>
      <c r="T765" s="270"/>
      <c r="U765" s="270"/>
      <c r="V765" s="270"/>
      <c r="W765" s="270"/>
      <c r="X765" s="270"/>
      <c r="Y765" s="270"/>
      <c r="Z765" s="270"/>
      <c r="AA765" s="270"/>
      <c r="AB765" s="270"/>
    </row>
    <row r="766" spans="1:28" ht="22.5" x14ac:dyDescent="0.25">
      <c r="A766" s="270"/>
      <c r="B766" s="270"/>
      <c r="C766" s="270"/>
      <c r="D766" s="270"/>
      <c r="E766" s="270"/>
      <c r="F766" s="270"/>
      <c r="G766" s="270"/>
      <c r="H766" s="270"/>
      <c r="I766" s="270"/>
      <c r="J766" s="270"/>
      <c r="K766" s="270"/>
      <c r="L766" s="270"/>
      <c r="M766" s="270"/>
      <c r="N766" s="270"/>
      <c r="O766" s="270"/>
      <c r="P766" s="270"/>
      <c r="Q766" s="270"/>
      <c r="R766" s="270"/>
      <c r="S766" s="270"/>
      <c r="T766" s="270"/>
      <c r="U766" s="270"/>
      <c r="V766" s="270"/>
      <c r="W766" s="270"/>
      <c r="X766" s="270"/>
      <c r="Y766" s="270"/>
      <c r="Z766" s="270"/>
      <c r="AA766" s="270"/>
      <c r="AB766" s="270"/>
    </row>
    <row r="767" spans="1:28" ht="22.5" x14ac:dyDescent="0.25">
      <c r="A767" s="270"/>
      <c r="B767" s="270"/>
      <c r="C767" s="270"/>
      <c r="D767" s="270"/>
      <c r="E767" s="270"/>
      <c r="F767" s="270"/>
      <c r="G767" s="270"/>
      <c r="H767" s="270"/>
      <c r="I767" s="270"/>
      <c r="J767" s="270"/>
      <c r="K767" s="270"/>
      <c r="L767" s="270"/>
      <c r="M767" s="270"/>
      <c r="N767" s="270"/>
      <c r="O767" s="270"/>
      <c r="P767" s="270"/>
      <c r="Q767" s="270"/>
      <c r="R767" s="270"/>
      <c r="S767" s="270"/>
      <c r="T767" s="270"/>
      <c r="U767" s="270"/>
      <c r="V767" s="270"/>
      <c r="W767" s="270"/>
      <c r="X767" s="270"/>
      <c r="Y767" s="270"/>
      <c r="Z767" s="270"/>
      <c r="AA767" s="270"/>
      <c r="AB767" s="270"/>
    </row>
    <row r="768" spans="1:28" ht="22.5" x14ac:dyDescent="0.25">
      <c r="A768" s="270"/>
      <c r="B768" s="270"/>
      <c r="C768" s="270"/>
      <c r="D768" s="270"/>
      <c r="E768" s="270"/>
      <c r="F768" s="270"/>
      <c r="G768" s="270"/>
      <c r="H768" s="270"/>
      <c r="I768" s="270"/>
      <c r="J768" s="270"/>
      <c r="K768" s="270"/>
      <c r="L768" s="270"/>
      <c r="M768" s="270"/>
      <c r="N768" s="270"/>
      <c r="O768" s="270"/>
      <c r="P768" s="270"/>
      <c r="Q768" s="270"/>
      <c r="R768" s="270"/>
      <c r="S768" s="270"/>
      <c r="T768" s="270"/>
      <c r="U768" s="270"/>
      <c r="V768" s="270"/>
      <c r="W768" s="270"/>
      <c r="X768" s="270"/>
      <c r="Y768" s="270"/>
      <c r="Z768" s="270"/>
      <c r="AA768" s="270"/>
      <c r="AB768" s="270"/>
    </row>
    <row r="769" spans="1:28" ht="22.5" x14ac:dyDescent="0.25">
      <c r="A769" s="270"/>
      <c r="B769" s="270"/>
      <c r="C769" s="270"/>
      <c r="D769" s="270"/>
      <c r="E769" s="270"/>
      <c r="F769" s="270"/>
      <c r="G769" s="270"/>
      <c r="H769" s="270"/>
      <c r="I769" s="270"/>
      <c r="J769" s="270"/>
      <c r="K769" s="270"/>
      <c r="L769" s="270"/>
      <c r="M769" s="270"/>
      <c r="N769" s="270"/>
      <c r="O769" s="270"/>
      <c r="P769" s="270"/>
      <c r="Q769" s="270"/>
      <c r="R769" s="270"/>
      <c r="S769" s="270"/>
      <c r="T769" s="270"/>
      <c r="U769" s="270"/>
      <c r="V769" s="270"/>
      <c r="W769" s="270"/>
      <c r="X769" s="270"/>
      <c r="Y769" s="270"/>
      <c r="Z769" s="270"/>
      <c r="AA769" s="270"/>
      <c r="AB769" s="270"/>
    </row>
    <row r="770" spans="1:28" ht="22.5" x14ac:dyDescent="0.25">
      <c r="A770" s="270"/>
      <c r="B770" s="270"/>
      <c r="C770" s="270"/>
      <c r="D770" s="270"/>
      <c r="E770" s="270"/>
      <c r="F770" s="270"/>
      <c r="G770" s="270"/>
      <c r="H770" s="270"/>
      <c r="I770" s="270"/>
      <c r="J770" s="270"/>
      <c r="K770" s="270"/>
      <c r="L770" s="270"/>
      <c r="M770" s="270"/>
      <c r="N770" s="270"/>
      <c r="O770" s="270"/>
      <c r="P770" s="270"/>
      <c r="Q770" s="270"/>
      <c r="R770" s="270"/>
      <c r="S770" s="270"/>
      <c r="T770" s="270"/>
      <c r="U770" s="270"/>
      <c r="V770" s="270"/>
      <c r="W770" s="270"/>
      <c r="X770" s="270"/>
      <c r="Y770" s="270"/>
      <c r="Z770" s="270"/>
      <c r="AA770" s="270"/>
      <c r="AB770" s="270"/>
    </row>
    <row r="771" spans="1:28" ht="22.5" x14ac:dyDescent="0.25">
      <c r="A771" s="270"/>
      <c r="B771" s="270"/>
      <c r="C771" s="270"/>
      <c r="D771" s="270"/>
      <c r="E771" s="270"/>
      <c r="F771" s="270"/>
      <c r="G771" s="270"/>
      <c r="H771" s="270"/>
      <c r="I771" s="270"/>
      <c r="J771" s="270"/>
      <c r="K771" s="270"/>
      <c r="L771" s="270"/>
      <c r="M771" s="270"/>
      <c r="N771" s="270"/>
      <c r="O771" s="270"/>
      <c r="P771" s="270"/>
      <c r="Q771" s="270"/>
      <c r="R771" s="270"/>
      <c r="S771" s="270"/>
      <c r="T771" s="270"/>
      <c r="U771" s="270"/>
      <c r="V771" s="270"/>
      <c r="W771" s="270"/>
      <c r="X771" s="270"/>
      <c r="Y771" s="270"/>
      <c r="Z771" s="270"/>
      <c r="AA771" s="270"/>
      <c r="AB771" s="270"/>
    </row>
    <row r="772" spans="1:28" ht="22.5" x14ac:dyDescent="0.25">
      <c r="A772" s="270"/>
      <c r="B772" s="270"/>
      <c r="C772" s="270"/>
      <c r="D772" s="270"/>
      <c r="E772" s="270"/>
      <c r="F772" s="270"/>
      <c r="G772" s="270"/>
      <c r="H772" s="270"/>
      <c r="I772" s="270"/>
      <c r="J772" s="270"/>
      <c r="K772" s="270"/>
      <c r="L772" s="270"/>
      <c r="M772" s="270"/>
      <c r="N772" s="270"/>
      <c r="O772" s="270"/>
      <c r="P772" s="270"/>
      <c r="Q772" s="270"/>
      <c r="R772" s="270"/>
      <c r="S772" s="270"/>
      <c r="T772" s="270"/>
      <c r="U772" s="270"/>
      <c r="V772" s="270"/>
      <c r="W772" s="270"/>
      <c r="X772" s="270"/>
      <c r="Y772" s="270"/>
      <c r="Z772" s="270"/>
      <c r="AA772" s="270"/>
      <c r="AB772" s="270"/>
    </row>
    <row r="773" spans="1:28" ht="22.5" x14ac:dyDescent="0.25">
      <c r="A773" s="270"/>
      <c r="B773" s="270"/>
      <c r="C773" s="270"/>
      <c r="D773" s="270"/>
      <c r="E773" s="270"/>
      <c r="F773" s="270"/>
      <c r="G773" s="270"/>
      <c r="H773" s="270"/>
      <c r="I773" s="270"/>
      <c r="J773" s="270"/>
      <c r="K773" s="270"/>
      <c r="L773" s="270"/>
      <c r="M773" s="270"/>
      <c r="N773" s="270"/>
      <c r="O773" s="270"/>
      <c r="P773" s="270"/>
      <c r="Q773" s="270"/>
      <c r="R773" s="270"/>
      <c r="S773" s="270"/>
      <c r="T773" s="270"/>
      <c r="U773" s="270"/>
      <c r="V773" s="270"/>
      <c r="W773" s="270"/>
      <c r="X773" s="270"/>
      <c r="Y773" s="270"/>
      <c r="Z773" s="270"/>
      <c r="AA773" s="270"/>
      <c r="AB773" s="270"/>
    </row>
    <row r="774" spans="1:28" ht="22.5" x14ac:dyDescent="0.25">
      <c r="A774" s="270"/>
      <c r="B774" s="270"/>
      <c r="C774" s="270"/>
      <c r="D774" s="270"/>
      <c r="E774" s="270"/>
      <c r="F774" s="270"/>
      <c r="G774" s="270"/>
      <c r="H774" s="270"/>
      <c r="I774" s="270"/>
      <c r="J774" s="270"/>
      <c r="K774" s="270"/>
      <c r="L774" s="270"/>
      <c r="M774" s="270"/>
      <c r="N774" s="270"/>
      <c r="O774" s="270"/>
      <c r="P774" s="270"/>
      <c r="Q774" s="270"/>
      <c r="R774" s="270"/>
      <c r="S774" s="270"/>
      <c r="T774" s="270"/>
      <c r="U774" s="270"/>
      <c r="V774" s="270"/>
      <c r="W774" s="270"/>
      <c r="X774" s="270"/>
      <c r="Y774" s="270"/>
      <c r="Z774" s="270"/>
      <c r="AA774" s="270"/>
      <c r="AB774" s="270"/>
    </row>
    <row r="775" spans="1:28" ht="22.5" x14ac:dyDescent="0.25">
      <c r="A775" s="270"/>
      <c r="B775" s="270"/>
      <c r="C775" s="270"/>
      <c r="D775" s="270"/>
      <c r="E775" s="270"/>
      <c r="F775" s="270"/>
      <c r="G775" s="270"/>
      <c r="H775" s="270"/>
      <c r="I775" s="270"/>
      <c r="J775" s="270"/>
      <c r="K775" s="270"/>
      <c r="L775" s="270"/>
      <c r="M775" s="270"/>
      <c r="N775" s="270"/>
      <c r="O775" s="270"/>
      <c r="P775" s="270"/>
      <c r="Q775" s="270"/>
      <c r="R775" s="270"/>
      <c r="S775" s="270"/>
      <c r="T775" s="270"/>
      <c r="U775" s="270"/>
      <c r="V775" s="270"/>
      <c r="W775" s="270"/>
      <c r="X775" s="270"/>
      <c r="Y775" s="270"/>
      <c r="Z775" s="270"/>
      <c r="AA775" s="270"/>
      <c r="AB775" s="270"/>
    </row>
    <row r="776" spans="1:28" ht="22.5" x14ac:dyDescent="0.25">
      <c r="A776" s="270"/>
      <c r="B776" s="270"/>
      <c r="C776" s="270"/>
      <c r="D776" s="270"/>
      <c r="E776" s="270"/>
      <c r="F776" s="270"/>
      <c r="G776" s="270"/>
      <c r="H776" s="270"/>
      <c r="I776" s="270"/>
      <c r="J776" s="270"/>
      <c r="K776" s="270"/>
      <c r="L776" s="270"/>
      <c r="M776" s="270"/>
      <c r="N776" s="270"/>
      <c r="O776" s="270"/>
      <c r="P776" s="270"/>
      <c r="Q776" s="270"/>
      <c r="R776" s="270"/>
      <c r="S776" s="270"/>
      <c r="T776" s="270"/>
      <c r="U776" s="270"/>
      <c r="V776" s="270"/>
      <c r="W776" s="270"/>
      <c r="X776" s="270"/>
      <c r="Y776" s="270"/>
      <c r="Z776" s="270"/>
      <c r="AA776" s="270"/>
      <c r="AB776" s="270"/>
    </row>
    <row r="777" spans="1:28" ht="22.5" x14ac:dyDescent="0.25">
      <c r="A777" s="270"/>
      <c r="B777" s="270"/>
      <c r="C777" s="270"/>
      <c r="D777" s="270"/>
      <c r="E777" s="270"/>
      <c r="F777" s="270"/>
      <c r="G777" s="270"/>
      <c r="H777" s="270"/>
      <c r="I777" s="270"/>
      <c r="J777" s="270"/>
      <c r="K777" s="270"/>
      <c r="L777" s="270"/>
      <c r="M777" s="270"/>
      <c r="N777" s="270"/>
      <c r="O777" s="270"/>
      <c r="P777" s="270"/>
      <c r="Q777" s="270"/>
      <c r="R777" s="270"/>
      <c r="S777" s="270"/>
      <c r="T777" s="270"/>
      <c r="U777" s="270"/>
      <c r="V777" s="270"/>
      <c r="W777" s="270"/>
      <c r="X777" s="270"/>
      <c r="Y777" s="270"/>
      <c r="Z777" s="270"/>
      <c r="AA777" s="270"/>
      <c r="AB777" s="270"/>
    </row>
    <row r="778" spans="1:28" ht="22.5" x14ac:dyDescent="0.25">
      <c r="A778" s="270"/>
      <c r="B778" s="270"/>
      <c r="C778" s="270"/>
      <c r="D778" s="270"/>
      <c r="E778" s="270"/>
      <c r="F778" s="270"/>
      <c r="G778" s="270"/>
      <c r="H778" s="270"/>
      <c r="I778" s="270"/>
      <c r="J778" s="270"/>
      <c r="K778" s="270"/>
      <c r="L778" s="270"/>
      <c r="M778" s="270"/>
      <c r="N778" s="270"/>
      <c r="O778" s="270"/>
      <c r="P778" s="270"/>
      <c r="Q778" s="270"/>
      <c r="R778" s="270"/>
      <c r="S778" s="270"/>
      <c r="T778" s="270"/>
      <c r="U778" s="270"/>
      <c r="V778" s="270"/>
      <c r="W778" s="270"/>
      <c r="X778" s="270"/>
      <c r="Y778" s="270"/>
      <c r="Z778" s="270"/>
      <c r="AA778" s="270"/>
      <c r="AB778" s="270"/>
    </row>
    <row r="779" spans="1:28" ht="22.5" x14ac:dyDescent="0.25">
      <c r="A779" s="270"/>
      <c r="B779" s="270"/>
      <c r="C779" s="270"/>
      <c r="D779" s="270"/>
      <c r="E779" s="270"/>
      <c r="F779" s="270"/>
      <c r="G779" s="270"/>
      <c r="H779" s="270"/>
      <c r="I779" s="270"/>
      <c r="J779" s="270"/>
      <c r="K779" s="270"/>
      <c r="L779" s="270"/>
      <c r="M779" s="270"/>
      <c r="N779" s="270"/>
      <c r="O779" s="270"/>
      <c r="P779" s="270"/>
      <c r="Q779" s="270"/>
      <c r="R779" s="270"/>
      <c r="S779" s="270"/>
      <c r="T779" s="270"/>
      <c r="U779" s="270"/>
      <c r="V779" s="270"/>
      <c r="W779" s="270"/>
      <c r="X779" s="270"/>
      <c r="Y779" s="270"/>
      <c r="Z779" s="270"/>
      <c r="AA779" s="270"/>
      <c r="AB779" s="270"/>
    </row>
    <row r="780" spans="1:28" ht="22.5" x14ac:dyDescent="0.25">
      <c r="A780" s="270"/>
      <c r="B780" s="270"/>
      <c r="C780" s="270"/>
      <c r="D780" s="270"/>
      <c r="E780" s="270"/>
      <c r="F780" s="270"/>
      <c r="G780" s="270"/>
      <c r="H780" s="270"/>
      <c r="I780" s="270"/>
      <c r="J780" s="270"/>
      <c r="K780" s="270"/>
      <c r="L780" s="270"/>
      <c r="M780" s="270"/>
      <c r="N780" s="270"/>
      <c r="O780" s="270"/>
      <c r="P780" s="270"/>
      <c r="Q780" s="270"/>
      <c r="R780" s="270"/>
      <c r="S780" s="270"/>
      <c r="T780" s="270"/>
      <c r="U780" s="270"/>
      <c r="V780" s="270"/>
      <c r="W780" s="270"/>
      <c r="X780" s="270"/>
      <c r="Y780" s="270"/>
      <c r="Z780" s="270"/>
      <c r="AA780" s="270"/>
      <c r="AB780" s="270"/>
    </row>
    <row r="781" spans="1:28" ht="22.5" x14ac:dyDescent="0.25">
      <c r="A781" s="270"/>
      <c r="B781" s="270"/>
      <c r="C781" s="270"/>
      <c r="D781" s="270"/>
      <c r="E781" s="270"/>
      <c r="F781" s="270"/>
      <c r="G781" s="270"/>
      <c r="H781" s="270"/>
      <c r="I781" s="270"/>
      <c r="J781" s="270"/>
      <c r="K781" s="270"/>
      <c r="L781" s="270"/>
      <c r="M781" s="270"/>
      <c r="N781" s="270"/>
      <c r="O781" s="270"/>
      <c r="P781" s="270"/>
      <c r="Q781" s="270"/>
      <c r="R781" s="270"/>
      <c r="S781" s="270"/>
      <c r="T781" s="270"/>
      <c r="U781" s="270"/>
      <c r="V781" s="270"/>
      <c r="W781" s="270"/>
      <c r="X781" s="270"/>
      <c r="Y781" s="270"/>
      <c r="Z781" s="270"/>
      <c r="AA781" s="270"/>
      <c r="AB781" s="270"/>
    </row>
    <row r="782" spans="1:28" ht="22.5" x14ac:dyDescent="0.25">
      <c r="A782" s="270"/>
      <c r="B782" s="270"/>
      <c r="C782" s="270"/>
      <c r="D782" s="270"/>
      <c r="E782" s="270"/>
      <c r="F782" s="270"/>
      <c r="G782" s="270"/>
      <c r="H782" s="270"/>
      <c r="I782" s="270"/>
      <c r="J782" s="270"/>
      <c r="K782" s="270"/>
      <c r="L782" s="270"/>
      <c r="M782" s="270"/>
      <c r="N782" s="270"/>
      <c r="O782" s="270"/>
      <c r="P782" s="270"/>
      <c r="Q782" s="270"/>
      <c r="R782" s="270"/>
      <c r="S782" s="270"/>
      <c r="T782" s="270"/>
      <c r="U782" s="270"/>
      <c r="V782" s="270"/>
      <c r="W782" s="270"/>
      <c r="X782" s="270"/>
      <c r="Y782" s="270"/>
      <c r="Z782" s="270"/>
      <c r="AA782" s="270"/>
      <c r="AB782" s="270"/>
    </row>
    <row r="783" spans="1:28" ht="22.5" x14ac:dyDescent="0.25">
      <c r="A783" s="270"/>
      <c r="B783" s="270"/>
      <c r="C783" s="270"/>
      <c r="D783" s="270"/>
      <c r="E783" s="270"/>
      <c r="F783" s="270"/>
      <c r="G783" s="270"/>
      <c r="H783" s="270"/>
      <c r="I783" s="270"/>
      <c r="J783" s="270"/>
      <c r="K783" s="270"/>
      <c r="L783" s="270"/>
      <c r="M783" s="270"/>
      <c r="N783" s="270"/>
      <c r="O783" s="270"/>
      <c r="P783" s="270"/>
      <c r="Q783" s="270"/>
      <c r="R783" s="270"/>
      <c r="S783" s="270"/>
      <c r="T783" s="270"/>
      <c r="U783" s="270"/>
      <c r="V783" s="270"/>
      <c r="W783" s="270"/>
      <c r="X783" s="270"/>
      <c r="Y783" s="270"/>
      <c r="Z783" s="270"/>
      <c r="AA783" s="270"/>
      <c r="AB783" s="270"/>
    </row>
    <row r="784" spans="1:28" ht="22.5" x14ac:dyDescent="0.25">
      <c r="A784" s="270"/>
      <c r="B784" s="270"/>
      <c r="C784" s="270"/>
      <c r="D784" s="270"/>
      <c r="E784" s="270"/>
      <c r="F784" s="270"/>
      <c r="G784" s="270"/>
      <c r="H784" s="270"/>
      <c r="I784" s="270"/>
      <c r="J784" s="270"/>
      <c r="K784" s="270"/>
      <c r="L784" s="270"/>
      <c r="M784" s="270"/>
      <c r="N784" s="270"/>
      <c r="O784" s="270"/>
      <c r="P784" s="270"/>
      <c r="Q784" s="270"/>
      <c r="R784" s="270"/>
      <c r="S784" s="270"/>
      <c r="T784" s="270"/>
      <c r="U784" s="270"/>
      <c r="V784" s="270"/>
      <c r="W784" s="270"/>
      <c r="X784" s="270"/>
      <c r="Y784" s="270"/>
      <c r="Z784" s="270"/>
      <c r="AA784" s="270"/>
      <c r="AB784" s="270"/>
    </row>
    <row r="785" spans="1:28" ht="22.5" x14ac:dyDescent="0.25">
      <c r="A785" s="270"/>
      <c r="B785" s="270"/>
      <c r="C785" s="270"/>
      <c r="D785" s="270"/>
      <c r="E785" s="270"/>
      <c r="F785" s="270"/>
      <c r="G785" s="270"/>
      <c r="H785" s="270"/>
      <c r="I785" s="270"/>
      <c r="J785" s="270"/>
      <c r="K785" s="270"/>
      <c r="L785" s="270"/>
      <c r="M785" s="270"/>
      <c r="N785" s="270"/>
      <c r="O785" s="270"/>
      <c r="P785" s="270"/>
      <c r="Q785" s="270"/>
      <c r="R785" s="270"/>
      <c r="S785" s="270"/>
      <c r="T785" s="270"/>
      <c r="U785" s="270"/>
      <c r="V785" s="270"/>
      <c r="W785" s="270"/>
      <c r="X785" s="270"/>
      <c r="Y785" s="270"/>
      <c r="Z785" s="270"/>
      <c r="AA785" s="270"/>
      <c r="AB785" s="270"/>
    </row>
    <row r="786" spans="1:28" ht="22.5" x14ac:dyDescent="0.25">
      <c r="A786" s="270"/>
      <c r="B786" s="270"/>
      <c r="C786" s="270"/>
      <c r="D786" s="270"/>
      <c r="E786" s="270"/>
      <c r="F786" s="270"/>
      <c r="G786" s="270"/>
      <c r="H786" s="270"/>
      <c r="I786" s="270"/>
      <c r="J786" s="270"/>
      <c r="K786" s="270"/>
      <c r="L786" s="270"/>
      <c r="M786" s="270"/>
      <c r="N786" s="270"/>
      <c r="O786" s="270"/>
      <c r="P786" s="270"/>
      <c r="Q786" s="270"/>
      <c r="R786" s="270"/>
      <c r="S786" s="270"/>
      <c r="T786" s="270"/>
      <c r="U786" s="270"/>
      <c r="V786" s="270"/>
      <c r="W786" s="270"/>
      <c r="X786" s="270"/>
      <c r="Y786" s="270"/>
      <c r="Z786" s="270"/>
      <c r="AA786" s="270"/>
      <c r="AB786" s="270"/>
    </row>
    <row r="787" spans="1:28" ht="22.5" x14ac:dyDescent="0.25">
      <c r="A787" s="270"/>
      <c r="B787" s="270"/>
      <c r="C787" s="270"/>
      <c r="D787" s="270"/>
      <c r="E787" s="270"/>
      <c r="F787" s="270"/>
      <c r="G787" s="270"/>
      <c r="H787" s="270"/>
      <c r="I787" s="270"/>
      <c r="J787" s="270"/>
      <c r="K787" s="270"/>
      <c r="L787" s="270"/>
      <c r="M787" s="270"/>
      <c r="N787" s="270"/>
      <c r="O787" s="270"/>
      <c r="P787" s="270"/>
      <c r="Q787" s="270"/>
      <c r="R787" s="270"/>
      <c r="S787" s="270"/>
      <c r="T787" s="270"/>
      <c r="U787" s="270"/>
      <c r="V787" s="270"/>
      <c r="W787" s="270"/>
      <c r="X787" s="270"/>
      <c r="Y787" s="270"/>
      <c r="Z787" s="270"/>
      <c r="AA787" s="270"/>
      <c r="AB787" s="270"/>
    </row>
    <row r="788" spans="1:28" ht="22.5" x14ac:dyDescent="0.25">
      <c r="A788" s="270"/>
      <c r="B788" s="270"/>
      <c r="C788" s="270"/>
      <c r="D788" s="270"/>
      <c r="E788" s="270"/>
      <c r="F788" s="270"/>
      <c r="G788" s="270"/>
      <c r="H788" s="270"/>
      <c r="I788" s="270"/>
      <c r="J788" s="270"/>
      <c r="K788" s="270"/>
      <c r="L788" s="270"/>
      <c r="M788" s="270"/>
      <c r="N788" s="270"/>
      <c r="O788" s="270"/>
      <c r="P788" s="270"/>
      <c r="Q788" s="270"/>
      <c r="R788" s="270"/>
      <c r="S788" s="270"/>
      <c r="T788" s="270"/>
      <c r="U788" s="270"/>
      <c r="V788" s="270"/>
      <c r="W788" s="270"/>
      <c r="X788" s="270"/>
      <c r="Y788" s="270"/>
      <c r="Z788" s="270"/>
      <c r="AA788" s="270"/>
      <c r="AB788" s="270"/>
    </row>
    <row r="789" spans="1:28" ht="22.5" x14ac:dyDescent="0.25">
      <c r="A789" s="270"/>
      <c r="B789" s="270"/>
      <c r="C789" s="270"/>
      <c r="D789" s="270"/>
      <c r="E789" s="270"/>
      <c r="F789" s="270"/>
      <c r="G789" s="270"/>
      <c r="H789" s="270"/>
      <c r="I789" s="270"/>
      <c r="J789" s="270"/>
      <c r="K789" s="270"/>
      <c r="L789" s="270"/>
      <c r="M789" s="270"/>
      <c r="N789" s="270"/>
      <c r="O789" s="270"/>
      <c r="P789" s="270"/>
      <c r="Q789" s="270"/>
      <c r="R789" s="270"/>
      <c r="S789" s="270"/>
      <c r="T789" s="270"/>
      <c r="U789" s="270"/>
      <c r="V789" s="270"/>
      <c r="W789" s="270"/>
      <c r="X789" s="270"/>
      <c r="Y789" s="270"/>
      <c r="Z789" s="270"/>
      <c r="AA789" s="270"/>
      <c r="AB789" s="270"/>
    </row>
    <row r="790" spans="1:28" ht="22.5" x14ac:dyDescent="0.25">
      <c r="A790" s="270"/>
      <c r="B790" s="270"/>
      <c r="C790" s="270"/>
      <c r="D790" s="270"/>
      <c r="E790" s="270"/>
      <c r="F790" s="270"/>
      <c r="G790" s="270"/>
      <c r="H790" s="270"/>
      <c r="I790" s="270"/>
      <c r="J790" s="270"/>
      <c r="K790" s="270"/>
      <c r="L790" s="270"/>
      <c r="M790" s="270"/>
      <c r="N790" s="270"/>
      <c r="O790" s="270"/>
      <c r="P790" s="270"/>
      <c r="Q790" s="270"/>
      <c r="R790" s="270"/>
      <c r="S790" s="270"/>
      <c r="T790" s="270"/>
      <c r="U790" s="270"/>
      <c r="V790" s="270"/>
      <c r="W790" s="270"/>
      <c r="X790" s="270"/>
      <c r="Y790" s="270"/>
      <c r="Z790" s="270"/>
      <c r="AA790" s="270"/>
      <c r="AB790" s="270"/>
    </row>
    <row r="791" spans="1:28" ht="22.5" x14ac:dyDescent="0.25">
      <c r="A791" s="270"/>
      <c r="B791" s="270"/>
      <c r="C791" s="270"/>
      <c r="D791" s="270"/>
      <c r="E791" s="270"/>
      <c r="F791" s="270"/>
      <c r="G791" s="270"/>
      <c r="H791" s="270"/>
      <c r="I791" s="270"/>
      <c r="J791" s="270"/>
      <c r="K791" s="270"/>
      <c r="L791" s="270"/>
      <c r="M791" s="270"/>
      <c r="N791" s="270"/>
      <c r="O791" s="270"/>
      <c r="P791" s="270"/>
      <c r="Q791" s="270"/>
      <c r="R791" s="270"/>
      <c r="S791" s="270"/>
      <c r="T791" s="270"/>
      <c r="U791" s="270"/>
      <c r="V791" s="270"/>
      <c r="W791" s="270"/>
      <c r="X791" s="270"/>
      <c r="Y791" s="270"/>
      <c r="Z791" s="270"/>
      <c r="AA791" s="270"/>
      <c r="AB791" s="270"/>
    </row>
    <row r="792" spans="1:28" ht="22.5" x14ac:dyDescent="0.25">
      <c r="A792" s="270"/>
      <c r="B792" s="270"/>
      <c r="C792" s="270"/>
      <c r="D792" s="270"/>
      <c r="E792" s="270"/>
      <c r="F792" s="270"/>
      <c r="G792" s="270"/>
      <c r="H792" s="270"/>
      <c r="I792" s="270"/>
      <c r="J792" s="270"/>
      <c r="K792" s="270"/>
      <c r="L792" s="270"/>
      <c r="M792" s="270"/>
      <c r="N792" s="270"/>
      <c r="O792" s="270"/>
      <c r="P792" s="270"/>
      <c r="Q792" s="270"/>
      <c r="R792" s="270"/>
      <c r="S792" s="270"/>
      <c r="T792" s="270"/>
      <c r="U792" s="270"/>
      <c r="V792" s="270"/>
      <c r="W792" s="270"/>
      <c r="X792" s="270"/>
      <c r="Y792" s="270"/>
      <c r="Z792" s="270"/>
      <c r="AA792" s="270"/>
      <c r="AB792" s="270"/>
    </row>
    <row r="793" spans="1:28" ht="22.5" x14ac:dyDescent="0.25">
      <c r="A793" s="270"/>
      <c r="B793" s="270"/>
      <c r="C793" s="270"/>
      <c r="D793" s="270"/>
      <c r="E793" s="270"/>
      <c r="F793" s="270"/>
      <c r="G793" s="270"/>
      <c r="H793" s="270"/>
      <c r="I793" s="270"/>
      <c r="J793" s="270"/>
      <c r="K793" s="270"/>
      <c r="L793" s="270"/>
      <c r="M793" s="270"/>
      <c r="N793" s="270"/>
      <c r="O793" s="270"/>
      <c r="P793" s="270"/>
      <c r="Q793" s="270"/>
      <c r="R793" s="270"/>
      <c r="S793" s="270"/>
      <c r="T793" s="270"/>
      <c r="U793" s="270"/>
      <c r="V793" s="270"/>
      <c r="W793" s="270"/>
      <c r="X793" s="270"/>
      <c r="Y793" s="270"/>
      <c r="Z793" s="270"/>
      <c r="AA793" s="270"/>
      <c r="AB793" s="270"/>
    </row>
    <row r="794" spans="1:28" ht="22.5" x14ac:dyDescent="0.25">
      <c r="A794" s="270"/>
      <c r="B794" s="270"/>
      <c r="C794" s="270"/>
      <c r="D794" s="270"/>
      <c r="E794" s="270"/>
      <c r="F794" s="270"/>
      <c r="G794" s="270"/>
      <c r="H794" s="270"/>
      <c r="I794" s="270"/>
      <c r="J794" s="270"/>
      <c r="K794" s="270"/>
      <c r="L794" s="270"/>
      <c r="M794" s="270"/>
      <c r="N794" s="270"/>
      <c r="O794" s="270"/>
      <c r="P794" s="270"/>
      <c r="Q794" s="270"/>
      <c r="R794" s="270"/>
      <c r="S794" s="270"/>
      <c r="T794" s="270"/>
      <c r="U794" s="270"/>
      <c r="V794" s="270"/>
      <c r="W794" s="270"/>
      <c r="X794" s="270"/>
      <c r="Y794" s="270"/>
      <c r="Z794" s="270"/>
      <c r="AA794" s="270"/>
      <c r="AB794" s="270"/>
    </row>
    <row r="795" spans="1:28" ht="22.5" x14ac:dyDescent="0.25">
      <c r="A795" s="270"/>
      <c r="B795" s="270"/>
      <c r="C795" s="270"/>
      <c r="D795" s="270"/>
      <c r="E795" s="270"/>
      <c r="F795" s="270"/>
      <c r="G795" s="270"/>
      <c r="H795" s="270"/>
      <c r="I795" s="270"/>
      <c r="J795" s="270"/>
      <c r="K795" s="270"/>
      <c r="L795" s="270"/>
      <c r="M795" s="270"/>
      <c r="N795" s="270"/>
      <c r="O795" s="270"/>
      <c r="P795" s="270"/>
      <c r="Q795" s="270"/>
      <c r="R795" s="270"/>
      <c r="S795" s="270"/>
      <c r="T795" s="270"/>
      <c r="U795" s="270"/>
      <c r="V795" s="270"/>
      <c r="W795" s="270"/>
      <c r="X795" s="270"/>
      <c r="Y795" s="270"/>
      <c r="Z795" s="270"/>
      <c r="AA795" s="270"/>
      <c r="AB795" s="270"/>
    </row>
    <row r="796" spans="1:28" ht="22.5" x14ac:dyDescent="0.25">
      <c r="A796" s="270"/>
      <c r="B796" s="270"/>
      <c r="C796" s="270"/>
      <c r="D796" s="270"/>
      <c r="E796" s="270"/>
      <c r="F796" s="270"/>
      <c r="G796" s="270"/>
      <c r="H796" s="270"/>
      <c r="I796" s="270"/>
      <c r="J796" s="270"/>
      <c r="K796" s="270"/>
      <c r="L796" s="270"/>
      <c r="M796" s="270"/>
      <c r="N796" s="270"/>
      <c r="O796" s="270"/>
      <c r="P796" s="270"/>
      <c r="Q796" s="270"/>
      <c r="R796" s="270"/>
      <c r="S796" s="270"/>
      <c r="T796" s="270"/>
      <c r="U796" s="270"/>
      <c r="V796" s="270"/>
      <c r="W796" s="270"/>
      <c r="X796" s="270"/>
      <c r="Y796" s="270"/>
      <c r="Z796" s="270"/>
      <c r="AA796" s="270"/>
      <c r="AB796" s="270"/>
    </row>
    <row r="797" spans="1:28" ht="22.5" x14ac:dyDescent="0.25">
      <c r="A797" s="270"/>
      <c r="B797" s="270"/>
      <c r="C797" s="270"/>
      <c r="D797" s="270"/>
      <c r="E797" s="270"/>
      <c r="F797" s="270"/>
      <c r="G797" s="270"/>
      <c r="H797" s="270"/>
      <c r="I797" s="270"/>
      <c r="J797" s="270"/>
      <c r="K797" s="270"/>
      <c r="L797" s="270"/>
      <c r="M797" s="270"/>
      <c r="N797" s="270"/>
      <c r="O797" s="270"/>
      <c r="P797" s="270"/>
      <c r="Q797" s="270"/>
      <c r="R797" s="270"/>
      <c r="S797" s="270"/>
      <c r="T797" s="270"/>
      <c r="U797" s="270"/>
      <c r="V797" s="270"/>
      <c r="W797" s="270"/>
      <c r="X797" s="270"/>
      <c r="Y797" s="270"/>
      <c r="Z797" s="270"/>
      <c r="AA797" s="270"/>
      <c r="AB797" s="270"/>
    </row>
    <row r="798" spans="1:28" ht="22.5" x14ac:dyDescent="0.25">
      <c r="A798" s="270"/>
      <c r="B798" s="270"/>
      <c r="C798" s="270"/>
      <c r="D798" s="270"/>
      <c r="E798" s="270"/>
      <c r="F798" s="270"/>
      <c r="G798" s="270"/>
      <c r="H798" s="270"/>
      <c r="I798" s="270"/>
      <c r="J798" s="270"/>
      <c r="K798" s="270"/>
      <c r="L798" s="270"/>
      <c r="M798" s="270"/>
      <c r="N798" s="270"/>
      <c r="O798" s="270"/>
      <c r="P798" s="270"/>
      <c r="Q798" s="270"/>
      <c r="R798" s="270"/>
      <c r="S798" s="270"/>
      <c r="T798" s="270"/>
      <c r="U798" s="270"/>
      <c r="V798" s="270"/>
      <c r="W798" s="270"/>
      <c r="X798" s="270"/>
      <c r="Y798" s="270"/>
      <c r="Z798" s="270"/>
      <c r="AA798" s="270"/>
      <c r="AB798" s="270"/>
    </row>
    <row r="799" spans="1:28" ht="22.5" x14ac:dyDescent="0.25">
      <c r="A799" s="270"/>
      <c r="B799" s="270"/>
      <c r="C799" s="270"/>
      <c r="D799" s="270"/>
      <c r="E799" s="270"/>
      <c r="F799" s="270"/>
      <c r="G799" s="270"/>
      <c r="H799" s="270"/>
      <c r="I799" s="270"/>
      <c r="J799" s="270"/>
      <c r="K799" s="270"/>
      <c r="L799" s="270"/>
      <c r="M799" s="270"/>
      <c r="N799" s="270"/>
      <c r="O799" s="270"/>
      <c r="P799" s="270"/>
      <c r="Q799" s="270"/>
      <c r="R799" s="270"/>
      <c r="S799" s="270"/>
      <c r="T799" s="270"/>
      <c r="U799" s="270"/>
      <c r="V799" s="270"/>
      <c r="W799" s="270"/>
      <c r="X799" s="270"/>
      <c r="Y799" s="270"/>
      <c r="Z799" s="270"/>
      <c r="AA799" s="270"/>
      <c r="AB799" s="270"/>
    </row>
    <row r="800" spans="1:28" ht="22.5" x14ac:dyDescent="0.25">
      <c r="A800" s="270"/>
      <c r="B800" s="270"/>
      <c r="C800" s="270"/>
      <c r="D800" s="270"/>
      <c r="E800" s="270"/>
      <c r="F800" s="270"/>
      <c r="G800" s="270"/>
      <c r="H800" s="270"/>
      <c r="I800" s="270"/>
      <c r="J800" s="270"/>
      <c r="K800" s="270"/>
      <c r="L800" s="270"/>
      <c r="M800" s="270"/>
      <c r="N800" s="270"/>
      <c r="O800" s="270"/>
      <c r="P800" s="270"/>
      <c r="Q800" s="270"/>
      <c r="R800" s="270"/>
      <c r="S800" s="270"/>
      <c r="T800" s="270"/>
      <c r="U800" s="270"/>
      <c r="V800" s="270"/>
      <c r="W800" s="270"/>
      <c r="X800" s="270"/>
      <c r="Y800" s="270"/>
      <c r="Z800" s="270"/>
      <c r="AA800" s="270"/>
      <c r="AB800" s="270"/>
    </row>
    <row r="801" spans="1:28" ht="22.5" x14ac:dyDescent="0.25">
      <c r="A801" s="270"/>
      <c r="B801" s="270"/>
      <c r="C801" s="270"/>
      <c r="D801" s="270"/>
      <c r="E801" s="270"/>
      <c r="F801" s="270"/>
      <c r="G801" s="270"/>
      <c r="H801" s="270"/>
      <c r="I801" s="270"/>
      <c r="J801" s="270"/>
      <c r="K801" s="270"/>
      <c r="L801" s="270"/>
      <c r="M801" s="270"/>
      <c r="N801" s="270"/>
      <c r="O801" s="270"/>
      <c r="P801" s="270"/>
      <c r="Q801" s="270"/>
      <c r="R801" s="270"/>
      <c r="S801" s="270"/>
      <c r="T801" s="270"/>
      <c r="U801" s="270"/>
      <c r="V801" s="270"/>
      <c r="W801" s="270"/>
      <c r="X801" s="270"/>
      <c r="Y801" s="270"/>
      <c r="Z801" s="270"/>
      <c r="AA801" s="270"/>
      <c r="AB801" s="270"/>
    </row>
    <row r="802" spans="1:28" ht="22.5" x14ac:dyDescent="0.25">
      <c r="A802" s="270"/>
      <c r="B802" s="270"/>
      <c r="C802" s="270"/>
      <c r="D802" s="270"/>
      <c r="E802" s="270"/>
      <c r="F802" s="270"/>
      <c r="G802" s="270"/>
      <c r="H802" s="270"/>
      <c r="I802" s="270"/>
      <c r="J802" s="270"/>
      <c r="K802" s="270"/>
      <c r="L802" s="270"/>
      <c r="M802" s="270"/>
      <c r="N802" s="270"/>
      <c r="O802" s="270"/>
      <c r="P802" s="270"/>
      <c r="Q802" s="270"/>
      <c r="R802" s="270"/>
      <c r="S802" s="270"/>
      <c r="T802" s="270"/>
      <c r="U802" s="270"/>
      <c r="V802" s="270"/>
      <c r="W802" s="270"/>
      <c r="X802" s="270"/>
      <c r="Y802" s="270"/>
      <c r="Z802" s="270"/>
      <c r="AA802" s="270"/>
      <c r="AB802" s="270"/>
    </row>
    <row r="803" spans="1:28" ht="22.5" x14ac:dyDescent="0.25">
      <c r="A803" s="270"/>
      <c r="B803" s="270"/>
      <c r="C803" s="270"/>
      <c r="D803" s="270"/>
      <c r="E803" s="270"/>
      <c r="F803" s="270"/>
      <c r="G803" s="270"/>
      <c r="H803" s="270"/>
      <c r="I803" s="270"/>
      <c r="J803" s="270"/>
      <c r="K803" s="270"/>
      <c r="L803" s="270"/>
      <c r="M803" s="270"/>
      <c r="N803" s="270"/>
      <c r="O803" s="270"/>
      <c r="P803" s="270"/>
      <c r="Q803" s="270"/>
      <c r="R803" s="270"/>
      <c r="S803" s="270"/>
      <c r="T803" s="270"/>
      <c r="U803" s="270"/>
      <c r="V803" s="270"/>
      <c r="W803" s="270"/>
      <c r="X803" s="270"/>
      <c r="Y803" s="270"/>
      <c r="Z803" s="270"/>
      <c r="AA803" s="270"/>
      <c r="AB803" s="270"/>
    </row>
    <row r="804" spans="1:28" ht="22.5" x14ac:dyDescent="0.25">
      <c r="A804" s="270"/>
      <c r="B804" s="270"/>
      <c r="C804" s="270"/>
      <c r="D804" s="270"/>
      <c r="E804" s="270"/>
      <c r="F804" s="270"/>
      <c r="G804" s="270"/>
      <c r="H804" s="270"/>
      <c r="I804" s="270"/>
      <c r="J804" s="270"/>
      <c r="K804" s="270"/>
      <c r="L804" s="270"/>
      <c r="M804" s="270"/>
      <c r="N804" s="270"/>
      <c r="O804" s="270"/>
      <c r="P804" s="270"/>
      <c r="Q804" s="270"/>
      <c r="R804" s="270"/>
      <c r="S804" s="270"/>
      <c r="T804" s="270"/>
      <c r="U804" s="270"/>
      <c r="V804" s="270"/>
      <c r="W804" s="270"/>
      <c r="X804" s="270"/>
      <c r="Y804" s="270"/>
      <c r="Z804" s="270"/>
      <c r="AA804" s="270"/>
      <c r="AB804" s="270"/>
    </row>
    <row r="805" spans="1:28" ht="22.5" x14ac:dyDescent="0.25">
      <c r="A805" s="270"/>
      <c r="B805" s="270"/>
      <c r="C805" s="270"/>
      <c r="D805" s="270"/>
      <c r="E805" s="270"/>
      <c r="F805" s="270"/>
      <c r="G805" s="270"/>
      <c r="H805" s="270"/>
      <c r="I805" s="270"/>
      <c r="J805" s="270"/>
      <c r="K805" s="270"/>
      <c r="L805" s="270"/>
      <c r="M805" s="270"/>
      <c r="N805" s="270"/>
      <c r="O805" s="270"/>
      <c r="P805" s="270"/>
      <c r="Q805" s="270"/>
      <c r="R805" s="270"/>
      <c r="S805" s="270"/>
      <c r="T805" s="270"/>
      <c r="U805" s="270"/>
      <c r="V805" s="270"/>
      <c r="W805" s="270"/>
      <c r="X805" s="270"/>
      <c r="Y805" s="270"/>
      <c r="Z805" s="270"/>
      <c r="AA805" s="270"/>
      <c r="AB805" s="270"/>
    </row>
    <row r="806" spans="1:28" ht="22.5" x14ac:dyDescent="0.25">
      <c r="A806" s="270"/>
      <c r="B806" s="270"/>
      <c r="C806" s="270"/>
      <c r="D806" s="270"/>
      <c r="E806" s="270"/>
      <c r="F806" s="270"/>
      <c r="G806" s="270"/>
      <c r="H806" s="270"/>
      <c r="I806" s="270"/>
      <c r="J806" s="270"/>
      <c r="K806" s="270"/>
      <c r="L806" s="270"/>
      <c r="M806" s="270"/>
      <c r="N806" s="270"/>
      <c r="O806" s="270"/>
      <c r="P806" s="270"/>
      <c r="Q806" s="270"/>
      <c r="R806" s="270"/>
      <c r="S806" s="270"/>
      <c r="T806" s="270"/>
      <c r="U806" s="270"/>
      <c r="V806" s="270"/>
      <c r="W806" s="270"/>
      <c r="X806" s="270"/>
      <c r="Y806" s="270"/>
      <c r="Z806" s="270"/>
      <c r="AA806" s="270"/>
      <c r="AB806" s="270"/>
    </row>
    <row r="807" spans="1:28" ht="22.5" x14ac:dyDescent="0.25">
      <c r="A807" s="270"/>
      <c r="B807" s="270"/>
      <c r="C807" s="270"/>
      <c r="D807" s="270"/>
      <c r="E807" s="270"/>
      <c r="F807" s="270"/>
      <c r="G807" s="270"/>
      <c r="H807" s="270"/>
      <c r="I807" s="270"/>
      <c r="J807" s="270"/>
      <c r="K807" s="270"/>
      <c r="L807" s="270"/>
      <c r="M807" s="270"/>
      <c r="N807" s="270"/>
      <c r="O807" s="270"/>
      <c r="P807" s="270"/>
      <c r="Q807" s="270"/>
      <c r="R807" s="270"/>
      <c r="S807" s="270"/>
      <c r="T807" s="270"/>
      <c r="U807" s="270"/>
      <c r="V807" s="270"/>
      <c r="W807" s="270"/>
      <c r="X807" s="270"/>
      <c r="Y807" s="270"/>
      <c r="Z807" s="270"/>
      <c r="AA807" s="270"/>
      <c r="AB807" s="270"/>
    </row>
    <row r="808" spans="1:28" ht="22.5" x14ac:dyDescent="0.25">
      <c r="A808" s="270"/>
      <c r="B808" s="270"/>
      <c r="C808" s="270"/>
      <c r="D808" s="270"/>
      <c r="E808" s="270"/>
      <c r="F808" s="270"/>
      <c r="G808" s="270"/>
      <c r="H808" s="270"/>
      <c r="I808" s="270"/>
      <c r="J808" s="270"/>
      <c r="K808" s="270"/>
      <c r="L808" s="270"/>
      <c r="M808" s="270"/>
      <c r="N808" s="270"/>
      <c r="O808" s="270"/>
      <c r="P808" s="270"/>
      <c r="Q808" s="270"/>
      <c r="R808" s="270"/>
      <c r="S808" s="270"/>
      <c r="T808" s="270"/>
      <c r="U808" s="270"/>
      <c r="V808" s="270"/>
      <c r="W808" s="270"/>
      <c r="X808" s="270"/>
      <c r="Y808" s="270"/>
      <c r="Z808" s="270"/>
      <c r="AA808" s="270"/>
      <c r="AB808" s="270"/>
    </row>
    <row r="809" spans="1:28" ht="22.5" x14ac:dyDescent="0.25">
      <c r="A809" s="270"/>
      <c r="B809" s="270"/>
      <c r="C809" s="270"/>
      <c r="D809" s="270"/>
      <c r="E809" s="270"/>
      <c r="F809" s="270"/>
      <c r="G809" s="270"/>
      <c r="H809" s="270"/>
      <c r="I809" s="270"/>
      <c r="J809" s="270"/>
      <c r="K809" s="270"/>
      <c r="L809" s="270"/>
      <c r="M809" s="270"/>
      <c r="N809" s="270"/>
      <c r="O809" s="270"/>
      <c r="P809" s="270"/>
      <c r="Q809" s="270"/>
      <c r="R809" s="270"/>
      <c r="S809" s="270"/>
      <c r="T809" s="270"/>
      <c r="U809" s="270"/>
      <c r="V809" s="270"/>
      <c r="W809" s="270"/>
      <c r="X809" s="270"/>
      <c r="Y809" s="270"/>
      <c r="Z809" s="270"/>
      <c r="AA809" s="270"/>
      <c r="AB809" s="270"/>
    </row>
    <row r="810" spans="1:28" ht="22.5" x14ac:dyDescent="0.25">
      <c r="A810" s="270"/>
      <c r="B810" s="270"/>
      <c r="C810" s="270"/>
      <c r="D810" s="270"/>
      <c r="E810" s="270"/>
      <c r="F810" s="270"/>
      <c r="G810" s="270"/>
      <c r="H810" s="270"/>
      <c r="I810" s="270"/>
      <c r="J810" s="270"/>
      <c r="K810" s="270"/>
      <c r="L810" s="270"/>
      <c r="M810" s="270"/>
      <c r="N810" s="270"/>
      <c r="O810" s="270"/>
      <c r="P810" s="270"/>
      <c r="Q810" s="270"/>
      <c r="R810" s="270"/>
      <c r="S810" s="270"/>
      <c r="T810" s="270"/>
      <c r="U810" s="270"/>
      <c r="V810" s="270"/>
      <c r="W810" s="270"/>
      <c r="X810" s="270"/>
      <c r="Y810" s="270"/>
      <c r="Z810" s="270"/>
      <c r="AA810" s="270"/>
      <c r="AB810" s="270"/>
    </row>
    <row r="811" spans="1:28" ht="22.5" x14ac:dyDescent="0.25">
      <c r="A811" s="270"/>
      <c r="B811" s="270"/>
      <c r="C811" s="270"/>
      <c r="D811" s="270"/>
      <c r="E811" s="270"/>
      <c r="F811" s="270"/>
      <c r="G811" s="270"/>
      <c r="H811" s="270"/>
      <c r="I811" s="270"/>
      <c r="J811" s="270"/>
      <c r="K811" s="270"/>
      <c r="L811" s="270"/>
      <c r="M811" s="270"/>
      <c r="N811" s="270"/>
      <c r="O811" s="270"/>
      <c r="P811" s="270"/>
      <c r="Q811" s="270"/>
      <c r="R811" s="270"/>
      <c r="S811" s="270"/>
      <c r="T811" s="270"/>
      <c r="U811" s="270"/>
      <c r="V811" s="270"/>
      <c r="W811" s="270"/>
      <c r="X811" s="270"/>
      <c r="Y811" s="270"/>
      <c r="Z811" s="270"/>
      <c r="AA811" s="270"/>
      <c r="AB811" s="270"/>
    </row>
    <row r="812" spans="1:28" ht="22.5" x14ac:dyDescent="0.25">
      <c r="A812" s="270"/>
      <c r="B812" s="270"/>
      <c r="C812" s="270"/>
      <c r="D812" s="270"/>
      <c r="E812" s="270"/>
      <c r="F812" s="270"/>
      <c r="G812" s="270"/>
      <c r="H812" s="270"/>
      <c r="I812" s="270"/>
      <c r="J812" s="270"/>
      <c r="K812" s="270"/>
      <c r="L812" s="270"/>
      <c r="M812" s="270"/>
      <c r="N812" s="270"/>
      <c r="O812" s="270"/>
      <c r="P812" s="270"/>
      <c r="Q812" s="270"/>
      <c r="R812" s="270"/>
      <c r="S812" s="270"/>
      <c r="T812" s="270"/>
      <c r="U812" s="270"/>
      <c r="V812" s="270"/>
      <c r="W812" s="270"/>
      <c r="X812" s="270"/>
      <c r="Y812" s="270"/>
      <c r="Z812" s="270"/>
      <c r="AA812" s="270"/>
      <c r="AB812" s="270"/>
    </row>
    <row r="813" spans="1:28" ht="22.5" x14ac:dyDescent="0.25">
      <c r="A813" s="270"/>
      <c r="B813" s="270"/>
      <c r="C813" s="270"/>
      <c r="D813" s="270"/>
      <c r="E813" s="270"/>
      <c r="F813" s="270"/>
      <c r="G813" s="270"/>
      <c r="H813" s="270"/>
      <c r="I813" s="270"/>
      <c r="J813" s="270"/>
      <c r="K813" s="270"/>
      <c r="L813" s="270"/>
      <c r="M813" s="270"/>
      <c r="N813" s="270"/>
      <c r="O813" s="270"/>
      <c r="P813" s="270"/>
      <c r="Q813" s="270"/>
      <c r="R813" s="270"/>
      <c r="S813" s="270"/>
      <c r="T813" s="270"/>
      <c r="U813" s="270"/>
      <c r="V813" s="270"/>
      <c r="W813" s="270"/>
      <c r="X813" s="270"/>
      <c r="Y813" s="270"/>
      <c r="Z813" s="270"/>
      <c r="AA813" s="270"/>
      <c r="AB813" s="270"/>
    </row>
    <row r="814" spans="1:28" ht="22.5" x14ac:dyDescent="0.25">
      <c r="A814" s="270"/>
      <c r="B814" s="270"/>
      <c r="C814" s="270"/>
      <c r="D814" s="270"/>
      <c r="E814" s="270"/>
      <c r="F814" s="270"/>
      <c r="G814" s="270"/>
      <c r="H814" s="270"/>
      <c r="I814" s="270"/>
      <c r="J814" s="270"/>
      <c r="K814" s="270"/>
      <c r="L814" s="270"/>
      <c r="M814" s="270"/>
      <c r="N814" s="270"/>
      <c r="O814" s="270"/>
      <c r="P814" s="270"/>
      <c r="Q814" s="270"/>
      <c r="R814" s="270"/>
      <c r="S814" s="270"/>
      <c r="T814" s="270"/>
      <c r="U814" s="270"/>
      <c r="V814" s="270"/>
      <c r="W814" s="270"/>
      <c r="X814" s="270"/>
      <c r="Y814" s="270"/>
      <c r="Z814" s="270"/>
      <c r="AA814" s="270"/>
      <c r="AB814" s="270"/>
    </row>
    <row r="815" spans="1:28" ht="22.5" x14ac:dyDescent="0.25">
      <c r="A815" s="270"/>
      <c r="B815" s="270"/>
      <c r="C815" s="270"/>
      <c r="D815" s="270"/>
      <c r="E815" s="270"/>
      <c r="F815" s="270"/>
      <c r="G815" s="270"/>
      <c r="H815" s="270"/>
      <c r="I815" s="270"/>
      <c r="J815" s="270"/>
      <c r="K815" s="270"/>
      <c r="L815" s="270"/>
      <c r="M815" s="270"/>
      <c r="N815" s="270"/>
      <c r="O815" s="270"/>
      <c r="P815" s="270"/>
      <c r="Q815" s="270"/>
      <c r="R815" s="270"/>
      <c r="S815" s="270"/>
      <c r="T815" s="270"/>
      <c r="U815" s="270"/>
      <c r="V815" s="270"/>
      <c r="W815" s="270"/>
      <c r="X815" s="270"/>
      <c r="Y815" s="270"/>
      <c r="Z815" s="270"/>
      <c r="AA815" s="270"/>
      <c r="AB815" s="270"/>
    </row>
    <row r="816" spans="1:28" ht="22.5" x14ac:dyDescent="0.25">
      <c r="A816" s="270"/>
      <c r="B816" s="270"/>
      <c r="C816" s="270"/>
      <c r="D816" s="270"/>
      <c r="E816" s="270"/>
      <c r="F816" s="270"/>
      <c r="G816" s="270"/>
      <c r="H816" s="270"/>
      <c r="I816" s="270"/>
      <c r="J816" s="270"/>
      <c r="K816" s="270"/>
      <c r="L816" s="270"/>
      <c r="M816" s="270"/>
      <c r="N816" s="270"/>
      <c r="O816" s="270"/>
      <c r="P816" s="270"/>
      <c r="Q816" s="270"/>
      <c r="R816" s="270"/>
      <c r="S816" s="270"/>
      <c r="T816" s="270"/>
      <c r="U816" s="270"/>
      <c r="V816" s="270"/>
      <c r="W816" s="270"/>
      <c r="X816" s="270"/>
      <c r="Y816" s="270"/>
      <c r="Z816" s="270"/>
      <c r="AA816" s="270"/>
      <c r="AB816" s="270"/>
    </row>
    <row r="817" spans="1:28" ht="22.5" x14ac:dyDescent="0.25">
      <c r="A817" s="270"/>
      <c r="B817" s="270"/>
      <c r="C817" s="270"/>
      <c r="D817" s="270"/>
      <c r="E817" s="270"/>
      <c r="F817" s="270"/>
      <c r="G817" s="270"/>
      <c r="H817" s="270"/>
      <c r="I817" s="270"/>
      <c r="J817" s="270"/>
      <c r="K817" s="270"/>
      <c r="L817" s="270"/>
      <c r="M817" s="270"/>
      <c r="N817" s="270"/>
      <c r="O817" s="270"/>
      <c r="P817" s="270"/>
      <c r="Q817" s="270"/>
      <c r="R817" s="270"/>
      <c r="S817" s="270"/>
      <c r="T817" s="270"/>
      <c r="U817" s="270"/>
      <c r="V817" s="270"/>
      <c r="W817" s="270"/>
      <c r="X817" s="270"/>
      <c r="Y817" s="270"/>
      <c r="Z817" s="270"/>
      <c r="AA817" s="270"/>
      <c r="AB817" s="270"/>
    </row>
    <row r="818" spans="1:28" ht="22.5" x14ac:dyDescent="0.25">
      <c r="A818" s="270"/>
      <c r="B818" s="270"/>
      <c r="C818" s="270"/>
      <c r="D818" s="270"/>
      <c r="E818" s="270"/>
      <c r="F818" s="270"/>
      <c r="G818" s="270"/>
      <c r="H818" s="270"/>
      <c r="I818" s="270"/>
      <c r="J818" s="270"/>
      <c r="K818" s="270"/>
      <c r="L818" s="270"/>
      <c r="M818" s="270"/>
      <c r="N818" s="270"/>
      <c r="O818" s="270"/>
      <c r="P818" s="270"/>
      <c r="Q818" s="270"/>
      <c r="R818" s="270"/>
      <c r="S818" s="270"/>
      <c r="T818" s="270"/>
      <c r="U818" s="270"/>
      <c r="V818" s="270"/>
      <c r="W818" s="270"/>
      <c r="X818" s="270"/>
      <c r="Y818" s="270"/>
      <c r="Z818" s="270"/>
      <c r="AA818" s="270"/>
      <c r="AB818" s="270"/>
    </row>
    <row r="819" spans="1:28" ht="22.5" x14ac:dyDescent="0.25">
      <c r="A819" s="270"/>
      <c r="B819" s="270"/>
      <c r="C819" s="270"/>
      <c r="D819" s="270"/>
      <c r="E819" s="270"/>
      <c r="F819" s="270"/>
      <c r="G819" s="270"/>
      <c r="H819" s="270"/>
      <c r="I819" s="270"/>
      <c r="J819" s="270"/>
      <c r="K819" s="270"/>
      <c r="L819" s="270"/>
      <c r="M819" s="270"/>
      <c r="N819" s="270"/>
      <c r="O819" s="270"/>
      <c r="P819" s="270"/>
      <c r="Q819" s="270"/>
      <c r="R819" s="270"/>
      <c r="S819" s="270"/>
      <c r="T819" s="270"/>
      <c r="U819" s="270"/>
      <c r="V819" s="270"/>
      <c r="W819" s="270"/>
      <c r="X819" s="270"/>
      <c r="Y819" s="270"/>
      <c r="Z819" s="270"/>
      <c r="AA819" s="270"/>
      <c r="AB819" s="270"/>
    </row>
    <row r="820" spans="1:28" ht="22.5" x14ac:dyDescent="0.25">
      <c r="A820" s="270"/>
      <c r="B820" s="270"/>
      <c r="C820" s="270"/>
      <c r="D820" s="270"/>
      <c r="E820" s="270"/>
      <c r="F820" s="270"/>
      <c r="G820" s="270"/>
      <c r="H820" s="270"/>
      <c r="I820" s="270"/>
      <c r="J820" s="270"/>
      <c r="K820" s="270"/>
      <c r="L820" s="270"/>
      <c r="M820" s="270"/>
      <c r="N820" s="270"/>
      <c r="O820" s="270"/>
      <c r="P820" s="270"/>
      <c r="Q820" s="270"/>
      <c r="R820" s="270"/>
      <c r="S820" s="270"/>
      <c r="T820" s="270"/>
      <c r="U820" s="270"/>
      <c r="V820" s="270"/>
      <c r="W820" s="270"/>
      <c r="X820" s="270"/>
      <c r="Y820" s="270"/>
      <c r="Z820" s="270"/>
      <c r="AA820" s="270"/>
      <c r="AB820" s="270"/>
    </row>
    <row r="821" spans="1:28" ht="22.5" x14ac:dyDescent="0.25">
      <c r="A821" s="270"/>
      <c r="B821" s="270"/>
      <c r="C821" s="270"/>
      <c r="D821" s="270"/>
      <c r="E821" s="270"/>
      <c r="F821" s="270"/>
      <c r="G821" s="270"/>
      <c r="H821" s="270"/>
      <c r="I821" s="270"/>
      <c r="J821" s="270"/>
      <c r="K821" s="270"/>
      <c r="L821" s="270"/>
      <c r="M821" s="270"/>
      <c r="N821" s="270"/>
      <c r="O821" s="270"/>
      <c r="P821" s="270"/>
      <c r="Q821" s="270"/>
      <c r="R821" s="270"/>
      <c r="S821" s="270"/>
      <c r="T821" s="270"/>
      <c r="U821" s="270"/>
      <c r="V821" s="270"/>
      <c r="W821" s="270"/>
      <c r="X821" s="270"/>
      <c r="Y821" s="270"/>
      <c r="Z821" s="270"/>
      <c r="AA821" s="270"/>
      <c r="AB821" s="270"/>
    </row>
    <row r="822" spans="1:28" ht="22.5" x14ac:dyDescent="0.25">
      <c r="A822" s="270"/>
      <c r="B822" s="270"/>
      <c r="C822" s="270"/>
      <c r="D822" s="270"/>
      <c r="E822" s="270"/>
      <c r="F822" s="270"/>
      <c r="G822" s="270"/>
      <c r="H822" s="270"/>
      <c r="I822" s="270"/>
      <c r="J822" s="270"/>
      <c r="K822" s="270"/>
      <c r="L822" s="270"/>
      <c r="M822" s="270"/>
      <c r="N822" s="270"/>
      <c r="O822" s="270"/>
      <c r="P822" s="270"/>
      <c r="Q822" s="270"/>
      <c r="R822" s="270"/>
      <c r="S822" s="270"/>
      <c r="T822" s="270"/>
      <c r="U822" s="270"/>
      <c r="V822" s="270"/>
      <c r="W822" s="270"/>
      <c r="X822" s="270"/>
      <c r="Y822" s="270"/>
      <c r="Z822" s="270"/>
      <c r="AA822" s="270"/>
      <c r="AB822" s="270"/>
    </row>
    <row r="823" spans="1:28" ht="22.5" x14ac:dyDescent="0.25">
      <c r="A823" s="270"/>
      <c r="B823" s="270"/>
      <c r="C823" s="270"/>
      <c r="D823" s="270"/>
      <c r="E823" s="270"/>
      <c r="F823" s="270"/>
      <c r="G823" s="270"/>
      <c r="H823" s="270"/>
      <c r="I823" s="270"/>
      <c r="J823" s="270"/>
      <c r="K823" s="270"/>
      <c r="L823" s="270"/>
      <c r="M823" s="270"/>
      <c r="N823" s="270"/>
      <c r="O823" s="270"/>
      <c r="P823" s="270"/>
      <c r="Q823" s="270"/>
      <c r="R823" s="270"/>
      <c r="S823" s="270"/>
      <c r="T823" s="270"/>
      <c r="U823" s="270"/>
      <c r="V823" s="270"/>
      <c r="W823" s="270"/>
      <c r="X823" s="270"/>
      <c r="Y823" s="270"/>
      <c r="Z823" s="270"/>
      <c r="AA823" s="270"/>
      <c r="AB823" s="270"/>
    </row>
    <row r="824" spans="1:28" ht="22.5" x14ac:dyDescent="0.25">
      <c r="A824" s="270"/>
      <c r="B824" s="270"/>
      <c r="C824" s="270"/>
      <c r="D824" s="270"/>
      <c r="E824" s="270"/>
      <c r="F824" s="270"/>
      <c r="G824" s="270"/>
      <c r="H824" s="270"/>
      <c r="I824" s="270"/>
      <c r="J824" s="270"/>
      <c r="K824" s="270"/>
      <c r="L824" s="270"/>
      <c r="M824" s="270"/>
      <c r="N824" s="270"/>
      <c r="O824" s="270"/>
      <c r="P824" s="270"/>
      <c r="Q824" s="270"/>
      <c r="R824" s="270"/>
      <c r="S824" s="270"/>
      <c r="T824" s="270"/>
      <c r="U824" s="270"/>
      <c r="V824" s="270"/>
      <c r="W824" s="270"/>
      <c r="X824" s="270"/>
      <c r="Y824" s="270"/>
      <c r="Z824" s="270"/>
      <c r="AA824" s="270"/>
      <c r="AB824" s="270"/>
    </row>
    <row r="825" spans="1:28" ht="22.5" x14ac:dyDescent="0.25">
      <c r="A825" s="270"/>
      <c r="B825" s="270"/>
      <c r="C825" s="270"/>
      <c r="D825" s="270"/>
      <c r="E825" s="270"/>
      <c r="F825" s="270"/>
      <c r="G825" s="270"/>
      <c r="H825" s="270"/>
      <c r="I825" s="270"/>
      <c r="J825" s="270"/>
      <c r="K825" s="270"/>
      <c r="L825" s="270"/>
      <c r="M825" s="270"/>
      <c r="N825" s="270"/>
      <c r="O825" s="270"/>
      <c r="P825" s="270"/>
      <c r="Q825" s="270"/>
      <c r="R825" s="270"/>
      <c r="S825" s="270"/>
      <c r="T825" s="270"/>
      <c r="U825" s="270"/>
      <c r="V825" s="270"/>
      <c r="W825" s="270"/>
      <c r="X825" s="270"/>
      <c r="Y825" s="270"/>
      <c r="Z825" s="270"/>
      <c r="AA825" s="270"/>
      <c r="AB825" s="270"/>
    </row>
    <row r="826" spans="1:28" ht="22.5" x14ac:dyDescent="0.25">
      <c r="A826" s="270"/>
      <c r="B826" s="270"/>
      <c r="C826" s="270"/>
      <c r="D826" s="270"/>
      <c r="E826" s="270"/>
      <c r="F826" s="270"/>
      <c r="G826" s="270"/>
      <c r="H826" s="270"/>
      <c r="I826" s="270"/>
      <c r="J826" s="270"/>
      <c r="K826" s="270"/>
      <c r="L826" s="270"/>
      <c r="M826" s="270"/>
      <c r="N826" s="270"/>
      <c r="O826" s="270"/>
      <c r="P826" s="270"/>
      <c r="Q826" s="270"/>
      <c r="R826" s="270"/>
      <c r="S826" s="270"/>
      <c r="T826" s="270"/>
      <c r="U826" s="270"/>
      <c r="V826" s="270"/>
      <c r="W826" s="270"/>
      <c r="X826" s="270"/>
      <c r="Y826" s="270"/>
      <c r="Z826" s="270"/>
      <c r="AA826" s="270"/>
      <c r="AB826" s="270"/>
    </row>
    <row r="827" spans="1:28" ht="22.5" x14ac:dyDescent="0.25">
      <c r="A827" s="270"/>
      <c r="B827" s="270"/>
      <c r="C827" s="270"/>
      <c r="D827" s="270"/>
      <c r="E827" s="270"/>
      <c r="F827" s="270"/>
      <c r="G827" s="270"/>
      <c r="H827" s="270"/>
      <c r="I827" s="270"/>
      <c r="J827" s="270"/>
      <c r="K827" s="270"/>
      <c r="L827" s="270"/>
      <c r="M827" s="270"/>
      <c r="N827" s="270"/>
      <c r="O827" s="270"/>
      <c r="P827" s="270"/>
      <c r="Q827" s="270"/>
      <c r="R827" s="270"/>
      <c r="S827" s="270"/>
      <c r="T827" s="270"/>
      <c r="U827" s="270"/>
      <c r="V827" s="270"/>
      <c r="W827" s="270"/>
      <c r="X827" s="270"/>
      <c r="Y827" s="270"/>
      <c r="Z827" s="270"/>
      <c r="AA827" s="270"/>
      <c r="AB827" s="270"/>
    </row>
    <row r="828" spans="1:28" ht="22.5" x14ac:dyDescent="0.25">
      <c r="A828" s="270"/>
      <c r="B828" s="270"/>
      <c r="C828" s="270"/>
      <c r="D828" s="270"/>
      <c r="E828" s="270"/>
      <c r="F828" s="270"/>
      <c r="G828" s="270"/>
      <c r="H828" s="270"/>
      <c r="I828" s="270"/>
      <c r="J828" s="270"/>
      <c r="K828" s="270"/>
      <c r="L828" s="270"/>
      <c r="M828" s="270"/>
      <c r="N828" s="270"/>
      <c r="O828" s="270"/>
      <c r="P828" s="270"/>
      <c r="Q828" s="270"/>
      <c r="R828" s="270"/>
      <c r="S828" s="270"/>
      <c r="T828" s="270"/>
      <c r="U828" s="270"/>
      <c r="V828" s="270"/>
      <c r="W828" s="270"/>
      <c r="X828" s="270"/>
      <c r="Y828" s="270"/>
      <c r="Z828" s="270"/>
      <c r="AA828" s="270"/>
      <c r="AB828" s="270"/>
    </row>
    <row r="829" spans="1:28" ht="22.5" x14ac:dyDescent="0.25">
      <c r="A829" s="270"/>
      <c r="B829" s="270"/>
      <c r="C829" s="270"/>
      <c r="D829" s="270"/>
      <c r="E829" s="270"/>
      <c r="F829" s="270"/>
      <c r="G829" s="270"/>
      <c r="H829" s="270"/>
      <c r="I829" s="270"/>
      <c r="J829" s="270"/>
      <c r="K829" s="270"/>
      <c r="L829" s="270"/>
      <c r="M829" s="270"/>
      <c r="N829" s="270"/>
      <c r="O829" s="270"/>
      <c r="P829" s="270"/>
      <c r="Q829" s="270"/>
      <c r="R829" s="270"/>
      <c r="S829" s="270"/>
      <c r="T829" s="270"/>
      <c r="U829" s="270"/>
      <c r="V829" s="270"/>
      <c r="W829" s="270"/>
      <c r="X829" s="270"/>
      <c r="Y829" s="270"/>
      <c r="Z829" s="270"/>
      <c r="AA829" s="270"/>
      <c r="AB829" s="270"/>
    </row>
    <row r="830" spans="1:28" ht="22.5" x14ac:dyDescent="0.25">
      <c r="A830" s="270"/>
      <c r="B830" s="270"/>
      <c r="C830" s="270"/>
      <c r="D830" s="270"/>
      <c r="E830" s="270"/>
      <c r="F830" s="270"/>
      <c r="G830" s="270"/>
      <c r="H830" s="270"/>
      <c r="I830" s="270"/>
      <c r="J830" s="270"/>
      <c r="K830" s="270"/>
      <c r="L830" s="270"/>
      <c r="M830" s="270"/>
      <c r="N830" s="270"/>
      <c r="O830" s="270"/>
      <c r="P830" s="270"/>
      <c r="Q830" s="270"/>
      <c r="R830" s="270"/>
      <c r="S830" s="270"/>
      <c r="T830" s="270"/>
      <c r="U830" s="270"/>
      <c r="V830" s="270"/>
      <c r="W830" s="270"/>
      <c r="X830" s="270"/>
      <c r="Y830" s="270"/>
      <c r="Z830" s="270"/>
      <c r="AA830" s="270"/>
      <c r="AB830" s="270"/>
    </row>
    <row r="831" spans="1:28" ht="22.5" x14ac:dyDescent="0.25">
      <c r="A831" s="270"/>
      <c r="B831" s="270"/>
      <c r="C831" s="270"/>
      <c r="D831" s="270"/>
      <c r="E831" s="270"/>
      <c r="F831" s="270"/>
      <c r="G831" s="270"/>
      <c r="H831" s="270"/>
      <c r="I831" s="270"/>
      <c r="J831" s="270"/>
      <c r="K831" s="270"/>
      <c r="L831" s="270"/>
      <c r="M831" s="270"/>
      <c r="N831" s="270"/>
      <c r="O831" s="270"/>
      <c r="P831" s="270"/>
      <c r="Q831" s="270"/>
      <c r="R831" s="270"/>
      <c r="S831" s="270"/>
      <c r="T831" s="270"/>
      <c r="U831" s="270"/>
      <c r="V831" s="270"/>
      <c r="W831" s="270"/>
      <c r="X831" s="270"/>
      <c r="Y831" s="270"/>
      <c r="Z831" s="270"/>
      <c r="AA831" s="270"/>
      <c r="AB831" s="270"/>
    </row>
    <row r="832" spans="1:28" ht="22.5" x14ac:dyDescent="0.25">
      <c r="A832" s="270"/>
      <c r="B832" s="270"/>
      <c r="C832" s="270"/>
      <c r="D832" s="270"/>
      <c r="E832" s="270"/>
      <c r="F832" s="270"/>
      <c r="G832" s="270"/>
      <c r="H832" s="270"/>
      <c r="I832" s="270"/>
      <c r="J832" s="270"/>
      <c r="K832" s="270"/>
      <c r="L832" s="270"/>
      <c r="M832" s="270"/>
      <c r="N832" s="270"/>
      <c r="O832" s="270"/>
      <c r="P832" s="270"/>
      <c r="Q832" s="270"/>
      <c r="R832" s="270"/>
      <c r="S832" s="270"/>
      <c r="T832" s="270"/>
      <c r="U832" s="270"/>
      <c r="V832" s="270"/>
      <c r="W832" s="270"/>
      <c r="X832" s="270"/>
      <c r="Y832" s="270"/>
      <c r="Z832" s="270"/>
      <c r="AA832" s="270"/>
      <c r="AB832" s="270"/>
    </row>
    <row r="833" spans="1:28" ht="22.5" x14ac:dyDescent="0.25">
      <c r="A833" s="270"/>
      <c r="B833" s="270"/>
      <c r="C833" s="270"/>
      <c r="D833" s="270"/>
      <c r="E833" s="270"/>
      <c r="F833" s="270"/>
      <c r="G833" s="270"/>
      <c r="H833" s="270"/>
      <c r="I833" s="270"/>
      <c r="J833" s="270"/>
      <c r="K833" s="270"/>
      <c r="L833" s="270"/>
      <c r="M833" s="270"/>
      <c r="N833" s="270"/>
      <c r="O833" s="270"/>
      <c r="P833" s="270"/>
      <c r="Q833" s="270"/>
      <c r="R833" s="270"/>
      <c r="S833" s="270"/>
      <c r="T833" s="270"/>
      <c r="U833" s="270"/>
      <c r="V833" s="270"/>
      <c r="W833" s="270"/>
      <c r="X833" s="270"/>
      <c r="Y833" s="270"/>
      <c r="Z833" s="270"/>
      <c r="AA833" s="270"/>
      <c r="AB833" s="270"/>
    </row>
    <row r="834" spans="1:28" ht="22.5" x14ac:dyDescent="0.25">
      <c r="A834" s="270"/>
      <c r="B834" s="270"/>
      <c r="C834" s="270"/>
      <c r="D834" s="270"/>
      <c r="E834" s="270"/>
      <c r="F834" s="270"/>
      <c r="G834" s="270"/>
      <c r="H834" s="270"/>
      <c r="I834" s="270"/>
      <c r="J834" s="270"/>
      <c r="K834" s="270"/>
      <c r="L834" s="270"/>
      <c r="M834" s="270"/>
      <c r="N834" s="270"/>
      <c r="O834" s="270"/>
      <c r="P834" s="270"/>
      <c r="Q834" s="270"/>
      <c r="R834" s="270"/>
      <c r="S834" s="270"/>
      <c r="T834" s="270"/>
      <c r="U834" s="270"/>
      <c r="V834" s="270"/>
      <c r="W834" s="270"/>
      <c r="X834" s="270"/>
      <c r="Y834" s="270"/>
      <c r="Z834" s="270"/>
      <c r="AA834" s="270"/>
      <c r="AB834" s="270"/>
    </row>
    <row r="835" spans="1:28" ht="22.5" x14ac:dyDescent="0.25">
      <c r="A835" s="270"/>
      <c r="B835" s="270"/>
      <c r="C835" s="270"/>
      <c r="D835" s="270"/>
      <c r="E835" s="270"/>
      <c r="F835" s="270"/>
      <c r="G835" s="270"/>
      <c r="H835" s="270"/>
      <c r="I835" s="270"/>
      <c r="J835" s="270"/>
      <c r="K835" s="270"/>
      <c r="L835" s="270"/>
      <c r="M835" s="270"/>
      <c r="N835" s="270"/>
      <c r="O835" s="270"/>
      <c r="P835" s="270"/>
      <c r="Q835" s="270"/>
      <c r="R835" s="270"/>
      <c r="S835" s="270"/>
      <c r="T835" s="270"/>
      <c r="U835" s="270"/>
      <c r="V835" s="270"/>
      <c r="W835" s="270"/>
      <c r="X835" s="270"/>
      <c r="Y835" s="270"/>
      <c r="Z835" s="270"/>
      <c r="AA835" s="270"/>
      <c r="AB835" s="270"/>
    </row>
    <row r="836" spans="1:28" ht="22.5" x14ac:dyDescent="0.25">
      <c r="A836" s="270"/>
      <c r="B836" s="270"/>
      <c r="C836" s="270"/>
      <c r="D836" s="270"/>
      <c r="E836" s="270"/>
      <c r="F836" s="270"/>
      <c r="G836" s="270"/>
      <c r="H836" s="270"/>
      <c r="I836" s="270"/>
      <c r="J836" s="270"/>
      <c r="K836" s="270"/>
      <c r="L836" s="270"/>
      <c r="M836" s="270"/>
      <c r="N836" s="270"/>
      <c r="O836" s="270"/>
      <c r="P836" s="270"/>
      <c r="Q836" s="270"/>
      <c r="R836" s="270"/>
      <c r="S836" s="270"/>
      <c r="T836" s="270"/>
      <c r="U836" s="270"/>
      <c r="V836" s="270"/>
      <c r="W836" s="270"/>
      <c r="X836" s="270"/>
      <c r="Y836" s="270"/>
      <c r="Z836" s="270"/>
      <c r="AA836" s="270"/>
      <c r="AB836" s="270"/>
    </row>
    <row r="837" spans="1:28" ht="22.5" x14ac:dyDescent="0.25">
      <c r="A837" s="270"/>
      <c r="B837" s="270"/>
      <c r="C837" s="270"/>
      <c r="D837" s="270"/>
      <c r="E837" s="270"/>
      <c r="F837" s="270"/>
      <c r="G837" s="270"/>
      <c r="H837" s="270"/>
      <c r="I837" s="270"/>
      <c r="J837" s="270"/>
      <c r="K837" s="270"/>
      <c r="L837" s="270"/>
      <c r="M837" s="270"/>
      <c r="N837" s="270"/>
      <c r="O837" s="270"/>
      <c r="P837" s="270"/>
      <c r="Q837" s="270"/>
      <c r="R837" s="270"/>
      <c r="S837" s="270"/>
      <c r="T837" s="270"/>
      <c r="U837" s="270"/>
      <c r="V837" s="270"/>
      <c r="W837" s="270"/>
      <c r="X837" s="270"/>
      <c r="Y837" s="270"/>
      <c r="Z837" s="270"/>
      <c r="AA837" s="270"/>
      <c r="AB837" s="270"/>
    </row>
    <row r="838" spans="1:28" ht="22.5" x14ac:dyDescent="0.25">
      <c r="A838" s="270"/>
      <c r="B838" s="270"/>
      <c r="C838" s="270"/>
      <c r="D838" s="270"/>
      <c r="E838" s="270"/>
      <c r="F838" s="270"/>
      <c r="G838" s="270"/>
      <c r="H838" s="270"/>
      <c r="I838" s="270"/>
      <c r="J838" s="270"/>
      <c r="K838" s="270"/>
      <c r="L838" s="270"/>
      <c r="M838" s="270"/>
      <c r="N838" s="270"/>
      <c r="O838" s="270"/>
      <c r="P838" s="270"/>
      <c r="Q838" s="270"/>
      <c r="R838" s="270"/>
      <c r="S838" s="270"/>
      <c r="T838" s="270"/>
      <c r="U838" s="270"/>
      <c r="V838" s="270"/>
      <c r="W838" s="270"/>
      <c r="X838" s="270"/>
      <c r="Y838" s="270"/>
      <c r="Z838" s="270"/>
      <c r="AA838" s="270"/>
      <c r="AB838" s="270"/>
    </row>
    <row r="839" spans="1:28" ht="22.5" x14ac:dyDescent="0.25">
      <c r="A839" s="270"/>
      <c r="B839" s="270"/>
      <c r="C839" s="270"/>
      <c r="D839" s="270"/>
      <c r="E839" s="270"/>
      <c r="F839" s="270"/>
      <c r="G839" s="270"/>
      <c r="H839" s="270"/>
      <c r="I839" s="270"/>
      <c r="J839" s="270"/>
      <c r="K839" s="270"/>
      <c r="L839" s="270"/>
      <c r="M839" s="270"/>
      <c r="N839" s="270"/>
      <c r="O839" s="270"/>
      <c r="P839" s="270"/>
      <c r="Q839" s="270"/>
      <c r="R839" s="270"/>
      <c r="S839" s="270"/>
      <c r="T839" s="270"/>
      <c r="U839" s="270"/>
      <c r="V839" s="270"/>
      <c r="W839" s="270"/>
      <c r="X839" s="270"/>
      <c r="Y839" s="270"/>
      <c r="Z839" s="270"/>
      <c r="AA839" s="270"/>
      <c r="AB839" s="270"/>
    </row>
    <row r="840" spans="1:28" ht="22.5" x14ac:dyDescent="0.25">
      <c r="A840" s="270"/>
      <c r="B840" s="270"/>
      <c r="C840" s="270"/>
      <c r="D840" s="270"/>
      <c r="E840" s="270"/>
      <c r="F840" s="270"/>
      <c r="G840" s="270"/>
      <c r="H840" s="270"/>
      <c r="I840" s="270"/>
      <c r="J840" s="270"/>
      <c r="K840" s="270"/>
      <c r="L840" s="270"/>
      <c r="M840" s="270"/>
      <c r="N840" s="270"/>
      <c r="O840" s="270"/>
      <c r="P840" s="270"/>
      <c r="Q840" s="270"/>
      <c r="R840" s="270"/>
      <c r="S840" s="270"/>
      <c r="T840" s="270"/>
      <c r="U840" s="270"/>
      <c r="V840" s="270"/>
      <c r="W840" s="270"/>
      <c r="X840" s="270"/>
      <c r="Y840" s="270"/>
      <c r="Z840" s="270"/>
      <c r="AA840" s="270"/>
      <c r="AB840" s="270"/>
    </row>
    <row r="841" spans="1:28" ht="22.5" x14ac:dyDescent="0.25">
      <c r="A841" s="270"/>
      <c r="B841" s="270"/>
      <c r="C841" s="270"/>
      <c r="D841" s="270"/>
      <c r="E841" s="270"/>
      <c r="F841" s="270"/>
      <c r="G841" s="270"/>
      <c r="H841" s="270"/>
      <c r="I841" s="270"/>
      <c r="J841" s="270"/>
      <c r="K841" s="270"/>
      <c r="L841" s="270"/>
      <c r="M841" s="270"/>
      <c r="N841" s="270"/>
      <c r="O841" s="270"/>
      <c r="P841" s="270"/>
      <c r="Q841" s="270"/>
      <c r="R841" s="270"/>
      <c r="S841" s="270"/>
      <c r="T841" s="270"/>
      <c r="U841" s="270"/>
      <c r="V841" s="270"/>
      <c r="W841" s="270"/>
      <c r="X841" s="270"/>
      <c r="Y841" s="270"/>
      <c r="Z841" s="270"/>
      <c r="AA841" s="270"/>
      <c r="AB841" s="270"/>
    </row>
    <row r="842" spans="1:28" ht="22.5" x14ac:dyDescent="0.25">
      <c r="A842" s="270"/>
      <c r="B842" s="270"/>
      <c r="C842" s="270"/>
      <c r="D842" s="270"/>
      <c r="E842" s="270"/>
      <c r="F842" s="270"/>
      <c r="G842" s="270"/>
      <c r="H842" s="270"/>
      <c r="I842" s="270"/>
      <c r="J842" s="270"/>
      <c r="K842" s="270"/>
      <c r="L842" s="270"/>
      <c r="M842" s="270"/>
      <c r="N842" s="270"/>
      <c r="O842" s="270"/>
      <c r="P842" s="270"/>
      <c r="Q842" s="270"/>
      <c r="R842" s="270"/>
      <c r="S842" s="270"/>
      <c r="T842" s="270"/>
      <c r="U842" s="270"/>
      <c r="V842" s="270"/>
      <c r="W842" s="270"/>
      <c r="X842" s="270"/>
      <c r="Y842" s="270"/>
      <c r="Z842" s="270"/>
      <c r="AA842" s="270"/>
      <c r="AB842" s="270"/>
    </row>
    <row r="843" spans="1:28" ht="22.5" x14ac:dyDescent="0.25">
      <c r="A843" s="270"/>
      <c r="B843" s="270"/>
      <c r="C843" s="270"/>
      <c r="D843" s="270"/>
      <c r="E843" s="270"/>
      <c r="F843" s="270"/>
      <c r="G843" s="270"/>
      <c r="H843" s="270"/>
      <c r="I843" s="270"/>
      <c r="J843" s="270"/>
      <c r="K843" s="270"/>
      <c r="L843" s="270"/>
      <c r="M843" s="270"/>
      <c r="N843" s="270"/>
      <c r="O843" s="270"/>
      <c r="P843" s="270"/>
      <c r="Q843" s="270"/>
      <c r="R843" s="270"/>
      <c r="S843" s="270"/>
      <c r="T843" s="270"/>
      <c r="U843" s="270"/>
      <c r="V843" s="270"/>
      <c r="W843" s="270"/>
      <c r="X843" s="270"/>
      <c r="Y843" s="270"/>
      <c r="Z843" s="270"/>
      <c r="AA843" s="270"/>
      <c r="AB843" s="270"/>
    </row>
    <row r="844" spans="1:28" ht="22.5" x14ac:dyDescent="0.25">
      <c r="A844" s="270"/>
      <c r="B844" s="270"/>
      <c r="C844" s="270"/>
      <c r="D844" s="270"/>
      <c r="E844" s="270"/>
      <c r="F844" s="270"/>
      <c r="G844" s="270"/>
      <c r="H844" s="270"/>
      <c r="I844" s="270"/>
      <c r="J844" s="270"/>
      <c r="K844" s="270"/>
      <c r="L844" s="270"/>
      <c r="M844" s="270"/>
      <c r="N844" s="270"/>
      <c r="O844" s="270"/>
      <c r="P844" s="270"/>
      <c r="Q844" s="270"/>
      <c r="R844" s="270"/>
      <c r="S844" s="270"/>
      <c r="T844" s="270"/>
      <c r="U844" s="270"/>
      <c r="V844" s="270"/>
      <c r="W844" s="270"/>
      <c r="X844" s="270"/>
      <c r="Y844" s="270"/>
      <c r="Z844" s="270"/>
      <c r="AA844" s="270"/>
      <c r="AB844" s="270"/>
    </row>
    <row r="845" spans="1:28" ht="22.5" x14ac:dyDescent="0.25">
      <c r="A845" s="270"/>
      <c r="B845" s="270"/>
      <c r="C845" s="270"/>
      <c r="D845" s="270"/>
      <c r="E845" s="270"/>
      <c r="F845" s="270"/>
      <c r="G845" s="270"/>
      <c r="H845" s="270"/>
      <c r="I845" s="270"/>
      <c r="J845" s="270"/>
      <c r="K845" s="270"/>
      <c r="L845" s="270"/>
      <c r="M845" s="270"/>
      <c r="N845" s="270"/>
      <c r="O845" s="270"/>
      <c r="P845" s="270"/>
      <c r="Q845" s="270"/>
      <c r="R845" s="270"/>
      <c r="S845" s="270"/>
      <c r="T845" s="270"/>
      <c r="U845" s="270"/>
      <c r="V845" s="270"/>
      <c r="W845" s="270"/>
      <c r="X845" s="270"/>
      <c r="Y845" s="270"/>
      <c r="Z845" s="270"/>
      <c r="AA845" s="270"/>
      <c r="AB845" s="270"/>
    </row>
    <row r="846" spans="1:28" ht="22.5" x14ac:dyDescent="0.25">
      <c r="A846" s="270"/>
      <c r="B846" s="270"/>
      <c r="C846" s="270"/>
      <c r="D846" s="270"/>
      <c r="E846" s="270"/>
      <c r="F846" s="270"/>
      <c r="G846" s="270"/>
      <c r="H846" s="270"/>
      <c r="I846" s="270"/>
      <c r="J846" s="270"/>
      <c r="K846" s="270"/>
      <c r="L846" s="270"/>
      <c r="M846" s="270"/>
      <c r="N846" s="270"/>
      <c r="O846" s="270"/>
      <c r="P846" s="270"/>
      <c r="Q846" s="270"/>
      <c r="R846" s="270"/>
      <c r="S846" s="270"/>
      <c r="T846" s="270"/>
      <c r="U846" s="270"/>
      <c r="V846" s="270"/>
      <c r="W846" s="270"/>
      <c r="X846" s="270"/>
      <c r="Y846" s="270"/>
      <c r="Z846" s="270"/>
      <c r="AA846" s="270"/>
      <c r="AB846" s="270"/>
    </row>
    <row r="847" spans="1:28" ht="22.5" x14ac:dyDescent="0.25">
      <c r="A847" s="270"/>
      <c r="B847" s="270"/>
      <c r="C847" s="270"/>
      <c r="D847" s="270"/>
      <c r="E847" s="270"/>
      <c r="F847" s="270"/>
      <c r="G847" s="270"/>
      <c r="H847" s="270"/>
      <c r="I847" s="270"/>
      <c r="J847" s="270"/>
      <c r="K847" s="270"/>
      <c r="L847" s="270"/>
      <c r="M847" s="270"/>
      <c r="N847" s="270"/>
      <c r="O847" s="270"/>
      <c r="P847" s="270"/>
      <c r="Q847" s="270"/>
      <c r="R847" s="270"/>
      <c r="S847" s="270"/>
      <c r="T847" s="270"/>
      <c r="U847" s="270"/>
      <c r="V847" s="270"/>
      <c r="W847" s="270"/>
      <c r="X847" s="270"/>
      <c r="Y847" s="270"/>
      <c r="Z847" s="270"/>
      <c r="AA847" s="270"/>
      <c r="AB847" s="270"/>
    </row>
    <row r="848" spans="1:28" ht="22.5" x14ac:dyDescent="0.25">
      <c r="A848" s="270"/>
      <c r="B848" s="270"/>
      <c r="C848" s="270"/>
      <c r="D848" s="270"/>
      <c r="E848" s="270"/>
      <c r="F848" s="270"/>
      <c r="G848" s="270"/>
      <c r="H848" s="270"/>
      <c r="I848" s="270"/>
      <c r="J848" s="270"/>
      <c r="K848" s="270"/>
      <c r="L848" s="270"/>
      <c r="M848" s="270"/>
      <c r="N848" s="270"/>
      <c r="O848" s="270"/>
      <c r="P848" s="270"/>
      <c r="Q848" s="270"/>
      <c r="R848" s="270"/>
      <c r="S848" s="270"/>
      <c r="T848" s="270"/>
      <c r="U848" s="270"/>
      <c r="V848" s="270"/>
      <c r="W848" s="270"/>
      <c r="X848" s="270"/>
      <c r="Y848" s="270"/>
      <c r="Z848" s="270"/>
      <c r="AA848" s="270"/>
      <c r="AB848" s="270"/>
    </row>
    <row r="849" spans="1:28" ht="22.5" x14ac:dyDescent="0.25">
      <c r="A849" s="270"/>
      <c r="B849" s="270"/>
      <c r="C849" s="270"/>
      <c r="D849" s="270"/>
      <c r="E849" s="270"/>
      <c r="F849" s="270"/>
      <c r="G849" s="270"/>
      <c r="H849" s="270"/>
      <c r="I849" s="270"/>
      <c r="J849" s="270"/>
      <c r="K849" s="270"/>
      <c r="L849" s="270"/>
      <c r="M849" s="270"/>
      <c r="N849" s="270"/>
      <c r="O849" s="270"/>
      <c r="P849" s="270"/>
      <c r="Q849" s="270"/>
      <c r="R849" s="270"/>
      <c r="S849" s="270"/>
      <c r="T849" s="270"/>
      <c r="U849" s="270"/>
      <c r="V849" s="270"/>
      <c r="W849" s="270"/>
      <c r="X849" s="270"/>
      <c r="Y849" s="270"/>
      <c r="Z849" s="270"/>
      <c r="AA849" s="270"/>
      <c r="AB849" s="270"/>
    </row>
    <row r="850" spans="1:28" ht="22.5" x14ac:dyDescent="0.25">
      <c r="A850" s="270"/>
      <c r="B850" s="270"/>
      <c r="C850" s="270"/>
      <c r="D850" s="270"/>
      <c r="E850" s="270"/>
      <c r="F850" s="270"/>
      <c r="G850" s="270"/>
      <c r="H850" s="270"/>
      <c r="I850" s="270"/>
      <c r="J850" s="270"/>
      <c r="K850" s="270"/>
      <c r="L850" s="270"/>
      <c r="M850" s="270"/>
      <c r="N850" s="270"/>
      <c r="O850" s="270"/>
      <c r="P850" s="270"/>
      <c r="Q850" s="270"/>
      <c r="R850" s="270"/>
      <c r="S850" s="270"/>
      <c r="T850" s="270"/>
      <c r="U850" s="270"/>
      <c r="V850" s="270"/>
      <c r="W850" s="270"/>
      <c r="X850" s="270"/>
      <c r="Y850" s="270"/>
      <c r="Z850" s="270"/>
      <c r="AA850" s="270"/>
      <c r="AB850" s="270"/>
    </row>
    <row r="851" spans="1:28" ht="22.5" x14ac:dyDescent="0.25">
      <c r="A851" s="270"/>
      <c r="B851" s="270"/>
      <c r="C851" s="270"/>
      <c r="D851" s="270"/>
      <c r="E851" s="270"/>
      <c r="F851" s="270"/>
      <c r="G851" s="270"/>
      <c r="H851" s="270"/>
      <c r="I851" s="270"/>
      <c r="J851" s="270"/>
      <c r="K851" s="270"/>
      <c r="L851" s="270"/>
      <c r="M851" s="270"/>
      <c r="N851" s="270"/>
      <c r="O851" s="270"/>
      <c r="P851" s="270"/>
      <c r="Q851" s="270"/>
      <c r="R851" s="270"/>
      <c r="S851" s="270"/>
      <c r="T851" s="270"/>
      <c r="U851" s="270"/>
      <c r="V851" s="270"/>
      <c r="W851" s="270"/>
      <c r="X851" s="270"/>
      <c r="Y851" s="270"/>
      <c r="Z851" s="270"/>
      <c r="AA851" s="270"/>
      <c r="AB851" s="270"/>
    </row>
    <row r="852" spans="1:28" ht="22.5" x14ac:dyDescent="0.25">
      <c r="A852" s="270"/>
      <c r="B852" s="270"/>
      <c r="C852" s="270"/>
      <c r="D852" s="270"/>
      <c r="E852" s="270"/>
      <c r="F852" s="270"/>
      <c r="G852" s="270"/>
      <c r="H852" s="270"/>
      <c r="I852" s="270"/>
      <c r="J852" s="270"/>
      <c r="K852" s="270"/>
      <c r="L852" s="270"/>
      <c r="M852" s="270"/>
      <c r="N852" s="270"/>
      <c r="O852" s="270"/>
      <c r="P852" s="270"/>
      <c r="Q852" s="270"/>
      <c r="R852" s="270"/>
      <c r="S852" s="270"/>
      <c r="T852" s="270"/>
      <c r="U852" s="270"/>
      <c r="V852" s="270"/>
      <c r="W852" s="270"/>
      <c r="X852" s="270"/>
      <c r="Y852" s="270"/>
      <c r="Z852" s="270"/>
      <c r="AA852" s="270"/>
      <c r="AB852" s="270"/>
    </row>
    <row r="853" spans="1:28" ht="22.5" x14ac:dyDescent="0.25">
      <c r="A853" s="270"/>
      <c r="B853" s="270"/>
      <c r="C853" s="270"/>
      <c r="D853" s="270"/>
      <c r="E853" s="270"/>
      <c r="F853" s="270"/>
      <c r="G853" s="270"/>
      <c r="H853" s="270"/>
      <c r="I853" s="270"/>
      <c r="J853" s="270"/>
      <c r="K853" s="270"/>
      <c r="L853" s="270"/>
      <c r="M853" s="270"/>
      <c r="N853" s="270"/>
      <c r="O853" s="270"/>
      <c r="P853" s="270"/>
      <c r="Q853" s="270"/>
      <c r="R853" s="270"/>
      <c r="S853" s="270"/>
      <c r="T853" s="270"/>
      <c r="U853" s="270"/>
      <c r="V853" s="270"/>
      <c r="W853" s="270"/>
      <c r="X853" s="270"/>
      <c r="Y853" s="270"/>
      <c r="Z853" s="270"/>
      <c r="AA853" s="270"/>
      <c r="AB853" s="270"/>
    </row>
    <row r="854" spans="1:28" ht="22.5" x14ac:dyDescent="0.25">
      <c r="A854" s="270"/>
      <c r="B854" s="270"/>
      <c r="C854" s="270"/>
      <c r="D854" s="270"/>
      <c r="E854" s="270"/>
      <c r="F854" s="270"/>
      <c r="G854" s="270"/>
      <c r="H854" s="270"/>
      <c r="I854" s="270"/>
      <c r="J854" s="270"/>
      <c r="K854" s="270"/>
      <c r="L854" s="270"/>
      <c r="M854" s="270"/>
      <c r="N854" s="270"/>
      <c r="O854" s="270"/>
      <c r="P854" s="270"/>
      <c r="Q854" s="270"/>
      <c r="R854" s="270"/>
      <c r="S854" s="270"/>
      <c r="T854" s="270"/>
      <c r="U854" s="270"/>
      <c r="V854" s="270"/>
      <c r="W854" s="270"/>
      <c r="X854" s="270"/>
      <c r="Y854" s="270"/>
      <c r="Z854" s="270"/>
      <c r="AA854" s="270"/>
      <c r="AB854" s="270"/>
    </row>
    <row r="855" spans="1:28" ht="22.5" x14ac:dyDescent="0.25">
      <c r="A855" s="270"/>
      <c r="B855" s="270"/>
      <c r="C855" s="270"/>
      <c r="D855" s="270"/>
      <c r="E855" s="270"/>
      <c r="F855" s="270"/>
      <c r="G855" s="270"/>
      <c r="H855" s="270"/>
      <c r="I855" s="270"/>
      <c r="J855" s="270"/>
      <c r="K855" s="270"/>
      <c r="L855" s="270"/>
      <c r="M855" s="270"/>
      <c r="N855" s="270"/>
      <c r="O855" s="270"/>
      <c r="P855" s="270"/>
      <c r="Q855" s="270"/>
      <c r="R855" s="270"/>
      <c r="S855" s="270"/>
      <c r="T855" s="270"/>
      <c r="U855" s="270"/>
      <c r="V855" s="270"/>
      <c r="W855" s="270"/>
      <c r="X855" s="270"/>
      <c r="Y855" s="270"/>
      <c r="Z855" s="270"/>
      <c r="AA855" s="270"/>
      <c r="AB855" s="270"/>
    </row>
    <row r="856" spans="1:28" ht="22.5" x14ac:dyDescent="0.25">
      <c r="A856" s="270"/>
      <c r="B856" s="270"/>
      <c r="C856" s="270"/>
      <c r="D856" s="270"/>
      <c r="E856" s="270"/>
      <c r="F856" s="270"/>
      <c r="G856" s="270"/>
      <c r="H856" s="270"/>
      <c r="I856" s="270"/>
      <c r="J856" s="270"/>
      <c r="K856" s="270"/>
      <c r="L856" s="270"/>
      <c r="M856" s="270"/>
      <c r="N856" s="270"/>
      <c r="O856" s="270"/>
      <c r="P856" s="270"/>
      <c r="Q856" s="270"/>
      <c r="R856" s="270"/>
      <c r="S856" s="270"/>
      <c r="T856" s="270"/>
      <c r="U856" s="270"/>
      <c r="V856" s="270"/>
      <c r="W856" s="270"/>
      <c r="X856" s="270"/>
      <c r="Y856" s="270"/>
      <c r="Z856" s="270"/>
      <c r="AA856" s="270"/>
      <c r="AB856" s="270"/>
    </row>
    <row r="857" spans="1:28" ht="22.5" x14ac:dyDescent="0.25">
      <c r="A857" s="270"/>
      <c r="B857" s="270"/>
      <c r="C857" s="270"/>
      <c r="D857" s="270"/>
      <c r="E857" s="270"/>
      <c r="F857" s="270"/>
      <c r="G857" s="270"/>
      <c r="H857" s="270"/>
      <c r="I857" s="270"/>
      <c r="J857" s="270"/>
      <c r="K857" s="270"/>
      <c r="L857" s="270"/>
      <c r="M857" s="270"/>
      <c r="N857" s="270"/>
      <c r="O857" s="270"/>
      <c r="P857" s="270"/>
      <c r="Q857" s="270"/>
      <c r="R857" s="270"/>
      <c r="S857" s="270"/>
      <c r="T857" s="270"/>
      <c r="U857" s="270"/>
      <c r="V857" s="270"/>
      <c r="W857" s="270"/>
      <c r="X857" s="270"/>
      <c r="Y857" s="270"/>
      <c r="Z857" s="270"/>
      <c r="AA857" s="270"/>
      <c r="AB857" s="270"/>
    </row>
    <row r="858" spans="1:28" ht="22.5" x14ac:dyDescent="0.25">
      <c r="A858" s="270"/>
      <c r="B858" s="270"/>
      <c r="C858" s="270"/>
      <c r="D858" s="270"/>
      <c r="E858" s="270"/>
      <c r="F858" s="270"/>
      <c r="G858" s="270"/>
      <c r="H858" s="270"/>
      <c r="I858" s="270"/>
      <c r="J858" s="270"/>
      <c r="K858" s="270"/>
      <c r="L858" s="270"/>
      <c r="M858" s="270"/>
      <c r="N858" s="270"/>
      <c r="O858" s="270"/>
      <c r="P858" s="270"/>
      <c r="Q858" s="270"/>
      <c r="R858" s="270"/>
      <c r="S858" s="270"/>
      <c r="T858" s="270"/>
      <c r="U858" s="270"/>
      <c r="V858" s="270"/>
      <c r="W858" s="270"/>
      <c r="X858" s="270"/>
      <c r="Y858" s="270"/>
      <c r="Z858" s="270"/>
      <c r="AA858" s="270"/>
      <c r="AB858" s="270"/>
    </row>
    <row r="859" spans="1:28" ht="22.5" x14ac:dyDescent="0.25">
      <c r="A859" s="270"/>
      <c r="B859" s="270"/>
      <c r="C859" s="270"/>
      <c r="D859" s="270"/>
      <c r="E859" s="270"/>
      <c r="F859" s="270"/>
      <c r="G859" s="270"/>
      <c r="H859" s="270"/>
      <c r="I859" s="270"/>
      <c r="J859" s="270"/>
      <c r="K859" s="270"/>
      <c r="L859" s="270"/>
      <c r="M859" s="270"/>
      <c r="N859" s="270"/>
      <c r="O859" s="270"/>
      <c r="P859" s="270"/>
      <c r="Q859" s="270"/>
      <c r="R859" s="270"/>
      <c r="S859" s="270"/>
      <c r="T859" s="270"/>
      <c r="U859" s="270"/>
      <c r="V859" s="270"/>
      <c r="W859" s="270"/>
      <c r="X859" s="270"/>
      <c r="Y859" s="270"/>
      <c r="Z859" s="270"/>
      <c r="AA859" s="270"/>
      <c r="AB859" s="270"/>
    </row>
    <row r="860" spans="1:28" ht="22.5" x14ac:dyDescent="0.25">
      <c r="A860" s="270"/>
      <c r="B860" s="270"/>
      <c r="C860" s="270"/>
      <c r="D860" s="270"/>
      <c r="E860" s="270"/>
      <c r="F860" s="270"/>
      <c r="G860" s="270"/>
      <c r="H860" s="270"/>
      <c r="I860" s="270"/>
      <c r="J860" s="270"/>
      <c r="K860" s="270"/>
      <c r="L860" s="270"/>
      <c r="M860" s="270"/>
      <c r="N860" s="270"/>
      <c r="O860" s="270"/>
      <c r="P860" s="270"/>
      <c r="Q860" s="270"/>
      <c r="R860" s="270"/>
      <c r="S860" s="270"/>
      <c r="T860" s="270"/>
      <c r="U860" s="270"/>
      <c r="V860" s="270"/>
      <c r="W860" s="270"/>
      <c r="X860" s="270"/>
      <c r="Y860" s="270"/>
      <c r="Z860" s="270"/>
      <c r="AA860" s="270"/>
      <c r="AB860" s="270"/>
    </row>
    <row r="861" spans="1:28" ht="22.5" x14ac:dyDescent="0.25">
      <c r="A861" s="270"/>
      <c r="B861" s="270"/>
      <c r="C861" s="270"/>
      <c r="D861" s="270"/>
      <c r="E861" s="270"/>
      <c r="F861" s="270"/>
      <c r="G861" s="270"/>
      <c r="H861" s="270"/>
      <c r="I861" s="270"/>
      <c r="J861" s="270"/>
      <c r="K861" s="270"/>
      <c r="L861" s="270"/>
      <c r="M861" s="270"/>
      <c r="N861" s="270"/>
      <c r="O861" s="270"/>
      <c r="P861" s="270"/>
      <c r="Q861" s="270"/>
      <c r="R861" s="270"/>
      <c r="S861" s="270"/>
      <c r="T861" s="270"/>
      <c r="U861" s="270"/>
      <c r="V861" s="270"/>
      <c r="W861" s="270"/>
      <c r="X861" s="270"/>
      <c r="Y861" s="270"/>
      <c r="Z861" s="270"/>
      <c r="AA861" s="270"/>
      <c r="AB861" s="270"/>
    </row>
    <row r="862" spans="1:28" ht="22.5" x14ac:dyDescent="0.25">
      <c r="A862" s="270"/>
      <c r="B862" s="270"/>
      <c r="C862" s="270"/>
      <c r="D862" s="270"/>
      <c r="E862" s="270"/>
      <c r="F862" s="270"/>
      <c r="G862" s="270"/>
      <c r="H862" s="270"/>
      <c r="I862" s="270"/>
      <c r="J862" s="270"/>
      <c r="K862" s="270"/>
      <c r="L862" s="270"/>
      <c r="M862" s="270"/>
      <c r="N862" s="270"/>
      <c r="O862" s="270"/>
      <c r="P862" s="270"/>
      <c r="Q862" s="270"/>
      <c r="R862" s="270"/>
      <c r="S862" s="270"/>
      <c r="T862" s="270"/>
      <c r="U862" s="270"/>
      <c r="V862" s="270"/>
      <c r="W862" s="270"/>
      <c r="X862" s="270"/>
      <c r="Y862" s="270"/>
      <c r="Z862" s="270"/>
      <c r="AA862" s="270"/>
      <c r="AB862" s="270"/>
    </row>
    <row r="863" spans="1:28" ht="22.5" x14ac:dyDescent="0.25">
      <c r="A863" s="270"/>
      <c r="B863" s="270"/>
      <c r="C863" s="270"/>
      <c r="D863" s="270"/>
      <c r="E863" s="270"/>
      <c r="F863" s="270"/>
      <c r="G863" s="270"/>
      <c r="H863" s="270"/>
      <c r="I863" s="270"/>
      <c r="J863" s="270"/>
      <c r="K863" s="270"/>
      <c r="L863" s="270"/>
      <c r="M863" s="270"/>
      <c r="N863" s="270"/>
      <c r="O863" s="270"/>
      <c r="P863" s="270"/>
      <c r="Q863" s="270"/>
      <c r="R863" s="270"/>
      <c r="S863" s="270"/>
      <c r="T863" s="270"/>
      <c r="U863" s="270"/>
      <c r="V863" s="270"/>
      <c r="W863" s="270"/>
      <c r="X863" s="270"/>
      <c r="Y863" s="270"/>
      <c r="Z863" s="270"/>
      <c r="AA863" s="270"/>
      <c r="AB863" s="270"/>
    </row>
    <row r="864" spans="1:28" ht="22.5" x14ac:dyDescent="0.25">
      <c r="A864" s="270"/>
      <c r="B864" s="270"/>
      <c r="C864" s="270"/>
      <c r="D864" s="270"/>
      <c r="E864" s="270"/>
      <c r="F864" s="270"/>
      <c r="G864" s="270"/>
      <c r="H864" s="270"/>
      <c r="I864" s="270"/>
      <c r="J864" s="270"/>
      <c r="K864" s="270"/>
      <c r="L864" s="270"/>
      <c r="M864" s="270"/>
      <c r="N864" s="270"/>
      <c r="O864" s="270"/>
      <c r="P864" s="270"/>
      <c r="Q864" s="270"/>
      <c r="R864" s="270"/>
      <c r="S864" s="270"/>
      <c r="T864" s="270"/>
      <c r="U864" s="270"/>
      <c r="V864" s="270"/>
      <c r="W864" s="270"/>
      <c r="X864" s="270"/>
      <c r="Y864" s="270"/>
      <c r="Z864" s="270"/>
      <c r="AA864" s="270"/>
      <c r="AB864" s="270"/>
    </row>
    <row r="865" spans="1:28" ht="22.5" x14ac:dyDescent="0.25">
      <c r="A865" s="270"/>
      <c r="B865" s="270"/>
      <c r="C865" s="270"/>
      <c r="D865" s="270"/>
      <c r="E865" s="270"/>
      <c r="F865" s="270"/>
      <c r="G865" s="270"/>
      <c r="H865" s="270"/>
      <c r="I865" s="270"/>
      <c r="J865" s="270"/>
      <c r="K865" s="270"/>
      <c r="L865" s="270"/>
      <c r="M865" s="270"/>
      <c r="N865" s="270"/>
      <c r="O865" s="270"/>
      <c r="P865" s="270"/>
      <c r="Q865" s="270"/>
      <c r="R865" s="270"/>
      <c r="S865" s="270"/>
      <c r="T865" s="270"/>
      <c r="U865" s="270"/>
      <c r="V865" s="270"/>
      <c r="W865" s="270"/>
      <c r="X865" s="270"/>
      <c r="Y865" s="270"/>
      <c r="Z865" s="270"/>
      <c r="AA865" s="270"/>
      <c r="AB865" s="270"/>
    </row>
    <row r="866" spans="1:28" ht="22.5" x14ac:dyDescent="0.25">
      <c r="A866" s="270"/>
      <c r="B866" s="270"/>
      <c r="C866" s="270"/>
      <c r="D866" s="270"/>
      <c r="E866" s="270"/>
      <c r="F866" s="270"/>
      <c r="G866" s="270"/>
      <c r="H866" s="270"/>
      <c r="I866" s="270"/>
      <c r="J866" s="270"/>
      <c r="K866" s="270"/>
      <c r="L866" s="270"/>
      <c r="M866" s="270"/>
      <c r="N866" s="270"/>
      <c r="O866" s="270"/>
      <c r="P866" s="270"/>
      <c r="Q866" s="270"/>
      <c r="R866" s="270"/>
      <c r="S866" s="270"/>
      <c r="T866" s="270"/>
      <c r="U866" s="270"/>
      <c r="V866" s="270"/>
      <c r="W866" s="270"/>
      <c r="X866" s="270"/>
      <c r="Y866" s="270"/>
      <c r="Z866" s="270"/>
      <c r="AA866" s="270"/>
      <c r="AB866" s="270"/>
    </row>
    <row r="867" spans="1:28" ht="22.5" x14ac:dyDescent="0.25">
      <c r="A867" s="270"/>
      <c r="B867" s="270"/>
      <c r="C867" s="270"/>
      <c r="D867" s="270"/>
      <c r="E867" s="270"/>
      <c r="F867" s="270"/>
      <c r="G867" s="270"/>
      <c r="H867" s="270"/>
      <c r="I867" s="270"/>
      <c r="J867" s="270"/>
      <c r="K867" s="270"/>
      <c r="L867" s="270"/>
      <c r="M867" s="270"/>
      <c r="N867" s="270"/>
      <c r="O867" s="270"/>
      <c r="P867" s="270"/>
      <c r="Q867" s="270"/>
      <c r="R867" s="270"/>
      <c r="S867" s="270"/>
      <c r="T867" s="270"/>
      <c r="U867" s="270"/>
      <c r="V867" s="270"/>
      <c r="W867" s="270"/>
      <c r="X867" s="270"/>
      <c r="Y867" s="270"/>
      <c r="Z867" s="270"/>
      <c r="AA867" s="270"/>
      <c r="AB867" s="270"/>
    </row>
    <row r="868" spans="1:28" ht="22.5" x14ac:dyDescent="0.25">
      <c r="A868" s="270"/>
      <c r="B868" s="270"/>
      <c r="C868" s="270"/>
      <c r="D868" s="270"/>
      <c r="E868" s="270"/>
      <c r="F868" s="270"/>
      <c r="G868" s="270"/>
      <c r="H868" s="270"/>
      <c r="I868" s="270"/>
      <c r="J868" s="270"/>
      <c r="K868" s="270"/>
      <c r="L868" s="270"/>
      <c r="M868" s="270"/>
      <c r="N868" s="270"/>
      <c r="O868" s="270"/>
      <c r="P868" s="270"/>
      <c r="Q868" s="270"/>
      <c r="R868" s="270"/>
      <c r="S868" s="270"/>
      <c r="T868" s="270"/>
      <c r="U868" s="270"/>
      <c r="V868" s="270"/>
      <c r="W868" s="270"/>
      <c r="X868" s="270"/>
      <c r="Y868" s="270"/>
      <c r="Z868" s="270"/>
      <c r="AA868" s="270"/>
      <c r="AB868" s="270"/>
    </row>
    <row r="869" spans="1:28" ht="22.5" x14ac:dyDescent="0.25">
      <c r="A869" s="270"/>
      <c r="B869" s="270"/>
      <c r="C869" s="270"/>
      <c r="D869" s="270"/>
      <c r="E869" s="270"/>
      <c r="F869" s="270"/>
      <c r="G869" s="270"/>
      <c r="H869" s="270"/>
      <c r="I869" s="270"/>
      <c r="J869" s="270"/>
      <c r="K869" s="270"/>
      <c r="L869" s="270"/>
      <c r="M869" s="270"/>
      <c r="N869" s="270"/>
      <c r="O869" s="270"/>
      <c r="P869" s="270"/>
      <c r="Q869" s="270"/>
      <c r="R869" s="270"/>
      <c r="S869" s="270"/>
      <c r="T869" s="270"/>
      <c r="U869" s="270"/>
      <c r="V869" s="270"/>
      <c r="W869" s="270"/>
      <c r="X869" s="270"/>
      <c r="Y869" s="270"/>
      <c r="Z869" s="270"/>
      <c r="AA869" s="270"/>
      <c r="AB869" s="270"/>
    </row>
    <row r="870" spans="1:28" ht="22.5" x14ac:dyDescent="0.25">
      <c r="A870" s="270"/>
      <c r="B870" s="270"/>
      <c r="C870" s="270"/>
      <c r="D870" s="270"/>
      <c r="E870" s="270"/>
      <c r="F870" s="270"/>
      <c r="G870" s="270"/>
      <c r="H870" s="270"/>
      <c r="I870" s="270"/>
      <c r="J870" s="270"/>
      <c r="K870" s="270"/>
      <c r="L870" s="270"/>
      <c r="M870" s="270"/>
      <c r="N870" s="270"/>
      <c r="O870" s="270"/>
      <c r="P870" s="270"/>
      <c r="Q870" s="270"/>
      <c r="R870" s="270"/>
      <c r="S870" s="270"/>
      <c r="T870" s="270"/>
      <c r="U870" s="270"/>
      <c r="V870" s="270"/>
      <c r="W870" s="270"/>
      <c r="X870" s="270"/>
      <c r="Y870" s="270"/>
      <c r="Z870" s="270"/>
      <c r="AA870" s="270"/>
      <c r="AB870" s="270"/>
    </row>
    <row r="871" spans="1:28" ht="22.5" x14ac:dyDescent="0.25">
      <c r="A871" s="270"/>
      <c r="B871" s="270"/>
      <c r="C871" s="270"/>
      <c r="D871" s="270"/>
      <c r="E871" s="270"/>
      <c r="F871" s="270"/>
      <c r="G871" s="270"/>
      <c r="H871" s="270"/>
      <c r="I871" s="270"/>
      <c r="J871" s="270"/>
      <c r="K871" s="270"/>
      <c r="L871" s="270"/>
      <c r="M871" s="270"/>
      <c r="N871" s="270"/>
      <c r="O871" s="270"/>
      <c r="P871" s="270"/>
      <c r="Q871" s="270"/>
      <c r="R871" s="270"/>
      <c r="S871" s="270"/>
      <c r="T871" s="270"/>
      <c r="U871" s="270"/>
      <c r="V871" s="270"/>
      <c r="W871" s="270"/>
      <c r="X871" s="270"/>
      <c r="Y871" s="270"/>
      <c r="Z871" s="270"/>
      <c r="AA871" s="270"/>
      <c r="AB871" s="270"/>
    </row>
    <row r="872" spans="1:28" ht="22.5" x14ac:dyDescent="0.25">
      <c r="A872" s="270"/>
      <c r="B872" s="270"/>
      <c r="C872" s="270"/>
      <c r="D872" s="270"/>
      <c r="E872" s="270"/>
      <c r="F872" s="270"/>
      <c r="G872" s="270"/>
      <c r="H872" s="270"/>
      <c r="I872" s="270"/>
      <c r="J872" s="270"/>
      <c r="K872" s="270"/>
      <c r="L872" s="270"/>
      <c r="M872" s="270"/>
      <c r="N872" s="270"/>
      <c r="O872" s="270"/>
      <c r="P872" s="270"/>
      <c r="Q872" s="270"/>
      <c r="R872" s="270"/>
      <c r="S872" s="270"/>
      <c r="T872" s="270"/>
      <c r="U872" s="270"/>
      <c r="V872" s="270"/>
      <c r="W872" s="270"/>
      <c r="X872" s="270"/>
      <c r="Y872" s="270"/>
      <c r="Z872" s="270"/>
      <c r="AA872" s="270"/>
      <c r="AB872" s="270"/>
    </row>
    <row r="873" spans="1:28" ht="22.5" x14ac:dyDescent="0.25">
      <c r="A873" s="270"/>
      <c r="B873" s="270"/>
      <c r="C873" s="270"/>
      <c r="D873" s="270"/>
      <c r="E873" s="270"/>
      <c r="F873" s="270"/>
      <c r="G873" s="270"/>
      <c r="H873" s="270"/>
      <c r="I873" s="270"/>
      <c r="J873" s="270"/>
      <c r="K873" s="270"/>
      <c r="L873" s="270"/>
      <c r="M873" s="270"/>
      <c r="N873" s="270"/>
      <c r="O873" s="270"/>
      <c r="P873" s="270"/>
      <c r="Q873" s="270"/>
      <c r="R873" s="270"/>
      <c r="S873" s="270"/>
      <c r="T873" s="270"/>
      <c r="U873" s="270"/>
      <c r="V873" s="270"/>
      <c r="W873" s="270"/>
      <c r="X873" s="270"/>
      <c r="Y873" s="270"/>
      <c r="Z873" s="270"/>
      <c r="AA873" s="270"/>
      <c r="AB873" s="270"/>
    </row>
    <row r="874" spans="1:28" ht="22.5" x14ac:dyDescent="0.25">
      <c r="A874" s="270"/>
      <c r="B874" s="270"/>
      <c r="C874" s="270"/>
      <c r="D874" s="270"/>
      <c r="E874" s="270"/>
      <c r="F874" s="270"/>
      <c r="G874" s="270"/>
      <c r="H874" s="270"/>
      <c r="I874" s="270"/>
      <c r="J874" s="270"/>
      <c r="K874" s="270"/>
      <c r="L874" s="270"/>
      <c r="M874" s="270"/>
      <c r="N874" s="270"/>
      <c r="O874" s="270"/>
      <c r="P874" s="270"/>
      <c r="Q874" s="270"/>
      <c r="R874" s="270"/>
      <c r="S874" s="270"/>
      <c r="T874" s="270"/>
      <c r="U874" s="270"/>
      <c r="V874" s="270"/>
      <c r="W874" s="270"/>
      <c r="X874" s="270"/>
      <c r="Y874" s="270"/>
      <c r="Z874" s="270"/>
      <c r="AA874" s="270"/>
      <c r="AB874" s="270"/>
    </row>
    <row r="875" spans="1:28" ht="22.5" x14ac:dyDescent="0.25">
      <c r="A875" s="270"/>
      <c r="B875" s="270"/>
      <c r="C875" s="270"/>
      <c r="D875" s="270"/>
      <c r="E875" s="270"/>
      <c r="F875" s="270"/>
      <c r="G875" s="270"/>
      <c r="H875" s="270"/>
      <c r="I875" s="270"/>
      <c r="J875" s="270"/>
      <c r="K875" s="270"/>
      <c r="L875" s="270"/>
      <c r="M875" s="270"/>
      <c r="N875" s="270"/>
      <c r="O875" s="270"/>
      <c r="P875" s="270"/>
      <c r="Q875" s="270"/>
      <c r="R875" s="270"/>
      <c r="S875" s="270"/>
      <c r="T875" s="270"/>
      <c r="U875" s="270"/>
      <c r="V875" s="270"/>
      <c r="W875" s="270"/>
      <c r="X875" s="270"/>
      <c r="Y875" s="270"/>
      <c r="Z875" s="270"/>
      <c r="AA875" s="270"/>
      <c r="AB875" s="270"/>
    </row>
    <row r="876" spans="1:28" ht="22.5" x14ac:dyDescent="0.25">
      <c r="A876" s="270"/>
      <c r="B876" s="270"/>
      <c r="C876" s="270"/>
      <c r="D876" s="270"/>
      <c r="E876" s="270"/>
      <c r="F876" s="270"/>
      <c r="G876" s="270"/>
      <c r="H876" s="270"/>
      <c r="I876" s="270"/>
      <c r="J876" s="270"/>
      <c r="K876" s="270"/>
      <c r="L876" s="270"/>
      <c r="M876" s="270"/>
      <c r="N876" s="270"/>
      <c r="O876" s="270"/>
      <c r="P876" s="270"/>
      <c r="Q876" s="270"/>
      <c r="R876" s="270"/>
      <c r="S876" s="270"/>
      <c r="T876" s="270"/>
      <c r="U876" s="270"/>
      <c r="V876" s="270"/>
      <c r="W876" s="270"/>
      <c r="X876" s="270"/>
      <c r="Y876" s="270"/>
      <c r="Z876" s="270"/>
      <c r="AA876" s="270"/>
      <c r="AB876" s="270"/>
    </row>
    <row r="877" spans="1:28" ht="22.5" x14ac:dyDescent="0.25">
      <c r="A877" s="270"/>
      <c r="B877" s="270"/>
      <c r="C877" s="270"/>
      <c r="D877" s="270"/>
      <c r="E877" s="270"/>
      <c r="F877" s="270"/>
      <c r="G877" s="270"/>
      <c r="H877" s="270"/>
      <c r="I877" s="270"/>
      <c r="J877" s="270"/>
      <c r="K877" s="270"/>
      <c r="L877" s="270"/>
      <c r="M877" s="270"/>
      <c r="N877" s="270"/>
      <c r="O877" s="270"/>
      <c r="P877" s="270"/>
      <c r="Q877" s="270"/>
      <c r="R877" s="270"/>
      <c r="S877" s="270"/>
      <c r="T877" s="270"/>
      <c r="U877" s="270"/>
      <c r="V877" s="270"/>
      <c r="W877" s="270"/>
      <c r="X877" s="270"/>
      <c r="Y877" s="270"/>
      <c r="Z877" s="270"/>
      <c r="AA877" s="270"/>
      <c r="AB877" s="270"/>
    </row>
    <row r="878" spans="1:28" ht="22.5" x14ac:dyDescent="0.25">
      <c r="A878" s="270"/>
      <c r="B878" s="270"/>
      <c r="C878" s="270"/>
      <c r="D878" s="270"/>
      <c r="E878" s="270"/>
      <c r="F878" s="270"/>
      <c r="G878" s="270"/>
      <c r="H878" s="270"/>
      <c r="I878" s="270"/>
      <c r="J878" s="270"/>
      <c r="K878" s="270"/>
      <c r="L878" s="270"/>
      <c r="M878" s="270"/>
      <c r="N878" s="270"/>
      <c r="O878" s="270"/>
      <c r="P878" s="270"/>
      <c r="Q878" s="270"/>
      <c r="R878" s="270"/>
      <c r="S878" s="270"/>
      <c r="T878" s="270"/>
      <c r="U878" s="270"/>
      <c r="V878" s="270"/>
      <c r="W878" s="270"/>
      <c r="X878" s="270"/>
      <c r="Y878" s="270"/>
      <c r="Z878" s="270"/>
      <c r="AA878" s="270"/>
      <c r="AB878" s="270"/>
    </row>
    <row r="879" spans="1:28" ht="22.5" x14ac:dyDescent="0.25">
      <c r="A879" s="270"/>
      <c r="B879" s="270"/>
      <c r="C879" s="270"/>
      <c r="D879" s="270"/>
      <c r="E879" s="270"/>
      <c r="F879" s="270"/>
      <c r="G879" s="270"/>
      <c r="H879" s="270"/>
      <c r="I879" s="270"/>
      <c r="J879" s="270"/>
      <c r="K879" s="270"/>
      <c r="L879" s="270"/>
      <c r="M879" s="270"/>
      <c r="N879" s="270"/>
      <c r="O879" s="270"/>
      <c r="P879" s="270"/>
      <c r="Q879" s="270"/>
      <c r="R879" s="270"/>
      <c r="S879" s="270"/>
      <c r="T879" s="270"/>
      <c r="U879" s="270"/>
      <c r="V879" s="270"/>
      <c r="W879" s="270"/>
      <c r="X879" s="270"/>
      <c r="Y879" s="270"/>
      <c r="Z879" s="270"/>
      <c r="AA879" s="270"/>
      <c r="AB879" s="270"/>
    </row>
    <row r="880" spans="1:28" ht="22.5" x14ac:dyDescent="0.25">
      <c r="A880" s="270"/>
      <c r="B880" s="270"/>
      <c r="C880" s="270"/>
      <c r="D880" s="270"/>
      <c r="E880" s="270"/>
      <c r="F880" s="270"/>
      <c r="G880" s="270"/>
      <c r="H880" s="270"/>
      <c r="I880" s="270"/>
      <c r="J880" s="270"/>
      <c r="K880" s="270"/>
      <c r="L880" s="270"/>
      <c r="M880" s="270"/>
      <c r="N880" s="270"/>
      <c r="O880" s="270"/>
      <c r="P880" s="270"/>
      <c r="Q880" s="270"/>
      <c r="R880" s="270"/>
      <c r="S880" s="270"/>
      <c r="T880" s="270"/>
      <c r="U880" s="270"/>
      <c r="V880" s="270"/>
      <c r="W880" s="270"/>
      <c r="X880" s="270"/>
      <c r="Y880" s="270"/>
      <c r="Z880" s="270"/>
      <c r="AA880" s="270"/>
      <c r="AB880" s="270"/>
    </row>
    <row r="881" spans="1:28" ht="22.5" x14ac:dyDescent="0.25">
      <c r="A881" s="270"/>
      <c r="B881" s="270"/>
      <c r="C881" s="270"/>
      <c r="D881" s="270"/>
      <c r="E881" s="270"/>
      <c r="F881" s="270"/>
      <c r="G881" s="270"/>
      <c r="H881" s="270"/>
      <c r="I881" s="270"/>
      <c r="J881" s="270"/>
      <c r="K881" s="270"/>
      <c r="L881" s="270"/>
      <c r="M881" s="270"/>
      <c r="N881" s="270"/>
      <c r="O881" s="270"/>
      <c r="P881" s="270"/>
      <c r="Q881" s="270"/>
      <c r="R881" s="270"/>
      <c r="S881" s="270"/>
      <c r="T881" s="270"/>
      <c r="U881" s="270"/>
      <c r="V881" s="270"/>
      <c r="W881" s="270"/>
      <c r="X881" s="270"/>
      <c r="Y881" s="270"/>
      <c r="Z881" s="270"/>
      <c r="AA881" s="270"/>
      <c r="AB881" s="270"/>
    </row>
    <row r="882" spans="1:28" ht="22.5" x14ac:dyDescent="0.25">
      <c r="A882" s="270"/>
      <c r="B882" s="270"/>
      <c r="C882" s="270"/>
      <c r="D882" s="270"/>
      <c r="E882" s="270"/>
      <c r="F882" s="270"/>
      <c r="G882" s="270"/>
      <c r="H882" s="270"/>
      <c r="I882" s="270"/>
      <c r="J882" s="270"/>
      <c r="K882" s="270"/>
      <c r="L882" s="270"/>
      <c r="M882" s="270"/>
      <c r="N882" s="270"/>
      <c r="O882" s="270"/>
      <c r="P882" s="270"/>
      <c r="Q882" s="270"/>
      <c r="R882" s="270"/>
      <c r="S882" s="270"/>
      <c r="T882" s="270"/>
      <c r="U882" s="270"/>
      <c r="V882" s="270"/>
      <c r="W882" s="270"/>
      <c r="X882" s="270"/>
      <c r="Y882" s="270"/>
      <c r="Z882" s="270"/>
      <c r="AA882" s="270"/>
      <c r="AB882" s="270"/>
    </row>
    <row r="883" spans="1:28" ht="22.5" x14ac:dyDescent="0.25">
      <c r="A883" s="270"/>
      <c r="B883" s="270"/>
      <c r="C883" s="270"/>
      <c r="D883" s="270"/>
      <c r="E883" s="270"/>
      <c r="F883" s="270"/>
      <c r="G883" s="270"/>
      <c r="H883" s="270"/>
      <c r="I883" s="270"/>
      <c r="J883" s="270"/>
      <c r="K883" s="270"/>
      <c r="L883" s="270"/>
      <c r="M883" s="270"/>
      <c r="N883" s="270"/>
      <c r="O883" s="270"/>
      <c r="P883" s="270"/>
      <c r="Q883" s="270"/>
      <c r="R883" s="270"/>
      <c r="S883" s="270"/>
      <c r="T883" s="270"/>
      <c r="U883" s="270"/>
      <c r="V883" s="270"/>
      <c r="W883" s="270"/>
      <c r="X883" s="270"/>
      <c r="Y883" s="270"/>
      <c r="Z883" s="270"/>
      <c r="AA883" s="270"/>
      <c r="AB883" s="270"/>
    </row>
    <row r="884" spans="1:28" ht="22.5" x14ac:dyDescent="0.25">
      <c r="A884" s="270"/>
      <c r="B884" s="270"/>
      <c r="C884" s="270"/>
      <c r="D884" s="270"/>
      <c r="E884" s="270"/>
      <c r="F884" s="270"/>
      <c r="G884" s="270"/>
      <c r="H884" s="270"/>
      <c r="I884" s="270"/>
      <c r="J884" s="270"/>
      <c r="K884" s="270"/>
      <c r="L884" s="270"/>
      <c r="M884" s="270"/>
      <c r="N884" s="270"/>
      <c r="O884" s="270"/>
      <c r="P884" s="270"/>
      <c r="Q884" s="270"/>
      <c r="R884" s="270"/>
      <c r="S884" s="270"/>
      <c r="T884" s="270"/>
      <c r="U884" s="270"/>
      <c r="V884" s="270"/>
      <c r="W884" s="270"/>
      <c r="X884" s="270"/>
      <c r="Y884" s="270"/>
      <c r="Z884" s="270"/>
      <c r="AA884" s="270"/>
      <c r="AB884" s="270"/>
    </row>
    <row r="885" spans="1:28" ht="22.5" x14ac:dyDescent="0.25">
      <c r="A885" s="270"/>
      <c r="B885" s="270"/>
      <c r="C885" s="270"/>
      <c r="D885" s="270"/>
      <c r="E885" s="270"/>
      <c r="F885" s="270"/>
      <c r="G885" s="270"/>
      <c r="H885" s="270"/>
      <c r="I885" s="270"/>
      <c r="J885" s="270"/>
      <c r="K885" s="270"/>
      <c r="L885" s="270"/>
      <c r="M885" s="270"/>
      <c r="N885" s="270"/>
      <c r="O885" s="270"/>
      <c r="P885" s="270"/>
      <c r="Q885" s="270"/>
      <c r="R885" s="270"/>
      <c r="S885" s="270"/>
      <c r="T885" s="270"/>
      <c r="U885" s="270"/>
      <c r="V885" s="270"/>
      <c r="W885" s="270"/>
      <c r="X885" s="270"/>
      <c r="Y885" s="270"/>
      <c r="Z885" s="270"/>
      <c r="AA885" s="270"/>
      <c r="AB885" s="270"/>
    </row>
    <row r="886" spans="1:28" ht="22.5" x14ac:dyDescent="0.25">
      <c r="A886" s="270"/>
      <c r="B886" s="270"/>
      <c r="C886" s="270"/>
      <c r="D886" s="270"/>
      <c r="E886" s="270"/>
      <c r="F886" s="270"/>
      <c r="G886" s="270"/>
      <c r="H886" s="270"/>
      <c r="I886" s="270"/>
      <c r="J886" s="270"/>
      <c r="K886" s="270"/>
      <c r="L886" s="270"/>
      <c r="M886" s="270"/>
      <c r="N886" s="270"/>
      <c r="O886" s="270"/>
      <c r="P886" s="270"/>
      <c r="Q886" s="270"/>
      <c r="R886" s="270"/>
      <c r="S886" s="270"/>
      <c r="T886" s="270"/>
      <c r="U886" s="270"/>
      <c r="V886" s="270"/>
      <c r="W886" s="270"/>
      <c r="X886" s="270"/>
      <c r="Y886" s="270"/>
      <c r="Z886" s="270"/>
      <c r="AA886" s="270"/>
      <c r="AB886" s="270"/>
    </row>
    <row r="887" spans="1:28" ht="22.5" x14ac:dyDescent="0.25">
      <c r="A887" s="270"/>
      <c r="B887" s="270"/>
      <c r="C887" s="270"/>
      <c r="D887" s="270"/>
      <c r="E887" s="270"/>
      <c r="F887" s="270"/>
      <c r="G887" s="270"/>
      <c r="H887" s="270"/>
      <c r="I887" s="270"/>
      <c r="J887" s="270"/>
      <c r="K887" s="270"/>
      <c r="L887" s="270"/>
      <c r="M887" s="270"/>
      <c r="N887" s="270"/>
      <c r="O887" s="270"/>
      <c r="P887" s="270"/>
      <c r="Q887" s="270"/>
      <c r="R887" s="270"/>
      <c r="S887" s="270"/>
      <c r="T887" s="270"/>
      <c r="U887" s="270"/>
      <c r="V887" s="270"/>
      <c r="W887" s="270"/>
      <c r="X887" s="270"/>
      <c r="Y887" s="270"/>
      <c r="Z887" s="270"/>
      <c r="AA887" s="270"/>
      <c r="AB887" s="270"/>
    </row>
    <row r="888" spans="1:28" ht="22.5" x14ac:dyDescent="0.25">
      <c r="A888" s="270"/>
      <c r="B888" s="270"/>
      <c r="C888" s="270"/>
      <c r="D888" s="270"/>
      <c r="E888" s="270"/>
      <c r="F888" s="270"/>
      <c r="G888" s="270"/>
      <c r="H888" s="270"/>
      <c r="I888" s="270"/>
      <c r="J888" s="270"/>
      <c r="K888" s="270"/>
      <c r="L888" s="270"/>
      <c r="M888" s="270"/>
      <c r="N888" s="270"/>
      <c r="O888" s="270"/>
      <c r="P888" s="270"/>
      <c r="Q888" s="270"/>
      <c r="R888" s="270"/>
      <c r="S888" s="270"/>
      <c r="T888" s="270"/>
      <c r="U888" s="270"/>
      <c r="V888" s="270"/>
      <c r="W888" s="270"/>
      <c r="X888" s="270"/>
      <c r="Y888" s="270"/>
      <c r="Z888" s="270"/>
      <c r="AA888" s="270"/>
      <c r="AB888" s="270"/>
    </row>
    <row r="889" spans="1:28" ht="22.5" x14ac:dyDescent="0.25">
      <c r="A889" s="270"/>
      <c r="B889" s="270"/>
      <c r="C889" s="270"/>
      <c r="D889" s="270"/>
      <c r="E889" s="270"/>
      <c r="F889" s="270"/>
      <c r="G889" s="270"/>
      <c r="H889" s="270"/>
      <c r="I889" s="270"/>
      <c r="J889" s="270"/>
      <c r="K889" s="270"/>
      <c r="L889" s="270"/>
      <c r="M889" s="270"/>
      <c r="N889" s="270"/>
      <c r="O889" s="270"/>
      <c r="P889" s="270"/>
      <c r="Q889" s="270"/>
      <c r="R889" s="270"/>
      <c r="S889" s="270"/>
      <c r="T889" s="270"/>
      <c r="U889" s="270"/>
      <c r="V889" s="270"/>
      <c r="W889" s="270"/>
      <c r="X889" s="270"/>
      <c r="Y889" s="270"/>
      <c r="Z889" s="270"/>
      <c r="AA889" s="270"/>
      <c r="AB889" s="270"/>
    </row>
    <row r="890" spans="1:28" ht="22.5" x14ac:dyDescent="0.25">
      <c r="A890" s="270"/>
      <c r="B890" s="270"/>
      <c r="C890" s="270"/>
      <c r="D890" s="270"/>
      <c r="E890" s="270"/>
      <c r="F890" s="270"/>
      <c r="G890" s="270"/>
      <c r="H890" s="270"/>
      <c r="I890" s="270"/>
      <c r="J890" s="270"/>
      <c r="K890" s="270"/>
      <c r="L890" s="270"/>
      <c r="M890" s="270"/>
      <c r="N890" s="270"/>
      <c r="O890" s="270"/>
      <c r="P890" s="270"/>
      <c r="Q890" s="270"/>
      <c r="R890" s="270"/>
      <c r="S890" s="270"/>
      <c r="T890" s="270"/>
      <c r="U890" s="270"/>
      <c r="V890" s="270"/>
      <c r="W890" s="270"/>
      <c r="X890" s="270"/>
      <c r="Y890" s="270"/>
      <c r="Z890" s="270"/>
      <c r="AA890" s="270"/>
      <c r="AB890" s="270"/>
    </row>
    <row r="891" spans="1:28" ht="22.5" x14ac:dyDescent="0.25">
      <c r="A891" s="270"/>
      <c r="B891" s="270"/>
      <c r="C891" s="270"/>
      <c r="D891" s="270"/>
      <c r="E891" s="270"/>
      <c r="F891" s="270"/>
      <c r="G891" s="270"/>
      <c r="H891" s="270"/>
      <c r="I891" s="270"/>
      <c r="J891" s="270"/>
      <c r="K891" s="270"/>
      <c r="L891" s="270"/>
      <c r="M891" s="270"/>
      <c r="N891" s="270"/>
      <c r="O891" s="270"/>
      <c r="P891" s="270"/>
      <c r="Q891" s="270"/>
      <c r="R891" s="270"/>
      <c r="S891" s="270"/>
      <c r="T891" s="270"/>
      <c r="U891" s="270"/>
      <c r="V891" s="270"/>
      <c r="W891" s="270"/>
      <c r="X891" s="270"/>
      <c r="Y891" s="270"/>
      <c r="Z891" s="270"/>
      <c r="AA891" s="270"/>
      <c r="AB891" s="270"/>
    </row>
    <row r="892" spans="1:28" ht="22.5" x14ac:dyDescent="0.25">
      <c r="A892" s="270"/>
      <c r="B892" s="270"/>
      <c r="C892" s="270"/>
      <c r="D892" s="270"/>
      <c r="E892" s="270"/>
      <c r="F892" s="270"/>
      <c r="G892" s="270"/>
      <c r="H892" s="270"/>
      <c r="I892" s="270"/>
      <c r="J892" s="270"/>
      <c r="K892" s="270"/>
      <c r="L892" s="270"/>
      <c r="M892" s="270"/>
      <c r="N892" s="270"/>
      <c r="O892" s="270"/>
      <c r="P892" s="270"/>
      <c r="Q892" s="270"/>
      <c r="R892" s="270"/>
      <c r="S892" s="270"/>
      <c r="T892" s="270"/>
      <c r="U892" s="270"/>
      <c r="V892" s="270"/>
      <c r="W892" s="270"/>
      <c r="X892" s="270"/>
      <c r="Y892" s="270"/>
      <c r="Z892" s="270"/>
      <c r="AA892" s="270"/>
      <c r="AB892" s="270"/>
    </row>
    <row r="893" spans="1:28" ht="22.5" x14ac:dyDescent="0.25">
      <c r="A893" s="270"/>
      <c r="B893" s="270"/>
      <c r="C893" s="270"/>
      <c r="D893" s="270"/>
      <c r="E893" s="270"/>
      <c r="F893" s="270"/>
      <c r="G893" s="270"/>
      <c r="H893" s="270"/>
      <c r="I893" s="270"/>
      <c r="J893" s="270"/>
      <c r="K893" s="270"/>
      <c r="L893" s="270"/>
      <c r="M893" s="270"/>
      <c r="N893" s="270"/>
      <c r="O893" s="270"/>
      <c r="P893" s="270"/>
      <c r="Q893" s="270"/>
      <c r="R893" s="270"/>
      <c r="S893" s="270"/>
      <c r="T893" s="270"/>
      <c r="U893" s="270"/>
      <c r="V893" s="270"/>
      <c r="W893" s="270"/>
      <c r="X893" s="270"/>
      <c r="Y893" s="270"/>
      <c r="Z893" s="270"/>
      <c r="AA893" s="270"/>
      <c r="AB893" s="270"/>
    </row>
    <row r="894" spans="1:28" ht="22.5" x14ac:dyDescent="0.25">
      <c r="A894" s="270"/>
      <c r="B894" s="270"/>
      <c r="C894" s="270"/>
      <c r="D894" s="270"/>
      <c r="E894" s="270"/>
      <c r="F894" s="270"/>
      <c r="G894" s="270"/>
      <c r="H894" s="270"/>
      <c r="I894" s="270"/>
      <c r="J894" s="270"/>
      <c r="K894" s="270"/>
      <c r="L894" s="270"/>
      <c r="M894" s="270"/>
      <c r="N894" s="270"/>
      <c r="O894" s="270"/>
      <c r="P894" s="270"/>
      <c r="Q894" s="270"/>
      <c r="R894" s="270"/>
      <c r="S894" s="270"/>
      <c r="T894" s="270"/>
      <c r="U894" s="270"/>
      <c r="V894" s="270"/>
      <c r="W894" s="270"/>
      <c r="X894" s="270"/>
      <c r="Y894" s="270"/>
      <c r="Z894" s="270"/>
      <c r="AA894" s="270"/>
      <c r="AB894" s="270"/>
    </row>
    <row r="895" spans="1:28" ht="22.5" x14ac:dyDescent="0.25">
      <c r="A895" s="270"/>
      <c r="B895" s="270"/>
      <c r="C895" s="270"/>
      <c r="D895" s="270"/>
      <c r="E895" s="270"/>
      <c r="F895" s="270"/>
      <c r="G895" s="270"/>
      <c r="H895" s="270"/>
      <c r="I895" s="270"/>
      <c r="J895" s="270"/>
      <c r="K895" s="270"/>
      <c r="L895" s="270"/>
      <c r="M895" s="270"/>
      <c r="N895" s="270"/>
      <c r="O895" s="270"/>
      <c r="P895" s="270"/>
      <c r="Q895" s="270"/>
      <c r="R895" s="270"/>
      <c r="S895" s="270"/>
      <c r="T895" s="270"/>
      <c r="U895" s="270"/>
      <c r="V895" s="270"/>
      <c r="W895" s="270"/>
      <c r="X895" s="270"/>
      <c r="Y895" s="270"/>
      <c r="Z895" s="270"/>
      <c r="AA895" s="270"/>
      <c r="AB895" s="270"/>
    </row>
    <row r="896" spans="1:28" ht="22.5" x14ac:dyDescent="0.25">
      <c r="A896" s="270"/>
      <c r="B896" s="270"/>
      <c r="C896" s="270"/>
      <c r="D896" s="270"/>
      <c r="E896" s="270"/>
      <c r="F896" s="270"/>
      <c r="G896" s="270"/>
      <c r="H896" s="270"/>
      <c r="I896" s="270"/>
      <c r="J896" s="270"/>
      <c r="K896" s="270"/>
      <c r="L896" s="270"/>
      <c r="M896" s="270"/>
      <c r="N896" s="270"/>
      <c r="O896" s="270"/>
      <c r="P896" s="270"/>
      <c r="Q896" s="270"/>
      <c r="R896" s="270"/>
      <c r="S896" s="270"/>
      <c r="T896" s="270"/>
      <c r="U896" s="270"/>
      <c r="V896" s="270"/>
      <c r="W896" s="270"/>
      <c r="X896" s="270"/>
      <c r="Y896" s="270"/>
      <c r="Z896" s="270"/>
      <c r="AA896" s="270"/>
      <c r="AB896" s="270"/>
    </row>
    <row r="897" spans="1:28" ht="22.5" x14ac:dyDescent="0.25">
      <c r="A897" s="270"/>
      <c r="B897" s="270"/>
      <c r="C897" s="270"/>
      <c r="D897" s="270"/>
      <c r="E897" s="270"/>
      <c r="F897" s="270"/>
      <c r="G897" s="270"/>
      <c r="H897" s="270"/>
      <c r="I897" s="270"/>
      <c r="J897" s="270"/>
      <c r="K897" s="270"/>
      <c r="L897" s="270"/>
      <c r="M897" s="270"/>
      <c r="N897" s="270"/>
      <c r="O897" s="270"/>
      <c r="P897" s="270"/>
      <c r="Q897" s="270"/>
      <c r="R897" s="270"/>
      <c r="S897" s="270"/>
      <c r="T897" s="270"/>
      <c r="U897" s="270"/>
      <c r="V897" s="270"/>
      <c r="W897" s="270"/>
      <c r="X897" s="270"/>
      <c r="Y897" s="270"/>
      <c r="Z897" s="270"/>
      <c r="AA897" s="270"/>
      <c r="AB897" s="270"/>
    </row>
    <row r="898" spans="1:28" ht="22.5" x14ac:dyDescent="0.25">
      <c r="A898" s="270"/>
      <c r="B898" s="270"/>
      <c r="C898" s="270"/>
      <c r="D898" s="270"/>
      <c r="E898" s="270"/>
      <c r="F898" s="270"/>
      <c r="G898" s="270"/>
      <c r="H898" s="270"/>
      <c r="I898" s="270"/>
      <c r="J898" s="270"/>
      <c r="K898" s="270"/>
      <c r="L898" s="270"/>
      <c r="M898" s="270"/>
      <c r="N898" s="270"/>
      <c r="O898" s="270"/>
      <c r="P898" s="270"/>
      <c r="Q898" s="270"/>
      <c r="R898" s="270"/>
      <c r="S898" s="270"/>
      <c r="T898" s="270"/>
      <c r="U898" s="270"/>
      <c r="V898" s="270"/>
      <c r="W898" s="270"/>
      <c r="X898" s="270"/>
      <c r="Y898" s="270"/>
      <c r="Z898" s="270"/>
      <c r="AA898" s="270"/>
      <c r="AB898" s="270"/>
    </row>
    <row r="899" spans="1:28" ht="22.5" x14ac:dyDescent="0.25">
      <c r="A899" s="270"/>
      <c r="B899" s="270"/>
      <c r="C899" s="270"/>
      <c r="D899" s="270"/>
      <c r="E899" s="270"/>
      <c r="F899" s="270"/>
      <c r="G899" s="270"/>
      <c r="H899" s="270"/>
      <c r="I899" s="270"/>
      <c r="J899" s="270"/>
      <c r="K899" s="270"/>
      <c r="L899" s="270"/>
      <c r="M899" s="270"/>
      <c r="N899" s="270"/>
      <c r="O899" s="270"/>
      <c r="P899" s="270"/>
      <c r="Q899" s="270"/>
      <c r="R899" s="270"/>
      <c r="S899" s="270"/>
      <c r="T899" s="270"/>
      <c r="U899" s="270"/>
      <c r="V899" s="270"/>
      <c r="W899" s="270"/>
      <c r="X899" s="270"/>
      <c r="Y899" s="270"/>
      <c r="Z899" s="270"/>
      <c r="AA899" s="270"/>
      <c r="AB899" s="270"/>
    </row>
    <row r="900" spans="1:28" ht="22.5" x14ac:dyDescent="0.25">
      <c r="A900" s="270"/>
      <c r="B900" s="270"/>
      <c r="C900" s="270"/>
      <c r="D900" s="270"/>
      <c r="E900" s="270"/>
      <c r="F900" s="270"/>
      <c r="G900" s="270"/>
      <c r="H900" s="270"/>
      <c r="I900" s="270"/>
      <c r="J900" s="270"/>
      <c r="K900" s="270"/>
      <c r="L900" s="270"/>
      <c r="M900" s="270"/>
      <c r="N900" s="270"/>
      <c r="O900" s="270"/>
      <c r="P900" s="270"/>
      <c r="Q900" s="270"/>
      <c r="R900" s="270"/>
      <c r="S900" s="270"/>
      <c r="T900" s="270"/>
      <c r="U900" s="270"/>
      <c r="V900" s="270"/>
      <c r="W900" s="270"/>
      <c r="X900" s="270"/>
      <c r="Y900" s="270"/>
      <c r="Z900" s="270"/>
      <c r="AA900" s="270"/>
      <c r="AB900" s="270"/>
    </row>
    <row r="901" spans="1:28" ht="22.5" x14ac:dyDescent="0.25">
      <c r="A901" s="270"/>
      <c r="B901" s="270"/>
      <c r="C901" s="270"/>
      <c r="D901" s="270"/>
      <c r="E901" s="270"/>
      <c r="F901" s="270"/>
      <c r="G901" s="270"/>
      <c r="H901" s="270"/>
      <c r="I901" s="270"/>
      <c r="J901" s="270"/>
      <c r="K901" s="270"/>
      <c r="L901" s="270"/>
      <c r="M901" s="270"/>
      <c r="N901" s="270"/>
      <c r="O901" s="270"/>
      <c r="P901" s="270"/>
      <c r="Q901" s="270"/>
      <c r="R901" s="270"/>
      <c r="S901" s="270"/>
      <c r="T901" s="270"/>
      <c r="U901" s="270"/>
      <c r="V901" s="270"/>
      <c r="W901" s="270"/>
      <c r="X901" s="270"/>
      <c r="Y901" s="270"/>
      <c r="Z901" s="270"/>
      <c r="AA901" s="270"/>
      <c r="AB901" s="270"/>
    </row>
    <row r="902" spans="1:28" ht="22.5" x14ac:dyDescent="0.25">
      <c r="A902" s="270"/>
      <c r="B902" s="270"/>
      <c r="C902" s="270"/>
      <c r="D902" s="270"/>
      <c r="E902" s="270"/>
      <c r="F902" s="270"/>
      <c r="G902" s="270"/>
      <c r="H902" s="270"/>
      <c r="I902" s="270"/>
      <c r="J902" s="270"/>
      <c r="K902" s="270"/>
      <c r="L902" s="270"/>
      <c r="M902" s="270"/>
      <c r="N902" s="270"/>
      <c r="O902" s="270"/>
      <c r="P902" s="270"/>
      <c r="Q902" s="270"/>
      <c r="R902" s="270"/>
      <c r="S902" s="270"/>
      <c r="T902" s="270"/>
      <c r="U902" s="270"/>
      <c r="V902" s="270"/>
      <c r="W902" s="270"/>
      <c r="X902" s="270"/>
      <c r="Y902" s="270"/>
      <c r="Z902" s="270"/>
      <c r="AA902" s="270"/>
      <c r="AB902" s="270"/>
    </row>
    <row r="903" spans="1:28" ht="22.5" x14ac:dyDescent="0.25">
      <c r="A903" s="270"/>
      <c r="B903" s="270"/>
      <c r="C903" s="270"/>
      <c r="D903" s="270"/>
      <c r="E903" s="270"/>
      <c r="F903" s="270"/>
      <c r="G903" s="270"/>
      <c r="H903" s="270"/>
      <c r="I903" s="270"/>
      <c r="J903" s="270"/>
      <c r="K903" s="270"/>
      <c r="L903" s="270"/>
      <c r="M903" s="270"/>
      <c r="N903" s="270"/>
      <c r="O903" s="270"/>
      <c r="P903" s="270"/>
      <c r="Q903" s="270"/>
      <c r="R903" s="270"/>
      <c r="S903" s="270"/>
      <c r="T903" s="270"/>
      <c r="U903" s="270"/>
      <c r="V903" s="270"/>
      <c r="W903" s="270"/>
      <c r="X903" s="270"/>
      <c r="Y903" s="270"/>
      <c r="Z903" s="270"/>
      <c r="AA903" s="270"/>
      <c r="AB903" s="270"/>
    </row>
    <row r="904" spans="1:28" ht="22.5" x14ac:dyDescent="0.25">
      <c r="A904" s="270"/>
      <c r="B904" s="270"/>
      <c r="C904" s="270"/>
      <c r="D904" s="270"/>
      <c r="E904" s="270"/>
      <c r="F904" s="270"/>
      <c r="G904" s="270"/>
      <c r="H904" s="270"/>
      <c r="I904" s="270"/>
      <c r="J904" s="270"/>
      <c r="K904" s="270"/>
      <c r="L904" s="270"/>
      <c r="M904" s="270"/>
      <c r="N904" s="270"/>
      <c r="O904" s="270"/>
      <c r="P904" s="270"/>
      <c r="Q904" s="270"/>
      <c r="R904" s="270"/>
      <c r="S904" s="270"/>
      <c r="T904" s="270"/>
      <c r="U904" s="270"/>
      <c r="V904" s="270"/>
      <c r="W904" s="270"/>
      <c r="X904" s="270"/>
      <c r="Y904" s="270"/>
      <c r="Z904" s="270"/>
      <c r="AA904" s="270"/>
      <c r="AB904" s="270"/>
    </row>
    <row r="905" spans="1:28" ht="22.5" x14ac:dyDescent="0.25">
      <c r="A905" s="270"/>
      <c r="B905" s="270"/>
      <c r="C905" s="270"/>
      <c r="D905" s="270"/>
      <c r="E905" s="270"/>
      <c r="F905" s="270"/>
      <c r="G905" s="270"/>
      <c r="H905" s="270"/>
      <c r="I905" s="270"/>
      <c r="J905" s="270"/>
      <c r="K905" s="270"/>
      <c r="L905" s="270"/>
      <c r="M905" s="270"/>
      <c r="N905" s="270"/>
      <c r="O905" s="270"/>
      <c r="P905" s="270"/>
      <c r="Q905" s="270"/>
      <c r="R905" s="270"/>
      <c r="S905" s="270"/>
      <c r="T905" s="270"/>
      <c r="U905" s="270"/>
      <c r="V905" s="270"/>
      <c r="W905" s="270"/>
      <c r="X905" s="270"/>
      <c r="Y905" s="270"/>
      <c r="Z905" s="270"/>
      <c r="AA905" s="270"/>
      <c r="AB905" s="270"/>
    </row>
    <row r="906" spans="1:28" ht="22.5" x14ac:dyDescent="0.25">
      <c r="A906" s="270"/>
      <c r="B906" s="270"/>
      <c r="C906" s="270"/>
      <c r="D906" s="270"/>
      <c r="E906" s="270"/>
      <c r="F906" s="270"/>
      <c r="G906" s="270"/>
      <c r="H906" s="270"/>
      <c r="I906" s="270"/>
      <c r="J906" s="270"/>
      <c r="K906" s="270"/>
      <c r="L906" s="270"/>
      <c r="M906" s="270"/>
      <c r="N906" s="270"/>
      <c r="O906" s="270"/>
      <c r="P906" s="270"/>
      <c r="Q906" s="270"/>
      <c r="R906" s="270"/>
      <c r="S906" s="270"/>
      <c r="T906" s="270"/>
      <c r="U906" s="270"/>
      <c r="V906" s="270"/>
      <c r="W906" s="270"/>
      <c r="X906" s="270"/>
      <c r="Y906" s="270"/>
      <c r="Z906" s="270"/>
      <c r="AA906" s="270"/>
      <c r="AB906" s="270"/>
    </row>
    <row r="907" spans="1:28" ht="22.5" x14ac:dyDescent="0.25">
      <c r="A907" s="270"/>
      <c r="B907" s="270"/>
      <c r="C907" s="270"/>
      <c r="D907" s="270"/>
      <c r="E907" s="270"/>
      <c r="F907" s="270"/>
      <c r="G907" s="270"/>
      <c r="H907" s="270"/>
      <c r="I907" s="270"/>
      <c r="J907" s="270"/>
      <c r="K907" s="270"/>
      <c r="L907" s="270"/>
      <c r="M907" s="270"/>
      <c r="N907" s="270"/>
      <c r="O907" s="270"/>
      <c r="P907" s="270"/>
      <c r="Q907" s="270"/>
      <c r="R907" s="270"/>
      <c r="S907" s="270"/>
      <c r="T907" s="270"/>
      <c r="U907" s="270"/>
      <c r="V907" s="270"/>
      <c r="W907" s="270"/>
      <c r="X907" s="270"/>
      <c r="Y907" s="270"/>
      <c r="Z907" s="270"/>
      <c r="AA907" s="270"/>
      <c r="AB907" s="270"/>
    </row>
    <row r="908" spans="1:28" ht="22.5" x14ac:dyDescent="0.25">
      <c r="A908" s="270"/>
      <c r="B908" s="270"/>
      <c r="C908" s="270"/>
      <c r="D908" s="270"/>
      <c r="E908" s="270"/>
      <c r="F908" s="270"/>
      <c r="G908" s="270"/>
      <c r="H908" s="270"/>
      <c r="I908" s="270"/>
      <c r="J908" s="270"/>
      <c r="K908" s="270"/>
      <c r="L908" s="270"/>
      <c r="M908" s="270"/>
      <c r="N908" s="270"/>
      <c r="O908" s="270"/>
      <c r="P908" s="270"/>
      <c r="Q908" s="270"/>
      <c r="R908" s="270"/>
      <c r="S908" s="270"/>
      <c r="T908" s="270"/>
      <c r="U908" s="270"/>
      <c r="V908" s="270"/>
      <c r="W908" s="270"/>
      <c r="X908" s="270"/>
      <c r="Y908" s="270"/>
      <c r="Z908" s="270"/>
      <c r="AA908" s="270"/>
      <c r="AB908" s="270"/>
    </row>
    <row r="909" spans="1:28" ht="22.5" x14ac:dyDescent="0.25">
      <c r="A909" s="270"/>
      <c r="B909" s="270"/>
      <c r="C909" s="270"/>
      <c r="D909" s="270"/>
      <c r="E909" s="270"/>
      <c r="F909" s="270"/>
      <c r="G909" s="270"/>
      <c r="H909" s="270"/>
      <c r="I909" s="270"/>
      <c r="J909" s="270"/>
      <c r="K909" s="270"/>
      <c r="L909" s="270"/>
      <c r="M909" s="270"/>
      <c r="N909" s="270"/>
      <c r="O909" s="270"/>
      <c r="P909" s="270"/>
      <c r="Q909" s="270"/>
      <c r="R909" s="270"/>
      <c r="S909" s="270"/>
      <c r="T909" s="270"/>
      <c r="U909" s="270"/>
      <c r="V909" s="270"/>
      <c r="W909" s="270"/>
      <c r="X909" s="270"/>
      <c r="Y909" s="270"/>
      <c r="Z909" s="270"/>
      <c r="AA909" s="270"/>
      <c r="AB909" s="270"/>
    </row>
    <row r="910" spans="1:28" ht="22.5" x14ac:dyDescent="0.25">
      <c r="A910" s="270"/>
      <c r="B910" s="270"/>
      <c r="C910" s="270"/>
      <c r="D910" s="270"/>
      <c r="E910" s="270"/>
      <c r="F910" s="270"/>
      <c r="G910" s="270"/>
      <c r="H910" s="270"/>
      <c r="I910" s="270"/>
      <c r="J910" s="270"/>
      <c r="K910" s="270"/>
      <c r="L910" s="270"/>
      <c r="M910" s="270"/>
      <c r="N910" s="270"/>
      <c r="O910" s="270"/>
      <c r="P910" s="270"/>
      <c r="Q910" s="270"/>
      <c r="R910" s="270"/>
      <c r="S910" s="270"/>
      <c r="T910" s="270"/>
      <c r="U910" s="270"/>
      <c r="V910" s="270"/>
      <c r="W910" s="270"/>
      <c r="X910" s="270"/>
      <c r="Y910" s="270"/>
      <c r="Z910" s="270"/>
      <c r="AA910" s="270"/>
      <c r="AB910" s="270"/>
    </row>
    <row r="911" spans="1:28" ht="22.5" x14ac:dyDescent="0.25">
      <c r="A911" s="270"/>
      <c r="B911" s="270"/>
      <c r="C911" s="270"/>
      <c r="D911" s="270"/>
      <c r="E911" s="270"/>
      <c r="F911" s="270"/>
      <c r="G911" s="270"/>
      <c r="H911" s="270"/>
      <c r="I911" s="270"/>
      <c r="J911" s="270"/>
      <c r="K911" s="270"/>
      <c r="L911" s="270"/>
      <c r="M911" s="270"/>
      <c r="N911" s="270"/>
      <c r="O911" s="270"/>
      <c r="P911" s="270"/>
      <c r="Q911" s="270"/>
      <c r="R911" s="270"/>
      <c r="S911" s="270"/>
      <c r="T911" s="270"/>
      <c r="U911" s="270"/>
      <c r="V911" s="270"/>
      <c r="W911" s="270"/>
      <c r="X911" s="270"/>
      <c r="Y911" s="270"/>
      <c r="Z911" s="270"/>
      <c r="AA911" s="270"/>
      <c r="AB911" s="270"/>
    </row>
    <row r="912" spans="1:28" ht="22.5" x14ac:dyDescent="0.25">
      <c r="A912" s="270"/>
      <c r="B912" s="270"/>
      <c r="C912" s="270"/>
      <c r="D912" s="270"/>
      <c r="E912" s="270"/>
      <c r="F912" s="270"/>
      <c r="G912" s="270"/>
      <c r="H912" s="270"/>
      <c r="I912" s="270"/>
      <c r="J912" s="270"/>
      <c r="K912" s="270"/>
      <c r="L912" s="270"/>
      <c r="M912" s="270"/>
      <c r="N912" s="270"/>
      <c r="O912" s="270"/>
      <c r="P912" s="270"/>
      <c r="Q912" s="270"/>
      <c r="R912" s="270"/>
      <c r="S912" s="270"/>
      <c r="T912" s="270"/>
      <c r="U912" s="270"/>
      <c r="V912" s="270"/>
      <c r="W912" s="270"/>
      <c r="X912" s="270"/>
      <c r="Y912" s="270"/>
      <c r="Z912" s="270"/>
      <c r="AA912" s="270"/>
      <c r="AB912" s="270"/>
    </row>
    <row r="913" spans="1:28" ht="22.5" x14ac:dyDescent="0.25">
      <c r="A913" s="270"/>
      <c r="B913" s="270"/>
      <c r="C913" s="270"/>
      <c r="D913" s="270"/>
      <c r="E913" s="270"/>
      <c r="F913" s="270"/>
      <c r="G913" s="270"/>
      <c r="H913" s="270"/>
      <c r="I913" s="270"/>
      <c r="J913" s="270"/>
      <c r="K913" s="270"/>
      <c r="L913" s="270"/>
      <c r="M913" s="270"/>
      <c r="N913" s="270"/>
      <c r="O913" s="270"/>
      <c r="P913" s="270"/>
      <c r="Q913" s="270"/>
      <c r="R913" s="270"/>
      <c r="S913" s="270"/>
      <c r="T913" s="270"/>
      <c r="U913" s="270"/>
      <c r="V913" s="270"/>
      <c r="W913" s="270"/>
      <c r="X913" s="270"/>
      <c r="Y913" s="270"/>
      <c r="Z913" s="270"/>
      <c r="AA913" s="270"/>
      <c r="AB913" s="270"/>
    </row>
    <row r="914" spans="1:28" ht="22.5" x14ac:dyDescent="0.25">
      <c r="A914" s="270"/>
      <c r="B914" s="270"/>
      <c r="C914" s="270"/>
      <c r="D914" s="270"/>
      <c r="E914" s="270"/>
      <c r="F914" s="270"/>
      <c r="G914" s="270"/>
      <c r="H914" s="270"/>
      <c r="I914" s="270"/>
      <c r="J914" s="270"/>
      <c r="K914" s="270"/>
      <c r="L914" s="270"/>
      <c r="M914" s="270"/>
      <c r="N914" s="270"/>
      <c r="O914" s="270"/>
      <c r="P914" s="270"/>
      <c r="Q914" s="270"/>
      <c r="R914" s="270"/>
      <c r="S914" s="270"/>
      <c r="T914" s="270"/>
      <c r="U914" s="270"/>
      <c r="V914" s="270"/>
      <c r="W914" s="270"/>
      <c r="X914" s="270"/>
      <c r="Y914" s="270"/>
      <c r="Z914" s="270"/>
      <c r="AA914" s="270"/>
      <c r="AB914" s="270"/>
    </row>
    <row r="915" spans="1:28" ht="22.5" x14ac:dyDescent="0.25">
      <c r="A915" s="270"/>
      <c r="B915" s="270"/>
      <c r="C915" s="270"/>
      <c r="D915" s="270"/>
      <c r="E915" s="270"/>
      <c r="F915" s="270"/>
      <c r="G915" s="270"/>
      <c r="H915" s="270"/>
      <c r="I915" s="270"/>
      <c r="J915" s="270"/>
      <c r="K915" s="270"/>
      <c r="L915" s="270"/>
      <c r="M915" s="270"/>
      <c r="N915" s="270"/>
      <c r="O915" s="270"/>
      <c r="P915" s="270"/>
      <c r="Q915" s="270"/>
      <c r="R915" s="270"/>
      <c r="S915" s="270"/>
      <c r="T915" s="270"/>
      <c r="U915" s="270"/>
      <c r="V915" s="270"/>
      <c r="W915" s="270"/>
      <c r="X915" s="270"/>
      <c r="Y915" s="270"/>
      <c r="Z915" s="270"/>
      <c r="AA915" s="270"/>
      <c r="AB915" s="270"/>
    </row>
    <row r="916" spans="1:28" ht="22.5" x14ac:dyDescent="0.25">
      <c r="A916" s="270"/>
      <c r="B916" s="270"/>
      <c r="C916" s="270"/>
      <c r="D916" s="270"/>
      <c r="E916" s="270"/>
      <c r="F916" s="270"/>
      <c r="G916" s="270"/>
      <c r="H916" s="270"/>
      <c r="I916" s="270"/>
      <c r="J916" s="270"/>
      <c r="K916" s="270"/>
      <c r="L916" s="270"/>
      <c r="M916" s="270"/>
      <c r="N916" s="270"/>
      <c r="O916" s="270"/>
      <c r="P916" s="270"/>
      <c r="Q916" s="270"/>
      <c r="R916" s="270"/>
      <c r="S916" s="270"/>
      <c r="T916" s="270"/>
      <c r="U916" s="270"/>
      <c r="V916" s="270"/>
      <c r="W916" s="270"/>
      <c r="X916" s="270"/>
      <c r="Y916" s="270"/>
      <c r="Z916" s="270"/>
      <c r="AA916" s="270"/>
      <c r="AB916" s="270"/>
    </row>
    <row r="917" spans="1:28" ht="22.5" x14ac:dyDescent="0.25">
      <c r="A917" s="270"/>
      <c r="B917" s="270"/>
      <c r="C917" s="270"/>
      <c r="D917" s="270"/>
      <c r="E917" s="270"/>
      <c r="F917" s="270"/>
      <c r="G917" s="270"/>
      <c r="H917" s="270"/>
      <c r="I917" s="270"/>
      <c r="J917" s="270"/>
      <c r="K917" s="270"/>
      <c r="L917" s="270"/>
      <c r="M917" s="270"/>
      <c r="N917" s="270"/>
      <c r="O917" s="270"/>
      <c r="P917" s="270"/>
      <c r="Q917" s="270"/>
      <c r="R917" s="270"/>
      <c r="S917" s="270"/>
      <c r="T917" s="270"/>
      <c r="U917" s="270"/>
      <c r="V917" s="270"/>
      <c r="W917" s="270"/>
      <c r="X917" s="270"/>
      <c r="Y917" s="270"/>
      <c r="Z917" s="270"/>
      <c r="AA917" s="270"/>
      <c r="AB917" s="270"/>
    </row>
    <row r="918" spans="1:28" ht="22.5" x14ac:dyDescent="0.25">
      <c r="A918" s="270"/>
      <c r="B918" s="270"/>
      <c r="C918" s="270"/>
      <c r="D918" s="270"/>
      <c r="E918" s="270"/>
      <c r="F918" s="270"/>
      <c r="G918" s="270"/>
      <c r="H918" s="270"/>
      <c r="I918" s="270"/>
      <c r="J918" s="270"/>
      <c r="K918" s="270"/>
      <c r="L918" s="270"/>
      <c r="M918" s="270"/>
      <c r="N918" s="270"/>
      <c r="O918" s="270"/>
      <c r="P918" s="270"/>
      <c r="Q918" s="270"/>
      <c r="R918" s="270"/>
      <c r="S918" s="270"/>
      <c r="T918" s="270"/>
      <c r="U918" s="270"/>
      <c r="V918" s="270"/>
      <c r="W918" s="270"/>
      <c r="X918" s="270"/>
      <c r="Y918" s="270"/>
      <c r="Z918" s="270"/>
      <c r="AA918" s="270"/>
      <c r="AB918" s="270"/>
    </row>
    <row r="919" spans="1:28" ht="22.5" x14ac:dyDescent="0.25">
      <c r="A919" s="270"/>
      <c r="B919" s="270"/>
      <c r="C919" s="270"/>
      <c r="D919" s="270"/>
      <c r="E919" s="270"/>
      <c r="F919" s="270"/>
      <c r="G919" s="270"/>
      <c r="H919" s="270"/>
      <c r="I919" s="270"/>
      <c r="J919" s="270"/>
      <c r="K919" s="270"/>
      <c r="L919" s="270"/>
      <c r="M919" s="270"/>
      <c r="N919" s="270"/>
      <c r="O919" s="270"/>
      <c r="P919" s="270"/>
      <c r="Q919" s="270"/>
      <c r="R919" s="270"/>
      <c r="S919" s="270"/>
      <c r="T919" s="270"/>
      <c r="U919" s="270"/>
      <c r="V919" s="270"/>
      <c r="W919" s="270"/>
      <c r="X919" s="270"/>
      <c r="Y919" s="270"/>
      <c r="Z919" s="270"/>
      <c r="AA919" s="270"/>
      <c r="AB919" s="270"/>
    </row>
    <row r="920" spans="1:28" ht="22.5" x14ac:dyDescent="0.25">
      <c r="A920" s="270"/>
      <c r="B920" s="270"/>
      <c r="C920" s="270"/>
      <c r="D920" s="270"/>
      <c r="E920" s="270"/>
      <c r="F920" s="270"/>
      <c r="G920" s="270"/>
      <c r="H920" s="270"/>
      <c r="I920" s="270"/>
      <c r="J920" s="270"/>
      <c r="K920" s="270"/>
      <c r="L920" s="270"/>
      <c r="M920" s="270"/>
      <c r="N920" s="270"/>
      <c r="O920" s="270"/>
      <c r="P920" s="270"/>
      <c r="Q920" s="270"/>
      <c r="R920" s="270"/>
      <c r="S920" s="270"/>
      <c r="T920" s="270"/>
      <c r="U920" s="270"/>
      <c r="V920" s="270"/>
      <c r="W920" s="270"/>
      <c r="X920" s="270"/>
      <c r="Y920" s="270"/>
      <c r="Z920" s="270"/>
      <c r="AA920" s="270"/>
      <c r="AB920" s="270"/>
    </row>
    <row r="921" spans="1:28" ht="22.5" x14ac:dyDescent="0.25">
      <c r="A921" s="270"/>
      <c r="B921" s="270"/>
      <c r="C921" s="270"/>
      <c r="D921" s="270"/>
      <c r="E921" s="270"/>
      <c r="F921" s="270"/>
      <c r="G921" s="270"/>
      <c r="H921" s="270"/>
      <c r="I921" s="270"/>
      <c r="J921" s="270"/>
      <c r="K921" s="270"/>
      <c r="L921" s="270"/>
      <c r="M921" s="270"/>
      <c r="N921" s="270"/>
      <c r="O921" s="270"/>
      <c r="P921" s="270"/>
      <c r="Q921" s="270"/>
      <c r="R921" s="270"/>
      <c r="S921" s="270"/>
      <c r="T921" s="270"/>
      <c r="U921" s="270"/>
      <c r="V921" s="270"/>
      <c r="W921" s="270"/>
      <c r="X921" s="270"/>
      <c r="Y921" s="270"/>
      <c r="Z921" s="270"/>
      <c r="AA921" s="270"/>
      <c r="AB921" s="270"/>
    </row>
    <row r="922" spans="1:28" ht="22.5" x14ac:dyDescent="0.25">
      <c r="A922" s="270"/>
      <c r="B922" s="270"/>
      <c r="C922" s="270"/>
      <c r="D922" s="270"/>
      <c r="E922" s="270"/>
      <c r="F922" s="270"/>
      <c r="G922" s="270"/>
      <c r="H922" s="270"/>
      <c r="I922" s="270"/>
      <c r="J922" s="270"/>
      <c r="K922" s="270"/>
      <c r="L922" s="270"/>
      <c r="M922" s="270"/>
      <c r="N922" s="270"/>
      <c r="O922" s="270"/>
      <c r="P922" s="270"/>
      <c r="Q922" s="270"/>
      <c r="R922" s="270"/>
      <c r="S922" s="270"/>
      <c r="T922" s="270"/>
      <c r="U922" s="270"/>
      <c r="V922" s="270"/>
      <c r="W922" s="270"/>
      <c r="X922" s="270"/>
      <c r="Y922" s="270"/>
      <c r="Z922" s="270"/>
      <c r="AA922" s="270"/>
      <c r="AB922" s="270"/>
    </row>
    <row r="923" spans="1:28" ht="22.5" x14ac:dyDescent="0.25">
      <c r="A923" s="270"/>
      <c r="B923" s="270"/>
      <c r="C923" s="270"/>
      <c r="D923" s="270"/>
      <c r="E923" s="270"/>
      <c r="F923" s="270"/>
      <c r="G923" s="270"/>
      <c r="H923" s="270"/>
      <c r="I923" s="270"/>
      <c r="J923" s="270"/>
      <c r="K923" s="270"/>
      <c r="L923" s="270"/>
      <c r="M923" s="270"/>
      <c r="N923" s="270"/>
      <c r="O923" s="270"/>
      <c r="P923" s="270"/>
      <c r="Q923" s="270"/>
      <c r="R923" s="270"/>
      <c r="S923" s="270"/>
      <c r="T923" s="270"/>
      <c r="U923" s="270"/>
      <c r="V923" s="270"/>
      <c r="W923" s="270"/>
      <c r="X923" s="270"/>
      <c r="Y923" s="270"/>
      <c r="Z923" s="270"/>
      <c r="AA923" s="270"/>
      <c r="AB923" s="270"/>
    </row>
    <row r="924" spans="1:28" ht="22.5" x14ac:dyDescent="0.25">
      <c r="A924" s="270"/>
      <c r="B924" s="270"/>
      <c r="C924" s="270"/>
      <c r="D924" s="270"/>
      <c r="E924" s="270"/>
      <c r="F924" s="270"/>
      <c r="G924" s="270"/>
      <c r="H924" s="270"/>
      <c r="I924" s="270"/>
      <c r="J924" s="270"/>
      <c r="K924" s="270"/>
      <c r="L924" s="270"/>
      <c r="M924" s="270"/>
      <c r="N924" s="270"/>
      <c r="O924" s="270"/>
      <c r="P924" s="270"/>
      <c r="Q924" s="270"/>
      <c r="R924" s="270"/>
      <c r="S924" s="270"/>
      <c r="T924" s="270"/>
      <c r="U924" s="270"/>
      <c r="V924" s="270"/>
      <c r="W924" s="270"/>
      <c r="X924" s="270"/>
      <c r="Y924" s="270"/>
      <c r="Z924" s="270"/>
      <c r="AA924" s="270"/>
      <c r="AB924" s="270"/>
    </row>
    <row r="925" spans="1:28" ht="22.5" x14ac:dyDescent="0.25">
      <c r="A925" s="270"/>
      <c r="B925" s="270"/>
      <c r="C925" s="270"/>
      <c r="D925" s="270"/>
      <c r="E925" s="270"/>
      <c r="F925" s="270"/>
      <c r="G925" s="270"/>
      <c r="H925" s="270"/>
      <c r="I925" s="270"/>
      <c r="J925" s="270"/>
      <c r="K925" s="270"/>
      <c r="L925" s="270"/>
      <c r="M925" s="270"/>
      <c r="N925" s="270"/>
      <c r="O925" s="270"/>
      <c r="P925" s="270"/>
      <c r="Q925" s="270"/>
      <c r="R925" s="270"/>
      <c r="S925" s="270"/>
      <c r="T925" s="270"/>
      <c r="U925" s="270"/>
      <c r="V925" s="270"/>
      <c r="W925" s="270"/>
      <c r="X925" s="270"/>
      <c r="Y925" s="270"/>
      <c r="Z925" s="270"/>
      <c r="AA925" s="270"/>
      <c r="AB925" s="270"/>
    </row>
    <row r="926" spans="1:28" ht="22.5" x14ac:dyDescent="0.25">
      <c r="A926" s="270"/>
      <c r="B926" s="270"/>
      <c r="C926" s="270"/>
      <c r="D926" s="270"/>
      <c r="E926" s="270"/>
      <c r="F926" s="270"/>
      <c r="G926" s="270"/>
      <c r="H926" s="270"/>
      <c r="I926" s="270"/>
      <c r="J926" s="270"/>
      <c r="K926" s="270"/>
      <c r="L926" s="270"/>
      <c r="M926" s="270"/>
      <c r="N926" s="270"/>
      <c r="O926" s="270"/>
      <c r="P926" s="270"/>
      <c r="Q926" s="270"/>
      <c r="R926" s="270"/>
      <c r="S926" s="270"/>
      <c r="T926" s="270"/>
      <c r="U926" s="270"/>
      <c r="V926" s="270"/>
      <c r="W926" s="270"/>
      <c r="X926" s="270"/>
      <c r="Y926" s="270"/>
      <c r="Z926" s="270"/>
      <c r="AA926" s="270"/>
      <c r="AB926" s="270"/>
    </row>
    <row r="927" spans="1:28" ht="22.5" x14ac:dyDescent="0.25">
      <c r="A927" s="270"/>
      <c r="B927" s="270"/>
      <c r="C927" s="270"/>
      <c r="D927" s="270"/>
      <c r="E927" s="270"/>
      <c r="F927" s="270"/>
      <c r="G927" s="270"/>
      <c r="H927" s="270"/>
      <c r="I927" s="270"/>
      <c r="J927" s="270"/>
      <c r="K927" s="270"/>
      <c r="L927" s="270"/>
      <c r="M927" s="270"/>
      <c r="N927" s="270"/>
      <c r="O927" s="270"/>
      <c r="P927" s="270"/>
      <c r="Q927" s="270"/>
      <c r="R927" s="270"/>
      <c r="S927" s="270"/>
      <c r="T927" s="270"/>
      <c r="U927" s="270"/>
      <c r="V927" s="270"/>
      <c r="W927" s="270"/>
      <c r="X927" s="270"/>
      <c r="Y927" s="270"/>
      <c r="Z927" s="270"/>
      <c r="AA927" s="270"/>
      <c r="AB927" s="270"/>
    </row>
    <row r="928" spans="1:28" ht="22.5" x14ac:dyDescent="0.25">
      <c r="A928" s="270"/>
      <c r="B928" s="270"/>
      <c r="C928" s="270"/>
      <c r="D928" s="270"/>
      <c r="E928" s="270"/>
      <c r="F928" s="270"/>
      <c r="G928" s="270"/>
      <c r="H928" s="270"/>
      <c r="I928" s="270"/>
      <c r="J928" s="270"/>
      <c r="K928" s="270"/>
      <c r="L928" s="270"/>
      <c r="M928" s="270"/>
      <c r="N928" s="270"/>
      <c r="O928" s="270"/>
      <c r="P928" s="270"/>
      <c r="Q928" s="270"/>
      <c r="R928" s="270"/>
      <c r="S928" s="270"/>
      <c r="T928" s="270"/>
      <c r="U928" s="270"/>
      <c r="V928" s="270"/>
      <c r="W928" s="270"/>
      <c r="X928" s="270"/>
      <c r="Y928" s="270"/>
      <c r="Z928" s="270"/>
      <c r="AA928" s="270"/>
      <c r="AB928" s="270"/>
    </row>
    <row r="929" spans="1:28" ht="22.5" x14ac:dyDescent="0.25">
      <c r="A929" s="270"/>
      <c r="B929" s="270"/>
      <c r="C929" s="270"/>
      <c r="D929" s="270"/>
      <c r="E929" s="270"/>
      <c r="F929" s="270"/>
      <c r="G929" s="270"/>
      <c r="H929" s="270"/>
      <c r="I929" s="270"/>
      <c r="J929" s="270"/>
      <c r="K929" s="270"/>
      <c r="L929" s="270"/>
      <c r="M929" s="270"/>
      <c r="N929" s="270"/>
      <c r="O929" s="270"/>
      <c r="P929" s="270"/>
      <c r="Q929" s="270"/>
      <c r="R929" s="270"/>
      <c r="S929" s="270"/>
      <c r="T929" s="270"/>
      <c r="U929" s="270"/>
      <c r="V929" s="270"/>
      <c r="W929" s="270"/>
      <c r="X929" s="270"/>
      <c r="Y929" s="270"/>
      <c r="Z929" s="270"/>
      <c r="AA929" s="270"/>
      <c r="AB929" s="270"/>
    </row>
    <row r="930" spans="1:28" ht="22.5" x14ac:dyDescent="0.25">
      <c r="A930" s="270"/>
      <c r="B930" s="270"/>
      <c r="C930" s="270"/>
      <c r="D930" s="270"/>
      <c r="E930" s="270"/>
      <c r="F930" s="270"/>
      <c r="G930" s="270"/>
      <c r="H930" s="270"/>
      <c r="I930" s="270"/>
      <c r="J930" s="270"/>
      <c r="K930" s="270"/>
      <c r="L930" s="270"/>
      <c r="M930" s="270"/>
      <c r="N930" s="270"/>
      <c r="O930" s="270"/>
      <c r="P930" s="270"/>
      <c r="Q930" s="270"/>
      <c r="R930" s="270"/>
      <c r="S930" s="270"/>
      <c r="T930" s="270"/>
      <c r="U930" s="270"/>
      <c r="V930" s="270"/>
      <c r="W930" s="270"/>
      <c r="X930" s="270"/>
      <c r="Y930" s="270"/>
      <c r="Z930" s="270"/>
      <c r="AA930" s="270"/>
      <c r="AB930" s="270"/>
    </row>
    <row r="931" spans="1:28" ht="22.5" x14ac:dyDescent="0.25">
      <c r="A931" s="270"/>
      <c r="B931" s="270"/>
      <c r="C931" s="270"/>
      <c r="D931" s="270"/>
      <c r="E931" s="270"/>
      <c r="F931" s="270"/>
      <c r="G931" s="270"/>
      <c r="H931" s="270"/>
      <c r="I931" s="270"/>
      <c r="J931" s="270"/>
      <c r="K931" s="270"/>
      <c r="L931" s="270"/>
      <c r="M931" s="270"/>
      <c r="N931" s="270"/>
      <c r="O931" s="270"/>
      <c r="P931" s="270"/>
      <c r="Q931" s="270"/>
      <c r="R931" s="270"/>
      <c r="S931" s="270"/>
      <c r="T931" s="270"/>
      <c r="U931" s="270"/>
      <c r="V931" s="270"/>
      <c r="W931" s="270"/>
      <c r="X931" s="270"/>
      <c r="Y931" s="270"/>
      <c r="Z931" s="270"/>
      <c r="AA931" s="270"/>
      <c r="AB931" s="270"/>
    </row>
    <row r="932" spans="1:28" ht="22.5" x14ac:dyDescent="0.25">
      <c r="A932" s="270"/>
      <c r="B932" s="270"/>
      <c r="C932" s="270"/>
      <c r="D932" s="270"/>
      <c r="E932" s="270"/>
      <c r="F932" s="270"/>
      <c r="G932" s="270"/>
      <c r="H932" s="270"/>
      <c r="I932" s="270"/>
      <c r="J932" s="270"/>
      <c r="K932" s="270"/>
      <c r="L932" s="270"/>
      <c r="M932" s="270"/>
      <c r="N932" s="270"/>
      <c r="O932" s="270"/>
      <c r="P932" s="270"/>
      <c r="Q932" s="270"/>
      <c r="R932" s="270"/>
      <c r="S932" s="270"/>
      <c r="T932" s="270"/>
      <c r="U932" s="270"/>
      <c r="V932" s="270"/>
      <c r="W932" s="270"/>
      <c r="X932" s="270"/>
      <c r="Y932" s="270"/>
      <c r="Z932" s="270"/>
      <c r="AA932" s="270"/>
      <c r="AB932" s="270"/>
    </row>
    <row r="933" spans="1:28" ht="22.5" x14ac:dyDescent="0.25">
      <c r="A933" s="270"/>
      <c r="B933" s="270"/>
      <c r="C933" s="270"/>
      <c r="D933" s="270"/>
      <c r="E933" s="270"/>
      <c r="F933" s="270"/>
      <c r="G933" s="270"/>
      <c r="H933" s="270"/>
      <c r="I933" s="270"/>
      <c r="J933" s="270"/>
      <c r="K933" s="270"/>
      <c r="L933" s="270"/>
      <c r="M933" s="270"/>
      <c r="N933" s="270"/>
      <c r="O933" s="270"/>
      <c r="P933" s="270"/>
      <c r="Q933" s="270"/>
      <c r="R933" s="270"/>
      <c r="S933" s="270"/>
      <c r="T933" s="270"/>
      <c r="U933" s="270"/>
      <c r="V933" s="270"/>
      <c r="W933" s="270"/>
      <c r="X933" s="270"/>
      <c r="Y933" s="270"/>
      <c r="Z933" s="270"/>
      <c r="AA933" s="270"/>
      <c r="AB933" s="270"/>
    </row>
    <row r="934" spans="1:28" ht="22.5" x14ac:dyDescent="0.25">
      <c r="A934" s="270"/>
      <c r="B934" s="270"/>
      <c r="C934" s="270"/>
      <c r="D934" s="270"/>
      <c r="E934" s="270"/>
      <c r="F934" s="270"/>
      <c r="G934" s="270"/>
      <c r="H934" s="270"/>
      <c r="I934" s="270"/>
      <c r="J934" s="270"/>
      <c r="K934" s="270"/>
      <c r="L934" s="270"/>
      <c r="M934" s="270"/>
      <c r="N934" s="270"/>
      <c r="O934" s="270"/>
      <c r="P934" s="270"/>
      <c r="Q934" s="270"/>
      <c r="R934" s="270"/>
      <c r="S934" s="270"/>
      <c r="T934" s="270"/>
      <c r="U934" s="270"/>
      <c r="V934" s="270"/>
      <c r="W934" s="270"/>
      <c r="X934" s="270"/>
      <c r="Y934" s="270"/>
      <c r="Z934" s="270"/>
      <c r="AA934" s="270"/>
      <c r="AB934" s="270"/>
    </row>
    <row r="935" spans="1:28" ht="22.5" x14ac:dyDescent="0.25">
      <c r="A935" s="270"/>
      <c r="B935" s="270"/>
      <c r="C935" s="270"/>
      <c r="D935" s="270"/>
      <c r="E935" s="270"/>
      <c r="F935" s="270"/>
      <c r="G935" s="270"/>
      <c r="H935" s="270"/>
      <c r="I935" s="270"/>
      <c r="J935" s="270"/>
      <c r="K935" s="270"/>
      <c r="L935" s="270"/>
      <c r="M935" s="270"/>
      <c r="N935" s="270"/>
      <c r="O935" s="270"/>
      <c r="P935" s="270"/>
      <c r="Q935" s="270"/>
      <c r="R935" s="270"/>
      <c r="S935" s="270"/>
      <c r="T935" s="270"/>
      <c r="U935" s="270"/>
      <c r="V935" s="270"/>
      <c r="W935" s="270"/>
      <c r="X935" s="270"/>
      <c r="Y935" s="270"/>
      <c r="Z935" s="270"/>
      <c r="AA935" s="270"/>
      <c r="AB935" s="270"/>
    </row>
    <row r="936" spans="1:28" ht="22.5" x14ac:dyDescent="0.25">
      <c r="A936" s="270"/>
      <c r="B936" s="270"/>
      <c r="C936" s="270"/>
      <c r="D936" s="270"/>
      <c r="E936" s="270"/>
      <c r="F936" s="270"/>
      <c r="G936" s="270"/>
      <c r="H936" s="270"/>
      <c r="I936" s="270"/>
      <c r="J936" s="270"/>
      <c r="K936" s="270"/>
      <c r="L936" s="270"/>
      <c r="M936" s="270"/>
      <c r="N936" s="270"/>
      <c r="O936" s="270"/>
      <c r="P936" s="270"/>
      <c r="Q936" s="270"/>
      <c r="R936" s="270"/>
      <c r="S936" s="270"/>
      <c r="T936" s="270"/>
      <c r="U936" s="270"/>
      <c r="V936" s="270"/>
      <c r="W936" s="270"/>
      <c r="X936" s="270"/>
      <c r="Y936" s="270"/>
      <c r="Z936" s="270"/>
      <c r="AA936" s="270"/>
      <c r="AB936" s="270"/>
    </row>
    <row r="937" spans="1:28" ht="22.5" x14ac:dyDescent="0.25">
      <c r="A937" s="270"/>
      <c r="B937" s="270"/>
      <c r="C937" s="270"/>
      <c r="D937" s="270"/>
      <c r="E937" s="270"/>
      <c r="F937" s="270"/>
      <c r="G937" s="270"/>
      <c r="H937" s="270"/>
      <c r="I937" s="270"/>
      <c r="J937" s="270"/>
      <c r="K937" s="270"/>
      <c r="L937" s="270"/>
      <c r="M937" s="270"/>
      <c r="N937" s="270"/>
      <c r="O937" s="270"/>
      <c r="P937" s="270"/>
      <c r="Q937" s="270"/>
      <c r="R937" s="270"/>
      <c r="S937" s="270"/>
      <c r="T937" s="270"/>
      <c r="U937" s="270"/>
      <c r="V937" s="270"/>
      <c r="W937" s="270"/>
      <c r="X937" s="270"/>
      <c r="Y937" s="270"/>
      <c r="Z937" s="270"/>
      <c r="AA937" s="270"/>
      <c r="AB937" s="270"/>
    </row>
    <row r="938" spans="1:28" ht="22.5" x14ac:dyDescent="0.25">
      <c r="A938" s="270"/>
      <c r="B938" s="270"/>
      <c r="C938" s="270"/>
      <c r="D938" s="270"/>
      <c r="E938" s="270"/>
      <c r="F938" s="270"/>
      <c r="G938" s="270"/>
      <c r="H938" s="270"/>
      <c r="I938" s="270"/>
      <c r="J938" s="270"/>
      <c r="K938" s="270"/>
      <c r="L938" s="270"/>
      <c r="M938" s="270"/>
      <c r="N938" s="270"/>
      <c r="O938" s="270"/>
      <c r="P938" s="270"/>
      <c r="Q938" s="270"/>
      <c r="R938" s="270"/>
      <c r="S938" s="270"/>
      <c r="T938" s="270"/>
      <c r="U938" s="270"/>
      <c r="V938" s="270"/>
      <c r="W938" s="270"/>
      <c r="X938" s="270"/>
      <c r="Y938" s="270"/>
      <c r="Z938" s="270"/>
      <c r="AA938" s="270"/>
      <c r="AB938" s="270"/>
    </row>
    <row r="939" spans="1:28" ht="22.5" x14ac:dyDescent="0.25">
      <c r="A939" s="270"/>
      <c r="B939" s="270"/>
      <c r="C939" s="270"/>
      <c r="D939" s="270"/>
      <c r="E939" s="270"/>
      <c r="F939" s="270"/>
      <c r="G939" s="270"/>
      <c r="H939" s="270"/>
      <c r="I939" s="270"/>
      <c r="J939" s="270"/>
      <c r="K939" s="270"/>
      <c r="L939" s="270"/>
      <c r="M939" s="270"/>
      <c r="N939" s="270"/>
      <c r="O939" s="270"/>
      <c r="P939" s="270"/>
      <c r="Q939" s="270"/>
      <c r="R939" s="270"/>
      <c r="S939" s="270"/>
      <c r="T939" s="270"/>
      <c r="U939" s="270"/>
      <c r="V939" s="270"/>
      <c r="W939" s="270"/>
      <c r="X939" s="270"/>
      <c r="Y939" s="270"/>
      <c r="Z939" s="270"/>
      <c r="AA939" s="270"/>
      <c r="AB939" s="270"/>
    </row>
    <row r="940" spans="1:28" ht="22.5" x14ac:dyDescent="0.25">
      <c r="A940" s="270"/>
      <c r="B940" s="270"/>
      <c r="C940" s="270"/>
      <c r="D940" s="270"/>
      <c r="E940" s="270"/>
      <c r="F940" s="270"/>
      <c r="G940" s="270"/>
      <c r="H940" s="270"/>
      <c r="I940" s="270"/>
      <c r="J940" s="270"/>
      <c r="K940" s="270"/>
      <c r="L940" s="270"/>
      <c r="M940" s="270"/>
      <c r="N940" s="270"/>
      <c r="O940" s="270"/>
      <c r="P940" s="270"/>
      <c r="Q940" s="270"/>
      <c r="R940" s="270"/>
      <c r="S940" s="270"/>
      <c r="T940" s="270"/>
      <c r="U940" s="270"/>
      <c r="V940" s="270"/>
      <c r="W940" s="270"/>
      <c r="X940" s="270"/>
      <c r="Y940" s="270"/>
      <c r="Z940" s="270"/>
      <c r="AA940" s="270"/>
      <c r="AB940" s="270"/>
    </row>
    <row r="941" spans="1:28" ht="22.5" x14ac:dyDescent="0.25">
      <c r="A941" s="270"/>
      <c r="B941" s="270"/>
      <c r="C941" s="270"/>
      <c r="D941" s="270"/>
      <c r="E941" s="270"/>
      <c r="F941" s="270"/>
      <c r="G941" s="270"/>
      <c r="H941" s="270"/>
      <c r="I941" s="270"/>
      <c r="J941" s="270"/>
      <c r="K941" s="270"/>
      <c r="L941" s="270"/>
      <c r="M941" s="270"/>
      <c r="N941" s="270"/>
      <c r="O941" s="270"/>
      <c r="P941" s="270"/>
      <c r="Q941" s="270"/>
      <c r="R941" s="270"/>
      <c r="S941" s="270"/>
      <c r="T941" s="270"/>
      <c r="U941" s="270"/>
      <c r="V941" s="270"/>
      <c r="W941" s="270"/>
      <c r="X941" s="270"/>
      <c r="Y941" s="270"/>
      <c r="Z941" s="270"/>
      <c r="AA941" s="270"/>
      <c r="AB941" s="270"/>
    </row>
    <row r="942" spans="1:28" ht="22.5" x14ac:dyDescent="0.25">
      <c r="A942" s="270"/>
      <c r="B942" s="270"/>
      <c r="C942" s="270"/>
      <c r="D942" s="270"/>
      <c r="E942" s="270"/>
      <c r="F942" s="270"/>
      <c r="G942" s="270"/>
      <c r="H942" s="270"/>
      <c r="I942" s="270"/>
      <c r="J942" s="270"/>
      <c r="K942" s="270"/>
      <c r="L942" s="270"/>
      <c r="M942" s="270"/>
      <c r="N942" s="270"/>
      <c r="O942" s="270"/>
      <c r="P942" s="270"/>
      <c r="Q942" s="270"/>
      <c r="R942" s="270"/>
      <c r="S942" s="270"/>
      <c r="T942" s="270"/>
      <c r="U942" s="270"/>
      <c r="V942" s="270"/>
      <c r="W942" s="270"/>
      <c r="X942" s="270"/>
      <c r="Y942" s="270"/>
      <c r="Z942" s="270"/>
      <c r="AA942" s="270"/>
      <c r="AB942" s="270"/>
    </row>
    <row r="943" spans="1:28" ht="22.5" x14ac:dyDescent="0.25">
      <c r="A943" s="270"/>
      <c r="B943" s="270"/>
      <c r="C943" s="270"/>
      <c r="D943" s="270"/>
      <c r="E943" s="270"/>
      <c r="F943" s="270"/>
      <c r="G943" s="270"/>
      <c r="H943" s="270"/>
      <c r="I943" s="270"/>
      <c r="J943" s="270"/>
      <c r="K943" s="270"/>
      <c r="L943" s="270"/>
      <c r="M943" s="270"/>
      <c r="N943" s="270"/>
      <c r="O943" s="270"/>
      <c r="P943" s="270"/>
      <c r="Q943" s="270"/>
      <c r="R943" s="270"/>
      <c r="S943" s="270"/>
      <c r="T943" s="270"/>
      <c r="U943" s="270"/>
      <c r="V943" s="270"/>
      <c r="W943" s="270"/>
      <c r="X943" s="270"/>
      <c r="Y943" s="270"/>
      <c r="Z943" s="270"/>
      <c r="AA943" s="270"/>
      <c r="AB943" s="270"/>
    </row>
    <row r="944" spans="1:28" ht="22.5" x14ac:dyDescent="0.25">
      <c r="A944" s="270"/>
      <c r="B944" s="270"/>
      <c r="C944" s="270"/>
      <c r="D944" s="270"/>
      <c r="E944" s="270"/>
      <c r="F944" s="270"/>
      <c r="G944" s="270"/>
      <c r="H944" s="270"/>
      <c r="I944" s="270"/>
      <c r="J944" s="270"/>
      <c r="K944" s="270"/>
      <c r="L944" s="270"/>
      <c r="M944" s="270"/>
      <c r="N944" s="270"/>
      <c r="O944" s="270"/>
      <c r="P944" s="270"/>
      <c r="Q944" s="270"/>
      <c r="R944" s="270"/>
      <c r="S944" s="270"/>
      <c r="T944" s="270"/>
      <c r="U944" s="270"/>
      <c r="V944" s="270"/>
      <c r="W944" s="270"/>
      <c r="X944" s="270"/>
      <c r="Y944" s="270"/>
      <c r="Z944" s="270"/>
      <c r="AA944" s="270"/>
      <c r="AB944" s="270"/>
    </row>
    <row r="945" spans="1:28" ht="22.5" x14ac:dyDescent="0.25">
      <c r="A945" s="270"/>
      <c r="B945" s="270"/>
      <c r="C945" s="270"/>
      <c r="D945" s="270"/>
      <c r="E945" s="270"/>
      <c r="F945" s="270"/>
      <c r="G945" s="270"/>
      <c r="H945" s="270"/>
      <c r="I945" s="270"/>
      <c r="J945" s="270"/>
      <c r="K945" s="270"/>
      <c r="L945" s="270"/>
      <c r="M945" s="270"/>
      <c r="N945" s="270"/>
      <c r="O945" s="270"/>
      <c r="P945" s="270"/>
      <c r="Q945" s="270"/>
      <c r="R945" s="270"/>
      <c r="S945" s="270"/>
      <c r="T945" s="270"/>
      <c r="U945" s="270"/>
      <c r="V945" s="270"/>
      <c r="W945" s="270"/>
      <c r="X945" s="270"/>
      <c r="Y945" s="270"/>
      <c r="Z945" s="270"/>
      <c r="AA945" s="270"/>
      <c r="AB945" s="270"/>
    </row>
    <row r="946" spans="1:28" ht="22.5" x14ac:dyDescent="0.25">
      <c r="A946" s="270"/>
      <c r="B946" s="270"/>
      <c r="C946" s="270"/>
      <c r="D946" s="270"/>
      <c r="E946" s="270"/>
      <c r="F946" s="270"/>
      <c r="G946" s="270"/>
      <c r="H946" s="270"/>
      <c r="I946" s="270"/>
      <c r="J946" s="270"/>
      <c r="K946" s="270"/>
      <c r="L946" s="270"/>
      <c r="M946" s="270"/>
      <c r="N946" s="270"/>
      <c r="O946" s="270"/>
      <c r="P946" s="270"/>
      <c r="Q946" s="270"/>
      <c r="R946" s="270"/>
      <c r="S946" s="270"/>
      <c r="T946" s="270"/>
      <c r="U946" s="270"/>
      <c r="V946" s="270"/>
      <c r="W946" s="270"/>
      <c r="X946" s="270"/>
      <c r="Y946" s="270"/>
      <c r="Z946" s="270"/>
      <c r="AA946" s="270"/>
      <c r="AB946" s="270"/>
    </row>
    <row r="947" spans="1:28" ht="22.5" x14ac:dyDescent="0.25">
      <c r="A947" s="270"/>
      <c r="B947" s="270"/>
      <c r="C947" s="270"/>
      <c r="D947" s="270"/>
      <c r="E947" s="270"/>
      <c r="F947" s="270"/>
      <c r="G947" s="270"/>
      <c r="H947" s="270"/>
      <c r="I947" s="270"/>
      <c r="J947" s="270"/>
      <c r="K947" s="270"/>
      <c r="L947" s="270"/>
      <c r="M947" s="270"/>
      <c r="N947" s="270"/>
      <c r="O947" s="270"/>
      <c r="P947" s="270"/>
      <c r="Q947" s="270"/>
      <c r="R947" s="270"/>
      <c r="S947" s="270"/>
      <c r="T947" s="270"/>
      <c r="U947" s="270"/>
      <c r="V947" s="270"/>
      <c r="W947" s="270"/>
      <c r="X947" s="270"/>
      <c r="Y947" s="270"/>
      <c r="Z947" s="270"/>
      <c r="AA947" s="270"/>
      <c r="AB947" s="270"/>
    </row>
    <row r="948" spans="1:28" ht="22.5" x14ac:dyDescent="0.25">
      <c r="A948" s="270"/>
      <c r="B948" s="270"/>
      <c r="C948" s="270"/>
      <c r="D948" s="270"/>
      <c r="E948" s="270"/>
      <c r="F948" s="270"/>
      <c r="G948" s="270"/>
      <c r="H948" s="270"/>
      <c r="I948" s="270"/>
      <c r="J948" s="270"/>
      <c r="K948" s="270"/>
      <c r="L948" s="270"/>
      <c r="M948" s="270"/>
      <c r="N948" s="270"/>
      <c r="O948" s="270"/>
      <c r="P948" s="270"/>
      <c r="Q948" s="270"/>
      <c r="R948" s="270"/>
      <c r="S948" s="270"/>
      <c r="T948" s="270"/>
      <c r="U948" s="270"/>
      <c r="V948" s="270"/>
      <c r="W948" s="270"/>
      <c r="X948" s="270"/>
      <c r="Y948" s="270"/>
      <c r="Z948" s="270"/>
      <c r="AA948" s="270"/>
      <c r="AB948" s="270"/>
    </row>
    <row r="949" spans="1:28" ht="22.5" x14ac:dyDescent="0.25">
      <c r="A949" s="270"/>
      <c r="B949" s="270"/>
      <c r="C949" s="270"/>
      <c r="D949" s="270"/>
      <c r="E949" s="270"/>
      <c r="F949" s="270"/>
      <c r="G949" s="270"/>
      <c r="H949" s="270"/>
      <c r="I949" s="270"/>
      <c r="J949" s="270"/>
      <c r="K949" s="270"/>
      <c r="L949" s="270"/>
      <c r="M949" s="270"/>
      <c r="N949" s="270"/>
      <c r="O949" s="270"/>
      <c r="P949" s="270"/>
      <c r="Q949" s="270"/>
      <c r="R949" s="270"/>
      <c r="S949" s="270"/>
      <c r="T949" s="270"/>
      <c r="U949" s="270"/>
      <c r="V949" s="270"/>
      <c r="W949" s="270"/>
      <c r="X949" s="270"/>
      <c r="Y949" s="270"/>
      <c r="Z949" s="270"/>
      <c r="AA949" s="270"/>
      <c r="AB949" s="270"/>
    </row>
    <row r="950" spans="1:28" ht="22.5" x14ac:dyDescent="0.25">
      <c r="A950" s="270"/>
      <c r="B950" s="270"/>
      <c r="C950" s="270"/>
      <c r="D950" s="270"/>
      <c r="E950" s="270"/>
      <c r="F950" s="270"/>
      <c r="G950" s="270"/>
      <c r="H950" s="270"/>
      <c r="I950" s="270"/>
      <c r="J950" s="270"/>
      <c r="K950" s="270"/>
      <c r="L950" s="270"/>
      <c r="M950" s="270"/>
      <c r="N950" s="270"/>
      <c r="O950" s="270"/>
      <c r="P950" s="270"/>
      <c r="Q950" s="270"/>
      <c r="R950" s="270"/>
      <c r="S950" s="270"/>
      <c r="T950" s="270"/>
      <c r="U950" s="270"/>
      <c r="V950" s="270"/>
      <c r="W950" s="270"/>
      <c r="X950" s="270"/>
      <c r="Y950" s="270"/>
      <c r="Z950" s="270"/>
      <c r="AA950" s="270"/>
      <c r="AB950" s="270"/>
    </row>
    <row r="951" spans="1:28" ht="22.5" x14ac:dyDescent="0.25">
      <c r="A951" s="270"/>
      <c r="B951" s="270"/>
      <c r="C951" s="270"/>
      <c r="D951" s="270"/>
      <c r="E951" s="270"/>
      <c r="F951" s="270"/>
      <c r="G951" s="270"/>
      <c r="H951" s="270"/>
      <c r="I951" s="270"/>
      <c r="J951" s="270"/>
      <c r="K951" s="270"/>
      <c r="L951" s="270"/>
      <c r="M951" s="270"/>
      <c r="N951" s="270"/>
      <c r="O951" s="270"/>
      <c r="P951" s="270"/>
      <c r="Q951" s="270"/>
      <c r="R951" s="270"/>
      <c r="S951" s="270"/>
      <c r="T951" s="270"/>
      <c r="U951" s="270"/>
      <c r="V951" s="270"/>
      <c r="W951" s="270"/>
      <c r="X951" s="270"/>
      <c r="Y951" s="270"/>
      <c r="Z951" s="270"/>
      <c r="AA951" s="270"/>
      <c r="AB951" s="270"/>
    </row>
    <row r="952" spans="1:28" ht="22.5" x14ac:dyDescent="0.25">
      <c r="A952" s="270"/>
      <c r="B952" s="270"/>
      <c r="C952" s="270"/>
      <c r="D952" s="270"/>
      <c r="E952" s="270"/>
      <c r="F952" s="270"/>
      <c r="G952" s="270"/>
      <c r="H952" s="270"/>
      <c r="I952" s="270"/>
      <c r="J952" s="270"/>
      <c r="K952" s="270"/>
      <c r="L952" s="270"/>
      <c r="M952" s="270"/>
      <c r="N952" s="270"/>
      <c r="O952" s="270"/>
      <c r="P952" s="270"/>
      <c r="Q952" s="270"/>
      <c r="R952" s="270"/>
      <c r="S952" s="270"/>
      <c r="T952" s="270"/>
      <c r="U952" s="270"/>
      <c r="V952" s="270"/>
      <c r="W952" s="270"/>
      <c r="X952" s="270"/>
      <c r="Y952" s="270"/>
      <c r="Z952" s="270"/>
      <c r="AA952" s="270"/>
      <c r="AB952" s="270"/>
    </row>
    <row r="953" spans="1:28" ht="22.5" x14ac:dyDescent="0.25">
      <c r="A953" s="270"/>
      <c r="B953" s="270"/>
      <c r="C953" s="270"/>
      <c r="D953" s="270"/>
      <c r="E953" s="270"/>
      <c r="F953" s="270"/>
      <c r="G953" s="270"/>
      <c r="H953" s="270"/>
      <c r="I953" s="270"/>
      <c r="J953" s="270"/>
      <c r="K953" s="270"/>
      <c r="L953" s="270"/>
      <c r="M953" s="270"/>
      <c r="N953" s="270"/>
      <c r="O953" s="270"/>
      <c r="P953" s="270"/>
      <c r="Q953" s="270"/>
      <c r="R953" s="270"/>
      <c r="S953" s="270"/>
      <c r="T953" s="270"/>
      <c r="U953" s="270"/>
      <c r="V953" s="270"/>
      <c r="W953" s="270"/>
      <c r="X953" s="270"/>
      <c r="Y953" s="270"/>
      <c r="Z953" s="270"/>
      <c r="AA953" s="270"/>
      <c r="AB953" s="270"/>
    </row>
    <row r="954" spans="1:28" ht="22.5" x14ac:dyDescent="0.25">
      <c r="A954" s="270"/>
      <c r="B954" s="270"/>
      <c r="C954" s="270"/>
      <c r="D954" s="270"/>
      <c r="E954" s="270"/>
      <c r="F954" s="270"/>
      <c r="G954" s="270"/>
      <c r="H954" s="270"/>
      <c r="I954" s="270"/>
      <c r="J954" s="270"/>
      <c r="K954" s="270"/>
      <c r="L954" s="270"/>
      <c r="M954" s="270"/>
      <c r="N954" s="270"/>
      <c r="O954" s="270"/>
      <c r="P954" s="270"/>
      <c r="Q954" s="270"/>
      <c r="R954" s="270"/>
      <c r="S954" s="270"/>
      <c r="T954" s="270"/>
      <c r="U954" s="270"/>
      <c r="V954" s="270"/>
      <c r="W954" s="270"/>
      <c r="X954" s="270"/>
      <c r="Y954" s="270"/>
      <c r="Z954" s="270"/>
      <c r="AA954" s="270"/>
      <c r="AB954" s="270"/>
    </row>
    <row r="955" spans="1:28" ht="22.5" x14ac:dyDescent="0.25">
      <c r="A955" s="270"/>
      <c r="B955" s="270"/>
      <c r="C955" s="270"/>
      <c r="D955" s="270"/>
      <c r="E955" s="270"/>
      <c r="F955" s="270"/>
      <c r="G955" s="270"/>
      <c r="H955" s="270"/>
      <c r="I955" s="270"/>
      <c r="J955" s="270"/>
      <c r="K955" s="270"/>
      <c r="L955" s="270"/>
      <c r="M955" s="270"/>
      <c r="N955" s="270"/>
      <c r="O955" s="270"/>
      <c r="P955" s="270"/>
      <c r="Q955" s="270"/>
      <c r="R955" s="270"/>
      <c r="S955" s="270"/>
      <c r="T955" s="270"/>
      <c r="U955" s="270"/>
      <c r="V955" s="270"/>
      <c r="W955" s="270"/>
      <c r="X955" s="270"/>
      <c r="Y955" s="270"/>
      <c r="Z955" s="270"/>
      <c r="AA955" s="270"/>
      <c r="AB955" s="270"/>
    </row>
    <row r="956" spans="1:28" ht="22.5" x14ac:dyDescent="0.25">
      <c r="A956" s="270"/>
      <c r="B956" s="270"/>
      <c r="C956" s="270"/>
      <c r="D956" s="270"/>
      <c r="E956" s="270"/>
      <c r="F956" s="270"/>
      <c r="G956" s="270"/>
      <c r="H956" s="270"/>
      <c r="I956" s="270"/>
      <c r="J956" s="270"/>
      <c r="K956" s="270"/>
      <c r="L956" s="270"/>
      <c r="M956" s="270"/>
      <c r="N956" s="270"/>
      <c r="O956" s="270"/>
      <c r="P956" s="270"/>
      <c r="Q956" s="270"/>
      <c r="R956" s="270"/>
      <c r="S956" s="270"/>
      <c r="T956" s="270"/>
      <c r="U956" s="270"/>
      <c r="V956" s="270"/>
      <c r="W956" s="270"/>
      <c r="X956" s="270"/>
      <c r="Y956" s="270"/>
      <c r="Z956" s="270"/>
      <c r="AA956" s="270"/>
      <c r="AB956" s="270"/>
    </row>
    <row r="957" spans="1:28" ht="22.5" x14ac:dyDescent="0.25">
      <c r="A957" s="270"/>
      <c r="B957" s="270"/>
      <c r="C957" s="270"/>
      <c r="D957" s="270"/>
      <c r="E957" s="270"/>
      <c r="F957" s="270"/>
      <c r="G957" s="270"/>
      <c r="H957" s="270"/>
      <c r="I957" s="270"/>
      <c r="J957" s="270"/>
      <c r="K957" s="270"/>
      <c r="L957" s="270"/>
      <c r="M957" s="270"/>
      <c r="N957" s="270"/>
      <c r="O957" s="270"/>
      <c r="P957" s="270"/>
      <c r="Q957" s="270"/>
      <c r="R957" s="270"/>
      <c r="S957" s="270"/>
      <c r="T957" s="270"/>
      <c r="U957" s="270"/>
      <c r="V957" s="270"/>
      <c r="W957" s="270"/>
      <c r="X957" s="270"/>
      <c r="Y957" s="270"/>
      <c r="Z957" s="270"/>
      <c r="AA957" s="270"/>
      <c r="AB957" s="270"/>
    </row>
    <row r="958" spans="1:28" ht="22.5" x14ac:dyDescent="0.25">
      <c r="A958" s="270"/>
      <c r="B958" s="270"/>
      <c r="C958" s="270"/>
      <c r="D958" s="270"/>
      <c r="E958" s="270"/>
      <c r="F958" s="270"/>
      <c r="G958" s="270"/>
      <c r="H958" s="270"/>
      <c r="I958" s="270"/>
      <c r="J958" s="270"/>
      <c r="K958" s="270"/>
      <c r="L958" s="270"/>
      <c r="M958" s="270"/>
      <c r="N958" s="270"/>
      <c r="O958" s="270"/>
      <c r="P958" s="270"/>
      <c r="Q958" s="270"/>
      <c r="R958" s="270"/>
      <c r="S958" s="270"/>
      <c r="T958" s="270"/>
      <c r="U958" s="270"/>
      <c r="V958" s="270"/>
      <c r="W958" s="270"/>
      <c r="X958" s="270"/>
      <c r="Y958" s="270"/>
      <c r="Z958" s="270"/>
      <c r="AA958" s="270"/>
      <c r="AB958" s="270"/>
    </row>
    <row r="959" spans="1:28" ht="22.5" x14ac:dyDescent="0.25">
      <c r="A959" s="270"/>
      <c r="B959" s="270"/>
      <c r="C959" s="270"/>
      <c r="D959" s="270"/>
      <c r="E959" s="270"/>
      <c r="F959" s="270"/>
      <c r="G959" s="270"/>
      <c r="H959" s="270"/>
      <c r="I959" s="270"/>
      <c r="J959" s="270"/>
      <c r="K959" s="270"/>
      <c r="L959" s="270"/>
      <c r="M959" s="270"/>
      <c r="N959" s="270"/>
      <c r="O959" s="270"/>
      <c r="P959" s="270"/>
      <c r="Q959" s="270"/>
      <c r="R959" s="270"/>
      <c r="S959" s="270"/>
      <c r="T959" s="270"/>
      <c r="U959" s="270"/>
      <c r="V959" s="270"/>
      <c r="W959" s="270"/>
      <c r="X959" s="270"/>
      <c r="Y959" s="270"/>
      <c r="Z959" s="270"/>
      <c r="AA959" s="270"/>
      <c r="AB959" s="270"/>
    </row>
    <row r="960" spans="1:28" ht="22.5" x14ac:dyDescent="0.25">
      <c r="A960" s="270"/>
      <c r="B960" s="270"/>
      <c r="C960" s="270"/>
      <c r="D960" s="270"/>
      <c r="E960" s="270"/>
      <c r="F960" s="270"/>
      <c r="G960" s="270"/>
      <c r="H960" s="270"/>
      <c r="I960" s="270"/>
      <c r="J960" s="270"/>
      <c r="K960" s="270"/>
      <c r="L960" s="270"/>
      <c r="M960" s="270"/>
      <c r="N960" s="270"/>
      <c r="O960" s="270"/>
      <c r="P960" s="270"/>
      <c r="Q960" s="270"/>
      <c r="R960" s="270"/>
      <c r="S960" s="270"/>
      <c r="T960" s="270"/>
      <c r="U960" s="270"/>
      <c r="V960" s="270"/>
      <c r="W960" s="270"/>
      <c r="X960" s="270"/>
      <c r="Y960" s="270"/>
      <c r="Z960" s="270"/>
      <c r="AA960" s="270"/>
      <c r="AB960" s="270"/>
    </row>
    <row r="961" spans="1:28" ht="22.5" x14ac:dyDescent="0.25">
      <c r="A961" s="270"/>
      <c r="B961" s="270"/>
      <c r="C961" s="270"/>
      <c r="D961" s="270"/>
      <c r="E961" s="270"/>
      <c r="F961" s="270"/>
      <c r="G961" s="270"/>
      <c r="H961" s="270"/>
      <c r="I961" s="270"/>
      <c r="J961" s="270"/>
      <c r="K961" s="270"/>
      <c r="L961" s="270"/>
      <c r="M961" s="270"/>
      <c r="N961" s="270"/>
      <c r="O961" s="270"/>
      <c r="P961" s="270"/>
      <c r="Q961" s="270"/>
      <c r="R961" s="270"/>
      <c r="S961" s="270"/>
      <c r="T961" s="270"/>
      <c r="U961" s="270"/>
      <c r="V961" s="270"/>
      <c r="W961" s="270"/>
      <c r="X961" s="270"/>
      <c r="Y961" s="270"/>
      <c r="Z961" s="270"/>
      <c r="AA961" s="270"/>
      <c r="AB961" s="270"/>
    </row>
    <row r="962" spans="1:28" ht="22.5" x14ac:dyDescent="0.25">
      <c r="A962" s="270"/>
      <c r="B962" s="270"/>
      <c r="C962" s="270"/>
      <c r="D962" s="270"/>
      <c r="E962" s="270"/>
      <c r="F962" s="270"/>
      <c r="G962" s="270"/>
      <c r="H962" s="270"/>
      <c r="I962" s="270"/>
      <c r="J962" s="270"/>
      <c r="K962" s="270"/>
      <c r="L962" s="270"/>
      <c r="M962" s="270"/>
      <c r="N962" s="270"/>
      <c r="O962" s="270"/>
      <c r="P962" s="270"/>
      <c r="Q962" s="270"/>
      <c r="R962" s="270"/>
      <c r="S962" s="270"/>
      <c r="T962" s="270"/>
      <c r="U962" s="270"/>
      <c r="V962" s="270"/>
      <c r="W962" s="270"/>
      <c r="X962" s="270"/>
      <c r="Y962" s="270"/>
      <c r="Z962" s="270"/>
      <c r="AA962" s="270"/>
      <c r="AB962" s="270"/>
    </row>
    <row r="963" spans="1:28" ht="22.5" x14ac:dyDescent="0.25">
      <c r="A963" s="270"/>
      <c r="B963" s="270"/>
      <c r="C963" s="270"/>
      <c r="D963" s="270"/>
      <c r="E963" s="270"/>
      <c r="F963" s="270"/>
      <c r="G963" s="270"/>
      <c r="H963" s="270"/>
      <c r="I963" s="270"/>
      <c r="J963" s="270"/>
      <c r="K963" s="270"/>
      <c r="L963" s="270"/>
      <c r="M963" s="270"/>
      <c r="N963" s="270"/>
      <c r="O963" s="270"/>
      <c r="P963" s="270"/>
      <c r="Q963" s="270"/>
      <c r="R963" s="270"/>
      <c r="S963" s="270"/>
      <c r="T963" s="270"/>
      <c r="U963" s="270"/>
      <c r="V963" s="270"/>
      <c r="W963" s="270"/>
      <c r="X963" s="270"/>
      <c r="Y963" s="270"/>
      <c r="Z963" s="270"/>
      <c r="AA963" s="270"/>
      <c r="AB963" s="270"/>
    </row>
    <row r="964" spans="1:28" ht="22.5" x14ac:dyDescent="0.25">
      <c r="A964" s="270"/>
      <c r="B964" s="270"/>
      <c r="C964" s="270"/>
      <c r="D964" s="270"/>
      <c r="E964" s="270"/>
      <c r="F964" s="270"/>
      <c r="G964" s="270"/>
      <c r="H964" s="270"/>
      <c r="I964" s="270"/>
      <c r="J964" s="270"/>
      <c r="K964" s="270"/>
      <c r="L964" s="270"/>
      <c r="M964" s="270"/>
      <c r="N964" s="270"/>
      <c r="O964" s="270"/>
      <c r="P964" s="270"/>
      <c r="Q964" s="270"/>
      <c r="R964" s="270"/>
      <c r="S964" s="270"/>
      <c r="T964" s="270"/>
      <c r="U964" s="270"/>
      <c r="V964" s="270"/>
      <c r="W964" s="270"/>
      <c r="X964" s="270"/>
      <c r="Y964" s="270"/>
      <c r="Z964" s="270"/>
      <c r="AA964" s="270"/>
      <c r="AB964" s="270"/>
    </row>
    <row r="965" spans="1:28" ht="22.5" x14ac:dyDescent="0.25">
      <c r="A965" s="270"/>
      <c r="B965" s="270"/>
      <c r="C965" s="270"/>
      <c r="D965" s="270"/>
      <c r="E965" s="270"/>
      <c r="F965" s="270"/>
      <c r="G965" s="270"/>
      <c r="H965" s="270"/>
      <c r="I965" s="270"/>
      <c r="J965" s="270"/>
      <c r="K965" s="270"/>
      <c r="L965" s="270"/>
      <c r="M965" s="270"/>
      <c r="N965" s="270"/>
      <c r="O965" s="270"/>
      <c r="P965" s="270"/>
      <c r="Q965" s="270"/>
      <c r="R965" s="270"/>
      <c r="S965" s="270"/>
      <c r="T965" s="270"/>
      <c r="U965" s="270"/>
      <c r="V965" s="270"/>
      <c r="W965" s="270"/>
      <c r="X965" s="270"/>
      <c r="Y965" s="270"/>
      <c r="Z965" s="270"/>
      <c r="AA965" s="270"/>
      <c r="AB965" s="270"/>
    </row>
    <row r="966" spans="1:28" ht="22.5" x14ac:dyDescent="0.25">
      <c r="A966" s="270"/>
      <c r="B966" s="270"/>
      <c r="C966" s="270"/>
      <c r="D966" s="270"/>
      <c r="E966" s="270"/>
      <c r="F966" s="270"/>
      <c r="G966" s="270"/>
      <c r="H966" s="270"/>
      <c r="I966" s="270"/>
      <c r="J966" s="270"/>
      <c r="K966" s="270"/>
      <c r="L966" s="270"/>
      <c r="M966" s="270"/>
      <c r="N966" s="270"/>
      <c r="O966" s="270"/>
      <c r="P966" s="270"/>
      <c r="Q966" s="270"/>
      <c r="R966" s="270"/>
      <c r="S966" s="270"/>
      <c r="T966" s="270"/>
      <c r="U966" s="270"/>
      <c r="V966" s="270"/>
      <c r="W966" s="270"/>
      <c r="X966" s="270"/>
      <c r="Y966" s="270"/>
      <c r="Z966" s="270"/>
      <c r="AA966" s="270"/>
      <c r="AB966" s="270"/>
    </row>
    <row r="967" spans="1:28" ht="22.5" x14ac:dyDescent="0.25">
      <c r="A967" s="270"/>
      <c r="B967" s="270"/>
      <c r="C967" s="270"/>
      <c r="D967" s="270"/>
      <c r="E967" s="270"/>
      <c r="F967" s="270"/>
      <c r="G967" s="270"/>
      <c r="H967" s="270"/>
      <c r="I967" s="270"/>
      <c r="J967" s="270"/>
      <c r="K967" s="270"/>
      <c r="L967" s="270"/>
      <c r="M967" s="270"/>
      <c r="N967" s="270"/>
      <c r="O967" s="270"/>
      <c r="P967" s="270"/>
      <c r="Q967" s="270"/>
      <c r="R967" s="270"/>
      <c r="S967" s="270"/>
      <c r="T967" s="270"/>
      <c r="U967" s="270"/>
      <c r="V967" s="270"/>
      <c r="W967" s="270"/>
      <c r="X967" s="270"/>
      <c r="Y967" s="270"/>
      <c r="Z967" s="270"/>
      <c r="AA967" s="270"/>
      <c r="AB967" s="270"/>
    </row>
    <row r="968" spans="1:28" ht="22.5" x14ac:dyDescent="0.25">
      <c r="A968" s="270"/>
      <c r="B968" s="270"/>
      <c r="C968" s="270"/>
      <c r="D968" s="270"/>
      <c r="E968" s="270"/>
      <c r="F968" s="270"/>
      <c r="G968" s="270"/>
      <c r="H968" s="270"/>
      <c r="I968" s="270"/>
      <c r="J968" s="270"/>
      <c r="K968" s="270"/>
      <c r="L968" s="270"/>
      <c r="M968" s="270"/>
      <c r="N968" s="270"/>
      <c r="O968" s="270"/>
      <c r="P968" s="270"/>
      <c r="Q968" s="270"/>
      <c r="R968" s="270"/>
      <c r="S968" s="270"/>
      <c r="T968" s="270"/>
      <c r="U968" s="270"/>
      <c r="V968" s="270"/>
      <c r="W968" s="270"/>
      <c r="X968" s="270"/>
      <c r="Y968" s="270"/>
      <c r="Z968" s="270"/>
      <c r="AA968" s="270"/>
      <c r="AB968" s="270"/>
    </row>
    <row r="969" spans="1:28" ht="22.5" x14ac:dyDescent="0.25">
      <c r="A969" s="270"/>
      <c r="B969" s="270"/>
      <c r="C969" s="270"/>
      <c r="D969" s="270"/>
      <c r="E969" s="270"/>
      <c r="F969" s="270"/>
      <c r="G969" s="270"/>
      <c r="H969" s="270"/>
      <c r="I969" s="270"/>
      <c r="J969" s="270"/>
      <c r="K969" s="270"/>
      <c r="L969" s="270"/>
      <c r="M969" s="270"/>
      <c r="N969" s="270"/>
      <c r="O969" s="270"/>
      <c r="P969" s="270"/>
      <c r="Q969" s="270"/>
      <c r="R969" s="270"/>
      <c r="S969" s="270"/>
      <c r="T969" s="270"/>
      <c r="U969" s="270"/>
      <c r="V969" s="270"/>
      <c r="W969" s="270"/>
      <c r="X969" s="270"/>
      <c r="Y969" s="270"/>
      <c r="Z969" s="270"/>
      <c r="AA969" s="270"/>
      <c r="AB969" s="270"/>
    </row>
    <row r="970" spans="1:28" ht="22.5" x14ac:dyDescent="0.25">
      <c r="A970" s="270"/>
      <c r="B970" s="270"/>
      <c r="C970" s="270"/>
      <c r="D970" s="270"/>
      <c r="E970" s="270"/>
      <c r="F970" s="270"/>
      <c r="G970" s="270"/>
      <c r="H970" s="270"/>
      <c r="I970" s="270"/>
      <c r="J970" s="270"/>
      <c r="K970" s="270"/>
      <c r="L970" s="270"/>
      <c r="M970" s="270"/>
      <c r="N970" s="270"/>
      <c r="O970" s="270"/>
      <c r="P970" s="270"/>
      <c r="Q970" s="270"/>
      <c r="R970" s="270"/>
      <c r="S970" s="270"/>
      <c r="T970" s="270"/>
      <c r="U970" s="270"/>
      <c r="V970" s="270"/>
      <c r="W970" s="270"/>
      <c r="X970" s="270"/>
      <c r="Y970" s="270"/>
      <c r="Z970" s="270"/>
      <c r="AA970" s="270"/>
      <c r="AB970" s="270"/>
    </row>
    <row r="971" spans="1:28" ht="22.5" x14ac:dyDescent="0.25">
      <c r="A971" s="270"/>
      <c r="B971" s="270"/>
      <c r="C971" s="270"/>
      <c r="D971" s="270"/>
      <c r="E971" s="270"/>
      <c r="F971" s="270"/>
      <c r="G971" s="270"/>
      <c r="H971" s="270"/>
      <c r="I971" s="270"/>
      <c r="J971" s="270"/>
      <c r="K971" s="270"/>
      <c r="L971" s="270"/>
      <c r="M971" s="270"/>
      <c r="N971" s="270"/>
      <c r="O971" s="270"/>
      <c r="P971" s="270"/>
      <c r="Q971" s="270"/>
      <c r="R971" s="270"/>
      <c r="S971" s="270"/>
      <c r="T971" s="270"/>
      <c r="U971" s="270"/>
      <c r="V971" s="270"/>
      <c r="W971" s="270"/>
      <c r="X971" s="270"/>
      <c r="Y971" s="270"/>
      <c r="Z971" s="270"/>
      <c r="AA971" s="270"/>
      <c r="AB971" s="270"/>
    </row>
    <row r="972" spans="1:28" ht="22.5" x14ac:dyDescent="0.25">
      <c r="A972" s="270"/>
      <c r="B972" s="270"/>
      <c r="C972" s="270"/>
      <c r="D972" s="270"/>
      <c r="E972" s="270"/>
      <c r="F972" s="270"/>
      <c r="G972" s="270"/>
      <c r="H972" s="270"/>
      <c r="I972" s="270"/>
      <c r="J972" s="270"/>
      <c r="K972" s="270"/>
      <c r="L972" s="270"/>
      <c r="M972" s="270"/>
      <c r="N972" s="270"/>
      <c r="O972" s="270"/>
      <c r="P972" s="270"/>
      <c r="Q972" s="270"/>
      <c r="R972" s="270"/>
      <c r="S972" s="270"/>
      <c r="T972" s="270"/>
      <c r="U972" s="270"/>
      <c r="V972" s="270"/>
      <c r="W972" s="270"/>
      <c r="X972" s="270"/>
      <c r="Y972" s="270"/>
      <c r="Z972" s="270"/>
      <c r="AA972" s="270"/>
      <c r="AB972" s="270"/>
    </row>
    <row r="973" spans="1:28" ht="22.5" x14ac:dyDescent="0.25">
      <c r="A973" s="270"/>
      <c r="B973" s="270"/>
      <c r="C973" s="270"/>
      <c r="D973" s="270"/>
      <c r="E973" s="270"/>
      <c r="F973" s="270"/>
      <c r="G973" s="270"/>
      <c r="H973" s="270"/>
      <c r="I973" s="270"/>
      <c r="J973" s="270"/>
      <c r="K973" s="270"/>
      <c r="L973" s="270"/>
      <c r="M973" s="270"/>
      <c r="N973" s="270"/>
      <c r="O973" s="270"/>
      <c r="P973" s="270"/>
      <c r="Q973" s="270"/>
      <c r="R973" s="270"/>
      <c r="S973" s="270"/>
      <c r="T973" s="270"/>
      <c r="U973" s="270"/>
      <c r="V973" s="270"/>
      <c r="W973" s="270"/>
      <c r="X973" s="270"/>
      <c r="Y973" s="270"/>
      <c r="Z973" s="270"/>
      <c r="AA973" s="270"/>
      <c r="AB973" s="270"/>
    </row>
    <row r="974" spans="1:28" ht="22.5" x14ac:dyDescent="0.25">
      <c r="A974" s="270"/>
      <c r="B974" s="270"/>
      <c r="C974" s="270"/>
      <c r="D974" s="270"/>
      <c r="E974" s="270"/>
      <c r="F974" s="270"/>
      <c r="G974" s="270"/>
      <c r="H974" s="270"/>
      <c r="I974" s="270"/>
      <c r="J974" s="270"/>
      <c r="K974" s="270"/>
      <c r="L974" s="270"/>
      <c r="M974" s="270"/>
      <c r="N974" s="270"/>
      <c r="O974" s="270"/>
      <c r="P974" s="270"/>
      <c r="Q974" s="270"/>
      <c r="R974" s="270"/>
      <c r="S974" s="270"/>
      <c r="T974" s="270"/>
      <c r="U974" s="270"/>
      <c r="V974" s="270"/>
      <c r="W974" s="270"/>
      <c r="X974" s="270"/>
      <c r="Y974" s="270"/>
      <c r="Z974" s="270"/>
      <c r="AA974" s="270"/>
      <c r="AB974" s="270"/>
    </row>
    <row r="975" spans="1:28" ht="22.5" x14ac:dyDescent="0.25">
      <c r="A975" s="270"/>
      <c r="B975" s="270"/>
      <c r="C975" s="270"/>
      <c r="D975" s="270"/>
      <c r="E975" s="270"/>
      <c r="F975" s="270"/>
      <c r="G975" s="270"/>
      <c r="H975" s="270"/>
      <c r="I975" s="270"/>
      <c r="J975" s="270"/>
      <c r="K975" s="270"/>
      <c r="L975" s="270"/>
      <c r="M975" s="270"/>
      <c r="N975" s="270"/>
      <c r="O975" s="270"/>
      <c r="P975" s="270"/>
      <c r="Q975" s="270"/>
      <c r="R975" s="270"/>
      <c r="S975" s="270"/>
      <c r="T975" s="270"/>
      <c r="U975" s="270"/>
      <c r="V975" s="270"/>
      <c r="W975" s="270"/>
      <c r="X975" s="270"/>
      <c r="Y975" s="270"/>
      <c r="Z975" s="270"/>
      <c r="AA975" s="270"/>
      <c r="AB975" s="270"/>
    </row>
    <row r="976" spans="1:28" ht="22.5" x14ac:dyDescent="0.25">
      <c r="A976" s="270"/>
      <c r="B976" s="270"/>
      <c r="C976" s="270"/>
      <c r="D976" s="270"/>
      <c r="E976" s="270"/>
      <c r="F976" s="270"/>
      <c r="G976" s="270"/>
      <c r="H976" s="270"/>
      <c r="I976" s="270"/>
      <c r="J976" s="270"/>
      <c r="K976" s="270"/>
      <c r="L976" s="270"/>
      <c r="M976" s="270"/>
      <c r="N976" s="270"/>
      <c r="O976" s="270"/>
      <c r="P976" s="270"/>
      <c r="Q976" s="270"/>
      <c r="R976" s="270"/>
      <c r="S976" s="270"/>
      <c r="T976" s="270"/>
      <c r="U976" s="270"/>
      <c r="V976" s="270"/>
      <c r="W976" s="270"/>
      <c r="X976" s="270"/>
      <c r="Y976" s="270"/>
      <c r="Z976" s="270"/>
      <c r="AA976" s="270"/>
      <c r="AB976" s="270"/>
    </row>
    <row r="977" spans="1:28" ht="22.5" x14ac:dyDescent="0.25">
      <c r="A977" s="270"/>
      <c r="B977" s="270"/>
      <c r="C977" s="270"/>
      <c r="D977" s="270"/>
      <c r="E977" s="270"/>
      <c r="F977" s="270"/>
      <c r="G977" s="270"/>
      <c r="H977" s="270"/>
      <c r="I977" s="270"/>
      <c r="J977" s="270"/>
      <c r="K977" s="270"/>
      <c r="L977" s="270"/>
      <c r="M977" s="270"/>
      <c r="N977" s="270"/>
      <c r="O977" s="270"/>
      <c r="P977" s="270"/>
      <c r="Q977" s="270"/>
      <c r="R977" s="270"/>
      <c r="S977" s="270"/>
      <c r="T977" s="270"/>
      <c r="U977" s="270"/>
      <c r="V977" s="270"/>
      <c r="W977" s="270"/>
      <c r="X977" s="270"/>
      <c r="Y977" s="270"/>
      <c r="Z977" s="270"/>
      <c r="AA977" s="270"/>
      <c r="AB977" s="270"/>
    </row>
    <row r="978" spans="1:28" ht="22.5" x14ac:dyDescent="0.25">
      <c r="A978" s="270"/>
      <c r="B978" s="270"/>
      <c r="C978" s="270"/>
      <c r="D978" s="270"/>
      <c r="E978" s="270"/>
      <c r="F978" s="270"/>
      <c r="G978" s="270"/>
      <c r="H978" s="270"/>
      <c r="I978" s="270"/>
      <c r="J978" s="270"/>
      <c r="K978" s="270"/>
      <c r="L978" s="270"/>
      <c r="M978" s="270"/>
      <c r="N978" s="270"/>
      <c r="O978" s="270"/>
      <c r="P978" s="270"/>
      <c r="Q978" s="270"/>
      <c r="R978" s="270"/>
      <c r="S978" s="270"/>
      <c r="T978" s="270"/>
      <c r="U978" s="270"/>
      <c r="V978" s="270"/>
      <c r="W978" s="270"/>
      <c r="X978" s="270"/>
      <c r="Y978" s="270"/>
      <c r="Z978" s="270"/>
      <c r="AA978" s="270"/>
      <c r="AB978" s="270"/>
    </row>
    <row r="979" spans="1:28" ht="22.5" x14ac:dyDescent="0.25">
      <c r="A979" s="270"/>
      <c r="B979" s="270"/>
      <c r="C979" s="270"/>
      <c r="D979" s="270"/>
      <c r="E979" s="270"/>
      <c r="F979" s="270"/>
      <c r="G979" s="270"/>
      <c r="H979" s="270"/>
      <c r="I979" s="270"/>
      <c r="J979" s="270"/>
      <c r="K979" s="270"/>
      <c r="L979" s="270"/>
      <c r="M979" s="270"/>
      <c r="N979" s="270"/>
      <c r="O979" s="270"/>
      <c r="P979" s="270"/>
      <c r="Q979" s="270"/>
      <c r="R979" s="270"/>
      <c r="S979" s="270"/>
      <c r="T979" s="270"/>
      <c r="U979" s="270"/>
      <c r="V979" s="270"/>
      <c r="W979" s="270"/>
      <c r="X979" s="270"/>
      <c r="Y979" s="270"/>
      <c r="Z979" s="270"/>
      <c r="AA979" s="270"/>
      <c r="AB979" s="270"/>
    </row>
    <row r="980" spans="1:28" ht="22.5" x14ac:dyDescent="0.25">
      <c r="A980" s="270"/>
      <c r="B980" s="270"/>
      <c r="C980" s="270"/>
      <c r="D980" s="270"/>
      <c r="E980" s="270"/>
      <c r="F980" s="270"/>
      <c r="G980" s="270"/>
      <c r="H980" s="270"/>
      <c r="I980" s="270"/>
      <c r="J980" s="270"/>
      <c r="K980" s="270"/>
      <c r="L980" s="270"/>
      <c r="M980" s="270"/>
      <c r="N980" s="270"/>
      <c r="O980" s="270"/>
      <c r="P980" s="270"/>
      <c r="Q980" s="270"/>
      <c r="R980" s="270"/>
      <c r="S980" s="270"/>
      <c r="T980" s="270"/>
      <c r="U980" s="270"/>
      <c r="V980" s="270"/>
      <c r="W980" s="270"/>
      <c r="X980" s="270"/>
      <c r="Y980" s="270"/>
      <c r="Z980" s="270"/>
      <c r="AA980" s="270"/>
      <c r="AB980" s="270"/>
    </row>
    <row r="981" spans="1:28" ht="22.5" x14ac:dyDescent="0.25">
      <c r="A981" s="270"/>
      <c r="B981" s="270"/>
      <c r="C981" s="270"/>
      <c r="D981" s="270"/>
      <c r="E981" s="270"/>
      <c r="F981" s="270"/>
      <c r="G981" s="270"/>
      <c r="H981" s="270"/>
      <c r="I981" s="270"/>
      <c r="J981" s="270"/>
      <c r="K981" s="270"/>
      <c r="L981" s="270"/>
      <c r="M981" s="270"/>
      <c r="N981" s="270"/>
      <c r="O981" s="270"/>
      <c r="P981" s="270"/>
      <c r="Q981" s="270"/>
      <c r="R981" s="270"/>
      <c r="S981" s="270"/>
      <c r="T981" s="270"/>
      <c r="U981" s="270"/>
      <c r="V981" s="270"/>
      <c r="W981" s="270"/>
      <c r="X981" s="270"/>
      <c r="Y981" s="270"/>
      <c r="Z981" s="270"/>
      <c r="AA981" s="270"/>
      <c r="AB981" s="270"/>
    </row>
    <row r="982" spans="1:28" ht="22.5" x14ac:dyDescent="0.25">
      <c r="A982" s="270"/>
      <c r="B982" s="270"/>
      <c r="C982" s="270"/>
      <c r="D982" s="270"/>
      <c r="E982" s="270"/>
      <c r="F982" s="270"/>
      <c r="G982" s="270"/>
      <c r="H982" s="270"/>
      <c r="I982" s="270"/>
      <c r="J982" s="270"/>
      <c r="K982" s="270"/>
      <c r="L982" s="270"/>
      <c r="M982" s="270"/>
      <c r="N982" s="270"/>
      <c r="O982" s="270"/>
      <c r="P982" s="270"/>
      <c r="Q982" s="270"/>
      <c r="R982" s="270"/>
      <c r="S982" s="270"/>
      <c r="T982" s="270"/>
      <c r="U982" s="270"/>
      <c r="V982" s="270"/>
      <c r="W982" s="270"/>
      <c r="X982" s="270"/>
      <c r="Y982" s="270"/>
      <c r="Z982" s="270"/>
      <c r="AA982" s="270"/>
      <c r="AB982" s="270"/>
    </row>
    <row r="983" spans="1:28" ht="22.5" x14ac:dyDescent="0.25">
      <c r="A983" s="270"/>
      <c r="B983" s="270"/>
      <c r="C983" s="270"/>
      <c r="D983" s="270"/>
      <c r="E983" s="270"/>
      <c r="F983" s="270"/>
      <c r="G983" s="270"/>
      <c r="H983" s="270"/>
      <c r="I983" s="270"/>
      <c r="J983" s="270"/>
      <c r="K983" s="270"/>
      <c r="L983" s="270"/>
      <c r="M983" s="270"/>
      <c r="N983" s="270"/>
      <c r="O983" s="270"/>
      <c r="P983" s="270"/>
      <c r="Q983" s="270"/>
      <c r="R983" s="270"/>
      <c r="S983" s="270"/>
      <c r="T983" s="270"/>
      <c r="U983" s="270"/>
      <c r="V983" s="270"/>
      <c r="W983" s="270"/>
      <c r="X983" s="270"/>
      <c r="Y983" s="270"/>
      <c r="Z983" s="270"/>
      <c r="AA983" s="270"/>
      <c r="AB983" s="270"/>
    </row>
    <row r="984" spans="1:28" ht="22.5" x14ac:dyDescent="0.25">
      <c r="A984" s="270"/>
      <c r="B984" s="270"/>
      <c r="C984" s="270"/>
      <c r="D984" s="270"/>
      <c r="E984" s="270"/>
      <c r="F984" s="270"/>
      <c r="G984" s="270"/>
      <c r="H984" s="270"/>
      <c r="I984" s="270"/>
      <c r="J984" s="270"/>
      <c r="K984" s="270"/>
      <c r="L984" s="270"/>
      <c r="M984" s="270"/>
      <c r="N984" s="270"/>
      <c r="O984" s="270"/>
      <c r="P984" s="270"/>
      <c r="Q984" s="270"/>
      <c r="R984" s="270"/>
      <c r="S984" s="270"/>
      <c r="T984" s="270"/>
      <c r="U984" s="270"/>
      <c r="V984" s="270"/>
      <c r="W984" s="270"/>
      <c r="X984" s="270"/>
      <c r="Y984" s="270"/>
      <c r="Z984" s="270"/>
      <c r="AA984" s="270"/>
      <c r="AB984" s="270"/>
    </row>
    <row r="985" spans="1:28" ht="22.5" x14ac:dyDescent="0.25">
      <c r="A985" s="270"/>
      <c r="B985" s="270"/>
      <c r="C985" s="270"/>
      <c r="D985" s="270"/>
      <c r="E985" s="270"/>
      <c r="F985" s="270"/>
      <c r="G985" s="270"/>
      <c r="H985" s="270"/>
      <c r="I985" s="270"/>
      <c r="J985" s="270"/>
      <c r="K985" s="270"/>
      <c r="L985" s="270"/>
      <c r="M985" s="270"/>
      <c r="N985" s="270"/>
      <c r="O985" s="270"/>
      <c r="P985" s="270"/>
      <c r="Q985" s="270"/>
      <c r="R985" s="270"/>
      <c r="S985" s="270"/>
      <c r="T985" s="270"/>
      <c r="U985" s="270"/>
      <c r="V985" s="270"/>
      <c r="W985" s="270"/>
      <c r="X985" s="270"/>
      <c r="Y985" s="270"/>
      <c r="Z985" s="270"/>
      <c r="AA985" s="270"/>
      <c r="AB985" s="270"/>
    </row>
    <row r="986" spans="1:28" ht="22.5" x14ac:dyDescent="0.25">
      <c r="A986" s="270"/>
      <c r="B986" s="270"/>
      <c r="C986" s="270"/>
      <c r="D986" s="270"/>
      <c r="E986" s="270"/>
      <c r="F986" s="270"/>
      <c r="G986" s="270"/>
      <c r="H986" s="270"/>
      <c r="I986" s="270"/>
      <c r="J986" s="270"/>
      <c r="K986" s="270"/>
      <c r="L986" s="270"/>
      <c r="M986" s="270"/>
      <c r="N986" s="270"/>
      <c r="O986" s="270"/>
      <c r="P986" s="270"/>
      <c r="Q986" s="270"/>
      <c r="R986" s="270"/>
      <c r="S986" s="270"/>
      <c r="T986" s="270"/>
      <c r="U986" s="270"/>
      <c r="V986" s="270"/>
      <c r="W986" s="270"/>
      <c r="X986" s="270"/>
      <c r="Y986" s="270"/>
      <c r="Z986" s="270"/>
      <c r="AA986" s="270"/>
      <c r="AB986" s="270"/>
    </row>
    <row r="987" spans="1:28" ht="22.5" x14ac:dyDescent="0.25">
      <c r="A987" s="270"/>
      <c r="B987" s="270"/>
      <c r="C987" s="270"/>
      <c r="D987" s="270"/>
      <c r="E987" s="270"/>
      <c r="F987" s="270"/>
      <c r="G987" s="270"/>
      <c r="H987" s="270"/>
      <c r="I987" s="270"/>
      <c r="J987" s="270"/>
      <c r="K987" s="270"/>
      <c r="L987" s="270"/>
      <c r="M987" s="270"/>
      <c r="N987" s="270"/>
      <c r="O987" s="270"/>
      <c r="P987" s="270"/>
      <c r="Q987" s="270"/>
      <c r="R987" s="270"/>
      <c r="S987" s="270"/>
      <c r="T987" s="270"/>
      <c r="U987" s="270"/>
      <c r="V987" s="270"/>
      <c r="W987" s="270"/>
      <c r="X987" s="270"/>
      <c r="Y987" s="270"/>
      <c r="Z987" s="270"/>
      <c r="AA987" s="270"/>
      <c r="AB987" s="270"/>
    </row>
    <row r="988" spans="1:28" ht="22.5" x14ac:dyDescent="0.25">
      <c r="A988" s="270"/>
      <c r="B988" s="270"/>
      <c r="C988" s="270"/>
      <c r="D988" s="270"/>
      <c r="E988" s="270"/>
      <c r="F988" s="270"/>
      <c r="G988" s="270"/>
      <c r="H988" s="270"/>
      <c r="I988" s="270"/>
      <c r="J988" s="270"/>
      <c r="K988" s="270"/>
      <c r="L988" s="270"/>
      <c r="M988" s="270"/>
      <c r="N988" s="270"/>
      <c r="O988" s="270"/>
      <c r="P988" s="270"/>
      <c r="Q988" s="270"/>
      <c r="R988" s="270"/>
      <c r="S988" s="270"/>
      <c r="T988" s="270"/>
      <c r="U988" s="270"/>
      <c r="V988" s="270"/>
      <c r="W988" s="270"/>
      <c r="X988" s="270"/>
      <c r="Y988" s="270"/>
      <c r="Z988" s="270"/>
      <c r="AA988" s="270"/>
      <c r="AB988" s="270"/>
    </row>
    <row r="989" spans="1:28" ht="22.5" x14ac:dyDescent="0.25">
      <c r="A989" s="270"/>
      <c r="B989" s="270"/>
      <c r="C989" s="270"/>
      <c r="D989" s="270"/>
      <c r="E989" s="270"/>
      <c r="F989" s="270"/>
      <c r="G989" s="270"/>
      <c r="H989" s="270"/>
      <c r="I989" s="270"/>
      <c r="J989" s="270"/>
      <c r="K989" s="270"/>
      <c r="L989" s="270"/>
      <c r="M989" s="270"/>
      <c r="N989" s="270"/>
      <c r="O989" s="270"/>
      <c r="P989" s="270"/>
      <c r="Q989" s="270"/>
      <c r="R989" s="270"/>
      <c r="S989" s="270"/>
      <c r="T989" s="270"/>
      <c r="U989" s="270"/>
      <c r="V989" s="270"/>
      <c r="W989" s="270"/>
      <c r="X989" s="270"/>
      <c r="Y989" s="270"/>
      <c r="Z989" s="270"/>
      <c r="AA989" s="270"/>
      <c r="AB989" s="270"/>
    </row>
    <row r="990" spans="1:28" ht="22.5" x14ac:dyDescent="0.25">
      <c r="A990" s="270"/>
      <c r="B990" s="270"/>
      <c r="C990" s="270"/>
      <c r="D990" s="270"/>
      <c r="E990" s="270"/>
      <c r="F990" s="270"/>
      <c r="G990" s="270"/>
      <c r="H990" s="270"/>
      <c r="I990" s="270"/>
      <c r="J990" s="270"/>
      <c r="K990" s="270"/>
      <c r="L990" s="270"/>
      <c r="M990" s="270"/>
      <c r="N990" s="270"/>
      <c r="O990" s="270"/>
      <c r="P990" s="270"/>
      <c r="Q990" s="270"/>
      <c r="R990" s="270"/>
      <c r="S990" s="270"/>
      <c r="T990" s="270"/>
      <c r="U990" s="270"/>
      <c r="V990" s="270"/>
      <c r="W990" s="270"/>
      <c r="X990" s="270"/>
      <c r="Y990" s="270"/>
      <c r="Z990" s="270"/>
      <c r="AA990" s="270"/>
      <c r="AB990" s="270"/>
    </row>
    <row r="991" spans="1:28" ht="22.5" x14ac:dyDescent="0.25">
      <c r="A991" s="270"/>
      <c r="B991" s="270"/>
      <c r="C991" s="270"/>
      <c r="D991" s="270"/>
      <c r="E991" s="270"/>
      <c r="F991" s="270"/>
      <c r="G991" s="270"/>
      <c r="H991" s="270"/>
      <c r="I991" s="270"/>
      <c r="J991" s="270"/>
      <c r="K991" s="270"/>
      <c r="L991" s="270"/>
      <c r="M991" s="270"/>
      <c r="N991" s="270"/>
      <c r="O991" s="270"/>
      <c r="P991" s="270"/>
      <c r="Q991" s="270"/>
      <c r="R991" s="270"/>
      <c r="S991" s="270"/>
      <c r="T991" s="270"/>
      <c r="U991" s="270"/>
      <c r="V991" s="270"/>
      <c r="W991" s="270"/>
      <c r="X991" s="270"/>
      <c r="Y991" s="270"/>
      <c r="Z991" s="270"/>
      <c r="AA991" s="270"/>
      <c r="AB991" s="270"/>
    </row>
    <row r="992" spans="1:28" ht="22.5" x14ac:dyDescent="0.25">
      <c r="A992" s="270"/>
      <c r="B992" s="270"/>
      <c r="C992" s="270"/>
      <c r="D992" s="270"/>
      <c r="E992" s="270"/>
      <c r="F992" s="270"/>
      <c r="G992" s="270"/>
      <c r="H992" s="270"/>
      <c r="I992" s="270"/>
      <c r="J992" s="270"/>
      <c r="K992" s="270"/>
      <c r="L992" s="270"/>
      <c r="M992" s="270"/>
      <c r="N992" s="270"/>
      <c r="O992" s="270"/>
      <c r="P992" s="270"/>
      <c r="Q992" s="270"/>
      <c r="R992" s="270"/>
      <c r="S992" s="270"/>
      <c r="T992" s="270"/>
      <c r="U992" s="270"/>
      <c r="V992" s="270"/>
      <c r="W992" s="270"/>
      <c r="X992" s="270"/>
      <c r="Y992" s="270"/>
      <c r="Z992" s="270"/>
      <c r="AA992" s="270"/>
      <c r="AB992" s="270"/>
    </row>
    <row r="993" spans="1:28" ht="22.5" x14ac:dyDescent="0.25">
      <c r="A993" s="270"/>
      <c r="B993" s="270"/>
      <c r="C993" s="270"/>
      <c r="D993" s="270"/>
      <c r="E993" s="270"/>
      <c r="F993" s="270"/>
      <c r="G993" s="270"/>
      <c r="H993" s="270"/>
      <c r="I993" s="270"/>
      <c r="J993" s="270"/>
      <c r="K993" s="270"/>
      <c r="L993" s="270"/>
      <c r="M993" s="270"/>
      <c r="N993" s="270"/>
      <c r="O993" s="270"/>
      <c r="P993" s="270"/>
      <c r="Q993" s="270"/>
      <c r="R993" s="270"/>
      <c r="S993" s="270"/>
      <c r="T993" s="270"/>
      <c r="U993" s="270"/>
      <c r="V993" s="270"/>
      <c r="W993" s="270"/>
      <c r="X993" s="270"/>
      <c r="Y993" s="270"/>
      <c r="Z993" s="270"/>
      <c r="AA993" s="270"/>
      <c r="AB993" s="270"/>
    </row>
    <row r="994" spans="1:28" ht="22.5" x14ac:dyDescent="0.25">
      <c r="A994" s="270"/>
      <c r="B994" s="270"/>
      <c r="C994" s="270"/>
      <c r="D994" s="270"/>
      <c r="E994" s="270"/>
      <c r="F994" s="270"/>
      <c r="G994" s="270"/>
      <c r="H994" s="270"/>
      <c r="I994" s="270"/>
      <c r="J994" s="270"/>
      <c r="K994" s="270"/>
      <c r="L994" s="270"/>
      <c r="M994" s="270"/>
      <c r="N994" s="270"/>
      <c r="O994" s="270"/>
      <c r="P994" s="270"/>
      <c r="Q994" s="270"/>
      <c r="R994" s="270"/>
      <c r="S994" s="270"/>
      <c r="T994" s="270"/>
      <c r="U994" s="270"/>
      <c r="V994" s="270"/>
      <c r="W994" s="270"/>
      <c r="X994" s="270"/>
      <c r="Y994" s="270"/>
      <c r="Z994" s="270"/>
      <c r="AA994" s="270"/>
      <c r="AB994" s="270"/>
    </row>
    <row r="995" spans="1:28" ht="22.5" x14ac:dyDescent="0.25">
      <c r="A995" s="270"/>
      <c r="B995" s="270"/>
      <c r="C995" s="270"/>
      <c r="D995" s="270"/>
      <c r="E995" s="270"/>
      <c r="F995" s="270"/>
      <c r="G995" s="270"/>
      <c r="H995" s="270"/>
      <c r="I995" s="270"/>
      <c r="J995" s="270"/>
      <c r="K995" s="270"/>
      <c r="L995" s="270"/>
      <c r="M995" s="270"/>
      <c r="N995" s="270"/>
      <c r="O995" s="270"/>
      <c r="P995" s="270"/>
      <c r="Q995" s="270"/>
      <c r="R995" s="270"/>
      <c r="S995" s="270"/>
      <c r="T995" s="270"/>
      <c r="U995" s="270"/>
      <c r="V995" s="270"/>
      <c r="W995" s="270"/>
      <c r="X995" s="270"/>
      <c r="Y995" s="270"/>
      <c r="Z995" s="270"/>
      <c r="AA995" s="270"/>
      <c r="AB995" s="270"/>
    </row>
    <row r="996" spans="1:28" ht="22.5" x14ac:dyDescent="0.25">
      <c r="A996" s="270"/>
      <c r="B996" s="270"/>
      <c r="C996" s="270"/>
      <c r="D996" s="270"/>
      <c r="E996" s="270"/>
      <c r="F996" s="270"/>
      <c r="G996" s="270"/>
      <c r="H996" s="270"/>
      <c r="I996" s="270"/>
      <c r="J996" s="270"/>
      <c r="K996" s="270"/>
      <c r="L996" s="270"/>
      <c r="M996" s="270"/>
      <c r="N996" s="270"/>
      <c r="O996" s="270"/>
      <c r="P996" s="270"/>
      <c r="Q996" s="270"/>
      <c r="R996" s="270"/>
      <c r="S996" s="270"/>
      <c r="T996" s="270"/>
      <c r="U996" s="270"/>
      <c r="V996" s="270"/>
      <c r="W996" s="270"/>
      <c r="X996" s="270"/>
      <c r="Y996" s="270"/>
      <c r="Z996" s="270"/>
      <c r="AA996" s="270"/>
      <c r="AB996" s="270"/>
    </row>
    <row r="997" spans="1:28" ht="22.5" x14ac:dyDescent="0.25">
      <c r="A997" s="270"/>
      <c r="B997" s="270"/>
      <c r="C997" s="270"/>
      <c r="D997" s="270"/>
      <c r="E997" s="270"/>
      <c r="F997" s="270"/>
      <c r="G997" s="270"/>
      <c r="H997" s="270"/>
      <c r="I997" s="270"/>
      <c r="J997" s="270"/>
      <c r="K997" s="270"/>
      <c r="L997" s="270"/>
      <c r="M997" s="270"/>
      <c r="N997" s="270"/>
      <c r="O997" s="270"/>
      <c r="P997" s="270"/>
      <c r="Q997" s="270"/>
      <c r="R997" s="270"/>
      <c r="S997" s="270"/>
      <c r="T997" s="270"/>
      <c r="U997" s="270"/>
      <c r="V997" s="270"/>
      <c r="W997" s="270"/>
      <c r="X997" s="270"/>
      <c r="Y997" s="270"/>
      <c r="Z997" s="270"/>
      <c r="AA997" s="270"/>
      <c r="AB997" s="270"/>
    </row>
    <row r="998" spans="1:28" ht="22.5" x14ac:dyDescent="0.25">
      <c r="A998" s="270"/>
      <c r="B998" s="270"/>
      <c r="C998" s="270"/>
      <c r="D998" s="270"/>
      <c r="E998" s="270"/>
      <c r="F998" s="270"/>
      <c r="G998" s="270"/>
      <c r="H998" s="270"/>
      <c r="I998" s="270"/>
      <c r="J998" s="270"/>
      <c r="K998" s="270"/>
      <c r="L998" s="270"/>
      <c r="M998" s="270"/>
      <c r="N998" s="270"/>
      <c r="O998" s="270"/>
      <c r="P998" s="270"/>
      <c r="Q998" s="270"/>
      <c r="R998" s="270"/>
      <c r="S998" s="270"/>
      <c r="T998" s="270"/>
      <c r="U998" s="270"/>
      <c r="V998" s="270"/>
      <c r="W998" s="270"/>
      <c r="X998" s="270"/>
      <c r="Y998" s="270"/>
      <c r="Z998" s="270"/>
      <c r="AA998" s="270"/>
      <c r="AB998" s="270"/>
    </row>
    <row r="999" spans="1:28" ht="22.5" x14ac:dyDescent="0.25">
      <c r="A999" s="270"/>
      <c r="B999" s="270"/>
      <c r="C999" s="270"/>
      <c r="D999" s="270"/>
      <c r="E999" s="270"/>
      <c r="F999" s="270"/>
      <c r="G999" s="270"/>
      <c r="H999" s="270"/>
      <c r="I999" s="270"/>
      <c r="J999" s="270"/>
      <c r="K999" s="270"/>
      <c r="L999" s="270"/>
      <c r="M999" s="270"/>
      <c r="N999" s="270"/>
      <c r="O999" s="270"/>
      <c r="P999" s="270"/>
      <c r="Q999" s="270"/>
      <c r="R999" s="270"/>
      <c r="S999" s="270"/>
      <c r="T999" s="270"/>
      <c r="U999" s="270"/>
      <c r="V999" s="270"/>
      <c r="W999" s="270"/>
      <c r="X999" s="270"/>
      <c r="Y999" s="270"/>
      <c r="Z999" s="270"/>
      <c r="AA999" s="270"/>
      <c r="AB999" s="270"/>
    </row>
    <row r="1000" spans="1:28" ht="22.5" x14ac:dyDescent="0.25">
      <c r="A1000" s="270"/>
      <c r="B1000" s="270"/>
      <c r="C1000" s="270"/>
      <c r="D1000" s="270"/>
      <c r="E1000" s="270"/>
      <c r="F1000" s="270"/>
      <c r="G1000" s="270"/>
      <c r="H1000" s="270"/>
      <c r="I1000" s="270"/>
      <c r="J1000" s="270"/>
      <c r="K1000" s="270"/>
      <c r="L1000" s="270"/>
      <c r="M1000" s="270"/>
      <c r="N1000" s="270"/>
      <c r="O1000" s="270"/>
      <c r="P1000" s="270"/>
      <c r="Q1000" s="270"/>
      <c r="R1000" s="270"/>
      <c r="S1000" s="270"/>
      <c r="T1000" s="270"/>
      <c r="U1000" s="270"/>
      <c r="V1000" s="270"/>
      <c r="W1000" s="270"/>
      <c r="X1000" s="270"/>
      <c r="Y1000" s="270"/>
      <c r="Z1000" s="270"/>
      <c r="AA1000" s="270"/>
      <c r="AB1000" s="27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FF2C-E188-4E5C-A5C0-6AC4B9F1D822}">
  <sheetPr>
    <tabColor rgb="FF538135"/>
    <outlinePr summaryBelow="0" summaryRight="0"/>
  </sheetPr>
  <dimension ref="A1:Y1006"/>
  <sheetViews>
    <sheetView workbookViewId="0"/>
  </sheetViews>
  <sheetFormatPr defaultColWidth="12.6328125" defaultRowHeight="15.75" customHeight="1" x14ac:dyDescent="0.25"/>
  <cols>
    <col min="2" max="2" width="47.26953125" customWidth="1"/>
    <col min="3" max="5" width="10.26953125" customWidth="1"/>
    <col min="6" max="6" width="12.6328125" customWidth="1"/>
    <col min="7" max="7" width="52.08984375" customWidth="1"/>
    <col min="8" max="8" width="21.08984375" customWidth="1"/>
    <col min="10" max="10" width="17.453125" customWidth="1"/>
  </cols>
  <sheetData>
    <row r="1" spans="1:25" ht="15.75" customHeight="1" x14ac:dyDescent="0.4">
      <c r="A1" s="294"/>
      <c r="B1" s="294"/>
      <c r="C1" s="294"/>
      <c r="D1" s="294"/>
      <c r="E1" s="294"/>
      <c r="F1" s="294"/>
      <c r="G1" s="295"/>
      <c r="H1" s="294"/>
      <c r="I1" s="294"/>
      <c r="J1" s="294"/>
      <c r="K1" s="294"/>
      <c r="L1" s="294"/>
      <c r="M1" s="294"/>
      <c r="N1" s="294"/>
      <c r="O1" s="294"/>
      <c r="P1" s="294"/>
      <c r="Q1" s="294"/>
      <c r="R1" s="294"/>
      <c r="S1" s="294"/>
      <c r="T1" s="294"/>
      <c r="U1" s="294"/>
      <c r="V1" s="294"/>
      <c r="W1" s="294"/>
      <c r="X1" s="294"/>
      <c r="Y1" s="294"/>
    </row>
    <row r="2" spans="1:25" ht="21.5" x14ac:dyDescent="0.45">
      <c r="A2" s="296"/>
      <c r="B2" s="297" t="s">
        <v>520</v>
      </c>
      <c r="C2" s="298">
        <v>1.5</v>
      </c>
      <c r="D2" s="299"/>
      <c r="E2" s="300"/>
      <c r="F2" s="299"/>
      <c r="G2" s="295"/>
      <c r="H2" s="296"/>
      <c r="I2" s="296"/>
      <c r="J2" s="296"/>
      <c r="K2" s="296"/>
      <c r="L2" s="296"/>
      <c r="M2" s="296"/>
      <c r="N2" s="296"/>
      <c r="O2" s="296"/>
      <c r="P2" s="296"/>
      <c r="Q2" s="296"/>
      <c r="R2" s="296"/>
      <c r="S2" s="296"/>
      <c r="T2" s="296"/>
      <c r="U2" s="296"/>
      <c r="V2" s="296"/>
      <c r="W2" s="296"/>
      <c r="X2" s="296"/>
      <c r="Y2" s="296"/>
    </row>
    <row r="3" spans="1:25" ht="21.5" x14ac:dyDescent="0.45">
      <c r="A3" s="296"/>
      <c r="B3" s="301"/>
      <c r="C3" s="299"/>
      <c r="D3" s="299"/>
      <c r="E3" s="300"/>
      <c r="F3" s="299"/>
      <c r="G3" s="295"/>
      <c r="H3" s="296"/>
      <c r="I3" s="296"/>
      <c r="J3" s="296"/>
      <c r="K3" s="296"/>
      <c r="L3" s="296"/>
      <c r="M3" s="296"/>
      <c r="N3" s="296"/>
      <c r="O3" s="296"/>
      <c r="P3" s="296"/>
      <c r="Q3" s="296"/>
      <c r="R3" s="296"/>
      <c r="S3" s="296"/>
      <c r="T3" s="296"/>
      <c r="U3" s="296"/>
      <c r="V3" s="296"/>
      <c r="W3" s="296"/>
      <c r="X3" s="296"/>
      <c r="Y3" s="296"/>
    </row>
    <row r="4" spans="1:25" ht="21.5" x14ac:dyDescent="0.45">
      <c r="A4" s="296"/>
      <c r="B4" s="301"/>
      <c r="C4" s="299"/>
      <c r="D4" s="299"/>
      <c r="E4" s="300"/>
      <c r="F4" s="299"/>
      <c r="G4" s="295"/>
      <c r="H4" s="296"/>
      <c r="I4" s="296"/>
      <c r="J4" s="296"/>
      <c r="K4" s="296"/>
      <c r="L4" s="296"/>
      <c r="M4" s="296"/>
      <c r="N4" s="296"/>
      <c r="O4" s="296"/>
      <c r="P4" s="296"/>
      <c r="Q4" s="296"/>
      <c r="R4" s="296"/>
      <c r="S4" s="296"/>
      <c r="T4" s="296"/>
      <c r="U4" s="296"/>
      <c r="V4" s="296"/>
      <c r="W4" s="296"/>
      <c r="X4" s="296"/>
      <c r="Y4" s="296"/>
    </row>
    <row r="5" spans="1:25" ht="21.5" x14ac:dyDescent="0.45">
      <c r="A5" s="294"/>
      <c r="B5" s="302" t="s">
        <v>521</v>
      </c>
      <c r="C5" s="303" t="s">
        <v>522</v>
      </c>
      <c r="D5" s="303" t="s">
        <v>523</v>
      </c>
      <c r="E5" s="304" t="s">
        <v>524</v>
      </c>
      <c r="F5" s="303" t="s">
        <v>240</v>
      </c>
      <c r="G5" s="295"/>
      <c r="H5" s="294"/>
      <c r="I5" s="294"/>
      <c r="J5" s="294"/>
      <c r="K5" s="294"/>
      <c r="L5" s="294"/>
      <c r="M5" s="294"/>
      <c r="N5" s="294"/>
      <c r="O5" s="294"/>
      <c r="P5" s="294"/>
      <c r="Q5" s="294"/>
      <c r="R5" s="294"/>
      <c r="S5" s="294"/>
      <c r="T5" s="294"/>
      <c r="U5" s="294"/>
      <c r="V5" s="294"/>
      <c r="W5" s="294"/>
      <c r="X5" s="294"/>
      <c r="Y5" s="294"/>
    </row>
    <row r="6" spans="1:25" ht="21.5" x14ac:dyDescent="0.45">
      <c r="A6" s="305"/>
      <c r="B6" s="306" t="s">
        <v>525</v>
      </c>
      <c r="C6" s="307"/>
      <c r="D6" s="307"/>
      <c r="E6" s="307"/>
      <c r="F6" s="307"/>
      <c r="G6" s="308"/>
      <c r="H6" s="305"/>
      <c r="I6" s="305"/>
      <c r="J6" s="305"/>
      <c r="K6" s="305"/>
      <c r="L6" s="305"/>
      <c r="M6" s="305"/>
      <c r="N6" s="305"/>
      <c r="O6" s="305"/>
      <c r="P6" s="305"/>
      <c r="Q6" s="305"/>
      <c r="R6" s="305"/>
      <c r="S6" s="305"/>
      <c r="T6" s="305"/>
      <c r="U6" s="305"/>
      <c r="V6" s="305"/>
      <c r="W6" s="305"/>
      <c r="X6" s="305"/>
      <c r="Y6" s="305"/>
    </row>
    <row r="7" spans="1:25" ht="21" x14ac:dyDescent="0.4">
      <c r="A7" s="294"/>
      <c r="B7" s="309" t="s">
        <v>526</v>
      </c>
      <c r="C7" s="310">
        <f>COVAR(asset_usd,spot)/VARP(spot)</f>
        <v>1699.9999999999984</v>
      </c>
      <c r="D7" s="311"/>
      <c r="E7" s="312"/>
      <c r="F7" s="313"/>
      <c r="G7" s="295" t="str">
        <f ca="1">_xlfn.FORMULATEXT(C7)</f>
        <v>=COVAR(asset_usd,spot)/VARP(spot)</v>
      </c>
      <c r="H7" s="314"/>
      <c r="I7" s="294"/>
      <c r="J7" s="294"/>
      <c r="K7" s="294"/>
      <c r="L7" s="294"/>
      <c r="M7" s="294"/>
      <c r="N7" s="294"/>
      <c r="O7" s="294"/>
      <c r="P7" s="294"/>
      <c r="Q7" s="294"/>
      <c r="R7" s="294"/>
      <c r="S7" s="294"/>
      <c r="T7" s="294"/>
      <c r="U7" s="294"/>
      <c r="V7" s="294"/>
      <c r="W7" s="294"/>
      <c r="X7" s="294"/>
      <c r="Y7" s="294"/>
    </row>
    <row r="8" spans="1:25" ht="21" x14ac:dyDescent="0.4">
      <c r="A8" s="294"/>
      <c r="B8" s="309" t="s">
        <v>527</v>
      </c>
      <c r="C8" s="315">
        <v>980</v>
      </c>
      <c r="D8" s="315">
        <v>1000</v>
      </c>
      <c r="E8" s="316">
        <v>1070</v>
      </c>
      <c r="F8" s="313"/>
      <c r="G8" s="295"/>
      <c r="H8" s="294"/>
      <c r="I8" s="294"/>
      <c r="J8" s="294"/>
      <c r="K8" s="294"/>
      <c r="L8" s="294"/>
      <c r="M8" s="294"/>
      <c r="N8" s="294"/>
      <c r="O8" s="294"/>
      <c r="P8" s="294"/>
      <c r="Q8" s="294"/>
      <c r="R8" s="294"/>
      <c r="S8" s="294"/>
      <c r="T8" s="294"/>
      <c r="U8" s="294"/>
      <c r="V8" s="294"/>
      <c r="W8" s="294"/>
      <c r="X8" s="294"/>
      <c r="Y8" s="294"/>
    </row>
    <row r="9" spans="1:25" ht="21" x14ac:dyDescent="0.4">
      <c r="A9" s="294"/>
      <c r="B9" s="309" t="s">
        <v>528</v>
      </c>
      <c r="C9" s="317">
        <v>1.4</v>
      </c>
      <c r="D9" s="317">
        <v>1.5</v>
      </c>
      <c r="E9" s="318">
        <v>1.6</v>
      </c>
      <c r="F9" s="313"/>
      <c r="G9" s="295"/>
      <c r="H9" s="294"/>
      <c r="I9" s="294"/>
      <c r="J9" s="294"/>
      <c r="K9" s="294"/>
      <c r="L9" s="294"/>
      <c r="M9" s="294"/>
      <c r="N9" s="294"/>
      <c r="O9" s="294"/>
      <c r="P9" s="294"/>
      <c r="Q9" s="294"/>
      <c r="R9" s="294"/>
      <c r="S9" s="294"/>
      <c r="T9" s="294"/>
      <c r="U9" s="294"/>
      <c r="V9" s="294"/>
      <c r="W9" s="294"/>
      <c r="X9" s="294"/>
      <c r="Y9" s="294"/>
    </row>
    <row r="10" spans="1:25" ht="21" x14ac:dyDescent="0.4">
      <c r="A10" s="294"/>
      <c r="B10" s="309" t="s">
        <v>529</v>
      </c>
      <c r="C10" s="319">
        <f>asset_local*spot</f>
        <v>1372</v>
      </c>
      <c r="D10" s="319">
        <f>asset_local*spot</f>
        <v>1500</v>
      </c>
      <c r="E10" s="319">
        <f>asset_local*spot</f>
        <v>1712</v>
      </c>
      <c r="F10" s="320">
        <f>VARP(asset_usd)</f>
        <v>19658.666666666668</v>
      </c>
      <c r="G10" s="295" t="str">
        <f ca="1">_xlfn.FORMULATEXT(C10)</f>
        <v>=@asset_local*@spot</v>
      </c>
      <c r="H10" s="321" t="str">
        <f ca="1">_xlfn.FORMULATEXT(F10)</f>
        <v>=VARP(asset_usd)</v>
      </c>
      <c r="I10" s="322"/>
      <c r="J10" s="294"/>
      <c r="K10" s="294"/>
      <c r="L10" s="294"/>
      <c r="M10" s="294"/>
      <c r="N10" s="294"/>
      <c r="O10" s="294"/>
      <c r="P10" s="294"/>
      <c r="Q10" s="294"/>
      <c r="R10" s="294"/>
      <c r="S10" s="294"/>
      <c r="T10" s="294"/>
      <c r="U10" s="294"/>
      <c r="V10" s="294"/>
      <c r="W10" s="294"/>
      <c r="X10" s="294"/>
      <c r="Y10" s="294"/>
    </row>
    <row r="11" spans="1:25" ht="21" x14ac:dyDescent="0.4">
      <c r="A11" s="294"/>
      <c r="B11" s="309" t="s">
        <v>530</v>
      </c>
      <c r="C11" s="319">
        <f>beta_1*(foward_rate-spot)</f>
        <v>170</v>
      </c>
      <c r="D11" s="319">
        <f>beta_1*(foward_rate-spot)</f>
        <v>0</v>
      </c>
      <c r="E11" s="319">
        <f>beta_1*(foward_rate-spot)</f>
        <v>-170</v>
      </c>
      <c r="F11" s="323"/>
      <c r="G11" s="295" t="str">
        <f ca="1">_xlfn.FORMULATEXT(C11)</f>
        <v>=beta_1*(foward_rate-@spot)</v>
      </c>
      <c r="H11" s="324">
        <f>F10^(1/2)</f>
        <v>140.20936725720813</v>
      </c>
      <c r="I11" s="324">
        <f>SQRT(F10)</f>
        <v>140.20936725720813</v>
      </c>
      <c r="J11" s="294" t="s">
        <v>531</v>
      </c>
      <c r="K11" s="294"/>
      <c r="L11" s="294"/>
      <c r="M11" s="294"/>
      <c r="N11" s="294"/>
      <c r="O11" s="294"/>
      <c r="P11" s="294"/>
      <c r="Q11" s="294"/>
      <c r="R11" s="294"/>
      <c r="S11" s="294"/>
      <c r="T11" s="294"/>
      <c r="U11" s="294"/>
      <c r="V11" s="294"/>
      <c r="W11" s="294"/>
      <c r="X11" s="294"/>
      <c r="Y11" s="294"/>
    </row>
    <row r="12" spans="1:25" ht="21" x14ac:dyDescent="0.4">
      <c r="A12" s="294"/>
      <c r="B12" s="309" t="s">
        <v>532</v>
      </c>
      <c r="C12" s="319">
        <f t="shared" ref="C12:E12" si="0">C10+C11</f>
        <v>1542</v>
      </c>
      <c r="D12" s="319">
        <f t="shared" si="0"/>
        <v>1500</v>
      </c>
      <c r="E12" s="319">
        <f t="shared" si="0"/>
        <v>1542</v>
      </c>
      <c r="F12" s="320">
        <f>VARP(C12:E12)</f>
        <v>392</v>
      </c>
      <c r="G12" s="295" t="str">
        <f ca="1">_xlfn.FORMULATEXT(C12)</f>
        <v>=C10+C11</v>
      </c>
      <c r="H12" s="321" t="str">
        <f ca="1">_xlfn.FORMULATEXT(F12)</f>
        <v>=VARP(C12:E12)</v>
      </c>
      <c r="I12" s="322"/>
      <c r="J12" s="322"/>
      <c r="K12" s="294"/>
      <c r="L12" s="294"/>
      <c r="M12" s="294"/>
      <c r="N12" s="294"/>
      <c r="O12" s="294"/>
      <c r="P12" s="294"/>
      <c r="Q12" s="294"/>
      <c r="R12" s="294"/>
      <c r="S12" s="294"/>
      <c r="T12" s="294"/>
      <c r="U12" s="294"/>
      <c r="V12" s="294"/>
      <c r="W12" s="294"/>
      <c r="X12" s="294"/>
      <c r="Y12" s="294"/>
    </row>
    <row r="13" spans="1:25" ht="21.5" x14ac:dyDescent="0.45">
      <c r="A13" s="294"/>
      <c r="B13" s="325"/>
      <c r="C13" s="313"/>
      <c r="D13" s="326"/>
      <c r="E13" s="327"/>
      <c r="F13" s="323"/>
      <c r="G13" s="295"/>
      <c r="H13" s="294"/>
      <c r="I13" s="294"/>
      <c r="J13" s="294"/>
      <c r="K13" s="294"/>
      <c r="L13" s="294"/>
      <c r="M13" s="294"/>
      <c r="N13" s="294"/>
      <c r="O13" s="294"/>
      <c r="P13" s="294"/>
      <c r="Q13" s="294"/>
      <c r="R13" s="294"/>
      <c r="S13" s="294"/>
      <c r="T13" s="294"/>
      <c r="U13" s="294"/>
      <c r="V13" s="294"/>
      <c r="W13" s="294"/>
      <c r="X13" s="294"/>
      <c r="Y13" s="294"/>
    </row>
    <row r="14" spans="1:25" ht="21.5" x14ac:dyDescent="0.45">
      <c r="A14" s="305"/>
      <c r="B14" s="306" t="s">
        <v>533</v>
      </c>
      <c r="C14" s="328"/>
      <c r="D14" s="329"/>
      <c r="E14" s="330"/>
      <c r="F14" s="331"/>
      <c r="G14" s="308"/>
      <c r="H14" s="305"/>
      <c r="I14" s="305"/>
      <c r="J14" s="305"/>
      <c r="K14" s="305"/>
      <c r="L14" s="305"/>
      <c r="M14" s="305"/>
      <c r="N14" s="305"/>
      <c r="O14" s="305"/>
      <c r="P14" s="305"/>
      <c r="Q14" s="305"/>
      <c r="R14" s="305"/>
      <c r="S14" s="305"/>
      <c r="T14" s="305"/>
      <c r="U14" s="305"/>
      <c r="V14" s="305"/>
      <c r="W14" s="305"/>
      <c r="X14" s="305"/>
      <c r="Y14" s="305"/>
    </row>
    <row r="15" spans="1:25" ht="21" x14ac:dyDescent="0.4">
      <c r="A15" s="294"/>
      <c r="B15" s="309" t="s">
        <v>534</v>
      </c>
      <c r="C15" s="310">
        <f>COVAR(C18:E18,C17:E17)/VARP(C17:E17)</f>
        <v>999.99999999999909</v>
      </c>
      <c r="D15" s="311"/>
      <c r="E15" s="312"/>
      <c r="F15" s="323"/>
      <c r="G15" s="295" t="str">
        <f ca="1">_xlfn.FORMULATEXT(C15)</f>
        <v>=COVAR(C18:E18,C17:E17)/VARP(C17:E17)</v>
      </c>
      <c r="H15" s="294"/>
      <c r="I15" s="294"/>
      <c r="J15" s="294"/>
      <c r="K15" s="294"/>
      <c r="L15" s="294"/>
      <c r="M15" s="294"/>
      <c r="N15" s="294"/>
      <c r="O15" s="294"/>
      <c r="P15" s="294"/>
      <c r="Q15" s="294"/>
      <c r="R15" s="294"/>
      <c r="S15" s="294"/>
      <c r="T15" s="294"/>
      <c r="U15" s="294"/>
      <c r="V15" s="294"/>
      <c r="W15" s="294"/>
      <c r="X15" s="294"/>
      <c r="Y15" s="294"/>
    </row>
    <row r="16" spans="1:25" ht="21" x14ac:dyDescent="0.4">
      <c r="A16" s="294"/>
      <c r="B16" s="309" t="s">
        <v>527</v>
      </c>
      <c r="C16" s="315">
        <v>1000</v>
      </c>
      <c r="D16" s="315">
        <v>1000</v>
      </c>
      <c r="E16" s="316">
        <v>1000</v>
      </c>
      <c r="F16" s="323"/>
      <c r="G16" s="295"/>
      <c r="H16" s="294"/>
      <c r="I16" s="294"/>
      <c r="J16" s="294"/>
      <c r="K16" s="294"/>
      <c r="L16" s="294"/>
      <c r="M16" s="294"/>
      <c r="N16" s="294"/>
      <c r="O16" s="294"/>
      <c r="P16" s="294"/>
      <c r="Q16" s="294"/>
      <c r="R16" s="294"/>
      <c r="S16" s="294"/>
      <c r="T16" s="294"/>
      <c r="U16" s="294"/>
      <c r="V16" s="294"/>
      <c r="W16" s="294"/>
      <c r="X16" s="294"/>
      <c r="Y16" s="294"/>
    </row>
    <row r="17" spans="1:25" ht="21" x14ac:dyDescent="0.4">
      <c r="A17" s="294"/>
      <c r="B17" s="309" t="s">
        <v>528</v>
      </c>
      <c r="C17" s="317">
        <v>1.4</v>
      </c>
      <c r="D17" s="317">
        <v>1.5</v>
      </c>
      <c r="E17" s="318">
        <v>1.6</v>
      </c>
      <c r="F17" s="323"/>
      <c r="G17" s="295"/>
      <c r="H17" s="294"/>
      <c r="I17" s="294"/>
      <c r="J17" s="294"/>
      <c r="K17" s="294"/>
      <c r="L17" s="294"/>
      <c r="M17" s="294"/>
      <c r="N17" s="294"/>
      <c r="O17" s="294"/>
      <c r="P17" s="294"/>
      <c r="Q17" s="294"/>
      <c r="R17" s="294"/>
      <c r="S17" s="294"/>
      <c r="T17" s="294"/>
      <c r="U17" s="294"/>
      <c r="V17" s="294"/>
      <c r="W17" s="294"/>
      <c r="X17" s="294"/>
      <c r="Y17" s="294"/>
    </row>
    <row r="18" spans="1:25" ht="21" x14ac:dyDescent="0.4">
      <c r="A18" s="294"/>
      <c r="B18" s="309" t="s">
        <v>529</v>
      </c>
      <c r="C18" s="319">
        <f t="shared" ref="C18:E18" si="1">C16*C17</f>
        <v>1400</v>
      </c>
      <c r="D18" s="319">
        <f t="shared" si="1"/>
        <v>1500</v>
      </c>
      <c r="E18" s="319">
        <f t="shared" si="1"/>
        <v>1600</v>
      </c>
      <c r="F18" s="320">
        <f>VARP(C18:E18)</f>
        <v>6666.666666666667</v>
      </c>
      <c r="G18" s="295" t="str">
        <f ca="1">_xlfn.FORMULATEXT(C18)</f>
        <v>=C16*C17</v>
      </c>
      <c r="H18" s="321" t="str">
        <f ca="1">_xlfn.FORMULATEXT(F18)</f>
        <v>=VARP(C18:E18)</v>
      </c>
      <c r="I18" s="294"/>
      <c r="J18" s="294"/>
      <c r="K18" s="294"/>
      <c r="L18" s="294"/>
      <c r="M18" s="294"/>
      <c r="N18" s="294"/>
      <c r="O18" s="294"/>
      <c r="P18" s="294"/>
      <c r="Q18" s="294"/>
      <c r="R18" s="294"/>
      <c r="S18" s="294"/>
      <c r="T18" s="294"/>
      <c r="U18" s="294"/>
      <c r="V18" s="294"/>
      <c r="W18" s="294"/>
      <c r="X18" s="294"/>
      <c r="Y18" s="294"/>
    </row>
    <row r="19" spans="1:25" ht="21" x14ac:dyDescent="0.4">
      <c r="A19" s="294"/>
      <c r="B19" s="309" t="s">
        <v>530</v>
      </c>
      <c r="C19" s="319">
        <f>beta_3*(foward_rate-C17)</f>
        <v>100</v>
      </c>
      <c r="D19" s="319">
        <f>beta_3*(foward_rate-D17)</f>
        <v>0</v>
      </c>
      <c r="E19" s="319">
        <f>beta_3*(foward_rate-E17)</f>
        <v>-100</v>
      </c>
      <c r="F19" s="323"/>
      <c r="G19" s="295" t="str">
        <f ca="1">_xlfn.FORMULATEXT(C19)</f>
        <v>=beta_3*(foward_rate-C17)</v>
      </c>
      <c r="H19" s="321"/>
      <c r="I19" s="294"/>
      <c r="J19" s="294"/>
      <c r="K19" s="294"/>
      <c r="L19" s="294"/>
      <c r="M19" s="294"/>
      <c r="N19" s="294"/>
      <c r="O19" s="294"/>
      <c r="P19" s="294"/>
      <c r="Q19" s="294"/>
      <c r="R19" s="294"/>
      <c r="S19" s="294"/>
      <c r="T19" s="294"/>
      <c r="U19" s="294"/>
      <c r="V19" s="294"/>
      <c r="W19" s="294"/>
      <c r="X19" s="294"/>
      <c r="Y19" s="294"/>
    </row>
    <row r="20" spans="1:25" ht="21" x14ac:dyDescent="0.4">
      <c r="A20" s="294"/>
      <c r="B20" s="309" t="s">
        <v>535</v>
      </c>
      <c r="C20" s="319">
        <f t="shared" ref="C20:E20" si="2">C18+C19</f>
        <v>1500</v>
      </c>
      <c r="D20" s="319">
        <f t="shared" si="2"/>
        <v>1500</v>
      </c>
      <c r="E20" s="319">
        <f t="shared" si="2"/>
        <v>1500</v>
      </c>
      <c r="F20" s="320">
        <f>VARP(C20:E20)</f>
        <v>0</v>
      </c>
      <c r="G20" s="295" t="str">
        <f ca="1">_xlfn.FORMULATEXT(C20)</f>
        <v>=C18+C19</v>
      </c>
      <c r="H20" s="321" t="str">
        <f ca="1">_xlfn.FORMULATEXT(F20)</f>
        <v>=VARP(C20:E20)</v>
      </c>
      <c r="I20" s="294"/>
      <c r="J20" s="294"/>
      <c r="K20" s="294"/>
      <c r="L20" s="294"/>
      <c r="M20" s="294"/>
      <c r="N20" s="294"/>
      <c r="O20" s="294"/>
      <c r="P20" s="294"/>
      <c r="Q20" s="294"/>
      <c r="R20" s="294"/>
      <c r="S20" s="294"/>
      <c r="T20" s="294"/>
      <c r="U20" s="294"/>
      <c r="V20" s="294"/>
      <c r="W20" s="294"/>
      <c r="X20" s="294"/>
      <c r="Y20" s="294"/>
    </row>
    <row r="21" spans="1:25" ht="21" x14ac:dyDescent="0.4">
      <c r="A21" s="294"/>
      <c r="B21" s="294"/>
      <c r="C21" s="294"/>
      <c r="D21" s="294"/>
      <c r="E21" s="294"/>
      <c r="F21" s="294"/>
      <c r="G21" s="295"/>
      <c r="H21" s="294"/>
      <c r="I21" s="294"/>
      <c r="J21" s="294"/>
      <c r="K21" s="294"/>
      <c r="L21" s="294"/>
      <c r="M21" s="294"/>
      <c r="N21" s="294"/>
      <c r="O21" s="294"/>
      <c r="P21" s="294"/>
      <c r="Q21" s="294"/>
      <c r="R21" s="294"/>
      <c r="S21" s="294"/>
      <c r="T21" s="294"/>
      <c r="U21" s="294"/>
      <c r="V21" s="294"/>
      <c r="W21" s="294"/>
      <c r="X21" s="294"/>
      <c r="Y21" s="294"/>
    </row>
    <row r="22" spans="1:25" ht="21" x14ac:dyDescent="0.4">
      <c r="A22" s="294"/>
      <c r="B22" s="294"/>
      <c r="C22" s="294"/>
      <c r="D22" s="294"/>
      <c r="E22" s="294"/>
      <c r="F22" s="294"/>
      <c r="G22" s="295"/>
      <c r="H22" s="294"/>
      <c r="I22" s="294"/>
      <c r="J22" s="294"/>
      <c r="K22" s="294"/>
      <c r="L22" s="294"/>
      <c r="M22" s="294"/>
      <c r="N22" s="294"/>
      <c r="O22" s="294"/>
      <c r="P22" s="294"/>
      <c r="Q22" s="294"/>
      <c r="R22" s="294"/>
      <c r="S22" s="294"/>
      <c r="T22" s="294"/>
      <c r="U22" s="294"/>
      <c r="V22" s="294"/>
      <c r="W22" s="294"/>
      <c r="X22" s="294"/>
      <c r="Y22" s="294"/>
    </row>
    <row r="23" spans="1:25" ht="21" x14ac:dyDescent="0.4">
      <c r="A23" s="294"/>
      <c r="B23" s="294"/>
      <c r="C23" s="294"/>
      <c r="D23" s="294"/>
      <c r="E23" s="294"/>
      <c r="F23" s="294"/>
      <c r="G23" s="295"/>
      <c r="H23" s="294"/>
      <c r="I23" s="294"/>
      <c r="J23" s="294"/>
      <c r="K23" s="294"/>
      <c r="L23" s="294"/>
      <c r="M23" s="294"/>
      <c r="N23" s="294"/>
      <c r="O23" s="294"/>
      <c r="P23" s="294"/>
      <c r="Q23" s="294"/>
      <c r="R23" s="294"/>
      <c r="S23" s="294"/>
      <c r="T23" s="294"/>
      <c r="U23" s="294"/>
      <c r="V23" s="294"/>
      <c r="W23" s="294"/>
      <c r="X23" s="294"/>
      <c r="Y23" s="294"/>
    </row>
    <row r="24" spans="1:25" ht="21" x14ac:dyDescent="0.4">
      <c r="A24" s="294"/>
      <c r="B24" s="294"/>
      <c r="C24" s="294"/>
      <c r="D24" s="294"/>
      <c r="E24" s="294"/>
      <c r="F24" s="294"/>
      <c r="G24" s="295"/>
      <c r="H24" s="294"/>
      <c r="I24" s="294"/>
      <c r="J24" s="294"/>
      <c r="K24" s="294"/>
      <c r="L24" s="294"/>
      <c r="M24" s="294"/>
      <c r="N24" s="294"/>
      <c r="O24" s="294"/>
      <c r="P24" s="294"/>
      <c r="Q24" s="294"/>
      <c r="R24" s="294"/>
      <c r="S24" s="294"/>
      <c r="T24" s="294"/>
      <c r="U24" s="294"/>
      <c r="V24" s="294"/>
      <c r="W24" s="294"/>
      <c r="X24" s="294"/>
      <c r="Y24" s="294"/>
    </row>
    <row r="25" spans="1:25" ht="21" x14ac:dyDescent="0.4">
      <c r="A25" s="294"/>
      <c r="B25" s="294"/>
      <c r="C25" s="294"/>
      <c r="D25" s="294"/>
      <c r="E25" s="294"/>
      <c r="F25" s="294"/>
      <c r="G25" s="295"/>
      <c r="H25" s="294"/>
      <c r="I25" s="294"/>
      <c r="J25" s="294"/>
      <c r="K25" s="294"/>
      <c r="L25" s="294"/>
      <c r="M25" s="294"/>
      <c r="N25" s="294"/>
      <c r="O25" s="294"/>
      <c r="P25" s="294"/>
      <c r="Q25" s="294"/>
      <c r="R25" s="294"/>
      <c r="S25" s="294"/>
      <c r="T25" s="294"/>
      <c r="U25" s="294"/>
      <c r="V25" s="294"/>
      <c r="W25" s="294"/>
      <c r="X25" s="294"/>
      <c r="Y25" s="294"/>
    </row>
    <row r="26" spans="1:25" ht="21" x14ac:dyDescent="0.4">
      <c r="A26" s="294"/>
      <c r="B26" s="294"/>
      <c r="C26" s="294"/>
      <c r="D26" s="294"/>
      <c r="E26" s="294"/>
      <c r="F26" s="294"/>
      <c r="G26" s="295"/>
      <c r="H26" s="294"/>
      <c r="I26" s="294"/>
      <c r="J26" s="294"/>
      <c r="K26" s="294"/>
      <c r="L26" s="294"/>
      <c r="M26" s="294"/>
      <c r="N26" s="294"/>
      <c r="O26" s="294"/>
      <c r="P26" s="294"/>
      <c r="Q26" s="294"/>
      <c r="R26" s="294"/>
      <c r="S26" s="294"/>
      <c r="T26" s="294"/>
      <c r="U26" s="294"/>
      <c r="V26" s="294"/>
      <c r="W26" s="294"/>
      <c r="X26" s="294"/>
      <c r="Y26" s="294"/>
    </row>
    <row r="27" spans="1:25" ht="21" x14ac:dyDescent="0.4">
      <c r="A27" s="294"/>
      <c r="B27" s="294"/>
      <c r="C27" s="294"/>
      <c r="D27" s="294"/>
      <c r="E27" s="294"/>
      <c r="F27" s="294"/>
      <c r="G27" s="295"/>
      <c r="H27" s="294"/>
      <c r="I27" s="294"/>
      <c r="J27" s="294"/>
      <c r="K27" s="294"/>
      <c r="L27" s="294"/>
      <c r="M27" s="294"/>
      <c r="N27" s="294"/>
      <c r="O27" s="294"/>
      <c r="P27" s="294"/>
      <c r="Q27" s="294"/>
      <c r="R27" s="294"/>
      <c r="S27" s="294"/>
      <c r="T27" s="294"/>
      <c r="U27" s="294"/>
      <c r="V27" s="294"/>
      <c r="W27" s="294"/>
      <c r="X27" s="294"/>
      <c r="Y27" s="294"/>
    </row>
    <row r="28" spans="1:25" ht="21" x14ac:dyDescent="0.4">
      <c r="A28" s="294"/>
      <c r="B28" s="294"/>
      <c r="C28" s="294"/>
      <c r="D28" s="294"/>
      <c r="E28" s="294"/>
      <c r="F28" s="294"/>
      <c r="G28" s="295"/>
      <c r="H28" s="294"/>
      <c r="I28" s="294"/>
      <c r="J28" s="294"/>
      <c r="K28" s="294"/>
      <c r="L28" s="294"/>
      <c r="M28" s="294"/>
      <c r="N28" s="294"/>
      <c r="O28" s="294"/>
      <c r="P28" s="294"/>
      <c r="Q28" s="294"/>
      <c r="R28" s="294"/>
      <c r="S28" s="294"/>
      <c r="T28" s="294"/>
      <c r="U28" s="294"/>
      <c r="V28" s="294"/>
      <c r="W28" s="294"/>
      <c r="X28" s="294"/>
      <c r="Y28" s="294"/>
    </row>
    <row r="29" spans="1:25" ht="21" x14ac:dyDescent="0.4">
      <c r="A29" s="294"/>
      <c r="B29" s="294"/>
      <c r="C29" s="294"/>
      <c r="D29" s="294"/>
      <c r="E29" s="294"/>
      <c r="F29" s="294"/>
      <c r="G29" s="295"/>
      <c r="H29" s="294"/>
      <c r="I29" s="294"/>
      <c r="J29" s="294"/>
      <c r="K29" s="294"/>
      <c r="L29" s="294"/>
      <c r="M29" s="294"/>
      <c r="N29" s="294"/>
      <c r="O29" s="294"/>
      <c r="P29" s="294"/>
      <c r="Q29" s="294"/>
      <c r="R29" s="294"/>
      <c r="S29" s="294"/>
      <c r="T29" s="294"/>
      <c r="U29" s="294"/>
      <c r="V29" s="294"/>
      <c r="W29" s="294"/>
      <c r="X29" s="294"/>
      <c r="Y29" s="294"/>
    </row>
    <row r="30" spans="1:25" ht="21" x14ac:dyDescent="0.4">
      <c r="A30" s="294"/>
      <c r="B30" s="294"/>
      <c r="C30" s="294"/>
      <c r="D30" s="294"/>
      <c r="E30" s="294"/>
      <c r="F30" s="294"/>
      <c r="G30" s="295"/>
      <c r="H30" s="294"/>
      <c r="I30" s="294"/>
      <c r="J30" s="294"/>
      <c r="K30" s="294"/>
      <c r="L30" s="294"/>
      <c r="M30" s="294"/>
      <c r="N30" s="294"/>
      <c r="O30" s="294"/>
      <c r="P30" s="294"/>
      <c r="Q30" s="294"/>
      <c r="R30" s="294"/>
      <c r="S30" s="294"/>
      <c r="T30" s="294"/>
      <c r="U30" s="294"/>
      <c r="V30" s="294"/>
      <c r="W30" s="294"/>
      <c r="X30" s="294"/>
      <c r="Y30" s="294"/>
    </row>
    <row r="31" spans="1:25" ht="21" x14ac:dyDescent="0.4">
      <c r="A31" s="294"/>
      <c r="B31" s="294"/>
      <c r="C31" s="294"/>
      <c r="D31" s="294"/>
      <c r="E31" s="294"/>
      <c r="F31" s="294"/>
      <c r="G31" s="295"/>
      <c r="H31" s="294"/>
      <c r="I31" s="294"/>
      <c r="J31" s="294"/>
      <c r="K31" s="294"/>
      <c r="L31" s="294"/>
      <c r="M31" s="294"/>
      <c r="N31" s="294"/>
      <c r="O31" s="294"/>
      <c r="P31" s="294"/>
      <c r="Q31" s="294"/>
      <c r="R31" s="294"/>
      <c r="S31" s="294"/>
      <c r="T31" s="294"/>
      <c r="U31" s="294"/>
      <c r="V31" s="294"/>
      <c r="W31" s="294"/>
      <c r="X31" s="294"/>
      <c r="Y31" s="294"/>
    </row>
    <row r="32" spans="1:25" ht="21" x14ac:dyDescent="0.4">
      <c r="A32" s="294"/>
      <c r="B32" s="294"/>
      <c r="C32" s="294"/>
      <c r="D32" s="294"/>
      <c r="E32" s="294"/>
      <c r="F32" s="294"/>
      <c r="G32" s="295"/>
      <c r="H32" s="294"/>
      <c r="I32" s="294"/>
      <c r="J32" s="294"/>
      <c r="K32" s="294"/>
      <c r="L32" s="294"/>
      <c r="M32" s="294"/>
      <c r="N32" s="294"/>
      <c r="O32" s="294"/>
      <c r="P32" s="294"/>
      <c r="Q32" s="294"/>
      <c r="R32" s="294"/>
      <c r="S32" s="294"/>
      <c r="T32" s="294"/>
      <c r="U32" s="294"/>
      <c r="V32" s="294"/>
      <c r="W32" s="294"/>
      <c r="X32" s="294"/>
      <c r="Y32" s="294"/>
    </row>
    <row r="33" spans="1:25" ht="21" x14ac:dyDescent="0.4">
      <c r="A33" s="294"/>
      <c r="B33" s="294"/>
      <c r="C33" s="294"/>
      <c r="D33" s="294"/>
      <c r="E33" s="294"/>
      <c r="F33" s="294"/>
      <c r="G33" s="295"/>
      <c r="H33" s="294"/>
      <c r="I33" s="294"/>
      <c r="J33" s="294"/>
      <c r="K33" s="294"/>
      <c r="L33" s="294"/>
      <c r="M33" s="294"/>
      <c r="N33" s="294"/>
      <c r="O33" s="294"/>
      <c r="P33" s="294"/>
      <c r="Q33" s="294"/>
      <c r="R33" s="294"/>
      <c r="S33" s="294"/>
      <c r="T33" s="294"/>
      <c r="U33" s="294"/>
      <c r="V33" s="294"/>
      <c r="W33" s="294"/>
      <c r="X33" s="294"/>
      <c r="Y33" s="294"/>
    </row>
    <row r="34" spans="1:25" ht="21" x14ac:dyDescent="0.4">
      <c r="A34" s="294"/>
      <c r="B34" s="294"/>
      <c r="C34" s="294"/>
      <c r="D34" s="294"/>
      <c r="E34" s="294"/>
      <c r="F34" s="294"/>
      <c r="G34" s="295"/>
      <c r="H34" s="294"/>
      <c r="I34" s="294"/>
      <c r="J34" s="294"/>
      <c r="K34" s="294"/>
      <c r="L34" s="294"/>
      <c r="M34" s="294"/>
      <c r="N34" s="294"/>
      <c r="O34" s="294"/>
      <c r="P34" s="294"/>
      <c r="Q34" s="294"/>
      <c r="R34" s="294"/>
      <c r="S34" s="294"/>
      <c r="T34" s="294"/>
      <c r="U34" s="294"/>
      <c r="V34" s="294"/>
      <c r="W34" s="294"/>
      <c r="X34" s="294"/>
      <c r="Y34" s="294"/>
    </row>
    <row r="35" spans="1:25" ht="21" x14ac:dyDescent="0.4">
      <c r="A35" s="294"/>
      <c r="B35" s="294"/>
      <c r="C35" s="294"/>
      <c r="D35" s="294"/>
      <c r="E35" s="294"/>
      <c r="F35" s="294"/>
      <c r="G35" s="295"/>
      <c r="H35" s="294"/>
      <c r="I35" s="294"/>
      <c r="J35" s="294"/>
      <c r="K35" s="294"/>
      <c r="L35" s="294"/>
      <c r="M35" s="294"/>
      <c r="N35" s="294"/>
      <c r="O35" s="294"/>
      <c r="P35" s="294"/>
      <c r="Q35" s="294"/>
      <c r="R35" s="294"/>
      <c r="S35" s="294"/>
      <c r="T35" s="294"/>
      <c r="U35" s="294"/>
      <c r="V35" s="294"/>
      <c r="W35" s="294"/>
      <c r="X35" s="294"/>
      <c r="Y35" s="294"/>
    </row>
    <row r="36" spans="1:25" ht="21" x14ac:dyDescent="0.4">
      <c r="A36" s="294"/>
      <c r="B36" s="294"/>
      <c r="C36" s="294"/>
      <c r="D36" s="294"/>
      <c r="E36" s="294"/>
      <c r="F36" s="294"/>
      <c r="G36" s="295"/>
      <c r="H36" s="294"/>
      <c r="I36" s="294"/>
      <c r="J36" s="294"/>
      <c r="K36" s="294"/>
      <c r="L36" s="294"/>
      <c r="M36" s="294"/>
      <c r="N36" s="294"/>
      <c r="O36" s="294"/>
      <c r="P36" s="294"/>
      <c r="Q36" s="294"/>
      <c r="R36" s="294"/>
      <c r="S36" s="294"/>
      <c r="T36" s="294"/>
      <c r="U36" s="294"/>
      <c r="V36" s="294"/>
      <c r="W36" s="294"/>
      <c r="X36" s="294"/>
      <c r="Y36" s="294"/>
    </row>
    <row r="37" spans="1:25" ht="21" x14ac:dyDescent="0.4">
      <c r="A37" s="294"/>
      <c r="B37" s="294"/>
      <c r="C37" s="294"/>
      <c r="D37" s="294"/>
      <c r="E37" s="294"/>
      <c r="F37" s="294"/>
      <c r="G37" s="295"/>
      <c r="H37" s="294"/>
      <c r="I37" s="294"/>
      <c r="J37" s="294"/>
      <c r="K37" s="294"/>
      <c r="L37" s="294"/>
      <c r="M37" s="294"/>
      <c r="N37" s="294"/>
      <c r="O37" s="294"/>
      <c r="P37" s="294"/>
      <c r="Q37" s="294"/>
      <c r="R37" s="294"/>
      <c r="S37" s="294"/>
      <c r="T37" s="294"/>
      <c r="U37" s="294"/>
      <c r="V37" s="294"/>
      <c r="W37" s="294"/>
      <c r="X37" s="294"/>
      <c r="Y37" s="294"/>
    </row>
    <row r="38" spans="1:25" ht="21" x14ac:dyDescent="0.4">
      <c r="A38" s="294"/>
      <c r="B38" s="294"/>
      <c r="C38" s="294"/>
      <c r="D38" s="294"/>
      <c r="E38" s="294"/>
      <c r="F38" s="294"/>
      <c r="G38" s="295"/>
      <c r="H38" s="294"/>
      <c r="I38" s="294"/>
      <c r="J38" s="294"/>
      <c r="K38" s="294"/>
      <c r="L38" s="294"/>
      <c r="M38" s="294"/>
      <c r="N38" s="294"/>
      <c r="O38" s="294"/>
      <c r="P38" s="294"/>
      <c r="Q38" s="294"/>
      <c r="R38" s="294"/>
      <c r="S38" s="294"/>
      <c r="T38" s="294"/>
      <c r="U38" s="294"/>
      <c r="V38" s="294"/>
      <c r="W38" s="294"/>
      <c r="X38" s="294"/>
      <c r="Y38" s="294"/>
    </row>
    <row r="39" spans="1:25" ht="21" x14ac:dyDescent="0.4">
      <c r="A39" s="294"/>
      <c r="B39" s="294"/>
      <c r="C39" s="294"/>
      <c r="D39" s="294"/>
      <c r="E39" s="294"/>
      <c r="F39" s="294"/>
      <c r="G39" s="295"/>
      <c r="H39" s="294"/>
      <c r="I39" s="294"/>
      <c r="J39" s="294"/>
      <c r="K39" s="294"/>
      <c r="L39" s="294"/>
      <c r="M39" s="294"/>
      <c r="N39" s="294"/>
      <c r="O39" s="294"/>
      <c r="P39" s="294"/>
      <c r="Q39" s="294"/>
      <c r="R39" s="294"/>
      <c r="S39" s="294"/>
      <c r="T39" s="294"/>
      <c r="U39" s="294"/>
      <c r="V39" s="294"/>
      <c r="W39" s="294"/>
      <c r="X39" s="294"/>
      <c r="Y39" s="294"/>
    </row>
    <row r="40" spans="1:25" ht="21" x14ac:dyDescent="0.4">
      <c r="A40" s="294"/>
      <c r="B40" s="294"/>
      <c r="C40" s="294"/>
      <c r="D40" s="294"/>
      <c r="E40" s="294"/>
      <c r="F40" s="294"/>
      <c r="G40" s="295"/>
      <c r="H40" s="294"/>
      <c r="I40" s="294"/>
      <c r="J40" s="294"/>
      <c r="K40" s="294"/>
      <c r="L40" s="294"/>
      <c r="M40" s="294"/>
      <c r="N40" s="294"/>
      <c r="O40" s="294"/>
      <c r="P40" s="294"/>
      <c r="Q40" s="294"/>
      <c r="R40" s="294"/>
      <c r="S40" s="294"/>
      <c r="T40" s="294"/>
      <c r="U40" s="294"/>
      <c r="V40" s="294"/>
      <c r="W40" s="294"/>
      <c r="X40" s="294"/>
      <c r="Y40" s="294"/>
    </row>
    <row r="41" spans="1:25" ht="21" x14ac:dyDescent="0.4">
      <c r="A41" s="294"/>
      <c r="B41" s="294"/>
      <c r="C41" s="294"/>
      <c r="D41" s="294"/>
      <c r="E41" s="294"/>
      <c r="F41" s="294"/>
      <c r="G41" s="295"/>
      <c r="H41" s="294"/>
      <c r="I41" s="294"/>
      <c r="J41" s="294"/>
      <c r="K41" s="294"/>
      <c r="L41" s="294"/>
      <c r="M41" s="294"/>
      <c r="N41" s="294"/>
      <c r="O41" s="294"/>
      <c r="P41" s="294"/>
      <c r="Q41" s="294"/>
      <c r="R41" s="294"/>
      <c r="S41" s="294"/>
      <c r="T41" s="294"/>
      <c r="U41" s="294"/>
      <c r="V41" s="294"/>
      <c r="W41" s="294"/>
      <c r="X41" s="294"/>
      <c r="Y41" s="294"/>
    </row>
    <row r="42" spans="1:25" ht="21" x14ac:dyDescent="0.4">
      <c r="A42" s="294"/>
      <c r="B42" s="294"/>
      <c r="C42" s="294"/>
      <c r="D42" s="294"/>
      <c r="E42" s="294"/>
      <c r="F42" s="294"/>
      <c r="G42" s="295"/>
      <c r="H42" s="294"/>
      <c r="I42" s="294"/>
      <c r="J42" s="294"/>
      <c r="K42" s="294"/>
      <c r="L42" s="294"/>
      <c r="M42" s="294"/>
      <c r="N42" s="294"/>
      <c r="O42" s="294"/>
      <c r="P42" s="294"/>
      <c r="Q42" s="294"/>
      <c r="R42" s="294"/>
      <c r="S42" s="294"/>
      <c r="T42" s="294"/>
      <c r="U42" s="294"/>
      <c r="V42" s="294"/>
      <c r="W42" s="294"/>
      <c r="X42" s="294"/>
      <c r="Y42" s="294"/>
    </row>
    <row r="43" spans="1:25" ht="21" x14ac:dyDescent="0.4">
      <c r="A43" s="294"/>
      <c r="B43" s="294"/>
      <c r="C43" s="294"/>
      <c r="D43" s="294"/>
      <c r="E43" s="294"/>
      <c r="F43" s="294"/>
      <c r="G43" s="295"/>
      <c r="H43" s="294"/>
      <c r="I43" s="294"/>
      <c r="J43" s="294"/>
      <c r="K43" s="294"/>
      <c r="L43" s="294"/>
      <c r="M43" s="294"/>
      <c r="N43" s="294"/>
      <c r="O43" s="294"/>
      <c r="P43" s="294"/>
      <c r="Q43" s="294"/>
      <c r="R43" s="294"/>
      <c r="S43" s="294"/>
      <c r="T43" s="294"/>
      <c r="U43" s="294"/>
      <c r="V43" s="294"/>
      <c r="W43" s="294"/>
      <c r="X43" s="294"/>
      <c r="Y43" s="294"/>
    </row>
    <row r="44" spans="1:25" ht="21" x14ac:dyDescent="0.4">
      <c r="A44" s="294"/>
      <c r="B44" s="294"/>
      <c r="C44" s="294"/>
      <c r="D44" s="294"/>
      <c r="E44" s="294"/>
      <c r="F44" s="294"/>
      <c r="G44" s="295"/>
      <c r="H44" s="294"/>
      <c r="I44" s="294"/>
      <c r="J44" s="294"/>
      <c r="K44" s="294"/>
      <c r="L44" s="294"/>
      <c r="M44" s="294"/>
      <c r="N44" s="294"/>
      <c r="O44" s="294"/>
      <c r="P44" s="294"/>
      <c r="Q44" s="294"/>
      <c r="R44" s="294"/>
      <c r="S44" s="294"/>
      <c r="T44" s="294"/>
      <c r="U44" s="294"/>
      <c r="V44" s="294"/>
      <c r="W44" s="294"/>
      <c r="X44" s="294"/>
      <c r="Y44" s="294"/>
    </row>
    <row r="45" spans="1:25" ht="21" x14ac:dyDescent="0.4">
      <c r="A45" s="294"/>
      <c r="B45" s="294"/>
      <c r="C45" s="294"/>
      <c r="D45" s="294"/>
      <c r="E45" s="294"/>
      <c r="F45" s="294"/>
      <c r="G45" s="295"/>
      <c r="H45" s="294"/>
      <c r="I45" s="294"/>
      <c r="J45" s="294"/>
      <c r="K45" s="294"/>
      <c r="L45" s="294"/>
      <c r="M45" s="294"/>
      <c r="N45" s="294"/>
      <c r="O45" s="294"/>
      <c r="P45" s="294"/>
      <c r="Q45" s="294"/>
      <c r="R45" s="294"/>
      <c r="S45" s="294"/>
      <c r="T45" s="294"/>
      <c r="U45" s="294"/>
      <c r="V45" s="294"/>
      <c r="W45" s="294"/>
      <c r="X45" s="294"/>
      <c r="Y45" s="294"/>
    </row>
    <row r="46" spans="1:25" ht="21" x14ac:dyDescent="0.4">
      <c r="A46" s="294"/>
      <c r="B46" s="294"/>
      <c r="C46" s="294"/>
      <c r="D46" s="294"/>
      <c r="E46" s="294"/>
      <c r="F46" s="294"/>
      <c r="G46" s="295"/>
      <c r="H46" s="294"/>
      <c r="I46" s="294"/>
      <c r="J46" s="294"/>
      <c r="K46" s="294"/>
      <c r="L46" s="294"/>
      <c r="M46" s="294"/>
      <c r="N46" s="294"/>
      <c r="O46" s="294"/>
      <c r="P46" s="294"/>
      <c r="Q46" s="294"/>
      <c r="R46" s="294"/>
      <c r="S46" s="294"/>
      <c r="T46" s="294"/>
      <c r="U46" s="294"/>
      <c r="V46" s="294"/>
      <c r="W46" s="294"/>
      <c r="X46" s="294"/>
      <c r="Y46" s="294"/>
    </row>
    <row r="47" spans="1:25" ht="21" x14ac:dyDescent="0.4">
      <c r="A47" s="294"/>
      <c r="B47" s="294"/>
      <c r="C47" s="294"/>
      <c r="D47" s="294"/>
      <c r="E47" s="294"/>
      <c r="F47" s="294"/>
      <c r="G47" s="295"/>
      <c r="H47" s="294"/>
      <c r="I47" s="294"/>
      <c r="J47" s="294"/>
      <c r="K47" s="294"/>
      <c r="L47" s="294"/>
      <c r="M47" s="294"/>
      <c r="N47" s="294"/>
      <c r="O47" s="294"/>
      <c r="P47" s="294"/>
      <c r="Q47" s="294"/>
      <c r="R47" s="294"/>
      <c r="S47" s="294"/>
      <c r="T47" s="294"/>
      <c r="U47" s="294"/>
      <c r="V47" s="294"/>
      <c r="W47" s="294"/>
      <c r="X47" s="294"/>
      <c r="Y47" s="294"/>
    </row>
    <row r="48" spans="1:25" ht="21" x14ac:dyDescent="0.4">
      <c r="A48" s="294"/>
      <c r="B48" s="294"/>
      <c r="C48" s="294"/>
      <c r="D48" s="294"/>
      <c r="E48" s="294"/>
      <c r="F48" s="294"/>
      <c r="G48" s="295"/>
      <c r="H48" s="294"/>
      <c r="I48" s="294"/>
      <c r="J48" s="294"/>
      <c r="K48" s="294"/>
      <c r="L48" s="294"/>
      <c r="M48" s="294"/>
      <c r="N48" s="294"/>
      <c r="O48" s="294"/>
      <c r="P48" s="294"/>
      <c r="Q48" s="294"/>
      <c r="R48" s="294"/>
      <c r="S48" s="294"/>
      <c r="T48" s="294"/>
      <c r="U48" s="294"/>
      <c r="V48" s="294"/>
      <c r="W48" s="294"/>
      <c r="X48" s="294"/>
      <c r="Y48" s="294"/>
    </row>
    <row r="49" spans="1:25" ht="21" x14ac:dyDescent="0.4">
      <c r="A49" s="294"/>
      <c r="B49" s="294"/>
      <c r="C49" s="294"/>
      <c r="D49" s="294"/>
      <c r="E49" s="294"/>
      <c r="F49" s="294"/>
      <c r="G49" s="295"/>
      <c r="H49" s="294"/>
      <c r="I49" s="294"/>
      <c r="J49" s="294"/>
      <c r="K49" s="294"/>
      <c r="L49" s="294"/>
      <c r="M49" s="294"/>
      <c r="N49" s="294"/>
      <c r="O49" s="294"/>
      <c r="P49" s="294"/>
      <c r="Q49" s="294"/>
      <c r="R49" s="294"/>
      <c r="S49" s="294"/>
      <c r="T49" s="294"/>
      <c r="U49" s="294"/>
      <c r="V49" s="294"/>
      <c r="W49" s="294"/>
      <c r="X49" s="294"/>
      <c r="Y49" s="294"/>
    </row>
    <row r="50" spans="1:25" ht="21" x14ac:dyDescent="0.4">
      <c r="A50" s="294"/>
      <c r="B50" s="294"/>
      <c r="C50" s="294"/>
      <c r="D50" s="294"/>
      <c r="E50" s="294"/>
      <c r="F50" s="294"/>
      <c r="G50" s="295"/>
      <c r="H50" s="294"/>
      <c r="I50" s="294"/>
      <c r="J50" s="294"/>
      <c r="K50" s="294"/>
      <c r="L50" s="294"/>
      <c r="M50" s="294"/>
      <c r="N50" s="294"/>
      <c r="O50" s="294"/>
      <c r="P50" s="294"/>
      <c r="Q50" s="294"/>
      <c r="R50" s="294"/>
      <c r="S50" s="294"/>
      <c r="T50" s="294"/>
      <c r="U50" s="294"/>
      <c r="V50" s="294"/>
      <c r="W50" s="294"/>
      <c r="X50" s="294"/>
      <c r="Y50" s="294"/>
    </row>
    <row r="51" spans="1:25" ht="21" x14ac:dyDescent="0.4">
      <c r="A51" s="294"/>
      <c r="B51" s="294"/>
      <c r="C51" s="294"/>
      <c r="D51" s="294"/>
      <c r="E51" s="294"/>
      <c r="F51" s="294"/>
      <c r="G51" s="295"/>
      <c r="H51" s="294"/>
      <c r="I51" s="294"/>
      <c r="J51" s="294"/>
      <c r="K51" s="294"/>
      <c r="L51" s="294"/>
      <c r="M51" s="294"/>
      <c r="N51" s="294"/>
      <c r="O51" s="294"/>
      <c r="P51" s="294"/>
      <c r="Q51" s="294"/>
      <c r="R51" s="294"/>
      <c r="S51" s="294"/>
      <c r="T51" s="294"/>
      <c r="U51" s="294"/>
      <c r="V51" s="294"/>
      <c r="W51" s="294"/>
      <c r="X51" s="294"/>
      <c r="Y51" s="294"/>
    </row>
    <row r="52" spans="1:25" ht="21" x14ac:dyDescent="0.4">
      <c r="A52" s="294"/>
      <c r="B52" s="294"/>
      <c r="C52" s="294"/>
      <c r="D52" s="294"/>
      <c r="E52" s="294"/>
      <c r="F52" s="294"/>
      <c r="G52" s="295"/>
      <c r="H52" s="294"/>
      <c r="I52" s="294"/>
      <c r="J52" s="294"/>
      <c r="K52" s="294"/>
      <c r="L52" s="294"/>
      <c r="M52" s="294"/>
      <c r="N52" s="294"/>
      <c r="O52" s="294"/>
      <c r="P52" s="294"/>
      <c r="Q52" s="294"/>
      <c r="R52" s="294"/>
      <c r="S52" s="294"/>
      <c r="T52" s="294"/>
      <c r="U52" s="294"/>
      <c r="V52" s="294"/>
      <c r="W52" s="294"/>
      <c r="X52" s="294"/>
      <c r="Y52" s="294"/>
    </row>
    <row r="53" spans="1:25" ht="21" x14ac:dyDescent="0.4">
      <c r="A53" s="294"/>
      <c r="B53" s="294"/>
      <c r="C53" s="294"/>
      <c r="D53" s="294"/>
      <c r="E53" s="294"/>
      <c r="F53" s="294"/>
      <c r="G53" s="295"/>
      <c r="H53" s="294"/>
      <c r="I53" s="294"/>
      <c r="J53" s="294"/>
      <c r="K53" s="294"/>
      <c r="L53" s="294"/>
      <c r="M53" s="294"/>
      <c r="N53" s="294"/>
      <c r="O53" s="294"/>
      <c r="P53" s="294"/>
      <c r="Q53" s="294"/>
      <c r="R53" s="294"/>
      <c r="S53" s="294"/>
      <c r="T53" s="294"/>
      <c r="U53" s="294"/>
      <c r="V53" s="294"/>
      <c r="W53" s="294"/>
      <c r="X53" s="294"/>
      <c r="Y53" s="294"/>
    </row>
    <row r="54" spans="1:25" ht="21" x14ac:dyDescent="0.4">
      <c r="A54" s="294"/>
      <c r="B54" s="294"/>
      <c r="C54" s="294"/>
      <c r="D54" s="294"/>
      <c r="E54" s="294"/>
      <c r="F54" s="294"/>
      <c r="G54" s="295"/>
      <c r="H54" s="294"/>
      <c r="I54" s="294"/>
      <c r="J54" s="294"/>
      <c r="K54" s="294"/>
      <c r="L54" s="294"/>
      <c r="M54" s="294"/>
      <c r="N54" s="294"/>
      <c r="O54" s="294"/>
      <c r="P54" s="294"/>
      <c r="Q54" s="294"/>
      <c r="R54" s="294"/>
      <c r="S54" s="294"/>
      <c r="T54" s="294"/>
      <c r="U54" s="294"/>
      <c r="V54" s="294"/>
      <c r="W54" s="294"/>
      <c r="X54" s="294"/>
      <c r="Y54" s="294"/>
    </row>
    <row r="55" spans="1:25" ht="21" x14ac:dyDescent="0.4">
      <c r="A55" s="294"/>
      <c r="B55" s="294"/>
      <c r="C55" s="294"/>
      <c r="D55" s="294"/>
      <c r="E55" s="294"/>
      <c r="F55" s="294"/>
      <c r="G55" s="295"/>
      <c r="H55" s="294"/>
      <c r="I55" s="294"/>
      <c r="J55" s="294"/>
      <c r="K55" s="294"/>
      <c r="L55" s="294"/>
      <c r="M55" s="294"/>
      <c r="N55" s="294"/>
      <c r="O55" s="294"/>
      <c r="P55" s="294"/>
      <c r="Q55" s="294"/>
      <c r="R55" s="294"/>
      <c r="S55" s="294"/>
      <c r="T55" s="294"/>
      <c r="U55" s="294"/>
      <c r="V55" s="294"/>
      <c r="W55" s="294"/>
      <c r="X55" s="294"/>
      <c r="Y55" s="294"/>
    </row>
    <row r="56" spans="1:25" ht="21" x14ac:dyDescent="0.4">
      <c r="A56" s="294"/>
      <c r="B56" s="294"/>
      <c r="C56" s="294"/>
      <c r="D56" s="294"/>
      <c r="E56" s="294"/>
      <c r="F56" s="294"/>
      <c r="G56" s="295"/>
      <c r="H56" s="294"/>
      <c r="I56" s="294"/>
      <c r="J56" s="294"/>
      <c r="K56" s="294"/>
      <c r="L56" s="294"/>
      <c r="M56" s="294"/>
      <c r="N56" s="294"/>
      <c r="O56" s="294"/>
      <c r="P56" s="294"/>
      <c r="Q56" s="294"/>
      <c r="R56" s="294"/>
      <c r="S56" s="294"/>
      <c r="T56" s="294"/>
      <c r="U56" s="294"/>
      <c r="V56" s="294"/>
      <c r="W56" s="294"/>
      <c r="X56" s="294"/>
      <c r="Y56" s="294"/>
    </row>
    <row r="57" spans="1:25" ht="21" x14ac:dyDescent="0.4">
      <c r="A57" s="294"/>
      <c r="B57" s="294"/>
      <c r="C57" s="294"/>
      <c r="D57" s="294"/>
      <c r="E57" s="294"/>
      <c r="F57" s="294"/>
      <c r="G57" s="295"/>
      <c r="H57" s="294"/>
      <c r="I57" s="294"/>
      <c r="J57" s="294"/>
      <c r="K57" s="294"/>
      <c r="L57" s="294"/>
      <c r="M57" s="294"/>
      <c r="N57" s="294"/>
      <c r="O57" s="294"/>
      <c r="P57" s="294"/>
      <c r="Q57" s="294"/>
      <c r="R57" s="294"/>
      <c r="S57" s="294"/>
      <c r="T57" s="294"/>
      <c r="U57" s="294"/>
      <c r="V57" s="294"/>
      <c r="W57" s="294"/>
      <c r="X57" s="294"/>
      <c r="Y57" s="294"/>
    </row>
    <row r="58" spans="1:25" ht="21" x14ac:dyDescent="0.4">
      <c r="A58" s="294"/>
      <c r="B58" s="294"/>
      <c r="C58" s="294"/>
      <c r="D58" s="294"/>
      <c r="E58" s="294"/>
      <c r="F58" s="294"/>
      <c r="G58" s="295"/>
      <c r="H58" s="294"/>
      <c r="I58" s="294"/>
      <c r="J58" s="294"/>
      <c r="K58" s="294"/>
      <c r="L58" s="294"/>
      <c r="M58" s="294"/>
      <c r="N58" s="294"/>
      <c r="O58" s="294"/>
      <c r="P58" s="294"/>
      <c r="Q58" s="294"/>
      <c r="R58" s="294"/>
      <c r="S58" s="294"/>
      <c r="T58" s="294"/>
      <c r="U58" s="294"/>
      <c r="V58" s="294"/>
      <c r="W58" s="294"/>
      <c r="X58" s="294"/>
      <c r="Y58" s="294"/>
    </row>
    <row r="59" spans="1:25" ht="21" x14ac:dyDescent="0.4">
      <c r="A59" s="294"/>
      <c r="B59" s="294"/>
      <c r="C59" s="294"/>
      <c r="D59" s="294"/>
      <c r="E59" s="294"/>
      <c r="F59" s="294"/>
      <c r="G59" s="295"/>
      <c r="H59" s="294"/>
      <c r="I59" s="294"/>
      <c r="J59" s="294"/>
      <c r="K59" s="294"/>
      <c r="L59" s="294"/>
      <c r="M59" s="294"/>
      <c r="N59" s="294"/>
      <c r="O59" s="294"/>
      <c r="P59" s="294"/>
      <c r="Q59" s="294"/>
      <c r="R59" s="294"/>
      <c r="S59" s="294"/>
      <c r="T59" s="294"/>
      <c r="U59" s="294"/>
      <c r="V59" s="294"/>
      <c r="W59" s="294"/>
      <c r="X59" s="294"/>
      <c r="Y59" s="294"/>
    </row>
    <row r="60" spans="1:25" ht="21" x14ac:dyDescent="0.4">
      <c r="A60" s="294"/>
      <c r="B60" s="294"/>
      <c r="C60" s="294"/>
      <c r="D60" s="294"/>
      <c r="E60" s="294"/>
      <c r="F60" s="294"/>
      <c r="G60" s="295"/>
      <c r="H60" s="294"/>
      <c r="I60" s="294"/>
      <c r="J60" s="294"/>
      <c r="K60" s="294"/>
      <c r="L60" s="294"/>
      <c r="M60" s="294"/>
      <c r="N60" s="294"/>
      <c r="O60" s="294"/>
      <c r="P60" s="294"/>
      <c r="Q60" s="294"/>
      <c r="R60" s="294"/>
      <c r="S60" s="294"/>
      <c r="T60" s="294"/>
      <c r="U60" s="294"/>
      <c r="V60" s="294"/>
      <c r="W60" s="294"/>
      <c r="X60" s="294"/>
      <c r="Y60" s="294"/>
    </row>
    <row r="61" spans="1:25" ht="21" x14ac:dyDescent="0.4">
      <c r="A61" s="294"/>
      <c r="B61" s="294"/>
      <c r="C61" s="294"/>
      <c r="D61" s="294"/>
      <c r="E61" s="294"/>
      <c r="F61" s="294"/>
      <c r="G61" s="295"/>
      <c r="H61" s="294"/>
      <c r="I61" s="294"/>
      <c r="J61" s="294"/>
      <c r="K61" s="294"/>
      <c r="L61" s="294"/>
      <c r="M61" s="294"/>
      <c r="N61" s="294"/>
      <c r="O61" s="294"/>
      <c r="P61" s="294"/>
      <c r="Q61" s="294"/>
      <c r="R61" s="294"/>
      <c r="S61" s="294"/>
      <c r="T61" s="294"/>
      <c r="U61" s="294"/>
      <c r="V61" s="294"/>
      <c r="W61" s="294"/>
      <c r="X61" s="294"/>
      <c r="Y61" s="294"/>
    </row>
    <row r="62" spans="1:25" ht="21" x14ac:dyDescent="0.4">
      <c r="A62" s="294"/>
      <c r="B62" s="294"/>
      <c r="C62" s="294"/>
      <c r="D62" s="294"/>
      <c r="E62" s="294"/>
      <c r="F62" s="294"/>
      <c r="G62" s="295"/>
      <c r="H62" s="294"/>
      <c r="I62" s="294"/>
      <c r="J62" s="294"/>
      <c r="K62" s="294"/>
      <c r="L62" s="294"/>
      <c r="M62" s="294"/>
      <c r="N62" s="294"/>
      <c r="O62" s="294"/>
      <c r="P62" s="294"/>
      <c r="Q62" s="294"/>
      <c r="R62" s="294"/>
      <c r="S62" s="294"/>
      <c r="T62" s="294"/>
      <c r="U62" s="294"/>
      <c r="V62" s="294"/>
      <c r="W62" s="294"/>
      <c r="X62" s="294"/>
      <c r="Y62" s="294"/>
    </row>
    <row r="63" spans="1:25" ht="21" x14ac:dyDescent="0.4">
      <c r="A63" s="294"/>
      <c r="B63" s="294"/>
      <c r="C63" s="294"/>
      <c r="D63" s="294"/>
      <c r="E63" s="294"/>
      <c r="F63" s="294"/>
      <c r="G63" s="295"/>
      <c r="H63" s="294"/>
      <c r="I63" s="294"/>
      <c r="J63" s="294"/>
      <c r="K63" s="294"/>
      <c r="L63" s="294"/>
      <c r="M63" s="294"/>
      <c r="N63" s="294"/>
      <c r="O63" s="294"/>
      <c r="P63" s="294"/>
      <c r="Q63" s="294"/>
      <c r="R63" s="294"/>
      <c r="S63" s="294"/>
      <c r="T63" s="294"/>
      <c r="U63" s="294"/>
      <c r="V63" s="294"/>
      <c r="W63" s="294"/>
      <c r="X63" s="294"/>
      <c r="Y63" s="294"/>
    </row>
    <row r="64" spans="1:25" ht="21" x14ac:dyDescent="0.4">
      <c r="A64" s="294"/>
      <c r="B64" s="294"/>
      <c r="C64" s="294"/>
      <c r="D64" s="294"/>
      <c r="E64" s="294"/>
      <c r="F64" s="294"/>
      <c r="G64" s="295"/>
      <c r="H64" s="294"/>
      <c r="I64" s="294"/>
      <c r="J64" s="294"/>
      <c r="K64" s="294"/>
      <c r="L64" s="294"/>
      <c r="M64" s="294"/>
      <c r="N64" s="294"/>
      <c r="O64" s="294"/>
      <c r="P64" s="294"/>
      <c r="Q64" s="294"/>
      <c r="R64" s="294"/>
      <c r="S64" s="294"/>
      <c r="T64" s="294"/>
      <c r="U64" s="294"/>
      <c r="V64" s="294"/>
      <c r="W64" s="294"/>
      <c r="X64" s="294"/>
      <c r="Y64" s="294"/>
    </row>
    <row r="65" spans="1:25" ht="21" x14ac:dyDescent="0.4">
      <c r="A65" s="294"/>
      <c r="B65" s="294"/>
      <c r="C65" s="294"/>
      <c r="D65" s="294"/>
      <c r="E65" s="294"/>
      <c r="F65" s="294"/>
      <c r="G65" s="295"/>
      <c r="H65" s="294"/>
      <c r="I65" s="294"/>
      <c r="J65" s="294"/>
      <c r="K65" s="294"/>
      <c r="L65" s="294"/>
      <c r="M65" s="294"/>
      <c r="N65" s="294"/>
      <c r="O65" s="294"/>
      <c r="P65" s="294"/>
      <c r="Q65" s="294"/>
      <c r="R65" s="294"/>
      <c r="S65" s="294"/>
      <c r="T65" s="294"/>
      <c r="U65" s="294"/>
      <c r="V65" s="294"/>
      <c r="W65" s="294"/>
      <c r="X65" s="294"/>
      <c r="Y65" s="294"/>
    </row>
    <row r="66" spans="1:25" ht="21" x14ac:dyDescent="0.4">
      <c r="A66" s="294"/>
      <c r="B66" s="294"/>
      <c r="C66" s="294"/>
      <c r="D66" s="294"/>
      <c r="E66" s="294"/>
      <c r="F66" s="294"/>
      <c r="G66" s="295"/>
      <c r="H66" s="294"/>
      <c r="I66" s="294"/>
      <c r="J66" s="294"/>
      <c r="K66" s="294"/>
      <c r="L66" s="294"/>
      <c r="M66" s="294"/>
      <c r="N66" s="294"/>
      <c r="O66" s="294"/>
      <c r="P66" s="294"/>
      <c r="Q66" s="294"/>
      <c r="R66" s="294"/>
      <c r="S66" s="294"/>
      <c r="T66" s="294"/>
      <c r="U66" s="294"/>
      <c r="V66" s="294"/>
      <c r="W66" s="294"/>
      <c r="X66" s="294"/>
      <c r="Y66" s="294"/>
    </row>
    <row r="67" spans="1:25" ht="21" x14ac:dyDescent="0.4">
      <c r="A67" s="294"/>
      <c r="B67" s="294"/>
      <c r="C67" s="294"/>
      <c r="D67" s="294"/>
      <c r="E67" s="294"/>
      <c r="F67" s="294"/>
      <c r="G67" s="295"/>
      <c r="H67" s="294"/>
      <c r="I67" s="294"/>
      <c r="J67" s="294"/>
      <c r="K67" s="294"/>
      <c r="L67" s="294"/>
      <c r="M67" s="294"/>
      <c r="N67" s="294"/>
      <c r="O67" s="294"/>
      <c r="P67" s="294"/>
      <c r="Q67" s="294"/>
      <c r="R67" s="294"/>
      <c r="S67" s="294"/>
      <c r="T67" s="294"/>
      <c r="U67" s="294"/>
      <c r="V67" s="294"/>
      <c r="W67" s="294"/>
      <c r="X67" s="294"/>
      <c r="Y67" s="294"/>
    </row>
    <row r="68" spans="1:25" ht="21" x14ac:dyDescent="0.4">
      <c r="A68" s="294"/>
      <c r="B68" s="294"/>
      <c r="C68" s="294"/>
      <c r="D68" s="294"/>
      <c r="E68" s="294"/>
      <c r="F68" s="294"/>
      <c r="G68" s="295"/>
      <c r="H68" s="294"/>
      <c r="I68" s="294"/>
      <c r="J68" s="294"/>
      <c r="K68" s="294"/>
      <c r="L68" s="294"/>
      <c r="M68" s="294"/>
      <c r="N68" s="294"/>
      <c r="O68" s="294"/>
      <c r="P68" s="294"/>
      <c r="Q68" s="294"/>
      <c r="R68" s="294"/>
      <c r="S68" s="294"/>
      <c r="T68" s="294"/>
      <c r="U68" s="294"/>
      <c r="V68" s="294"/>
      <c r="W68" s="294"/>
      <c r="X68" s="294"/>
      <c r="Y68" s="294"/>
    </row>
    <row r="69" spans="1:25" ht="21" x14ac:dyDescent="0.4">
      <c r="A69" s="294"/>
      <c r="B69" s="294"/>
      <c r="C69" s="294"/>
      <c r="D69" s="294"/>
      <c r="E69" s="294"/>
      <c r="F69" s="294"/>
      <c r="G69" s="295"/>
      <c r="H69" s="294"/>
      <c r="I69" s="294"/>
      <c r="J69" s="294"/>
      <c r="K69" s="294"/>
      <c r="L69" s="294"/>
      <c r="M69" s="294"/>
      <c r="N69" s="294"/>
      <c r="O69" s="294"/>
      <c r="P69" s="294"/>
      <c r="Q69" s="294"/>
      <c r="R69" s="294"/>
      <c r="S69" s="294"/>
      <c r="T69" s="294"/>
      <c r="U69" s="294"/>
      <c r="V69" s="294"/>
      <c r="W69" s="294"/>
      <c r="X69" s="294"/>
      <c r="Y69" s="294"/>
    </row>
    <row r="70" spans="1:25" ht="21" x14ac:dyDescent="0.4">
      <c r="A70" s="294"/>
      <c r="B70" s="294"/>
      <c r="C70" s="294"/>
      <c r="D70" s="294"/>
      <c r="E70" s="294"/>
      <c r="F70" s="294"/>
      <c r="G70" s="295"/>
      <c r="H70" s="294"/>
      <c r="I70" s="294"/>
      <c r="J70" s="294"/>
      <c r="K70" s="294"/>
      <c r="L70" s="294"/>
      <c r="M70" s="294"/>
      <c r="N70" s="294"/>
      <c r="O70" s="294"/>
      <c r="P70" s="294"/>
      <c r="Q70" s="294"/>
      <c r="R70" s="294"/>
      <c r="S70" s="294"/>
      <c r="T70" s="294"/>
      <c r="U70" s="294"/>
      <c r="V70" s="294"/>
      <c r="W70" s="294"/>
      <c r="X70" s="294"/>
      <c r="Y70" s="294"/>
    </row>
    <row r="71" spans="1:25" ht="21" x14ac:dyDescent="0.4">
      <c r="A71" s="294"/>
      <c r="B71" s="294"/>
      <c r="C71" s="294"/>
      <c r="D71" s="294"/>
      <c r="E71" s="294"/>
      <c r="F71" s="294"/>
      <c r="G71" s="295"/>
      <c r="H71" s="294"/>
      <c r="I71" s="294"/>
      <c r="J71" s="294"/>
      <c r="K71" s="294"/>
      <c r="L71" s="294"/>
      <c r="M71" s="294"/>
      <c r="N71" s="294"/>
      <c r="O71" s="294"/>
      <c r="P71" s="294"/>
      <c r="Q71" s="294"/>
      <c r="R71" s="294"/>
      <c r="S71" s="294"/>
      <c r="T71" s="294"/>
      <c r="U71" s="294"/>
      <c r="V71" s="294"/>
      <c r="W71" s="294"/>
      <c r="X71" s="294"/>
      <c r="Y71" s="294"/>
    </row>
    <row r="72" spans="1:25" ht="21" x14ac:dyDescent="0.4">
      <c r="A72" s="294"/>
      <c r="B72" s="294"/>
      <c r="C72" s="294"/>
      <c r="D72" s="294"/>
      <c r="E72" s="294"/>
      <c r="F72" s="294"/>
      <c r="G72" s="295"/>
      <c r="H72" s="294"/>
      <c r="I72" s="294"/>
      <c r="J72" s="294"/>
      <c r="K72" s="294"/>
      <c r="L72" s="294"/>
      <c r="M72" s="294"/>
      <c r="N72" s="294"/>
      <c r="O72" s="294"/>
      <c r="P72" s="294"/>
      <c r="Q72" s="294"/>
      <c r="R72" s="294"/>
      <c r="S72" s="294"/>
      <c r="T72" s="294"/>
      <c r="U72" s="294"/>
      <c r="V72" s="294"/>
      <c r="W72" s="294"/>
      <c r="X72" s="294"/>
      <c r="Y72" s="294"/>
    </row>
    <row r="73" spans="1:25" ht="21" x14ac:dyDescent="0.4">
      <c r="A73" s="294"/>
      <c r="B73" s="294"/>
      <c r="C73" s="294"/>
      <c r="D73" s="294"/>
      <c r="E73" s="294"/>
      <c r="F73" s="294"/>
      <c r="G73" s="295"/>
      <c r="H73" s="294"/>
      <c r="I73" s="294"/>
      <c r="J73" s="294"/>
      <c r="K73" s="294"/>
      <c r="L73" s="294"/>
      <c r="M73" s="294"/>
      <c r="N73" s="294"/>
      <c r="O73" s="294"/>
      <c r="P73" s="294"/>
      <c r="Q73" s="294"/>
      <c r="R73" s="294"/>
      <c r="S73" s="294"/>
      <c r="T73" s="294"/>
      <c r="U73" s="294"/>
      <c r="V73" s="294"/>
      <c r="W73" s="294"/>
      <c r="X73" s="294"/>
      <c r="Y73" s="294"/>
    </row>
    <row r="74" spans="1:25" ht="21" x14ac:dyDescent="0.4">
      <c r="A74" s="294"/>
      <c r="B74" s="294"/>
      <c r="C74" s="294"/>
      <c r="D74" s="294"/>
      <c r="E74" s="294"/>
      <c r="F74" s="294"/>
      <c r="G74" s="295"/>
      <c r="H74" s="294"/>
      <c r="I74" s="294"/>
      <c r="J74" s="294"/>
      <c r="K74" s="294"/>
      <c r="L74" s="294"/>
      <c r="M74" s="294"/>
      <c r="N74" s="294"/>
      <c r="O74" s="294"/>
      <c r="P74" s="294"/>
      <c r="Q74" s="294"/>
      <c r="R74" s="294"/>
      <c r="S74" s="294"/>
      <c r="T74" s="294"/>
      <c r="U74" s="294"/>
      <c r="V74" s="294"/>
      <c r="W74" s="294"/>
      <c r="X74" s="294"/>
      <c r="Y74" s="294"/>
    </row>
    <row r="75" spans="1:25" ht="21" x14ac:dyDescent="0.4">
      <c r="A75" s="294"/>
      <c r="B75" s="294"/>
      <c r="C75" s="294"/>
      <c r="D75" s="294"/>
      <c r="E75" s="294"/>
      <c r="F75" s="294"/>
      <c r="G75" s="295"/>
      <c r="H75" s="294"/>
      <c r="I75" s="294"/>
      <c r="J75" s="294"/>
      <c r="K75" s="294"/>
      <c r="L75" s="294"/>
      <c r="M75" s="294"/>
      <c r="N75" s="294"/>
      <c r="O75" s="294"/>
      <c r="P75" s="294"/>
      <c r="Q75" s="294"/>
      <c r="R75" s="294"/>
      <c r="S75" s="294"/>
      <c r="T75" s="294"/>
      <c r="U75" s="294"/>
      <c r="V75" s="294"/>
      <c r="W75" s="294"/>
      <c r="X75" s="294"/>
      <c r="Y75" s="294"/>
    </row>
    <row r="76" spans="1:25" ht="21" x14ac:dyDescent="0.4">
      <c r="A76" s="294"/>
      <c r="B76" s="294"/>
      <c r="C76" s="294"/>
      <c r="D76" s="294"/>
      <c r="E76" s="294"/>
      <c r="F76" s="294"/>
      <c r="G76" s="295"/>
      <c r="H76" s="294"/>
      <c r="I76" s="294"/>
      <c r="J76" s="294"/>
      <c r="K76" s="294"/>
      <c r="L76" s="294"/>
      <c r="M76" s="294"/>
      <c r="N76" s="294"/>
      <c r="O76" s="294"/>
      <c r="P76" s="294"/>
      <c r="Q76" s="294"/>
      <c r="R76" s="294"/>
      <c r="S76" s="294"/>
      <c r="T76" s="294"/>
      <c r="U76" s="294"/>
      <c r="V76" s="294"/>
      <c r="W76" s="294"/>
      <c r="X76" s="294"/>
      <c r="Y76" s="294"/>
    </row>
    <row r="77" spans="1:25" ht="21" x14ac:dyDescent="0.4">
      <c r="A77" s="294"/>
      <c r="B77" s="294"/>
      <c r="C77" s="294"/>
      <c r="D77" s="294"/>
      <c r="E77" s="294"/>
      <c r="F77" s="294"/>
      <c r="G77" s="295"/>
      <c r="H77" s="294"/>
      <c r="I77" s="294"/>
      <c r="J77" s="294"/>
      <c r="K77" s="294"/>
      <c r="L77" s="294"/>
      <c r="M77" s="294"/>
      <c r="N77" s="294"/>
      <c r="O77" s="294"/>
      <c r="P77" s="294"/>
      <c r="Q77" s="294"/>
      <c r="R77" s="294"/>
      <c r="S77" s="294"/>
      <c r="T77" s="294"/>
      <c r="U77" s="294"/>
      <c r="V77" s="294"/>
      <c r="W77" s="294"/>
      <c r="X77" s="294"/>
      <c r="Y77" s="294"/>
    </row>
    <row r="78" spans="1:25" ht="21" x14ac:dyDescent="0.4">
      <c r="A78" s="294"/>
      <c r="B78" s="294"/>
      <c r="C78" s="294"/>
      <c r="D78" s="294"/>
      <c r="E78" s="294"/>
      <c r="F78" s="294"/>
      <c r="G78" s="295"/>
      <c r="H78" s="294"/>
      <c r="I78" s="294"/>
      <c r="J78" s="294"/>
      <c r="K78" s="294"/>
      <c r="L78" s="294"/>
      <c r="M78" s="294"/>
      <c r="N78" s="294"/>
      <c r="O78" s="294"/>
      <c r="P78" s="294"/>
      <c r="Q78" s="294"/>
      <c r="R78" s="294"/>
      <c r="S78" s="294"/>
      <c r="T78" s="294"/>
      <c r="U78" s="294"/>
      <c r="V78" s="294"/>
      <c r="W78" s="294"/>
      <c r="X78" s="294"/>
      <c r="Y78" s="294"/>
    </row>
    <row r="79" spans="1:25" ht="21" x14ac:dyDescent="0.4">
      <c r="A79" s="294"/>
      <c r="B79" s="294"/>
      <c r="C79" s="294"/>
      <c r="D79" s="294"/>
      <c r="E79" s="294"/>
      <c r="F79" s="294"/>
      <c r="G79" s="295"/>
      <c r="H79" s="294"/>
      <c r="I79" s="294"/>
      <c r="J79" s="294"/>
      <c r="K79" s="294"/>
      <c r="L79" s="294"/>
      <c r="M79" s="294"/>
      <c r="N79" s="294"/>
      <c r="O79" s="294"/>
      <c r="P79" s="294"/>
      <c r="Q79" s="294"/>
      <c r="R79" s="294"/>
      <c r="S79" s="294"/>
      <c r="T79" s="294"/>
      <c r="U79" s="294"/>
      <c r="V79" s="294"/>
      <c r="W79" s="294"/>
      <c r="X79" s="294"/>
      <c r="Y79" s="294"/>
    </row>
    <row r="80" spans="1:25" ht="21" x14ac:dyDescent="0.4">
      <c r="A80" s="294"/>
      <c r="B80" s="294"/>
      <c r="C80" s="294"/>
      <c r="D80" s="294"/>
      <c r="E80" s="294"/>
      <c r="F80" s="294"/>
      <c r="G80" s="295"/>
      <c r="H80" s="294"/>
      <c r="I80" s="294"/>
      <c r="J80" s="294"/>
      <c r="K80" s="294"/>
      <c r="L80" s="294"/>
      <c r="M80" s="294"/>
      <c r="N80" s="294"/>
      <c r="O80" s="294"/>
      <c r="P80" s="294"/>
      <c r="Q80" s="294"/>
      <c r="R80" s="294"/>
      <c r="S80" s="294"/>
      <c r="T80" s="294"/>
      <c r="U80" s="294"/>
      <c r="V80" s="294"/>
      <c r="W80" s="294"/>
      <c r="X80" s="294"/>
      <c r="Y80" s="294"/>
    </row>
    <row r="81" spans="1:25" ht="21" x14ac:dyDescent="0.4">
      <c r="A81" s="294"/>
      <c r="B81" s="294"/>
      <c r="C81" s="294"/>
      <c r="D81" s="294"/>
      <c r="E81" s="294"/>
      <c r="F81" s="294"/>
      <c r="G81" s="295"/>
      <c r="H81" s="294"/>
      <c r="I81" s="294"/>
      <c r="J81" s="294"/>
      <c r="K81" s="294"/>
      <c r="L81" s="294"/>
      <c r="M81" s="294"/>
      <c r="N81" s="294"/>
      <c r="O81" s="294"/>
      <c r="P81" s="294"/>
      <c r="Q81" s="294"/>
      <c r="R81" s="294"/>
      <c r="S81" s="294"/>
      <c r="T81" s="294"/>
      <c r="U81" s="294"/>
      <c r="V81" s="294"/>
      <c r="W81" s="294"/>
      <c r="X81" s="294"/>
      <c r="Y81" s="294"/>
    </row>
    <row r="82" spans="1:25" ht="21" x14ac:dyDescent="0.4">
      <c r="A82" s="294"/>
      <c r="B82" s="294"/>
      <c r="C82" s="294"/>
      <c r="D82" s="294"/>
      <c r="E82" s="294"/>
      <c r="F82" s="294"/>
      <c r="G82" s="295"/>
      <c r="H82" s="294"/>
      <c r="I82" s="294"/>
      <c r="J82" s="294"/>
      <c r="K82" s="294"/>
      <c r="L82" s="294"/>
      <c r="M82" s="294"/>
      <c r="N82" s="294"/>
      <c r="O82" s="294"/>
      <c r="P82" s="294"/>
      <c r="Q82" s="294"/>
      <c r="R82" s="294"/>
      <c r="S82" s="294"/>
      <c r="T82" s="294"/>
      <c r="U82" s="294"/>
      <c r="V82" s="294"/>
      <c r="W82" s="294"/>
      <c r="X82" s="294"/>
      <c r="Y82" s="294"/>
    </row>
    <row r="83" spans="1:25" ht="21" x14ac:dyDescent="0.4">
      <c r="A83" s="294"/>
      <c r="B83" s="294"/>
      <c r="C83" s="294"/>
      <c r="D83" s="294"/>
      <c r="E83" s="294"/>
      <c r="F83" s="294"/>
      <c r="G83" s="295"/>
      <c r="H83" s="294"/>
      <c r="I83" s="294"/>
      <c r="J83" s="294"/>
      <c r="K83" s="294"/>
      <c r="L83" s="294"/>
      <c r="M83" s="294"/>
      <c r="N83" s="294"/>
      <c r="O83" s="294"/>
      <c r="P83" s="294"/>
      <c r="Q83" s="294"/>
      <c r="R83" s="294"/>
      <c r="S83" s="294"/>
      <c r="T83" s="294"/>
      <c r="U83" s="294"/>
      <c r="V83" s="294"/>
      <c r="W83" s="294"/>
      <c r="X83" s="294"/>
      <c r="Y83" s="294"/>
    </row>
    <row r="84" spans="1:25" ht="21" x14ac:dyDescent="0.4">
      <c r="A84" s="294"/>
      <c r="B84" s="294"/>
      <c r="C84" s="294"/>
      <c r="D84" s="294"/>
      <c r="E84" s="294"/>
      <c r="F84" s="294"/>
      <c r="G84" s="295"/>
      <c r="H84" s="294"/>
      <c r="I84" s="294"/>
      <c r="J84" s="294"/>
      <c r="K84" s="294"/>
      <c r="L84" s="294"/>
      <c r="M84" s="294"/>
      <c r="N84" s="294"/>
      <c r="O84" s="294"/>
      <c r="P84" s="294"/>
      <c r="Q84" s="294"/>
      <c r="R84" s="294"/>
      <c r="S84" s="294"/>
      <c r="T84" s="294"/>
      <c r="U84" s="294"/>
      <c r="V84" s="294"/>
      <c r="W84" s="294"/>
      <c r="X84" s="294"/>
      <c r="Y84" s="294"/>
    </row>
    <row r="85" spans="1:25" ht="21" x14ac:dyDescent="0.4">
      <c r="A85" s="294"/>
      <c r="B85" s="294"/>
      <c r="C85" s="294"/>
      <c r="D85" s="294"/>
      <c r="E85" s="294"/>
      <c r="F85" s="294"/>
      <c r="G85" s="295"/>
      <c r="H85" s="294"/>
      <c r="I85" s="294"/>
      <c r="J85" s="294"/>
      <c r="K85" s="294"/>
      <c r="L85" s="294"/>
      <c r="M85" s="294"/>
      <c r="N85" s="294"/>
      <c r="O85" s="294"/>
      <c r="P85" s="294"/>
      <c r="Q85" s="294"/>
      <c r="R85" s="294"/>
      <c r="S85" s="294"/>
      <c r="T85" s="294"/>
      <c r="U85" s="294"/>
      <c r="V85" s="294"/>
      <c r="W85" s="294"/>
      <c r="X85" s="294"/>
      <c r="Y85" s="294"/>
    </row>
    <row r="86" spans="1:25" ht="21" x14ac:dyDescent="0.4">
      <c r="A86" s="294"/>
      <c r="B86" s="294"/>
      <c r="C86" s="294"/>
      <c r="D86" s="294"/>
      <c r="E86" s="294"/>
      <c r="F86" s="294"/>
      <c r="G86" s="295"/>
      <c r="H86" s="294"/>
      <c r="I86" s="294"/>
      <c r="J86" s="294"/>
      <c r="K86" s="294"/>
      <c r="L86" s="294"/>
      <c r="M86" s="294"/>
      <c r="N86" s="294"/>
      <c r="O86" s="294"/>
      <c r="P86" s="294"/>
      <c r="Q86" s="294"/>
      <c r="R86" s="294"/>
      <c r="S86" s="294"/>
      <c r="T86" s="294"/>
      <c r="U86" s="294"/>
      <c r="V86" s="294"/>
      <c r="W86" s="294"/>
      <c r="X86" s="294"/>
      <c r="Y86" s="294"/>
    </row>
    <row r="87" spans="1:25" ht="21" x14ac:dyDescent="0.4">
      <c r="A87" s="294"/>
      <c r="B87" s="294"/>
      <c r="C87" s="294"/>
      <c r="D87" s="294"/>
      <c r="E87" s="294"/>
      <c r="F87" s="294"/>
      <c r="G87" s="295"/>
      <c r="H87" s="294"/>
      <c r="I87" s="294"/>
      <c r="J87" s="294"/>
      <c r="K87" s="294"/>
      <c r="L87" s="294"/>
      <c r="M87" s="294"/>
      <c r="N87" s="294"/>
      <c r="O87" s="294"/>
      <c r="P87" s="294"/>
      <c r="Q87" s="294"/>
      <c r="R87" s="294"/>
      <c r="S87" s="294"/>
      <c r="T87" s="294"/>
      <c r="U87" s="294"/>
      <c r="V87" s="294"/>
      <c r="W87" s="294"/>
      <c r="X87" s="294"/>
      <c r="Y87" s="294"/>
    </row>
    <row r="88" spans="1:25" ht="21" x14ac:dyDescent="0.4">
      <c r="A88" s="294"/>
      <c r="B88" s="294"/>
      <c r="C88" s="294"/>
      <c r="D88" s="294"/>
      <c r="E88" s="294"/>
      <c r="F88" s="294"/>
      <c r="G88" s="295"/>
      <c r="H88" s="294"/>
      <c r="I88" s="294"/>
      <c r="J88" s="294"/>
      <c r="K88" s="294"/>
      <c r="L88" s="294"/>
      <c r="M88" s="294"/>
      <c r="N88" s="294"/>
      <c r="O88" s="294"/>
      <c r="P88" s="294"/>
      <c r="Q88" s="294"/>
      <c r="R88" s="294"/>
      <c r="S88" s="294"/>
      <c r="T88" s="294"/>
      <c r="U88" s="294"/>
      <c r="V88" s="294"/>
      <c r="W88" s="294"/>
      <c r="X88" s="294"/>
      <c r="Y88" s="294"/>
    </row>
    <row r="89" spans="1:25" ht="21" x14ac:dyDescent="0.4">
      <c r="A89" s="294"/>
      <c r="B89" s="294"/>
      <c r="C89" s="294"/>
      <c r="D89" s="294"/>
      <c r="E89" s="294"/>
      <c r="F89" s="294"/>
      <c r="G89" s="295"/>
      <c r="H89" s="294"/>
      <c r="I89" s="294"/>
      <c r="J89" s="294"/>
      <c r="K89" s="294"/>
      <c r="L89" s="294"/>
      <c r="M89" s="294"/>
      <c r="N89" s="294"/>
      <c r="O89" s="294"/>
      <c r="P89" s="294"/>
      <c r="Q89" s="294"/>
      <c r="R89" s="294"/>
      <c r="S89" s="294"/>
      <c r="T89" s="294"/>
      <c r="U89" s="294"/>
      <c r="V89" s="294"/>
      <c r="W89" s="294"/>
      <c r="X89" s="294"/>
      <c r="Y89" s="294"/>
    </row>
    <row r="90" spans="1:25" ht="21" x14ac:dyDescent="0.4">
      <c r="A90" s="294"/>
      <c r="B90" s="294"/>
      <c r="C90" s="294"/>
      <c r="D90" s="294"/>
      <c r="E90" s="294"/>
      <c r="F90" s="294"/>
      <c r="G90" s="295"/>
      <c r="H90" s="294"/>
      <c r="I90" s="294"/>
      <c r="J90" s="294"/>
      <c r="K90" s="294"/>
      <c r="L90" s="294"/>
      <c r="M90" s="294"/>
      <c r="N90" s="294"/>
      <c r="O90" s="294"/>
      <c r="P90" s="294"/>
      <c r="Q90" s="294"/>
      <c r="R90" s="294"/>
      <c r="S90" s="294"/>
      <c r="T90" s="294"/>
      <c r="U90" s="294"/>
      <c r="V90" s="294"/>
      <c r="W90" s="294"/>
      <c r="X90" s="294"/>
      <c r="Y90" s="294"/>
    </row>
    <row r="91" spans="1:25" ht="21" x14ac:dyDescent="0.4">
      <c r="A91" s="294"/>
      <c r="B91" s="294"/>
      <c r="C91" s="294"/>
      <c r="D91" s="294"/>
      <c r="E91" s="294"/>
      <c r="F91" s="294"/>
      <c r="G91" s="295"/>
      <c r="H91" s="294"/>
      <c r="I91" s="294"/>
      <c r="J91" s="294"/>
      <c r="K91" s="294"/>
      <c r="L91" s="294"/>
      <c r="M91" s="294"/>
      <c r="N91" s="294"/>
      <c r="O91" s="294"/>
      <c r="P91" s="294"/>
      <c r="Q91" s="294"/>
      <c r="R91" s="294"/>
      <c r="S91" s="294"/>
      <c r="T91" s="294"/>
      <c r="U91" s="294"/>
      <c r="V91" s="294"/>
      <c r="W91" s="294"/>
      <c r="X91" s="294"/>
      <c r="Y91" s="294"/>
    </row>
    <row r="92" spans="1:25" ht="21" x14ac:dyDescent="0.4">
      <c r="A92" s="294"/>
      <c r="B92" s="294"/>
      <c r="C92" s="294"/>
      <c r="D92" s="294"/>
      <c r="E92" s="294"/>
      <c r="F92" s="294"/>
      <c r="G92" s="295"/>
      <c r="H92" s="294"/>
      <c r="I92" s="294"/>
      <c r="J92" s="294"/>
      <c r="K92" s="294"/>
      <c r="L92" s="294"/>
      <c r="M92" s="294"/>
      <c r="N92" s="294"/>
      <c r="O92" s="294"/>
      <c r="P92" s="294"/>
      <c r="Q92" s="294"/>
      <c r="R92" s="294"/>
      <c r="S92" s="294"/>
      <c r="T92" s="294"/>
      <c r="U92" s="294"/>
      <c r="V92" s="294"/>
      <c r="W92" s="294"/>
      <c r="X92" s="294"/>
      <c r="Y92" s="294"/>
    </row>
    <row r="93" spans="1:25" ht="21" x14ac:dyDescent="0.4">
      <c r="A93" s="294"/>
      <c r="B93" s="294"/>
      <c r="C93" s="294"/>
      <c r="D93" s="294"/>
      <c r="E93" s="294"/>
      <c r="F93" s="294"/>
      <c r="G93" s="295"/>
      <c r="H93" s="294"/>
      <c r="I93" s="294"/>
      <c r="J93" s="294"/>
      <c r="K93" s="294"/>
      <c r="L93" s="294"/>
      <c r="M93" s="294"/>
      <c r="N93" s="294"/>
      <c r="O93" s="294"/>
      <c r="P93" s="294"/>
      <c r="Q93" s="294"/>
      <c r="R93" s="294"/>
      <c r="S93" s="294"/>
      <c r="T93" s="294"/>
      <c r="U93" s="294"/>
      <c r="V93" s="294"/>
      <c r="W93" s="294"/>
      <c r="X93" s="294"/>
      <c r="Y93" s="294"/>
    </row>
    <row r="94" spans="1:25" ht="21" x14ac:dyDescent="0.4">
      <c r="A94" s="294"/>
      <c r="B94" s="294"/>
      <c r="C94" s="294"/>
      <c r="D94" s="294"/>
      <c r="E94" s="294"/>
      <c r="F94" s="294"/>
      <c r="G94" s="295"/>
      <c r="H94" s="294"/>
      <c r="I94" s="294"/>
      <c r="J94" s="294"/>
      <c r="K94" s="294"/>
      <c r="L94" s="294"/>
      <c r="M94" s="294"/>
      <c r="N94" s="294"/>
      <c r="O94" s="294"/>
      <c r="P94" s="294"/>
      <c r="Q94" s="294"/>
      <c r="R94" s="294"/>
      <c r="S94" s="294"/>
      <c r="T94" s="294"/>
      <c r="U94" s="294"/>
      <c r="V94" s="294"/>
      <c r="W94" s="294"/>
      <c r="X94" s="294"/>
      <c r="Y94" s="294"/>
    </row>
    <row r="95" spans="1:25" ht="21" x14ac:dyDescent="0.4">
      <c r="A95" s="294"/>
      <c r="B95" s="294"/>
      <c r="C95" s="294"/>
      <c r="D95" s="294"/>
      <c r="E95" s="294"/>
      <c r="F95" s="294"/>
      <c r="G95" s="295"/>
      <c r="H95" s="294"/>
      <c r="I95" s="294"/>
      <c r="J95" s="294"/>
      <c r="K95" s="294"/>
      <c r="L95" s="294"/>
      <c r="M95" s="294"/>
      <c r="N95" s="294"/>
      <c r="O95" s="294"/>
      <c r="P95" s="294"/>
      <c r="Q95" s="294"/>
      <c r="R95" s="294"/>
      <c r="S95" s="294"/>
      <c r="T95" s="294"/>
      <c r="U95" s="294"/>
      <c r="V95" s="294"/>
      <c r="W95" s="294"/>
      <c r="X95" s="294"/>
      <c r="Y95" s="294"/>
    </row>
    <row r="96" spans="1:25" ht="21" x14ac:dyDescent="0.4">
      <c r="A96" s="294"/>
      <c r="B96" s="294"/>
      <c r="C96" s="294"/>
      <c r="D96" s="294"/>
      <c r="E96" s="294"/>
      <c r="F96" s="294"/>
      <c r="G96" s="295"/>
      <c r="H96" s="294"/>
      <c r="I96" s="294"/>
      <c r="J96" s="294"/>
      <c r="K96" s="294"/>
      <c r="L96" s="294"/>
      <c r="M96" s="294"/>
      <c r="N96" s="294"/>
      <c r="O96" s="294"/>
      <c r="P96" s="294"/>
      <c r="Q96" s="294"/>
      <c r="R96" s="294"/>
      <c r="S96" s="294"/>
      <c r="T96" s="294"/>
      <c r="U96" s="294"/>
      <c r="V96" s="294"/>
      <c r="W96" s="294"/>
      <c r="X96" s="294"/>
      <c r="Y96" s="294"/>
    </row>
    <row r="97" spans="1:25" ht="21" x14ac:dyDescent="0.4">
      <c r="A97" s="294"/>
      <c r="B97" s="294"/>
      <c r="C97" s="294"/>
      <c r="D97" s="294"/>
      <c r="E97" s="294"/>
      <c r="F97" s="294"/>
      <c r="G97" s="295"/>
      <c r="H97" s="294"/>
      <c r="I97" s="294"/>
      <c r="J97" s="294"/>
      <c r="K97" s="294"/>
      <c r="L97" s="294"/>
      <c r="M97" s="294"/>
      <c r="N97" s="294"/>
      <c r="O97" s="294"/>
      <c r="P97" s="294"/>
      <c r="Q97" s="294"/>
      <c r="R97" s="294"/>
      <c r="S97" s="294"/>
      <c r="T97" s="294"/>
      <c r="U97" s="294"/>
      <c r="V97" s="294"/>
      <c r="W97" s="294"/>
      <c r="X97" s="294"/>
      <c r="Y97" s="294"/>
    </row>
    <row r="98" spans="1:25" ht="21" x14ac:dyDescent="0.4">
      <c r="A98" s="294"/>
      <c r="B98" s="294"/>
      <c r="C98" s="294"/>
      <c r="D98" s="294"/>
      <c r="E98" s="294"/>
      <c r="F98" s="294"/>
      <c r="G98" s="295"/>
      <c r="H98" s="294"/>
      <c r="I98" s="294"/>
      <c r="J98" s="294"/>
      <c r="K98" s="294"/>
      <c r="L98" s="294"/>
      <c r="M98" s="294"/>
      <c r="N98" s="294"/>
      <c r="O98" s="294"/>
      <c r="P98" s="294"/>
      <c r="Q98" s="294"/>
      <c r="R98" s="294"/>
      <c r="S98" s="294"/>
      <c r="T98" s="294"/>
      <c r="U98" s="294"/>
      <c r="V98" s="294"/>
      <c r="W98" s="294"/>
      <c r="X98" s="294"/>
      <c r="Y98" s="294"/>
    </row>
    <row r="99" spans="1:25" ht="21" x14ac:dyDescent="0.4">
      <c r="A99" s="294"/>
      <c r="B99" s="294"/>
      <c r="C99" s="294"/>
      <c r="D99" s="294"/>
      <c r="E99" s="294"/>
      <c r="F99" s="294"/>
      <c r="G99" s="295"/>
      <c r="H99" s="294"/>
      <c r="I99" s="294"/>
      <c r="J99" s="294"/>
      <c r="K99" s="294"/>
      <c r="L99" s="294"/>
      <c r="M99" s="294"/>
      <c r="N99" s="294"/>
      <c r="O99" s="294"/>
      <c r="P99" s="294"/>
      <c r="Q99" s="294"/>
      <c r="R99" s="294"/>
      <c r="S99" s="294"/>
      <c r="T99" s="294"/>
      <c r="U99" s="294"/>
      <c r="V99" s="294"/>
      <c r="W99" s="294"/>
      <c r="X99" s="294"/>
      <c r="Y99" s="294"/>
    </row>
    <row r="100" spans="1:25" ht="21" x14ac:dyDescent="0.4">
      <c r="A100" s="294"/>
      <c r="B100" s="294"/>
      <c r="C100" s="294"/>
      <c r="D100" s="294"/>
      <c r="E100" s="294"/>
      <c r="F100" s="294"/>
      <c r="G100" s="295"/>
      <c r="H100" s="294"/>
      <c r="I100" s="294"/>
      <c r="J100" s="294"/>
      <c r="K100" s="294"/>
      <c r="L100" s="294"/>
      <c r="M100" s="294"/>
      <c r="N100" s="294"/>
      <c r="O100" s="294"/>
      <c r="P100" s="294"/>
      <c r="Q100" s="294"/>
      <c r="R100" s="294"/>
      <c r="S100" s="294"/>
      <c r="T100" s="294"/>
      <c r="U100" s="294"/>
      <c r="V100" s="294"/>
      <c r="W100" s="294"/>
      <c r="X100" s="294"/>
      <c r="Y100" s="294"/>
    </row>
    <row r="101" spans="1:25" ht="21" x14ac:dyDescent="0.4">
      <c r="A101" s="294"/>
      <c r="B101" s="294"/>
      <c r="C101" s="294"/>
      <c r="D101" s="294"/>
      <c r="E101" s="294"/>
      <c r="F101" s="294"/>
      <c r="G101" s="295"/>
      <c r="H101" s="294"/>
      <c r="I101" s="294"/>
      <c r="J101" s="294"/>
      <c r="K101" s="294"/>
      <c r="L101" s="294"/>
      <c r="M101" s="294"/>
      <c r="N101" s="294"/>
      <c r="O101" s="294"/>
      <c r="P101" s="294"/>
      <c r="Q101" s="294"/>
      <c r="R101" s="294"/>
      <c r="S101" s="294"/>
      <c r="T101" s="294"/>
      <c r="U101" s="294"/>
      <c r="V101" s="294"/>
      <c r="W101" s="294"/>
      <c r="X101" s="294"/>
      <c r="Y101" s="294"/>
    </row>
    <row r="102" spans="1:25" ht="21" x14ac:dyDescent="0.4">
      <c r="A102" s="294"/>
      <c r="B102" s="294"/>
      <c r="C102" s="294"/>
      <c r="D102" s="294"/>
      <c r="E102" s="294"/>
      <c r="F102" s="294"/>
      <c r="G102" s="295"/>
      <c r="H102" s="294"/>
      <c r="I102" s="294"/>
      <c r="J102" s="294"/>
      <c r="K102" s="294"/>
      <c r="L102" s="294"/>
      <c r="M102" s="294"/>
      <c r="N102" s="294"/>
      <c r="O102" s="294"/>
      <c r="P102" s="294"/>
      <c r="Q102" s="294"/>
      <c r="R102" s="294"/>
      <c r="S102" s="294"/>
      <c r="T102" s="294"/>
      <c r="U102" s="294"/>
      <c r="V102" s="294"/>
      <c r="W102" s="294"/>
      <c r="X102" s="294"/>
      <c r="Y102" s="294"/>
    </row>
    <row r="103" spans="1:25" ht="21" x14ac:dyDescent="0.4">
      <c r="A103" s="294"/>
      <c r="B103" s="294"/>
      <c r="C103" s="294"/>
      <c r="D103" s="294"/>
      <c r="E103" s="294"/>
      <c r="F103" s="294"/>
      <c r="G103" s="295"/>
      <c r="H103" s="294"/>
      <c r="I103" s="294"/>
      <c r="J103" s="294"/>
      <c r="K103" s="294"/>
      <c r="L103" s="294"/>
      <c r="M103" s="294"/>
      <c r="N103" s="294"/>
      <c r="O103" s="294"/>
      <c r="P103" s="294"/>
      <c r="Q103" s="294"/>
      <c r="R103" s="294"/>
      <c r="S103" s="294"/>
      <c r="T103" s="294"/>
      <c r="U103" s="294"/>
      <c r="V103" s="294"/>
      <c r="W103" s="294"/>
      <c r="X103" s="294"/>
      <c r="Y103" s="294"/>
    </row>
    <row r="104" spans="1:25" ht="21" x14ac:dyDescent="0.4">
      <c r="A104" s="294"/>
      <c r="B104" s="294"/>
      <c r="C104" s="294"/>
      <c r="D104" s="294"/>
      <c r="E104" s="294"/>
      <c r="F104" s="294"/>
      <c r="G104" s="295"/>
      <c r="H104" s="294"/>
      <c r="I104" s="294"/>
      <c r="J104" s="294"/>
      <c r="K104" s="294"/>
      <c r="L104" s="294"/>
      <c r="M104" s="294"/>
      <c r="N104" s="294"/>
      <c r="O104" s="294"/>
      <c r="P104" s="294"/>
      <c r="Q104" s="294"/>
      <c r="R104" s="294"/>
      <c r="S104" s="294"/>
      <c r="T104" s="294"/>
      <c r="U104" s="294"/>
      <c r="V104" s="294"/>
      <c r="W104" s="294"/>
      <c r="X104" s="294"/>
      <c r="Y104" s="294"/>
    </row>
    <row r="105" spans="1:25" ht="21" x14ac:dyDescent="0.4">
      <c r="A105" s="294"/>
      <c r="B105" s="294"/>
      <c r="C105" s="294"/>
      <c r="D105" s="294"/>
      <c r="E105" s="294"/>
      <c r="F105" s="294"/>
      <c r="G105" s="295"/>
      <c r="H105" s="294"/>
      <c r="I105" s="294"/>
      <c r="J105" s="294"/>
      <c r="K105" s="294"/>
      <c r="L105" s="294"/>
      <c r="M105" s="294"/>
      <c r="N105" s="294"/>
      <c r="O105" s="294"/>
      <c r="P105" s="294"/>
      <c r="Q105" s="294"/>
      <c r="R105" s="294"/>
      <c r="S105" s="294"/>
      <c r="T105" s="294"/>
      <c r="U105" s="294"/>
      <c r="V105" s="294"/>
      <c r="W105" s="294"/>
      <c r="X105" s="294"/>
      <c r="Y105" s="294"/>
    </row>
    <row r="106" spans="1:25" ht="21" x14ac:dyDescent="0.4">
      <c r="A106" s="294"/>
      <c r="B106" s="294"/>
      <c r="C106" s="294"/>
      <c r="D106" s="294"/>
      <c r="E106" s="294"/>
      <c r="F106" s="294"/>
      <c r="G106" s="295"/>
      <c r="H106" s="294"/>
      <c r="I106" s="294"/>
      <c r="J106" s="294"/>
      <c r="K106" s="294"/>
      <c r="L106" s="294"/>
      <c r="M106" s="294"/>
      <c r="N106" s="294"/>
      <c r="O106" s="294"/>
      <c r="P106" s="294"/>
      <c r="Q106" s="294"/>
      <c r="R106" s="294"/>
      <c r="S106" s="294"/>
      <c r="T106" s="294"/>
      <c r="U106" s="294"/>
      <c r="V106" s="294"/>
      <c r="W106" s="294"/>
      <c r="X106" s="294"/>
      <c r="Y106" s="294"/>
    </row>
    <row r="107" spans="1:25" ht="21" x14ac:dyDescent="0.4">
      <c r="A107" s="294"/>
      <c r="B107" s="294"/>
      <c r="C107" s="294"/>
      <c r="D107" s="294"/>
      <c r="E107" s="294"/>
      <c r="F107" s="294"/>
      <c r="G107" s="295"/>
      <c r="H107" s="294"/>
      <c r="I107" s="294"/>
      <c r="J107" s="294"/>
      <c r="K107" s="294"/>
      <c r="L107" s="294"/>
      <c r="M107" s="294"/>
      <c r="N107" s="294"/>
      <c r="O107" s="294"/>
      <c r="P107" s="294"/>
      <c r="Q107" s="294"/>
      <c r="R107" s="294"/>
      <c r="S107" s="294"/>
      <c r="T107" s="294"/>
      <c r="U107" s="294"/>
      <c r="V107" s="294"/>
      <c r="W107" s="294"/>
      <c r="X107" s="294"/>
      <c r="Y107" s="294"/>
    </row>
    <row r="108" spans="1:25" ht="21" x14ac:dyDescent="0.4">
      <c r="A108" s="294"/>
      <c r="B108" s="294"/>
      <c r="C108" s="294"/>
      <c r="D108" s="294"/>
      <c r="E108" s="294"/>
      <c r="F108" s="294"/>
      <c r="G108" s="295"/>
      <c r="H108" s="294"/>
      <c r="I108" s="294"/>
      <c r="J108" s="294"/>
      <c r="K108" s="294"/>
      <c r="L108" s="294"/>
      <c r="M108" s="294"/>
      <c r="N108" s="294"/>
      <c r="O108" s="294"/>
      <c r="P108" s="294"/>
      <c r="Q108" s="294"/>
      <c r="R108" s="294"/>
      <c r="S108" s="294"/>
      <c r="T108" s="294"/>
      <c r="U108" s="294"/>
      <c r="V108" s="294"/>
      <c r="W108" s="294"/>
      <c r="X108" s="294"/>
      <c r="Y108" s="294"/>
    </row>
    <row r="109" spans="1:25" ht="21" x14ac:dyDescent="0.4">
      <c r="A109" s="294"/>
      <c r="B109" s="294"/>
      <c r="C109" s="294"/>
      <c r="D109" s="294"/>
      <c r="E109" s="294"/>
      <c r="F109" s="294"/>
      <c r="G109" s="295"/>
      <c r="H109" s="294"/>
      <c r="I109" s="294"/>
      <c r="J109" s="294"/>
      <c r="K109" s="294"/>
      <c r="L109" s="294"/>
      <c r="M109" s="294"/>
      <c r="N109" s="294"/>
      <c r="O109" s="294"/>
      <c r="P109" s="294"/>
      <c r="Q109" s="294"/>
      <c r="R109" s="294"/>
      <c r="S109" s="294"/>
      <c r="T109" s="294"/>
      <c r="U109" s="294"/>
      <c r="V109" s="294"/>
      <c r="W109" s="294"/>
      <c r="X109" s="294"/>
      <c r="Y109" s="294"/>
    </row>
    <row r="110" spans="1:25" ht="21" x14ac:dyDescent="0.4">
      <c r="A110" s="294"/>
      <c r="B110" s="294"/>
      <c r="C110" s="294"/>
      <c r="D110" s="294"/>
      <c r="E110" s="294"/>
      <c r="F110" s="294"/>
      <c r="G110" s="295"/>
      <c r="H110" s="294"/>
      <c r="I110" s="294"/>
      <c r="J110" s="294"/>
      <c r="K110" s="294"/>
      <c r="L110" s="294"/>
      <c r="M110" s="294"/>
      <c r="N110" s="294"/>
      <c r="O110" s="294"/>
      <c r="P110" s="294"/>
      <c r="Q110" s="294"/>
      <c r="R110" s="294"/>
      <c r="S110" s="294"/>
      <c r="T110" s="294"/>
      <c r="U110" s="294"/>
      <c r="V110" s="294"/>
      <c r="W110" s="294"/>
      <c r="X110" s="294"/>
      <c r="Y110" s="294"/>
    </row>
    <row r="111" spans="1:25" ht="21" x14ac:dyDescent="0.4">
      <c r="A111" s="294"/>
      <c r="B111" s="294"/>
      <c r="C111" s="294"/>
      <c r="D111" s="294"/>
      <c r="E111" s="294"/>
      <c r="F111" s="294"/>
      <c r="G111" s="295"/>
      <c r="H111" s="294"/>
      <c r="I111" s="294"/>
      <c r="J111" s="294"/>
      <c r="K111" s="294"/>
      <c r="L111" s="294"/>
      <c r="M111" s="294"/>
      <c r="N111" s="294"/>
      <c r="O111" s="294"/>
      <c r="P111" s="294"/>
      <c r="Q111" s="294"/>
      <c r="R111" s="294"/>
      <c r="S111" s="294"/>
      <c r="T111" s="294"/>
      <c r="U111" s="294"/>
      <c r="V111" s="294"/>
      <c r="W111" s="294"/>
      <c r="X111" s="294"/>
      <c r="Y111" s="294"/>
    </row>
    <row r="112" spans="1:25" ht="21" x14ac:dyDescent="0.4">
      <c r="A112" s="294"/>
      <c r="B112" s="294"/>
      <c r="C112" s="294"/>
      <c r="D112" s="294"/>
      <c r="E112" s="294"/>
      <c r="F112" s="294"/>
      <c r="G112" s="295"/>
      <c r="H112" s="294"/>
      <c r="I112" s="294"/>
      <c r="J112" s="294"/>
      <c r="K112" s="294"/>
      <c r="L112" s="294"/>
      <c r="M112" s="294"/>
      <c r="N112" s="294"/>
      <c r="O112" s="294"/>
      <c r="P112" s="294"/>
      <c r="Q112" s="294"/>
      <c r="R112" s="294"/>
      <c r="S112" s="294"/>
      <c r="T112" s="294"/>
      <c r="U112" s="294"/>
      <c r="V112" s="294"/>
      <c r="W112" s="294"/>
      <c r="X112" s="294"/>
      <c r="Y112" s="294"/>
    </row>
    <row r="113" spans="1:25" ht="21" x14ac:dyDescent="0.4">
      <c r="A113" s="294"/>
      <c r="B113" s="294"/>
      <c r="C113" s="294"/>
      <c r="D113" s="294"/>
      <c r="E113" s="294"/>
      <c r="F113" s="294"/>
      <c r="G113" s="295"/>
      <c r="H113" s="294"/>
      <c r="I113" s="294"/>
      <c r="J113" s="294"/>
      <c r="K113" s="294"/>
      <c r="L113" s="294"/>
      <c r="M113" s="294"/>
      <c r="N113" s="294"/>
      <c r="O113" s="294"/>
      <c r="P113" s="294"/>
      <c r="Q113" s="294"/>
      <c r="R113" s="294"/>
      <c r="S113" s="294"/>
      <c r="T113" s="294"/>
      <c r="U113" s="294"/>
      <c r="V113" s="294"/>
      <c r="W113" s="294"/>
      <c r="X113" s="294"/>
      <c r="Y113" s="294"/>
    </row>
    <row r="114" spans="1:25" ht="21" x14ac:dyDescent="0.4">
      <c r="A114" s="294"/>
      <c r="B114" s="294"/>
      <c r="C114" s="294"/>
      <c r="D114" s="294"/>
      <c r="E114" s="294"/>
      <c r="F114" s="294"/>
      <c r="G114" s="295"/>
      <c r="H114" s="294"/>
      <c r="I114" s="294"/>
      <c r="J114" s="294"/>
      <c r="K114" s="294"/>
      <c r="L114" s="294"/>
      <c r="M114" s="294"/>
      <c r="N114" s="294"/>
      <c r="O114" s="294"/>
      <c r="P114" s="294"/>
      <c r="Q114" s="294"/>
      <c r="R114" s="294"/>
      <c r="S114" s="294"/>
      <c r="T114" s="294"/>
      <c r="U114" s="294"/>
      <c r="V114" s="294"/>
      <c r="W114" s="294"/>
      <c r="X114" s="294"/>
      <c r="Y114" s="294"/>
    </row>
    <row r="115" spans="1:25" ht="21" x14ac:dyDescent="0.4">
      <c r="A115" s="294"/>
      <c r="B115" s="294"/>
      <c r="C115" s="294"/>
      <c r="D115" s="294"/>
      <c r="E115" s="294"/>
      <c r="F115" s="294"/>
      <c r="G115" s="295"/>
      <c r="H115" s="294"/>
      <c r="I115" s="294"/>
      <c r="J115" s="294"/>
      <c r="K115" s="294"/>
      <c r="L115" s="294"/>
      <c r="M115" s="294"/>
      <c r="N115" s="294"/>
      <c r="O115" s="294"/>
      <c r="P115" s="294"/>
      <c r="Q115" s="294"/>
      <c r="R115" s="294"/>
      <c r="S115" s="294"/>
      <c r="T115" s="294"/>
      <c r="U115" s="294"/>
      <c r="V115" s="294"/>
      <c r="W115" s="294"/>
      <c r="X115" s="294"/>
      <c r="Y115" s="294"/>
    </row>
    <row r="116" spans="1:25" ht="21" x14ac:dyDescent="0.4">
      <c r="A116" s="294"/>
      <c r="B116" s="294"/>
      <c r="C116" s="294"/>
      <c r="D116" s="294"/>
      <c r="E116" s="294"/>
      <c r="F116" s="294"/>
      <c r="G116" s="295"/>
      <c r="H116" s="294"/>
      <c r="I116" s="294"/>
      <c r="J116" s="294"/>
      <c r="K116" s="294"/>
      <c r="L116" s="294"/>
      <c r="M116" s="294"/>
      <c r="N116" s="294"/>
      <c r="O116" s="294"/>
      <c r="P116" s="294"/>
      <c r="Q116" s="294"/>
      <c r="R116" s="294"/>
      <c r="S116" s="294"/>
      <c r="T116" s="294"/>
      <c r="U116" s="294"/>
      <c r="V116" s="294"/>
      <c r="W116" s="294"/>
      <c r="X116" s="294"/>
      <c r="Y116" s="294"/>
    </row>
    <row r="117" spans="1:25" ht="21" x14ac:dyDescent="0.4">
      <c r="A117" s="294"/>
      <c r="B117" s="294"/>
      <c r="C117" s="294"/>
      <c r="D117" s="294"/>
      <c r="E117" s="294"/>
      <c r="F117" s="294"/>
      <c r="G117" s="295"/>
      <c r="H117" s="294"/>
      <c r="I117" s="294"/>
      <c r="J117" s="294"/>
      <c r="K117" s="294"/>
      <c r="L117" s="294"/>
      <c r="M117" s="294"/>
      <c r="N117" s="294"/>
      <c r="O117" s="294"/>
      <c r="P117" s="294"/>
      <c r="Q117" s="294"/>
      <c r="R117" s="294"/>
      <c r="S117" s="294"/>
      <c r="T117" s="294"/>
      <c r="U117" s="294"/>
      <c r="V117" s="294"/>
      <c r="W117" s="294"/>
      <c r="X117" s="294"/>
      <c r="Y117" s="294"/>
    </row>
    <row r="118" spans="1:25" ht="21" x14ac:dyDescent="0.4">
      <c r="A118" s="294"/>
      <c r="B118" s="294"/>
      <c r="C118" s="294"/>
      <c r="D118" s="294"/>
      <c r="E118" s="294"/>
      <c r="F118" s="294"/>
      <c r="G118" s="295"/>
      <c r="H118" s="294"/>
      <c r="I118" s="294"/>
      <c r="J118" s="294"/>
      <c r="K118" s="294"/>
      <c r="L118" s="294"/>
      <c r="M118" s="294"/>
      <c r="N118" s="294"/>
      <c r="O118" s="294"/>
      <c r="P118" s="294"/>
      <c r="Q118" s="294"/>
      <c r="R118" s="294"/>
      <c r="S118" s="294"/>
      <c r="T118" s="294"/>
      <c r="U118" s="294"/>
      <c r="V118" s="294"/>
      <c r="W118" s="294"/>
      <c r="X118" s="294"/>
      <c r="Y118" s="294"/>
    </row>
    <row r="119" spans="1:25" ht="21" x14ac:dyDescent="0.4">
      <c r="A119" s="294"/>
      <c r="B119" s="294"/>
      <c r="C119" s="294"/>
      <c r="D119" s="294"/>
      <c r="E119" s="294"/>
      <c r="F119" s="294"/>
      <c r="G119" s="295"/>
      <c r="H119" s="294"/>
      <c r="I119" s="294"/>
      <c r="J119" s="294"/>
      <c r="K119" s="294"/>
      <c r="L119" s="294"/>
      <c r="M119" s="294"/>
      <c r="N119" s="294"/>
      <c r="O119" s="294"/>
      <c r="P119" s="294"/>
      <c r="Q119" s="294"/>
      <c r="R119" s="294"/>
      <c r="S119" s="294"/>
      <c r="T119" s="294"/>
      <c r="U119" s="294"/>
      <c r="V119" s="294"/>
      <c r="W119" s="294"/>
      <c r="X119" s="294"/>
      <c r="Y119" s="294"/>
    </row>
    <row r="120" spans="1:25" ht="21" x14ac:dyDescent="0.4">
      <c r="A120" s="294"/>
      <c r="B120" s="294"/>
      <c r="C120" s="294"/>
      <c r="D120" s="294"/>
      <c r="E120" s="294"/>
      <c r="F120" s="294"/>
      <c r="G120" s="295"/>
      <c r="H120" s="294"/>
      <c r="I120" s="294"/>
      <c r="J120" s="294"/>
      <c r="K120" s="294"/>
      <c r="L120" s="294"/>
      <c r="M120" s="294"/>
      <c r="N120" s="294"/>
      <c r="O120" s="294"/>
      <c r="P120" s="294"/>
      <c r="Q120" s="294"/>
      <c r="R120" s="294"/>
      <c r="S120" s="294"/>
      <c r="T120" s="294"/>
      <c r="U120" s="294"/>
      <c r="V120" s="294"/>
      <c r="W120" s="294"/>
      <c r="X120" s="294"/>
      <c r="Y120" s="294"/>
    </row>
    <row r="121" spans="1:25" ht="21" x14ac:dyDescent="0.4">
      <c r="A121" s="294"/>
      <c r="B121" s="294"/>
      <c r="C121" s="294"/>
      <c r="D121" s="294"/>
      <c r="E121" s="294"/>
      <c r="F121" s="294"/>
      <c r="G121" s="295"/>
      <c r="H121" s="294"/>
      <c r="I121" s="294"/>
      <c r="J121" s="294"/>
      <c r="K121" s="294"/>
      <c r="L121" s="294"/>
      <c r="M121" s="294"/>
      <c r="N121" s="294"/>
      <c r="O121" s="294"/>
      <c r="P121" s="294"/>
      <c r="Q121" s="294"/>
      <c r="R121" s="294"/>
      <c r="S121" s="294"/>
      <c r="T121" s="294"/>
      <c r="U121" s="294"/>
      <c r="V121" s="294"/>
      <c r="W121" s="294"/>
      <c r="X121" s="294"/>
      <c r="Y121" s="294"/>
    </row>
    <row r="122" spans="1:25" ht="21" x14ac:dyDescent="0.4">
      <c r="A122" s="294"/>
      <c r="B122" s="294"/>
      <c r="C122" s="294"/>
      <c r="D122" s="294"/>
      <c r="E122" s="294"/>
      <c r="F122" s="294"/>
      <c r="G122" s="295"/>
      <c r="H122" s="294"/>
      <c r="I122" s="294"/>
      <c r="J122" s="294"/>
      <c r="K122" s="294"/>
      <c r="L122" s="294"/>
      <c r="M122" s="294"/>
      <c r="N122" s="294"/>
      <c r="O122" s="294"/>
      <c r="P122" s="294"/>
      <c r="Q122" s="294"/>
      <c r="R122" s="294"/>
      <c r="S122" s="294"/>
      <c r="T122" s="294"/>
      <c r="U122" s="294"/>
      <c r="V122" s="294"/>
      <c r="W122" s="294"/>
      <c r="X122" s="294"/>
      <c r="Y122" s="294"/>
    </row>
    <row r="123" spans="1:25" ht="21" x14ac:dyDescent="0.4">
      <c r="A123" s="294"/>
      <c r="B123" s="294"/>
      <c r="C123" s="294"/>
      <c r="D123" s="294"/>
      <c r="E123" s="294"/>
      <c r="F123" s="294"/>
      <c r="G123" s="295"/>
      <c r="H123" s="294"/>
      <c r="I123" s="294"/>
      <c r="J123" s="294"/>
      <c r="K123" s="294"/>
      <c r="L123" s="294"/>
      <c r="M123" s="294"/>
      <c r="N123" s="294"/>
      <c r="O123" s="294"/>
      <c r="P123" s="294"/>
      <c r="Q123" s="294"/>
      <c r="R123" s="294"/>
      <c r="S123" s="294"/>
      <c r="T123" s="294"/>
      <c r="U123" s="294"/>
      <c r="V123" s="294"/>
      <c r="W123" s="294"/>
      <c r="X123" s="294"/>
      <c r="Y123" s="294"/>
    </row>
    <row r="124" spans="1:25" ht="21" x14ac:dyDescent="0.4">
      <c r="A124" s="294"/>
      <c r="B124" s="294"/>
      <c r="C124" s="294"/>
      <c r="D124" s="294"/>
      <c r="E124" s="294"/>
      <c r="F124" s="294"/>
      <c r="G124" s="295"/>
      <c r="H124" s="294"/>
      <c r="I124" s="294"/>
      <c r="J124" s="294"/>
      <c r="K124" s="294"/>
      <c r="L124" s="294"/>
      <c r="M124" s="294"/>
      <c r="N124" s="294"/>
      <c r="O124" s="294"/>
      <c r="P124" s="294"/>
      <c r="Q124" s="294"/>
      <c r="R124" s="294"/>
      <c r="S124" s="294"/>
      <c r="T124" s="294"/>
      <c r="U124" s="294"/>
      <c r="V124" s="294"/>
      <c r="W124" s="294"/>
      <c r="X124" s="294"/>
      <c r="Y124" s="294"/>
    </row>
    <row r="125" spans="1:25" ht="21" x14ac:dyDescent="0.4">
      <c r="A125" s="294"/>
      <c r="B125" s="294"/>
      <c r="C125" s="294"/>
      <c r="D125" s="294"/>
      <c r="E125" s="294"/>
      <c r="F125" s="294"/>
      <c r="G125" s="295"/>
      <c r="H125" s="294"/>
      <c r="I125" s="294"/>
      <c r="J125" s="294"/>
      <c r="K125" s="294"/>
      <c r="L125" s="294"/>
      <c r="M125" s="294"/>
      <c r="N125" s="294"/>
      <c r="O125" s="294"/>
      <c r="P125" s="294"/>
      <c r="Q125" s="294"/>
      <c r="R125" s="294"/>
      <c r="S125" s="294"/>
      <c r="T125" s="294"/>
      <c r="U125" s="294"/>
      <c r="V125" s="294"/>
      <c r="W125" s="294"/>
      <c r="X125" s="294"/>
      <c r="Y125" s="294"/>
    </row>
    <row r="126" spans="1:25" ht="21" x14ac:dyDescent="0.4">
      <c r="A126" s="294"/>
      <c r="B126" s="294"/>
      <c r="C126" s="294"/>
      <c r="D126" s="294"/>
      <c r="E126" s="294"/>
      <c r="F126" s="294"/>
      <c r="G126" s="295"/>
      <c r="H126" s="294"/>
      <c r="I126" s="294"/>
      <c r="J126" s="294"/>
      <c r="K126" s="294"/>
      <c r="L126" s="294"/>
      <c r="M126" s="294"/>
      <c r="N126" s="294"/>
      <c r="O126" s="294"/>
      <c r="P126" s="294"/>
      <c r="Q126" s="294"/>
      <c r="R126" s="294"/>
      <c r="S126" s="294"/>
      <c r="T126" s="294"/>
      <c r="U126" s="294"/>
      <c r="V126" s="294"/>
      <c r="W126" s="294"/>
      <c r="X126" s="294"/>
      <c r="Y126" s="294"/>
    </row>
    <row r="127" spans="1:25" ht="21" x14ac:dyDescent="0.4">
      <c r="A127" s="294"/>
      <c r="B127" s="294"/>
      <c r="C127" s="294"/>
      <c r="D127" s="294"/>
      <c r="E127" s="294"/>
      <c r="F127" s="294"/>
      <c r="G127" s="295"/>
      <c r="H127" s="294"/>
      <c r="I127" s="294"/>
      <c r="J127" s="294"/>
      <c r="K127" s="294"/>
      <c r="L127" s="294"/>
      <c r="M127" s="294"/>
      <c r="N127" s="294"/>
      <c r="O127" s="294"/>
      <c r="P127" s="294"/>
      <c r="Q127" s="294"/>
      <c r="R127" s="294"/>
      <c r="S127" s="294"/>
      <c r="T127" s="294"/>
      <c r="U127" s="294"/>
      <c r="V127" s="294"/>
      <c r="W127" s="294"/>
      <c r="X127" s="294"/>
      <c r="Y127" s="294"/>
    </row>
    <row r="128" spans="1:25" ht="21" x14ac:dyDescent="0.4">
      <c r="A128" s="294"/>
      <c r="B128" s="294"/>
      <c r="C128" s="294"/>
      <c r="D128" s="294"/>
      <c r="E128" s="294"/>
      <c r="F128" s="294"/>
      <c r="G128" s="295"/>
      <c r="H128" s="294"/>
      <c r="I128" s="294"/>
      <c r="J128" s="294"/>
      <c r="K128" s="294"/>
      <c r="L128" s="294"/>
      <c r="M128" s="294"/>
      <c r="N128" s="294"/>
      <c r="O128" s="294"/>
      <c r="P128" s="294"/>
      <c r="Q128" s="294"/>
      <c r="R128" s="294"/>
      <c r="S128" s="294"/>
      <c r="T128" s="294"/>
      <c r="U128" s="294"/>
      <c r="V128" s="294"/>
      <c r="W128" s="294"/>
      <c r="X128" s="294"/>
      <c r="Y128" s="294"/>
    </row>
    <row r="129" spans="1:25" ht="21" x14ac:dyDescent="0.4">
      <c r="A129" s="294"/>
      <c r="B129" s="294"/>
      <c r="C129" s="294"/>
      <c r="D129" s="294"/>
      <c r="E129" s="294"/>
      <c r="F129" s="294"/>
      <c r="G129" s="295"/>
      <c r="H129" s="294"/>
      <c r="I129" s="294"/>
      <c r="J129" s="294"/>
      <c r="K129" s="294"/>
      <c r="L129" s="294"/>
      <c r="M129" s="294"/>
      <c r="N129" s="294"/>
      <c r="O129" s="294"/>
      <c r="P129" s="294"/>
      <c r="Q129" s="294"/>
      <c r="R129" s="294"/>
      <c r="S129" s="294"/>
      <c r="T129" s="294"/>
      <c r="U129" s="294"/>
      <c r="V129" s="294"/>
      <c r="W129" s="294"/>
      <c r="X129" s="294"/>
      <c r="Y129" s="294"/>
    </row>
    <row r="130" spans="1:25" ht="21" x14ac:dyDescent="0.4">
      <c r="A130" s="294"/>
      <c r="B130" s="294"/>
      <c r="C130" s="294"/>
      <c r="D130" s="294"/>
      <c r="E130" s="294"/>
      <c r="F130" s="294"/>
      <c r="G130" s="295"/>
      <c r="H130" s="294"/>
      <c r="I130" s="294"/>
      <c r="J130" s="294"/>
      <c r="K130" s="294"/>
      <c r="L130" s="294"/>
      <c r="M130" s="294"/>
      <c r="N130" s="294"/>
      <c r="O130" s="294"/>
      <c r="P130" s="294"/>
      <c r="Q130" s="294"/>
      <c r="R130" s="294"/>
      <c r="S130" s="294"/>
      <c r="T130" s="294"/>
      <c r="U130" s="294"/>
      <c r="V130" s="294"/>
      <c r="W130" s="294"/>
      <c r="X130" s="294"/>
      <c r="Y130" s="294"/>
    </row>
    <row r="131" spans="1:25" ht="21" x14ac:dyDescent="0.4">
      <c r="A131" s="294"/>
      <c r="B131" s="294"/>
      <c r="C131" s="294"/>
      <c r="D131" s="294"/>
      <c r="E131" s="294"/>
      <c r="F131" s="294"/>
      <c r="G131" s="295"/>
      <c r="H131" s="294"/>
      <c r="I131" s="294"/>
      <c r="J131" s="294"/>
      <c r="K131" s="294"/>
      <c r="L131" s="294"/>
      <c r="M131" s="294"/>
      <c r="N131" s="294"/>
      <c r="O131" s="294"/>
      <c r="P131" s="294"/>
      <c r="Q131" s="294"/>
      <c r="R131" s="294"/>
      <c r="S131" s="294"/>
      <c r="T131" s="294"/>
      <c r="U131" s="294"/>
      <c r="V131" s="294"/>
      <c r="W131" s="294"/>
      <c r="X131" s="294"/>
      <c r="Y131" s="294"/>
    </row>
    <row r="132" spans="1:25" ht="21" x14ac:dyDescent="0.4">
      <c r="A132" s="294"/>
      <c r="B132" s="294"/>
      <c r="C132" s="294"/>
      <c r="D132" s="294"/>
      <c r="E132" s="294"/>
      <c r="F132" s="294"/>
      <c r="G132" s="295"/>
      <c r="H132" s="294"/>
      <c r="I132" s="294"/>
      <c r="J132" s="294"/>
      <c r="K132" s="294"/>
      <c r="L132" s="294"/>
      <c r="M132" s="294"/>
      <c r="N132" s="294"/>
      <c r="O132" s="294"/>
      <c r="P132" s="294"/>
      <c r="Q132" s="294"/>
      <c r="R132" s="294"/>
      <c r="S132" s="294"/>
      <c r="T132" s="294"/>
      <c r="U132" s="294"/>
      <c r="V132" s="294"/>
      <c r="W132" s="294"/>
      <c r="X132" s="294"/>
      <c r="Y132" s="294"/>
    </row>
    <row r="133" spans="1:25" ht="21" x14ac:dyDescent="0.4">
      <c r="A133" s="294"/>
      <c r="B133" s="294"/>
      <c r="C133" s="294"/>
      <c r="D133" s="294"/>
      <c r="E133" s="294"/>
      <c r="F133" s="294"/>
      <c r="G133" s="295"/>
      <c r="H133" s="294"/>
      <c r="I133" s="294"/>
      <c r="J133" s="294"/>
      <c r="K133" s="294"/>
      <c r="L133" s="294"/>
      <c r="M133" s="294"/>
      <c r="N133" s="294"/>
      <c r="O133" s="294"/>
      <c r="P133" s="294"/>
      <c r="Q133" s="294"/>
      <c r="R133" s="294"/>
      <c r="S133" s="294"/>
      <c r="T133" s="294"/>
      <c r="U133" s="294"/>
      <c r="V133" s="294"/>
      <c r="W133" s="294"/>
      <c r="X133" s="294"/>
      <c r="Y133" s="294"/>
    </row>
    <row r="134" spans="1:25" ht="21" x14ac:dyDescent="0.4">
      <c r="A134" s="294"/>
      <c r="B134" s="294"/>
      <c r="C134" s="294"/>
      <c r="D134" s="294"/>
      <c r="E134" s="294"/>
      <c r="F134" s="294"/>
      <c r="G134" s="295"/>
      <c r="H134" s="294"/>
      <c r="I134" s="294"/>
      <c r="J134" s="294"/>
      <c r="K134" s="294"/>
      <c r="L134" s="294"/>
      <c r="M134" s="294"/>
      <c r="N134" s="294"/>
      <c r="O134" s="294"/>
      <c r="P134" s="294"/>
      <c r="Q134" s="294"/>
      <c r="R134" s="294"/>
      <c r="S134" s="294"/>
      <c r="T134" s="294"/>
      <c r="U134" s="294"/>
      <c r="V134" s="294"/>
      <c r="W134" s="294"/>
      <c r="X134" s="294"/>
      <c r="Y134" s="294"/>
    </row>
    <row r="135" spans="1:25" ht="21" x14ac:dyDescent="0.4">
      <c r="A135" s="294"/>
      <c r="B135" s="294"/>
      <c r="C135" s="294"/>
      <c r="D135" s="294"/>
      <c r="E135" s="294"/>
      <c r="F135" s="294"/>
      <c r="G135" s="295"/>
      <c r="H135" s="294"/>
      <c r="I135" s="294"/>
      <c r="J135" s="294"/>
      <c r="K135" s="294"/>
      <c r="L135" s="294"/>
      <c r="M135" s="294"/>
      <c r="N135" s="294"/>
      <c r="O135" s="294"/>
      <c r="P135" s="294"/>
      <c r="Q135" s="294"/>
      <c r="R135" s="294"/>
      <c r="S135" s="294"/>
      <c r="T135" s="294"/>
      <c r="U135" s="294"/>
      <c r="V135" s="294"/>
      <c r="W135" s="294"/>
      <c r="X135" s="294"/>
      <c r="Y135" s="294"/>
    </row>
    <row r="136" spans="1:25" ht="21" x14ac:dyDescent="0.4">
      <c r="A136" s="294"/>
      <c r="B136" s="294"/>
      <c r="C136" s="294"/>
      <c r="D136" s="294"/>
      <c r="E136" s="294"/>
      <c r="F136" s="294"/>
      <c r="G136" s="295"/>
      <c r="H136" s="294"/>
      <c r="I136" s="294"/>
      <c r="J136" s="294"/>
      <c r="K136" s="294"/>
      <c r="L136" s="294"/>
      <c r="M136" s="294"/>
      <c r="N136" s="294"/>
      <c r="O136" s="294"/>
      <c r="P136" s="294"/>
      <c r="Q136" s="294"/>
      <c r="R136" s="294"/>
      <c r="S136" s="294"/>
      <c r="T136" s="294"/>
      <c r="U136" s="294"/>
      <c r="V136" s="294"/>
      <c r="W136" s="294"/>
      <c r="X136" s="294"/>
      <c r="Y136" s="294"/>
    </row>
    <row r="137" spans="1:25" ht="21" x14ac:dyDescent="0.4">
      <c r="A137" s="294"/>
      <c r="B137" s="294"/>
      <c r="C137" s="294"/>
      <c r="D137" s="294"/>
      <c r="E137" s="294"/>
      <c r="F137" s="294"/>
      <c r="G137" s="295"/>
      <c r="H137" s="294"/>
      <c r="I137" s="294"/>
      <c r="J137" s="294"/>
      <c r="K137" s="294"/>
      <c r="L137" s="294"/>
      <c r="M137" s="294"/>
      <c r="N137" s="294"/>
      <c r="O137" s="294"/>
      <c r="P137" s="294"/>
      <c r="Q137" s="294"/>
      <c r="R137" s="294"/>
      <c r="S137" s="294"/>
      <c r="T137" s="294"/>
      <c r="U137" s="294"/>
      <c r="V137" s="294"/>
      <c r="W137" s="294"/>
      <c r="X137" s="294"/>
      <c r="Y137" s="294"/>
    </row>
    <row r="138" spans="1:25" ht="21" x14ac:dyDescent="0.4">
      <c r="A138" s="294"/>
      <c r="B138" s="294"/>
      <c r="C138" s="294"/>
      <c r="D138" s="294"/>
      <c r="E138" s="294"/>
      <c r="F138" s="294"/>
      <c r="G138" s="295"/>
      <c r="H138" s="294"/>
      <c r="I138" s="294"/>
      <c r="J138" s="294"/>
      <c r="K138" s="294"/>
      <c r="L138" s="294"/>
      <c r="M138" s="294"/>
      <c r="N138" s="294"/>
      <c r="O138" s="294"/>
      <c r="P138" s="294"/>
      <c r="Q138" s="294"/>
      <c r="R138" s="294"/>
      <c r="S138" s="294"/>
      <c r="T138" s="294"/>
      <c r="U138" s="294"/>
      <c r="V138" s="294"/>
      <c r="W138" s="294"/>
      <c r="X138" s="294"/>
      <c r="Y138" s="294"/>
    </row>
    <row r="139" spans="1:25" ht="21" x14ac:dyDescent="0.4">
      <c r="A139" s="294"/>
      <c r="B139" s="294"/>
      <c r="C139" s="294"/>
      <c r="D139" s="294"/>
      <c r="E139" s="294"/>
      <c r="F139" s="294"/>
      <c r="G139" s="295"/>
      <c r="H139" s="294"/>
      <c r="I139" s="294"/>
      <c r="J139" s="294"/>
      <c r="K139" s="294"/>
      <c r="L139" s="294"/>
      <c r="M139" s="294"/>
      <c r="N139" s="294"/>
      <c r="O139" s="294"/>
      <c r="P139" s="294"/>
      <c r="Q139" s="294"/>
      <c r="R139" s="294"/>
      <c r="S139" s="294"/>
      <c r="T139" s="294"/>
      <c r="U139" s="294"/>
      <c r="V139" s="294"/>
      <c r="W139" s="294"/>
      <c r="X139" s="294"/>
      <c r="Y139" s="294"/>
    </row>
    <row r="140" spans="1:25" ht="21" x14ac:dyDescent="0.4">
      <c r="A140" s="294"/>
      <c r="B140" s="294"/>
      <c r="C140" s="294"/>
      <c r="D140" s="294"/>
      <c r="E140" s="294"/>
      <c r="F140" s="294"/>
      <c r="G140" s="295"/>
      <c r="H140" s="294"/>
      <c r="I140" s="294"/>
      <c r="J140" s="294"/>
      <c r="K140" s="294"/>
      <c r="L140" s="294"/>
      <c r="M140" s="294"/>
      <c r="N140" s="294"/>
      <c r="O140" s="294"/>
      <c r="P140" s="294"/>
      <c r="Q140" s="294"/>
      <c r="R140" s="294"/>
      <c r="S140" s="294"/>
      <c r="T140" s="294"/>
      <c r="U140" s="294"/>
      <c r="V140" s="294"/>
      <c r="W140" s="294"/>
      <c r="X140" s="294"/>
      <c r="Y140" s="294"/>
    </row>
    <row r="141" spans="1:25" ht="21" x14ac:dyDescent="0.4">
      <c r="A141" s="294"/>
      <c r="B141" s="294"/>
      <c r="C141" s="294"/>
      <c r="D141" s="294"/>
      <c r="E141" s="294"/>
      <c r="F141" s="294"/>
      <c r="G141" s="295"/>
      <c r="H141" s="294"/>
      <c r="I141" s="294"/>
      <c r="J141" s="294"/>
      <c r="K141" s="294"/>
      <c r="L141" s="294"/>
      <c r="M141" s="294"/>
      <c r="N141" s="294"/>
      <c r="O141" s="294"/>
      <c r="P141" s="294"/>
      <c r="Q141" s="294"/>
      <c r="R141" s="294"/>
      <c r="S141" s="294"/>
      <c r="T141" s="294"/>
      <c r="U141" s="294"/>
      <c r="V141" s="294"/>
      <c r="W141" s="294"/>
      <c r="X141" s="294"/>
      <c r="Y141" s="294"/>
    </row>
    <row r="142" spans="1:25" ht="21" x14ac:dyDescent="0.4">
      <c r="A142" s="294"/>
      <c r="B142" s="294"/>
      <c r="C142" s="294"/>
      <c r="D142" s="294"/>
      <c r="E142" s="294"/>
      <c r="F142" s="294"/>
      <c r="G142" s="295"/>
      <c r="H142" s="294"/>
      <c r="I142" s="294"/>
      <c r="J142" s="294"/>
      <c r="K142" s="294"/>
      <c r="L142" s="294"/>
      <c r="M142" s="294"/>
      <c r="N142" s="294"/>
      <c r="O142" s="294"/>
      <c r="P142" s="294"/>
      <c r="Q142" s="294"/>
      <c r="R142" s="294"/>
      <c r="S142" s="294"/>
      <c r="T142" s="294"/>
      <c r="U142" s="294"/>
      <c r="V142" s="294"/>
      <c r="W142" s="294"/>
      <c r="X142" s="294"/>
      <c r="Y142" s="294"/>
    </row>
    <row r="143" spans="1:25" ht="21" x14ac:dyDescent="0.4">
      <c r="A143" s="294"/>
      <c r="B143" s="294"/>
      <c r="C143" s="294"/>
      <c r="D143" s="294"/>
      <c r="E143" s="294"/>
      <c r="F143" s="294"/>
      <c r="G143" s="295"/>
      <c r="H143" s="294"/>
      <c r="I143" s="294"/>
      <c r="J143" s="294"/>
      <c r="K143" s="294"/>
      <c r="L143" s="294"/>
      <c r="M143" s="294"/>
      <c r="N143" s="294"/>
      <c r="O143" s="294"/>
      <c r="P143" s="294"/>
      <c r="Q143" s="294"/>
      <c r="R143" s="294"/>
      <c r="S143" s="294"/>
      <c r="T143" s="294"/>
      <c r="U143" s="294"/>
      <c r="V143" s="294"/>
      <c r="W143" s="294"/>
      <c r="X143" s="294"/>
      <c r="Y143" s="294"/>
    </row>
    <row r="144" spans="1:25" ht="21" x14ac:dyDescent="0.4">
      <c r="A144" s="294"/>
      <c r="B144" s="294"/>
      <c r="C144" s="294"/>
      <c r="D144" s="294"/>
      <c r="E144" s="294"/>
      <c r="F144" s="294"/>
      <c r="G144" s="295"/>
      <c r="H144" s="294"/>
      <c r="I144" s="294"/>
      <c r="J144" s="294"/>
      <c r="K144" s="294"/>
      <c r="L144" s="294"/>
      <c r="M144" s="294"/>
      <c r="N144" s="294"/>
      <c r="O144" s="294"/>
      <c r="P144" s="294"/>
      <c r="Q144" s="294"/>
      <c r="R144" s="294"/>
      <c r="S144" s="294"/>
      <c r="T144" s="294"/>
      <c r="U144" s="294"/>
      <c r="V144" s="294"/>
      <c r="W144" s="294"/>
      <c r="X144" s="294"/>
      <c r="Y144" s="294"/>
    </row>
    <row r="145" spans="1:25" ht="21" x14ac:dyDescent="0.4">
      <c r="A145" s="294"/>
      <c r="B145" s="294"/>
      <c r="C145" s="294"/>
      <c r="D145" s="294"/>
      <c r="E145" s="294"/>
      <c r="F145" s="294"/>
      <c r="G145" s="295"/>
      <c r="H145" s="294"/>
      <c r="I145" s="294"/>
      <c r="J145" s="294"/>
      <c r="K145" s="294"/>
      <c r="L145" s="294"/>
      <c r="M145" s="294"/>
      <c r="N145" s="294"/>
      <c r="O145" s="294"/>
      <c r="P145" s="294"/>
      <c r="Q145" s="294"/>
      <c r="R145" s="294"/>
      <c r="S145" s="294"/>
      <c r="T145" s="294"/>
      <c r="U145" s="294"/>
      <c r="V145" s="294"/>
      <c r="W145" s="294"/>
      <c r="X145" s="294"/>
      <c r="Y145" s="294"/>
    </row>
    <row r="146" spans="1:25" ht="21" x14ac:dyDescent="0.4">
      <c r="A146" s="294"/>
      <c r="B146" s="294"/>
      <c r="C146" s="294"/>
      <c r="D146" s="294"/>
      <c r="E146" s="294"/>
      <c r="F146" s="294"/>
      <c r="G146" s="295"/>
      <c r="H146" s="294"/>
      <c r="I146" s="294"/>
      <c r="J146" s="294"/>
      <c r="K146" s="294"/>
      <c r="L146" s="294"/>
      <c r="M146" s="294"/>
      <c r="N146" s="294"/>
      <c r="O146" s="294"/>
      <c r="P146" s="294"/>
      <c r="Q146" s="294"/>
      <c r="R146" s="294"/>
      <c r="S146" s="294"/>
      <c r="T146" s="294"/>
      <c r="U146" s="294"/>
      <c r="V146" s="294"/>
      <c r="W146" s="294"/>
      <c r="X146" s="294"/>
      <c r="Y146" s="294"/>
    </row>
    <row r="147" spans="1:25" ht="21" x14ac:dyDescent="0.4">
      <c r="A147" s="294"/>
      <c r="B147" s="294"/>
      <c r="C147" s="294"/>
      <c r="D147" s="294"/>
      <c r="E147" s="294"/>
      <c r="F147" s="294"/>
      <c r="G147" s="295"/>
      <c r="H147" s="294"/>
      <c r="I147" s="294"/>
      <c r="J147" s="294"/>
      <c r="K147" s="294"/>
      <c r="L147" s="294"/>
      <c r="M147" s="294"/>
      <c r="N147" s="294"/>
      <c r="O147" s="294"/>
      <c r="P147" s="294"/>
      <c r="Q147" s="294"/>
      <c r="R147" s="294"/>
      <c r="S147" s="294"/>
      <c r="T147" s="294"/>
      <c r="U147" s="294"/>
      <c r="V147" s="294"/>
      <c r="W147" s="294"/>
      <c r="X147" s="294"/>
      <c r="Y147" s="294"/>
    </row>
    <row r="148" spans="1:25" ht="21" x14ac:dyDescent="0.4">
      <c r="A148" s="294"/>
      <c r="B148" s="294"/>
      <c r="C148" s="294"/>
      <c r="D148" s="294"/>
      <c r="E148" s="294"/>
      <c r="F148" s="294"/>
      <c r="G148" s="295"/>
      <c r="H148" s="294"/>
      <c r="I148" s="294"/>
      <c r="J148" s="294"/>
      <c r="K148" s="294"/>
      <c r="L148" s="294"/>
      <c r="M148" s="294"/>
      <c r="N148" s="294"/>
      <c r="O148" s="294"/>
      <c r="P148" s="294"/>
      <c r="Q148" s="294"/>
      <c r="R148" s="294"/>
      <c r="S148" s="294"/>
      <c r="T148" s="294"/>
      <c r="U148" s="294"/>
      <c r="V148" s="294"/>
      <c r="W148" s="294"/>
      <c r="X148" s="294"/>
      <c r="Y148" s="294"/>
    </row>
    <row r="149" spans="1:25" ht="21" x14ac:dyDescent="0.4">
      <c r="A149" s="294"/>
      <c r="B149" s="294"/>
      <c r="C149" s="294"/>
      <c r="D149" s="294"/>
      <c r="E149" s="294"/>
      <c r="F149" s="294"/>
      <c r="G149" s="295"/>
      <c r="H149" s="294"/>
      <c r="I149" s="294"/>
      <c r="J149" s="294"/>
      <c r="K149" s="294"/>
      <c r="L149" s="294"/>
      <c r="M149" s="294"/>
      <c r="N149" s="294"/>
      <c r="O149" s="294"/>
      <c r="P149" s="294"/>
      <c r="Q149" s="294"/>
      <c r="R149" s="294"/>
      <c r="S149" s="294"/>
      <c r="T149" s="294"/>
      <c r="U149" s="294"/>
      <c r="V149" s="294"/>
      <c r="W149" s="294"/>
      <c r="X149" s="294"/>
      <c r="Y149" s="294"/>
    </row>
    <row r="150" spans="1:25" ht="21" x14ac:dyDescent="0.4">
      <c r="A150" s="294"/>
      <c r="B150" s="294"/>
      <c r="C150" s="294"/>
      <c r="D150" s="294"/>
      <c r="E150" s="294"/>
      <c r="F150" s="294"/>
      <c r="G150" s="295"/>
      <c r="H150" s="294"/>
      <c r="I150" s="294"/>
      <c r="J150" s="294"/>
      <c r="K150" s="294"/>
      <c r="L150" s="294"/>
      <c r="M150" s="294"/>
      <c r="N150" s="294"/>
      <c r="O150" s="294"/>
      <c r="P150" s="294"/>
      <c r="Q150" s="294"/>
      <c r="R150" s="294"/>
      <c r="S150" s="294"/>
      <c r="T150" s="294"/>
      <c r="U150" s="294"/>
      <c r="V150" s="294"/>
      <c r="W150" s="294"/>
      <c r="X150" s="294"/>
      <c r="Y150" s="294"/>
    </row>
    <row r="151" spans="1:25" ht="21" x14ac:dyDescent="0.4">
      <c r="A151" s="294"/>
      <c r="B151" s="294"/>
      <c r="C151" s="294"/>
      <c r="D151" s="294"/>
      <c r="E151" s="294"/>
      <c r="F151" s="294"/>
      <c r="G151" s="295"/>
      <c r="H151" s="294"/>
      <c r="I151" s="294"/>
      <c r="J151" s="294"/>
      <c r="K151" s="294"/>
      <c r="L151" s="294"/>
      <c r="M151" s="294"/>
      <c r="N151" s="294"/>
      <c r="O151" s="294"/>
      <c r="P151" s="294"/>
      <c r="Q151" s="294"/>
      <c r="R151" s="294"/>
      <c r="S151" s="294"/>
      <c r="T151" s="294"/>
      <c r="U151" s="294"/>
      <c r="V151" s="294"/>
      <c r="W151" s="294"/>
      <c r="X151" s="294"/>
      <c r="Y151" s="294"/>
    </row>
    <row r="152" spans="1:25" ht="21" x14ac:dyDescent="0.4">
      <c r="A152" s="294"/>
      <c r="B152" s="294"/>
      <c r="C152" s="294"/>
      <c r="D152" s="294"/>
      <c r="E152" s="294"/>
      <c r="F152" s="294"/>
      <c r="G152" s="295"/>
      <c r="H152" s="294"/>
      <c r="I152" s="294"/>
      <c r="J152" s="294"/>
      <c r="K152" s="294"/>
      <c r="L152" s="294"/>
      <c r="M152" s="294"/>
      <c r="N152" s="294"/>
      <c r="O152" s="294"/>
      <c r="P152" s="294"/>
      <c r="Q152" s="294"/>
      <c r="R152" s="294"/>
      <c r="S152" s="294"/>
      <c r="T152" s="294"/>
      <c r="U152" s="294"/>
      <c r="V152" s="294"/>
      <c r="W152" s="294"/>
      <c r="X152" s="294"/>
      <c r="Y152" s="294"/>
    </row>
    <row r="153" spans="1:25" ht="21" x14ac:dyDescent="0.4">
      <c r="A153" s="294"/>
      <c r="B153" s="294"/>
      <c r="C153" s="294"/>
      <c r="D153" s="294"/>
      <c r="E153" s="294"/>
      <c r="F153" s="294"/>
      <c r="G153" s="295"/>
      <c r="H153" s="294"/>
      <c r="I153" s="294"/>
      <c r="J153" s="294"/>
      <c r="K153" s="294"/>
      <c r="L153" s="294"/>
      <c r="M153" s="294"/>
      <c r="N153" s="294"/>
      <c r="O153" s="294"/>
      <c r="P153" s="294"/>
      <c r="Q153" s="294"/>
      <c r="R153" s="294"/>
      <c r="S153" s="294"/>
      <c r="T153" s="294"/>
      <c r="U153" s="294"/>
      <c r="V153" s="294"/>
      <c r="W153" s="294"/>
      <c r="X153" s="294"/>
      <c r="Y153" s="294"/>
    </row>
    <row r="154" spans="1:25" ht="21" x14ac:dyDescent="0.4">
      <c r="A154" s="294"/>
      <c r="B154" s="294"/>
      <c r="C154" s="294"/>
      <c r="D154" s="294"/>
      <c r="E154" s="294"/>
      <c r="F154" s="294"/>
      <c r="G154" s="295"/>
      <c r="H154" s="294"/>
      <c r="I154" s="294"/>
      <c r="J154" s="294"/>
      <c r="K154" s="294"/>
      <c r="L154" s="294"/>
      <c r="M154" s="294"/>
      <c r="N154" s="294"/>
      <c r="O154" s="294"/>
      <c r="P154" s="294"/>
      <c r="Q154" s="294"/>
      <c r="R154" s="294"/>
      <c r="S154" s="294"/>
      <c r="T154" s="294"/>
      <c r="U154" s="294"/>
      <c r="V154" s="294"/>
      <c r="W154" s="294"/>
      <c r="X154" s="294"/>
      <c r="Y154" s="294"/>
    </row>
    <row r="155" spans="1:25" ht="21" x14ac:dyDescent="0.4">
      <c r="A155" s="294"/>
      <c r="B155" s="294"/>
      <c r="C155" s="294"/>
      <c r="D155" s="294"/>
      <c r="E155" s="294"/>
      <c r="F155" s="294"/>
      <c r="G155" s="295"/>
      <c r="H155" s="294"/>
      <c r="I155" s="294"/>
      <c r="J155" s="294"/>
      <c r="K155" s="294"/>
      <c r="L155" s="294"/>
      <c r="M155" s="294"/>
      <c r="N155" s="294"/>
      <c r="O155" s="294"/>
      <c r="P155" s="294"/>
      <c r="Q155" s="294"/>
      <c r="R155" s="294"/>
      <c r="S155" s="294"/>
      <c r="T155" s="294"/>
      <c r="U155" s="294"/>
      <c r="V155" s="294"/>
      <c r="W155" s="294"/>
      <c r="X155" s="294"/>
      <c r="Y155" s="294"/>
    </row>
    <row r="156" spans="1:25" ht="21" x14ac:dyDescent="0.4">
      <c r="A156" s="294"/>
      <c r="B156" s="294"/>
      <c r="C156" s="294"/>
      <c r="D156" s="294"/>
      <c r="E156" s="294"/>
      <c r="F156" s="294"/>
      <c r="G156" s="295"/>
      <c r="H156" s="294"/>
      <c r="I156" s="294"/>
      <c r="J156" s="294"/>
      <c r="K156" s="294"/>
      <c r="L156" s="294"/>
      <c r="M156" s="294"/>
      <c r="N156" s="294"/>
      <c r="O156" s="294"/>
      <c r="P156" s="294"/>
      <c r="Q156" s="294"/>
      <c r="R156" s="294"/>
      <c r="S156" s="294"/>
      <c r="T156" s="294"/>
      <c r="U156" s="294"/>
      <c r="V156" s="294"/>
      <c r="W156" s="294"/>
      <c r="X156" s="294"/>
      <c r="Y156" s="294"/>
    </row>
    <row r="157" spans="1:25" ht="21" x14ac:dyDescent="0.4">
      <c r="A157" s="294"/>
      <c r="B157" s="294"/>
      <c r="C157" s="294"/>
      <c r="D157" s="294"/>
      <c r="E157" s="294"/>
      <c r="F157" s="294"/>
      <c r="G157" s="295"/>
      <c r="H157" s="294"/>
      <c r="I157" s="294"/>
      <c r="J157" s="294"/>
      <c r="K157" s="294"/>
      <c r="L157" s="294"/>
      <c r="M157" s="294"/>
      <c r="N157" s="294"/>
      <c r="O157" s="294"/>
      <c r="P157" s="294"/>
      <c r="Q157" s="294"/>
      <c r="R157" s="294"/>
      <c r="S157" s="294"/>
      <c r="T157" s="294"/>
      <c r="U157" s="294"/>
      <c r="V157" s="294"/>
      <c r="W157" s="294"/>
      <c r="X157" s="294"/>
      <c r="Y157" s="294"/>
    </row>
    <row r="158" spans="1:25" ht="21" x14ac:dyDescent="0.4">
      <c r="A158" s="294"/>
      <c r="B158" s="294"/>
      <c r="C158" s="294"/>
      <c r="D158" s="294"/>
      <c r="E158" s="294"/>
      <c r="F158" s="294"/>
      <c r="G158" s="295"/>
      <c r="H158" s="294"/>
      <c r="I158" s="294"/>
      <c r="J158" s="294"/>
      <c r="K158" s="294"/>
      <c r="L158" s="294"/>
      <c r="M158" s="294"/>
      <c r="N158" s="294"/>
      <c r="O158" s="294"/>
      <c r="P158" s="294"/>
      <c r="Q158" s="294"/>
      <c r="R158" s="294"/>
      <c r="S158" s="294"/>
      <c r="T158" s="294"/>
      <c r="U158" s="294"/>
      <c r="V158" s="294"/>
      <c r="W158" s="294"/>
      <c r="X158" s="294"/>
      <c r="Y158" s="294"/>
    </row>
    <row r="159" spans="1:25" ht="21" x14ac:dyDescent="0.4">
      <c r="A159" s="294"/>
      <c r="B159" s="294"/>
      <c r="C159" s="294"/>
      <c r="D159" s="294"/>
      <c r="E159" s="294"/>
      <c r="F159" s="294"/>
      <c r="G159" s="295"/>
      <c r="H159" s="294"/>
      <c r="I159" s="294"/>
      <c r="J159" s="294"/>
      <c r="K159" s="294"/>
      <c r="L159" s="294"/>
      <c r="M159" s="294"/>
      <c r="N159" s="294"/>
      <c r="O159" s="294"/>
      <c r="P159" s="294"/>
      <c r="Q159" s="294"/>
      <c r="R159" s="294"/>
      <c r="S159" s="294"/>
      <c r="T159" s="294"/>
      <c r="U159" s="294"/>
      <c r="V159" s="294"/>
      <c r="W159" s="294"/>
      <c r="X159" s="294"/>
      <c r="Y159" s="294"/>
    </row>
    <row r="160" spans="1:25" ht="21" x14ac:dyDescent="0.4">
      <c r="A160" s="294"/>
      <c r="B160" s="294"/>
      <c r="C160" s="294"/>
      <c r="D160" s="294"/>
      <c r="E160" s="294"/>
      <c r="F160" s="294"/>
      <c r="G160" s="295"/>
      <c r="H160" s="294"/>
      <c r="I160" s="294"/>
      <c r="J160" s="294"/>
      <c r="K160" s="294"/>
      <c r="L160" s="294"/>
      <c r="M160" s="294"/>
      <c r="N160" s="294"/>
      <c r="O160" s="294"/>
      <c r="P160" s="294"/>
      <c r="Q160" s="294"/>
      <c r="R160" s="294"/>
      <c r="S160" s="294"/>
      <c r="T160" s="294"/>
      <c r="U160" s="294"/>
      <c r="V160" s="294"/>
      <c r="W160" s="294"/>
      <c r="X160" s="294"/>
      <c r="Y160" s="294"/>
    </row>
    <row r="161" spans="1:25" ht="21" x14ac:dyDescent="0.4">
      <c r="A161" s="294"/>
      <c r="B161" s="294"/>
      <c r="C161" s="294"/>
      <c r="D161" s="294"/>
      <c r="E161" s="294"/>
      <c r="F161" s="294"/>
      <c r="G161" s="295"/>
      <c r="H161" s="294"/>
      <c r="I161" s="294"/>
      <c r="J161" s="294"/>
      <c r="K161" s="294"/>
      <c r="L161" s="294"/>
      <c r="M161" s="294"/>
      <c r="N161" s="294"/>
      <c r="O161" s="294"/>
      <c r="P161" s="294"/>
      <c r="Q161" s="294"/>
      <c r="R161" s="294"/>
      <c r="S161" s="294"/>
      <c r="T161" s="294"/>
      <c r="U161" s="294"/>
      <c r="V161" s="294"/>
      <c r="W161" s="294"/>
      <c r="X161" s="294"/>
      <c r="Y161" s="294"/>
    </row>
    <row r="162" spans="1:25" ht="21" x14ac:dyDescent="0.4">
      <c r="A162" s="294"/>
      <c r="B162" s="294"/>
      <c r="C162" s="294"/>
      <c r="D162" s="294"/>
      <c r="E162" s="294"/>
      <c r="F162" s="294"/>
      <c r="G162" s="295"/>
      <c r="H162" s="294"/>
      <c r="I162" s="294"/>
      <c r="J162" s="294"/>
      <c r="K162" s="294"/>
      <c r="L162" s="294"/>
      <c r="M162" s="294"/>
      <c r="N162" s="294"/>
      <c r="O162" s="294"/>
      <c r="P162" s="294"/>
      <c r="Q162" s="294"/>
      <c r="R162" s="294"/>
      <c r="S162" s="294"/>
      <c r="T162" s="294"/>
      <c r="U162" s="294"/>
      <c r="V162" s="294"/>
      <c r="W162" s="294"/>
      <c r="X162" s="294"/>
      <c r="Y162" s="294"/>
    </row>
    <row r="163" spans="1:25" ht="21" x14ac:dyDescent="0.4">
      <c r="A163" s="294"/>
      <c r="B163" s="294"/>
      <c r="C163" s="294"/>
      <c r="D163" s="294"/>
      <c r="E163" s="294"/>
      <c r="F163" s="294"/>
      <c r="G163" s="295"/>
      <c r="H163" s="294"/>
      <c r="I163" s="294"/>
      <c r="J163" s="294"/>
      <c r="K163" s="294"/>
      <c r="L163" s="294"/>
      <c r="M163" s="294"/>
      <c r="N163" s="294"/>
      <c r="O163" s="294"/>
      <c r="P163" s="294"/>
      <c r="Q163" s="294"/>
      <c r="R163" s="294"/>
      <c r="S163" s="294"/>
      <c r="T163" s="294"/>
      <c r="U163" s="294"/>
      <c r="V163" s="294"/>
      <c r="W163" s="294"/>
      <c r="X163" s="294"/>
      <c r="Y163" s="294"/>
    </row>
    <row r="164" spans="1:25" ht="21" x14ac:dyDescent="0.4">
      <c r="A164" s="294"/>
      <c r="B164" s="294"/>
      <c r="C164" s="294"/>
      <c r="D164" s="294"/>
      <c r="E164" s="294"/>
      <c r="F164" s="294"/>
      <c r="G164" s="295"/>
      <c r="H164" s="294"/>
      <c r="I164" s="294"/>
      <c r="J164" s="294"/>
      <c r="K164" s="294"/>
      <c r="L164" s="294"/>
      <c r="M164" s="294"/>
      <c r="N164" s="294"/>
      <c r="O164" s="294"/>
      <c r="P164" s="294"/>
      <c r="Q164" s="294"/>
      <c r="R164" s="294"/>
      <c r="S164" s="294"/>
      <c r="T164" s="294"/>
      <c r="U164" s="294"/>
      <c r="V164" s="294"/>
      <c r="W164" s="294"/>
      <c r="X164" s="294"/>
      <c r="Y164" s="294"/>
    </row>
    <row r="165" spans="1:25" ht="21" x14ac:dyDescent="0.4">
      <c r="A165" s="294"/>
      <c r="B165" s="294"/>
      <c r="C165" s="294"/>
      <c r="D165" s="294"/>
      <c r="E165" s="294"/>
      <c r="F165" s="294"/>
      <c r="G165" s="295"/>
      <c r="H165" s="294"/>
      <c r="I165" s="294"/>
      <c r="J165" s="294"/>
      <c r="K165" s="294"/>
      <c r="L165" s="294"/>
      <c r="M165" s="294"/>
      <c r="N165" s="294"/>
      <c r="O165" s="294"/>
      <c r="P165" s="294"/>
      <c r="Q165" s="294"/>
      <c r="R165" s="294"/>
      <c r="S165" s="294"/>
      <c r="T165" s="294"/>
      <c r="U165" s="294"/>
      <c r="V165" s="294"/>
      <c r="W165" s="294"/>
      <c r="X165" s="294"/>
      <c r="Y165" s="294"/>
    </row>
    <row r="166" spans="1:25" ht="21" x14ac:dyDescent="0.4">
      <c r="A166" s="294"/>
      <c r="B166" s="294"/>
      <c r="C166" s="294"/>
      <c r="D166" s="294"/>
      <c r="E166" s="294"/>
      <c r="F166" s="294"/>
      <c r="G166" s="295"/>
      <c r="H166" s="294"/>
      <c r="I166" s="294"/>
      <c r="J166" s="294"/>
      <c r="K166" s="294"/>
      <c r="L166" s="294"/>
      <c r="M166" s="294"/>
      <c r="N166" s="294"/>
      <c r="O166" s="294"/>
      <c r="P166" s="294"/>
      <c r="Q166" s="294"/>
      <c r="R166" s="294"/>
      <c r="S166" s="294"/>
      <c r="T166" s="294"/>
      <c r="U166" s="294"/>
      <c r="V166" s="294"/>
      <c r="W166" s="294"/>
      <c r="X166" s="294"/>
      <c r="Y166" s="294"/>
    </row>
    <row r="167" spans="1:25" ht="21" x14ac:dyDescent="0.4">
      <c r="A167" s="294"/>
      <c r="B167" s="294"/>
      <c r="C167" s="294"/>
      <c r="D167" s="294"/>
      <c r="E167" s="294"/>
      <c r="F167" s="294"/>
      <c r="G167" s="295"/>
      <c r="H167" s="294"/>
      <c r="I167" s="294"/>
      <c r="J167" s="294"/>
      <c r="K167" s="294"/>
      <c r="L167" s="294"/>
      <c r="M167" s="294"/>
      <c r="N167" s="294"/>
      <c r="O167" s="294"/>
      <c r="P167" s="294"/>
      <c r="Q167" s="294"/>
      <c r="R167" s="294"/>
      <c r="S167" s="294"/>
      <c r="T167" s="294"/>
      <c r="U167" s="294"/>
      <c r="V167" s="294"/>
      <c r="W167" s="294"/>
      <c r="X167" s="294"/>
      <c r="Y167" s="294"/>
    </row>
    <row r="168" spans="1:25" ht="21" x14ac:dyDescent="0.4">
      <c r="A168" s="294"/>
      <c r="B168" s="294"/>
      <c r="C168" s="294"/>
      <c r="D168" s="294"/>
      <c r="E168" s="294"/>
      <c r="F168" s="294"/>
      <c r="G168" s="295"/>
      <c r="H168" s="294"/>
      <c r="I168" s="294"/>
      <c r="J168" s="294"/>
      <c r="K168" s="294"/>
      <c r="L168" s="294"/>
      <c r="M168" s="294"/>
      <c r="N168" s="294"/>
      <c r="O168" s="294"/>
      <c r="P168" s="294"/>
      <c r="Q168" s="294"/>
      <c r="R168" s="294"/>
      <c r="S168" s="294"/>
      <c r="T168" s="294"/>
      <c r="U168" s="294"/>
      <c r="V168" s="294"/>
      <c r="W168" s="294"/>
      <c r="X168" s="294"/>
      <c r="Y168" s="294"/>
    </row>
    <row r="169" spans="1:25" ht="21" x14ac:dyDescent="0.4">
      <c r="A169" s="294"/>
      <c r="B169" s="294"/>
      <c r="C169" s="294"/>
      <c r="D169" s="294"/>
      <c r="E169" s="294"/>
      <c r="F169" s="294"/>
      <c r="G169" s="295"/>
      <c r="H169" s="294"/>
      <c r="I169" s="294"/>
      <c r="J169" s="294"/>
      <c r="K169" s="294"/>
      <c r="L169" s="294"/>
      <c r="M169" s="294"/>
      <c r="N169" s="294"/>
      <c r="O169" s="294"/>
      <c r="P169" s="294"/>
      <c r="Q169" s="294"/>
      <c r="R169" s="294"/>
      <c r="S169" s="294"/>
      <c r="T169" s="294"/>
      <c r="U169" s="294"/>
      <c r="V169" s="294"/>
      <c r="W169" s="294"/>
      <c r="X169" s="294"/>
      <c r="Y169" s="294"/>
    </row>
    <row r="170" spans="1:25" ht="21" x14ac:dyDescent="0.4">
      <c r="A170" s="294"/>
      <c r="B170" s="294"/>
      <c r="C170" s="294"/>
      <c r="D170" s="294"/>
      <c r="E170" s="294"/>
      <c r="F170" s="294"/>
      <c r="G170" s="295"/>
      <c r="H170" s="294"/>
      <c r="I170" s="294"/>
      <c r="J170" s="294"/>
      <c r="K170" s="294"/>
      <c r="L170" s="294"/>
      <c r="M170" s="294"/>
      <c r="N170" s="294"/>
      <c r="O170" s="294"/>
      <c r="P170" s="294"/>
      <c r="Q170" s="294"/>
      <c r="R170" s="294"/>
      <c r="S170" s="294"/>
      <c r="T170" s="294"/>
      <c r="U170" s="294"/>
      <c r="V170" s="294"/>
      <c r="W170" s="294"/>
      <c r="X170" s="294"/>
      <c r="Y170" s="294"/>
    </row>
    <row r="171" spans="1:25" ht="21" x14ac:dyDescent="0.4">
      <c r="A171" s="294"/>
      <c r="B171" s="294"/>
      <c r="C171" s="294"/>
      <c r="D171" s="294"/>
      <c r="E171" s="294"/>
      <c r="F171" s="294"/>
      <c r="G171" s="295"/>
      <c r="H171" s="294"/>
      <c r="I171" s="294"/>
      <c r="J171" s="294"/>
      <c r="K171" s="294"/>
      <c r="L171" s="294"/>
      <c r="M171" s="294"/>
      <c r="N171" s="294"/>
      <c r="O171" s="294"/>
      <c r="P171" s="294"/>
      <c r="Q171" s="294"/>
      <c r="R171" s="294"/>
      <c r="S171" s="294"/>
      <c r="T171" s="294"/>
      <c r="U171" s="294"/>
      <c r="V171" s="294"/>
      <c r="W171" s="294"/>
      <c r="X171" s="294"/>
      <c r="Y171" s="294"/>
    </row>
    <row r="172" spans="1:25" ht="21" x14ac:dyDescent="0.4">
      <c r="A172" s="294"/>
      <c r="B172" s="294"/>
      <c r="C172" s="294"/>
      <c r="D172" s="294"/>
      <c r="E172" s="294"/>
      <c r="F172" s="294"/>
      <c r="G172" s="295"/>
      <c r="H172" s="294"/>
      <c r="I172" s="294"/>
      <c r="J172" s="294"/>
      <c r="K172" s="294"/>
      <c r="L172" s="294"/>
      <c r="M172" s="294"/>
      <c r="N172" s="294"/>
      <c r="O172" s="294"/>
      <c r="P172" s="294"/>
      <c r="Q172" s="294"/>
      <c r="R172" s="294"/>
      <c r="S172" s="294"/>
      <c r="T172" s="294"/>
      <c r="U172" s="294"/>
      <c r="V172" s="294"/>
      <c r="W172" s="294"/>
      <c r="X172" s="294"/>
      <c r="Y172" s="294"/>
    </row>
    <row r="173" spans="1:25" ht="21" x14ac:dyDescent="0.4">
      <c r="A173" s="294"/>
      <c r="B173" s="294"/>
      <c r="C173" s="294"/>
      <c r="D173" s="294"/>
      <c r="E173" s="294"/>
      <c r="F173" s="294"/>
      <c r="G173" s="295"/>
      <c r="H173" s="294"/>
      <c r="I173" s="294"/>
      <c r="J173" s="294"/>
      <c r="K173" s="294"/>
      <c r="L173" s="294"/>
      <c r="M173" s="294"/>
      <c r="N173" s="294"/>
      <c r="O173" s="294"/>
      <c r="P173" s="294"/>
      <c r="Q173" s="294"/>
      <c r="R173" s="294"/>
      <c r="S173" s="294"/>
      <c r="T173" s="294"/>
      <c r="U173" s="294"/>
      <c r="V173" s="294"/>
      <c r="W173" s="294"/>
      <c r="X173" s="294"/>
      <c r="Y173" s="294"/>
    </row>
    <row r="174" spans="1:25" ht="21" x14ac:dyDescent="0.4">
      <c r="A174" s="294"/>
      <c r="B174" s="294"/>
      <c r="C174" s="294"/>
      <c r="D174" s="294"/>
      <c r="E174" s="294"/>
      <c r="F174" s="294"/>
      <c r="G174" s="295"/>
      <c r="H174" s="294"/>
      <c r="I174" s="294"/>
      <c r="J174" s="294"/>
      <c r="K174" s="294"/>
      <c r="L174" s="294"/>
      <c r="M174" s="294"/>
      <c r="N174" s="294"/>
      <c r="O174" s="294"/>
      <c r="P174" s="294"/>
      <c r="Q174" s="294"/>
      <c r="R174" s="294"/>
      <c r="S174" s="294"/>
      <c r="T174" s="294"/>
      <c r="U174" s="294"/>
      <c r="V174" s="294"/>
      <c r="W174" s="294"/>
      <c r="X174" s="294"/>
      <c r="Y174" s="294"/>
    </row>
    <row r="175" spans="1:25" ht="21" x14ac:dyDescent="0.4">
      <c r="A175" s="294"/>
      <c r="B175" s="294"/>
      <c r="C175" s="294"/>
      <c r="D175" s="294"/>
      <c r="E175" s="294"/>
      <c r="F175" s="294"/>
      <c r="G175" s="295"/>
      <c r="H175" s="294"/>
      <c r="I175" s="294"/>
      <c r="J175" s="294"/>
      <c r="K175" s="294"/>
      <c r="L175" s="294"/>
      <c r="M175" s="294"/>
      <c r="N175" s="294"/>
      <c r="O175" s="294"/>
      <c r="P175" s="294"/>
      <c r="Q175" s="294"/>
      <c r="R175" s="294"/>
      <c r="S175" s="294"/>
      <c r="T175" s="294"/>
      <c r="U175" s="294"/>
      <c r="V175" s="294"/>
      <c r="W175" s="294"/>
      <c r="X175" s="294"/>
      <c r="Y175" s="294"/>
    </row>
    <row r="176" spans="1:25" ht="21" x14ac:dyDescent="0.4">
      <c r="A176" s="294"/>
      <c r="B176" s="294"/>
      <c r="C176" s="294"/>
      <c r="D176" s="294"/>
      <c r="E176" s="294"/>
      <c r="F176" s="294"/>
      <c r="G176" s="295"/>
      <c r="H176" s="294"/>
      <c r="I176" s="294"/>
      <c r="J176" s="294"/>
      <c r="K176" s="294"/>
      <c r="L176" s="294"/>
      <c r="M176" s="294"/>
      <c r="N176" s="294"/>
      <c r="O176" s="294"/>
      <c r="P176" s="294"/>
      <c r="Q176" s="294"/>
      <c r="R176" s="294"/>
      <c r="S176" s="294"/>
      <c r="T176" s="294"/>
      <c r="U176" s="294"/>
      <c r="V176" s="294"/>
      <c r="W176" s="294"/>
      <c r="X176" s="294"/>
      <c r="Y176" s="294"/>
    </row>
    <row r="177" spans="1:25" ht="21" x14ac:dyDescent="0.4">
      <c r="A177" s="294"/>
      <c r="B177" s="294"/>
      <c r="C177" s="294"/>
      <c r="D177" s="294"/>
      <c r="E177" s="294"/>
      <c r="F177" s="294"/>
      <c r="G177" s="295"/>
      <c r="H177" s="294"/>
      <c r="I177" s="294"/>
      <c r="J177" s="294"/>
      <c r="K177" s="294"/>
      <c r="L177" s="294"/>
      <c r="M177" s="294"/>
      <c r="N177" s="294"/>
      <c r="O177" s="294"/>
      <c r="P177" s="294"/>
      <c r="Q177" s="294"/>
      <c r="R177" s="294"/>
      <c r="S177" s="294"/>
      <c r="T177" s="294"/>
      <c r="U177" s="294"/>
      <c r="V177" s="294"/>
      <c r="W177" s="294"/>
      <c r="X177" s="294"/>
      <c r="Y177" s="294"/>
    </row>
    <row r="178" spans="1:25" ht="21" x14ac:dyDescent="0.4">
      <c r="A178" s="294"/>
      <c r="B178" s="294"/>
      <c r="C178" s="294"/>
      <c r="D178" s="294"/>
      <c r="E178" s="294"/>
      <c r="F178" s="294"/>
      <c r="G178" s="295"/>
      <c r="H178" s="294"/>
      <c r="I178" s="294"/>
      <c r="J178" s="294"/>
      <c r="K178" s="294"/>
      <c r="L178" s="294"/>
      <c r="M178" s="294"/>
      <c r="N178" s="294"/>
      <c r="O178" s="294"/>
      <c r="P178" s="294"/>
      <c r="Q178" s="294"/>
      <c r="R178" s="294"/>
      <c r="S178" s="294"/>
      <c r="T178" s="294"/>
      <c r="U178" s="294"/>
      <c r="V178" s="294"/>
      <c r="W178" s="294"/>
      <c r="X178" s="294"/>
      <c r="Y178" s="294"/>
    </row>
    <row r="179" spans="1:25" ht="21" x14ac:dyDescent="0.4">
      <c r="A179" s="294"/>
      <c r="B179" s="294"/>
      <c r="C179" s="294"/>
      <c r="D179" s="294"/>
      <c r="E179" s="294"/>
      <c r="F179" s="294"/>
      <c r="G179" s="295"/>
      <c r="H179" s="294"/>
      <c r="I179" s="294"/>
      <c r="J179" s="294"/>
      <c r="K179" s="294"/>
      <c r="L179" s="294"/>
      <c r="M179" s="294"/>
      <c r="N179" s="294"/>
      <c r="O179" s="294"/>
      <c r="P179" s="294"/>
      <c r="Q179" s="294"/>
      <c r="R179" s="294"/>
      <c r="S179" s="294"/>
      <c r="T179" s="294"/>
      <c r="U179" s="294"/>
      <c r="V179" s="294"/>
      <c r="W179" s="294"/>
      <c r="X179" s="294"/>
      <c r="Y179" s="294"/>
    </row>
    <row r="180" spans="1:25" ht="21" x14ac:dyDescent="0.4">
      <c r="A180" s="294"/>
      <c r="B180" s="294"/>
      <c r="C180" s="294"/>
      <c r="D180" s="294"/>
      <c r="E180" s="294"/>
      <c r="F180" s="294"/>
      <c r="G180" s="295"/>
      <c r="H180" s="294"/>
      <c r="I180" s="294"/>
      <c r="J180" s="294"/>
      <c r="K180" s="294"/>
      <c r="L180" s="294"/>
      <c r="M180" s="294"/>
      <c r="N180" s="294"/>
      <c r="O180" s="294"/>
      <c r="P180" s="294"/>
      <c r="Q180" s="294"/>
      <c r="R180" s="294"/>
      <c r="S180" s="294"/>
      <c r="T180" s="294"/>
      <c r="U180" s="294"/>
      <c r="V180" s="294"/>
      <c r="W180" s="294"/>
      <c r="X180" s="294"/>
      <c r="Y180" s="294"/>
    </row>
    <row r="181" spans="1:25" ht="21" x14ac:dyDescent="0.4">
      <c r="A181" s="294"/>
      <c r="B181" s="294"/>
      <c r="C181" s="294"/>
      <c r="D181" s="294"/>
      <c r="E181" s="294"/>
      <c r="F181" s="294"/>
      <c r="G181" s="295"/>
      <c r="H181" s="294"/>
      <c r="I181" s="294"/>
      <c r="J181" s="294"/>
      <c r="K181" s="294"/>
      <c r="L181" s="294"/>
      <c r="M181" s="294"/>
      <c r="N181" s="294"/>
      <c r="O181" s="294"/>
      <c r="P181" s="294"/>
      <c r="Q181" s="294"/>
      <c r="R181" s="294"/>
      <c r="S181" s="294"/>
      <c r="T181" s="294"/>
      <c r="U181" s="294"/>
      <c r="V181" s="294"/>
      <c r="W181" s="294"/>
      <c r="X181" s="294"/>
      <c r="Y181" s="294"/>
    </row>
    <row r="182" spans="1:25" ht="21" x14ac:dyDescent="0.4">
      <c r="A182" s="294"/>
      <c r="B182" s="294"/>
      <c r="C182" s="294"/>
      <c r="D182" s="294"/>
      <c r="E182" s="294"/>
      <c r="F182" s="294"/>
      <c r="G182" s="295"/>
      <c r="H182" s="294"/>
      <c r="I182" s="294"/>
      <c r="J182" s="294"/>
      <c r="K182" s="294"/>
      <c r="L182" s="294"/>
      <c r="M182" s="294"/>
      <c r="N182" s="294"/>
      <c r="O182" s="294"/>
      <c r="P182" s="294"/>
      <c r="Q182" s="294"/>
      <c r="R182" s="294"/>
      <c r="S182" s="294"/>
      <c r="T182" s="294"/>
      <c r="U182" s="294"/>
      <c r="V182" s="294"/>
      <c r="W182" s="294"/>
      <c r="X182" s="294"/>
      <c r="Y182" s="294"/>
    </row>
    <row r="183" spans="1:25" ht="21" x14ac:dyDescent="0.4">
      <c r="A183" s="294"/>
      <c r="B183" s="294"/>
      <c r="C183" s="294"/>
      <c r="D183" s="294"/>
      <c r="E183" s="294"/>
      <c r="F183" s="294"/>
      <c r="G183" s="295"/>
      <c r="H183" s="294"/>
      <c r="I183" s="294"/>
      <c r="J183" s="294"/>
      <c r="K183" s="294"/>
      <c r="L183" s="294"/>
      <c r="M183" s="294"/>
      <c r="N183" s="294"/>
      <c r="O183" s="294"/>
      <c r="P183" s="294"/>
      <c r="Q183" s="294"/>
      <c r="R183" s="294"/>
      <c r="S183" s="294"/>
      <c r="T183" s="294"/>
      <c r="U183" s="294"/>
      <c r="V183" s="294"/>
      <c r="W183" s="294"/>
      <c r="X183" s="294"/>
      <c r="Y183" s="294"/>
    </row>
    <row r="184" spans="1:25" ht="21" x14ac:dyDescent="0.4">
      <c r="A184" s="294"/>
      <c r="B184" s="294"/>
      <c r="C184" s="294"/>
      <c r="D184" s="294"/>
      <c r="E184" s="294"/>
      <c r="F184" s="294"/>
      <c r="G184" s="295"/>
      <c r="H184" s="294"/>
      <c r="I184" s="294"/>
      <c r="J184" s="294"/>
      <c r="K184" s="294"/>
      <c r="L184" s="294"/>
      <c r="M184" s="294"/>
      <c r="N184" s="294"/>
      <c r="O184" s="294"/>
      <c r="P184" s="294"/>
      <c r="Q184" s="294"/>
      <c r="R184" s="294"/>
      <c r="S184" s="294"/>
      <c r="T184" s="294"/>
      <c r="U184" s="294"/>
      <c r="V184" s="294"/>
      <c r="W184" s="294"/>
      <c r="X184" s="294"/>
      <c r="Y184" s="294"/>
    </row>
    <row r="185" spans="1:25" ht="21" x14ac:dyDescent="0.4">
      <c r="A185" s="294"/>
      <c r="B185" s="294"/>
      <c r="C185" s="294"/>
      <c r="D185" s="294"/>
      <c r="E185" s="294"/>
      <c r="F185" s="294"/>
      <c r="G185" s="295"/>
      <c r="H185" s="294"/>
      <c r="I185" s="294"/>
      <c r="J185" s="294"/>
      <c r="K185" s="294"/>
      <c r="L185" s="294"/>
      <c r="M185" s="294"/>
      <c r="N185" s="294"/>
      <c r="O185" s="294"/>
      <c r="P185" s="294"/>
      <c r="Q185" s="294"/>
      <c r="R185" s="294"/>
      <c r="S185" s="294"/>
      <c r="T185" s="294"/>
      <c r="U185" s="294"/>
      <c r="V185" s="294"/>
      <c r="W185" s="294"/>
      <c r="X185" s="294"/>
      <c r="Y185" s="294"/>
    </row>
    <row r="186" spans="1:25" ht="21" x14ac:dyDescent="0.4">
      <c r="A186" s="294"/>
      <c r="B186" s="294"/>
      <c r="C186" s="294"/>
      <c r="D186" s="294"/>
      <c r="E186" s="294"/>
      <c r="F186" s="294"/>
      <c r="G186" s="295"/>
      <c r="H186" s="294"/>
      <c r="I186" s="294"/>
      <c r="J186" s="294"/>
      <c r="K186" s="294"/>
      <c r="L186" s="294"/>
      <c r="M186" s="294"/>
      <c r="N186" s="294"/>
      <c r="O186" s="294"/>
      <c r="P186" s="294"/>
      <c r="Q186" s="294"/>
      <c r="R186" s="294"/>
      <c r="S186" s="294"/>
      <c r="T186" s="294"/>
      <c r="U186" s="294"/>
      <c r="V186" s="294"/>
      <c r="W186" s="294"/>
      <c r="X186" s="294"/>
      <c r="Y186" s="294"/>
    </row>
    <row r="187" spans="1:25" ht="21" x14ac:dyDescent="0.4">
      <c r="A187" s="294"/>
      <c r="B187" s="294"/>
      <c r="C187" s="294"/>
      <c r="D187" s="294"/>
      <c r="E187" s="294"/>
      <c r="F187" s="294"/>
      <c r="G187" s="295"/>
      <c r="H187" s="294"/>
      <c r="I187" s="294"/>
      <c r="J187" s="294"/>
      <c r="K187" s="294"/>
      <c r="L187" s="294"/>
      <c r="M187" s="294"/>
      <c r="N187" s="294"/>
      <c r="O187" s="294"/>
      <c r="P187" s="294"/>
      <c r="Q187" s="294"/>
      <c r="R187" s="294"/>
      <c r="S187" s="294"/>
      <c r="T187" s="294"/>
      <c r="U187" s="294"/>
      <c r="V187" s="294"/>
      <c r="W187" s="294"/>
      <c r="X187" s="294"/>
      <c r="Y187" s="294"/>
    </row>
    <row r="188" spans="1:25" ht="21" x14ac:dyDescent="0.4">
      <c r="A188" s="294"/>
      <c r="B188" s="294"/>
      <c r="C188" s="294"/>
      <c r="D188" s="294"/>
      <c r="E188" s="294"/>
      <c r="F188" s="294"/>
      <c r="G188" s="295"/>
      <c r="H188" s="294"/>
      <c r="I188" s="294"/>
      <c r="J188" s="294"/>
      <c r="K188" s="294"/>
      <c r="L188" s="294"/>
      <c r="M188" s="294"/>
      <c r="N188" s="294"/>
      <c r="O188" s="294"/>
      <c r="P188" s="294"/>
      <c r="Q188" s="294"/>
      <c r="R188" s="294"/>
      <c r="S188" s="294"/>
      <c r="T188" s="294"/>
      <c r="U188" s="294"/>
      <c r="V188" s="294"/>
      <c r="W188" s="294"/>
      <c r="X188" s="294"/>
      <c r="Y188" s="294"/>
    </row>
    <row r="189" spans="1:25" ht="21" x14ac:dyDescent="0.4">
      <c r="A189" s="294"/>
      <c r="B189" s="294"/>
      <c r="C189" s="294"/>
      <c r="D189" s="294"/>
      <c r="E189" s="294"/>
      <c r="F189" s="294"/>
      <c r="G189" s="295"/>
      <c r="H189" s="294"/>
      <c r="I189" s="294"/>
      <c r="J189" s="294"/>
      <c r="K189" s="294"/>
      <c r="L189" s="294"/>
      <c r="M189" s="294"/>
      <c r="N189" s="294"/>
      <c r="O189" s="294"/>
      <c r="P189" s="294"/>
      <c r="Q189" s="294"/>
      <c r="R189" s="294"/>
      <c r="S189" s="294"/>
      <c r="T189" s="294"/>
      <c r="U189" s="294"/>
      <c r="V189" s="294"/>
      <c r="W189" s="294"/>
      <c r="X189" s="294"/>
      <c r="Y189" s="294"/>
    </row>
    <row r="190" spans="1:25" ht="21" x14ac:dyDescent="0.4">
      <c r="A190" s="294"/>
      <c r="B190" s="294"/>
      <c r="C190" s="294"/>
      <c r="D190" s="294"/>
      <c r="E190" s="294"/>
      <c r="F190" s="294"/>
      <c r="G190" s="295"/>
      <c r="H190" s="294"/>
      <c r="I190" s="294"/>
      <c r="J190" s="294"/>
      <c r="K190" s="294"/>
      <c r="L190" s="294"/>
      <c r="M190" s="294"/>
      <c r="N190" s="294"/>
      <c r="O190" s="294"/>
      <c r="P190" s="294"/>
      <c r="Q190" s="294"/>
      <c r="R190" s="294"/>
      <c r="S190" s="294"/>
      <c r="T190" s="294"/>
      <c r="U190" s="294"/>
      <c r="V190" s="294"/>
      <c r="W190" s="294"/>
      <c r="X190" s="294"/>
      <c r="Y190" s="294"/>
    </row>
    <row r="191" spans="1:25" ht="21" x14ac:dyDescent="0.4">
      <c r="A191" s="294"/>
      <c r="B191" s="294"/>
      <c r="C191" s="294"/>
      <c r="D191" s="294"/>
      <c r="E191" s="294"/>
      <c r="F191" s="294"/>
      <c r="G191" s="295"/>
      <c r="H191" s="294"/>
      <c r="I191" s="294"/>
      <c r="J191" s="294"/>
      <c r="K191" s="294"/>
      <c r="L191" s="294"/>
      <c r="M191" s="294"/>
      <c r="N191" s="294"/>
      <c r="O191" s="294"/>
      <c r="P191" s="294"/>
      <c r="Q191" s="294"/>
      <c r="R191" s="294"/>
      <c r="S191" s="294"/>
      <c r="T191" s="294"/>
      <c r="U191" s="294"/>
      <c r="V191" s="294"/>
      <c r="W191" s="294"/>
      <c r="X191" s="294"/>
      <c r="Y191" s="294"/>
    </row>
    <row r="192" spans="1:25" ht="21" x14ac:dyDescent="0.4">
      <c r="A192" s="294"/>
      <c r="B192" s="294"/>
      <c r="C192" s="294"/>
      <c r="D192" s="294"/>
      <c r="E192" s="294"/>
      <c r="F192" s="294"/>
      <c r="G192" s="295"/>
      <c r="H192" s="294"/>
      <c r="I192" s="294"/>
      <c r="J192" s="294"/>
      <c r="K192" s="294"/>
      <c r="L192" s="294"/>
      <c r="M192" s="294"/>
      <c r="N192" s="294"/>
      <c r="O192" s="294"/>
      <c r="P192" s="294"/>
      <c r="Q192" s="294"/>
      <c r="R192" s="294"/>
      <c r="S192" s="294"/>
      <c r="T192" s="294"/>
      <c r="U192" s="294"/>
      <c r="V192" s="294"/>
      <c r="W192" s="294"/>
      <c r="X192" s="294"/>
      <c r="Y192" s="294"/>
    </row>
    <row r="193" spans="1:25" ht="21" x14ac:dyDescent="0.4">
      <c r="A193" s="294"/>
      <c r="B193" s="294"/>
      <c r="C193" s="294"/>
      <c r="D193" s="294"/>
      <c r="E193" s="294"/>
      <c r="F193" s="294"/>
      <c r="G193" s="295"/>
      <c r="H193" s="294"/>
      <c r="I193" s="294"/>
      <c r="J193" s="294"/>
      <c r="K193" s="294"/>
      <c r="L193" s="294"/>
      <c r="M193" s="294"/>
      <c r="N193" s="294"/>
      <c r="O193" s="294"/>
      <c r="P193" s="294"/>
      <c r="Q193" s="294"/>
      <c r="R193" s="294"/>
      <c r="S193" s="294"/>
      <c r="T193" s="294"/>
      <c r="U193" s="294"/>
      <c r="V193" s="294"/>
      <c r="W193" s="294"/>
      <c r="X193" s="294"/>
      <c r="Y193" s="294"/>
    </row>
    <row r="194" spans="1:25" ht="21" x14ac:dyDescent="0.4">
      <c r="A194" s="294"/>
      <c r="B194" s="294"/>
      <c r="C194" s="294"/>
      <c r="D194" s="294"/>
      <c r="E194" s="294"/>
      <c r="F194" s="294"/>
      <c r="G194" s="295"/>
      <c r="H194" s="294"/>
      <c r="I194" s="294"/>
      <c r="J194" s="294"/>
      <c r="K194" s="294"/>
      <c r="L194" s="294"/>
      <c r="M194" s="294"/>
      <c r="N194" s="294"/>
      <c r="O194" s="294"/>
      <c r="P194" s="294"/>
      <c r="Q194" s="294"/>
      <c r="R194" s="294"/>
      <c r="S194" s="294"/>
      <c r="T194" s="294"/>
      <c r="U194" s="294"/>
      <c r="V194" s="294"/>
      <c r="W194" s="294"/>
      <c r="X194" s="294"/>
      <c r="Y194" s="294"/>
    </row>
    <row r="195" spans="1:25" ht="21" x14ac:dyDescent="0.4">
      <c r="A195" s="294"/>
      <c r="B195" s="294"/>
      <c r="C195" s="294"/>
      <c r="D195" s="294"/>
      <c r="E195" s="294"/>
      <c r="F195" s="294"/>
      <c r="G195" s="295"/>
      <c r="H195" s="294"/>
      <c r="I195" s="294"/>
      <c r="J195" s="294"/>
      <c r="K195" s="294"/>
      <c r="L195" s="294"/>
      <c r="M195" s="294"/>
      <c r="N195" s="294"/>
      <c r="O195" s="294"/>
      <c r="P195" s="294"/>
      <c r="Q195" s="294"/>
      <c r="R195" s="294"/>
      <c r="S195" s="294"/>
      <c r="T195" s="294"/>
      <c r="U195" s="294"/>
      <c r="V195" s="294"/>
      <c r="W195" s="294"/>
      <c r="X195" s="294"/>
      <c r="Y195" s="294"/>
    </row>
    <row r="196" spans="1:25" ht="21" x14ac:dyDescent="0.4">
      <c r="A196" s="294"/>
      <c r="B196" s="294"/>
      <c r="C196" s="294"/>
      <c r="D196" s="294"/>
      <c r="E196" s="294"/>
      <c r="F196" s="294"/>
      <c r="G196" s="295"/>
      <c r="H196" s="294"/>
      <c r="I196" s="294"/>
      <c r="J196" s="294"/>
      <c r="K196" s="294"/>
      <c r="L196" s="294"/>
      <c r="M196" s="294"/>
      <c r="N196" s="294"/>
      <c r="O196" s="294"/>
      <c r="P196" s="294"/>
      <c r="Q196" s="294"/>
      <c r="R196" s="294"/>
      <c r="S196" s="294"/>
      <c r="T196" s="294"/>
      <c r="U196" s="294"/>
      <c r="V196" s="294"/>
      <c r="W196" s="294"/>
      <c r="X196" s="294"/>
      <c r="Y196" s="294"/>
    </row>
    <row r="197" spans="1:25" ht="21" x14ac:dyDescent="0.4">
      <c r="A197" s="294"/>
      <c r="B197" s="294"/>
      <c r="C197" s="294"/>
      <c r="D197" s="294"/>
      <c r="E197" s="294"/>
      <c r="F197" s="294"/>
      <c r="G197" s="295"/>
      <c r="H197" s="294"/>
      <c r="I197" s="294"/>
      <c r="J197" s="294"/>
      <c r="K197" s="294"/>
      <c r="L197" s="294"/>
      <c r="M197" s="294"/>
      <c r="N197" s="294"/>
      <c r="O197" s="294"/>
      <c r="P197" s="294"/>
      <c r="Q197" s="294"/>
      <c r="R197" s="294"/>
      <c r="S197" s="294"/>
      <c r="T197" s="294"/>
      <c r="U197" s="294"/>
      <c r="V197" s="294"/>
      <c r="W197" s="294"/>
      <c r="X197" s="294"/>
      <c r="Y197" s="294"/>
    </row>
    <row r="198" spans="1:25" ht="21" x14ac:dyDescent="0.4">
      <c r="A198" s="294"/>
      <c r="B198" s="294"/>
      <c r="C198" s="294"/>
      <c r="D198" s="294"/>
      <c r="E198" s="294"/>
      <c r="F198" s="294"/>
      <c r="G198" s="295"/>
      <c r="H198" s="294"/>
      <c r="I198" s="294"/>
      <c r="J198" s="294"/>
      <c r="K198" s="294"/>
      <c r="L198" s="294"/>
      <c r="M198" s="294"/>
      <c r="N198" s="294"/>
      <c r="O198" s="294"/>
      <c r="P198" s="294"/>
      <c r="Q198" s="294"/>
      <c r="R198" s="294"/>
      <c r="S198" s="294"/>
      <c r="T198" s="294"/>
      <c r="U198" s="294"/>
      <c r="V198" s="294"/>
      <c r="W198" s="294"/>
      <c r="X198" s="294"/>
      <c r="Y198" s="294"/>
    </row>
    <row r="199" spans="1:25" ht="21" x14ac:dyDescent="0.4">
      <c r="A199" s="294"/>
      <c r="B199" s="294"/>
      <c r="C199" s="294"/>
      <c r="D199" s="294"/>
      <c r="E199" s="294"/>
      <c r="F199" s="294"/>
      <c r="G199" s="295"/>
      <c r="H199" s="294"/>
      <c r="I199" s="294"/>
      <c r="J199" s="294"/>
      <c r="K199" s="294"/>
      <c r="L199" s="294"/>
      <c r="M199" s="294"/>
      <c r="N199" s="294"/>
      <c r="O199" s="294"/>
      <c r="P199" s="294"/>
      <c r="Q199" s="294"/>
      <c r="R199" s="294"/>
      <c r="S199" s="294"/>
      <c r="T199" s="294"/>
      <c r="U199" s="294"/>
      <c r="V199" s="294"/>
      <c r="W199" s="294"/>
      <c r="X199" s="294"/>
      <c r="Y199" s="294"/>
    </row>
    <row r="200" spans="1:25" ht="21" x14ac:dyDescent="0.4">
      <c r="A200" s="294"/>
      <c r="B200" s="294"/>
      <c r="C200" s="294"/>
      <c r="D200" s="294"/>
      <c r="E200" s="294"/>
      <c r="F200" s="294"/>
      <c r="G200" s="295"/>
      <c r="H200" s="294"/>
      <c r="I200" s="294"/>
      <c r="J200" s="294"/>
      <c r="K200" s="294"/>
      <c r="L200" s="294"/>
      <c r="M200" s="294"/>
      <c r="N200" s="294"/>
      <c r="O200" s="294"/>
      <c r="P200" s="294"/>
      <c r="Q200" s="294"/>
      <c r="R200" s="294"/>
      <c r="S200" s="294"/>
      <c r="T200" s="294"/>
      <c r="U200" s="294"/>
      <c r="V200" s="294"/>
      <c r="W200" s="294"/>
      <c r="X200" s="294"/>
      <c r="Y200" s="294"/>
    </row>
    <row r="201" spans="1:25" ht="21" x14ac:dyDescent="0.4">
      <c r="A201" s="294"/>
      <c r="B201" s="294"/>
      <c r="C201" s="294"/>
      <c r="D201" s="294"/>
      <c r="E201" s="294"/>
      <c r="F201" s="294"/>
      <c r="G201" s="295"/>
      <c r="H201" s="294"/>
      <c r="I201" s="294"/>
      <c r="J201" s="294"/>
      <c r="K201" s="294"/>
      <c r="L201" s="294"/>
      <c r="M201" s="294"/>
      <c r="N201" s="294"/>
      <c r="O201" s="294"/>
      <c r="P201" s="294"/>
      <c r="Q201" s="294"/>
      <c r="R201" s="294"/>
      <c r="S201" s="294"/>
      <c r="T201" s="294"/>
      <c r="U201" s="294"/>
      <c r="V201" s="294"/>
      <c r="W201" s="294"/>
      <c r="X201" s="294"/>
      <c r="Y201" s="294"/>
    </row>
    <row r="202" spans="1:25" ht="21" x14ac:dyDescent="0.4">
      <c r="A202" s="294"/>
      <c r="B202" s="294"/>
      <c r="C202" s="294"/>
      <c r="D202" s="294"/>
      <c r="E202" s="294"/>
      <c r="F202" s="294"/>
      <c r="G202" s="295"/>
      <c r="H202" s="294"/>
      <c r="I202" s="294"/>
      <c r="J202" s="294"/>
      <c r="K202" s="294"/>
      <c r="L202" s="294"/>
      <c r="M202" s="294"/>
      <c r="N202" s="294"/>
      <c r="O202" s="294"/>
      <c r="P202" s="294"/>
      <c r="Q202" s="294"/>
      <c r="R202" s="294"/>
      <c r="S202" s="294"/>
      <c r="T202" s="294"/>
      <c r="U202" s="294"/>
      <c r="V202" s="294"/>
      <c r="W202" s="294"/>
      <c r="X202" s="294"/>
      <c r="Y202" s="294"/>
    </row>
    <row r="203" spans="1:25" ht="21" x14ac:dyDescent="0.4">
      <c r="A203" s="294"/>
      <c r="B203" s="294"/>
      <c r="C203" s="294"/>
      <c r="D203" s="294"/>
      <c r="E203" s="294"/>
      <c r="F203" s="294"/>
      <c r="G203" s="295"/>
      <c r="H203" s="294"/>
      <c r="I203" s="294"/>
      <c r="J203" s="294"/>
      <c r="K203" s="294"/>
      <c r="L203" s="294"/>
      <c r="M203" s="294"/>
      <c r="N203" s="294"/>
      <c r="O203" s="294"/>
      <c r="P203" s="294"/>
      <c r="Q203" s="294"/>
      <c r="R203" s="294"/>
      <c r="S203" s="294"/>
      <c r="T203" s="294"/>
      <c r="U203" s="294"/>
      <c r="V203" s="294"/>
      <c r="W203" s="294"/>
      <c r="X203" s="294"/>
      <c r="Y203" s="294"/>
    </row>
    <row r="204" spans="1:25" ht="21" x14ac:dyDescent="0.4">
      <c r="A204" s="294"/>
      <c r="B204" s="294"/>
      <c r="C204" s="294"/>
      <c r="D204" s="294"/>
      <c r="E204" s="294"/>
      <c r="F204" s="294"/>
      <c r="G204" s="295"/>
      <c r="H204" s="294"/>
      <c r="I204" s="294"/>
      <c r="J204" s="294"/>
      <c r="K204" s="294"/>
      <c r="L204" s="294"/>
      <c r="M204" s="294"/>
      <c r="N204" s="294"/>
      <c r="O204" s="294"/>
      <c r="P204" s="294"/>
      <c r="Q204" s="294"/>
      <c r="R204" s="294"/>
      <c r="S204" s="294"/>
      <c r="T204" s="294"/>
      <c r="U204" s="294"/>
      <c r="V204" s="294"/>
      <c r="W204" s="294"/>
      <c r="X204" s="294"/>
      <c r="Y204" s="294"/>
    </row>
    <row r="205" spans="1:25" ht="21" x14ac:dyDescent="0.4">
      <c r="A205" s="294"/>
      <c r="B205" s="294"/>
      <c r="C205" s="294"/>
      <c r="D205" s="294"/>
      <c r="E205" s="294"/>
      <c r="F205" s="294"/>
      <c r="G205" s="295"/>
      <c r="H205" s="294"/>
      <c r="I205" s="294"/>
      <c r="J205" s="294"/>
      <c r="K205" s="294"/>
      <c r="L205" s="294"/>
      <c r="M205" s="294"/>
      <c r="N205" s="294"/>
      <c r="O205" s="294"/>
      <c r="P205" s="294"/>
      <c r="Q205" s="294"/>
      <c r="R205" s="294"/>
      <c r="S205" s="294"/>
      <c r="T205" s="294"/>
      <c r="U205" s="294"/>
      <c r="V205" s="294"/>
      <c r="W205" s="294"/>
      <c r="X205" s="294"/>
      <c r="Y205" s="294"/>
    </row>
    <row r="206" spans="1:25" ht="21" x14ac:dyDescent="0.4">
      <c r="A206" s="294"/>
      <c r="B206" s="294"/>
      <c r="C206" s="294"/>
      <c r="D206" s="294"/>
      <c r="E206" s="294"/>
      <c r="F206" s="294"/>
      <c r="G206" s="295"/>
      <c r="H206" s="294"/>
      <c r="I206" s="294"/>
      <c r="J206" s="294"/>
      <c r="K206" s="294"/>
      <c r="L206" s="294"/>
      <c r="M206" s="294"/>
      <c r="N206" s="294"/>
      <c r="O206" s="294"/>
      <c r="P206" s="294"/>
      <c r="Q206" s="294"/>
      <c r="R206" s="294"/>
      <c r="S206" s="294"/>
      <c r="T206" s="294"/>
      <c r="U206" s="294"/>
      <c r="V206" s="294"/>
      <c r="W206" s="294"/>
      <c r="X206" s="294"/>
      <c r="Y206" s="294"/>
    </row>
    <row r="207" spans="1:25" ht="21" x14ac:dyDescent="0.4">
      <c r="A207" s="294"/>
      <c r="B207" s="294"/>
      <c r="C207" s="294"/>
      <c r="D207" s="294"/>
      <c r="E207" s="294"/>
      <c r="F207" s="294"/>
      <c r="G207" s="295"/>
      <c r="H207" s="294"/>
      <c r="I207" s="294"/>
      <c r="J207" s="294"/>
      <c r="K207" s="294"/>
      <c r="L207" s="294"/>
      <c r="M207" s="294"/>
      <c r="N207" s="294"/>
      <c r="O207" s="294"/>
      <c r="P207" s="294"/>
      <c r="Q207" s="294"/>
      <c r="R207" s="294"/>
      <c r="S207" s="294"/>
      <c r="T207" s="294"/>
      <c r="U207" s="294"/>
      <c r="V207" s="294"/>
      <c r="W207" s="294"/>
      <c r="X207" s="294"/>
      <c r="Y207" s="294"/>
    </row>
    <row r="208" spans="1:25" ht="21" x14ac:dyDescent="0.4">
      <c r="A208" s="294"/>
      <c r="B208" s="294"/>
      <c r="C208" s="294"/>
      <c r="D208" s="294"/>
      <c r="E208" s="294"/>
      <c r="F208" s="294"/>
      <c r="G208" s="295"/>
      <c r="H208" s="294"/>
      <c r="I208" s="294"/>
      <c r="J208" s="294"/>
      <c r="K208" s="294"/>
      <c r="L208" s="294"/>
      <c r="M208" s="294"/>
      <c r="N208" s="294"/>
      <c r="O208" s="294"/>
      <c r="P208" s="294"/>
      <c r="Q208" s="294"/>
      <c r="R208" s="294"/>
      <c r="S208" s="294"/>
      <c r="T208" s="294"/>
      <c r="U208" s="294"/>
      <c r="V208" s="294"/>
      <c r="W208" s="294"/>
      <c r="X208" s="294"/>
      <c r="Y208" s="294"/>
    </row>
    <row r="209" spans="1:25" ht="21" x14ac:dyDescent="0.4">
      <c r="A209" s="294"/>
      <c r="B209" s="294"/>
      <c r="C209" s="294"/>
      <c r="D209" s="294"/>
      <c r="E209" s="294"/>
      <c r="F209" s="294"/>
      <c r="G209" s="295"/>
      <c r="H209" s="294"/>
      <c r="I209" s="294"/>
      <c r="J209" s="294"/>
      <c r="K209" s="294"/>
      <c r="L209" s="294"/>
      <c r="M209" s="294"/>
      <c r="N209" s="294"/>
      <c r="O209" s="294"/>
      <c r="P209" s="294"/>
      <c r="Q209" s="294"/>
      <c r="R209" s="294"/>
      <c r="S209" s="294"/>
      <c r="T209" s="294"/>
      <c r="U209" s="294"/>
      <c r="V209" s="294"/>
      <c r="W209" s="294"/>
      <c r="X209" s="294"/>
      <c r="Y209" s="294"/>
    </row>
    <row r="210" spans="1:25" ht="21" x14ac:dyDescent="0.4">
      <c r="A210" s="294"/>
      <c r="B210" s="294"/>
      <c r="C210" s="294"/>
      <c r="D210" s="294"/>
      <c r="E210" s="294"/>
      <c r="F210" s="294"/>
      <c r="G210" s="295"/>
      <c r="H210" s="294"/>
      <c r="I210" s="294"/>
      <c r="J210" s="294"/>
      <c r="K210" s="294"/>
      <c r="L210" s="294"/>
      <c r="M210" s="294"/>
      <c r="N210" s="294"/>
      <c r="O210" s="294"/>
      <c r="P210" s="294"/>
      <c r="Q210" s="294"/>
      <c r="R210" s="294"/>
      <c r="S210" s="294"/>
      <c r="T210" s="294"/>
      <c r="U210" s="294"/>
      <c r="V210" s="294"/>
      <c r="W210" s="294"/>
      <c r="X210" s="294"/>
      <c r="Y210" s="294"/>
    </row>
    <row r="211" spans="1:25" ht="21" x14ac:dyDescent="0.4">
      <c r="A211" s="294"/>
      <c r="B211" s="294"/>
      <c r="C211" s="294"/>
      <c r="D211" s="294"/>
      <c r="E211" s="294"/>
      <c r="F211" s="294"/>
      <c r="G211" s="295"/>
      <c r="H211" s="294"/>
      <c r="I211" s="294"/>
      <c r="J211" s="294"/>
      <c r="K211" s="294"/>
      <c r="L211" s="294"/>
      <c r="M211" s="294"/>
      <c r="N211" s="294"/>
      <c r="O211" s="294"/>
      <c r="P211" s="294"/>
      <c r="Q211" s="294"/>
      <c r="R211" s="294"/>
      <c r="S211" s="294"/>
      <c r="T211" s="294"/>
      <c r="U211" s="294"/>
      <c r="V211" s="294"/>
      <c r="W211" s="294"/>
      <c r="X211" s="294"/>
      <c r="Y211" s="294"/>
    </row>
    <row r="212" spans="1:25" ht="21" x14ac:dyDescent="0.4">
      <c r="A212" s="294"/>
      <c r="B212" s="294"/>
      <c r="C212" s="294"/>
      <c r="D212" s="294"/>
      <c r="E212" s="294"/>
      <c r="F212" s="294"/>
      <c r="G212" s="295"/>
      <c r="H212" s="294"/>
      <c r="I212" s="294"/>
      <c r="J212" s="294"/>
      <c r="K212" s="294"/>
      <c r="L212" s="294"/>
      <c r="M212" s="294"/>
      <c r="N212" s="294"/>
      <c r="O212" s="294"/>
      <c r="P212" s="294"/>
      <c r="Q212" s="294"/>
      <c r="R212" s="294"/>
      <c r="S212" s="294"/>
      <c r="T212" s="294"/>
      <c r="U212" s="294"/>
      <c r="V212" s="294"/>
      <c r="W212" s="294"/>
      <c r="X212" s="294"/>
      <c r="Y212" s="294"/>
    </row>
    <row r="213" spans="1:25" ht="21" x14ac:dyDescent="0.4">
      <c r="A213" s="294"/>
      <c r="B213" s="294"/>
      <c r="C213" s="294"/>
      <c r="D213" s="294"/>
      <c r="E213" s="294"/>
      <c r="F213" s="294"/>
      <c r="G213" s="295"/>
      <c r="H213" s="294"/>
      <c r="I213" s="294"/>
      <c r="J213" s="294"/>
      <c r="K213" s="294"/>
      <c r="L213" s="294"/>
      <c r="M213" s="294"/>
      <c r="N213" s="294"/>
      <c r="O213" s="294"/>
      <c r="P213" s="294"/>
      <c r="Q213" s="294"/>
      <c r="R213" s="294"/>
      <c r="S213" s="294"/>
      <c r="T213" s="294"/>
      <c r="U213" s="294"/>
      <c r="V213" s="294"/>
      <c r="W213" s="294"/>
      <c r="X213" s="294"/>
      <c r="Y213" s="294"/>
    </row>
    <row r="214" spans="1:25" ht="21" x14ac:dyDescent="0.4">
      <c r="A214" s="294"/>
      <c r="B214" s="294"/>
      <c r="C214" s="294"/>
      <c r="D214" s="294"/>
      <c r="E214" s="294"/>
      <c r="F214" s="294"/>
      <c r="G214" s="295"/>
      <c r="H214" s="294"/>
      <c r="I214" s="294"/>
      <c r="J214" s="294"/>
      <c r="K214" s="294"/>
      <c r="L214" s="294"/>
      <c r="M214" s="294"/>
      <c r="N214" s="294"/>
      <c r="O214" s="294"/>
      <c r="P214" s="294"/>
      <c r="Q214" s="294"/>
      <c r="R214" s="294"/>
      <c r="S214" s="294"/>
      <c r="T214" s="294"/>
      <c r="U214" s="294"/>
      <c r="V214" s="294"/>
      <c r="W214" s="294"/>
      <c r="X214" s="294"/>
      <c r="Y214" s="294"/>
    </row>
    <row r="215" spans="1:25" ht="21" x14ac:dyDescent="0.4">
      <c r="A215" s="294"/>
      <c r="B215" s="294"/>
      <c r="C215" s="294"/>
      <c r="D215" s="294"/>
      <c r="E215" s="294"/>
      <c r="F215" s="294"/>
      <c r="G215" s="295"/>
      <c r="H215" s="294"/>
      <c r="I215" s="294"/>
      <c r="J215" s="294"/>
      <c r="K215" s="294"/>
      <c r="L215" s="294"/>
      <c r="M215" s="294"/>
      <c r="N215" s="294"/>
      <c r="O215" s="294"/>
      <c r="P215" s="294"/>
      <c r="Q215" s="294"/>
      <c r="R215" s="294"/>
      <c r="S215" s="294"/>
      <c r="T215" s="294"/>
      <c r="U215" s="294"/>
      <c r="V215" s="294"/>
      <c r="W215" s="294"/>
      <c r="X215" s="294"/>
      <c r="Y215" s="294"/>
    </row>
    <row r="216" spans="1:25" ht="21" x14ac:dyDescent="0.4">
      <c r="A216" s="294"/>
      <c r="B216" s="294"/>
      <c r="C216" s="294"/>
      <c r="D216" s="294"/>
      <c r="E216" s="294"/>
      <c r="F216" s="294"/>
      <c r="G216" s="295"/>
      <c r="H216" s="294"/>
      <c r="I216" s="294"/>
      <c r="J216" s="294"/>
      <c r="K216" s="294"/>
      <c r="L216" s="294"/>
      <c r="M216" s="294"/>
      <c r="N216" s="294"/>
      <c r="O216" s="294"/>
      <c r="P216" s="294"/>
      <c r="Q216" s="294"/>
      <c r="R216" s="294"/>
      <c r="S216" s="294"/>
      <c r="T216" s="294"/>
      <c r="U216" s="294"/>
      <c r="V216" s="294"/>
      <c r="W216" s="294"/>
      <c r="X216" s="294"/>
      <c r="Y216" s="294"/>
    </row>
    <row r="217" spans="1:25" ht="21" x14ac:dyDescent="0.4">
      <c r="A217" s="294"/>
      <c r="B217" s="294"/>
      <c r="C217" s="294"/>
      <c r="D217" s="294"/>
      <c r="E217" s="294"/>
      <c r="F217" s="294"/>
      <c r="G217" s="295"/>
      <c r="H217" s="294"/>
      <c r="I217" s="294"/>
      <c r="J217" s="294"/>
      <c r="K217" s="294"/>
      <c r="L217" s="294"/>
      <c r="M217" s="294"/>
      <c r="N217" s="294"/>
      <c r="O217" s="294"/>
      <c r="P217" s="294"/>
      <c r="Q217" s="294"/>
      <c r="R217" s="294"/>
      <c r="S217" s="294"/>
      <c r="T217" s="294"/>
      <c r="U217" s="294"/>
      <c r="V217" s="294"/>
      <c r="W217" s="294"/>
      <c r="X217" s="294"/>
      <c r="Y217" s="294"/>
    </row>
    <row r="218" spans="1:25" ht="21" x14ac:dyDescent="0.4">
      <c r="A218" s="294"/>
      <c r="B218" s="294"/>
      <c r="C218" s="294"/>
      <c r="D218" s="294"/>
      <c r="E218" s="294"/>
      <c r="F218" s="294"/>
      <c r="G218" s="295"/>
      <c r="H218" s="294"/>
      <c r="I218" s="294"/>
      <c r="J218" s="294"/>
      <c r="K218" s="294"/>
      <c r="L218" s="294"/>
      <c r="M218" s="294"/>
      <c r="N218" s="294"/>
      <c r="O218" s="294"/>
      <c r="P218" s="294"/>
      <c r="Q218" s="294"/>
      <c r="R218" s="294"/>
      <c r="S218" s="294"/>
      <c r="T218" s="294"/>
      <c r="U218" s="294"/>
      <c r="V218" s="294"/>
      <c r="W218" s="294"/>
      <c r="X218" s="294"/>
      <c r="Y218" s="294"/>
    </row>
    <row r="219" spans="1:25" ht="21" x14ac:dyDescent="0.4">
      <c r="A219" s="294"/>
      <c r="B219" s="294"/>
      <c r="C219" s="294"/>
      <c r="D219" s="294"/>
      <c r="E219" s="294"/>
      <c r="F219" s="294"/>
      <c r="G219" s="295"/>
      <c r="H219" s="294"/>
      <c r="I219" s="294"/>
      <c r="J219" s="294"/>
      <c r="K219" s="294"/>
      <c r="L219" s="294"/>
      <c r="M219" s="294"/>
      <c r="N219" s="294"/>
      <c r="O219" s="294"/>
      <c r="P219" s="294"/>
      <c r="Q219" s="294"/>
      <c r="R219" s="294"/>
      <c r="S219" s="294"/>
      <c r="T219" s="294"/>
      <c r="U219" s="294"/>
      <c r="V219" s="294"/>
      <c r="W219" s="294"/>
      <c r="X219" s="294"/>
      <c r="Y219" s="294"/>
    </row>
    <row r="220" spans="1:25" ht="21" x14ac:dyDescent="0.4">
      <c r="A220" s="294"/>
      <c r="B220" s="294"/>
      <c r="C220" s="294"/>
      <c r="D220" s="294"/>
      <c r="E220" s="294"/>
      <c r="F220" s="294"/>
      <c r="G220" s="295"/>
      <c r="H220" s="294"/>
      <c r="I220" s="294"/>
      <c r="J220" s="294"/>
      <c r="K220" s="294"/>
      <c r="L220" s="294"/>
      <c r="M220" s="294"/>
      <c r="N220" s="294"/>
      <c r="O220" s="294"/>
      <c r="P220" s="294"/>
      <c r="Q220" s="294"/>
      <c r="R220" s="294"/>
      <c r="S220" s="294"/>
      <c r="T220" s="294"/>
      <c r="U220" s="294"/>
      <c r="V220" s="294"/>
      <c r="W220" s="294"/>
      <c r="X220" s="294"/>
      <c r="Y220" s="294"/>
    </row>
    <row r="221" spans="1:25" ht="21" x14ac:dyDescent="0.4">
      <c r="A221" s="294"/>
      <c r="B221" s="294"/>
      <c r="C221" s="294"/>
      <c r="D221" s="294"/>
      <c r="E221" s="294"/>
      <c r="F221" s="294"/>
      <c r="G221" s="295"/>
      <c r="H221" s="294"/>
      <c r="I221" s="294"/>
      <c r="J221" s="294"/>
      <c r="K221" s="294"/>
      <c r="L221" s="294"/>
      <c r="M221" s="294"/>
      <c r="N221" s="294"/>
      <c r="O221" s="294"/>
      <c r="P221" s="294"/>
      <c r="Q221" s="294"/>
      <c r="R221" s="294"/>
      <c r="S221" s="294"/>
      <c r="T221" s="294"/>
      <c r="U221" s="294"/>
      <c r="V221" s="294"/>
      <c r="W221" s="294"/>
      <c r="X221" s="294"/>
      <c r="Y221" s="294"/>
    </row>
    <row r="222" spans="1:25" ht="21" x14ac:dyDescent="0.4">
      <c r="A222" s="294"/>
      <c r="B222" s="294"/>
      <c r="C222" s="294"/>
      <c r="D222" s="294"/>
      <c r="E222" s="294"/>
      <c r="F222" s="294"/>
      <c r="G222" s="295"/>
      <c r="H222" s="294"/>
      <c r="I222" s="294"/>
      <c r="J222" s="294"/>
      <c r="K222" s="294"/>
      <c r="L222" s="294"/>
      <c r="M222" s="294"/>
      <c r="N222" s="294"/>
      <c r="O222" s="294"/>
      <c r="P222" s="294"/>
      <c r="Q222" s="294"/>
      <c r="R222" s="294"/>
      <c r="S222" s="294"/>
      <c r="T222" s="294"/>
      <c r="U222" s="294"/>
      <c r="V222" s="294"/>
      <c r="W222" s="294"/>
      <c r="X222" s="294"/>
      <c r="Y222" s="294"/>
    </row>
    <row r="223" spans="1:25" ht="21" x14ac:dyDescent="0.4">
      <c r="A223" s="294"/>
      <c r="B223" s="294"/>
      <c r="C223" s="294"/>
      <c r="D223" s="294"/>
      <c r="E223" s="294"/>
      <c r="F223" s="294"/>
      <c r="G223" s="295"/>
      <c r="H223" s="294"/>
      <c r="I223" s="294"/>
      <c r="J223" s="294"/>
      <c r="K223" s="294"/>
      <c r="L223" s="294"/>
      <c r="M223" s="294"/>
      <c r="N223" s="294"/>
      <c r="O223" s="294"/>
      <c r="P223" s="294"/>
      <c r="Q223" s="294"/>
      <c r="R223" s="294"/>
      <c r="S223" s="294"/>
      <c r="T223" s="294"/>
      <c r="U223" s="294"/>
      <c r="V223" s="294"/>
      <c r="W223" s="294"/>
      <c r="X223" s="294"/>
      <c r="Y223" s="294"/>
    </row>
    <row r="224" spans="1:25" ht="21" x14ac:dyDescent="0.4">
      <c r="A224" s="294"/>
      <c r="B224" s="294"/>
      <c r="C224" s="294"/>
      <c r="D224" s="294"/>
      <c r="E224" s="294"/>
      <c r="F224" s="294"/>
      <c r="G224" s="295"/>
      <c r="H224" s="294"/>
      <c r="I224" s="294"/>
      <c r="J224" s="294"/>
      <c r="K224" s="294"/>
      <c r="L224" s="294"/>
      <c r="M224" s="294"/>
      <c r="N224" s="294"/>
      <c r="O224" s="294"/>
      <c r="P224" s="294"/>
      <c r="Q224" s="294"/>
      <c r="R224" s="294"/>
      <c r="S224" s="294"/>
      <c r="T224" s="294"/>
      <c r="U224" s="294"/>
      <c r="V224" s="294"/>
      <c r="W224" s="294"/>
      <c r="X224" s="294"/>
      <c r="Y224" s="294"/>
    </row>
    <row r="225" spans="1:25" ht="21" x14ac:dyDescent="0.4">
      <c r="A225" s="294"/>
      <c r="B225" s="294"/>
      <c r="C225" s="294"/>
      <c r="D225" s="294"/>
      <c r="E225" s="294"/>
      <c r="F225" s="294"/>
      <c r="G225" s="295"/>
      <c r="H225" s="294"/>
      <c r="I225" s="294"/>
      <c r="J225" s="294"/>
      <c r="K225" s="294"/>
      <c r="L225" s="294"/>
      <c r="M225" s="294"/>
      <c r="N225" s="294"/>
      <c r="O225" s="294"/>
      <c r="P225" s="294"/>
      <c r="Q225" s="294"/>
      <c r="R225" s="294"/>
      <c r="S225" s="294"/>
      <c r="T225" s="294"/>
      <c r="U225" s="294"/>
      <c r="V225" s="294"/>
      <c r="W225" s="294"/>
      <c r="X225" s="294"/>
      <c r="Y225" s="294"/>
    </row>
    <row r="226" spans="1:25" ht="21" x14ac:dyDescent="0.4">
      <c r="A226" s="294"/>
      <c r="B226" s="294"/>
      <c r="C226" s="294"/>
      <c r="D226" s="294"/>
      <c r="E226" s="294"/>
      <c r="F226" s="294"/>
      <c r="G226" s="295"/>
      <c r="H226" s="294"/>
      <c r="I226" s="294"/>
      <c r="J226" s="294"/>
      <c r="K226" s="294"/>
      <c r="L226" s="294"/>
      <c r="M226" s="294"/>
      <c r="N226" s="294"/>
      <c r="O226" s="294"/>
      <c r="P226" s="294"/>
      <c r="Q226" s="294"/>
      <c r="R226" s="294"/>
      <c r="S226" s="294"/>
      <c r="T226" s="294"/>
      <c r="U226" s="294"/>
      <c r="V226" s="294"/>
      <c r="W226" s="294"/>
      <c r="X226" s="294"/>
      <c r="Y226" s="294"/>
    </row>
    <row r="227" spans="1:25" ht="21" x14ac:dyDescent="0.4">
      <c r="A227" s="294"/>
      <c r="B227" s="294"/>
      <c r="C227" s="294"/>
      <c r="D227" s="294"/>
      <c r="E227" s="294"/>
      <c r="F227" s="294"/>
      <c r="G227" s="295"/>
      <c r="H227" s="294"/>
      <c r="I227" s="294"/>
      <c r="J227" s="294"/>
      <c r="K227" s="294"/>
      <c r="L227" s="294"/>
      <c r="M227" s="294"/>
      <c r="N227" s="294"/>
      <c r="O227" s="294"/>
      <c r="P227" s="294"/>
      <c r="Q227" s="294"/>
      <c r="R227" s="294"/>
      <c r="S227" s="294"/>
      <c r="T227" s="294"/>
      <c r="U227" s="294"/>
      <c r="V227" s="294"/>
      <c r="W227" s="294"/>
      <c r="X227" s="294"/>
      <c r="Y227" s="294"/>
    </row>
    <row r="228" spans="1:25" ht="21" x14ac:dyDescent="0.4">
      <c r="A228" s="294"/>
      <c r="B228" s="294"/>
      <c r="C228" s="294"/>
      <c r="D228" s="294"/>
      <c r="E228" s="294"/>
      <c r="F228" s="294"/>
      <c r="G228" s="295"/>
      <c r="H228" s="294"/>
      <c r="I228" s="294"/>
      <c r="J228" s="294"/>
      <c r="K228" s="294"/>
      <c r="L228" s="294"/>
      <c r="M228" s="294"/>
      <c r="N228" s="294"/>
      <c r="O228" s="294"/>
      <c r="P228" s="294"/>
      <c r="Q228" s="294"/>
      <c r="R228" s="294"/>
      <c r="S228" s="294"/>
      <c r="T228" s="294"/>
      <c r="U228" s="294"/>
      <c r="V228" s="294"/>
      <c r="W228" s="294"/>
      <c r="X228" s="294"/>
      <c r="Y228" s="294"/>
    </row>
    <row r="229" spans="1:25" ht="21" x14ac:dyDescent="0.4">
      <c r="A229" s="294"/>
      <c r="B229" s="294"/>
      <c r="C229" s="294"/>
      <c r="D229" s="294"/>
      <c r="E229" s="294"/>
      <c r="F229" s="294"/>
      <c r="G229" s="295"/>
      <c r="H229" s="294"/>
      <c r="I229" s="294"/>
      <c r="J229" s="294"/>
      <c r="K229" s="294"/>
      <c r="L229" s="294"/>
      <c r="M229" s="294"/>
      <c r="N229" s="294"/>
      <c r="O229" s="294"/>
      <c r="P229" s="294"/>
      <c r="Q229" s="294"/>
      <c r="R229" s="294"/>
      <c r="S229" s="294"/>
      <c r="T229" s="294"/>
      <c r="U229" s="294"/>
      <c r="V229" s="294"/>
      <c r="W229" s="294"/>
      <c r="X229" s="294"/>
      <c r="Y229" s="294"/>
    </row>
    <row r="230" spans="1:25" ht="21" x14ac:dyDescent="0.4">
      <c r="A230" s="294"/>
      <c r="B230" s="294"/>
      <c r="C230" s="294"/>
      <c r="D230" s="294"/>
      <c r="E230" s="294"/>
      <c r="F230" s="294"/>
      <c r="G230" s="295"/>
      <c r="H230" s="294"/>
      <c r="I230" s="294"/>
      <c r="J230" s="294"/>
      <c r="K230" s="294"/>
      <c r="L230" s="294"/>
      <c r="M230" s="294"/>
      <c r="N230" s="294"/>
      <c r="O230" s="294"/>
      <c r="P230" s="294"/>
      <c r="Q230" s="294"/>
      <c r="R230" s="294"/>
      <c r="S230" s="294"/>
      <c r="T230" s="294"/>
      <c r="U230" s="294"/>
      <c r="V230" s="294"/>
      <c r="W230" s="294"/>
      <c r="X230" s="294"/>
      <c r="Y230" s="294"/>
    </row>
    <row r="231" spans="1:25" ht="21" x14ac:dyDescent="0.4">
      <c r="A231" s="294"/>
      <c r="B231" s="294"/>
      <c r="C231" s="294"/>
      <c r="D231" s="294"/>
      <c r="E231" s="294"/>
      <c r="F231" s="294"/>
      <c r="G231" s="295"/>
      <c r="H231" s="294"/>
      <c r="I231" s="294"/>
      <c r="J231" s="294"/>
      <c r="K231" s="294"/>
      <c r="L231" s="294"/>
      <c r="M231" s="294"/>
      <c r="N231" s="294"/>
      <c r="O231" s="294"/>
      <c r="P231" s="294"/>
      <c r="Q231" s="294"/>
      <c r="R231" s="294"/>
      <c r="S231" s="294"/>
      <c r="T231" s="294"/>
      <c r="U231" s="294"/>
      <c r="V231" s="294"/>
      <c r="W231" s="294"/>
      <c r="X231" s="294"/>
      <c r="Y231" s="294"/>
    </row>
    <row r="232" spans="1:25" ht="21" x14ac:dyDescent="0.4">
      <c r="A232" s="294"/>
      <c r="B232" s="294"/>
      <c r="C232" s="294"/>
      <c r="D232" s="294"/>
      <c r="E232" s="294"/>
      <c r="F232" s="294"/>
      <c r="G232" s="295"/>
      <c r="H232" s="294"/>
      <c r="I232" s="294"/>
      <c r="J232" s="294"/>
      <c r="K232" s="294"/>
      <c r="L232" s="294"/>
      <c r="M232" s="294"/>
      <c r="N232" s="294"/>
      <c r="O232" s="294"/>
      <c r="P232" s="294"/>
      <c r="Q232" s="294"/>
      <c r="R232" s="294"/>
      <c r="S232" s="294"/>
      <c r="T232" s="294"/>
      <c r="U232" s="294"/>
      <c r="V232" s="294"/>
      <c r="W232" s="294"/>
      <c r="X232" s="294"/>
      <c r="Y232" s="294"/>
    </row>
    <row r="233" spans="1:25" ht="21" x14ac:dyDescent="0.4">
      <c r="A233" s="294"/>
      <c r="B233" s="294"/>
      <c r="C233" s="294"/>
      <c r="D233" s="294"/>
      <c r="E233" s="294"/>
      <c r="F233" s="294"/>
      <c r="G233" s="295"/>
      <c r="H233" s="294"/>
      <c r="I233" s="294"/>
      <c r="J233" s="294"/>
      <c r="K233" s="294"/>
      <c r="L233" s="294"/>
      <c r="M233" s="294"/>
      <c r="N233" s="294"/>
      <c r="O233" s="294"/>
      <c r="P233" s="294"/>
      <c r="Q233" s="294"/>
      <c r="R233" s="294"/>
      <c r="S233" s="294"/>
      <c r="T233" s="294"/>
      <c r="U233" s="294"/>
      <c r="V233" s="294"/>
      <c r="W233" s="294"/>
      <c r="X233" s="294"/>
      <c r="Y233" s="294"/>
    </row>
    <row r="234" spans="1:25" ht="21" x14ac:dyDescent="0.4">
      <c r="A234" s="294"/>
      <c r="B234" s="294"/>
      <c r="C234" s="294"/>
      <c r="D234" s="294"/>
      <c r="E234" s="294"/>
      <c r="F234" s="294"/>
      <c r="G234" s="295"/>
      <c r="H234" s="294"/>
      <c r="I234" s="294"/>
      <c r="J234" s="294"/>
      <c r="K234" s="294"/>
      <c r="L234" s="294"/>
      <c r="M234" s="294"/>
      <c r="N234" s="294"/>
      <c r="O234" s="294"/>
      <c r="P234" s="294"/>
      <c r="Q234" s="294"/>
      <c r="R234" s="294"/>
      <c r="S234" s="294"/>
      <c r="T234" s="294"/>
      <c r="U234" s="294"/>
      <c r="V234" s="294"/>
      <c r="W234" s="294"/>
      <c r="X234" s="294"/>
      <c r="Y234" s="294"/>
    </row>
    <row r="235" spans="1:25" ht="21" x14ac:dyDescent="0.4">
      <c r="A235" s="294"/>
      <c r="B235" s="294"/>
      <c r="C235" s="294"/>
      <c r="D235" s="294"/>
      <c r="E235" s="294"/>
      <c r="F235" s="294"/>
      <c r="G235" s="295"/>
      <c r="H235" s="294"/>
      <c r="I235" s="294"/>
      <c r="J235" s="294"/>
      <c r="K235" s="294"/>
      <c r="L235" s="294"/>
      <c r="M235" s="294"/>
      <c r="N235" s="294"/>
      <c r="O235" s="294"/>
      <c r="P235" s="294"/>
      <c r="Q235" s="294"/>
      <c r="R235" s="294"/>
      <c r="S235" s="294"/>
      <c r="T235" s="294"/>
      <c r="U235" s="294"/>
      <c r="V235" s="294"/>
      <c r="W235" s="294"/>
      <c r="X235" s="294"/>
      <c r="Y235" s="294"/>
    </row>
    <row r="236" spans="1:25" ht="21" x14ac:dyDescent="0.4">
      <c r="A236" s="294"/>
      <c r="B236" s="294"/>
      <c r="C236" s="294"/>
      <c r="D236" s="294"/>
      <c r="E236" s="294"/>
      <c r="F236" s="294"/>
      <c r="G236" s="295"/>
      <c r="H236" s="294"/>
      <c r="I236" s="294"/>
      <c r="J236" s="294"/>
      <c r="K236" s="294"/>
      <c r="L236" s="294"/>
      <c r="M236" s="294"/>
      <c r="N236" s="294"/>
      <c r="O236" s="294"/>
      <c r="P236" s="294"/>
      <c r="Q236" s="294"/>
      <c r="R236" s="294"/>
      <c r="S236" s="294"/>
      <c r="T236" s="294"/>
      <c r="U236" s="294"/>
      <c r="V236" s="294"/>
      <c r="W236" s="294"/>
      <c r="X236" s="294"/>
      <c r="Y236" s="294"/>
    </row>
    <row r="237" spans="1:25" ht="21" x14ac:dyDescent="0.4">
      <c r="A237" s="294"/>
      <c r="B237" s="294"/>
      <c r="C237" s="294"/>
      <c r="D237" s="294"/>
      <c r="E237" s="294"/>
      <c r="F237" s="294"/>
      <c r="G237" s="295"/>
      <c r="H237" s="294"/>
      <c r="I237" s="294"/>
      <c r="J237" s="294"/>
      <c r="K237" s="294"/>
      <c r="L237" s="294"/>
      <c r="M237" s="294"/>
      <c r="N237" s="294"/>
      <c r="O237" s="294"/>
      <c r="P237" s="294"/>
      <c r="Q237" s="294"/>
      <c r="R237" s="294"/>
      <c r="S237" s="294"/>
      <c r="T237" s="294"/>
      <c r="U237" s="294"/>
      <c r="V237" s="294"/>
      <c r="W237" s="294"/>
      <c r="X237" s="294"/>
      <c r="Y237" s="294"/>
    </row>
    <row r="238" spans="1:25" ht="21" x14ac:dyDescent="0.4">
      <c r="A238" s="294"/>
      <c r="B238" s="294"/>
      <c r="C238" s="294"/>
      <c r="D238" s="294"/>
      <c r="E238" s="294"/>
      <c r="F238" s="294"/>
      <c r="G238" s="295"/>
      <c r="H238" s="294"/>
      <c r="I238" s="294"/>
      <c r="J238" s="294"/>
      <c r="K238" s="294"/>
      <c r="L238" s="294"/>
      <c r="M238" s="294"/>
      <c r="N238" s="294"/>
      <c r="O238" s="294"/>
      <c r="P238" s="294"/>
      <c r="Q238" s="294"/>
      <c r="R238" s="294"/>
      <c r="S238" s="294"/>
      <c r="T238" s="294"/>
      <c r="U238" s="294"/>
      <c r="V238" s="294"/>
      <c r="W238" s="294"/>
      <c r="X238" s="294"/>
      <c r="Y238" s="294"/>
    </row>
    <row r="239" spans="1:25" ht="21" x14ac:dyDescent="0.4">
      <c r="A239" s="294"/>
      <c r="B239" s="294"/>
      <c r="C239" s="294"/>
      <c r="D239" s="294"/>
      <c r="E239" s="294"/>
      <c r="F239" s="294"/>
      <c r="G239" s="295"/>
      <c r="H239" s="294"/>
      <c r="I239" s="294"/>
      <c r="J239" s="294"/>
      <c r="K239" s="294"/>
      <c r="L239" s="294"/>
      <c r="M239" s="294"/>
      <c r="N239" s="294"/>
      <c r="O239" s="294"/>
      <c r="P239" s="294"/>
      <c r="Q239" s="294"/>
      <c r="R239" s="294"/>
      <c r="S239" s="294"/>
      <c r="T239" s="294"/>
      <c r="U239" s="294"/>
      <c r="V239" s="294"/>
      <c r="W239" s="294"/>
      <c r="X239" s="294"/>
      <c r="Y239" s="294"/>
    </row>
    <row r="240" spans="1:25" ht="21" x14ac:dyDescent="0.4">
      <c r="A240" s="294"/>
      <c r="B240" s="294"/>
      <c r="C240" s="294"/>
      <c r="D240" s="294"/>
      <c r="E240" s="294"/>
      <c r="F240" s="294"/>
      <c r="G240" s="295"/>
      <c r="H240" s="294"/>
      <c r="I240" s="294"/>
      <c r="J240" s="294"/>
      <c r="K240" s="294"/>
      <c r="L240" s="294"/>
      <c r="M240" s="294"/>
      <c r="N240" s="294"/>
      <c r="O240" s="294"/>
      <c r="P240" s="294"/>
      <c r="Q240" s="294"/>
      <c r="R240" s="294"/>
      <c r="S240" s="294"/>
      <c r="T240" s="294"/>
      <c r="U240" s="294"/>
      <c r="V240" s="294"/>
      <c r="W240" s="294"/>
      <c r="X240" s="294"/>
      <c r="Y240" s="294"/>
    </row>
    <row r="241" spans="1:25" ht="21" x14ac:dyDescent="0.4">
      <c r="A241" s="294"/>
      <c r="B241" s="294"/>
      <c r="C241" s="294"/>
      <c r="D241" s="294"/>
      <c r="E241" s="294"/>
      <c r="F241" s="294"/>
      <c r="G241" s="295"/>
      <c r="H241" s="294"/>
      <c r="I241" s="294"/>
      <c r="J241" s="294"/>
      <c r="K241" s="294"/>
      <c r="L241" s="294"/>
      <c r="M241" s="294"/>
      <c r="N241" s="294"/>
      <c r="O241" s="294"/>
      <c r="P241" s="294"/>
      <c r="Q241" s="294"/>
      <c r="R241" s="294"/>
      <c r="S241" s="294"/>
      <c r="T241" s="294"/>
      <c r="U241" s="294"/>
      <c r="V241" s="294"/>
      <c r="W241" s="294"/>
      <c r="X241" s="294"/>
      <c r="Y241" s="294"/>
    </row>
    <row r="242" spans="1:25" ht="21" x14ac:dyDescent="0.4">
      <c r="A242" s="294"/>
      <c r="B242" s="294"/>
      <c r="C242" s="294"/>
      <c r="D242" s="294"/>
      <c r="E242" s="294"/>
      <c r="F242" s="294"/>
      <c r="G242" s="295"/>
      <c r="H242" s="294"/>
      <c r="I242" s="294"/>
      <c r="J242" s="294"/>
      <c r="K242" s="294"/>
      <c r="L242" s="294"/>
      <c r="M242" s="294"/>
      <c r="N242" s="294"/>
      <c r="O242" s="294"/>
      <c r="P242" s="294"/>
      <c r="Q242" s="294"/>
      <c r="R242" s="294"/>
      <c r="S242" s="294"/>
      <c r="T242" s="294"/>
      <c r="U242" s="294"/>
      <c r="V242" s="294"/>
      <c r="W242" s="294"/>
      <c r="X242" s="294"/>
      <c r="Y242" s="294"/>
    </row>
    <row r="243" spans="1:25" ht="21" x14ac:dyDescent="0.4">
      <c r="A243" s="294"/>
      <c r="B243" s="294"/>
      <c r="C243" s="294"/>
      <c r="D243" s="294"/>
      <c r="E243" s="294"/>
      <c r="F243" s="294"/>
      <c r="G243" s="295"/>
      <c r="H243" s="294"/>
      <c r="I243" s="294"/>
      <c r="J243" s="294"/>
      <c r="K243" s="294"/>
      <c r="L243" s="294"/>
      <c r="M243" s="294"/>
      <c r="N243" s="294"/>
      <c r="O243" s="294"/>
      <c r="P243" s="294"/>
      <c r="Q243" s="294"/>
      <c r="R243" s="294"/>
      <c r="S243" s="294"/>
      <c r="T243" s="294"/>
      <c r="U243" s="294"/>
      <c r="V243" s="294"/>
      <c r="W243" s="294"/>
      <c r="X243" s="294"/>
      <c r="Y243" s="294"/>
    </row>
    <row r="244" spans="1:25" ht="21" x14ac:dyDescent="0.4">
      <c r="A244" s="294"/>
      <c r="B244" s="294"/>
      <c r="C244" s="294"/>
      <c r="D244" s="294"/>
      <c r="E244" s="294"/>
      <c r="F244" s="294"/>
      <c r="G244" s="295"/>
      <c r="H244" s="294"/>
      <c r="I244" s="294"/>
      <c r="J244" s="294"/>
      <c r="K244" s="294"/>
      <c r="L244" s="294"/>
      <c r="M244" s="294"/>
      <c r="N244" s="294"/>
      <c r="O244" s="294"/>
      <c r="P244" s="294"/>
      <c r="Q244" s="294"/>
      <c r="R244" s="294"/>
      <c r="S244" s="294"/>
      <c r="T244" s="294"/>
      <c r="U244" s="294"/>
      <c r="V244" s="294"/>
      <c r="W244" s="294"/>
      <c r="X244" s="294"/>
      <c r="Y244" s="294"/>
    </row>
    <row r="245" spans="1:25" ht="21" x14ac:dyDescent="0.4">
      <c r="A245" s="294"/>
      <c r="B245" s="294"/>
      <c r="C245" s="294"/>
      <c r="D245" s="294"/>
      <c r="E245" s="294"/>
      <c r="F245" s="294"/>
      <c r="G245" s="295"/>
      <c r="H245" s="294"/>
      <c r="I245" s="294"/>
      <c r="J245" s="294"/>
      <c r="K245" s="294"/>
      <c r="L245" s="294"/>
      <c r="M245" s="294"/>
      <c r="N245" s="294"/>
      <c r="O245" s="294"/>
      <c r="P245" s="294"/>
      <c r="Q245" s="294"/>
      <c r="R245" s="294"/>
      <c r="S245" s="294"/>
      <c r="T245" s="294"/>
      <c r="U245" s="294"/>
      <c r="V245" s="294"/>
      <c r="W245" s="294"/>
      <c r="X245" s="294"/>
      <c r="Y245" s="294"/>
    </row>
    <row r="246" spans="1:25" ht="21" x14ac:dyDescent="0.4">
      <c r="A246" s="294"/>
      <c r="B246" s="294"/>
      <c r="C246" s="294"/>
      <c r="D246" s="294"/>
      <c r="E246" s="294"/>
      <c r="F246" s="294"/>
      <c r="G246" s="295"/>
      <c r="H246" s="294"/>
      <c r="I246" s="294"/>
      <c r="J246" s="294"/>
      <c r="K246" s="294"/>
      <c r="L246" s="294"/>
      <c r="M246" s="294"/>
      <c r="N246" s="294"/>
      <c r="O246" s="294"/>
      <c r="P246" s="294"/>
      <c r="Q246" s="294"/>
      <c r="R246" s="294"/>
      <c r="S246" s="294"/>
      <c r="T246" s="294"/>
      <c r="U246" s="294"/>
      <c r="V246" s="294"/>
      <c r="W246" s="294"/>
      <c r="X246" s="294"/>
      <c r="Y246" s="294"/>
    </row>
    <row r="247" spans="1:25" ht="21" x14ac:dyDescent="0.4">
      <c r="A247" s="294"/>
      <c r="B247" s="294"/>
      <c r="C247" s="294"/>
      <c r="D247" s="294"/>
      <c r="E247" s="294"/>
      <c r="F247" s="294"/>
      <c r="G247" s="295"/>
      <c r="H247" s="294"/>
      <c r="I247" s="294"/>
      <c r="J247" s="294"/>
      <c r="K247" s="294"/>
      <c r="L247" s="294"/>
      <c r="M247" s="294"/>
      <c r="N247" s="294"/>
      <c r="O247" s="294"/>
      <c r="P247" s="294"/>
      <c r="Q247" s="294"/>
      <c r="R247" s="294"/>
      <c r="S247" s="294"/>
      <c r="T247" s="294"/>
      <c r="U247" s="294"/>
      <c r="V247" s="294"/>
      <c r="W247" s="294"/>
      <c r="X247" s="294"/>
      <c r="Y247" s="294"/>
    </row>
    <row r="248" spans="1:25" ht="21" x14ac:dyDescent="0.4">
      <c r="A248" s="294"/>
      <c r="B248" s="294"/>
      <c r="C248" s="294"/>
      <c r="D248" s="294"/>
      <c r="E248" s="294"/>
      <c r="F248" s="294"/>
      <c r="G248" s="295"/>
      <c r="H248" s="294"/>
      <c r="I248" s="294"/>
      <c r="J248" s="294"/>
      <c r="K248" s="294"/>
      <c r="L248" s="294"/>
      <c r="M248" s="294"/>
      <c r="N248" s="294"/>
      <c r="O248" s="294"/>
      <c r="P248" s="294"/>
      <c r="Q248" s="294"/>
      <c r="R248" s="294"/>
      <c r="S248" s="294"/>
      <c r="T248" s="294"/>
      <c r="U248" s="294"/>
      <c r="V248" s="294"/>
      <c r="W248" s="294"/>
      <c r="X248" s="294"/>
      <c r="Y248" s="294"/>
    </row>
    <row r="249" spans="1:25" ht="21" x14ac:dyDescent="0.4">
      <c r="A249" s="294"/>
      <c r="B249" s="294"/>
      <c r="C249" s="294"/>
      <c r="D249" s="294"/>
      <c r="E249" s="294"/>
      <c r="F249" s="294"/>
      <c r="G249" s="295"/>
      <c r="H249" s="294"/>
      <c r="I249" s="294"/>
      <c r="J249" s="294"/>
      <c r="K249" s="294"/>
      <c r="L249" s="294"/>
      <c r="M249" s="294"/>
      <c r="N249" s="294"/>
      <c r="O249" s="294"/>
      <c r="P249" s="294"/>
      <c r="Q249" s="294"/>
      <c r="R249" s="294"/>
      <c r="S249" s="294"/>
      <c r="T249" s="294"/>
      <c r="U249" s="294"/>
      <c r="V249" s="294"/>
      <c r="W249" s="294"/>
      <c r="X249" s="294"/>
      <c r="Y249" s="294"/>
    </row>
    <row r="250" spans="1:25" ht="21" x14ac:dyDescent="0.4">
      <c r="A250" s="294"/>
      <c r="B250" s="294"/>
      <c r="C250" s="294"/>
      <c r="D250" s="294"/>
      <c r="E250" s="294"/>
      <c r="F250" s="294"/>
      <c r="G250" s="295"/>
      <c r="H250" s="294"/>
      <c r="I250" s="294"/>
      <c r="J250" s="294"/>
      <c r="K250" s="294"/>
      <c r="L250" s="294"/>
      <c r="M250" s="294"/>
      <c r="N250" s="294"/>
      <c r="O250" s="294"/>
      <c r="P250" s="294"/>
      <c r="Q250" s="294"/>
      <c r="R250" s="294"/>
      <c r="S250" s="294"/>
      <c r="T250" s="294"/>
      <c r="U250" s="294"/>
      <c r="V250" s="294"/>
      <c r="W250" s="294"/>
      <c r="X250" s="294"/>
      <c r="Y250" s="294"/>
    </row>
    <row r="251" spans="1:25" ht="21" x14ac:dyDescent="0.4">
      <c r="A251" s="294"/>
      <c r="B251" s="294"/>
      <c r="C251" s="294"/>
      <c r="D251" s="294"/>
      <c r="E251" s="294"/>
      <c r="F251" s="294"/>
      <c r="G251" s="295"/>
      <c r="H251" s="294"/>
      <c r="I251" s="294"/>
      <c r="J251" s="294"/>
      <c r="K251" s="294"/>
      <c r="L251" s="294"/>
      <c r="M251" s="294"/>
      <c r="N251" s="294"/>
      <c r="O251" s="294"/>
      <c r="P251" s="294"/>
      <c r="Q251" s="294"/>
      <c r="R251" s="294"/>
      <c r="S251" s="294"/>
      <c r="T251" s="294"/>
      <c r="U251" s="294"/>
      <c r="V251" s="294"/>
      <c r="W251" s="294"/>
      <c r="X251" s="294"/>
      <c r="Y251" s="294"/>
    </row>
    <row r="252" spans="1:25" ht="21" x14ac:dyDescent="0.4">
      <c r="A252" s="294"/>
      <c r="B252" s="294"/>
      <c r="C252" s="294"/>
      <c r="D252" s="294"/>
      <c r="E252" s="294"/>
      <c r="F252" s="294"/>
      <c r="G252" s="295"/>
      <c r="H252" s="294"/>
      <c r="I252" s="294"/>
      <c r="J252" s="294"/>
      <c r="K252" s="294"/>
      <c r="L252" s="294"/>
      <c r="M252" s="294"/>
      <c r="N252" s="294"/>
      <c r="O252" s="294"/>
      <c r="P252" s="294"/>
      <c r="Q252" s="294"/>
      <c r="R252" s="294"/>
      <c r="S252" s="294"/>
      <c r="T252" s="294"/>
      <c r="U252" s="294"/>
      <c r="V252" s="294"/>
      <c r="W252" s="294"/>
      <c r="X252" s="294"/>
      <c r="Y252" s="294"/>
    </row>
    <row r="253" spans="1:25" ht="21" x14ac:dyDescent="0.4">
      <c r="A253" s="294"/>
      <c r="B253" s="294"/>
      <c r="C253" s="294"/>
      <c r="D253" s="294"/>
      <c r="E253" s="294"/>
      <c r="F253" s="294"/>
      <c r="G253" s="295"/>
      <c r="H253" s="294"/>
      <c r="I253" s="294"/>
      <c r="J253" s="294"/>
      <c r="K253" s="294"/>
      <c r="L253" s="294"/>
      <c r="M253" s="294"/>
      <c r="N253" s="294"/>
      <c r="O253" s="294"/>
      <c r="P253" s="294"/>
      <c r="Q253" s="294"/>
      <c r="R253" s="294"/>
      <c r="S253" s="294"/>
      <c r="T253" s="294"/>
      <c r="U253" s="294"/>
      <c r="V253" s="294"/>
      <c r="W253" s="294"/>
      <c r="X253" s="294"/>
      <c r="Y253" s="294"/>
    </row>
    <row r="254" spans="1:25" ht="21" x14ac:dyDescent="0.4">
      <c r="A254" s="294"/>
      <c r="B254" s="294"/>
      <c r="C254" s="294"/>
      <c r="D254" s="294"/>
      <c r="E254" s="294"/>
      <c r="F254" s="294"/>
      <c r="G254" s="295"/>
      <c r="H254" s="294"/>
      <c r="I254" s="294"/>
      <c r="J254" s="294"/>
      <c r="K254" s="294"/>
      <c r="L254" s="294"/>
      <c r="M254" s="294"/>
      <c r="N254" s="294"/>
      <c r="O254" s="294"/>
      <c r="P254" s="294"/>
      <c r="Q254" s="294"/>
      <c r="R254" s="294"/>
      <c r="S254" s="294"/>
      <c r="T254" s="294"/>
      <c r="U254" s="294"/>
      <c r="V254" s="294"/>
      <c r="W254" s="294"/>
      <c r="X254" s="294"/>
      <c r="Y254" s="294"/>
    </row>
    <row r="255" spans="1:25" ht="21" x14ac:dyDescent="0.4">
      <c r="A255" s="294"/>
      <c r="B255" s="294"/>
      <c r="C255" s="294"/>
      <c r="D255" s="294"/>
      <c r="E255" s="294"/>
      <c r="F255" s="294"/>
      <c r="G255" s="295"/>
      <c r="H255" s="294"/>
      <c r="I255" s="294"/>
      <c r="J255" s="294"/>
      <c r="K255" s="294"/>
      <c r="L255" s="294"/>
      <c r="M255" s="294"/>
      <c r="N255" s="294"/>
      <c r="O255" s="294"/>
      <c r="P255" s="294"/>
      <c r="Q255" s="294"/>
      <c r="R255" s="294"/>
      <c r="S255" s="294"/>
      <c r="T255" s="294"/>
      <c r="U255" s="294"/>
      <c r="V255" s="294"/>
      <c r="W255" s="294"/>
      <c r="X255" s="294"/>
      <c r="Y255" s="294"/>
    </row>
    <row r="256" spans="1:25" ht="21" x14ac:dyDescent="0.4">
      <c r="A256" s="294"/>
      <c r="B256" s="294"/>
      <c r="C256" s="294"/>
      <c r="D256" s="294"/>
      <c r="E256" s="294"/>
      <c r="F256" s="294"/>
      <c r="G256" s="295"/>
      <c r="H256" s="294"/>
      <c r="I256" s="294"/>
      <c r="J256" s="294"/>
      <c r="K256" s="294"/>
      <c r="L256" s="294"/>
      <c r="M256" s="294"/>
      <c r="N256" s="294"/>
      <c r="O256" s="294"/>
      <c r="P256" s="294"/>
      <c r="Q256" s="294"/>
      <c r="R256" s="294"/>
      <c r="S256" s="294"/>
      <c r="T256" s="294"/>
      <c r="U256" s="294"/>
      <c r="V256" s="294"/>
      <c r="W256" s="294"/>
      <c r="X256" s="294"/>
      <c r="Y256" s="294"/>
    </row>
    <row r="257" spans="1:25" ht="21" x14ac:dyDescent="0.4">
      <c r="A257" s="294"/>
      <c r="B257" s="294"/>
      <c r="C257" s="294"/>
      <c r="D257" s="294"/>
      <c r="E257" s="294"/>
      <c r="F257" s="294"/>
      <c r="G257" s="295"/>
      <c r="H257" s="294"/>
      <c r="I257" s="294"/>
      <c r="J257" s="294"/>
      <c r="K257" s="294"/>
      <c r="L257" s="294"/>
      <c r="M257" s="294"/>
      <c r="N257" s="294"/>
      <c r="O257" s="294"/>
      <c r="P257" s="294"/>
      <c r="Q257" s="294"/>
      <c r="R257" s="294"/>
      <c r="S257" s="294"/>
      <c r="T257" s="294"/>
      <c r="U257" s="294"/>
      <c r="V257" s="294"/>
      <c r="W257" s="294"/>
      <c r="X257" s="294"/>
      <c r="Y257" s="294"/>
    </row>
    <row r="258" spans="1:25" ht="21" x14ac:dyDescent="0.4">
      <c r="A258" s="294"/>
      <c r="B258" s="294"/>
      <c r="C258" s="294"/>
      <c r="D258" s="294"/>
      <c r="E258" s="294"/>
      <c r="F258" s="294"/>
      <c r="G258" s="295"/>
      <c r="H258" s="294"/>
      <c r="I258" s="294"/>
      <c r="J258" s="294"/>
      <c r="K258" s="294"/>
      <c r="L258" s="294"/>
      <c r="M258" s="294"/>
      <c r="N258" s="294"/>
      <c r="O258" s="294"/>
      <c r="P258" s="294"/>
      <c r="Q258" s="294"/>
      <c r="R258" s="294"/>
      <c r="S258" s="294"/>
      <c r="T258" s="294"/>
      <c r="U258" s="294"/>
      <c r="V258" s="294"/>
      <c r="W258" s="294"/>
      <c r="X258" s="294"/>
      <c r="Y258" s="294"/>
    </row>
    <row r="259" spans="1:25" ht="21" x14ac:dyDescent="0.4">
      <c r="A259" s="294"/>
      <c r="B259" s="294"/>
      <c r="C259" s="294"/>
      <c r="D259" s="294"/>
      <c r="E259" s="294"/>
      <c r="F259" s="294"/>
      <c r="G259" s="295"/>
      <c r="H259" s="294"/>
      <c r="I259" s="294"/>
      <c r="J259" s="294"/>
      <c r="K259" s="294"/>
      <c r="L259" s="294"/>
      <c r="M259" s="294"/>
      <c r="N259" s="294"/>
      <c r="O259" s="294"/>
      <c r="P259" s="294"/>
      <c r="Q259" s="294"/>
      <c r="R259" s="294"/>
      <c r="S259" s="294"/>
      <c r="T259" s="294"/>
      <c r="U259" s="294"/>
      <c r="V259" s="294"/>
      <c r="W259" s="294"/>
      <c r="X259" s="294"/>
      <c r="Y259" s="294"/>
    </row>
    <row r="260" spans="1:25" ht="21" x14ac:dyDescent="0.4">
      <c r="A260" s="294"/>
      <c r="B260" s="294"/>
      <c r="C260" s="294"/>
      <c r="D260" s="294"/>
      <c r="E260" s="294"/>
      <c r="F260" s="294"/>
      <c r="G260" s="295"/>
      <c r="H260" s="294"/>
      <c r="I260" s="294"/>
      <c r="J260" s="294"/>
      <c r="K260" s="294"/>
      <c r="L260" s="294"/>
      <c r="M260" s="294"/>
      <c r="N260" s="294"/>
      <c r="O260" s="294"/>
      <c r="P260" s="294"/>
      <c r="Q260" s="294"/>
      <c r="R260" s="294"/>
      <c r="S260" s="294"/>
      <c r="T260" s="294"/>
      <c r="U260" s="294"/>
      <c r="V260" s="294"/>
      <c r="W260" s="294"/>
      <c r="X260" s="294"/>
      <c r="Y260" s="294"/>
    </row>
    <row r="261" spans="1:25" ht="21" x14ac:dyDescent="0.4">
      <c r="A261" s="294"/>
      <c r="B261" s="294"/>
      <c r="C261" s="294"/>
      <c r="D261" s="294"/>
      <c r="E261" s="294"/>
      <c r="F261" s="294"/>
      <c r="G261" s="295"/>
      <c r="H261" s="294"/>
      <c r="I261" s="294"/>
      <c r="J261" s="294"/>
      <c r="K261" s="294"/>
      <c r="L261" s="294"/>
      <c r="M261" s="294"/>
      <c r="N261" s="294"/>
      <c r="O261" s="294"/>
      <c r="P261" s="294"/>
      <c r="Q261" s="294"/>
      <c r="R261" s="294"/>
      <c r="S261" s="294"/>
      <c r="T261" s="294"/>
      <c r="U261" s="294"/>
      <c r="V261" s="294"/>
      <c r="W261" s="294"/>
      <c r="X261" s="294"/>
      <c r="Y261" s="294"/>
    </row>
    <row r="262" spans="1:25" ht="21" x14ac:dyDescent="0.4">
      <c r="A262" s="294"/>
      <c r="B262" s="294"/>
      <c r="C262" s="294"/>
      <c r="D262" s="294"/>
      <c r="E262" s="294"/>
      <c r="F262" s="294"/>
      <c r="G262" s="295"/>
      <c r="H262" s="294"/>
      <c r="I262" s="294"/>
      <c r="J262" s="294"/>
      <c r="K262" s="294"/>
      <c r="L262" s="294"/>
      <c r="M262" s="294"/>
      <c r="N262" s="294"/>
      <c r="O262" s="294"/>
      <c r="P262" s="294"/>
      <c r="Q262" s="294"/>
      <c r="R262" s="294"/>
      <c r="S262" s="294"/>
      <c r="T262" s="294"/>
      <c r="U262" s="294"/>
      <c r="V262" s="294"/>
      <c r="W262" s="294"/>
      <c r="X262" s="294"/>
      <c r="Y262" s="294"/>
    </row>
    <row r="263" spans="1:25" ht="21" x14ac:dyDescent="0.4">
      <c r="A263" s="294"/>
      <c r="B263" s="294"/>
      <c r="C263" s="294"/>
      <c r="D263" s="294"/>
      <c r="E263" s="294"/>
      <c r="F263" s="294"/>
      <c r="G263" s="295"/>
      <c r="H263" s="294"/>
      <c r="I263" s="294"/>
      <c r="J263" s="294"/>
      <c r="K263" s="294"/>
      <c r="L263" s="294"/>
      <c r="M263" s="294"/>
      <c r="N263" s="294"/>
      <c r="O263" s="294"/>
      <c r="P263" s="294"/>
      <c r="Q263" s="294"/>
      <c r="R263" s="294"/>
      <c r="S263" s="294"/>
      <c r="T263" s="294"/>
      <c r="U263" s="294"/>
      <c r="V263" s="294"/>
      <c r="W263" s="294"/>
      <c r="X263" s="294"/>
      <c r="Y263" s="294"/>
    </row>
    <row r="264" spans="1:25" ht="21" x14ac:dyDescent="0.4">
      <c r="A264" s="294"/>
      <c r="B264" s="294"/>
      <c r="C264" s="294"/>
      <c r="D264" s="294"/>
      <c r="E264" s="294"/>
      <c r="F264" s="294"/>
      <c r="G264" s="295"/>
      <c r="H264" s="294"/>
      <c r="I264" s="294"/>
      <c r="J264" s="294"/>
      <c r="K264" s="294"/>
      <c r="L264" s="294"/>
      <c r="M264" s="294"/>
      <c r="N264" s="294"/>
      <c r="O264" s="294"/>
      <c r="P264" s="294"/>
      <c r="Q264" s="294"/>
      <c r="R264" s="294"/>
      <c r="S264" s="294"/>
      <c r="T264" s="294"/>
      <c r="U264" s="294"/>
      <c r="V264" s="294"/>
      <c r="W264" s="294"/>
      <c r="X264" s="294"/>
      <c r="Y264" s="294"/>
    </row>
    <row r="265" spans="1:25" ht="21" x14ac:dyDescent="0.4">
      <c r="A265" s="294"/>
      <c r="B265" s="294"/>
      <c r="C265" s="294"/>
      <c r="D265" s="294"/>
      <c r="E265" s="294"/>
      <c r="F265" s="294"/>
      <c r="G265" s="295"/>
      <c r="H265" s="294"/>
      <c r="I265" s="294"/>
      <c r="J265" s="294"/>
      <c r="K265" s="294"/>
      <c r="L265" s="294"/>
      <c r="M265" s="294"/>
      <c r="N265" s="294"/>
      <c r="O265" s="294"/>
      <c r="P265" s="294"/>
      <c r="Q265" s="294"/>
      <c r="R265" s="294"/>
      <c r="S265" s="294"/>
      <c r="T265" s="294"/>
      <c r="U265" s="294"/>
      <c r="V265" s="294"/>
      <c r="W265" s="294"/>
      <c r="X265" s="294"/>
      <c r="Y265" s="294"/>
    </row>
    <row r="266" spans="1:25" ht="21" x14ac:dyDescent="0.4">
      <c r="A266" s="294"/>
      <c r="B266" s="294"/>
      <c r="C266" s="294"/>
      <c r="D266" s="294"/>
      <c r="E266" s="294"/>
      <c r="F266" s="294"/>
      <c r="G266" s="295"/>
      <c r="H266" s="294"/>
      <c r="I266" s="294"/>
      <c r="J266" s="294"/>
      <c r="K266" s="294"/>
      <c r="L266" s="294"/>
      <c r="M266" s="294"/>
      <c r="N266" s="294"/>
      <c r="O266" s="294"/>
      <c r="P266" s="294"/>
      <c r="Q266" s="294"/>
      <c r="R266" s="294"/>
      <c r="S266" s="294"/>
      <c r="T266" s="294"/>
      <c r="U266" s="294"/>
      <c r="V266" s="294"/>
      <c r="W266" s="294"/>
      <c r="X266" s="294"/>
      <c r="Y266" s="294"/>
    </row>
    <row r="267" spans="1:25" ht="21" x14ac:dyDescent="0.4">
      <c r="A267" s="294"/>
      <c r="B267" s="294"/>
      <c r="C267" s="294"/>
      <c r="D267" s="294"/>
      <c r="E267" s="294"/>
      <c r="F267" s="294"/>
      <c r="G267" s="295"/>
      <c r="H267" s="294"/>
      <c r="I267" s="294"/>
      <c r="J267" s="294"/>
      <c r="K267" s="294"/>
      <c r="L267" s="294"/>
      <c r="M267" s="294"/>
      <c r="N267" s="294"/>
      <c r="O267" s="294"/>
      <c r="P267" s="294"/>
      <c r="Q267" s="294"/>
      <c r="R267" s="294"/>
      <c r="S267" s="294"/>
      <c r="T267" s="294"/>
      <c r="U267" s="294"/>
      <c r="V267" s="294"/>
      <c r="W267" s="294"/>
      <c r="X267" s="294"/>
      <c r="Y267" s="294"/>
    </row>
    <row r="268" spans="1:25" ht="21" x14ac:dyDescent="0.4">
      <c r="A268" s="294"/>
      <c r="B268" s="294"/>
      <c r="C268" s="294"/>
      <c r="D268" s="294"/>
      <c r="E268" s="294"/>
      <c r="F268" s="294"/>
      <c r="G268" s="295"/>
      <c r="H268" s="294"/>
      <c r="I268" s="294"/>
      <c r="J268" s="294"/>
      <c r="K268" s="294"/>
      <c r="L268" s="294"/>
      <c r="M268" s="294"/>
      <c r="N268" s="294"/>
      <c r="O268" s="294"/>
      <c r="P268" s="294"/>
      <c r="Q268" s="294"/>
      <c r="R268" s="294"/>
      <c r="S268" s="294"/>
      <c r="T268" s="294"/>
      <c r="U268" s="294"/>
      <c r="V268" s="294"/>
      <c r="W268" s="294"/>
      <c r="X268" s="294"/>
      <c r="Y268" s="294"/>
    </row>
    <row r="269" spans="1:25" ht="21" x14ac:dyDescent="0.4">
      <c r="A269" s="294"/>
      <c r="B269" s="294"/>
      <c r="C269" s="294"/>
      <c r="D269" s="294"/>
      <c r="E269" s="294"/>
      <c r="F269" s="294"/>
      <c r="G269" s="295"/>
      <c r="H269" s="294"/>
      <c r="I269" s="294"/>
      <c r="J269" s="294"/>
      <c r="K269" s="294"/>
      <c r="L269" s="294"/>
      <c r="M269" s="294"/>
      <c r="N269" s="294"/>
      <c r="O269" s="294"/>
      <c r="P269" s="294"/>
      <c r="Q269" s="294"/>
      <c r="R269" s="294"/>
      <c r="S269" s="294"/>
      <c r="T269" s="294"/>
      <c r="U269" s="294"/>
      <c r="V269" s="294"/>
      <c r="W269" s="294"/>
      <c r="X269" s="294"/>
      <c r="Y269" s="294"/>
    </row>
    <row r="270" spans="1:25" ht="21" x14ac:dyDescent="0.4">
      <c r="A270" s="294"/>
      <c r="B270" s="294"/>
      <c r="C270" s="294"/>
      <c r="D270" s="294"/>
      <c r="E270" s="294"/>
      <c r="F270" s="294"/>
      <c r="G270" s="295"/>
      <c r="H270" s="294"/>
      <c r="I270" s="294"/>
      <c r="J270" s="294"/>
      <c r="K270" s="294"/>
      <c r="L270" s="294"/>
      <c r="M270" s="294"/>
      <c r="N270" s="294"/>
      <c r="O270" s="294"/>
      <c r="P270" s="294"/>
      <c r="Q270" s="294"/>
      <c r="R270" s="294"/>
      <c r="S270" s="294"/>
      <c r="T270" s="294"/>
      <c r="U270" s="294"/>
      <c r="V270" s="294"/>
      <c r="W270" s="294"/>
      <c r="X270" s="294"/>
      <c r="Y270" s="294"/>
    </row>
    <row r="271" spans="1:25" ht="21" x14ac:dyDescent="0.4">
      <c r="A271" s="294"/>
      <c r="B271" s="294"/>
      <c r="C271" s="294"/>
      <c r="D271" s="294"/>
      <c r="E271" s="294"/>
      <c r="F271" s="294"/>
      <c r="G271" s="295"/>
      <c r="H271" s="294"/>
      <c r="I271" s="294"/>
      <c r="J271" s="294"/>
      <c r="K271" s="294"/>
      <c r="L271" s="294"/>
      <c r="M271" s="294"/>
      <c r="N271" s="294"/>
      <c r="O271" s="294"/>
      <c r="P271" s="294"/>
      <c r="Q271" s="294"/>
      <c r="R271" s="294"/>
      <c r="S271" s="294"/>
      <c r="T271" s="294"/>
      <c r="U271" s="294"/>
      <c r="V271" s="294"/>
      <c r="W271" s="294"/>
      <c r="X271" s="294"/>
      <c r="Y271" s="294"/>
    </row>
    <row r="272" spans="1:25" ht="21" x14ac:dyDescent="0.4">
      <c r="A272" s="294"/>
      <c r="B272" s="294"/>
      <c r="C272" s="294"/>
      <c r="D272" s="294"/>
      <c r="E272" s="294"/>
      <c r="F272" s="294"/>
      <c r="G272" s="295"/>
      <c r="H272" s="294"/>
      <c r="I272" s="294"/>
      <c r="J272" s="294"/>
      <c r="K272" s="294"/>
      <c r="L272" s="294"/>
      <c r="M272" s="294"/>
      <c r="N272" s="294"/>
      <c r="O272" s="294"/>
      <c r="P272" s="294"/>
      <c r="Q272" s="294"/>
      <c r="R272" s="294"/>
      <c r="S272" s="294"/>
      <c r="T272" s="294"/>
      <c r="U272" s="294"/>
      <c r="V272" s="294"/>
      <c r="W272" s="294"/>
      <c r="X272" s="294"/>
      <c r="Y272" s="294"/>
    </row>
    <row r="273" spans="1:25" ht="21" x14ac:dyDescent="0.4">
      <c r="A273" s="294"/>
      <c r="B273" s="294"/>
      <c r="C273" s="294"/>
      <c r="D273" s="294"/>
      <c r="E273" s="294"/>
      <c r="F273" s="294"/>
      <c r="G273" s="295"/>
      <c r="H273" s="294"/>
      <c r="I273" s="294"/>
      <c r="J273" s="294"/>
      <c r="K273" s="294"/>
      <c r="L273" s="294"/>
      <c r="M273" s="294"/>
      <c r="N273" s="294"/>
      <c r="O273" s="294"/>
      <c r="P273" s="294"/>
      <c r="Q273" s="294"/>
      <c r="R273" s="294"/>
      <c r="S273" s="294"/>
      <c r="T273" s="294"/>
      <c r="U273" s="294"/>
      <c r="V273" s="294"/>
      <c r="W273" s="294"/>
      <c r="X273" s="294"/>
      <c r="Y273" s="294"/>
    </row>
    <row r="274" spans="1:25" ht="21" x14ac:dyDescent="0.4">
      <c r="A274" s="294"/>
      <c r="B274" s="294"/>
      <c r="C274" s="294"/>
      <c r="D274" s="294"/>
      <c r="E274" s="294"/>
      <c r="F274" s="294"/>
      <c r="G274" s="295"/>
      <c r="H274" s="294"/>
      <c r="I274" s="294"/>
      <c r="J274" s="294"/>
      <c r="K274" s="294"/>
      <c r="L274" s="294"/>
      <c r="M274" s="294"/>
      <c r="N274" s="294"/>
      <c r="O274" s="294"/>
      <c r="P274" s="294"/>
      <c r="Q274" s="294"/>
      <c r="R274" s="294"/>
      <c r="S274" s="294"/>
      <c r="T274" s="294"/>
      <c r="U274" s="294"/>
      <c r="V274" s="294"/>
      <c r="W274" s="294"/>
      <c r="X274" s="294"/>
      <c r="Y274" s="294"/>
    </row>
    <row r="275" spans="1:25" ht="21" x14ac:dyDescent="0.4">
      <c r="A275" s="294"/>
      <c r="B275" s="294"/>
      <c r="C275" s="294"/>
      <c r="D275" s="294"/>
      <c r="E275" s="294"/>
      <c r="F275" s="294"/>
      <c r="G275" s="295"/>
      <c r="H275" s="294"/>
      <c r="I275" s="294"/>
      <c r="J275" s="294"/>
      <c r="K275" s="294"/>
      <c r="L275" s="294"/>
      <c r="M275" s="294"/>
      <c r="N275" s="294"/>
      <c r="O275" s="294"/>
      <c r="P275" s="294"/>
      <c r="Q275" s="294"/>
      <c r="R275" s="294"/>
      <c r="S275" s="294"/>
      <c r="T275" s="294"/>
      <c r="U275" s="294"/>
      <c r="V275" s="294"/>
      <c r="W275" s="294"/>
      <c r="X275" s="294"/>
      <c r="Y275" s="294"/>
    </row>
    <row r="276" spans="1:25" ht="21" x14ac:dyDescent="0.4">
      <c r="A276" s="294"/>
      <c r="B276" s="294"/>
      <c r="C276" s="294"/>
      <c r="D276" s="294"/>
      <c r="E276" s="294"/>
      <c r="F276" s="294"/>
      <c r="G276" s="295"/>
      <c r="H276" s="294"/>
      <c r="I276" s="294"/>
      <c r="J276" s="294"/>
      <c r="K276" s="294"/>
      <c r="L276" s="294"/>
      <c r="M276" s="294"/>
      <c r="N276" s="294"/>
      <c r="O276" s="294"/>
      <c r="P276" s="294"/>
      <c r="Q276" s="294"/>
      <c r="R276" s="294"/>
      <c r="S276" s="294"/>
      <c r="T276" s="294"/>
      <c r="U276" s="294"/>
      <c r="V276" s="294"/>
      <c r="W276" s="294"/>
      <c r="X276" s="294"/>
      <c r="Y276" s="294"/>
    </row>
    <row r="277" spans="1:25" ht="21" x14ac:dyDescent="0.4">
      <c r="A277" s="294"/>
      <c r="B277" s="294"/>
      <c r="C277" s="294"/>
      <c r="D277" s="294"/>
      <c r="E277" s="294"/>
      <c r="F277" s="294"/>
      <c r="G277" s="295"/>
      <c r="H277" s="294"/>
      <c r="I277" s="294"/>
      <c r="J277" s="294"/>
      <c r="K277" s="294"/>
      <c r="L277" s="294"/>
      <c r="M277" s="294"/>
      <c r="N277" s="294"/>
      <c r="O277" s="294"/>
      <c r="P277" s="294"/>
      <c r="Q277" s="294"/>
      <c r="R277" s="294"/>
      <c r="S277" s="294"/>
      <c r="T277" s="294"/>
      <c r="U277" s="294"/>
      <c r="V277" s="294"/>
      <c r="W277" s="294"/>
      <c r="X277" s="294"/>
      <c r="Y277" s="294"/>
    </row>
    <row r="278" spans="1:25" ht="21" x14ac:dyDescent="0.4">
      <c r="A278" s="294"/>
      <c r="B278" s="294"/>
      <c r="C278" s="294"/>
      <c r="D278" s="294"/>
      <c r="E278" s="294"/>
      <c r="F278" s="294"/>
      <c r="G278" s="295"/>
      <c r="H278" s="294"/>
      <c r="I278" s="294"/>
      <c r="J278" s="294"/>
      <c r="K278" s="294"/>
      <c r="L278" s="294"/>
      <c r="M278" s="294"/>
      <c r="N278" s="294"/>
      <c r="O278" s="294"/>
      <c r="P278" s="294"/>
      <c r="Q278" s="294"/>
      <c r="R278" s="294"/>
      <c r="S278" s="294"/>
      <c r="T278" s="294"/>
      <c r="U278" s="294"/>
      <c r="V278" s="294"/>
      <c r="W278" s="294"/>
      <c r="X278" s="294"/>
      <c r="Y278" s="294"/>
    </row>
    <row r="279" spans="1:25" ht="21" x14ac:dyDescent="0.4">
      <c r="A279" s="294"/>
      <c r="B279" s="294"/>
      <c r="C279" s="294"/>
      <c r="D279" s="294"/>
      <c r="E279" s="294"/>
      <c r="F279" s="294"/>
      <c r="G279" s="295"/>
      <c r="H279" s="294"/>
      <c r="I279" s="294"/>
      <c r="J279" s="294"/>
      <c r="K279" s="294"/>
      <c r="L279" s="294"/>
      <c r="M279" s="294"/>
      <c r="N279" s="294"/>
      <c r="O279" s="294"/>
      <c r="P279" s="294"/>
      <c r="Q279" s="294"/>
      <c r="R279" s="294"/>
      <c r="S279" s="294"/>
      <c r="T279" s="294"/>
      <c r="U279" s="294"/>
      <c r="V279" s="294"/>
      <c r="W279" s="294"/>
      <c r="X279" s="294"/>
      <c r="Y279" s="294"/>
    </row>
    <row r="280" spans="1:25" ht="21" x14ac:dyDescent="0.4">
      <c r="A280" s="294"/>
      <c r="B280" s="294"/>
      <c r="C280" s="294"/>
      <c r="D280" s="294"/>
      <c r="E280" s="294"/>
      <c r="F280" s="294"/>
      <c r="G280" s="295"/>
      <c r="H280" s="294"/>
      <c r="I280" s="294"/>
      <c r="J280" s="294"/>
      <c r="K280" s="294"/>
      <c r="L280" s="294"/>
      <c r="M280" s="294"/>
      <c r="N280" s="294"/>
      <c r="O280" s="294"/>
      <c r="P280" s="294"/>
      <c r="Q280" s="294"/>
      <c r="R280" s="294"/>
      <c r="S280" s="294"/>
      <c r="T280" s="294"/>
      <c r="U280" s="294"/>
      <c r="V280" s="294"/>
      <c r="W280" s="294"/>
      <c r="X280" s="294"/>
      <c r="Y280" s="294"/>
    </row>
    <row r="281" spans="1:25" ht="21" x14ac:dyDescent="0.4">
      <c r="A281" s="294"/>
      <c r="B281" s="294"/>
      <c r="C281" s="294"/>
      <c r="D281" s="294"/>
      <c r="E281" s="294"/>
      <c r="F281" s="294"/>
      <c r="G281" s="295"/>
      <c r="H281" s="294"/>
      <c r="I281" s="294"/>
      <c r="J281" s="294"/>
      <c r="K281" s="294"/>
      <c r="L281" s="294"/>
      <c r="M281" s="294"/>
      <c r="N281" s="294"/>
      <c r="O281" s="294"/>
      <c r="P281" s="294"/>
      <c r="Q281" s="294"/>
      <c r="R281" s="294"/>
      <c r="S281" s="294"/>
      <c r="T281" s="294"/>
      <c r="U281" s="294"/>
      <c r="V281" s="294"/>
      <c r="W281" s="294"/>
      <c r="X281" s="294"/>
      <c r="Y281" s="294"/>
    </row>
    <row r="282" spans="1:25" ht="21" x14ac:dyDescent="0.4">
      <c r="A282" s="294"/>
      <c r="B282" s="294"/>
      <c r="C282" s="294"/>
      <c r="D282" s="294"/>
      <c r="E282" s="294"/>
      <c r="F282" s="294"/>
      <c r="G282" s="295"/>
      <c r="H282" s="294"/>
      <c r="I282" s="294"/>
      <c r="J282" s="294"/>
      <c r="K282" s="294"/>
      <c r="L282" s="294"/>
      <c r="M282" s="294"/>
      <c r="N282" s="294"/>
      <c r="O282" s="294"/>
      <c r="P282" s="294"/>
      <c r="Q282" s="294"/>
      <c r="R282" s="294"/>
      <c r="S282" s="294"/>
      <c r="T282" s="294"/>
      <c r="U282" s="294"/>
      <c r="V282" s="294"/>
      <c r="W282" s="294"/>
      <c r="X282" s="294"/>
      <c r="Y282" s="294"/>
    </row>
    <row r="283" spans="1:25" ht="21" x14ac:dyDescent="0.4">
      <c r="A283" s="294"/>
      <c r="B283" s="294"/>
      <c r="C283" s="294"/>
      <c r="D283" s="294"/>
      <c r="E283" s="294"/>
      <c r="F283" s="294"/>
      <c r="G283" s="295"/>
      <c r="H283" s="294"/>
      <c r="I283" s="294"/>
      <c r="J283" s="294"/>
      <c r="K283" s="294"/>
      <c r="L283" s="294"/>
      <c r="M283" s="294"/>
      <c r="N283" s="294"/>
      <c r="O283" s="294"/>
      <c r="P283" s="294"/>
      <c r="Q283" s="294"/>
      <c r="R283" s="294"/>
      <c r="S283" s="294"/>
      <c r="T283" s="294"/>
      <c r="U283" s="294"/>
      <c r="V283" s="294"/>
      <c r="W283" s="294"/>
      <c r="X283" s="294"/>
      <c r="Y283" s="294"/>
    </row>
    <row r="284" spans="1:25" ht="21" x14ac:dyDescent="0.4">
      <c r="A284" s="294"/>
      <c r="B284" s="294"/>
      <c r="C284" s="294"/>
      <c r="D284" s="294"/>
      <c r="E284" s="294"/>
      <c r="F284" s="294"/>
      <c r="G284" s="295"/>
      <c r="H284" s="294"/>
      <c r="I284" s="294"/>
      <c r="J284" s="294"/>
      <c r="K284" s="294"/>
      <c r="L284" s="294"/>
      <c r="M284" s="294"/>
      <c r="N284" s="294"/>
      <c r="O284" s="294"/>
      <c r="P284" s="294"/>
      <c r="Q284" s="294"/>
      <c r="R284" s="294"/>
      <c r="S284" s="294"/>
      <c r="T284" s="294"/>
      <c r="U284" s="294"/>
      <c r="V284" s="294"/>
      <c r="W284" s="294"/>
      <c r="X284" s="294"/>
      <c r="Y284" s="294"/>
    </row>
    <row r="285" spans="1:25" ht="21" x14ac:dyDescent="0.4">
      <c r="A285" s="294"/>
      <c r="B285" s="294"/>
      <c r="C285" s="294"/>
      <c r="D285" s="294"/>
      <c r="E285" s="294"/>
      <c r="F285" s="294"/>
      <c r="G285" s="295"/>
      <c r="H285" s="294"/>
      <c r="I285" s="294"/>
      <c r="J285" s="294"/>
      <c r="K285" s="294"/>
      <c r="L285" s="294"/>
      <c r="M285" s="294"/>
      <c r="N285" s="294"/>
      <c r="O285" s="294"/>
      <c r="P285" s="294"/>
      <c r="Q285" s="294"/>
      <c r="R285" s="294"/>
      <c r="S285" s="294"/>
      <c r="T285" s="294"/>
      <c r="U285" s="294"/>
      <c r="V285" s="294"/>
      <c r="W285" s="294"/>
      <c r="X285" s="294"/>
      <c r="Y285" s="294"/>
    </row>
    <row r="286" spans="1:25" ht="21" x14ac:dyDescent="0.4">
      <c r="A286" s="294"/>
      <c r="B286" s="294"/>
      <c r="C286" s="294"/>
      <c r="D286" s="294"/>
      <c r="E286" s="294"/>
      <c r="F286" s="294"/>
      <c r="G286" s="295"/>
      <c r="H286" s="294"/>
      <c r="I286" s="294"/>
      <c r="J286" s="294"/>
      <c r="K286" s="294"/>
      <c r="L286" s="294"/>
      <c r="M286" s="294"/>
      <c r="N286" s="294"/>
      <c r="O286" s="294"/>
      <c r="P286" s="294"/>
      <c r="Q286" s="294"/>
      <c r="R286" s="294"/>
      <c r="S286" s="294"/>
      <c r="T286" s="294"/>
      <c r="U286" s="294"/>
      <c r="V286" s="294"/>
      <c r="W286" s="294"/>
      <c r="X286" s="294"/>
      <c r="Y286" s="294"/>
    </row>
    <row r="287" spans="1:25" ht="21" x14ac:dyDescent="0.4">
      <c r="A287" s="294"/>
      <c r="B287" s="294"/>
      <c r="C287" s="294"/>
      <c r="D287" s="294"/>
      <c r="E287" s="294"/>
      <c r="F287" s="294"/>
      <c r="G287" s="295"/>
      <c r="H287" s="294"/>
      <c r="I287" s="294"/>
      <c r="J287" s="294"/>
      <c r="K287" s="294"/>
      <c r="L287" s="294"/>
      <c r="M287" s="294"/>
      <c r="N287" s="294"/>
      <c r="O287" s="294"/>
      <c r="P287" s="294"/>
      <c r="Q287" s="294"/>
      <c r="R287" s="294"/>
      <c r="S287" s="294"/>
      <c r="T287" s="294"/>
      <c r="U287" s="294"/>
      <c r="V287" s="294"/>
      <c r="W287" s="294"/>
      <c r="X287" s="294"/>
      <c r="Y287" s="294"/>
    </row>
    <row r="288" spans="1:25" ht="21" x14ac:dyDescent="0.4">
      <c r="A288" s="294"/>
      <c r="B288" s="294"/>
      <c r="C288" s="294"/>
      <c r="D288" s="294"/>
      <c r="E288" s="294"/>
      <c r="F288" s="294"/>
      <c r="G288" s="295"/>
      <c r="H288" s="294"/>
      <c r="I288" s="294"/>
      <c r="J288" s="294"/>
      <c r="K288" s="294"/>
      <c r="L288" s="294"/>
      <c r="M288" s="294"/>
      <c r="N288" s="294"/>
      <c r="O288" s="294"/>
      <c r="P288" s="294"/>
      <c r="Q288" s="294"/>
      <c r="R288" s="294"/>
      <c r="S288" s="294"/>
      <c r="T288" s="294"/>
      <c r="U288" s="294"/>
      <c r="V288" s="294"/>
      <c r="W288" s="294"/>
      <c r="X288" s="294"/>
      <c r="Y288" s="294"/>
    </row>
    <row r="289" spans="1:25" ht="21" x14ac:dyDescent="0.4">
      <c r="A289" s="294"/>
      <c r="B289" s="294"/>
      <c r="C289" s="294"/>
      <c r="D289" s="294"/>
      <c r="E289" s="294"/>
      <c r="F289" s="294"/>
      <c r="G289" s="295"/>
      <c r="H289" s="294"/>
      <c r="I289" s="294"/>
      <c r="J289" s="294"/>
      <c r="K289" s="294"/>
      <c r="L289" s="294"/>
      <c r="M289" s="294"/>
      <c r="N289" s="294"/>
      <c r="O289" s="294"/>
      <c r="P289" s="294"/>
      <c r="Q289" s="294"/>
      <c r="R289" s="294"/>
      <c r="S289" s="294"/>
      <c r="T289" s="294"/>
      <c r="U289" s="294"/>
      <c r="V289" s="294"/>
      <c r="W289" s="294"/>
      <c r="X289" s="294"/>
      <c r="Y289" s="294"/>
    </row>
    <row r="290" spans="1:25" ht="21" x14ac:dyDescent="0.4">
      <c r="A290" s="294"/>
      <c r="B290" s="294"/>
      <c r="C290" s="294"/>
      <c r="D290" s="294"/>
      <c r="E290" s="294"/>
      <c r="F290" s="294"/>
      <c r="G290" s="295"/>
      <c r="H290" s="294"/>
      <c r="I290" s="294"/>
      <c r="J290" s="294"/>
      <c r="K290" s="294"/>
      <c r="L290" s="294"/>
      <c r="M290" s="294"/>
      <c r="N290" s="294"/>
      <c r="O290" s="294"/>
      <c r="P290" s="294"/>
      <c r="Q290" s="294"/>
      <c r="R290" s="294"/>
      <c r="S290" s="294"/>
      <c r="T290" s="294"/>
      <c r="U290" s="294"/>
      <c r="V290" s="294"/>
      <c r="W290" s="294"/>
      <c r="X290" s="294"/>
      <c r="Y290" s="294"/>
    </row>
    <row r="291" spans="1:25" ht="21" x14ac:dyDescent="0.4">
      <c r="A291" s="294"/>
      <c r="B291" s="294"/>
      <c r="C291" s="294"/>
      <c r="D291" s="294"/>
      <c r="E291" s="294"/>
      <c r="F291" s="294"/>
      <c r="G291" s="295"/>
      <c r="H291" s="294"/>
      <c r="I291" s="294"/>
      <c r="J291" s="294"/>
      <c r="K291" s="294"/>
      <c r="L291" s="294"/>
      <c r="M291" s="294"/>
      <c r="N291" s="294"/>
      <c r="O291" s="294"/>
      <c r="P291" s="294"/>
      <c r="Q291" s="294"/>
      <c r="R291" s="294"/>
      <c r="S291" s="294"/>
      <c r="T291" s="294"/>
      <c r="U291" s="294"/>
      <c r="V291" s="294"/>
      <c r="W291" s="294"/>
      <c r="X291" s="294"/>
      <c r="Y291" s="294"/>
    </row>
    <row r="292" spans="1:25" ht="21" x14ac:dyDescent="0.4">
      <c r="A292" s="294"/>
      <c r="B292" s="294"/>
      <c r="C292" s="294"/>
      <c r="D292" s="294"/>
      <c r="E292" s="294"/>
      <c r="F292" s="294"/>
      <c r="G292" s="295"/>
      <c r="H292" s="294"/>
      <c r="I292" s="294"/>
      <c r="J292" s="294"/>
      <c r="K292" s="294"/>
      <c r="L292" s="294"/>
      <c r="M292" s="294"/>
      <c r="N292" s="294"/>
      <c r="O292" s="294"/>
      <c r="P292" s="294"/>
      <c r="Q292" s="294"/>
      <c r="R292" s="294"/>
      <c r="S292" s="294"/>
      <c r="T292" s="294"/>
      <c r="U292" s="294"/>
      <c r="V292" s="294"/>
      <c r="W292" s="294"/>
      <c r="X292" s="294"/>
      <c r="Y292" s="294"/>
    </row>
    <row r="293" spans="1:25" ht="21" x14ac:dyDescent="0.4">
      <c r="A293" s="294"/>
      <c r="B293" s="294"/>
      <c r="C293" s="294"/>
      <c r="D293" s="294"/>
      <c r="E293" s="294"/>
      <c r="F293" s="294"/>
      <c r="G293" s="295"/>
      <c r="H293" s="294"/>
      <c r="I293" s="294"/>
      <c r="J293" s="294"/>
      <c r="K293" s="294"/>
      <c r="L293" s="294"/>
      <c r="M293" s="294"/>
      <c r="N293" s="294"/>
      <c r="O293" s="294"/>
      <c r="P293" s="294"/>
      <c r="Q293" s="294"/>
      <c r="R293" s="294"/>
      <c r="S293" s="294"/>
      <c r="T293" s="294"/>
      <c r="U293" s="294"/>
      <c r="V293" s="294"/>
      <c r="W293" s="294"/>
      <c r="X293" s="294"/>
      <c r="Y293" s="294"/>
    </row>
    <row r="294" spans="1:25" ht="21" x14ac:dyDescent="0.4">
      <c r="A294" s="294"/>
      <c r="B294" s="294"/>
      <c r="C294" s="294"/>
      <c r="D294" s="294"/>
      <c r="E294" s="294"/>
      <c r="F294" s="294"/>
      <c r="G294" s="295"/>
      <c r="H294" s="294"/>
      <c r="I294" s="294"/>
      <c r="J294" s="294"/>
      <c r="K294" s="294"/>
      <c r="L294" s="294"/>
      <c r="M294" s="294"/>
      <c r="N294" s="294"/>
      <c r="O294" s="294"/>
      <c r="P294" s="294"/>
      <c r="Q294" s="294"/>
      <c r="R294" s="294"/>
      <c r="S294" s="294"/>
      <c r="T294" s="294"/>
      <c r="U294" s="294"/>
      <c r="V294" s="294"/>
      <c r="W294" s="294"/>
      <c r="X294" s="294"/>
      <c r="Y294" s="294"/>
    </row>
    <row r="295" spans="1:25" ht="21" x14ac:dyDescent="0.4">
      <c r="A295" s="294"/>
      <c r="B295" s="294"/>
      <c r="C295" s="294"/>
      <c r="D295" s="294"/>
      <c r="E295" s="294"/>
      <c r="F295" s="294"/>
      <c r="G295" s="295"/>
      <c r="H295" s="294"/>
      <c r="I295" s="294"/>
      <c r="J295" s="294"/>
      <c r="K295" s="294"/>
      <c r="L295" s="294"/>
      <c r="M295" s="294"/>
      <c r="N295" s="294"/>
      <c r="O295" s="294"/>
      <c r="P295" s="294"/>
      <c r="Q295" s="294"/>
      <c r="R295" s="294"/>
      <c r="S295" s="294"/>
      <c r="T295" s="294"/>
      <c r="U295" s="294"/>
      <c r="V295" s="294"/>
      <c r="W295" s="294"/>
      <c r="X295" s="294"/>
      <c r="Y295" s="294"/>
    </row>
    <row r="296" spans="1:25" ht="21" x14ac:dyDescent="0.4">
      <c r="A296" s="294"/>
      <c r="B296" s="294"/>
      <c r="C296" s="294"/>
      <c r="D296" s="294"/>
      <c r="E296" s="294"/>
      <c r="F296" s="294"/>
      <c r="G296" s="295"/>
      <c r="H296" s="294"/>
      <c r="I296" s="294"/>
      <c r="J296" s="294"/>
      <c r="K296" s="294"/>
      <c r="L296" s="294"/>
      <c r="M296" s="294"/>
      <c r="N296" s="294"/>
      <c r="O296" s="294"/>
      <c r="P296" s="294"/>
      <c r="Q296" s="294"/>
      <c r="R296" s="294"/>
      <c r="S296" s="294"/>
      <c r="T296" s="294"/>
      <c r="U296" s="294"/>
      <c r="V296" s="294"/>
      <c r="W296" s="294"/>
      <c r="X296" s="294"/>
      <c r="Y296" s="294"/>
    </row>
    <row r="297" spans="1:25" ht="21" x14ac:dyDescent="0.4">
      <c r="A297" s="294"/>
      <c r="B297" s="294"/>
      <c r="C297" s="294"/>
      <c r="D297" s="294"/>
      <c r="E297" s="294"/>
      <c r="F297" s="294"/>
      <c r="G297" s="295"/>
      <c r="H297" s="294"/>
      <c r="I297" s="294"/>
      <c r="J297" s="294"/>
      <c r="K297" s="294"/>
      <c r="L297" s="294"/>
      <c r="M297" s="294"/>
      <c r="N297" s="294"/>
      <c r="O297" s="294"/>
      <c r="P297" s="294"/>
      <c r="Q297" s="294"/>
      <c r="R297" s="294"/>
      <c r="S297" s="294"/>
      <c r="T297" s="294"/>
      <c r="U297" s="294"/>
      <c r="V297" s="294"/>
      <c r="W297" s="294"/>
      <c r="X297" s="294"/>
      <c r="Y297" s="294"/>
    </row>
    <row r="298" spans="1:25" ht="21" x14ac:dyDescent="0.4">
      <c r="A298" s="294"/>
      <c r="B298" s="294"/>
      <c r="C298" s="294"/>
      <c r="D298" s="294"/>
      <c r="E298" s="294"/>
      <c r="F298" s="294"/>
      <c r="G298" s="295"/>
      <c r="H298" s="294"/>
      <c r="I298" s="294"/>
      <c r="J298" s="294"/>
      <c r="K298" s="294"/>
      <c r="L298" s="294"/>
      <c r="M298" s="294"/>
      <c r="N298" s="294"/>
      <c r="O298" s="294"/>
      <c r="P298" s="294"/>
      <c r="Q298" s="294"/>
      <c r="R298" s="294"/>
      <c r="S298" s="294"/>
      <c r="T298" s="294"/>
      <c r="U298" s="294"/>
      <c r="V298" s="294"/>
      <c r="W298" s="294"/>
      <c r="X298" s="294"/>
      <c r="Y298" s="294"/>
    </row>
    <row r="299" spans="1:25" ht="21" x14ac:dyDescent="0.4">
      <c r="A299" s="294"/>
      <c r="B299" s="294"/>
      <c r="C299" s="294"/>
      <c r="D299" s="294"/>
      <c r="E299" s="294"/>
      <c r="F299" s="294"/>
      <c r="G299" s="295"/>
      <c r="H299" s="294"/>
      <c r="I299" s="294"/>
      <c r="J299" s="294"/>
      <c r="K299" s="294"/>
      <c r="L299" s="294"/>
      <c r="M299" s="294"/>
      <c r="N299" s="294"/>
      <c r="O299" s="294"/>
      <c r="P299" s="294"/>
      <c r="Q299" s="294"/>
      <c r="R299" s="294"/>
      <c r="S299" s="294"/>
      <c r="T299" s="294"/>
      <c r="U299" s="294"/>
      <c r="V299" s="294"/>
      <c r="W299" s="294"/>
      <c r="X299" s="294"/>
      <c r="Y299" s="294"/>
    </row>
    <row r="300" spans="1:25" ht="21" x14ac:dyDescent="0.4">
      <c r="A300" s="294"/>
      <c r="B300" s="294"/>
      <c r="C300" s="294"/>
      <c r="D300" s="294"/>
      <c r="E300" s="294"/>
      <c r="F300" s="294"/>
      <c r="G300" s="295"/>
      <c r="H300" s="294"/>
      <c r="I300" s="294"/>
      <c r="J300" s="294"/>
      <c r="K300" s="294"/>
      <c r="L300" s="294"/>
      <c r="M300" s="294"/>
      <c r="N300" s="294"/>
      <c r="O300" s="294"/>
      <c r="P300" s="294"/>
      <c r="Q300" s="294"/>
      <c r="R300" s="294"/>
      <c r="S300" s="294"/>
      <c r="T300" s="294"/>
      <c r="U300" s="294"/>
      <c r="V300" s="294"/>
      <c r="W300" s="294"/>
      <c r="X300" s="294"/>
      <c r="Y300" s="294"/>
    </row>
    <row r="301" spans="1:25" ht="21" x14ac:dyDescent="0.4">
      <c r="A301" s="294"/>
      <c r="B301" s="294"/>
      <c r="C301" s="294"/>
      <c r="D301" s="294"/>
      <c r="E301" s="294"/>
      <c r="F301" s="294"/>
      <c r="G301" s="295"/>
      <c r="H301" s="294"/>
      <c r="I301" s="294"/>
      <c r="J301" s="294"/>
      <c r="K301" s="294"/>
      <c r="L301" s="294"/>
      <c r="M301" s="294"/>
      <c r="N301" s="294"/>
      <c r="O301" s="294"/>
      <c r="P301" s="294"/>
      <c r="Q301" s="294"/>
      <c r="R301" s="294"/>
      <c r="S301" s="294"/>
      <c r="T301" s="294"/>
      <c r="U301" s="294"/>
      <c r="V301" s="294"/>
      <c r="W301" s="294"/>
      <c r="X301" s="294"/>
      <c r="Y301" s="294"/>
    </row>
    <row r="302" spans="1:25" ht="21" x14ac:dyDescent="0.4">
      <c r="A302" s="294"/>
      <c r="B302" s="294"/>
      <c r="C302" s="294"/>
      <c r="D302" s="294"/>
      <c r="E302" s="294"/>
      <c r="F302" s="294"/>
      <c r="G302" s="295"/>
      <c r="H302" s="294"/>
      <c r="I302" s="294"/>
      <c r="J302" s="294"/>
      <c r="K302" s="294"/>
      <c r="L302" s="294"/>
      <c r="M302" s="294"/>
      <c r="N302" s="294"/>
      <c r="O302" s="294"/>
      <c r="P302" s="294"/>
      <c r="Q302" s="294"/>
      <c r="R302" s="294"/>
      <c r="S302" s="294"/>
      <c r="T302" s="294"/>
      <c r="U302" s="294"/>
      <c r="V302" s="294"/>
      <c r="W302" s="294"/>
      <c r="X302" s="294"/>
      <c r="Y302" s="294"/>
    </row>
    <row r="303" spans="1:25" ht="21" x14ac:dyDescent="0.4">
      <c r="A303" s="294"/>
      <c r="B303" s="294"/>
      <c r="C303" s="294"/>
      <c r="D303" s="294"/>
      <c r="E303" s="294"/>
      <c r="F303" s="294"/>
      <c r="G303" s="295"/>
      <c r="H303" s="294"/>
      <c r="I303" s="294"/>
      <c r="J303" s="294"/>
      <c r="K303" s="294"/>
      <c r="L303" s="294"/>
      <c r="M303" s="294"/>
      <c r="N303" s="294"/>
      <c r="O303" s="294"/>
      <c r="P303" s="294"/>
      <c r="Q303" s="294"/>
      <c r="R303" s="294"/>
      <c r="S303" s="294"/>
      <c r="T303" s="294"/>
      <c r="U303" s="294"/>
      <c r="V303" s="294"/>
      <c r="W303" s="294"/>
      <c r="X303" s="294"/>
      <c r="Y303" s="294"/>
    </row>
    <row r="304" spans="1:25" ht="21" x14ac:dyDescent="0.4">
      <c r="A304" s="294"/>
      <c r="B304" s="294"/>
      <c r="C304" s="294"/>
      <c r="D304" s="294"/>
      <c r="E304" s="294"/>
      <c r="F304" s="294"/>
      <c r="G304" s="295"/>
      <c r="H304" s="294"/>
      <c r="I304" s="294"/>
      <c r="J304" s="294"/>
      <c r="K304" s="294"/>
      <c r="L304" s="294"/>
      <c r="M304" s="294"/>
      <c r="N304" s="294"/>
      <c r="O304" s="294"/>
      <c r="P304" s="294"/>
      <c r="Q304" s="294"/>
      <c r="R304" s="294"/>
      <c r="S304" s="294"/>
      <c r="T304" s="294"/>
      <c r="U304" s="294"/>
      <c r="V304" s="294"/>
      <c r="W304" s="294"/>
      <c r="X304" s="294"/>
      <c r="Y304" s="294"/>
    </row>
    <row r="305" spans="1:25" ht="21" x14ac:dyDescent="0.4">
      <c r="A305" s="294"/>
      <c r="B305" s="294"/>
      <c r="C305" s="294"/>
      <c r="D305" s="294"/>
      <c r="E305" s="294"/>
      <c r="F305" s="294"/>
      <c r="G305" s="295"/>
      <c r="H305" s="294"/>
      <c r="I305" s="294"/>
      <c r="J305" s="294"/>
      <c r="K305" s="294"/>
      <c r="L305" s="294"/>
      <c r="M305" s="294"/>
      <c r="N305" s="294"/>
      <c r="O305" s="294"/>
      <c r="P305" s="294"/>
      <c r="Q305" s="294"/>
      <c r="R305" s="294"/>
      <c r="S305" s="294"/>
      <c r="T305" s="294"/>
      <c r="U305" s="294"/>
      <c r="V305" s="294"/>
      <c r="W305" s="294"/>
      <c r="X305" s="294"/>
      <c r="Y305" s="294"/>
    </row>
    <row r="306" spans="1:25" ht="21" x14ac:dyDescent="0.4">
      <c r="A306" s="294"/>
      <c r="B306" s="294"/>
      <c r="C306" s="294"/>
      <c r="D306" s="294"/>
      <c r="E306" s="294"/>
      <c r="F306" s="294"/>
      <c r="G306" s="295"/>
      <c r="H306" s="294"/>
      <c r="I306" s="294"/>
      <c r="J306" s="294"/>
      <c r="K306" s="294"/>
      <c r="L306" s="294"/>
      <c r="M306" s="294"/>
      <c r="N306" s="294"/>
      <c r="O306" s="294"/>
      <c r="P306" s="294"/>
      <c r="Q306" s="294"/>
      <c r="R306" s="294"/>
      <c r="S306" s="294"/>
      <c r="T306" s="294"/>
      <c r="U306" s="294"/>
      <c r="V306" s="294"/>
      <c r="W306" s="294"/>
      <c r="X306" s="294"/>
      <c r="Y306" s="294"/>
    </row>
    <row r="307" spans="1:25" ht="21" x14ac:dyDescent="0.4">
      <c r="A307" s="294"/>
      <c r="B307" s="294"/>
      <c r="C307" s="294"/>
      <c r="D307" s="294"/>
      <c r="E307" s="294"/>
      <c r="F307" s="294"/>
      <c r="G307" s="295"/>
      <c r="H307" s="294"/>
      <c r="I307" s="294"/>
      <c r="J307" s="294"/>
      <c r="K307" s="294"/>
      <c r="L307" s="294"/>
      <c r="M307" s="294"/>
      <c r="N307" s="294"/>
      <c r="O307" s="294"/>
      <c r="P307" s="294"/>
      <c r="Q307" s="294"/>
      <c r="R307" s="294"/>
      <c r="S307" s="294"/>
      <c r="T307" s="294"/>
      <c r="U307" s="294"/>
      <c r="V307" s="294"/>
      <c r="W307" s="294"/>
      <c r="X307" s="294"/>
      <c r="Y307" s="294"/>
    </row>
    <row r="308" spans="1:25" ht="21" x14ac:dyDescent="0.4">
      <c r="A308" s="294"/>
      <c r="B308" s="294"/>
      <c r="C308" s="294"/>
      <c r="D308" s="294"/>
      <c r="E308" s="294"/>
      <c r="F308" s="294"/>
      <c r="G308" s="295"/>
      <c r="H308" s="294"/>
      <c r="I308" s="294"/>
      <c r="J308" s="294"/>
      <c r="K308" s="294"/>
      <c r="L308" s="294"/>
      <c r="M308" s="294"/>
      <c r="N308" s="294"/>
      <c r="O308" s="294"/>
      <c r="P308" s="294"/>
      <c r="Q308" s="294"/>
      <c r="R308" s="294"/>
      <c r="S308" s="294"/>
      <c r="T308" s="294"/>
      <c r="U308" s="294"/>
      <c r="V308" s="294"/>
      <c r="W308" s="294"/>
      <c r="X308" s="294"/>
      <c r="Y308" s="294"/>
    </row>
    <row r="309" spans="1:25" ht="21" x14ac:dyDescent="0.4">
      <c r="A309" s="294"/>
      <c r="B309" s="294"/>
      <c r="C309" s="294"/>
      <c r="D309" s="294"/>
      <c r="E309" s="294"/>
      <c r="F309" s="294"/>
      <c r="G309" s="295"/>
      <c r="H309" s="294"/>
      <c r="I309" s="294"/>
      <c r="J309" s="294"/>
      <c r="K309" s="294"/>
      <c r="L309" s="294"/>
      <c r="M309" s="294"/>
      <c r="N309" s="294"/>
      <c r="O309" s="294"/>
      <c r="P309" s="294"/>
      <c r="Q309" s="294"/>
      <c r="R309" s="294"/>
      <c r="S309" s="294"/>
      <c r="T309" s="294"/>
      <c r="U309" s="294"/>
      <c r="V309" s="294"/>
      <c r="W309" s="294"/>
      <c r="X309" s="294"/>
      <c r="Y309" s="294"/>
    </row>
    <row r="310" spans="1:25" ht="21" x14ac:dyDescent="0.4">
      <c r="A310" s="294"/>
      <c r="B310" s="294"/>
      <c r="C310" s="294"/>
      <c r="D310" s="294"/>
      <c r="E310" s="294"/>
      <c r="F310" s="294"/>
      <c r="G310" s="295"/>
      <c r="H310" s="294"/>
      <c r="I310" s="294"/>
      <c r="J310" s="294"/>
      <c r="K310" s="294"/>
      <c r="L310" s="294"/>
      <c r="M310" s="294"/>
      <c r="N310" s="294"/>
      <c r="O310" s="294"/>
      <c r="P310" s="294"/>
      <c r="Q310" s="294"/>
      <c r="R310" s="294"/>
      <c r="S310" s="294"/>
      <c r="T310" s="294"/>
      <c r="U310" s="294"/>
      <c r="V310" s="294"/>
      <c r="W310" s="294"/>
      <c r="X310" s="294"/>
      <c r="Y310" s="294"/>
    </row>
    <row r="311" spans="1:25" ht="21" x14ac:dyDescent="0.4">
      <c r="A311" s="294"/>
      <c r="B311" s="294"/>
      <c r="C311" s="294"/>
      <c r="D311" s="294"/>
      <c r="E311" s="294"/>
      <c r="F311" s="294"/>
      <c r="G311" s="295"/>
      <c r="H311" s="294"/>
      <c r="I311" s="294"/>
      <c r="J311" s="294"/>
      <c r="K311" s="294"/>
      <c r="L311" s="294"/>
      <c r="M311" s="294"/>
      <c r="N311" s="294"/>
      <c r="O311" s="294"/>
      <c r="P311" s="294"/>
      <c r="Q311" s="294"/>
      <c r="R311" s="294"/>
      <c r="S311" s="294"/>
      <c r="T311" s="294"/>
      <c r="U311" s="294"/>
      <c r="V311" s="294"/>
      <c r="W311" s="294"/>
      <c r="X311" s="294"/>
      <c r="Y311" s="294"/>
    </row>
    <row r="312" spans="1:25" ht="21" x14ac:dyDescent="0.4">
      <c r="A312" s="294"/>
      <c r="B312" s="294"/>
      <c r="C312" s="294"/>
      <c r="D312" s="294"/>
      <c r="E312" s="294"/>
      <c r="F312" s="294"/>
      <c r="G312" s="295"/>
      <c r="H312" s="294"/>
      <c r="I312" s="294"/>
      <c r="J312" s="294"/>
      <c r="K312" s="294"/>
      <c r="L312" s="294"/>
      <c r="M312" s="294"/>
      <c r="N312" s="294"/>
      <c r="O312" s="294"/>
      <c r="P312" s="294"/>
      <c r="Q312" s="294"/>
      <c r="R312" s="294"/>
      <c r="S312" s="294"/>
      <c r="T312" s="294"/>
      <c r="U312" s="294"/>
      <c r="V312" s="294"/>
      <c r="W312" s="294"/>
      <c r="X312" s="294"/>
      <c r="Y312" s="294"/>
    </row>
    <row r="313" spans="1:25" ht="21" x14ac:dyDescent="0.4">
      <c r="A313" s="294"/>
      <c r="B313" s="294"/>
      <c r="C313" s="294"/>
      <c r="D313" s="294"/>
      <c r="E313" s="294"/>
      <c r="F313" s="294"/>
      <c r="G313" s="295"/>
      <c r="H313" s="294"/>
      <c r="I313" s="294"/>
      <c r="J313" s="294"/>
      <c r="K313" s="294"/>
      <c r="L313" s="294"/>
      <c r="M313" s="294"/>
      <c r="N313" s="294"/>
      <c r="O313" s="294"/>
      <c r="P313" s="294"/>
      <c r="Q313" s="294"/>
      <c r="R313" s="294"/>
      <c r="S313" s="294"/>
      <c r="T313" s="294"/>
      <c r="U313" s="294"/>
      <c r="V313" s="294"/>
      <c r="W313" s="294"/>
      <c r="X313" s="294"/>
      <c r="Y313" s="294"/>
    </row>
    <row r="314" spans="1:25" ht="21" x14ac:dyDescent="0.4">
      <c r="A314" s="294"/>
      <c r="B314" s="294"/>
      <c r="C314" s="294"/>
      <c r="D314" s="294"/>
      <c r="E314" s="294"/>
      <c r="F314" s="294"/>
      <c r="G314" s="295"/>
      <c r="H314" s="294"/>
      <c r="I314" s="294"/>
      <c r="J314" s="294"/>
      <c r="K314" s="294"/>
      <c r="L314" s="294"/>
      <c r="M314" s="294"/>
      <c r="N314" s="294"/>
      <c r="O314" s="294"/>
      <c r="P314" s="294"/>
      <c r="Q314" s="294"/>
      <c r="R314" s="294"/>
      <c r="S314" s="294"/>
      <c r="T314" s="294"/>
      <c r="U314" s="294"/>
      <c r="V314" s="294"/>
      <c r="W314" s="294"/>
      <c r="X314" s="294"/>
      <c r="Y314" s="294"/>
    </row>
    <row r="315" spans="1:25" ht="21" x14ac:dyDescent="0.4">
      <c r="A315" s="294"/>
      <c r="B315" s="294"/>
      <c r="C315" s="294"/>
      <c r="D315" s="294"/>
      <c r="E315" s="294"/>
      <c r="F315" s="294"/>
      <c r="G315" s="295"/>
      <c r="H315" s="294"/>
      <c r="I315" s="294"/>
      <c r="J315" s="294"/>
      <c r="K315" s="294"/>
      <c r="L315" s="294"/>
      <c r="M315" s="294"/>
      <c r="N315" s="294"/>
      <c r="O315" s="294"/>
      <c r="P315" s="294"/>
      <c r="Q315" s="294"/>
      <c r="R315" s="294"/>
      <c r="S315" s="294"/>
      <c r="T315" s="294"/>
      <c r="U315" s="294"/>
      <c r="V315" s="294"/>
      <c r="W315" s="294"/>
      <c r="X315" s="294"/>
      <c r="Y315" s="294"/>
    </row>
    <row r="316" spans="1:25" ht="21" x14ac:dyDescent="0.4">
      <c r="A316" s="294"/>
      <c r="B316" s="294"/>
      <c r="C316" s="294"/>
      <c r="D316" s="294"/>
      <c r="E316" s="294"/>
      <c r="F316" s="294"/>
      <c r="G316" s="295"/>
      <c r="H316" s="294"/>
      <c r="I316" s="294"/>
      <c r="J316" s="294"/>
      <c r="K316" s="294"/>
      <c r="L316" s="294"/>
      <c r="M316" s="294"/>
      <c r="N316" s="294"/>
      <c r="O316" s="294"/>
      <c r="P316" s="294"/>
      <c r="Q316" s="294"/>
      <c r="R316" s="294"/>
      <c r="S316" s="294"/>
      <c r="T316" s="294"/>
      <c r="U316" s="294"/>
      <c r="V316" s="294"/>
      <c r="W316" s="294"/>
      <c r="X316" s="294"/>
      <c r="Y316" s="294"/>
    </row>
    <row r="317" spans="1:25" ht="21" x14ac:dyDescent="0.4">
      <c r="A317" s="294"/>
      <c r="B317" s="294"/>
      <c r="C317" s="294"/>
      <c r="D317" s="294"/>
      <c r="E317" s="294"/>
      <c r="F317" s="294"/>
      <c r="G317" s="295"/>
      <c r="H317" s="294"/>
      <c r="I317" s="294"/>
      <c r="J317" s="294"/>
      <c r="K317" s="294"/>
      <c r="L317" s="294"/>
      <c r="M317" s="294"/>
      <c r="N317" s="294"/>
      <c r="O317" s="294"/>
      <c r="P317" s="294"/>
      <c r="Q317" s="294"/>
      <c r="R317" s="294"/>
      <c r="S317" s="294"/>
      <c r="T317" s="294"/>
      <c r="U317" s="294"/>
      <c r="V317" s="294"/>
      <c r="W317" s="294"/>
      <c r="X317" s="294"/>
      <c r="Y317" s="294"/>
    </row>
    <row r="318" spans="1:25" ht="21" x14ac:dyDescent="0.4">
      <c r="A318" s="294"/>
      <c r="B318" s="294"/>
      <c r="C318" s="294"/>
      <c r="D318" s="294"/>
      <c r="E318" s="294"/>
      <c r="F318" s="294"/>
      <c r="G318" s="295"/>
      <c r="H318" s="294"/>
      <c r="I318" s="294"/>
      <c r="J318" s="294"/>
      <c r="K318" s="294"/>
      <c r="L318" s="294"/>
      <c r="M318" s="294"/>
      <c r="N318" s="294"/>
      <c r="O318" s="294"/>
      <c r="P318" s="294"/>
      <c r="Q318" s="294"/>
      <c r="R318" s="294"/>
      <c r="S318" s="294"/>
      <c r="T318" s="294"/>
      <c r="U318" s="294"/>
      <c r="V318" s="294"/>
      <c r="W318" s="294"/>
      <c r="X318" s="294"/>
      <c r="Y318" s="294"/>
    </row>
    <row r="319" spans="1:25" ht="21" x14ac:dyDescent="0.4">
      <c r="A319" s="294"/>
      <c r="B319" s="294"/>
      <c r="C319" s="294"/>
      <c r="D319" s="294"/>
      <c r="E319" s="294"/>
      <c r="F319" s="294"/>
      <c r="G319" s="295"/>
      <c r="H319" s="294"/>
      <c r="I319" s="294"/>
      <c r="J319" s="294"/>
      <c r="K319" s="294"/>
      <c r="L319" s="294"/>
      <c r="M319" s="294"/>
      <c r="N319" s="294"/>
      <c r="O319" s="294"/>
      <c r="P319" s="294"/>
      <c r="Q319" s="294"/>
      <c r="R319" s="294"/>
      <c r="S319" s="294"/>
      <c r="T319" s="294"/>
      <c r="U319" s="294"/>
      <c r="V319" s="294"/>
      <c r="W319" s="294"/>
      <c r="X319" s="294"/>
      <c r="Y319" s="294"/>
    </row>
    <row r="320" spans="1:25" ht="21" x14ac:dyDescent="0.4">
      <c r="A320" s="294"/>
      <c r="B320" s="294"/>
      <c r="C320" s="294"/>
      <c r="D320" s="294"/>
      <c r="E320" s="294"/>
      <c r="F320" s="294"/>
      <c r="G320" s="295"/>
      <c r="H320" s="294"/>
      <c r="I320" s="294"/>
      <c r="J320" s="294"/>
      <c r="K320" s="294"/>
      <c r="L320" s="294"/>
      <c r="M320" s="294"/>
      <c r="N320" s="294"/>
      <c r="O320" s="294"/>
      <c r="P320" s="294"/>
      <c r="Q320" s="294"/>
      <c r="R320" s="294"/>
      <c r="S320" s="294"/>
      <c r="T320" s="294"/>
      <c r="U320" s="294"/>
      <c r="V320" s="294"/>
      <c r="W320" s="294"/>
      <c r="X320" s="294"/>
      <c r="Y320" s="294"/>
    </row>
    <row r="321" spans="1:25" ht="21" x14ac:dyDescent="0.4">
      <c r="A321" s="294"/>
      <c r="B321" s="294"/>
      <c r="C321" s="294"/>
      <c r="D321" s="294"/>
      <c r="E321" s="294"/>
      <c r="F321" s="294"/>
      <c r="G321" s="295"/>
      <c r="H321" s="294"/>
      <c r="I321" s="294"/>
      <c r="J321" s="294"/>
      <c r="K321" s="294"/>
      <c r="L321" s="294"/>
      <c r="M321" s="294"/>
      <c r="N321" s="294"/>
      <c r="O321" s="294"/>
      <c r="P321" s="294"/>
      <c r="Q321" s="294"/>
      <c r="R321" s="294"/>
      <c r="S321" s="294"/>
      <c r="T321" s="294"/>
      <c r="U321" s="294"/>
      <c r="V321" s="294"/>
      <c r="W321" s="294"/>
      <c r="X321" s="294"/>
      <c r="Y321" s="294"/>
    </row>
    <row r="322" spans="1:25" ht="21" x14ac:dyDescent="0.4">
      <c r="A322" s="294"/>
      <c r="B322" s="294"/>
      <c r="C322" s="294"/>
      <c r="D322" s="294"/>
      <c r="E322" s="294"/>
      <c r="F322" s="294"/>
      <c r="G322" s="295"/>
      <c r="H322" s="294"/>
      <c r="I322" s="294"/>
      <c r="J322" s="294"/>
      <c r="K322" s="294"/>
      <c r="L322" s="294"/>
      <c r="M322" s="294"/>
      <c r="N322" s="294"/>
      <c r="O322" s="294"/>
      <c r="P322" s="294"/>
      <c r="Q322" s="294"/>
      <c r="R322" s="294"/>
      <c r="S322" s="294"/>
      <c r="T322" s="294"/>
      <c r="U322" s="294"/>
      <c r="V322" s="294"/>
      <c r="W322" s="294"/>
      <c r="X322" s="294"/>
      <c r="Y322" s="294"/>
    </row>
    <row r="323" spans="1:25" ht="21" x14ac:dyDescent="0.4">
      <c r="A323" s="294"/>
      <c r="B323" s="294"/>
      <c r="C323" s="294"/>
      <c r="D323" s="294"/>
      <c r="E323" s="294"/>
      <c r="F323" s="294"/>
      <c r="G323" s="295"/>
      <c r="H323" s="294"/>
      <c r="I323" s="294"/>
      <c r="J323" s="294"/>
      <c r="K323" s="294"/>
      <c r="L323" s="294"/>
      <c r="M323" s="294"/>
      <c r="N323" s="294"/>
      <c r="O323" s="294"/>
      <c r="P323" s="294"/>
      <c r="Q323" s="294"/>
      <c r="R323" s="294"/>
      <c r="S323" s="294"/>
      <c r="T323" s="294"/>
      <c r="U323" s="294"/>
      <c r="V323" s="294"/>
      <c r="W323" s="294"/>
      <c r="X323" s="294"/>
      <c r="Y323" s="294"/>
    </row>
    <row r="324" spans="1:25" ht="21" x14ac:dyDescent="0.4">
      <c r="A324" s="294"/>
      <c r="B324" s="294"/>
      <c r="C324" s="294"/>
      <c r="D324" s="294"/>
      <c r="E324" s="294"/>
      <c r="F324" s="294"/>
      <c r="G324" s="295"/>
      <c r="H324" s="294"/>
      <c r="I324" s="294"/>
      <c r="J324" s="294"/>
      <c r="K324" s="294"/>
      <c r="L324" s="294"/>
      <c r="M324" s="294"/>
      <c r="N324" s="294"/>
      <c r="O324" s="294"/>
      <c r="P324" s="294"/>
      <c r="Q324" s="294"/>
      <c r="R324" s="294"/>
      <c r="S324" s="294"/>
      <c r="T324" s="294"/>
      <c r="U324" s="294"/>
      <c r="V324" s="294"/>
      <c r="W324" s="294"/>
      <c r="X324" s="294"/>
      <c r="Y324" s="294"/>
    </row>
    <row r="325" spans="1:25" ht="21" x14ac:dyDescent="0.4">
      <c r="A325" s="294"/>
      <c r="B325" s="294"/>
      <c r="C325" s="294"/>
      <c r="D325" s="294"/>
      <c r="E325" s="294"/>
      <c r="F325" s="294"/>
      <c r="G325" s="295"/>
      <c r="H325" s="294"/>
      <c r="I325" s="294"/>
      <c r="J325" s="294"/>
      <c r="K325" s="294"/>
      <c r="L325" s="294"/>
      <c r="M325" s="294"/>
      <c r="N325" s="294"/>
      <c r="O325" s="294"/>
      <c r="P325" s="294"/>
      <c r="Q325" s="294"/>
      <c r="R325" s="294"/>
      <c r="S325" s="294"/>
      <c r="T325" s="294"/>
      <c r="U325" s="294"/>
      <c r="V325" s="294"/>
      <c r="W325" s="294"/>
      <c r="X325" s="294"/>
      <c r="Y325" s="294"/>
    </row>
    <row r="326" spans="1:25" ht="21" x14ac:dyDescent="0.4">
      <c r="A326" s="294"/>
      <c r="B326" s="294"/>
      <c r="C326" s="294"/>
      <c r="D326" s="294"/>
      <c r="E326" s="294"/>
      <c r="F326" s="294"/>
      <c r="G326" s="295"/>
      <c r="H326" s="294"/>
      <c r="I326" s="294"/>
      <c r="J326" s="294"/>
      <c r="K326" s="294"/>
      <c r="L326" s="294"/>
      <c r="M326" s="294"/>
      <c r="N326" s="294"/>
      <c r="O326" s="294"/>
      <c r="P326" s="294"/>
      <c r="Q326" s="294"/>
      <c r="R326" s="294"/>
      <c r="S326" s="294"/>
      <c r="T326" s="294"/>
      <c r="U326" s="294"/>
      <c r="V326" s="294"/>
      <c r="W326" s="294"/>
      <c r="X326" s="294"/>
      <c r="Y326" s="294"/>
    </row>
    <row r="327" spans="1:25" ht="21" x14ac:dyDescent="0.4">
      <c r="A327" s="294"/>
      <c r="B327" s="294"/>
      <c r="C327" s="294"/>
      <c r="D327" s="294"/>
      <c r="E327" s="294"/>
      <c r="F327" s="294"/>
      <c r="G327" s="295"/>
      <c r="H327" s="294"/>
      <c r="I327" s="294"/>
      <c r="J327" s="294"/>
      <c r="K327" s="294"/>
      <c r="L327" s="294"/>
      <c r="M327" s="294"/>
      <c r="N327" s="294"/>
      <c r="O327" s="294"/>
      <c r="P327" s="294"/>
      <c r="Q327" s="294"/>
      <c r="R327" s="294"/>
      <c r="S327" s="294"/>
      <c r="T327" s="294"/>
      <c r="U327" s="294"/>
      <c r="V327" s="294"/>
      <c r="W327" s="294"/>
      <c r="X327" s="294"/>
      <c r="Y327" s="294"/>
    </row>
    <row r="328" spans="1:25" ht="21" x14ac:dyDescent="0.4">
      <c r="A328" s="294"/>
      <c r="B328" s="294"/>
      <c r="C328" s="294"/>
      <c r="D328" s="294"/>
      <c r="E328" s="294"/>
      <c r="F328" s="294"/>
      <c r="G328" s="295"/>
      <c r="H328" s="294"/>
      <c r="I328" s="294"/>
      <c r="J328" s="294"/>
      <c r="K328" s="294"/>
      <c r="L328" s="294"/>
      <c r="M328" s="294"/>
      <c r="N328" s="294"/>
      <c r="O328" s="294"/>
      <c r="P328" s="294"/>
      <c r="Q328" s="294"/>
      <c r="R328" s="294"/>
      <c r="S328" s="294"/>
      <c r="T328" s="294"/>
      <c r="U328" s="294"/>
      <c r="V328" s="294"/>
      <c r="W328" s="294"/>
      <c r="X328" s="294"/>
      <c r="Y328" s="294"/>
    </row>
    <row r="329" spans="1:25" ht="21" x14ac:dyDescent="0.4">
      <c r="A329" s="294"/>
      <c r="B329" s="294"/>
      <c r="C329" s="294"/>
      <c r="D329" s="294"/>
      <c r="E329" s="294"/>
      <c r="F329" s="294"/>
      <c r="G329" s="295"/>
      <c r="H329" s="294"/>
      <c r="I329" s="294"/>
      <c r="J329" s="294"/>
      <c r="K329" s="294"/>
      <c r="L329" s="294"/>
      <c r="M329" s="294"/>
      <c r="N329" s="294"/>
      <c r="O329" s="294"/>
      <c r="P329" s="294"/>
      <c r="Q329" s="294"/>
      <c r="R329" s="294"/>
      <c r="S329" s="294"/>
      <c r="T329" s="294"/>
      <c r="U329" s="294"/>
      <c r="V329" s="294"/>
      <c r="W329" s="294"/>
      <c r="X329" s="294"/>
      <c r="Y329" s="294"/>
    </row>
    <row r="330" spans="1:25" ht="21" x14ac:dyDescent="0.4">
      <c r="A330" s="294"/>
      <c r="B330" s="294"/>
      <c r="C330" s="294"/>
      <c r="D330" s="294"/>
      <c r="E330" s="294"/>
      <c r="F330" s="294"/>
      <c r="G330" s="295"/>
      <c r="H330" s="294"/>
      <c r="I330" s="294"/>
      <c r="J330" s="294"/>
      <c r="K330" s="294"/>
      <c r="L330" s="294"/>
      <c r="M330" s="294"/>
      <c r="N330" s="294"/>
      <c r="O330" s="294"/>
      <c r="P330" s="294"/>
      <c r="Q330" s="294"/>
      <c r="R330" s="294"/>
      <c r="S330" s="294"/>
      <c r="T330" s="294"/>
      <c r="U330" s="294"/>
      <c r="V330" s="294"/>
      <c r="W330" s="294"/>
      <c r="X330" s="294"/>
      <c r="Y330" s="294"/>
    </row>
    <row r="331" spans="1:25" ht="21" x14ac:dyDescent="0.4">
      <c r="A331" s="294"/>
      <c r="B331" s="294"/>
      <c r="C331" s="294"/>
      <c r="D331" s="294"/>
      <c r="E331" s="294"/>
      <c r="F331" s="294"/>
      <c r="G331" s="295"/>
      <c r="H331" s="294"/>
      <c r="I331" s="294"/>
      <c r="J331" s="294"/>
      <c r="K331" s="294"/>
      <c r="L331" s="294"/>
      <c r="M331" s="294"/>
      <c r="N331" s="294"/>
      <c r="O331" s="294"/>
      <c r="P331" s="294"/>
      <c r="Q331" s="294"/>
      <c r="R331" s="294"/>
      <c r="S331" s="294"/>
      <c r="T331" s="294"/>
      <c r="U331" s="294"/>
      <c r="V331" s="294"/>
      <c r="W331" s="294"/>
      <c r="X331" s="294"/>
      <c r="Y331" s="294"/>
    </row>
    <row r="332" spans="1:25" ht="21" x14ac:dyDescent="0.4">
      <c r="A332" s="294"/>
      <c r="B332" s="294"/>
      <c r="C332" s="294"/>
      <c r="D332" s="294"/>
      <c r="E332" s="294"/>
      <c r="F332" s="294"/>
      <c r="G332" s="295"/>
      <c r="H332" s="294"/>
      <c r="I332" s="294"/>
      <c r="J332" s="294"/>
      <c r="K332" s="294"/>
      <c r="L332" s="294"/>
      <c r="M332" s="294"/>
      <c r="N332" s="294"/>
      <c r="O332" s="294"/>
      <c r="P332" s="294"/>
      <c r="Q332" s="294"/>
      <c r="R332" s="294"/>
      <c r="S332" s="294"/>
      <c r="T332" s="294"/>
      <c r="U332" s="294"/>
      <c r="V332" s="294"/>
      <c r="W332" s="294"/>
      <c r="X332" s="294"/>
      <c r="Y332" s="294"/>
    </row>
    <row r="333" spans="1:25" ht="21" x14ac:dyDescent="0.4">
      <c r="A333" s="294"/>
      <c r="B333" s="294"/>
      <c r="C333" s="294"/>
      <c r="D333" s="294"/>
      <c r="E333" s="294"/>
      <c r="F333" s="294"/>
      <c r="G333" s="295"/>
      <c r="H333" s="294"/>
      <c r="I333" s="294"/>
      <c r="J333" s="294"/>
      <c r="K333" s="294"/>
      <c r="L333" s="294"/>
      <c r="M333" s="294"/>
      <c r="N333" s="294"/>
      <c r="O333" s="294"/>
      <c r="P333" s="294"/>
      <c r="Q333" s="294"/>
      <c r="R333" s="294"/>
      <c r="S333" s="294"/>
      <c r="T333" s="294"/>
      <c r="U333" s="294"/>
      <c r="V333" s="294"/>
      <c r="W333" s="294"/>
      <c r="X333" s="294"/>
      <c r="Y333" s="294"/>
    </row>
    <row r="334" spans="1:25" ht="21" x14ac:dyDescent="0.4">
      <c r="A334" s="294"/>
      <c r="B334" s="294"/>
      <c r="C334" s="294"/>
      <c r="D334" s="294"/>
      <c r="E334" s="294"/>
      <c r="F334" s="294"/>
      <c r="G334" s="295"/>
      <c r="H334" s="294"/>
      <c r="I334" s="294"/>
      <c r="J334" s="294"/>
      <c r="K334" s="294"/>
      <c r="L334" s="294"/>
      <c r="M334" s="294"/>
      <c r="N334" s="294"/>
      <c r="O334" s="294"/>
      <c r="P334" s="294"/>
      <c r="Q334" s="294"/>
      <c r="R334" s="294"/>
      <c r="S334" s="294"/>
      <c r="T334" s="294"/>
      <c r="U334" s="294"/>
      <c r="V334" s="294"/>
      <c r="W334" s="294"/>
      <c r="X334" s="294"/>
      <c r="Y334" s="294"/>
    </row>
    <row r="335" spans="1:25" ht="21" x14ac:dyDescent="0.4">
      <c r="A335" s="294"/>
      <c r="B335" s="294"/>
      <c r="C335" s="294"/>
      <c r="D335" s="294"/>
      <c r="E335" s="294"/>
      <c r="F335" s="294"/>
      <c r="G335" s="295"/>
      <c r="H335" s="294"/>
      <c r="I335" s="294"/>
      <c r="J335" s="294"/>
      <c r="K335" s="294"/>
      <c r="L335" s="294"/>
      <c r="M335" s="294"/>
      <c r="N335" s="294"/>
      <c r="O335" s="294"/>
      <c r="P335" s="294"/>
      <c r="Q335" s="294"/>
      <c r="R335" s="294"/>
      <c r="S335" s="294"/>
      <c r="T335" s="294"/>
      <c r="U335" s="294"/>
      <c r="V335" s="294"/>
      <c r="W335" s="294"/>
      <c r="X335" s="294"/>
      <c r="Y335" s="294"/>
    </row>
    <row r="336" spans="1:25" ht="21" x14ac:dyDescent="0.4">
      <c r="A336" s="294"/>
      <c r="B336" s="294"/>
      <c r="C336" s="294"/>
      <c r="D336" s="294"/>
      <c r="E336" s="294"/>
      <c r="F336" s="294"/>
      <c r="G336" s="295"/>
      <c r="H336" s="294"/>
      <c r="I336" s="294"/>
      <c r="J336" s="294"/>
      <c r="K336" s="294"/>
      <c r="L336" s="294"/>
      <c r="M336" s="294"/>
      <c r="N336" s="294"/>
      <c r="O336" s="294"/>
      <c r="P336" s="294"/>
      <c r="Q336" s="294"/>
      <c r="R336" s="294"/>
      <c r="S336" s="294"/>
      <c r="T336" s="294"/>
      <c r="U336" s="294"/>
      <c r="V336" s="294"/>
      <c r="W336" s="294"/>
      <c r="X336" s="294"/>
      <c r="Y336" s="294"/>
    </row>
    <row r="337" spans="1:25" ht="21" x14ac:dyDescent="0.4">
      <c r="A337" s="294"/>
      <c r="B337" s="294"/>
      <c r="C337" s="294"/>
      <c r="D337" s="294"/>
      <c r="E337" s="294"/>
      <c r="F337" s="294"/>
      <c r="G337" s="295"/>
      <c r="H337" s="294"/>
      <c r="I337" s="294"/>
      <c r="J337" s="294"/>
      <c r="K337" s="294"/>
      <c r="L337" s="294"/>
      <c r="M337" s="294"/>
      <c r="N337" s="294"/>
      <c r="O337" s="294"/>
      <c r="P337" s="294"/>
      <c r="Q337" s="294"/>
      <c r="R337" s="294"/>
      <c r="S337" s="294"/>
      <c r="T337" s="294"/>
      <c r="U337" s="294"/>
      <c r="V337" s="294"/>
      <c r="W337" s="294"/>
      <c r="X337" s="294"/>
      <c r="Y337" s="294"/>
    </row>
    <row r="338" spans="1:25" ht="21" x14ac:dyDescent="0.4">
      <c r="A338" s="294"/>
      <c r="B338" s="294"/>
      <c r="C338" s="294"/>
      <c r="D338" s="294"/>
      <c r="E338" s="294"/>
      <c r="F338" s="294"/>
      <c r="G338" s="295"/>
      <c r="H338" s="294"/>
      <c r="I338" s="294"/>
      <c r="J338" s="294"/>
      <c r="K338" s="294"/>
      <c r="L338" s="294"/>
      <c r="M338" s="294"/>
      <c r="N338" s="294"/>
      <c r="O338" s="294"/>
      <c r="P338" s="294"/>
      <c r="Q338" s="294"/>
      <c r="R338" s="294"/>
      <c r="S338" s="294"/>
      <c r="T338" s="294"/>
      <c r="U338" s="294"/>
      <c r="V338" s="294"/>
      <c r="W338" s="294"/>
      <c r="X338" s="294"/>
      <c r="Y338" s="294"/>
    </row>
    <row r="339" spans="1:25" ht="21" x14ac:dyDescent="0.4">
      <c r="A339" s="294"/>
      <c r="B339" s="294"/>
      <c r="C339" s="294"/>
      <c r="D339" s="294"/>
      <c r="E339" s="294"/>
      <c r="F339" s="294"/>
      <c r="G339" s="295"/>
      <c r="H339" s="294"/>
      <c r="I339" s="294"/>
      <c r="J339" s="294"/>
      <c r="K339" s="294"/>
      <c r="L339" s="294"/>
      <c r="M339" s="294"/>
      <c r="N339" s="294"/>
      <c r="O339" s="294"/>
      <c r="P339" s="294"/>
      <c r="Q339" s="294"/>
      <c r="R339" s="294"/>
      <c r="S339" s="294"/>
      <c r="T339" s="294"/>
      <c r="U339" s="294"/>
      <c r="V339" s="294"/>
      <c r="W339" s="294"/>
      <c r="X339" s="294"/>
      <c r="Y339" s="294"/>
    </row>
    <row r="340" spans="1:25" ht="21" x14ac:dyDescent="0.4">
      <c r="A340" s="294"/>
      <c r="B340" s="294"/>
      <c r="C340" s="294"/>
      <c r="D340" s="294"/>
      <c r="E340" s="294"/>
      <c r="F340" s="294"/>
      <c r="G340" s="295"/>
      <c r="H340" s="294"/>
      <c r="I340" s="294"/>
      <c r="J340" s="294"/>
      <c r="K340" s="294"/>
      <c r="L340" s="294"/>
      <c r="M340" s="294"/>
      <c r="N340" s="294"/>
      <c r="O340" s="294"/>
      <c r="P340" s="294"/>
      <c r="Q340" s="294"/>
      <c r="R340" s="294"/>
      <c r="S340" s="294"/>
      <c r="T340" s="294"/>
      <c r="U340" s="294"/>
      <c r="V340" s="294"/>
      <c r="W340" s="294"/>
      <c r="X340" s="294"/>
      <c r="Y340" s="294"/>
    </row>
    <row r="341" spans="1:25" ht="21" x14ac:dyDescent="0.4">
      <c r="A341" s="294"/>
      <c r="B341" s="294"/>
      <c r="C341" s="294"/>
      <c r="D341" s="294"/>
      <c r="E341" s="294"/>
      <c r="F341" s="294"/>
      <c r="G341" s="295"/>
      <c r="H341" s="294"/>
      <c r="I341" s="294"/>
      <c r="J341" s="294"/>
      <c r="K341" s="294"/>
      <c r="L341" s="294"/>
      <c r="M341" s="294"/>
      <c r="N341" s="294"/>
      <c r="O341" s="294"/>
      <c r="P341" s="294"/>
      <c r="Q341" s="294"/>
      <c r="R341" s="294"/>
      <c r="S341" s="294"/>
      <c r="T341" s="294"/>
      <c r="U341" s="294"/>
      <c r="V341" s="294"/>
      <c r="W341" s="294"/>
      <c r="X341" s="294"/>
      <c r="Y341" s="294"/>
    </row>
    <row r="342" spans="1:25" ht="21" x14ac:dyDescent="0.4">
      <c r="A342" s="294"/>
      <c r="B342" s="294"/>
      <c r="C342" s="294"/>
      <c r="D342" s="294"/>
      <c r="E342" s="294"/>
      <c r="F342" s="294"/>
      <c r="G342" s="295"/>
      <c r="H342" s="294"/>
      <c r="I342" s="294"/>
      <c r="J342" s="294"/>
      <c r="K342" s="294"/>
      <c r="L342" s="294"/>
      <c r="M342" s="294"/>
      <c r="N342" s="294"/>
      <c r="O342" s="294"/>
      <c r="P342" s="294"/>
      <c r="Q342" s="294"/>
      <c r="R342" s="294"/>
      <c r="S342" s="294"/>
      <c r="T342" s="294"/>
      <c r="U342" s="294"/>
      <c r="V342" s="294"/>
      <c r="W342" s="294"/>
      <c r="X342" s="294"/>
      <c r="Y342" s="294"/>
    </row>
    <row r="343" spans="1:25" ht="21" x14ac:dyDescent="0.4">
      <c r="A343" s="294"/>
      <c r="B343" s="294"/>
      <c r="C343" s="294"/>
      <c r="D343" s="294"/>
      <c r="E343" s="294"/>
      <c r="F343" s="294"/>
      <c r="G343" s="295"/>
      <c r="H343" s="294"/>
      <c r="I343" s="294"/>
      <c r="J343" s="294"/>
      <c r="K343" s="294"/>
      <c r="L343" s="294"/>
      <c r="M343" s="294"/>
      <c r="N343" s="294"/>
      <c r="O343" s="294"/>
      <c r="P343" s="294"/>
      <c r="Q343" s="294"/>
      <c r="R343" s="294"/>
      <c r="S343" s="294"/>
      <c r="T343" s="294"/>
      <c r="U343" s="294"/>
      <c r="V343" s="294"/>
      <c r="W343" s="294"/>
      <c r="X343" s="294"/>
      <c r="Y343" s="294"/>
    </row>
    <row r="344" spans="1:25" ht="21" x14ac:dyDescent="0.4">
      <c r="A344" s="294"/>
      <c r="B344" s="294"/>
      <c r="C344" s="294"/>
      <c r="D344" s="294"/>
      <c r="E344" s="294"/>
      <c r="F344" s="294"/>
      <c r="G344" s="295"/>
      <c r="H344" s="294"/>
      <c r="I344" s="294"/>
      <c r="J344" s="294"/>
      <c r="K344" s="294"/>
      <c r="L344" s="294"/>
      <c r="M344" s="294"/>
      <c r="N344" s="294"/>
      <c r="O344" s="294"/>
      <c r="P344" s="294"/>
      <c r="Q344" s="294"/>
      <c r="R344" s="294"/>
      <c r="S344" s="294"/>
      <c r="T344" s="294"/>
      <c r="U344" s="294"/>
      <c r="V344" s="294"/>
      <c r="W344" s="294"/>
      <c r="X344" s="294"/>
      <c r="Y344" s="294"/>
    </row>
    <row r="345" spans="1:25" ht="21" x14ac:dyDescent="0.4">
      <c r="A345" s="294"/>
      <c r="B345" s="294"/>
      <c r="C345" s="294"/>
      <c r="D345" s="294"/>
      <c r="E345" s="294"/>
      <c r="F345" s="294"/>
      <c r="G345" s="295"/>
      <c r="H345" s="294"/>
      <c r="I345" s="294"/>
      <c r="J345" s="294"/>
      <c r="K345" s="294"/>
      <c r="L345" s="294"/>
      <c r="M345" s="294"/>
      <c r="N345" s="294"/>
      <c r="O345" s="294"/>
      <c r="P345" s="294"/>
      <c r="Q345" s="294"/>
      <c r="R345" s="294"/>
      <c r="S345" s="294"/>
      <c r="T345" s="294"/>
      <c r="U345" s="294"/>
      <c r="V345" s="294"/>
      <c r="W345" s="294"/>
      <c r="X345" s="294"/>
      <c r="Y345" s="294"/>
    </row>
    <row r="346" spans="1:25" ht="21" x14ac:dyDescent="0.4">
      <c r="A346" s="294"/>
      <c r="B346" s="294"/>
      <c r="C346" s="294"/>
      <c r="D346" s="294"/>
      <c r="E346" s="294"/>
      <c r="F346" s="294"/>
      <c r="G346" s="295"/>
      <c r="H346" s="294"/>
      <c r="I346" s="294"/>
      <c r="J346" s="294"/>
      <c r="K346" s="294"/>
      <c r="L346" s="294"/>
      <c r="M346" s="294"/>
      <c r="N346" s="294"/>
      <c r="O346" s="294"/>
      <c r="P346" s="294"/>
      <c r="Q346" s="294"/>
      <c r="R346" s="294"/>
      <c r="S346" s="294"/>
      <c r="T346" s="294"/>
      <c r="U346" s="294"/>
      <c r="V346" s="294"/>
      <c r="W346" s="294"/>
      <c r="X346" s="294"/>
      <c r="Y346" s="294"/>
    </row>
    <row r="347" spans="1:25" ht="21" x14ac:dyDescent="0.4">
      <c r="A347" s="294"/>
      <c r="B347" s="294"/>
      <c r="C347" s="294"/>
      <c r="D347" s="294"/>
      <c r="E347" s="294"/>
      <c r="F347" s="294"/>
      <c r="G347" s="295"/>
      <c r="H347" s="294"/>
      <c r="I347" s="294"/>
      <c r="J347" s="294"/>
      <c r="K347" s="294"/>
      <c r="L347" s="294"/>
      <c r="M347" s="294"/>
      <c r="N347" s="294"/>
      <c r="O347" s="294"/>
      <c r="P347" s="294"/>
      <c r="Q347" s="294"/>
      <c r="R347" s="294"/>
      <c r="S347" s="294"/>
      <c r="T347" s="294"/>
      <c r="U347" s="294"/>
      <c r="V347" s="294"/>
      <c r="W347" s="294"/>
      <c r="X347" s="294"/>
      <c r="Y347" s="294"/>
    </row>
    <row r="348" spans="1:25" ht="21" x14ac:dyDescent="0.4">
      <c r="A348" s="294"/>
      <c r="B348" s="294"/>
      <c r="C348" s="294"/>
      <c r="D348" s="294"/>
      <c r="E348" s="294"/>
      <c r="F348" s="294"/>
      <c r="G348" s="295"/>
      <c r="H348" s="294"/>
      <c r="I348" s="294"/>
      <c r="J348" s="294"/>
      <c r="K348" s="294"/>
      <c r="L348" s="294"/>
      <c r="M348" s="294"/>
      <c r="N348" s="294"/>
      <c r="O348" s="294"/>
      <c r="P348" s="294"/>
      <c r="Q348" s="294"/>
      <c r="R348" s="294"/>
      <c r="S348" s="294"/>
      <c r="T348" s="294"/>
      <c r="U348" s="294"/>
      <c r="V348" s="294"/>
      <c r="W348" s="294"/>
      <c r="X348" s="294"/>
      <c r="Y348" s="294"/>
    </row>
    <row r="349" spans="1:25" ht="21" x14ac:dyDescent="0.4">
      <c r="A349" s="294"/>
      <c r="B349" s="294"/>
      <c r="C349" s="294"/>
      <c r="D349" s="294"/>
      <c r="E349" s="294"/>
      <c r="F349" s="294"/>
      <c r="G349" s="295"/>
      <c r="H349" s="294"/>
      <c r="I349" s="294"/>
      <c r="J349" s="294"/>
      <c r="K349" s="294"/>
      <c r="L349" s="294"/>
      <c r="M349" s="294"/>
      <c r="N349" s="294"/>
      <c r="O349" s="294"/>
      <c r="P349" s="294"/>
      <c r="Q349" s="294"/>
      <c r="R349" s="294"/>
      <c r="S349" s="294"/>
      <c r="T349" s="294"/>
      <c r="U349" s="294"/>
      <c r="V349" s="294"/>
      <c r="W349" s="294"/>
      <c r="X349" s="294"/>
      <c r="Y349" s="294"/>
    </row>
    <row r="350" spans="1:25" ht="21" x14ac:dyDescent="0.4">
      <c r="A350" s="294"/>
      <c r="B350" s="294"/>
      <c r="C350" s="294"/>
      <c r="D350" s="294"/>
      <c r="E350" s="294"/>
      <c r="F350" s="294"/>
      <c r="G350" s="295"/>
      <c r="H350" s="294"/>
      <c r="I350" s="294"/>
      <c r="J350" s="294"/>
      <c r="K350" s="294"/>
      <c r="L350" s="294"/>
      <c r="M350" s="294"/>
      <c r="N350" s="294"/>
      <c r="O350" s="294"/>
      <c r="P350" s="294"/>
      <c r="Q350" s="294"/>
      <c r="R350" s="294"/>
      <c r="S350" s="294"/>
      <c r="T350" s="294"/>
      <c r="U350" s="294"/>
      <c r="V350" s="294"/>
      <c r="W350" s="294"/>
      <c r="X350" s="294"/>
      <c r="Y350" s="294"/>
    </row>
    <row r="351" spans="1:25" ht="21" x14ac:dyDescent="0.4">
      <c r="A351" s="294"/>
      <c r="B351" s="294"/>
      <c r="C351" s="294"/>
      <c r="D351" s="294"/>
      <c r="E351" s="294"/>
      <c r="F351" s="294"/>
      <c r="G351" s="295"/>
      <c r="H351" s="294"/>
      <c r="I351" s="294"/>
      <c r="J351" s="294"/>
      <c r="K351" s="294"/>
      <c r="L351" s="294"/>
      <c r="M351" s="294"/>
      <c r="N351" s="294"/>
      <c r="O351" s="294"/>
      <c r="P351" s="294"/>
      <c r="Q351" s="294"/>
      <c r="R351" s="294"/>
      <c r="S351" s="294"/>
      <c r="T351" s="294"/>
      <c r="U351" s="294"/>
      <c r="V351" s="294"/>
      <c r="W351" s="294"/>
      <c r="X351" s="294"/>
      <c r="Y351" s="294"/>
    </row>
    <row r="352" spans="1:25" ht="21" x14ac:dyDescent="0.4">
      <c r="A352" s="294"/>
      <c r="B352" s="294"/>
      <c r="C352" s="294"/>
      <c r="D352" s="294"/>
      <c r="E352" s="294"/>
      <c r="F352" s="294"/>
      <c r="G352" s="295"/>
      <c r="H352" s="294"/>
      <c r="I352" s="294"/>
      <c r="J352" s="294"/>
      <c r="K352" s="294"/>
      <c r="L352" s="294"/>
      <c r="M352" s="294"/>
      <c r="N352" s="294"/>
      <c r="O352" s="294"/>
      <c r="P352" s="294"/>
      <c r="Q352" s="294"/>
      <c r="R352" s="294"/>
      <c r="S352" s="294"/>
      <c r="T352" s="294"/>
      <c r="U352" s="294"/>
      <c r="V352" s="294"/>
      <c r="W352" s="294"/>
      <c r="X352" s="294"/>
      <c r="Y352" s="294"/>
    </row>
    <row r="353" spans="1:25" ht="21" x14ac:dyDescent="0.4">
      <c r="A353" s="294"/>
      <c r="B353" s="294"/>
      <c r="C353" s="294"/>
      <c r="D353" s="294"/>
      <c r="E353" s="294"/>
      <c r="F353" s="294"/>
      <c r="G353" s="295"/>
      <c r="H353" s="294"/>
      <c r="I353" s="294"/>
      <c r="J353" s="294"/>
      <c r="K353" s="294"/>
      <c r="L353" s="294"/>
      <c r="M353" s="294"/>
      <c r="N353" s="294"/>
      <c r="O353" s="294"/>
      <c r="P353" s="294"/>
      <c r="Q353" s="294"/>
      <c r="R353" s="294"/>
      <c r="S353" s="294"/>
      <c r="T353" s="294"/>
      <c r="U353" s="294"/>
      <c r="V353" s="294"/>
      <c r="W353" s="294"/>
      <c r="X353" s="294"/>
      <c r="Y353" s="294"/>
    </row>
    <row r="354" spans="1:25" ht="21" x14ac:dyDescent="0.4">
      <c r="A354" s="294"/>
      <c r="B354" s="294"/>
      <c r="C354" s="294"/>
      <c r="D354" s="294"/>
      <c r="E354" s="294"/>
      <c r="F354" s="294"/>
      <c r="G354" s="295"/>
      <c r="H354" s="294"/>
      <c r="I354" s="294"/>
      <c r="J354" s="294"/>
      <c r="K354" s="294"/>
      <c r="L354" s="294"/>
      <c r="M354" s="294"/>
      <c r="N354" s="294"/>
      <c r="O354" s="294"/>
      <c r="P354" s="294"/>
      <c r="Q354" s="294"/>
      <c r="R354" s="294"/>
      <c r="S354" s="294"/>
      <c r="T354" s="294"/>
      <c r="U354" s="294"/>
      <c r="V354" s="294"/>
      <c r="W354" s="294"/>
      <c r="X354" s="294"/>
      <c r="Y354" s="294"/>
    </row>
    <row r="355" spans="1:25" ht="21" x14ac:dyDescent="0.4">
      <c r="A355" s="294"/>
      <c r="B355" s="294"/>
      <c r="C355" s="294"/>
      <c r="D355" s="294"/>
      <c r="E355" s="294"/>
      <c r="F355" s="294"/>
      <c r="G355" s="295"/>
      <c r="H355" s="294"/>
      <c r="I355" s="294"/>
      <c r="J355" s="294"/>
      <c r="K355" s="294"/>
      <c r="L355" s="294"/>
      <c r="M355" s="294"/>
      <c r="N355" s="294"/>
      <c r="O355" s="294"/>
      <c r="P355" s="294"/>
      <c r="Q355" s="294"/>
      <c r="R355" s="294"/>
      <c r="S355" s="294"/>
      <c r="T355" s="294"/>
      <c r="U355" s="294"/>
      <c r="V355" s="294"/>
      <c r="W355" s="294"/>
      <c r="X355" s="294"/>
      <c r="Y355" s="294"/>
    </row>
    <row r="356" spans="1:25" ht="21" x14ac:dyDescent="0.4">
      <c r="A356" s="294"/>
      <c r="B356" s="294"/>
      <c r="C356" s="294"/>
      <c r="D356" s="294"/>
      <c r="E356" s="294"/>
      <c r="F356" s="294"/>
      <c r="G356" s="295"/>
      <c r="H356" s="294"/>
      <c r="I356" s="294"/>
      <c r="J356" s="294"/>
      <c r="K356" s="294"/>
      <c r="L356" s="294"/>
      <c r="M356" s="294"/>
      <c r="N356" s="294"/>
      <c r="O356" s="294"/>
      <c r="P356" s="294"/>
      <c r="Q356" s="294"/>
      <c r="R356" s="294"/>
      <c r="S356" s="294"/>
      <c r="T356" s="294"/>
      <c r="U356" s="294"/>
      <c r="V356" s="294"/>
      <c r="W356" s="294"/>
      <c r="X356" s="294"/>
      <c r="Y356" s="294"/>
    </row>
    <row r="357" spans="1:25" ht="21" x14ac:dyDescent="0.4">
      <c r="A357" s="294"/>
      <c r="B357" s="294"/>
      <c r="C357" s="294"/>
      <c r="D357" s="294"/>
      <c r="E357" s="294"/>
      <c r="F357" s="294"/>
      <c r="G357" s="295"/>
      <c r="H357" s="294"/>
      <c r="I357" s="294"/>
      <c r="J357" s="294"/>
      <c r="K357" s="294"/>
      <c r="L357" s="294"/>
      <c r="M357" s="294"/>
      <c r="N357" s="294"/>
      <c r="O357" s="294"/>
      <c r="P357" s="294"/>
      <c r="Q357" s="294"/>
      <c r="R357" s="294"/>
      <c r="S357" s="294"/>
      <c r="T357" s="294"/>
      <c r="U357" s="294"/>
      <c r="V357" s="294"/>
      <c r="W357" s="294"/>
      <c r="X357" s="294"/>
      <c r="Y357" s="294"/>
    </row>
    <row r="358" spans="1:25" ht="21" x14ac:dyDescent="0.4">
      <c r="A358" s="294"/>
      <c r="B358" s="294"/>
      <c r="C358" s="294"/>
      <c r="D358" s="294"/>
      <c r="E358" s="294"/>
      <c r="F358" s="294"/>
      <c r="G358" s="295"/>
      <c r="H358" s="294"/>
      <c r="I358" s="294"/>
      <c r="J358" s="294"/>
      <c r="K358" s="294"/>
      <c r="L358" s="294"/>
      <c r="M358" s="294"/>
      <c r="N358" s="294"/>
      <c r="O358" s="294"/>
      <c r="P358" s="294"/>
      <c r="Q358" s="294"/>
      <c r="R358" s="294"/>
      <c r="S358" s="294"/>
      <c r="T358" s="294"/>
      <c r="U358" s="294"/>
      <c r="V358" s="294"/>
      <c r="W358" s="294"/>
      <c r="X358" s="294"/>
      <c r="Y358" s="294"/>
    </row>
    <row r="359" spans="1:25" ht="21" x14ac:dyDescent="0.4">
      <c r="A359" s="294"/>
      <c r="B359" s="294"/>
      <c r="C359" s="294"/>
      <c r="D359" s="294"/>
      <c r="E359" s="294"/>
      <c r="F359" s="294"/>
      <c r="G359" s="295"/>
      <c r="H359" s="294"/>
      <c r="I359" s="294"/>
      <c r="J359" s="294"/>
      <c r="K359" s="294"/>
      <c r="L359" s="294"/>
      <c r="M359" s="294"/>
      <c r="N359" s="294"/>
      <c r="O359" s="294"/>
      <c r="P359" s="294"/>
      <c r="Q359" s="294"/>
      <c r="R359" s="294"/>
      <c r="S359" s="294"/>
      <c r="T359" s="294"/>
      <c r="U359" s="294"/>
      <c r="V359" s="294"/>
      <c r="W359" s="294"/>
      <c r="X359" s="294"/>
      <c r="Y359" s="294"/>
    </row>
    <row r="360" spans="1:25" ht="21" x14ac:dyDescent="0.4">
      <c r="A360" s="294"/>
      <c r="B360" s="294"/>
      <c r="C360" s="294"/>
      <c r="D360" s="294"/>
      <c r="E360" s="294"/>
      <c r="F360" s="294"/>
      <c r="G360" s="295"/>
      <c r="H360" s="294"/>
      <c r="I360" s="294"/>
      <c r="J360" s="294"/>
      <c r="K360" s="294"/>
      <c r="L360" s="294"/>
      <c r="M360" s="294"/>
      <c r="N360" s="294"/>
      <c r="O360" s="294"/>
      <c r="P360" s="294"/>
      <c r="Q360" s="294"/>
      <c r="R360" s="294"/>
      <c r="S360" s="294"/>
      <c r="T360" s="294"/>
      <c r="U360" s="294"/>
      <c r="V360" s="294"/>
      <c r="W360" s="294"/>
      <c r="X360" s="294"/>
      <c r="Y360" s="294"/>
    </row>
    <row r="361" spans="1:25" ht="21" x14ac:dyDescent="0.4">
      <c r="A361" s="294"/>
      <c r="B361" s="294"/>
      <c r="C361" s="294"/>
      <c r="D361" s="294"/>
      <c r="E361" s="294"/>
      <c r="F361" s="294"/>
      <c r="G361" s="295"/>
      <c r="H361" s="294"/>
      <c r="I361" s="294"/>
      <c r="J361" s="294"/>
      <c r="K361" s="294"/>
      <c r="L361" s="294"/>
      <c r="M361" s="294"/>
      <c r="N361" s="294"/>
      <c r="O361" s="294"/>
      <c r="P361" s="294"/>
      <c r="Q361" s="294"/>
      <c r="R361" s="294"/>
      <c r="S361" s="294"/>
      <c r="T361" s="294"/>
      <c r="U361" s="294"/>
      <c r="V361" s="294"/>
      <c r="W361" s="294"/>
      <c r="X361" s="294"/>
      <c r="Y361" s="294"/>
    </row>
    <row r="362" spans="1:25" ht="21" x14ac:dyDescent="0.4">
      <c r="A362" s="294"/>
      <c r="B362" s="294"/>
      <c r="C362" s="294"/>
      <c r="D362" s="294"/>
      <c r="E362" s="294"/>
      <c r="F362" s="294"/>
      <c r="G362" s="295"/>
      <c r="H362" s="294"/>
      <c r="I362" s="294"/>
      <c r="J362" s="294"/>
      <c r="K362" s="294"/>
      <c r="L362" s="294"/>
      <c r="M362" s="294"/>
      <c r="N362" s="294"/>
      <c r="O362" s="294"/>
      <c r="P362" s="294"/>
      <c r="Q362" s="294"/>
      <c r="R362" s="294"/>
      <c r="S362" s="294"/>
      <c r="T362" s="294"/>
      <c r="U362" s="294"/>
      <c r="V362" s="294"/>
      <c r="W362" s="294"/>
      <c r="X362" s="294"/>
      <c r="Y362" s="294"/>
    </row>
    <row r="363" spans="1:25" ht="21" x14ac:dyDescent="0.4">
      <c r="A363" s="294"/>
      <c r="B363" s="294"/>
      <c r="C363" s="294"/>
      <c r="D363" s="294"/>
      <c r="E363" s="294"/>
      <c r="F363" s="294"/>
      <c r="G363" s="295"/>
      <c r="H363" s="294"/>
      <c r="I363" s="294"/>
      <c r="J363" s="294"/>
      <c r="K363" s="294"/>
      <c r="L363" s="294"/>
      <c r="M363" s="294"/>
      <c r="N363" s="294"/>
      <c r="O363" s="294"/>
      <c r="P363" s="294"/>
      <c r="Q363" s="294"/>
      <c r="R363" s="294"/>
      <c r="S363" s="294"/>
      <c r="T363" s="294"/>
      <c r="U363" s="294"/>
      <c r="V363" s="294"/>
      <c r="W363" s="294"/>
      <c r="X363" s="294"/>
      <c r="Y363" s="294"/>
    </row>
    <row r="364" spans="1:25" ht="21" x14ac:dyDescent="0.4">
      <c r="A364" s="294"/>
      <c r="B364" s="294"/>
      <c r="C364" s="294"/>
      <c r="D364" s="294"/>
      <c r="E364" s="294"/>
      <c r="F364" s="294"/>
      <c r="G364" s="295"/>
      <c r="H364" s="294"/>
      <c r="I364" s="294"/>
      <c r="J364" s="294"/>
      <c r="K364" s="294"/>
      <c r="L364" s="294"/>
      <c r="M364" s="294"/>
      <c r="N364" s="294"/>
      <c r="O364" s="294"/>
      <c r="P364" s="294"/>
      <c r="Q364" s="294"/>
      <c r="R364" s="294"/>
      <c r="S364" s="294"/>
      <c r="T364" s="294"/>
      <c r="U364" s="294"/>
      <c r="V364" s="294"/>
      <c r="W364" s="294"/>
      <c r="X364" s="294"/>
      <c r="Y364" s="294"/>
    </row>
    <row r="365" spans="1:25" ht="21" x14ac:dyDescent="0.4">
      <c r="A365" s="294"/>
      <c r="B365" s="294"/>
      <c r="C365" s="294"/>
      <c r="D365" s="294"/>
      <c r="E365" s="294"/>
      <c r="F365" s="294"/>
      <c r="G365" s="295"/>
      <c r="H365" s="294"/>
      <c r="I365" s="294"/>
      <c r="J365" s="294"/>
      <c r="K365" s="294"/>
      <c r="L365" s="294"/>
      <c r="M365" s="294"/>
      <c r="N365" s="294"/>
      <c r="O365" s="294"/>
      <c r="P365" s="294"/>
      <c r="Q365" s="294"/>
      <c r="R365" s="294"/>
      <c r="S365" s="294"/>
      <c r="T365" s="294"/>
      <c r="U365" s="294"/>
      <c r="V365" s="294"/>
      <c r="W365" s="294"/>
      <c r="X365" s="294"/>
      <c r="Y365" s="294"/>
    </row>
    <row r="366" spans="1:25" ht="21" x14ac:dyDescent="0.4">
      <c r="A366" s="294"/>
      <c r="B366" s="294"/>
      <c r="C366" s="294"/>
      <c r="D366" s="294"/>
      <c r="E366" s="294"/>
      <c r="F366" s="294"/>
      <c r="G366" s="295"/>
      <c r="H366" s="294"/>
      <c r="I366" s="294"/>
      <c r="J366" s="294"/>
      <c r="K366" s="294"/>
      <c r="L366" s="294"/>
      <c r="M366" s="294"/>
      <c r="N366" s="294"/>
      <c r="O366" s="294"/>
      <c r="P366" s="294"/>
      <c r="Q366" s="294"/>
      <c r="R366" s="294"/>
      <c r="S366" s="294"/>
      <c r="T366" s="294"/>
      <c r="U366" s="294"/>
      <c r="V366" s="294"/>
      <c r="W366" s="294"/>
      <c r="X366" s="294"/>
      <c r="Y366" s="294"/>
    </row>
    <row r="367" spans="1:25" ht="21" x14ac:dyDescent="0.4">
      <c r="A367" s="294"/>
      <c r="B367" s="294"/>
      <c r="C367" s="294"/>
      <c r="D367" s="294"/>
      <c r="E367" s="294"/>
      <c r="F367" s="294"/>
      <c r="G367" s="295"/>
      <c r="H367" s="294"/>
      <c r="I367" s="294"/>
      <c r="J367" s="294"/>
      <c r="K367" s="294"/>
      <c r="L367" s="294"/>
      <c r="M367" s="294"/>
      <c r="N367" s="294"/>
      <c r="O367" s="294"/>
      <c r="P367" s="294"/>
      <c r="Q367" s="294"/>
      <c r="R367" s="294"/>
      <c r="S367" s="294"/>
      <c r="T367" s="294"/>
      <c r="U367" s="294"/>
      <c r="V367" s="294"/>
      <c r="W367" s="294"/>
      <c r="X367" s="294"/>
      <c r="Y367" s="294"/>
    </row>
    <row r="368" spans="1:25" ht="21" x14ac:dyDescent="0.4">
      <c r="A368" s="294"/>
      <c r="B368" s="294"/>
      <c r="C368" s="294"/>
      <c r="D368" s="294"/>
      <c r="E368" s="294"/>
      <c r="F368" s="294"/>
      <c r="G368" s="295"/>
      <c r="H368" s="294"/>
      <c r="I368" s="294"/>
      <c r="J368" s="294"/>
      <c r="K368" s="294"/>
      <c r="L368" s="294"/>
      <c r="M368" s="294"/>
      <c r="N368" s="294"/>
      <c r="O368" s="294"/>
      <c r="P368" s="294"/>
      <c r="Q368" s="294"/>
      <c r="R368" s="294"/>
      <c r="S368" s="294"/>
      <c r="T368" s="294"/>
      <c r="U368" s="294"/>
      <c r="V368" s="294"/>
      <c r="W368" s="294"/>
      <c r="X368" s="294"/>
      <c r="Y368" s="294"/>
    </row>
    <row r="369" spans="1:25" ht="21" x14ac:dyDescent="0.4">
      <c r="A369" s="294"/>
      <c r="B369" s="294"/>
      <c r="C369" s="294"/>
      <c r="D369" s="294"/>
      <c r="E369" s="294"/>
      <c r="F369" s="294"/>
      <c r="G369" s="295"/>
      <c r="H369" s="294"/>
      <c r="I369" s="294"/>
      <c r="J369" s="294"/>
      <c r="K369" s="294"/>
      <c r="L369" s="294"/>
      <c r="M369" s="294"/>
      <c r="N369" s="294"/>
      <c r="O369" s="294"/>
      <c r="P369" s="294"/>
      <c r="Q369" s="294"/>
      <c r="R369" s="294"/>
      <c r="S369" s="294"/>
      <c r="T369" s="294"/>
      <c r="U369" s="294"/>
      <c r="V369" s="294"/>
      <c r="W369" s="294"/>
      <c r="X369" s="294"/>
      <c r="Y369" s="294"/>
    </row>
    <row r="370" spans="1:25" ht="21" x14ac:dyDescent="0.4">
      <c r="A370" s="294"/>
      <c r="B370" s="294"/>
      <c r="C370" s="294"/>
      <c r="D370" s="294"/>
      <c r="E370" s="294"/>
      <c r="F370" s="294"/>
      <c r="G370" s="295"/>
      <c r="H370" s="294"/>
      <c r="I370" s="294"/>
      <c r="J370" s="294"/>
      <c r="K370" s="294"/>
      <c r="L370" s="294"/>
      <c r="M370" s="294"/>
      <c r="N370" s="294"/>
      <c r="O370" s="294"/>
      <c r="P370" s="294"/>
      <c r="Q370" s="294"/>
      <c r="R370" s="294"/>
      <c r="S370" s="294"/>
      <c r="T370" s="294"/>
      <c r="U370" s="294"/>
      <c r="V370" s="294"/>
      <c r="W370" s="294"/>
      <c r="X370" s="294"/>
      <c r="Y370" s="294"/>
    </row>
    <row r="371" spans="1:25" ht="21" x14ac:dyDescent="0.4">
      <c r="A371" s="294"/>
      <c r="B371" s="294"/>
      <c r="C371" s="294"/>
      <c r="D371" s="294"/>
      <c r="E371" s="294"/>
      <c r="F371" s="294"/>
      <c r="G371" s="295"/>
      <c r="H371" s="294"/>
      <c r="I371" s="294"/>
      <c r="J371" s="294"/>
      <c r="K371" s="294"/>
      <c r="L371" s="294"/>
      <c r="M371" s="294"/>
      <c r="N371" s="294"/>
      <c r="O371" s="294"/>
      <c r="P371" s="294"/>
      <c r="Q371" s="294"/>
      <c r="R371" s="294"/>
      <c r="S371" s="294"/>
      <c r="T371" s="294"/>
      <c r="U371" s="294"/>
      <c r="V371" s="294"/>
      <c r="W371" s="294"/>
      <c r="X371" s="294"/>
      <c r="Y371" s="294"/>
    </row>
    <row r="372" spans="1:25" ht="21" x14ac:dyDescent="0.4">
      <c r="A372" s="294"/>
      <c r="B372" s="294"/>
      <c r="C372" s="294"/>
      <c r="D372" s="294"/>
      <c r="E372" s="294"/>
      <c r="F372" s="294"/>
      <c r="G372" s="295"/>
      <c r="H372" s="294"/>
      <c r="I372" s="294"/>
      <c r="J372" s="294"/>
      <c r="K372" s="294"/>
      <c r="L372" s="294"/>
      <c r="M372" s="294"/>
      <c r="N372" s="294"/>
      <c r="O372" s="294"/>
      <c r="P372" s="294"/>
      <c r="Q372" s="294"/>
      <c r="R372" s="294"/>
      <c r="S372" s="294"/>
      <c r="T372" s="294"/>
      <c r="U372" s="294"/>
      <c r="V372" s="294"/>
      <c r="W372" s="294"/>
      <c r="X372" s="294"/>
      <c r="Y372" s="294"/>
    </row>
    <row r="373" spans="1:25" ht="21" x14ac:dyDescent="0.4">
      <c r="A373" s="294"/>
      <c r="B373" s="294"/>
      <c r="C373" s="294"/>
      <c r="D373" s="294"/>
      <c r="E373" s="294"/>
      <c r="F373" s="294"/>
      <c r="G373" s="295"/>
      <c r="H373" s="294"/>
      <c r="I373" s="294"/>
      <c r="J373" s="294"/>
      <c r="K373" s="294"/>
      <c r="L373" s="294"/>
      <c r="M373" s="294"/>
      <c r="N373" s="294"/>
      <c r="O373" s="294"/>
      <c r="P373" s="294"/>
      <c r="Q373" s="294"/>
      <c r="R373" s="294"/>
      <c r="S373" s="294"/>
      <c r="T373" s="294"/>
      <c r="U373" s="294"/>
      <c r="V373" s="294"/>
      <c r="W373" s="294"/>
      <c r="X373" s="294"/>
      <c r="Y373" s="294"/>
    </row>
    <row r="374" spans="1:25" ht="21" x14ac:dyDescent="0.4">
      <c r="A374" s="294"/>
      <c r="B374" s="294"/>
      <c r="C374" s="294"/>
      <c r="D374" s="294"/>
      <c r="E374" s="294"/>
      <c r="F374" s="294"/>
      <c r="G374" s="295"/>
      <c r="H374" s="294"/>
      <c r="I374" s="294"/>
      <c r="J374" s="294"/>
      <c r="K374" s="294"/>
      <c r="L374" s="294"/>
      <c r="M374" s="294"/>
      <c r="N374" s="294"/>
      <c r="O374" s="294"/>
      <c r="P374" s="294"/>
      <c r="Q374" s="294"/>
      <c r="R374" s="294"/>
      <c r="S374" s="294"/>
      <c r="T374" s="294"/>
      <c r="U374" s="294"/>
      <c r="V374" s="294"/>
      <c r="W374" s="294"/>
      <c r="X374" s="294"/>
      <c r="Y374" s="294"/>
    </row>
    <row r="375" spans="1:25" ht="21" x14ac:dyDescent="0.4">
      <c r="A375" s="294"/>
      <c r="B375" s="294"/>
      <c r="C375" s="294"/>
      <c r="D375" s="294"/>
      <c r="E375" s="294"/>
      <c r="F375" s="294"/>
      <c r="G375" s="295"/>
      <c r="H375" s="294"/>
      <c r="I375" s="294"/>
      <c r="J375" s="294"/>
      <c r="K375" s="294"/>
      <c r="L375" s="294"/>
      <c r="M375" s="294"/>
      <c r="N375" s="294"/>
      <c r="O375" s="294"/>
      <c r="P375" s="294"/>
      <c r="Q375" s="294"/>
      <c r="R375" s="294"/>
      <c r="S375" s="294"/>
      <c r="T375" s="294"/>
      <c r="U375" s="294"/>
      <c r="V375" s="294"/>
      <c r="W375" s="294"/>
      <c r="X375" s="294"/>
      <c r="Y375" s="294"/>
    </row>
    <row r="376" spans="1:25" ht="21" x14ac:dyDescent="0.4">
      <c r="A376" s="294"/>
      <c r="B376" s="294"/>
      <c r="C376" s="294"/>
      <c r="D376" s="294"/>
      <c r="E376" s="294"/>
      <c r="F376" s="294"/>
      <c r="G376" s="295"/>
      <c r="H376" s="294"/>
      <c r="I376" s="294"/>
      <c r="J376" s="294"/>
      <c r="K376" s="294"/>
      <c r="L376" s="294"/>
      <c r="M376" s="294"/>
      <c r="N376" s="294"/>
      <c r="O376" s="294"/>
      <c r="P376" s="294"/>
      <c r="Q376" s="294"/>
      <c r="R376" s="294"/>
      <c r="S376" s="294"/>
      <c r="T376" s="294"/>
      <c r="U376" s="294"/>
      <c r="V376" s="294"/>
      <c r="W376" s="294"/>
      <c r="X376" s="294"/>
      <c r="Y376" s="294"/>
    </row>
    <row r="377" spans="1:25" ht="21" x14ac:dyDescent="0.4">
      <c r="A377" s="294"/>
      <c r="B377" s="294"/>
      <c r="C377" s="294"/>
      <c r="D377" s="294"/>
      <c r="E377" s="294"/>
      <c r="F377" s="294"/>
      <c r="G377" s="295"/>
      <c r="H377" s="294"/>
      <c r="I377" s="294"/>
      <c r="J377" s="294"/>
      <c r="K377" s="294"/>
      <c r="L377" s="294"/>
      <c r="M377" s="294"/>
      <c r="N377" s="294"/>
      <c r="O377" s="294"/>
      <c r="P377" s="294"/>
      <c r="Q377" s="294"/>
      <c r="R377" s="294"/>
      <c r="S377" s="294"/>
      <c r="T377" s="294"/>
      <c r="U377" s="294"/>
      <c r="V377" s="294"/>
      <c r="W377" s="294"/>
      <c r="X377" s="294"/>
      <c r="Y377" s="294"/>
    </row>
    <row r="378" spans="1:25" ht="21" x14ac:dyDescent="0.4">
      <c r="A378" s="294"/>
      <c r="B378" s="294"/>
      <c r="C378" s="294"/>
      <c r="D378" s="294"/>
      <c r="E378" s="294"/>
      <c r="F378" s="294"/>
      <c r="G378" s="295"/>
      <c r="H378" s="294"/>
      <c r="I378" s="294"/>
      <c r="J378" s="294"/>
      <c r="K378" s="294"/>
      <c r="L378" s="294"/>
      <c r="M378" s="294"/>
      <c r="N378" s="294"/>
      <c r="O378" s="294"/>
      <c r="P378" s="294"/>
      <c r="Q378" s="294"/>
      <c r="R378" s="294"/>
      <c r="S378" s="294"/>
      <c r="T378" s="294"/>
      <c r="U378" s="294"/>
      <c r="V378" s="294"/>
      <c r="W378" s="294"/>
      <c r="X378" s="294"/>
      <c r="Y378" s="294"/>
    </row>
    <row r="379" spans="1:25" ht="21" x14ac:dyDescent="0.4">
      <c r="A379" s="294"/>
      <c r="B379" s="294"/>
      <c r="C379" s="294"/>
      <c r="D379" s="294"/>
      <c r="E379" s="294"/>
      <c r="F379" s="294"/>
      <c r="G379" s="295"/>
      <c r="H379" s="294"/>
      <c r="I379" s="294"/>
      <c r="J379" s="294"/>
      <c r="K379" s="294"/>
      <c r="L379" s="294"/>
      <c r="M379" s="294"/>
      <c r="N379" s="294"/>
      <c r="O379" s="294"/>
      <c r="P379" s="294"/>
      <c r="Q379" s="294"/>
      <c r="R379" s="294"/>
      <c r="S379" s="294"/>
      <c r="T379" s="294"/>
      <c r="U379" s="294"/>
      <c r="V379" s="294"/>
      <c r="W379" s="294"/>
      <c r="X379" s="294"/>
      <c r="Y379" s="294"/>
    </row>
    <row r="380" spans="1:25" ht="21" x14ac:dyDescent="0.4">
      <c r="A380" s="294"/>
      <c r="B380" s="294"/>
      <c r="C380" s="294"/>
      <c r="D380" s="294"/>
      <c r="E380" s="294"/>
      <c r="F380" s="294"/>
      <c r="G380" s="295"/>
      <c r="H380" s="294"/>
      <c r="I380" s="294"/>
      <c r="J380" s="294"/>
      <c r="K380" s="294"/>
      <c r="L380" s="294"/>
      <c r="M380" s="294"/>
      <c r="N380" s="294"/>
      <c r="O380" s="294"/>
      <c r="P380" s="294"/>
      <c r="Q380" s="294"/>
      <c r="R380" s="294"/>
      <c r="S380" s="294"/>
      <c r="T380" s="294"/>
      <c r="U380" s="294"/>
      <c r="V380" s="294"/>
      <c r="W380" s="294"/>
      <c r="X380" s="294"/>
      <c r="Y380" s="294"/>
    </row>
    <row r="381" spans="1:25" ht="21" x14ac:dyDescent="0.4">
      <c r="A381" s="294"/>
      <c r="B381" s="294"/>
      <c r="C381" s="294"/>
      <c r="D381" s="294"/>
      <c r="E381" s="294"/>
      <c r="F381" s="294"/>
      <c r="G381" s="295"/>
      <c r="H381" s="294"/>
      <c r="I381" s="294"/>
      <c r="J381" s="294"/>
      <c r="K381" s="294"/>
      <c r="L381" s="294"/>
      <c r="M381" s="294"/>
      <c r="N381" s="294"/>
      <c r="O381" s="294"/>
      <c r="P381" s="294"/>
      <c r="Q381" s="294"/>
      <c r="R381" s="294"/>
      <c r="S381" s="294"/>
      <c r="T381" s="294"/>
      <c r="U381" s="294"/>
      <c r="V381" s="294"/>
      <c r="W381" s="294"/>
      <c r="X381" s="294"/>
      <c r="Y381" s="294"/>
    </row>
    <row r="382" spans="1:25" ht="21" x14ac:dyDescent="0.4">
      <c r="A382" s="294"/>
      <c r="B382" s="294"/>
      <c r="C382" s="294"/>
      <c r="D382" s="294"/>
      <c r="E382" s="294"/>
      <c r="F382" s="294"/>
      <c r="G382" s="295"/>
      <c r="H382" s="294"/>
      <c r="I382" s="294"/>
      <c r="J382" s="294"/>
      <c r="K382" s="294"/>
      <c r="L382" s="294"/>
      <c r="M382" s="294"/>
      <c r="N382" s="294"/>
      <c r="O382" s="294"/>
      <c r="P382" s="294"/>
      <c r="Q382" s="294"/>
      <c r="R382" s="294"/>
      <c r="S382" s="294"/>
      <c r="T382" s="294"/>
      <c r="U382" s="294"/>
      <c r="V382" s="294"/>
      <c r="W382" s="294"/>
      <c r="X382" s="294"/>
      <c r="Y382" s="294"/>
    </row>
    <row r="383" spans="1:25" ht="21" x14ac:dyDescent="0.4">
      <c r="A383" s="294"/>
      <c r="B383" s="294"/>
      <c r="C383" s="294"/>
      <c r="D383" s="294"/>
      <c r="E383" s="294"/>
      <c r="F383" s="294"/>
      <c r="G383" s="295"/>
      <c r="H383" s="294"/>
      <c r="I383" s="294"/>
      <c r="J383" s="294"/>
      <c r="K383" s="294"/>
      <c r="L383" s="294"/>
      <c r="M383" s="294"/>
      <c r="N383" s="294"/>
      <c r="O383" s="294"/>
      <c r="P383" s="294"/>
      <c r="Q383" s="294"/>
      <c r="R383" s="294"/>
      <c r="S383" s="294"/>
      <c r="T383" s="294"/>
      <c r="U383" s="294"/>
      <c r="V383" s="294"/>
      <c r="W383" s="294"/>
      <c r="X383" s="294"/>
      <c r="Y383" s="294"/>
    </row>
    <row r="384" spans="1:25" ht="21" x14ac:dyDescent="0.4">
      <c r="A384" s="294"/>
      <c r="B384" s="294"/>
      <c r="C384" s="294"/>
      <c r="D384" s="294"/>
      <c r="E384" s="294"/>
      <c r="F384" s="294"/>
      <c r="G384" s="295"/>
      <c r="H384" s="294"/>
      <c r="I384" s="294"/>
      <c r="J384" s="294"/>
      <c r="K384" s="294"/>
      <c r="L384" s="294"/>
      <c r="M384" s="294"/>
      <c r="N384" s="294"/>
      <c r="O384" s="294"/>
      <c r="P384" s="294"/>
      <c r="Q384" s="294"/>
      <c r="R384" s="294"/>
      <c r="S384" s="294"/>
      <c r="T384" s="294"/>
      <c r="U384" s="294"/>
      <c r="V384" s="294"/>
      <c r="W384" s="294"/>
      <c r="X384" s="294"/>
      <c r="Y384" s="294"/>
    </row>
    <row r="385" spans="1:25" ht="21" x14ac:dyDescent="0.4">
      <c r="A385" s="294"/>
      <c r="B385" s="294"/>
      <c r="C385" s="294"/>
      <c r="D385" s="294"/>
      <c r="E385" s="294"/>
      <c r="F385" s="294"/>
      <c r="G385" s="295"/>
      <c r="H385" s="294"/>
      <c r="I385" s="294"/>
      <c r="J385" s="294"/>
      <c r="K385" s="294"/>
      <c r="L385" s="294"/>
      <c r="M385" s="294"/>
      <c r="N385" s="294"/>
      <c r="O385" s="294"/>
      <c r="P385" s="294"/>
      <c r="Q385" s="294"/>
      <c r="R385" s="294"/>
      <c r="S385" s="294"/>
      <c r="T385" s="294"/>
      <c r="U385" s="294"/>
      <c r="V385" s="294"/>
      <c r="W385" s="294"/>
      <c r="X385" s="294"/>
      <c r="Y385" s="294"/>
    </row>
    <row r="386" spans="1:25" ht="21" x14ac:dyDescent="0.4">
      <c r="A386" s="294"/>
      <c r="B386" s="294"/>
      <c r="C386" s="294"/>
      <c r="D386" s="294"/>
      <c r="E386" s="294"/>
      <c r="F386" s="294"/>
      <c r="G386" s="295"/>
      <c r="H386" s="294"/>
      <c r="I386" s="294"/>
      <c r="J386" s="294"/>
      <c r="K386" s="294"/>
      <c r="L386" s="294"/>
      <c r="M386" s="294"/>
      <c r="N386" s="294"/>
      <c r="O386" s="294"/>
      <c r="P386" s="294"/>
      <c r="Q386" s="294"/>
      <c r="R386" s="294"/>
      <c r="S386" s="294"/>
      <c r="T386" s="294"/>
      <c r="U386" s="294"/>
      <c r="V386" s="294"/>
      <c r="W386" s="294"/>
      <c r="X386" s="294"/>
      <c r="Y386" s="294"/>
    </row>
    <row r="387" spans="1:25" ht="21" x14ac:dyDescent="0.4">
      <c r="A387" s="294"/>
      <c r="B387" s="294"/>
      <c r="C387" s="294"/>
      <c r="D387" s="294"/>
      <c r="E387" s="294"/>
      <c r="F387" s="294"/>
      <c r="G387" s="295"/>
      <c r="H387" s="294"/>
      <c r="I387" s="294"/>
      <c r="J387" s="294"/>
      <c r="K387" s="294"/>
      <c r="L387" s="294"/>
      <c r="M387" s="294"/>
      <c r="N387" s="294"/>
      <c r="O387" s="294"/>
      <c r="P387" s="294"/>
      <c r="Q387" s="294"/>
      <c r="R387" s="294"/>
      <c r="S387" s="294"/>
      <c r="T387" s="294"/>
      <c r="U387" s="294"/>
      <c r="V387" s="294"/>
      <c r="W387" s="294"/>
      <c r="X387" s="294"/>
      <c r="Y387" s="294"/>
    </row>
    <row r="388" spans="1:25" ht="21" x14ac:dyDescent="0.4">
      <c r="A388" s="294"/>
      <c r="B388" s="294"/>
      <c r="C388" s="294"/>
      <c r="D388" s="294"/>
      <c r="E388" s="294"/>
      <c r="F388" s="294"/>
      <c r="G388" s="295"/>
      <c r="H388" s="294"/>
      <c r="I388" s="294"/>
      <c r="J388" s="294"/>
      <c r="K388" s="294"/>
      <c r="L388" s="294"/>
      <c r="M388" s="294"/>
      <c r="N388" s="294"/>
      <c r="O388" s="294"/>
      <c r="P388" s="294"/>
      <c r="Q388" s="294"/>
      <c r="R388" s="294"/>
      <c r="S388" s="294"/>
      <c r="T388" s="294"/>
      <c r="U388" s="294"/>
      <c r="V388" s="294"/>
      <c r="W388" s="294"/>
      <c r="X388" s="294"/>
      <c r="Y388" s="294"/>
    </row>
    <row r="389" spans="1:25" ht="21" x14ac:dyDescent="0.4">
      <c r="A389" s="294"/>
      <c r="B389" s="294"/>
      <c r="C389" s="294"/>
      <c r="D389" s="294"/>
      <c r="E389" s="294"/>
      <c r="F389" s="294"/>
      <c r="G389" s="295"/>
      <c r="H389" s="294"/>
      <c r="I389" s="294"/>
      <c r="J389" s="294"/>
      <c r="K389" s="294"/>
      <c r="L389" s="294"/>
      <c r="M389" s="294"/>
      <c r="N389" s="294"/>
      <c r="O389" s="294"/>
      <c r="P389" s="294"/>
      <c r="Q389" s="294"/>
      <c r="R389" s="294"/>
      <c r="S389" s="294"/>
      <c r="T389" s="294"/>
      <c r="U389" s="294"/>
      <c r="V389" s="294"/>
      <c r="W389" s="294"/>
      <c r="X389" s="294"/>
      <c r="Y389" s="294"/>
    </row>
    <row r="390" spans="1:25" ht="21" x14ac:dyDescent="0.4">
      <c r="A390" s="294"/>
      <c r="B390" s="294"/>
      <c r="C390" s="294"/>
      <c r="D390" s="294"/>
      <c r="E390" s="294"/>
      <c r="F390" s="294"/>
      <c r="G390" s="295"/>
      <c r="H390" s="294"/>
      <c r="I390" s="294"/>
      <c r="J390" s="294"/>
      <c r="K390" s="294"/>
      <c r="L390" s="294"/>
      <c r="M390" s="294"/>
      <c r="N390" s="294"/>
      <c r="O390" s="294"/>
      <c r="P390" s="294"/>
      <c r="Q390" s="294"/>
      <c r="R390" s="294"/>
      <c r="S390" s="294"/>
      <c r="T390" s="294"/>
      <c r="U390" s="294"/>
      <c r="V390" s="294"/>
      <c r="W390" s="294"/>
      <c r="X390" s="294"/>
      <c r="Y390" s="294"/>
    </row>
    <row r="391" spans="1:25" ht="21" x14ac:dyDescent="0.4">
      <c r="A391" s="294"/>
      <c r="B391" s="294"/>
      <c r="C391" s="294"/>
      <c r="D391" s="294"/>
      <c r="E391" s="294"/>
      <c r="F391" s="294"/>
      <c r="G391" s="295"/>
      <c r="H391" s="294"/>
      <c r="I391" s="294"/>
      <c r="J391" s="294"/>
      <c r="K391" s="294"/>
      <c r="L391" s="294"/>
      <c r="M391" s="294"/>
      <c r="N391" s="294"/>
      <c r="O391" s="294"/>
      <c r="P391" s="294"/>
      <c r="Q391" s="294"/>
      <c r="R391" s="294"/>
      <c r="S391" s="294"/>
      <c r="T391" s="294"/>
      <c r="U391" s="294"/>
      <c r="V391" s="294"/>
      <c r="W391" s="294"/>
      <c r="X391" s="294"/>
      <c r="Y391" s="294"/>
    </row>
    <row r="392" spans="1:25" ht="21" x14ac:dyDescent="0.4">
      <c r="A392" s="294"/>
      <c r="B392" s="294"/>
      <c r="C392" s="294"/>
      <c r="D392" s="294"/>
      <c r="E392" s="294"/>
      <c r="F392" s="294"/>
      <c r="G392" s="295"/>
      <c r="H392" s="294"/>
      <c r="I392" s="294"/>
      <c r="J392" s="294"/>
      <c r="K392" s="294"/>
      <c r="L392" s="294"/>
      <c r="M392" s="294"/>
      <c r="N392" s="294"/>
      <c r="O392" s="294"/>
      <c r="P392" s="294"/>
      <c r="Q392" s="294"/>
      <c r="R392" s="294"/>
      <c r="S392" s="294"/>
      <c r="T392" s="294"/>
      <c r="U392" s="294"/>
      <c r="V392" s="294"/>
      <c r="W392" s="294"/>
      <c r="X392" s="294"/>
      <c r="Y392" s="294"/>
    </row>
    <row r="393" spans="1:25" ht="21" x14ac:dyDescent="0.4">
      <c r="A393" s="294"/>
      <c r="B393" s="294"/>
      <c r="C393" s="294"/>
      <c r="D393" s="294"/>
      <c r="E393" s="294"/>
      <c r="F393" s="294"/>
      <c r="G393" s="295"/>
      <c r="H393" s="294"/>
      <c r="I393" s="294"/>
      <c r="J393" s="294"/>
      <c r="K393" s="294"/>
      <c r="L393" s="294"/>
      <c r="M393" s="294"/>
      <c r="N393" s="294"/>
      <c r="O393" s="294"/>
      <c r="P393" s="294"/>
      <c r="Q393" s="294"/>
      <c r="R393" s="294"/>
      <c r="S393" s="294"/>
      <c r="T393" s="294"/>
      <c r="U393" s="294"/>
      <c r="V393" s="294"/>
      <c r="W393" s="294"/>
      <c r="X393" s="294"/>
      <c r="Y393" s="294"/>
    </row>
    <row r="394" spans="1:25" ht="21" x14ac:dyDescent="0.4">
      <c r="A394" s="294"/>
      <c r="B394" s="294"/>
      <c r="C394" s="294"/>
      <c r="D394" s="294"/>
      <c r="E394" s="294"/>
      <c r="F394" s="294"/>
      <c r="G394" s="295"/>
      <c r="H394" s="294"/>
      <c r="I394" s="294"/>
      <c r="J394" s="294"/>
      <c r="K394" s="294"/>
      <c r="L394" s="294"/>
      <c r="M394" s="294"/>
      <c r="N394" s="294"/>
      <c r="O394" s="294"/>
      <c r="P394" s="294"/>
      <c r="Q394" s="294"/>
      <c r="R394" s="294"/>
      <c r="S394" s="294"/>
      <c r="T394" s="294"/>
      <c r="U394" s="294"/>
      <c r="V394" s="294"/>
      <c r="W394" s="294"/>
      <c r="X394" s="294"/>
      <c r="Y394" s="294"/>
    </row>
    <row r="395" spans="1:25" ht="21" x14ac:dyDescent="0.4">
      <c r="A395" s="294"/>
      <c r="B395" s="294"/>
      <c r="C395" s="294"/>
      <c r="D395" s="294"/>
      <c r="E395" s="294"/>
      <c r="F395" s="294"/>
      <c r="G395" s="295"/>
      <c r="H395" s="294"/>
      <c r="I395" s="294"/>
      <c r="J395" s="294"/>
      <c r="K395" s="294"/>
      <c r="L395" s="294"/>
      <c r="M395" s="294"/>
      <c r="N395" s="294"/>
      <c r="O395" s="294"/>
      <c r="P395" s="294"/>
      <c r="Q395" s="294"/>
      <c r="R395" s="294"/>
      <c r="S395" s="294"/>
      <c r="T395" s="294"/>
      <c r="U395" s="294"/>
      <c r="V395" s="294"/>
      <c r="W395" s="294"/>
      <c r="X395" s="294"/>
      <c r="Y395" s="294"/>
    </row>
    <row r="396" spans="1:25" ht="21" x14ac:dyDescent="0.4">
      <c r="A396" s="294"/>
      <c r="B396" s="294"/>
      <c r="C396" s="294"/>
      <c r="D396" s="294"/>
      <c r="E396" s="294"/>
      <c r="F396" s="294"/>
      <c r="G396" s="295"/>
      <c r="H396" s="294"/>
      <c r="I396" s="294"/>
      <c r="J396" s="294"/>
      <c r="K396" s="294"/>
      <c r="L396" s="294"/>
      <c r="M396" s="294"/>
      <c r="N396" s="294"/>
      <c r="O396" s="294"/>
      <c r="P396" s="294"/>
      <c r="Q396" s="294"/>
      <c r="R396" s="294"/>
      <c r="S396" s="294"/>
      <c r="T396" s="294"/>
      <c r="U396" s="294"/>
      <c r="V396" s="294"/>
      <c r="W396" s="294"/>
      <c r="X396" s="294"/>
      <c r="Y396" s="294"/>
    </row>
    <row r="397" spans="1:25" ht="21" x14ac:dyDescent="0.4">
      <c r="A397" s="294"/>
      <c r="B397" s="294"/>
      <c r="C397" s="294"/>
      <c r="D397" s="294"/>
      <c r="E397" s="294"/>
      <c r="F397" s="294"/>
      <c r="G397" s="295"/>
      <c r="H397" s="294"/>
      <c r="I397" s="294"/>
      <c r="J397" s="294"/>
      <c r="K397" s="294"/>
      <c r="L397" s="294"/>
      <c r="M397" s="294"/>
      <c r="N397" s="294"/>
      <c r="O397" s="294"/>
      <c r="P397" s="294"/>
      <c r="Q397" s="294"/>
      <c r="R397" s="294"/>
      <c r="S397" s="294"/>
      <c r="T397" s="294"/>
      <c r="U397" s="294"/>
      <c r="V397" s="294"/>
      <c r="W397" s="294"/>
      <c r="X397" s="294"/>
      <c r="Y397" s="294"/>
    </row>
    <row r="398" spans="1:25" ht="21" x14ac:dyDescent="0.4">
      <c r="A398" s="294"/>
      <c r="B398" s="294"/>
      <c r="C398" s="294"/>
      <c r="D398" s="294"/>
      <c r="E398" s="294"/>
      <c r="F398" s="294"/>
      <c r="G398" s="295"/>
      <c r="H398" s="294"/>
      <c r="I398" s="294"/>
      <c r="J398" s="294"/>
      <c r="K398" s="294"/>
      <c r="L398" s="294"/>
      <c r="M398" s="294"/>
      <c r="N398" s="294"/>
      <c r="O398" s="294"/>
      <c r="P398" s="294"/>
      <c r="Q398" s="294"/>
      <c r="R398" s="294"/>
      <c r="S398" s="294"/>
      <c r="T398" s="294"/>
      <c r="U398" s="294"/>
      <c r="V398" s="294"/>
      <c r="W398" s="294"/>
      <c r="X398" s="294"/>
      <c r="Y398" s="294"/>
    </row>
    <row r="399" spans="1:25" ht="21" x14ac:dyDescent="0.4">
      <c r="A399" s="294"/>
      <c r="B399" s="294"/>
      <c r="C399" s="294"/>
      <c r="D399" s="294"/>
      <c r="E399" s="294"/>
      <c r="F399" s="294"/>
      <c r="G399" s="295"/>
      <c r="H399" s="294"/>
      <c r="I399" s="294"/>
      <c r="J399" s="294"/>
      <c r="K399" s="294"/>
      <c r="L399" s="294"/>
      <c r="M399" s="294"/>
      <c r="N399" s="294"/>
      <c r="O399" s="294"/>
      <c r="P399" s="294"/>
      <c r="Q399" s="294"/>
      <c r="R399" s="294"/>
      <c r="S399" s="294"/>
      <c r="T399" s="294"/>
      <c r="U399" s="294"/>
      <c r="V399" s="294"/>
      <c r="W399" s="294"/>
      <c r="X399" s="294"/>
      <c r="Y399" s="294"/>
    </row>
    <row r="400" spans="1:25" ht="21" x14ac:dyDescent="0.4">
      <c r="A400" s="294"/>
      <c r="B400" s="294"/>
      <c r="C400" s="294"/>
      <c r="D400" s="294"/>
      <c r="E400" s="294"/>
      <c r="F400" s="294"/>
      <c r="G400" s="295"/>
      <c r="H400" s="294"/>
      <c r="I400" s="294"/>
      <c r="J400" s="294"/>
      <c r="K400" s="294"/>
      <c r="L400" s="294"/>
      <c r="M400" s="294"/>
      <c r="N400" s="294"/>
      <c r="O400" s="294"/>
      <c r="P400" s="294"/>
      <c r="Q400" s="294"/>
      <c r="R400" s="294"/>
      <c r="S400" s="294"/>
      <c r="T400" s="294"/>
      <c r="U400" s="294"/>
      <c r="V400" s="294"/>
      <c r="W400" s="294"/>
      <c r="X400" s="294"/>
      <c r="Y400" s="294"/>
    </row>
    <row r="401" spans="1:25" ht="21" x14ac:dyDescent="0.4">
      <c r="A401" s="294"/>
      <c r="B401" s="294"/>
      <c r="C401" s="294"/>
      <c r="D401" s="294"/>
      <c r="E401" s="294"/>
      <c r="F401" s="294"/>
      <c r="G401" s="295"/>
      <c r="H401" s="294"/>
      <c r="I401" s="294"/>
      <c r="J401" s="294"/>
      <c r="K401" s="294"/>
      <c r="L401" s="294"/>
      <c r="M401" s="294"/>
      <c r="N401" s="294"/>
      <c r="O401" s="294"/>
      <c r="P401" s="294"/>
      <c r="Q401" s="294"/>
      <c r="R401" s="294"/>
      <c r="S401" s="294"/>
      <c r="T401" s="294"/>
      <c r="U401" s="294"/>
      <c r="V401" s="294"/>
      <c r="W401" s="294"/>
      <c r="X401" s="294"/>
      <c r="Y401" s="294"/>
    </row>
    <row r="402" spans="1:25" ht="21" x14ac:dyDescent="0.4">
      <c r="A402" s="294"/>
      <c r="B402" s="294"/>
      <c r="C402" s="294"/>
      <c r="D402" s="294"/>
      <c r="E402" s="294"/>
      <c r="F402" s="294"/>
      <c r="G402" s="295"/>
      <c r="H402" s="294"/>
      <c r="I402" s="294"/>
      <c r="J402" s="294"/>
      <c r="K402" s="294"/>
      <c r="L402" s="294"/>
      <c r="M402" s="294"/>
      <c r="N402" s="294"/>
      <c r="O402" s="294"/>
      <c r="P402" s="294"/>
      <c r="Q402" s="294"/>
      <c r="R402" s="294"/>
      <c r="S402" s="294"/>
      <c r="T402" s="294"/>
      <c r="U402" s="294"/>
      <c r="V402" s="294"/>
      <c r="W402" s="294"/>
      <c r="X402" s="294"/>
      <c r="Y402" s="294"/>
    </row>
    <row r="403" spans="1:25" ht="21" x14ac:dyDescent="0.4">
      <c r="A403" s="294"/>
      <c r="B403" s="294"/>
      <c r="C403" s="294"/>
      <c r="D403" s="294"/>
      <c r="E403" s="294"/>
      <c r="F403" s="294"/>
      <c r="G403" s="295"/>
      <c r="H403" s="294"/>
      <c r="I403" s="294"/>
      <c r="J403" s="294"/>
      <c r="K403" s="294"/>
      <c r="L403" s="294"/>
      <c r="M403" s="294"/>
      <c r="N403" s="294"/>
      <c r="O403" s="294"/>
      <c r="P403" s="294"/>
      <c r="Q403" s="294"/>
      <c r="R403" s="294"/>
      <c r="S403" s="294"/>
      <c r="T403" s="294"/>
      <c r="U403" s="294"/>
      <c r="V403" s="294"/>
      <c r="W403" s="294"/>
      <c r="X403" s="294"/>
      <c r="Y403" s="294"/>
    </row>
    <row r="404" spans="1:25" ht="21" x14ac:dyDescent="0.4">
      <c r="A404" s="294"/>
      <c r="B404" s="294"/>
      <c r="C404" s="294"/>
      <c r="D404" s="294"/>
      <c r="E404" s="294"/>
      <c r="F404" s="294"/>
      <c r="G404" s="295"/>
      <c r="H404" s="294"/>
      <c r="I404" s="294"/>
      <c r="J404" s="294"/>
      <c r="K404" s="294"/>
      <c r="L404" s="294"/>
      <c r="M404" s="294"/>
      <c r="N404" s="294"/>
      <c r="O404" s="294"/>
      <c r="P404" s="294"/>
      <c r="Q404" s="294"/>
      <c r="R404" s="294"/>
      <c r="S404" s="294"/>
      <c r="T404" s="294"/>
      <c r="U404" s="294"/>
      <c r="V404" s="294"/>
      <c r="W404" s="294"/>
      <c r="X404" s="294"/>
      <c r="Y404" s="294"/>
    </row>
    <row r="405" spans="1:25" ht="21" x14ac:dyDescent="0.4">
      <c r="A405" s="294"/>
      <c r="B405" s="294"/>
      <c r="C405" s="294"/>
      <c r="D405" s="294"/>
      <c r="E405" s="294"/>
      <c r="F405" s="294"/>
      <c r="G405" s="295"/>
      <c r="H405" s="294"/>
      <c r="I405" s="294"/>
      <c r="J405" s="294"/>
      <c r="K405" s="294"/>
      <c r="L405" s="294"/>
      <c r="M405" s="294"/>
      <c r="N405" s="294"/>
      <c r="O405" s="294"/>
      <c r="P405" s="294"/>
      <c r="Q405" s="294"/>
      <c r="R405" s="294"/>
      <c r="S405" s="294"/>
      <c r="T405" s="294"/>
      <c r="U405" s="294"/>
      <c r="V405" s="294"/>
      <c r="W405" s="294"/>
      <c r="X405" s="294"/>
      <c r="Y405" s="294"/>
    </row>
    <row r="406" spans="1:25" ht="21" x14ac:dyDescent="0.4">
      <c r="A406" s="294"/>
      <c r="B406" s="294"/>
      <c r="C406" s="294"/>
      <c r="D406" s="294"/>
      <c r="E406" s="294"/>
      <c r="F406" s="294"/>
      <c r="G406" s="295"/>
      <c r="H406" s="294"/>
      <c r="I406" s="294"/>
      <c r="J406" s="294"/>
      <c r="K406" s="294"/>
      <c r="L406" s="294"/>
      <c r="M406" s="294"/>
      <c r="N406" s="294"/>
      <c r="O406" s="294"/>
      <c r="P406" s="294"/>
      <c r="Q406" s="294"/>
      <c r="R406" s="294"/>
      <c r="S406" s="294"/>
      <c r="T406" s="294"/>
      <c r="U406" s="294"/>
      <c r="V406" s="294"/>
      <c r="W406" s="294"/>
      <c r="X406" s="294"/>
      <c r="Y406" s="294"/>
    </row>
    <row r="407" spans="1:25" ht="21" x14ac:dyDescent="0.4">
      <c r="A407" s="294"/>
      <c r="B407" s="294"/>
      <c r="C407" s="294"/>
      <c r="D407" s="294"/>
      <c r="E407" s="294"/>
      <c r="F407" s="294"/>
      <c r="G407" s="295"/>
      <c r="H407" s="294"/>
      <c r="I407" s="294"/>
      <c r="J407" s="294"/>
      <c r="K407" s="294"/>
      <c r="L407" s="294"/>
      <c r="M407" s="294"/>
      <c r="N407" s="294"/>
      <c r="O407" s="294"/>
      <c r="P407" s="294"/>
      <c r="Q407" s="294"/>
      <c r="R407" s="294"/>
      <c r="S407" s="294"/>
      <c r="T407" s="294"/>
      <c r="U407" s="294"/>
      <c r="V407" s="294"/>
      <c r="W407" s="294"/>
      <c r="X407" s="294"/>
      <c r="Y407" s="294"/>
    </row>
    <row r="408" spans="1:25" ht="21" x14ac:dyDescent="0.4">
      <c r="A408" s="294"/>
      <c r="B408" s="294"/>
      <c r="C408" s="294"/>
      <c r="D408" s="294"/>
      <c r="E408" s="294"/>
      <c r="F408" s="294"/>
      <c r="G408" s="295"/>
      <c r="H408" s="294"/>
      <c r="I408" s="294"/>
      <c r="J408" s="294"/>
      <c r="K408" s="294"/>
      <c r="L408" s="294"/>
      <c r="M408" s="294"/>
      <c r="N408" s="294"/>
      <c r="O408" s="294"/>
      <c r="P408" s="294"/>
      <c r="Q408" s="294"/>
      <c r="R408" s="294"/>
      <c r="S408" s="294"/>
      <c r="T408" s="294"/>
      <c r="U408" s="294"/>
      <c r="V408" s="294"/>
      <c r="W408" s="294"/>
      <c r="X408" s="294"/>
      <c r="Y408" s="294"/>
    </row>
    <row r="409" spans="1:25" ht="21" x14ac:dyDescent="0.4">
      <c r="A409" s="294"/>
      <c r="B409" s="294"/>
      <c r="C409" s="294"/>
      <c r="D409" s="294"/>
      <c r="E409" s="294"/>
      <c r="F409" s="294"/>
      <c r="G409" s="295"/>
      <c r="H409" s="294"/>
      <c r="I409" s="294"/>
      <c r="J409" s="294"/>
      <c r="K409" s="294"/>
      <c r="L409" s="294"/>
      <c r="M409" s="294"/>
      <c r="N409" s="294"/>
      <c r="O409" s="294"/>
      <c r="P409" s="294"/>
      <c r="Q409" s="294"/>
      <c r="R409" s="294"/>
      <c r="S409" s="294"/>
      <c r="T409" s="294"/>
      <c r="U409" s="294"/>
      <c r="V409" s="294"/>
      <c r="W409" s="294"/>
      <c r="X409" s="294"/>
      <c r="Y409" s="294"/>
    </row>
    <row r="410" spans="1:25" ht="21" x14ac:dyDescent="0.4">
      <c r="A410" s="294"/>
      <c r="B410" s="294"/>
      <c r="C410" s="294"/>
      <c r="D410" s="294"/>
      <c r="E410" s="294"/>
      <c r="F410" s="294"/>
      <c r="G410" s="295"/>
      <c r="H410" s="294"/>
      <c r="I410" s="294"/>
      <c r="J410" s="294"/>
      <c r="K410" s="294"/>
      <c r="L410" s="294"/>
      <c r="M410" s="294"/>
      <c r="N410" s="294"/>
      <c r="O410" s="294"/>
      <c r="P410" s="294"/>
      <c r="Q410" s="294"/>
      <c r="R410" s="294"/>
      <c r="S410" s="294"/>
      <c r="T410" s="294"/>
      <c r="U410" s="294"/>
      <c r="V410" s="294"/>
      <c r="W410" s="294"/>
      <c r="X410" s="294"/>
      <c r="Y410" s="294"/>
    </row>
    <row r="411" spans="1:25" ht="21" x14ac:dyDescent="0.4">
      <c r="A411" s="294"/>
      <c r="B411" s="294"/>
      <c r="C411" s="294"/>
      <c r="D411" s="294"/>
      <c r="E411" s="294"/>
      <c r="F411" s="294"/>
      <c r="G411" s="295"/>
      <c r="H411" s="294"/>
      <c r="I411" s="294"/>
      <c r="J411" s="294"/>
      <c r="K411" s="294"/>
      <c r="L411" s="294"/>
      <c r="M411" s="294"/>
      <c r="N411" s="294"/>
      <c r="O411" s="294"/>
      <c r="P411" s="294"/>
      <c r="Q411" s="294"/>
      <c r="R411" s="294"/>
      <c r="S411" s="294"/>
      <c r="T411" s="294"/>
      <c r="U411" s="294"/>
      <c r="V411" s="294"/>
      <c r="W411" s="294"/>
      <c r="X411" s="294"/>
      <c r="Y411" s="294"/>
    </row>
    <row r="412" spans="1:25" ht="21" x14ac:dyDescent="0.4">
      <c r="A412" s="294"/>
      <c r="B412" s="294"/>
      <c r="C412" s="294"/>
      <c r="D412" s="294"/>
      <c r="E412" s="294"/>
      <c r="F412" s="294"/>
      <c r="G412" s="295"/>
      <c r="H412" s="294"/>
      <c r="I412" s="294"/>
      <c r="J412" s="294"/>
      <c r="K412" s="294"/>
      <c r="L412" s="294"/>
      <c r="M412" s="294"/>
      <c r="N412" s="294"/>
      <c r="O412" s="294"/>
      <c r="P412" s="294"/>
      <c r="Q412" s="294"/>
      <c r="R412" s="294"/>
      <c r="S412" s="294"/>
      <c r="T412" s="294"/>
      <c r="U412" s="294"/>
      <c r="V412" s="294"/>
      <c r="W412" s="294"/>
      <c r="X412" s="294"/>
      <c r="Y412" s="294"/>
    </row>
    <row r="413" spans="1:25" ht="21" x14ac:dyDescent="0.4">
      <c r="A413" s="294"/>
      <c r="B413" s="294"/>
      <c r="C413" s="294"/>
      <c r="D413" s="294"/>
      <c r="E413" s="294"/>
      <c r="F413" s="294"/>
      <c r="G413" s="295"/>
      <c r="H413" s="294"/>
      <c r="I413" s="294"/>
      <c r="J413" s="294"/>
      <c r="K413" s="294"/>
      <c r="L413" s="294"/>
      <c r="M413" s="294"/>
      <c r="N413" s="294"/>
      <c r="O413" s="294"/>
      <c r="P413" s="294"/>
      <c r="Q413" s="294"/>
      <c r="R413" s="294"/>
      <c r="S413" s="294"/>
      <c r="T413" s="294"/>
      <c r="U413" s="294"/>
      <c r="V413" s="294"/>
      <c r="W413" s="294"/>
      <c r="X413" s="294"/>
      <c r="Y413" s="294"/>
    </row>
    <row r="414" spans="1:25" ht="21" x14ac:dyDescent="0.4">
      <c r="A414" s="294"/>
      <c r="B414" s="294"/>
      <c r="C414" s="294"/>
      <c r="D414" s="294"/>
      <c r="E414" s="294"/>
      <c r="F414" s="294"/>
      <c r="G414" s="295"/>
      <c r="H414" s="294"/>
      <c r="I414" s="294"/>
      <c r="J414" s="294"/>
      <c r="K414" s="294"/>
      <c r="L414" s="294"/>
      <c r="M414" s="294"/>
      <c r="N414" s="294"/>
      <c r="O414" s="294"/>
      <c r="P414" s="294"/>
      <c r="Q414" s="294"/>
      <c r="R414" s="294"/>
      <c r="S414" s="294"/>
      <c r="T414" s="294"/>
      <c r="U414" s="294"/>
      <c r="V414" s="294"/>
      <c r="W414" s="294"/>
      <c r="X414" s="294"/>
      <c r="Y414" s="294"/>
    </row>
    <row r="415" spans="1:25" ht="21" x14ac:dyDescent="0.4">
      <c r="A415" s="294"/>
      <c r="B415" s="294"/>
      <c r="C415" s="294"/>
      <c r="D415" s="294"/>
      <c r="E415" s="294"/>
      <c r="F415" s="294"/>
      <c r="G415" s="295"/>
      <c r="H415" s="294"/>
      <c r="I415" s="294"/>
      <c r="J415" s="294"/>
      <c r="K415" s="294"/>
      <c r="L415" s="294"/>
      <c r="M415" s="294"/>
      <c r="N415" s="294"/>
      <c r="O415" s="294"/>
      <c r="P415" s="294"/>
      <c r="Q415" s="294"/>
      <c r="R415" s="294"/>
      <c r="S415" s="294"/>
      <c r="T415" s="294"/>
      <c r="U415" s="294"/>
      <c r="V415" s="294"/>
      <c r="W415" s="294"/>
      <c r="X415" s="294"/>
      <c r="Y415" s="294"/>
    </row>
    <row r="416" spans="1:25" ht="21" x14ac:dyDescent="0.4">
      <c r="A416" s="294"/>
      <c r="B416" s="294"/>
      <c r="C416" s="294"/>
      <c r="D416" s="294"/>
      <c r="E416" s="294"/>
      <c r="F416" s="294"/>
      <c r="G416" s="295"/>
      <c r="H416" s="294"/>
      <c r="I416" s="294"/>
      <c r="J416" s="294"/>
      <c r="K416" s="294"/>
      <c r="L416" s="294"/>
      <c r="M416" s="294"/>
      <c r="N416" s="294"/>
      <c r="O416" s="294"/>
      <c r="P416" s="294"/>
      <c r="Q416" s="294"/>
      <c r="R416" s="294"/>
      <c r="S416" s="294"/>
      <c r="T416" s="294"/>
      <c r="U416" s="294"/>
      <c r="V416" s="294"/>
      <c r="W416" s="294"/>
      <c r="X416" s="294"/>
      <c r="Y416" s="294"/>
    </row>
    <row r="417" spans="1:25" ht="21" x14ac:dyDescent="0.4">
      <c r="A417" s="294"/>
      <c r="B417" s="294"/>
      <c r="C417" s="294"/>
      <c r="D417" s="294"/>
      <c r="E417" s="294"/>
      <c r="F417" s="294"/>
      <c r="G417" s="295"/>
      <c r="H417" s="294"/>
      <c r="I417" s="294"/>
      <c r="J417" s="294"/>
      <c r="K417" s="294"/>
      <c r="L417" s="294"/>
      <c r="M417" s="294"/>
      <c r="N417" s="294"/>
      <c r="O417" s="294"/>
      <c r="P417" s="294"/>
      <c r="Q417" s="294"/>
      <c r="R417" s="294"/>
      <c r="S417" s="294"/>
      <c r="T417" s="294"/>
      <c r="U417" s="294"/>
      <c r="V417" s="294"/>
      <c r="W417" s="294"/>
      <c r="X417" s="294"/>
      <c r="Y417" s="294"/>
    </row>
    <row r="418" spans="1:25" ht="21" x14ac:dyDescent="0.4">
      <c r="A418" s="294"/>
      <c r="B418" s="294"/>
      <c r="C418" s="294"/>
      <c r="D418" s="294"/>
      <c r="E418" s="294"/>
      <c r="F418" s="294"/>
      <c r="G418" s="295"/>
      <c r="H418" s="294"/>
      <c r="I418" s="294"/>
      <c r="J418" s="294"/>
      <c r="K418" s="294"/>
      <c r="L418" s="294"/>
      <c r="M418" s="294"/>
      <c r="N418" s="294"/>
      <c r="O418" s="294"/>
      <c r="P418" s="294"/>
      <c r="Q418" s="294"/>
      <c r="R418" s="294"/>
      <c r="S418" s="294"/>
      <c r="T418" s="294"/>
      <c r="U418" s="294"/>
      <c r="V418" s="294"/>
      <c r="W418" s="294"/>
      <c r="X418" s="294"/>
      <c r="Y418" s="294"/>
    </row>
    <row r="419" spans="1:25" ht="21" x14ac:dyDescent="0.4">
      <c r="A419" s="294"/>
      <c r="B419" s="294"/>
      <c r="C419" s="294"/>
      <c r="D419" s="294"/>
      <c r="E419" s="294"/>
      <c r="F419" s="294"/>
      <c r="G419" s="295"/>
      <c r="H419" s="294"/>
      <c r="I419" s="294"/>
      <c r="J419" s="294"/>
      <c r="K419" s="294"/>
      <c r="L419" s="294"/>
      <c r="M419" s="294"/>
      <c r="N419" s="294"/>
      <c r="O419" s="294"/>
      <c r="P419" s="294"/>
      <c r="Q419" s="294"/>
      <c r="R419" s="294"/>
      <c r="S419" s="294"/>
      <c r="T419" s="294"/>
      <c r="U419" s="294"/>
      <c r="V419" s="294"/>
      <c r="W419" s="294"/>
      <c r="X419" s="294"/>
      <c r="Y419" s="294"/>
    </row>
    <row r="420" spans="1:25" ht="21" x14ac:dyDescent="0.4">
      <c r="A420" s="294"/>
      <c r="B420" s="294"/>
      <c r="C420" s="294"/>
      <c r="D420" s="294"/>
      <c r="E420" s="294"/>
      <c r="F420" s="294"/>
      <c r="G420" s="295"/>
      <c r="H420" s="294"/>
      <c r="I420" s="294"/>
      <c r="J420" s="294"/>
      <c r="K420" s="294"/>
      <c r="L420" s="294"/>
      <c r="M420" s="294"/>
      <c r="N420" s="294"/>
      <c r="O420" s="294"/>
      <c r="P420" s="294"/>
      <c r="Q420" s="294"/>
      <c r="R420" s="294"/>
      <c r="S420" s="294"/>
      <c r="T420" s="294"/>
      <c r="U420" s="294"/>
      <c r="V420" s="294"/>
      <c r="W420" s="294"/>
      <c r="X420" s="294"/>
      <c r="Y420" s="294"/>
    </row>
    <row r="421" spans="1:25" ht="21" x14ac:dyDescent="0.4">
      <c r="A421" s="294"/>
      <c r="B421" s="294"/>
      <c r="C421" s="294"/>
      <c r="D421" s="294"/>
      <c r="E421" s="294"/>
      <c r="F421" s="294"/>
      <c r="G421" s="295"/>
      <c r="H421" s="294"/>
      <c r="I421" s="294"/>
      <c r="J421" s="294"/>
      <c r="K421" s="294"/>
      <c r="L421" s="294"/>
      <c r="M421" s="294"/>
      <c r="N421" s="294"/>
      <c r="O421" s="294"/>
      <c r="P421" s="294"/>
      <c r="Q421" s="294"/>
      <c r="R421" s="294"/>
      <c r="S421" s="294"/>
      <c r="T421" s="294"/>
      <c r="U421" s="294"/>
      <c r="V421" s="294"/>
      <c r="W421" s="294"/>
      <c r="X421" s="294"/>
      <c r="Y421" s="294"/>
    </row>
    <row r="422" spans="1:25" ht="21" x14ac:dyDescent="0.4">
      <c r="A422" s="294"/>
      <c r="B422" s="294"/>
      <c r="C422" s="294"/>
      <c r="D422" s="294"/>
      <c r="E422" s="294"/>
      <c r="F422" s="294"/>
      <c r="G422" s="295"/>
      <c r="H422" s="294"/>
      <c r="I422" s="294"/>
      <c r="J422" s="294"/>
      <c r="K422" s="294"/>
      <c r="L422" s="294"/>
      <c r="M422" s="294"/>
      <c r="N422" s="294"/>
      <c r="O422" s="294"/>
      <c r="P422" s="294"/>
      <c r="Q422" s="294"/>
      <c r="R422" s="294"/>
      <c r="S422" s="294"/>
      <c r="T422" s="294"/>
      <c r="U422" s="294"/>
      <c r="V422" s="294"/>
      <c r="W422" s="294"/>
      <c r="X422" s="294"/>
      <c r="Y422" s="294"/>
    </row>
    <row r="423" spans="1:25" ht="21" x14ac:dyDescent="0.4">
      <c r="A423" s="294"/>
      <c r="B423" s="294"/>
      <c r="C423" s="294"/>
      <c r="D423" s="294"/>
      <c r="E423" s="294"/>
      <c r="F423" s="294"/>
      <c r="G423" s="295"/>
      <c r="H423" s="294"/>
      <c r="I423" s="294"/>
      <c r="J423" s="294"/>
      <c r="K423" s="294"/>
      <c r="L423" s="294"/>
      <c r="M423" s="294"/>
      <c r="N423" s="294"/>
      <c r="O423" s="294"/>
      <c r="P423" s="294"/>
      <c r="Q423" s="294"/>
      <c r="R423" s="294"/>
      <c r="S423" s="294"/>
      <c r="T423" s="294"/>
      <c r="U423" s="294"/>
      <c r="V423" s="294"/>
      <c r="W423" s="294"/>
      <c r="X423" s="294"/>
      <c r="Y423" s="294"/>
    </row>
    <row r="424" spans="1:25" ht="21" x14ac:dyDescent="0.4">
      <c r="A424" s="294"/>
      <c r="B424" s="294"/>
      <c r="C424" s="294"/>
      <c r="D424" s="294"/>
      <c r="E424" s="294"/>
      <c r="F424" s="294"/>
      <c r="G424" s="295"/>
      <c r="H424" s="294"/>
      <c r="I424" s="294"/>
      <c r="J424" s="294"/>
      <c r="K424" s="294"/>
      <c r="L424" s="294"/>
      <c r="M424" s="294"/>
      <c r="N424" s="294"/>
      <c r="O424" s="294"/>
      <c r="P424" s="294"/>
      <c r="Q424" s="294"/>
      <c r="R424" s="294"/>
      <c r="S424" s="294"/>
      <c r="T424" s="294"/>
      <c r="U424" s="294"/>
      <c r="V424" s="294"/>
      <c r="W424" s="294"/>
      <c r="X424" s="294"/>
      <c r="Y424" s="294"/>
    </row>
    <row r="425" spans="1:25" ht="21" x14ac:dyDescent="0.4">
      <c r="A425" s="294"/>
      <c r="B425" s="294"/>
      <c r="C425" s="294"/>
      <c r="D425" s="294"/>
      <c r="E425" s="294"/>
      <c r="F425" s="294"/>
      <c r="G425" s="295"/>
      <c r="H425" s="294"/>
      <c r="I425" s="294"/>
      <c r="J425" s="294"/>
      <c r="K425" s="294"/>
      <c r="L425" s="294"/>
      <c r="M425" s="294"/>
      <c r="N425" s="294"/>
      <c r="O425" s="294"/>
      <c r="P425" s="294"/>
      <c r="Q425" s="294"/>
      <c r="R425" s="294"/>
      <c r="S425" s="294"/>
      <c r="T425" s="294"/>
      <c r="U425" s="294"/>
      <c r="V425" s="294"/>
      <c r="W425" s="294"/>
      <c r="X425" s="294"/>
      <c r="Y425" s="294"/>
    </row>
    <row r="426" spans="1:25" ht="21" x14ac:dyDescent="0.4">
      <c r="A426" s="294"/>
      <c r="B426" s="294"/>
      <c r="C426" s="294"/>
      <c r="D426" s="294"/>
      <c r="E426" s="294"/>
      <c r="F426" s="294"/>
      <c r="G426" s="295"/>
      <c r="H426" s="294"/>
      <c r="I426" s="294"/>
      <c r="J426" s="294"/>
      <c r="K426" s="294"/>
      <c r="L426" s="294"/>
      <c r="M426" s="294"/>
      <c r="N426" s="294"/>
      <c r="O426" s="294"/>
      <c r="P426" s="294"/>
      <c r="Q426" s="294"/>
      <c r="R426" s="294"/>
      <c r="S426" s="294"/>
      <c r="T426" s="294"/>
      <c r="U426" s="294"/>
      <c r="V426" s="294"/>
      <c r="W426" s="294"/>
      <c r="X426" s="294"/>
      <c r="Y426" s="294"/>
    </row>
    <row r="427" spans="1:25" ht="21" x14ac:dyDescent="0.4">
      <c r="A427" s="294"/>
      <c r="B427" s="294"/>
      <c r="C427" s="294"/>
      <c r="D427" s="294"/>
      <c r="E427" s="294"/>
      <c r="F427" s="294"/>
      <c r="G427" s="295"/>
      <c r="H427" s="294"/>
      <c r="I427" s="294"/>
      <c r="J427" s="294"/>
      <c r="K427" s="294"/>
      <c r="L427" s="294"/>
      <c r="M427" s="294"/>
      <c r="N427" s="294"/>
      <c r="O427" s="294"/>
      <c r="P427" s="294"/>
      <c r="Q427" s="294"/>
      <c r="R427" s="294"/>
      <c r="S427" s="294"/>
      <c r="T427" s="294"/>
      <c r="U427" s="294"/>
      <c r="V427" s="294"/>
      <c r="W427" s="294"/>
      <c r="X427" s="294"/>
      <c r="Y427" s="294"/>
    </row>
    <row r="428" spans="1:25" ht="21" x14ac:dyDescent="0.4">
      <c r="A428" s="294"/>
      <c r="B428" s="294"/>
      <c r="C428" s="294"/>
      <c r="D428" s="294"/>
      <c r="E428" s="294"/>
      <c r="F428" s="294"/>
      <c r="G428" s="295"/>
      <c r="H428" s="294"/>
      <c r="I428" s="294"/>
      <c r="J428" s="294"/>
      <c r="K428" s="294"/>
      <c r="L428" s="294"/>
      <c r="M428" s="294"/>
      <c r="N428" s="294"/>
      <c r="O428" s="294"/>
      <c r="P428" s="294"/>
      <c r="Q428" s="294"/>
      <c r="R428" s="294"/>
      <c r="S428" s="294"/>
      <c r="T428" s="294"/>
      <c r="U428" s="294"/>
      <c r="V428" s="294"/>
      <c r="W428" s="294"/>
      <c r="X428" s="294"/>
      <c r="Y428" s="294"/>
    </row>
    <row r="429" spans="1:25" ht="21" x14ac:dyDescent="0.4">
      <c r="A429" s="294"/>
      <c r="B429" s="294"/>
      <c r="C429" s="294"/>
      <c r="D429" s="294"/>
      <c r="E429" s="294"/>
      <c r="F429" s="294"/>
      <c r="G429" s="295"/>
      <c r="H429" s="294"/>
      <c r="I429" s="294"/>
      <c r="J429" s="294"/>
      <c r="K429" s="294"/>
      <c r="L429" s="294"/>
      <c r="M429" s="294"/>
      <c r="N429" s="294"/>
      <c r="O429" s="294"/>
      <c r="P429" s="294"/>
      <c r="Q429" s="294"/>
      <c r="R429" s="294"/>
      <c r="S429" s="294"/>
      <c r="T429" s="294"/>
      <c r="U429" s="294"/>
      <c r="V429" s="294"/>
      <c r="W429" s="294"/>
      <c r="X429" s="294"/>
      <c r="Y429" s="294"/>
    </row>
    <row r="430" spans="1:25" ht="21" x14ac:dyDescent="0.4">
      <c r="A430" s="294"/>
      <c r="B430" s="294"/>
      <c r="C430" s="294"/>
      <c r="D430" s="294"/>
      <c r="E430" s="294"/>
      <c r="F430" s="294"/>
      <c r="G430" s="295"/>
      <c r="H430" s="294"/>
      <c r="I430" s="294"/>
      <c r="J430" s="294"/>
      <c r="K430" s="294"/>
      <c r="L430" s="294"/>
      <c r="M430" s="294"/>
      <c r="N430" s="294"/>
      <c r="O430" s="294"/>
      <c r="P430" s="294"/>
      <c r="Q430" s="294"/>
      <c r="R430" s="294"/>
      <c r="S430" s="294"/>
      <c r="T430" s="294"/>
      <c r="U430" s="294"/>
      <c r="V430" s="294"/>
      <c r="W430" s="294"/>
      <c r="X430" s="294"/>
      <c r="Y430" s="294"/>
    </row>
    <row r="431" spans="1:25" ht="21" x14ac:dyDescent="0.4">
      <c r="A431" s="294"/>
      <c r="B431" s="294"/>
      <c r="C431" s="294"/>
      <c r="D431" s="294"/>
      <c r="E431" s="294"/>
      <c r="F431" s="294"/>
      <c r="G431" s="295"/>
      <c r="H431" s="294"/>
      <c r="I431" s="294"/>
      <c r="J431" s="294"/>
      <c r="K431" s="294"/>
      <c r="L431" s="294"/>
      <c r="M431" s="294"/>
      <c r="N431" s="294"/>
      <c r="O431" s="294"/>
      <c r="P431" s="294"/>
      <c r="Q431" s="294"/>
      <c r="R431" s="294"/>
      <c r="S431" s="294"/>
      <c r="T431" s="294"/>
      <c r="U431" s="294"/>
      <c r="V431" s="294"/>
      <c r="W431" s="294"/>
      <c r="X431" s="294"/>
      <c r="Y431" s="294"/>
    </row>
    <row r="432" spans="1:25" ht="21" x14ac:dyDescent="0.4">
      <c r="A432" s="294"/>
      <c r="B432" s="294"/>
      <c r="C432" s="294"/>
      <c r="D432" s="294"/>
      <c r="E432" s="294"/>
      <c r="F432" s="294"/>
      <c r="G432" s="295"/>
      <c r="H432" s="294"/>
      <c r="I432" s="294"/>
      <c r="J432" s="294"/>
      <c r="K432" s="294"/>
      <c r="L432" s="294"/>
      <c r="M432" s="294"/>
      <c r="N432" s="294"/>
      <c r="O432" s="294"/>
      <c r="P432" s="294"/>
      <c r="Q432" s="294"/>
      <c r="R432" s="294"/>
      <c r="S432" s="294"/>
      <c r="T432" s="294"/>
      <c r="U432" s="294"/>
      <c r="V432" s="294"/>
      <c r="W432" s="294"/>
      <c r="X432" s="294"/>
      <c r="Y432" s="294"/>
    </row>
    <row r="433" spans="1:25" ht="21" x14ac:dyDescent="0.4">
      <c r="A433" s="294"/>
      <c r="B433" s="294"/>
      <c r="C433" s="294"/>
      <c r="D433" s="294"/>
      <c r="E433" s="294"/>
      <c r="F433" s="294"/>
      <c r="G433" s="295"/>
      <c r="H433" s="294"/>
      <c r="I433" s="294"/>
      <c r="J433" s="294"/>
      <c r="K433" s="294"/>
      <c r="L433" s="294"/>
      <c r="M433" s="294"/>
      <c r="N433" s="294"/>
      <c r="O433" s="294"/>
      <c r="P433" s="294"/>
      <c r="Q433" s="294"/>
      <c r="R433" s="294"/>
      <c r="S433" s="294"/>
      <c r="T433" s="294"/>
      <c r="U433" s="294"/>
      <c r="V433" s="294"/>
      <c r="W433" s="294"/>
      <c r="X433" s="294"/>
      <c r="Y433" s="294"/>
    </row>
    <row r="434" spans="1:25" ht="21" x14ac:dyDescent="0.4">
      <c r="A434" s="294"/>
      <c r="B434" s="294"/>
      <c r="C434" s="294"/>
      <c r="D434" s="294"/>
      <c r="E434" s="294"/>
      <c r="F434" s="294"/>
      <c r="G434" s="295"/>
      <c r="H434" s="294"/>
      <c r="I434" s="294"/>
      <c r="J434" s="294"/>
      <c r="K434" s="294"/>
      <c r="L434" s="294"/>
      <c r="M434" s="294"/>
      <c r="N434" s="294"/>
      <c r="O434" s="294"/>
      <c r="P434" s="294"/>
      <c r="Q434" s="294"/>
      <c r="R434" s="294"/>
      <c r="S434" s="294"/>
      <c r="T434" s="294"/>
      <c r="U434" s="294"/>
      <c r="V434" s="294"/>
      <c r="W434" s="294"/>
      <c r="X434" s="294"/>
      <c r="Y434" s="294"/>
    </row>
    <row r="435" spans="1:25" ht="21" x14ac:dyDescent="0.4">
      <c r="A435" s="294"/>
      <c r="B435" s="294"/>
      <c r="C435" s="294"/>
      <c r="D435" s="294"/>
      <c r="E435" s="294"/>
      <c r="F435" s="294"/>
      <c r="G435" s="295"/>
      <c r="H435" s="294"/>
      <c r="I435" s="294"/>
      <c r="J435" s="294"/>
      <c r="K435" s="294"/>
      <c r="L435" s="294"/>
      <c r="M435" s="294"/>
      <c r="N435" s="294"/>
      <c r="O435" s="294"/>
      <c r="P435" s="294"/>
      <c r="Q435" s="294"/>
      <c r="R435" s="294"/>
      <c r="S435" s="294"/>
      <c r="T435" s="294"/>
      <c r="U435" s="294"/>
      <c r="V435" s="294"/>
      <c r="W435" s="294"/>
      <c r="X435" s="294"/>
      <c r="Y435" s="294"/>
    </row>
    <row r="436" spans="1:25" ht="21" x14ac:dyDescent="0.4">
      <c r="A436" s="294"/>
      <c r="B436" s="294"/>
      <c r="C436" s="294"/>
      <c r="D436" s="294"/>
      <c r="E436" s="294"/>
      <c r="F436" s="294"/>
      <c r="G436" s="295"/>
      <c r="H436" s="294"/>
      <c r="I436" s="294"/>
      <c r="J436" s="294"/>
      <c r="K436" s="294"/>
      <c r="L436" s="294"/>
      <c r="M436" s="294"/>
      <c r="N436" s="294"/>
      <c r="O436" s="294"/>
      <c r="P436" s="294"/>
      <c r="Q436" s="294"/>
      <c r="R436" s="294"/>
      <c r="S436" s="294"/>
      <c r="T436" s="294"/>
      <c r="U436" s="294"/>
      <c r="V436" s="294"/>
      <c r="W436" s="294"/>
      <c r="X436" s="294"/>
      <c r="Y436" s="294"/>
    </row>
    <row r="437" spans="1:25" ht="21" x14ac:dyDescent="0.4">
      <c r="A437" s="294"/>
      <c r="B437" s="294"/>
      <c r="C437" s="294"/>
      <c r="D437" s="294"/>
      <c r="E437" s="294"/>
      <c r="F437" s="294"/>
      <c r="G437" s="295"/>
      <c r="H437" s="294"/>
      <c r="I437" s="294"/>
      <c r="J437" s="294"/>
      <c r="K437" s="294"/>
      <c r="L437" s="294"/>
      <c r="M437" s="294"/>
      <c r="N437" s="294"/>
      <c r="O437" s="294"/>
      <c r="P437" s="294"/>
      <c r="Q437" s="294"/>
      <c r="R437" s="294"/>
      <c r="S437" s="294"/>
      <c r="T437" s="294"/>
      <c r="U437" s="294"/>
      <c r="V437" s="294"/>
      <c r="W437" s="294"/>
      <c r="X437" s="294"/>
      <c r="Y437" s="294"/>
    </row>
    <row r="438" spans="1:25" ht="21" x14ac:dyDescent="0.4">
      <c r="A438" s="294"/>
      <c r="B438" s="294"/>
      <c r="C438" s="294"/>
      <c r="D438" s="294"/>
      <c r="E438" s="294"/>
      <c r="F438" s="294"/>
      <c r="G438" s="295"/>
      <c r="H438" s="294"/>
      <c r="I438" s="294"/>
      <c r="J438" s="294"/>
      <c r="K438" s="294"/>
      <c r="L438" s="294"/>
      <c r="M438" s="294"/>
      <c r="N438" s="294"/>
      <c r="O438" s="294"/>
      <c r="P438" s="294"/>
      <c r="Q438" s="294"/>
      <c r="R438" s="294"/>
      <c r="S438" s="294"/>
      <c r="T438" s="294"/>
      <c r="U438" s="294"/>
      <c r="V438" s="294"/>
      <c r="W438" s="294"/>
      <c r="X438" s="294"/>
      <c r="Y438" s="294"/>
    </row>
    <row r="439" spans="1:25" ht="21" x14ac:dyDescent="0.4">
      <c r="A439" s="294"/>
      <c r="B439" s="294"/>
      <c r="C439" s="294"/>
      <c r="D439" s="294"/>
      <c r="E439" s="294"/>
      <c r="F439" s="294"/>
      <c r="G439" s="295"/>
      <c r="H439" s="294"/>
      <c r="I439" s="294"/>
      <c r="J439" s="294"/>
      <c r="K439" s="294"/>
      <c r="L439" s="294"/>
      <c r="M439" s="294"/>
      <c r="N439" s="294"/>
      <c r="O439" s="294"/>
      <c r="P439" s="294"/>
      <c r="Q439" s="294"/>
      <c r="R439" s="294"/>
      <c r="S439" s="294"/>
      <c r="T439" s="294"/>
      <c r="U439" s="294"/>
      <c r="V439" s="294"/>
      <c r="W439" s="294"/>
      <c r="X439" s="294"/>
      <c r="Y439" s="294"/>
    </row>
    <row r="440" spans="1:25" ht="21" x14ac:dyDescent="0.4">
      <c r="A440" s="294"/>
      <c r="B440" s="294"/>
      <c r="C440" s="294"/>
      <c r="D440" s="294"/>
      <c r="E440" s="294"/>
      <c r="F440" s="294"/>
      <c r="G440" s="295"/>
      <c r="H440" s="294"/>
      <c r="I440" s="294"/>
      <c r="J440" s="294"/>
      <c r="K440" s="294"/>
      <c r="L440" s="294"/>
      <c r="M440" s="294"/>
      <c r="N440" s="294"/>
      <c r="O440" s="294"/>
      <c r="P440" s="294"/>
      <c r="Q440" s="294"/>
      <c r="R440" s="294"/>
      <c r="S440" s="294"/>
      <c r="T440" s="294"/>
      <c r="U440" s="294"/>
      <c r="V440" s="294"/>
      <c r="W440" s="294"/>
      <c r="X440" s="294"/>
      <c r="Y440" s="294"/>
    </row>
    <row r="441" spans="1:25" ht="21" x14ac:dyDescent="0.4">
      <c r="A441" s="294"/>
      <c r="B441" s="294"/>
      <c r="C441" s="294"/>
      <c r="D441" s="294"/>
      <c r="E441" s="294"/>
      <c r="F441" s="294"/>
      <c r="G441" s="295"/>
      <c r="H441" s="294"/>
      <c r="I441" s="294"/>
      <c r="J441" s="294"/>
      <c r="K441" s="294"/>
      <c r="L441" s="294"/>
      <c r="M441" s="294"/>
      <c r="N441" s="294"/>
      <c r="O441" s="294"/>
      <c r="P441" s="294"/>
      <c r="Q441" s="294"/>
      <c r="R441" s="294"/>
      <c r="S441" s="294"/>
      <c r="T441" s="294"/>
      <c r="U441" s="294"/>
      <c r="V441" s="294"/>
      <c r="W441" s="294"/>
      <c r="X441" s="294"/>
      <c r="Y441" s="294"/>
    </row>
    <row r="442" spans="1:25" ht="21" x14ac:dyDescent="0.4">
      <c r="A442" s="294"/>
      <c r="B442" s="294"/>
      <c r="C442" s="294"/>
      <c r="D442" s="294"/>
      <c r="E442" s="294"/>
      <c r="F442" s="294"/>
      <c r="G442" s="295"/>
      <c r="H442" s="294"/>
      <c r="I442" s="294"/>
      <c r="J442" s="294"/>
      <c r="K442" s="294"/>
      <c r="L442" s="294"/>
      <c r="M442" s="294"/>
      <c r="N442" s="294"/>
      <c r="O442" s="294"/>
      <c r="P442" s="294"/>
      <c r="Q442" s="294"/>
      <c r="R442" s="294"/>
      <c r="S442" s="294"/>
      <c r="T442" s="294"/>
      <c r="U442" s="294"/>
      <c r="V442" s="294"/>
      <c r="W442" s="294"/>
      <c r="X442" s="294"/>
      <c r="Y442" s="294"/>
    </row>
    <row r="443" spans="1:25" ht="21" x14ac:dyDescent="0.4">
      <c r="A443" s="294"/>
      <c r="B443" s="294"/>
      <c r="C443" s="294"/>
      <c r="D443" s="294"/>
      <c r="E443" s="294"/>
      <c r="F443" s="294"/>
      <c r="G443" s="295"/>
      <c r="H443" s="294"/>
      <c r="I443" s="294"/>
      <c r="J443" s="294"/>
      <c r="K443" s="294"/>
      <c r="L443" s="294"/>
      <c r="M443" s="294"/>
      <c r="N443" s="294"/>
      <c r="O443" s="294"/>
      <c r="P443" s="294"/>
      <c r="Q443" s="294"/>
      <c r="R443" s="294"/>
      <c r="S443" s="294"/>
      <c r="T443" s="294"/>
      <c r="U443" s="294"/>
      <c r="V443" s="294"/>
      <c r="W443" s="294"/>
      <c r="X443" s="294"/>
      <c r="Y443" s="294"/>
    </row>
    <row r="444" spans="1:25" ht="21" x14ac:dyDescent="0.4">
      <c r="A444" s="294"/>
      <c r="B444" s="294"/>
      <c r="C444" s="294"/>
      <c r="D444" s="294"/>
      <c r="E444" s="294"/>
      <c r="F444" s="294"/>
      <c r="G444" s="295"/>
      <c r="H444" s="294"/>
      <c r="I444" s="294"/>
      <c r="J444" s="294"/>
      <c r="K444" s="294"/>
      <c r="L444" s="294"/>
      <c r="M444" s="294"/>
      <c r="N444" s="294"/>
      <c r="O444" s="294"/>
      <c r="P444" s="294"/>
      <c r="Q444" s="294"/>
      <c r="R444" s="294"/>
      <c r="S444" s="294"/>
      <c r="T444" s="294"/>
      <c r="U444" s="294"/>
      <c r="V444" s="294"/>
      <c r="W444" s="294"/>
      <c r="X444" s="294"/>
      <c r="Y444" s="294"/>
    </row>
    <row r="445" spans="1:25" ht="21" x14ac:dyDescent="0.4">
      <c r="A445" s="294"/>
      <c r="B445" s="294"/>
      <c r="C445" s="294"/>
      <c r="D445" s="294"/>
      <c r="E445" s="294"/>
      <c r="F445" s="294"/>
      <c r="G445" s="295"/>
      <c r="H445" s="294"/>
      <c r="I445" s="294"/>
      <c r="J445" s="294"/>
      <c r="K445" s="294"/>
      <c r="L445" s="294"/>
      <c r="M445" s="294"/>
      <c r="N445" s="294"/>
      <c r="O445" s="294"/>
      <c r="P445" s="294"/>
      <c r="Q445" s="294"/>
      <c r="R445" s="294"/>
      <c r="S445" s="294"/>
      <c r="T445" s="294"/>
      <c r="U445" s="294"/>
      <c r="V445" s="294"/>
      <c r="W445" s="294"/>
      <c r="X445" s="294"/>
      <c r="Y445" s="294"/>
    </row>
    <row r="446" spans="1:25" ht="21" x14ac:dyDescent="0.4">
      <c r="A446" s="294"/>
      <c r="B446" s="294"/>
      <c r="C446" s="294"/>
      <c r="D446" s="294"/>
      <c r="E446" s="294"/>
      <c r="F446" s="294"/>
      <c r="G446" s="295"/>
      <c r="H446" s="294"/>
      <c r="I446" s="294"/>
      <c r="J446" s="294"/>
      <c r="K446" s="294"/>
      <c r="L446" s="294"/>
      <c r="M446" s="294"/>
      <c r="N446" s="294"/>
      <c r="O446" s="294"/>
      <c r="P446" s="294"/>
      <c r="Q446" s="294"/>
      <c r="R446" s="294"/>
      <c r="S446" s="294"/>
      <c r="T446" s="294"/>
      <c r="U446" s="294"/>
      <c r="V446" s="294"/>
      <c r="W446" s="294"/>
      <c r="X446" s="294"/>
      <c r="Y446" s="294"/>
    </row>
    <row r="447" spans="1:25" ht="21" x14ac:dyDescent="0.4">
      <c r="A447" s="294"/>
      <c r="B447" s="294"/>
      <c r="C447" s="294"/>
      <c r="D447" s="294"/>
      <c r="E447" s="294"/>
      <c r="F447" s="294"/>
      <c r="G447" s="295"/>
      <c r="H447" s="294"/>
      <c r="I447" s="294"/>
      <c r="J447" s="294"/>
      <c r="K447" s="294"/>
      <c r="L447" s="294"/>
      <c r="M447" s="294"/>
      <c r="N447" s="294"/>
      <c r="O447" s="294"/>
      <c r="P447" s="294"/>
      <c r="Q447" s="294"/>
      <c r="R447" s="294"/>
      <c r="S447" s="294"/>
      <c r="T447" s="294"/>
      <c r="U447" s="294"/>
      <c r="V447" s="294"/>
      <c r="W447" s="294"/>
      <c r="X447" s="294"/>
      <c r="Y447" s="294"/>
    </row>
    <row r="448" spans="1:25" ht="21" x14ac:dyDescent="0.4">
      <c r="A448" s="294"/>
      <c r="B448" s="294"/>
      <c r="C448" s="294"/>
      <c r="D448" s="294"/>
      <c r="E448" s="294"/>
      <c r="F448" s="294"/>
      <c r="G448" s="295"/>
      <c r="H448" s="294"/>
      <c r="I448" s="294"/>
      <c r="J448" s="294"/>
      <c r="K448" s="294"/>
      <c r="L448" s="294"/>
      <c r="M448" s="294"/>
      <c r="N448" s="294"/>
      <c r="O448" s="294"/>
      <c r="P448" s="294"/>
      <c r="Q448" s="294"/>
      <c r="R448" s="294"/>
      <c r="S448" s="294"/>
      <c r="T448" s="294"/>
      <c r="U448" s="294"/>
      <c r="V448" s="294"/>
      <c r="W448" s="294"/>
      <c r="X448" s="294"/>
      <c r="Y448" s="294"/>
    </row>
    <row r="449" spans="1:25" ht="21" x14ac:dyDescent="0.4">
      <c r="A449" s="294"/>
      <c r="B449" s="294"/>
      <c r="C449" s="294"/>
      <c r="D449" s="294"/>
      <c r="E449" s="294"/>
      <c r="F449" s="294"/>
      <c r="G449" s="295"/>
      <c r="H449" s="294"/>
      <c r="I449" s="294"/>
      <c r="J449" s="294"/>
      <c r="K449" s="294"/>
      <c r="L449" s="294"/>
      <c r="M449" s="294"/>
      <c r="N449" s="294"/>
      <c r="O449" s="294"/>
      <c r="P449" s="294"/>
      <c r="Q449" s="294"/>
      <c r="R449" s="294"/>
      <c r="S449" s="294"/>
      <c r="T449" s="294"/>
      <c r="U449" s="294"/>
      <c r="V449" s="294"/>
      <c r="W449" s="294"/>
      <c r="X449" s="294"/>
      <c r="Y449" s="294"/>
    </row>
    <row r="450" spans="1:25" ht="21" x14ac:dyDescent="0.4">
      <c r="A450" s="294"/>
      <c r="B450" s="294"/>
      <c r="C450" s="294"/>
      <c r="D450" s="294"/>
      <c r="E450" s="294"/>
      <c r="F450" s="294"/>
      <c r="G450" s="295"/>
      <c r="H450" s="294"/>
      <c r="I450" s="294"/>
      <c r="J450" s="294"/>
      <c r="K450" s="294"/>
      <c r="L450" s="294"/>
      <c r="M450" s="294"/>
      <c r="N450" s="294"/>
      <c r="O450" s="294"/>
      <c r="P450" s="294"/>
      <c r="Q450" s="294"/>
      <c r="R450" s="294"/>
      <c r="S450" s="294"/>
      <c r="T450" s="294"/>
      <c r="U450" s="294"/>
      <c r="V450" s="294"/>
      <c r="W450" s="294"/>
      <c r="X450" s="294"/>
      <c r="Y450" s="294"/>
    </row>
    <row r="451" spans="1:25" ht="21" x14ac:dyDescent="0.4">
      <c r="A451" s="294"/>
      <c r="B451" s="294"/>
      <c r="C451" s="294"/>
      <c r="D451" s="294"/>
      <c r="E451" s="294"/>
      <c r="F451" s="294"/>
      <c r="G451" s="295"/>
      <c r="H451" s="294"/>
      <c r="I451" s="294"/>
      <c r="J451" s="294"/>
      <c r="K451" s="294"/>
      <c r="L451" s="294"/>
      <c r="M451" s="294"/>
      <c r="N451" s="294"/>
      <c r="O451" s="294"/>
      <c r="P451" s="294"/>
      <c r="Q451" s="294"/>
      <c r="R451" s="294"/>
      <c r="S451" s="294"/>
      <c r="T451" s="294"/>
      <c r="U451" s="294"/>
      <c r="V451" s="294"/>
      <c r="W451" s="294"/>
      <c r="X451" s="294"/>
      <c r="Y451" s="294"/>
    </row>
    <row r="452" spans="1:25" ht="21" x14ac:dyDescent="0.4">
      <c r="A452" s="294"/>
      <c r="B452" s="294"/>
      <c r="C452" s="294"/>
      <c r="D452" s="294"/>
      <c r="E452" s="294"/>
      <c r="F452" s="294"/>
      <c r="G452" s="295"/>
      <c r="H452" s="294"/>
      <c r="I452" s="294"/>
      <c r="J452" s="294"/>
      <c r="K452" s="294"/>
      <c r="L452" s="294"/>
      <c r="M452" s="294"/>
      <c r="N452" s="294"/>
      <c r="O452" s="294"/>
      <c r="P452" s="294"/>
      <c r="Q452" s="294"/>
      <c r="R452" s="294"/>
      <c r="S452" s="294"/>
      <c r="T452" s="294"/>
      <c r="U452" s="294"/>
      <c r="V452" s="294"/>
      <c r="W452" s="294"/>
      <c r="X452" s="294"/>
      <c r="Y452" s="294"/>
    </row>
    <row r="453" spans="1:25" ht="21" x14ac:dyDescent="0.4">
      <c r="A453" s="294"/>
      <c r="B453" s="294"/>
      <c r="C453" s="294"/>
      <c r="D453" s="294"/>
      <c r="E453" s="294"/>
      <c r="F453" s="294"/>
      <c r="G453" s="295"/>
      <c r="H453" s="294"/>
      <c r="I453" s="294"/>
      <c r="J453" s="294"/>
      <c r="K453" s="294"/>
      <c r="L453" s="294"/>
      <c r="M453" s="294"/>
      <c r="N453" s="294"/>
      <c r="O453" s="294"/>
      <c r="P453" s="294"/>
      <c r="Q453" s="294"/>
      <c r="R453" s="294"/>
      <c r="S453" s="294"/>
      <c r="T453" s="294"/>
      <c r="U453" s="294"/>
      <c r="V453" s="294"/>
      <c r="W453" s="294"/>
      <c r="X453" s="294"/>
      <c r="Y453" s="294"/>
    </row>
    <row r="454" spans="1:25" ht="21" x14ac:dyDescent="0.4">
      <c r="A454" s="294"/>
      <c r="B454" s="294"/>
      <c r="C454" s="294"/>
      <c r="D454" s="294"/>
      <c r="E454" s="294"/>
      <c r="F454" s="294"/>
      <c r="G454" s="295"/>
      <c r="H454" s="294"/>
      <c r="I454" s="294"/>
      <c r="J454" s="294"/>
      <c r="K454" s="294"/>
      <c r="L454" s="294"/>
      <c r="M454" s="294"/>
      <c r="N454" s="294"/>
      <c r="O454" s="294"/>
      <c r="P454" s="294"/>
      <c r="Q454" s="294"/>
      <c r="R454" s="294"/>
      <c r="S454" s="294"/>
      <c r="T454" s="294"/>
      <c r="U454" s="294"/>
      <c r="V454" s="294"/>
      <c r="W454" s="294"/>
      <c r="X454" s="294"/>
      <c r="Y454" s="294"/>
    </row>
    <row r="455" spans="1:25" ht="21" x14ac:dyDescent="0.4">
      <c r="A455" s="294"/>
      <c r="B455" s="294"/>
      <c r="C455" s="294"/>
      <c r="D455" s="294"/>
      <c r="E455" s="294"/>
      <c r="F455" s="294"/>
      <c r="G455" s="295"/>
      <c r="H455" s="294"/>
      <c r="I455" s="294"/>
      <c r="J455" s="294"/>
      <c r="K455" s="294"/>
      <c r="L455" s="294"/>
      <c r="M455" s="294"/>
      <c r="N455" s="294"/>
      <c r="O455" s="294"/>
      <c r="P455" s="294"/>
      <c r="Q455" s="294"/>
      <c r="R455" s="294"/>
      <c r="S455" s="294"/>
      <c r="T455" s="294"/>
      <c r="U455" s="294"/>
      <c r="V455" s="294"/>
      <c r="W455" s="294"/>
      <c r="X455" s="294"/>
      <c r="Y455" s="294"/>
    </row>
    <row r="456" spans="1:25" ht="21" x14ac:dyDescent="0.4">
      <c r="A456" s="294"/>
      <c r="B456" s="294"/>
      <c r="C456" s="294"/>
      <c r="D456" s="294"/>
      <c r="E456" s="294"/>
      <c r="F456" s="294"/>
      <c r="G456" s="295"/>
      <c r="H456" s="294"/>
      <c r="I456" s="294"/>
      <c r="J456" s="294"/>
      <c r="K456" s="294"/>
      <c r="L456" s="294"/>
      <c r="M456" s="294"/>
      <c r="N456" s="294"/>
      <c r="O456" s="294"/>
      <c r="P456" s="294"/>
      <c r="Q456" s="294"/>
      <c r="R456" s="294"/>
      <c r="S456" s="294"/>
      <c r="T456" s="294"/>
      <c r="U456" s="294"/>
      <c r="V456" s="294"/>
      <c r="W456" s="294"/>
      <c r="X456" s="294"/>
      <c r="Y456" s="294"/>
    </row>
    <row r="457" spans="1:25" ht="21" x14ac:dyDescent="0.4">
      <c r="A457" s="294"/>
      <c r="B457" s="294"/>
      <c r="C457" s="294"/>
      <c r="D457" s="294"/>
      <c r="E457" s="294"/>
      <c r="F457" s="294"/>
      <c r="G457" s="295"/>
      <c r="H457" s="294"/>
      <c r="I457" s="294"/>
      <c r="J457" s="294"/>
      <c r="K457" s="294"/>
      <c r="L457" s="294"/>
      <c r="M457" s="294"/>
      <c r="N457" s="294"/>
      <c r="O457" s="294"/>
      <c r="P457" s="294"/>
      <c r="Q457" s="294"/>
      <c r="R457" s="294"/>
      <c r="S457" s="294"/>
      <c r="T457" s="294"/>
      <c r="U457" s="294"/>
      <c r="V457" s="294"/>
      <c r="W457" s="294"/>
      <c r="X457" s="294"/>
      <c r="Y457" s="294"/>
    </row>
    <row r="458" spans="1:25" ht="21" x14ac:dyDescent="0.4">
      <c r="A458" s="294"/>
      <c r="B458" s="294"/>
      <c r="C458" s="294"/>
      <c r="D458" s="294"/>
      <c r="E458" s="294"/>
      <c r="F458" s="294"/>
      <c r="G458" s="295"/>
      <c r="H458" s="294"/>
      <c r="I458" s="294"/>
      <c r="J458" s="294"/>
      <c r="K458" s="294"/>
      <c r="L458" s="294"/>
      <c r="M458" s="294"/>
      <c r="N458" s="294"/>
      <c r="O458" s="294"/>
      <c r="P458" s="294"/>
      <c r="Q458" s="294"/>
      <c r="R458" s="294"/>
      <c r="S458" s="294"/>
      <c r="T458" s="294"/>
      <c r="U458" s="294"/>
      <c r="V458" s="294"/>
      <c r="W458" s="294"/>
      <c r="X458" s="294"/>
      <c r="Y458" s="294"/>
    </row>
    <row r="459" spans="1:25" ht="21" x14ac:dyDescent="0.4">
      <c r="A459" s="294"/>
      <c r="B459" s="294"/>
      <c r="C459" s="294"/>
      <c r="D459" s="294"/>
      <c r="E459" s="294"/>
      <c r="F459" s="294"/>
      <c r="G459" s="295"/>
      <c r="H459" s="294"/>
      <c r="I459" s="294"/>
      <c r="J459" s="294"/>
      <c r="K459" s="294"/>
      <c r="L459" s="294"/>
      <c r="M459" s="294"/>
      <c r="N459" s="294"/>
      <c r="O459" s="294"/>
      <c r="P459" s="294"/>
      <c r="Q459" s="294"/>
      <c r="R459" s="294"/>
      <c r="S459" s="294"/>
      <c r="T459" s="294"/>
      <c r="U459" s="294"/>
      <c r="V459" s="294"/>
      <c r="W459" s="294"/>
      <c r="X459" s="294"/>
      <c r="Y459" s="294"/>
    </row>
    <row r="460" spans="1:25" ht="21" x14ac:dyDescent="0.4">
      <c r="A460" s="294"/>
      <c r="B460" s="294"/>
      <c r="C460" s="294"/>
      <c r="D460" s="294"/>
      <c r="E460" s="294"/>
      <c r="F460" s="294"/>
      <c r="G460" s="295"/>
      <c r="H460" s="294"/>
      <c r="I460" s="294"/>
      <c r="J460" s="294"/>
      <c r="K460" s="294"/>
      <c r="L460" s="294"/>
      <c r="M460" s="294"/>
      <c r="N460" s="294"/>
      <c r="O460" s="294"/>
      <c r="P460" s="294"/>
      <c r="Q460" s="294"/>
      <c r="R460" s="294"/>
      <c r="S460" s="294"/>
      <c r="T460" s="294"/>
      <c r="U460" s="294"/>
      <c r="V460" s="294"/>
      <c r="W460" s="294"/>
      <c r="X460" s="294"/>
      <c r="Y460" s="294"/>
    </row>
    <row r="461" spans="1:25" ht="21" x14ac:dyDescent="0.4">
      <c r="A461" s="294"/>
      <c r="B461" s="294"/>
      <c r="C461" s="294"/>
      <c r="D461" s="294"/>
      <c r="E461" s="294"/>
      <c r="F461" s="294"/>
      <c r="G461" s="295"/>
      <c r="H461" s="294"/>
      <c r="I461" s="294"/>
      <c r="J461" s="294"/>
      <c r="K461" s="294"/>
      <c r="L461" s="294"/>
      <c r="M461" s="294"/>
      <c r="N461" s="294"/>
      <c r="O461" s="294"/>
      <c r="P461" s="294"/>
      <c r="Q461" s="294"/>
      <c r="R461" s="294"/>
      <c r="S461" s="294"/>
      <c r="T461" s="294"/>
      <c r="U461" s="294"/>
      <c r="V461" s="294"/>
      <c r="W461" s="294"/>
      <c r="X461" s="294"/>
      <c r="Y461" s="294"/>
    </row>
    <row r="462" spans="1:25" ht="21" x14ac:dyDescent="0.4">
      <c r="A462" s="294"/>
      <c r="B462" s="294"/>
      <c r="C462" s="294"/>
      <c r="D462" s="294"/>
      <c r="E462" s="294"/>
      <c r="F462" s="294"/>
      <c r="G462" s="295"/>
      <c r="H462" s="294"/>
      <c r="I462" s="294"/>
      <c r="J462" s="294"/>
      <c r="K462" s="294"/>
      <c r="L462" s="294"/>
      <c r="M462" s="294"/>
      <c r="N462" s="294"/>
      <c r="O462" s="294"/>
      <c r="P462" s="294"/>
      <c r="Q462" s="294"/>
      <c r="R462" s="294"/>
      <c r="S462" s="294"/>
      <c r="T462" s="294"/>
      <c r="U462" s="294"/>
      <c r="V462" s="294"/>
      <c r="W462" s="294"/>
      <c r="X462" s="294"/>
      <c r="Y462" s="294"/>
    </row>
    <row r="463" spans="1:25" ht="21" x14ac:dyDescent="0.4">
      <c r="A463" s="294"/>
      <c r="B463" s="294"/>
      <c r="C463" s="294"/>
      <c r="D463" s="294"/>
      <c r="E463" s="294"/>
      <c r="F463" s="294"/>
      <c r="G463" s="295"/>
      <c r="H463" s="294"/>
      <c r="I463" s="294"/>
      <c r="J463" s="294"/>
      <c r="K463" s="294"/>
      <c r="L463" s="294"/>
      <c r="M463" s="294"/>
      <c r="N463" s="294"/>
      <c r="O463" s="294"/>
      <c r="P463" s="294"/>
      <c r="Q463" s="294"/>
      <c r="R463" s="294"/>
      <c r="S463" s="294"/>
      <c r="T463" s="294"/>
      <c r="U463" s="294"/>
      <c r="V463" s="294"/>
      <c r="W463" s="294"/>
      <c r="X463" s="294"/>
      <c r="Y463" s="294"/>
    </row>
    <row r="464" spans="1:25" ht="21" x14ac:dyDescent="0.4">
      <c r="A464" s="294"/>
      <c r="B464" s="294"/>
      <c r="C464" s="294"/>
      <c r="D464" s="294"/>
      <c r="E464" s="294"/>
      <c r="F464" s="294"/>
      <c r="G464" s="295"/>
      <c r="H464" s="294"/>
      <c r="I464" s="294"/>
      <c r="J464" s="294"/>
      <c r="K464" s="294"/>
      <c r="L464" s="294"/>
      <c r="M464" s="294"/>
      <c r="N464" s="294"/>
      <c r="O464" s="294"/>
      <c r="P464" s="294"/>
      <c r="Q464" s="294"/>
      <c r="R464" s="294"/>
      <c r="S464" s="294"/>
      <c r="T464" s="294"/>
      <c r="U464" s="294"/>
      <c r="V464" s="294"/>
      <c r="W464" s="294"/>
      <c r="X464" s="294"/>
      <c r="Y464" s="294"/>
    </row>
    <row r="465" spans="1:25" ht="21" x14ac:dyDescent="0.4">
      <c r="A465" s="294"/>
      <c r="B465" s="294"/>
      <c r="C465" s="294"/>
      <c r="D465" s="294"/>
      <c r="E465" s="294"/>
      <c r="F465" s="294"/>
      <c r="G465" s="295"/>
      <c r="H465" s="294"/>
      <c r="I465" s="294"/>
      <c r="J465" s="294"/>
      <c r="K465" s="294"/>
      <c r="L465" s="294"/>
      <c r="M465" s="294"/>
      <c r="N465" s="294"/>
      <c r="O465" s="294"/>
      <c r="P465" s="294"/>
      <c r="Q465" s="294"/>
      <c r="R465" s="294"/>
      <c r="S465" s="294"/>
      <c r="T465" s="294"/>
      <c r="U465" s="294"/>
      <c r="V465" s="294"/>
      <c r="W465" s="294"/>
      <c r="X465" s="294"/>
      <c r="Y465" s="294"/>
    </row>
    <row r="466" spans="1:25" ht="21" x14ac:dyDescent="0.4">
      <c r="A466" s="294"/>
      <c r="B466" s="294"/>
      <c r="C466" s="294"/>
      <c r="D466" s="294"/>
      <c r="E466" s="294"/>
      <c r="F466" s="294"/>
      <c r="G466" s="295"/>
      <c r="H466" s="294"/>
      <c r="I466" s="294"/>
      <c r="J466" s="294"/>
      <c r="K466" s="294"/>
      <c r="L466" s="294"/>
      <c r="M466" s="294"/>
      <c r="N466" s="294"/>
      <c r="O466" s="294"/>
      <c r="P466" s="294"/>
      <c r="Q466" s="294"/>
      <c r="R466" s="294"/>
      <c r="S466" s="294"/>
      <c r="T466" s="294"/>
      <c r="U466" s="294"/>
      <c r="V466" s="294"/>
      <c r="W466" s="294"/>
      <c r="X466" s="294"/>
      <c r="Y466" s="294"/>
    </row>
    <row r="467" spans="1:25" ht="21" x14ac:dyDescent="0.4">
      <c r="A467" s="294"/>
      <c r="B467" s="294"/>
      <c r="C467" s="294"/>
      <c r="D467" s="294"/>
      <c r="E467" s="294"/>
      <c r="F467" s="294"/>
      <c r="G467" s="295"/>
      <c r="H467" s="294"/>
      <c r="I467" s="294"/>
      <c r="J467" s="294"/>
      <c r="K467" s="294"/>
      <c r="L467" s="294"/>
      <c r="M467" s="294"/>
      <c r="N467" s="294"/>
      <c r="O467" s="294"/>
      <c r="P467" s="294"/>
      <c r="Q467" s="294"/>
      <c r="R467" s="294"/>
      <c r="S467" s="294"/>
      <c r="T467" s="294"/>
      <c r="U467" s="294"/>
      <c r="V467" s="294"/>
      <c r="W467" s="294"/>
      <c r="X467" s="294"/>
      <c r="Y467" s="294"/>
    </row>
    <row r="468" spans="1:25" ht="21" x14ac:dyDescent="0.4">
      <c r="A468" s="294"/>
      <c r="B468" s="294"/>
      <c r="C468" s="294"/>
      <c r="D468" s="294"/>
      <c r="E468" s="294"/>
      <c r="F468" s="294"/>
      <c r="G468" s="295"/>
      <c r="H468" s="294"/>
      <c r="I468" s="294"/>
      <c r="J468" s="294"/>
      <c r="K468" s="294"/>
      <c r="L468" s="294"/>
      <c r="M468" s="294"/>
      <c r="N468" s="294"/>
      <c r="O468" s="294"/>
      <c r="P468" s="294"/>
      <c r="Q468" s="294"/>
      <c r="R468" s="294"/>
      <c r="S468" s="294"/>
      <c r="T468" s="294"/>
      <c r="U468" s="294"/>
      <c r="V468" s="294"/>
      <c r="W468" s="294"/>
      <c r="X468" s="294"/>
      <c r="Y468" s="294"/>
    </row>
    <row r="469" spans="1:25" ht="21" x14ac:dyDescent="0.4">
      <c r="A469" s="294"/>
      <c r="B469" s="294"/>
      <c r="C469" s="294"/>
      <c r="D469" s="294"/>
      <c r="E469" s="294"/>
      <c r="F469" s="294"/>
      <c r="G469" s="295"/>
      <c r="H469" s="294"/>
      <c r="I469" s="294"/>
      <c r="J469" s="294"/>
      <c r="K469" s="294"/>
      <c r="L469" s="294"/>
      <c r="M469" s="294"/>
      <c r="N469" s="294"/>
      <c r="O469" s="294"/>
      <c r="P469" s="294"/>
      <c r="Q469" s="294"/>
      <c r="R469" s="294"/>
      <c r="S469" s="294"/>
      <c r="T469" s="294"/>
      <c r="U469" s="294"/>
      <c r="V469" s="294"/>
      <c r="W469" s="294"/>
      <c r="X469" s="294"/>
      <c r="Y469" s="294"/>
    </row>
    <row r="470" spans="1:25" ht="21" x14ac:dyDescent="0.4">
      <c r="A470" s="294"/>
      <c r="B470" s="294"/>
      <c r="C470" s="294"/>
      <c r="D470" s="294"/>
      <c r="E470" s="294"/>
      <c r="F470" s="294"/>
      <c r="G470" s="295"/>
      <c r="H470" s="294"/>
      <c r="I470" s="294"/>
      <c r="J470" s="294"/>
      <c r="K470" s="294"/>
      <c r="L470" s="294"/>
      <c r="M470" s="294"/>
      <c r="N470" s="294"/>
      <c r="O470" s="294"/>
      <c r="P470" s="294"/>
      <c r="Q470" s="294"/>
      <c r="R470" s="294"/>
      <c r="S470" s="294"/>
      <c r="T470" s="294"/>
      <c r="U470" s="294"/>
      <c r="V470" s="294"/>
      <c r="W470" s="294"/>
      <c r="X470" s="294"/>
      <c r="Y470" s="294"/>
    </row>
    <row r="471" spans="1:25" ht="21" x14ac:dyDescent="0.4">
      <c r="A471" s="294"/>
      <c r="B471" s="294"/>
      <c r="C471" s="294"/>
      <c r="D471" s="294"/>
      <c r="E471" s="294"/>
      <c r="F471" s="294"/>
      <c r="G471" s="295"/>
      <c r="H471" s="294"/>
      <c r="I471" s="294"/>
      <c r="J471" s="294"/>
      <c r="K471" s="294"/>
      <c r="L471" s="294"/>
      <c r="M471" s="294"/>
      <c r="N471" s="294"/>
      <c r="O471" s="294"/>
      <c r="P471" s="294"/>
      <c r="Q471" s="294"/>
      <c r="R471" s="294"/>
      <c r="S471" s="294"/>
      <c r="T471" s="294"/>
      <c r="U471" s="294"/>
      <c r="V471" s="294"/>
      <c r="W471" s="294"/>
      <c r="X471" s="294"/>
      <c r="Y471" s="294"/>
    </row>
    <row r="472" spans="1:25" ht="21" x14ac:dyDescent="0.4">
      <c r="A472" s="294"/>
      <c r="B472" s="294"/>
      <c r="C472" s="294"/>
      <c r="D472" s="294"/>
      <c r="E472" s="294"/>
      <c r="F472" s="294"/>
      <c r="G472" s="295"/>
      <c r="H472" s="294"/>
      <c r="I472" s="294"/>
      <c r="J472" s="294"/>
      <c r="K472" s="294"/>
      <c r="L472" s="294"/>
      <c r="M472" s="294"/>
      <c r="N472" s="294"/>
      <c r="O472" s="294"/>
      <c r="P472" s="294"/>
      <c r="Q472" s="294"/>
      <c r="R472" s="294"/>
      <c r="S472" s="294"/>
      <c r="T472" s="294"/>
      <c r="U472" s="294"/>
      <c r="V472" s="294"/>
      <c r="W472" s="294"/>
      <c r="X472" s="294"/>
      <c r="Y472" s="294"/>
    </row>
    <row r="473" spans="1:25" ht="21" x14ac:dyDescent="0.4">
      <c r="A473" s="294"/>
      <c r="B473" s="294"/>
      <c r="C473" s="294"/>
      <c r="D473" s="294"/>
      <c r="E473" s="294"/>
      <c r="F473" s="294"/>
      <c r="G473" s="295"/>
      <c r="H473" s="294"/>
      <c r="I473" s="294"/>
      <c r="J473" s="294"/>
      <c r="K473" s="294"/>
      <c r="L473" s="294"/>
      <c r="M473" s="294"/>
      <c r="N473" s="294"/>
      <c r="O473" s="294"/>
      <c r="P473" s="294"/>
      <c r="Q473" s="294"/>
      <c r="R473" s="294"/>
      <c r="S473" s="294"/>
      <c r="T473" s="294"/>
      <c r="U473" s="294"/>
      <c r="V473" s="294"/>
      <c r="W473" s="294"/>
      <c r="X473" s="294"/>
      <c r="Y473" s="294"/>
    </row>
    <row r="474" spans="1:25" ht="21" x14ac:dyDescent="0.4">
      <c r="A474" s="294"/>
      <c r="B474" s="294"/>
      <c r="C474" s="294"/>
      <c r="D474" s="294"/>
      <c r="E474" s="294"/>
      <c r="F474" s="294"/>
      <c r="G474" s="295"/>
      <c r="H474" s="294"/>
      <c r="I474" s="294"/>
      <c r="J474" s="294"/>
      <c r="K474" s="294"/>
      <c r="L474" s="294"/>
      <c r="M474" s="294"/>
      <c r="N474" s="294"/>
      <c r="O474" s="294"/>
      <c r="P474" s="294"/>
      <c r="Q474" s="294"/>
      <c r="R474" s="294"/>
      <c r="S474" s="294"/>
      <c r="T474" s="294"/>
      <c r="U474" s="294"/>
      <c r="V474" s="294"/>
      <c r="W474" s="294"/>
      <c r="X474" s="294"/>
      <c r="Y474" s="294"/>
    </row>
    <row r="475" spans="1:25" ht="21" x14ac:dyDescent="0.4">
      <c r="A475" s="294"/>
      <c r="B475" s="294"/>
      <c r="C475" s="294"/>
      <c r="D475" s="294"/>
      <c r="E475" s="294"/>
      <c r="F475" s="294"/>
      <c r="G475" s="295"/>
      <c r="H475" s="294"/>
      <c r="I475" s="294"/>
      <c r="J475" s="294"/>
      <c r="K475" s="294"/>
      <c r="L475" s="294"/>
      <c r="M475" s="294"/>
      <c r="N475" s="294"/>
      <c r="O475" s="294"/>
      <c r="P475" s="294"/>
      <c r="Q475" s="294"/>
      <c r="R475" s="294"/>
      <c r="S475" s="294"/>
      <c r="T475" s="294"/>
      <c r="U475" s="294"/>
      <c r="V475" s="294"/>
      <c r="W475" s="294"/>
      <c r="X475" s="294"/>
      <c r="Y475" s="294"/>
    </row>
    <row r="476" spans="1:25" ht="21" x14ac:dyDescent="0.4">
      <c r="A476" s="294"/>
      <c r="B476" s="294"/>
      <c r="C476" s="294"/>
      <c r="D476" s="294"/>
      <c r="E476" s="294"/>
      <c r="F476" s="294"/>
      <c r="G476" s="295"/>
      <c r="H476" s="294"/>
      <c r="I476" s="294"/>
      <c r="J476" s="294"/>
      <c r="K476" s="294"/>
      <c r="L476" s="294"/>
      <c r="M476" s="294"/>
      <c r="N476" s="294"/>
      <c r="O476" s="294"/>
      <c r="P476" s="294"/>
      <c r="Q476" s="294"/>
      <c r="R476" s="294"/>
      <c r="S476" s="294"/>
      <c r="T476" s="294"/>
      <c r="U476" s="294"/>
      <c r="V476" s="294"/>
      <c r="W476" s="294"/>
      <c r="X476" s="294"/>
      <c r="Y476" s="294"/>
    </row>
    <row r="477" spans="1:25" ht="21" x14ac:dyDescent="0.4">
      <c r="A477" s="294"/>
      <c r="B477" s="294"/>
      <c r="C477" s="294"/>
      <c r="D477" s="294"/>
      <c r="E477" s="294"/>
      <c r="F477" s="294"/>
      <c r="G477" s="295"/>
      <c r="H477" s="294"/>
      <c r="I477" s="294"/>
      <c r="J477" s="294"/>
      <c r="K477" s="294"/>
      <c r="L477" s="294"/>
      <c r="M477" s="294"/>
      <c r="N477" s="294"/>
      <c r="O477" s="294"/>
      <c r="P477" s="294"/>
      <c r="Q477" s="294"/>
      <c r="R477" s="294"/>
      <c r="S477" s="294"/>
      <c r="T477" s="294"/>
      <c r="U477" s="294"/>
      <c r="V477" s="294"/>
      <c r="W477" s="294"/>
      <c r="X477" s="294"/>
      <c r="Y477" s="294"/>
    </row>
    <row r="478" spans="1:25" ht="21" x14ac:dyDescent="0.4">
      <c r="A478" s="294"/>
      <c r="B478" s="294"/>
      <c r="C478" s="294"/>
      <c r="D478" s="294"/>
      <c r="E478" s="294"/>
      <c r="F478" s="294"/>
      <c r="G478" s="295"/>
      <c r="H478" s="294"/>
      <c r="I478" s="294"/>
      <c r="J478" s="294"/>
      <c r="K478" s="294"/>
      <c r="L478" s="294"/>
      <c r="M478" s="294"/>
      <c r="N478" s="294"/>
      <c r="O478" s="294"/>
      <c r="P478" s="294"/>
      <c r="Q478" s="294"/>
      <c r="R478" s="294"/>
      <c r="S478" s="294"/>
      <c r="T478" s="294"/>
      <c r="U478" s="294"/>
      <c r="V478" s="294"/>
      <c r="W478" s="294"/>
      <c r="X478" s="294"/>
      <c r="Y478" s="294"/>
    </row>
    <row r="479" spans="1:25" ht="21" x14ac:dyDescent="0.4">
      <c r="A479" s="294"/>
      <c r="B479" s="294"/>
      <c r="C479" s="294"/>
      <c r="D479" s="294"/>
      <c r="E479" s="294"/>
      <c r="F479" s="294"/>
      <c r="G479" s="295"/>
      <c r="H479" s="294"/>
      <c r="I479" s="294"/>
      <c r="J479" s="294"/>
      <c r="K479" s="294"/>
      <c r="L479" s="294"/>
      <c r="M479" s="294"/>
      <c r="N479" s="294"/>
      <c r="O479" s="294"/>
      <c r="P479" s="294"/>
      <c r="Q479" s="294"/>
      <c r="R479" s="294"/>
      <c r="S479" s="294"/>
      <c r="T479" s="294"/>
      <c r="U479" s="294"/>
      <c r="V479" s="294"/>
      <c r="W479" s="294"/>
      <c r="X479" s="294"/>
      <c r="Y479" s="294"/>
    </row>
    <row r="480" spans="1:25" ht="21" x14ac:dyDescent="0.4">
      <c r="A480" s="294"/>
      <c r="B480" s="294"/>
      <c r="C480" s="294"/>
      <c r="D480" s="294"/>
      <c r="E480" s="294"/>
      <c r="F480" s="294"/>
      <c r="G480" s="295"/>
      <c r="H480" s="294"/>
      <c r="I480" s="294"/>
      <c r="J480" s="294"/>
      <c r="K480" s="294"/>
      <c r="L480" s="294"/>
      <c r="M480" s="294"/>
      <c r="N480" s="294"/>
      <c r="O480" s="294"/>
      <c r="P480" s="294"/>
      <c r="Q480" s="294"/>
      <c r="R480" s="294"/>
      <c r="S480" s="294"/>
      <c r="T480" s="294"/>
      <c r="U480" s="294"/>
      <c r="V480" s="294"/>
      <c r="W480" s="294"/>
      <c r="X480" s="294"/>
      <c r="Y480" s="294"/>
    </row>
    <row r="481" spans="1:25" ht="21" x14ac:dyDescent="0.4">
      <c r="A481" s="294"/>
      <c r="B481" s="294"/>
      <c r="C481" s="294"/>
      <c r="D481" s="294"/>
      <c r="E481" s="294"/>
      <c r="F481" s="294"/>
      <c r="G481" s="295"/>
      <c r="H481" s="294"/>
      <c r="I481" s="294"/>
      <c r="J481" s="294"/>
      <c r="K481" s="294"/>
      <c r="L481" s="294"/>
      <c r="M481" s="294"/>
      <c r="N481" s="294"/>
      <c r="O481" s="294"/>
      <c r="P481" s="294"/>
      <c r="Q481" s="294"/>
      <c r="R481" s="294"/>
      <c r="S481" s="294"/>
      <c r="T481" s="294"/>
      <c r="U481" s="294"/>
      <c r="V481" s="294"/>
      <c r="W481" s="294"/>
      <c r="X481" s="294"/>
      <c r="Y481" s="294"/>
    </row>
    <row r="482" spans="1:25" ht="21" x14ac:dyDescent="0.4">
      <c r="A482" s="294"/>
      <c r="B482" s="294"/>
      <c r="C482" s="294"/>
      <c r="D482" s="294"/>
      <c r="E482" s="294"/>
      <c r="F482" s="294"/>
      <c r="G482" s="295"/>
      <c r="H482" s="294"/>
      <c r="I482" s="294"/>
      <c r="J482" s="294"/>
      <c r="K482" s="294"/>
      <c r="L482" s="294"/>
      <c r="M482" s="294"/>
      <c r="N482" s="294"/>
      <c r="O482" s="294"/>
      <c r="P482" s="294"/>
      <c r="Q482" s="294"/>
      <c r="R482" s="294"/>
      <c r="S482" s="294"/>
      <c r="T482" s="294"/>
      <c r="U482" s="294"/>
      <c r="V482" s="294"/>
      <c r="W482" s="294"/>
      <c r="X482" s="294"/>
      <c r="Y482" s="294"/>
    </row>
    <row r="483" spans="1:25" ht="21" x14ac:dyDescent="0.4">
      <c r="A483" s="294"/>
      <c r="B483" s="294"/>
      <c r="C483" s="294"/>
      <c r="D483" s="294"/>
      <c r="E483" s="294"/>
      <c r="F483" s="294"/>
      <c r="G483" s="295"/>
      <c r="H483" s="294"/>
      <c r="I483" s="294"/>
      <c r="J483" s="294"/>
      <c r="K483" s="294"/>
      <c r="L483" s="294"/>
      <c r="M483" s="294"/>
      <c r="N483" s="294"/>
      <c r="O483" s="294"/>
      <c r="P483" s="294"/>
      <c r="Q483" s="294"/>
      <c r="R483" s="294"/>
      <c r="S483" s="294"/>
      <c r="T483" s="294"/>
      <c r="U483" s="294"/>
      <c r="V483" s="294"/>
      <c r="W483" s="294"/>
      <c r="X483" s="294"/>
      <c r="Y483" s="294"/>
    </row>
    <row r="484" spans="1:25" ht="21" x14ac:dyDescent="0.4">
      <c r="A484" s="294"/>
      <c r="B484" s="294"/>
      <c r="C484" s="294"/>
      <c r="D484" s="294"/>
      <c r="E484" s="294"/>
      <c r="F484" s="294"/>
      <c r="G484" s="295"/>
      <c r="H484" s="294"/>
      <c r="I484" s="294"/>
      <c r="J484" s="294"/>
      <c r="K484" s="294"/>
      <c r="L484" s="294"/>
      <c r="M484" s="294"/>
      <c r="N484" s="294"/>
      <c r="O484" s="294"/>
      <c r="P484" s="294"/>
      <c r="Q484" s="294"/>
      <c r="R484" s="294"/>
      <c r="S484" s="294"/>
      <c r="T484" s="294"/>
      <c r="U484" s="294"/>
      <c r="V484" s="294"/>
      <c r="W484" s="294"/>
      <c r="X484" s="294"/>
      <c r="Y484" s="294"/>
    </row>
    <row r="485" spans="1:25" ht="21" x14ac:dyDescent="0.4">
      <c r="A485" s="294"/>
      <c r="B485" s="294"/>
      <c r="C485" s="294"/>
      <c r="D485" s="294"/>
      <c r="E485" s="294"/>
      <c r="F485" s="294"/>
      <c r="G485" s="295"/>
      <c r="H485" s="294"/>
      <c r="I485" s="294"/>
      <c r="J485" s="294"/>
      <c r="K485" s="294"/>
      <c r="L485" s="294"/>
      <c r="M485" s="294"/>
      <c r="N485" s="294"/>
      <c r="O485" s="294"/>
      <c r="P485" s="294"/>
      <c r="Q485" s="294"/>
      <c r="R485" s="294"/>
      <c r="S485" s="294"/>
      <c r="T485" s="294"/>
      <c r="U485" s="294"/>
      <c r="V485" s="294"/>
      <c r="W485" s="294"/>
      <c r="X485" s="294"/>
      <c r="Y485" s="294"/>
    </row>
    <row r="486" spans="1:25" ht="21" x14ac:dyDescent="0.4">
      <c r="A486" s="294"/>
      <c r="B486" s="294"/>
      <c r="C486" s="294"/>
      <c r="D486" s="294"/>
      <c r="E486" s="294"/>
      <c r="F486" s="294"/>
      <c r="G486" s="295"/>
      <c r="H486" s="294"/>
      <c r="I486" s="294"/>
      <c r="J486" s="294"/>
      <c r="K486" s="294"/>
      <c r="L486" s="294"/>
      <c r="M486" s="294"/>
      <c r="N486" s="294"/>
      <c r="O486" s="294"/>
      <c r="P486" s="294"/>
      <c r="Q486" s="294"/>
      <c r="R486" s="294"/>
      <c r="S486" s="294"/>
      <c r="T486" s="294"/>
      <c r="U486" s="294"/>
      <c r="V486" s="294"/>
      <c r="W486" s="294"/>
      <c r="X486" s="294"/>
      <c r="Y486" s="294"/>
    </row>
    <row r="487" spans="1:25" ht="21" x14ac:dyDescent="0.4">
      <c r="A487" s="294"/>
      <c r="B487" s="294"/>
      <c r="C487" s="294"/>
      <c r="D487" s="294"/>
      <c r="E487" s="294"/>
      <c r="F487" s="294"/>
      <c r="G487" s="295"/>
      <c r="H487" s="294"/>
      <c r="I487" s="294"/>
      <c r="J487" s="294"/>
      <c r="K487" s="294"/>
      <c r="L487" s="294"/>
      <c r="M487" s="294"/>
      <c r="N487" s="294"/>
      <c r="O487" s="294"/>
      <c r="P487" s="294"/>
      <c r="Q487" s="294"/>
      <c r="R487" s="294"/>
      <c r="S487" s="294"/>
      <c r="T487" s="294"/>
      <c r="U487" s="294"/>
      <c r="V487" s="294"/>
      <c r="W487" s="294"/>
      <c r="X487" s="294"/>
      <c r="Y487" s="294"/>
    </row>
    <row r="488" spans="1:25" ht="21" x14ac:dyDescent="0.4">
      <c r="A488" s="294"/>
      <c r="B488" s="294"/>
      <c r="C488" s="294"/>
      <c r="D488" s="294"/>
      <c r="E488" s="294"/>
      <c r="F488" s="294"/>
      <c r="G488" s="295"/>
      <c r="H488" s="294"/>
      <c r="I488" s="294"/>
      <c r="J488" s="294"/>
      <c r="K488" s="294"/>
      <c r="L488" s="294"/>
      <c r="M488" s="294"/>
      <c r="N488" s="294"/>
      <c r="O488" s="294"/>
      <c r="P488" s="294"/>
      <c r="Q488" s="294"/>
      <c r="R488" s="294"/>
      <c r="S488" s="294"/>
      <c r="T488" s="294"/>
      <c r="U488" s="294"/>
      <c r="V488" s="294"/>
      <c r="W488" s="294"/>
      <c r="X488" s="294"/>
      <c r="Y488" s="294"/>
    </row>
    <row r="489" spans="1:25" ht="21" x14ac:dyDescent="0.4">
      <c r="A489" s="294"/>
      <c r="B489" s="294"/>
      <c r="C489" s="294"/>
      <c r="D489" s="294"/>
      <c r="E489" s="294"/>
      <c r="F489" s="294"/>
      <c r="G489" s="295"/>
      <c r="H489" s="294"/>
      <c r="I489" s="294"/>
      <c r="J489" s="294"/>
      <c r="K489" s="294"/>
      <c r="L489" s="294"/>
      <c r="M489" s="294"/>
      <c r="N489" s="294"/>
      <c r="O489" s="294"/>
      <c r="P489" s="294"/>
      <c r="Q489" s="294"/>
      <c r="R489" s="294"/>
      <c r="S489" s="294"/>
      <c r="T489" s="294"/>
      <c r="U489" s="294"/>
      <c r="V489" s="294"/>
      <c r="W489" s="294"/>
      <c r="X489" s="294"/>
      <c r="Y489" s="294"/>
    </row>
    <row r="490" spans="1:25" ht="21" x14ac:dyDescent="0.4">
      <c r="A490" s="294"/>
      <c r="B490" s="294"/>
      <c r="C490" s="294"/>
      <c r="D490" s="294"/>
      <c r="E490" s="294"/>
      <c r="F490" s="294"/>
      <c r="G490" s="295"/>
      <c r="H490" s="294"/>
      <c r="I490" s="294"/>
      <c r="J490" s="294"/>
      <c r="K490" s="294"/>
      <c r="L490" s="294"/>
      <c r="M490" s="294"/>
      <c r="N490" s="294"/>
      <c r="O490" s="294"/>
      <c r="P490" s="294"/>
      <c r="Q490" s="294"/>
      <c r="R490" s="294"/>
      <c r="S490" s="294"/>
      <c r="T490" s="294"/>
      <c r="U490" s="294"/>
      <c r="V490" s="294"/>
      <c r="W490" s="294"/>
      <c r="X490" s="294"/>
      <c r="Y490" s="294"/>
    </row>
    <row r="491" spans="1:25" ht="21" x14ac:dyDescent="0.4">
      <c r="A491" s="294"/>
      <c r="B491" s="294"/>
      <c r="C491" s="294"/>
      <c r="D491" s="294"/>
      <c r="E491" s="294"/>
      <c r="F491" s="294"/>
      <c r="G491" s="295"/>
      <c r="H491" s="294"/>
      <c r="I491" s="294"/>
      <c r="J491" s="294"/>
      <c r="K491" s="294"/>
      <c r="L491" s="294"/>
      <c r="M491" s="294"/>
      <c r="N491" s="294"/>
      <c r="O491" s="294"/>
      <c r="P491" s="294"/>
      <c r="Q491" s="294"/>
      <c r="R491" s="294"/>
      <c r="S491" s="294"/>
      <c r="T491" s="294"/>
      <c r="U491" s="294"/>
      <c r="V491" s="294"/>
      <c r="W491" s="294"/>
      <c r="X491" s="294"/>
      <c r="Y491" s="294"/>
    </row>
    <row r="492" spans="1:25" ht="21" x14ac:dyDescent="0.4">
      <c r="A492" s="294"/>
      <c r="B492" s="294"/>
      <c r="C492" s="294"/>
      <c r="D492" s="294"/>
      <c r="E492" s="294"/>
      <c r="F492" s="294"/>
      <c r="G492" s="295"/>
      <c r="H492" s="294"/>
      <c r="I492" s="294"/>
      <c r="J492" s="294"/>
      <c r="K492" s="294"/>
      <c r="L492" s="294"/>
      <c r="M492" s="294"/>
      <c r="N492" s="294"/>
      <c r="O492" s="294"/>
      <c r="P492" s="294"/>
      <c r="Q492" s="294"/>
      <c r="R492" s="294"/>
      <c r="S492" s="294"/>
      <c r="T492" s="294"/>
      <c r="U492" s="294"/>
      <c r="V492" s="294"/>
      <c r="W492" s="294"/>
      <c r="X492" s="294"/>
      <c r="Y492" s="294"/>
    </row>
    <row r="493" spans="1:25" ht="21" x14ac:dyDescent="0.4">
      <c r="A493" s="294"/>
      <c r="B493" s="294"/>
      <c r="C493" s="294"/>
      <c r="D493" s="294"/>
      <c r="E493" s="294"/>
      <c r="F493" s="294"/>
      <c r="G493" s="295"/>
      <c r="H493" s="294"/>
      <c r="I493" s="294"/>
      <c r="J493" s="294"/>
      <c r="K493" s="294"/>
      <c r="L493" s="294"/>
      <c r="M493" s="294"/>
      <c r="N493" s="294"/>
      <c r="O493" s="294"/>
      <c r="P493" s="294"/>
      <c r="Q493" s="294"/>
      <c r="R493" s="294"/>
      <c r="S493" s="294"/>
      <c r="T493" s="294"/>
      <c r="U493" s="294"/>
      <c r="V493" s="294"/>
      <c r="W493" s="294"/>
      <c r="X493" s="294"/>
      <c r="Y493" s="294"/>
    </row>
    <row r="494" spans="1:25" ht="21" x14ac:dyDescent="0.4">
      <c r="A494" s="294"/>
      <c r="B494" s="294"/>
      <c r="C494" s="294"/>
      <c r="D494" s="294"/>
      <c r="E494" s="294"/>
      <c r="F494" s="294"/>
      <c r="G494" s="295"/>
      <c r="H494" s="294"/>
      <c r="I494" s="294"/>
      <c r="J494" s="294"/>
      <c r="K494" s="294"/>
      <c r="L494" s="294"/>
      <c r="M494" s="294"/>
      <c r="N494" s="294"/>
      <c r="O494" s="294"/>
      <c r="P494" s="294"/>
      <c r="Q494" s="294"/>
      <c r="R494" s="294"/>
      <c r="S494" s="294"/>
      <c r="T494" s="294"/>
      <c r="U494" s="294"/>
      <c r="V494" s="294"/>
      <c r="W494" s="294"/>
      <c r="X494" s="294"/>
      <c r="Y494" s="294"/>
    </row>
    <row r="495" spans="1:25" ht="21" x14ac:dyDescent="0.4">
      <c r="A495" s="294"/>
      <c r="B495" s="294"/>
      <c r="C495" s="294"/>
      <c r="D495" s="294"/>
      <c r="E495" s="294"/>
      <c r="F495" s="294"/>
      <c r="G495" s="295"/>
      <c r="H495" s="294"/>
      <c r="I495" s="294"/>
      <c r="J495" s="294"/>
      <c r="K495" s="294"/>
      <c r="L495" s="294"/>
      <c r="M495" s="294"/>
      <c r="N495" s="294"/>
      <c r="O495" s="294"/>
      <c r="P495" s="294"/>
      <c r="Q495" s="294"/>
      <c r="R495" s="294"/>
      <c r="S495" s="294"/>
      <c r="T495" s="294"/>
      <c r="U495" s="294"/>
      <c r="V495" s="294"/>
      <c r="W495" s="294"/>
      <c r="X495" s="294"/>
      <c r="Y495" s="294"/>
    </row>
    <row r="496" spans="1:25" ht="21" x14ac:dyDescent="0.4">
      <c r="A496" s="294"/>
      <c r="B496" s="294"/>
      <c r="C496" s="294"/>
      <c r="D496" s="294"/>
      <c r="E496" s="294"/>
      <c r="F496" s="294"/>
      <c r="G496" s="295"/>
      <c r="H496" s="294"/>
      <c r="I496" s="294"/>
      <c r="J496" s="294"/>
      <c r="K496" s="294"/>
      <c r="L496" s="294"/>
      <c r="M496" s="294"/>
      <c r="N496" s="294"/>
      <c r="O496" s="294"/>
      <c r="P496" s="294"/>
      <c r="Q496" s="294"/>
      <c r="R496" s="294"/>
      <c r="S496" s="294"/>
      <c r="T496" s="294"/>
      <c r="U496" s="294"/>
      <c r="V496" s="294"/>
      <c r="W496" s="294"/>
      <c r="X496" s="294"/>
      <c r="Y496" s="294"/>
    </row>
    <row r="497" spans="1:25" ht="21" x14ac:dyDescent="0.4">
      <c r="A497" s="294"/>
      <c r="B497" s="294"/>
      <c r="C497" s="294"/>
      <c r="D497" s="294"/>
      <c r="E497" s="294"/>
      <c r="F497" s="294"/>
      <c r="G497" s="295"/>
      <c r="H497" s="294"/>
      <c r="I497" s="294"/>
      <c r="J497" s="294"/>
      <c r="K497" s="294"/>
      <c r="L497" s="294"/>
      <c r="M497" s="294"/>
      <c r="N497" s="294"/>
      <c r="O497" s="294"/>
      <c r="P497" s="294"/>
      <c r="Q497" s="294"/>
      <c r="R497" s="294"/>
      <c r="S497" s="294"/>
      <c r="T497" s="294"/>
      <c r="U497" s="294"/>
      <c r="V497" s="294"/>
      <c r="W497" s="294"/>
      <c r="X497" s="294"/>
      <c r="Y497" s="294"/>
    </row>
    <row r="498" spans="1:25" ht="21" x14ac:dyDescent="0.4">
      <c r="A498" s="294"/>
      <c r="B498" s="294"/>
      <c r="C498" s="294"/>
      <c r="D498" s="294"/>
      <c r="E498" s="294"/>
      <c r="F498" s="294"/>
      <c r="G498" s="295"/>
      <c r="H498" s="294"/>
      <c r="I498" s="294"/>
      <c r="J498" s="294"/>
      <c r="K498" s="294"/>
      <c r="L498" s="294"/>
      <c r="M498" s="294"/>
      <c r="N498" s="294"/>
      <c r="O498" s="294"/>
      <c r="P498" s="294"/>
      <c r="Q498" s="294"/>
      <c r="R498" s="294"/>
      <c r="S498" s="294"/>
      <c r="T498" s="294"/>
      <c r="U498" s="294"/>
      <c r="V498" s="294"/>
      <c r="W498" s="294"/>
      <c r="X498" s="294"/>
      <c r="Y498" s="294"/>
    </row>
    <row r="499" spans="1:25" ht="21" x14ac:dyDescent="0.4">
      <c r="A499" s="294"/>
      <c r="B499" s="294"/>
      <c r="C499" s="294"/>
      <c r="D499" s="294"/>
      <c r="E499" s="294"/>
      <c r="F499" s="294"/>
      <c r="G499" s="295"/>
      <c r="H499" s="294"/>
      <c r="I499" s="294"/>
      <c r="J499" s="294"/>
      <c r="K499" s="294"/>
      <c r="L499" s="294"/>
      <c r="M499" s="294"/>
      <c r="N499" s="294"/>
      <c r="O499" s="294"/>
      <c r="P499" s="294"/>
      <c r="Q499" s="294"/>
      <c r="R499" s="294"/>
      <c r="S499" s="294"/>
      <c r="T499" s="294"/>
      <c r="U499" s="294"/>
      <c r="V499" s="294"/>
      <c r="W499" s="294"/>
      <c r="X499" s="294"/>
      <c r="Y499" s="294"/>
    </row>
    <row r="500" spans="1:25" ht="21" x14ac:dyDescent="0.4">
      <c r="A500" s="294"/>
      <c r="B500" s="294"/>
      <c r="C500" s="294"/>
      <c r="D500" s="294"/>
      <c r="E500" s="294"/>
      <c r="F500" s="294"/>
      <c r="G500" s="295"/>
      <c r="H500" s="294"/>
      <c r="I500" s="294"/>
      <c r="J500" s="294"/>
      <c r="K500" s="294"/>
      <c r="L500" s="294"/>
      <c r="M500" s="294"/>
      <c r="N500" s="294"/>
      <c r="O500" s="294"/>
      <c r="P500" s="294"/>
      <c r="Q500" s="294"/>
      <c r="R500" s="294"/>
      <c r="S500" s="294"/>
      <c r="T500" s="294"/>
      <c r="U500" s="294"/>
      <c r="V500" s="294"/>
      <c r="W500" s="294"/>
      <c r="X500" s="294"/>
      <c r="Y500" s="294"/>
    </row>
    <row r="501" spans="1:25" ht="21" x14ac:dyDescent="0.4">
      <c r="A501" s="294"/>
      <c r="B501" s="294"/>
      <c r="C501" s="294"/>
      <c r="D501" s="294"/>
      <c r="E501" s="294"/>
      <c r="F501" s="294"/>
      <c r="G501" s="295"/>
      <c r="H501" s="294"/>
      <c r="I501" s="294"/>
      <c r="J501" s="294"/>
      <c r="K501" s="294"/>
      <c r="L501" s="294"/>
      <c r="M501" s="294"/>
      <c r="N501" s="294"/>
      <c r="O501" s="294"/>
      <c r="P501" s="294"/>
      <c r="Q501" s="294"/>
      <c r="R501" s="294"/>
      <c r="S501" s="294"/>
      <c r="T501" s="294"/>
      <c r="U501" s="294"/>
      <c r="V501" s="294"/>
      <c r="W501" s="294"/>
      <c r="X501" s="294"/>
      <c r="Y501" s="294"/>
    </row>
    <row r="502" spans="1:25" ht="21" x14ac:dyDescent="0.4">
      <c r="A502" s="294"/>
      <c r="B502" s="294"/>
      <c r="C502" s="294"/>
      <c r="D502" s="294"/>
      <c r="E502" s="294"/>
      <c r="F502" s="294"/>
      <c r="G502" s="295"/>
      <c r="H502" s="294"/>
      <c r="I502" s="294"/>
      <c r="J502" s="294"/>
      <c r="K502" s="294"/>
      <c r="L502" s="294"/>
      <c r="M502" s="294"/>
      <c r="N502" s="294"/>
      <c r="O502" s="294"/>
      <c r="P502" s="294"/>
      <c r="Q502" s="294"/>
      <c r="R502" s="294"/>
      <c r="S502" s="294"/>
      <c r="T502" s="294"/>
      <c r="U502" s="294"/>
      <c r="V502" s="294"/>
      <c r="W502" s="294"/>
      <c r="X502" s="294"/>
      <c r="Y502" s="294"/>
    </row>
    <row r="503" spans="1:25" ht="21" x14ac:dyDescent="0.4">
      <c r="A503" s="294"/>
      <c r="B503" s="294"/>
      <c r="C503" s="294"/>
      <c r="D503" s="294"/>
      <c r="E503" s="294"/>
      <c r="F503" s="294"/>
      <c r="G503" s="295"/>
      <c r="H503" s="294"/>
      <c r="I503" s="294"/>
      <c r="J503" s="294"/>
      <c r="K503" s="294"/>
      <c r="L503" s="294"/>
      <c r="M503" s="294"/>
      <c r="N503" s="294"/>
      <c r="O503" s="294"/>
      <c r="P503" s="294"/>
      <c r="Q503" s="294"/>
      <c r="R503" s="294"/>
      <c r="S503" s="294"/>
      <c r="T503" s="294"/>
      <c r="U503" s="294"/>
      <c r="V503" s="294"/>
      <c r="W503" s="294"/>
      <c r="X503" s="294"/>
      <c r="Y503" s="294"/>
    </row>
    <row r="504" spans="1:25" ht="21" x14ac:dyDescent="0.4">
      <c r="A504" s="294"/>
      <c r="B504" s="294"/>
      <c r="C504" s="294"/>
      <c r="D504" s="294"/>
      <c r="E504" s="294"/>
      <c r="F504" s="294"/>
      <c r="G504" s="295"/>
      <c r="H504" s="294"/>
      <c r="I504" s="294"/>
      <c r="J504" s="294"/>
      <c r="K504" s="294"/>
      <c r="L504" s="294"/>
      <c r="M504" s="294"/>
      <c r="N504" s="294"/>
      <c r="O504" s="294"/>
      <c r="P504" s="294"/>
      <c r="Q504" s="294"/>
      <c r="R504" s="294"/>
      <c r="S504" s="294"/>
      <c r="T504" s="294"/>
      <c r="U504" s="294"/>
      <c r="V504" s="294"/>
      <c r="W504" s="294"/>
      <c r="X504" s="294"/>
      <c r="Y504" s="294"/>
    </row>
    <row r="505" spans="1:25" ht="21" x14ac:dyDescent="0.4">
      <c r="A505" s="294"/>
      <c r="B505" s="294"/>
      <c r="C505" s="294"/>
      <c r="D505" s="294"/>
      <c r="E505" s="294"/>
      <c r="F505" s="294"/>
      <c r="G505" s="295"/>
      <c r="H505" s="294"/>
      <c r="I505" s="294"/>
      <c r="J505" s="294"/>
      <c r="K505" s="294"/>
      <c r="L505" s="294"/>
      <c r="M505" s="294"/>
      <c r="N505" s="294"/>
      <c r="O505" s="294"/>
      <c r="P505" s="294"/>
      <c r="Q505" s="294"/>
      <c r="R505" s="294"/>
      <c r="S505" s="294"/>
      <c r="T505" s="294"/>
      <c r="U505" s="294"/>
      <c r="V505" s="294"/>
      <c r="W505" s="294"/>
      <c r="X505" s="294"/>
      <c r="Y505" s="294"/>
    </row>
    <row r="506" spans="1:25" ht="21" x14ac:dyDescent="0.4">
      <c r="A506" s="294"/>
      <c r="B506" s="294"/>
      <c r="C506" s="294"/>
      <c r="D506" s="294"/>
      <c r="E506" s="294"/>
      <c r="F506" s="294"/>
      <c r="G506" s="295"/>
      <c r="H506" s="294"/>
      <c r="I506" s="294"/>
      <c r="J506" s="294"/>
      <c r="K506" s="294"/>
      <c r="L506" s="294"/>
      <c r="M506" s="294"/>
      <c r="N506" s="294"/>
      <c r="O506" s="294"/>
      <c r="P506" s="294"/>
      <c r="Q506" s="294"/>
      <c r="R506" s="294"/>
      <c r="S506" s="294"/>
      <c r="T506" s="294"/>
      <c r="U506" s="294"/>
      <c r="V506" s="294"/>
      <c r="W506" s="294"/>
      <c r="X506" s="294"/>
      <c r="Y506" s="294"/>
    </row>
    <row r="507" spans="1:25" ht="21" x14ac:dyDescent="0.4">
      <c r="A507" s="294"/>
      <c r="B507" s="294"/>
      <c r="C507" s="294"/>
      <c r="D507" s="294"/>
      <c r="E507" s="294"/>
      <c r="F507" s="294"/>
      <c r="G507" s="295"/>
      <c r="H507" s="294"/>
      <c r="I507" s="294"/>
      <c r="J507" s="294"/>
      <c r="K507" s="294"/>
      <c r="L507" s="294"/>
      <c r="M507" s="294"/>
      <c r="N507" s="294"/>
      <c r="O507" s="294"/>
      <c r="P507" s="294"/>
      <c r="Q507" s="294"/>
      <c r="R507" s="294"/>
      <c r="S507" s="294"/>
      <c r="T507" s="294"/>
      <c r="U507" s="294"/>
      <c r="V507" s="294"/>
      <c r="W507" s="294"/>
      <c r="X507" s="294"/>
      <c r="Y507" s="294"/>
    </row>
    <row r="508" spans="1:25" ht="21" x14ac:dyDescent="0.4">
      <c r="A508" s="294"/>
      <c r="B508" s="294"/>
      <c r="C508" s="294"/>
      <c r="D508" s="294"/>
      <c r="E508" s="294"/>
      <c r="F508" s="294"/>
      <c r="G508" s="295"/>
      <c r="H508" s="294"/>
      <c r="I508" s="294"/>
      <c r="J508" s="294"/>
      <c r="K508" s="294"/>
      <c r="L508" s="294"/>
      <c r="M508" s="294"/>
      <c r="N508" s="294"/>
      <c r="O508" s="294"/>
      <c r="P508" s="294"/>
      <c r="Q508" s="294"/>
      <c r="R508" s="294"/>
      <c r="S508" s="294"/>
      <c r="T508" s="294"/>
      <c r="U508" s="294"/>
      <c r="V508" s="294"/>
      <c r="W508" s="294"/>
      <c r="X508" s="294"/>
      <c r="Y508" s="294"/>
    </row>
    <row r="509" spans="1:25" ht="21" x14ac:dyDescent="0.4">
      <c r="A509" s="294"/>
      <c r="B509" s="294"/>
      <c r="C509" s="294"/>
      <c r="D509" s="294"/>
      <c r="E509" s="294"/>
      <c r="F509" s="294"/>
      <c r="G509" s="295"/>
      <c r="H509" s="294"/>
      <c r="I509" s="294"/>
      <c r="J509" s="294"/>
      <c r="K509" s="294"/>
      <c r="L509" s="294"/>
      <c r="M509" s="294"/>
      <c r="N509" s="294"/>
      <c r="O509" s="294"/>
      <c r="P509" s="294"/>
      <c r="Q509" s="294"/>
      <c r="R509" s="294"/>
      <c r="S509" s="294"/>
      <c r="T509" s="294"/>
      <c r="U509" s="294"/>
      <c r="V509" s="294"/>
      <c r="W509" s="294"/>
      <c r="X509" s="294"/>
      <c r="Y509" s="294"/>
    </row>
    <row r="510" spans="1:25" ht="21" x14ac:dyDescent="0.4">
      <c r="A510" s="294"/>
      <c r="B510" s="294"/>
      <c r="C510" s="294"/>
      <c r="D510" s="294"/>
      <c r="E510" s="294"/>
      <c r="F510" s="294"/>
      <c r="G510" s="295"/>
      <c r="H510" s="294"/>
      <c r="I510" s="294"/>
      <c r="J510" s="294"/>
      <c r="K510" s="294"/>
      <c r="L510" s="294"/>
      <c r="M510" s="294"/>
      <c r="N510" s="294"/>
      <c r="O510" s="294"/>
      <c r="P510" s="294"/>
      <c r="Q510" s="294"/>
      <c r="R510" s="294"/>
      <c r="S510" s="294"/>
      <c r="T510" s="294"/>
      <c r="U510" s="294"/>
      <c r="V510" s="294"/>
      <c r="W510" s="294"/>
      <c r="X510" s="294"/>
      <c r="Y510" s="294"/>
    </row>
    <row r="511" spans="1:25" ht="21" x14ac:dyDescent="0.4">
      <c r="A511" s="294"/>
      <c r="B511" s="294"/>
      <c r="C511" s="294"/>
      <c r="D511" s="294"/>
      <c r="E511" s="294"/>
      <c r="F511" s="294"/>
      <c r="G511" s="295"/>
      <c r="H511" s="294"/>
      <c r="I511" s="294"/>
      <c r="J511" s="294"/>
      <c r="K511" s="294"/>
      <c r="L511" s="294"/>
      <c r="M511" s="294"/>
      <c r="N511" s="294"/>
      <c r="O511" s="294"/>
      <c r="P511" s="294"/>
      <c r="Q511" s="294"/>
      <c r="R511" s="294"/>
      <c r="S511" s="294"/>
      <c r="T511" s="294"/>
      <c r="U511" s="294"/>
      <c r="V511" s="294"/>
      <c r="W511" s="294"/>
      <c r="X511" s="294"/>
      <c r="Y511" s="294"/>
    </row>
    <row r="512" spans="1:25" ht="21" x14ac:dyDescent="0.4">
      <c r="A512" s="294"/>
      <c r="B512" s="294"/>
      <c r="C512" s="294"/>
      <c r="D512" s="294"/>
      <c r="E512" s="294"/>
      <c r="F512" s="294"/>
      <c r="G512" s="295"/>
      <c r="H512" s="294"/>
      <c r="I512" s="294"/>
      <c r="J512" s="294"/>
      <c r="K512" s="294"/>
      <c r="L512" s="294"/>
      <c r="M512" s="294"/>
      <c r="N512" s="294"/>
      <c r="O512" s="294"/>
      <c r="P512" s="294"/>
      <c r="Q512" s="294"/>
      <c r="R512" s="294"/>
      <c r="S512" s="294"/>
      <c r="T512" s="294"/>
      <c r="U512" s="294"/>
      <c r="V512" s="294"/>
      <c r="W512" s="294"/>
      <c r="X512" s="294"/>
      <c r="Y512" s="294"/>
    </row>
    <row r="513" spans="1:25" ht="21" x14ac:dyDescent="0.4">
      <c r="A513" s="294"/>
      <c r="B513" s="294"/>
      <c r="C513" s="294"/>
      <c r="D513" s="294"/>
      <c r="E513" s="294"/>
      <c r="F513" s="294"/>
      <c r="G513" s="295"/>
      <c r="H513" s="294"/>
      <c r="I513" s="294"/>
      <c r="J513" s="294"/>
      <c r="K513" s="294"/>
      <c r="L513" s="294"/>
      <c r="M513" s="294"/>
      <c r="N513" s="294"/>
      <c r="O513" s="294"/>
      <c r="P513" s="294"/>
      <c r="Q513" s="294"/>
      <c r="R513" s="294"/>
      <c r="S513" s="294"/>
      <c r="T513" s="294"/>
      <c r="U513" s="294"/>
      <c r="V513" s="294"/>
      <c r="W513" s="294"/>
      <c r="X513" s="294"/>
      <c r="Y513" s="294"/>
    </row>
    <row r="514" spans="1:25" ht="21" x14ac:dyDescent="0.4">
      <c r="A514" s="294"/>
      <c r="B514" s="294"/>
      <c r="C514" s="294"/>
      <c r="D514" s="294"/>
      <c r="E514" s="294"/>
      <c r="F514" s="294"/>
      <c r="G514" s="295"/>
      <c r="H514" s="294"/>
      <c r="I514" s="294"/>
      <c r="J514" s="294"/>
      <c r="K514" s="294"/>
      <c r="L514" s="294"/>
      <c r="M514" s="294"/>
      <c r="N514" s="294"/>
      <c r="O514" s="294"/>
      <c r="P514" s="294"/>
      <c r="Q514" s="294"/>
      <c r="R514" s="294"/>
      <c r="S514" s="294"/>
      <c r="T514" s="294"/>
      <c r="U514" s="294"/>
      <c r="V514" s="294"/>
      <c r="W514" s="294"/>
      <c r="X514" s="294"/>
      <c r="Y514" s="294"/>
    </row>
    <row r="515" spans="1:25" ht="21" x14ac:dyDescent="0.4">
      <c r="A515" s="294"/>
      <c r="B515" s="294"/>
      <c r="C515" s="294"/>
      <c r="D515" s="294"/>
      <c r="E515" s="294"/>
      <c r="F515" s="294"/>
      <c r="G515" s="295"/>
      <c r="H515" s="294"/>
      <c r="I515" s="294"/>
      <c r="J515" s="294"/>
      <c r="K515" s="294"/>
      <c r="L515" s="294"/>
      <c r="M515" s="294"/>
      <c r="N515" s="294"/>
      <c r="O515" s="294"/>
      <c r="P515" s="294"/>
      <c r="Q515" s="294"/>
      <c r="R515" s="294"/>
      <c r="S515" s="294"/>
      <c r="T515" s="294"/>
      <c r="U515" s="294"/>
      <c r="V515" s="294"/>
      <c r="W515" s="294"/>
      <c r="X515" s="294"/>
      <c r="Y515" s="294"/>
    </row>
    <row r="516" spans="1:25" ht="21" x14ac:dyDescent="0.4">
      <c r="A516" s="294"/>
      <c r="B516" s="294"/>
      <c r="C516" s="294"/>
      <c r="D516" s="294"/>
      <c r="E516" s="294"/>
      <c r="F516" s="294"/>
      <c r="G516" s="295"/>
      <c r="H516" s="294"/>
      <c r="I516" s="294"/>
      <c r="J516" s="294"/>
      <c r="K516" s="294"/>
      <c r="L516" s="294"/>
      <c r="M516" s="294"/>
      <c r="N516" s="294"/>
      <c r="O516" s="294"/>
      <c r="P516" s="294"/>
      <c r="Q516" s="294"/>
      <c r="R516" s="294"/>
      <c r="S516" s="294"/>
      <c r="T516" s="294"/>
      <c r="U516" s="294"/>
      <c r="V516" s="294"/>
      <c r="W516" s="294"/>
      <c r="X516" s="294"/>
      <c r="Y516" s="294"/>
    </row>
    <row r="517" spans="1:25" ht="21" x14ac:dyDescent="0.4">
      <c r="A517" s="294"/>
      <c r="B517" s="294"/>
      <c r="C517" s="294"/>
      <c r="D517" s="294"/>
      <c r="E517" s="294"/>
      <c r="F517" s="294"/>
      <c r="G517" s="295"/>
      <c r="H517" s="294"/>
      <c r="I517" s="294"/>
      <c r="J517" s="294"/>
      <c r="K517" s="294"/>
      <c r="L517" s="294"/>
      <c r="M517" s="294"/>
      <c r="N517" s="294"/>
      <c r="O517" s="294"/>
      <c r="P517" s="294"/>
      <c r="Q517" s="294"/>
      <c r="R517" s="294"/>
      <c r="S517" s="294"/>
      <c r="T517" s="294"/>
      <c r="U517" s="294"/>
      <c r="V517" s="294"/>
      <c r="W517" s="294"/>
      <c r="X517" s="294"/>
      <c r="Y517" s="294"/>
    </row>
    <row r="518" spans="1:25" ht="21" x14ac:dyDescent="0.4">
      <c r="A518" s="294"/>
      <c r="B518" s="294"/>
      <c r="C518" s="294"/>
      <c r="D518" s="294"/>
      <c r="E518" s="294"/>
      <c r="F518" s="294"/>
      <c r="G518" s="295"/>
      <c r="H518" s="294"/>
      <c r="I518" s="294"/>
      <c r="J518" s="294"/>
      <c r="K518" s="294"/>
      <c r="L518" s="294"/>
      <c r="M518" s="294"/>
      <c r="N518" s="294"/>
      <c r="O518" s="294"/>
      <c r="P518" s="294"/>
      <c r="Q518" s="294"/>
      <c r="R518" s="294"/>
      <c r="S518" s="294"/>
      <c r="T518" s="294"/>
      <c r="U518" s="294"/>
      <c r="V518" s="294"/>
      <c r="W518" s="294"/>
      <c r="X518" s="294"/>
      <c r="Y518" s="294"/>
    </row>
    <row r="519" spans="1:25" ht="21" x14ac:dyDescent="0.4">
      <c r="A519" s="294"/>
      <c r="B519" s="294"/>
      <c r="C519" s="294"/>
      <c r="D519" s="294"/>
      <c r="E519" s="294"/>
      <c r="F519" s="294"/>
      <c r="G519" s="295"/>
      <c r="H519" s="294"/>
      <c r="I519" s="294"/>
      <c r="J519" s="294"/>
      <c r="K519" s="294"/>
      <c r="L519" s="294"/>
      <c r="M519" s="294"/>
      <c r="N519" s="294"/>
      <c r="O519" s="294"/>
      <c r="P519" s="294"/>
      <c r="Q519" s="294"/>
      <c r="R519" s="294"/>
      <c r="S519" s="294"/>
      <c r="T519" s="294"/>
      <c r="U519" s="294"/>
      <c r="V519" s="294"/>
      <c r="W519" s="294"/>
      <c r="X519" s="294"/>
      <c r="Y519" s="294"/>
    </row>
    <row r="520" spans="1:25" ht="21" x14ac:dyDescent="0.4">
      <c r="A520" s="294"/>
      <c r="B520" s="294"/>
      <c r="C520" s="294"/>
      <c r="D520" s="294"/>
      <c r="E520" s="294"/>
      <c r="F520" s="294"/>
      <c r="G520" s="295"/>
      <c r="H520" s="294"/>
      <c r="I520" s="294"/>
      <c r="J520" s="294"/>
      <c r="K520" s="294"/>
      <c r="L520" s="294"/>
      <c r="M520" s="294"/>
      <c r="N520" s="294"/>
      <c r="O520" s="294"/>
      <c r="P520" s="294"/>
      <c r="Q520" s="294"/>
      <c r="R520" s="294"/>
      <c r="S520" s="294"/>
      <c r="T520" s="294"/>
      <c r="U520" s="294"/>
      <c r="V520" s="294"/>
      <c r="W520" s="294"/>
      <c r="X520" s="294"/>
      <c r="Y520" s="294"/>
    </row>
    <row r="521" spans="1:25" ht="21" x14ac:dyDescent="0.4">
      <c r="A521" s="294"/>
      <c r="B521" s="294"/>
      <c r="C521" s="294"/>
      <c r="D521" s="294"/>
      <c r="E521" s="294"/>
      <c r="F521" s="294"/>
      <c r="G521" s="295"/>
      <c r="H521" s="294"/>
      <c r="I521" s="294"/>
      <c r="J521" s="294"/>
      <c r="K521" s="294"/>
      <c r="L521" s="294"/>
      <c r="M521" s="294"/>
      <c r="N521" s="294"/>
      <c r="O521" s="294"/>
      <c r="P521" s="294"/>
      <c r="Q521" s="294"/>
      <c r="R521" s="294"/>
      <c r="S521" s="294"/>
      <c r="T521" s="294"/>
      <c r="U521" s="294"/>
      <c r="V521" s="294"/>
      <c r="W521" s="294"/>
      <c r="X521" s="294"/>
      <c r="Y521" s="294"/>
    </row>
    <row r="522" spans="1:25" ht="21" x14ac:dyDescent="0.4">
      <c r="A522" s="294"/>
      <c r="B522" s="294"/>
      <c r="C522" s="294"/>
      <c r="D522" s="294"/>
      <c r="E522" s="294"/>
      <c r="F522" s="294"/>
      <c r="G522" s="295"/>
      <c r="H522" s="294"/>
      <c r="I522" s="294"/>
      <c r="J522" s="294"/>
      <c r="K522" s="294"/>
      <c r="L522" s="294"/>
      <c r="M522" s="294"/>
      <c r="N522" s="294"/>
      <c r="O522" s="294"/>
      <c r="P522" s="294"/>
      <c r="Q522" s="294"/>
      <c r="R522" s="294"/>
      <c r="S522" s="294"/>
      <c r="T522" s="294"/>
      <c r="U522" s="294"/>
      <c r="V522" s="294"/>
      <c r="W522" s="294"/>
      <c r="X522" s="294"/>
      <c r="Y522" s="294"/>
    </row>
    <row r="523" spans="1:25" ht="21" x14ac:dyDescent="0.4">
      <c r="A523" s="294"/>
      <c r="B523" s="294"/>
      <c r="C523" s="294"/>
      <c r="D523" s="294"/>
      <c r="E523" s="294"/>
      <c r="F523" s="294"/>
      <c r="G523" s="295"/>
      <c r="H523" s="294"/>
      <c r="I523" s="294"/>
      <c r="J523" s="294"/>
      <c r="K523" s="294"/>
      <c r="L523" s="294"/>
      <c r="M523" s="294"/>
      <c r="N523" s="294"/>
      <c r="O523" s="294"/>
      <c r="P523" s="294"/>
      <c r="Q523" s="294"/>
      <c r="R523" s="294"/>
      <c r="S523" s="294"/>
      <c r="T523" s="294"/>
      <c r="U523" s="294"/>
      <c r="V523" s="294"/>
      <c r="W523" s="294"/>
      <c r="X523" s="294"/>
      <c r="Y523" s="294"/>
    </row>
    <row r="524" spans="1:25" ht="21" x14ac:dyDescent="0.4">
      <c r="A524" s="294"/>
      <c r="B524" s="294"/>
      <c r="C524" s="294"/>
      <c r="D524" s="294"/>
      <c r="E524" s="294"/>
      <c r="F524" s="294"/>
      <c r="G524" s="295"/>
      <c r="H524" s="294"/>
      <c r="I524" s="294"/>
      <c r="J524" s="294"/>
      <c r="K524" s="294"/>
      <c r="L524" s="294"/>
      <c r="M524" s="294"/>
      <c r="N524" s="294"/>
      <c r="O524" s="294"/>
      <c r="P524" s="294"/>
      <c r="Q524" s="294"/>
      <c r="R524" s="294"/>
      <c r="S524" s="294"/>
      <c r="T524" s="294"/>
      <c r="U524" s="294"/>
      <c r="V524" s="294"/>
      <c r="W524" s="294"/>
      <c r="X524" s="294"/>
      <c r="Y524" s="294"/>
    </row>
    <row r="525" spans="1:25" ht="21" x14ac:dyDescent="0.4">
      <c r="A525" s="294"/>
      <c r="B525" s="294"/>
      <c r="C525" s="294"/>
      <c r="D525" s="294"/>
      <c r="E525" s="294"/>
      <c r="F525" s="294"/>
      <c r="G525" s="295"/>
      <c r="H525" s="294"/>
      <c r="I525" s="294"/>
      <c r="J525" s="294"/>
      <c r="K525" s="294"/>
      <c r="L525" s="294"/>
      <c r="M525" s="294"/>
      <c r="N525" s="294"/>
      <c r="O525" s="294"/>
      <c r="P525" s="294"/>
      <c r="Q525" s="294"/>
      <c r="R525" s="294"/>
      <c r="S525" s="294"/>
      <c r="T525" s="294"/>
      <c r="U525" s="294"/>
      <c r="V525" s="294"/>
      <c r="W525" s="294"/>
      <c r="X525" s="294"/>
      <c r="Y525" s="294"/>
    </row>
    <row r="526" spans="1:25" ht="21" x14ac:dyDescent="0.4">
      <c r="A526" s="294"/>
      <c r="B526" s="294"/>
      <c r="C526" s="294"/>
      <c r="D526" s="294"/>
      <c r="E526" s="294"/>
      <c r="F526" s="294"/>
      <c r="G526" s="295"/>
      <c r="H526" s="294"/>
      <c r="I526" s="294"/>
      <c r="J526" s="294"/>
      <c r="K526" s="294"/>
      <c r="L526" s="294"/>
      <c r="M526" s="294"/>
      <c r="N526" s="294"/>
      <c r="O526" s="294"/>
      <c r="P526" s="294"/>
      <c r="Q526" s="294"/>
      <c r="R526" s="294"/>
      <c r="S526" s="294"/>
      <c r="T526" s="294"/>
      <c r="U526" s="294"/>
      <c r="V526" s="294"/>
      <c r="W526" s="294"/>
      <c r="X526" s="294"/>
      <c r="Y526" s="294"/>
    </row>
    <row r="527" spans="1:25" ht="21" x14ac:dyDescent="0.4">
      <c r="A527" s="294"/>
      <c r="B527" s="294"/>
      <c r="C527" s="294"/>
      <c r="D527" s="294"/>
      <c r="E527" s="294"/>
      <c r="F527" s="294"/>
      <c r="G527" s="295"/>
      <c r="H527" s="294"/>
      <c r="I527" s="294"/>
      <c r="J527" s="294"/>
      <c r="K527" s="294"/>
      <c r="L527" s="294"/>
      <c r="M527" s="294"/>
      <c r="N527" s="294"/>
      <c r="O527" s="294"/>
      <c r="P527" s="294"/>
      <c r="Q527" s="294"/>
      <c r="R527" s="294"/>
      <c r="S527" s="294"/>
      <c r="T527" s="294"/>
      <c r="U527" s="294"/>
      <c r="V527" s="294"/>
      <c r="W527" s="294"/>
      <c r="X527" s="294"/>
      <c r="Y527" s="294"/>
    </row>
    <row r="528" spans="1:25" ht="21" x14ac:dyDescent="0.4">
      <c r="A528" s="294"/>
      <c r="B528" s="294"/>
      <c r="C528" s="294"/>
      <c r="D528" s="294"/>
      <c r="E528" s="294"/>
      <c r="F528" s="294"/>
      <c r="G528" s="295"/>
      <c r="H528" s="294"/>
      <c r="I528" s="294"/>
      <c r="J528" s="294"/>
      <c r="K528" s="294"/>
      <c r="L528" s="294"/>
      <c r="M528" s="294"/>
      <c r="N528" s="294"/>
      <c r="O528" s="294"/>
      <c r="P528" s="294"/>
      <c r="Q528" s="294"/>
      <c r="R528" s="294"/>
      <c r="S528" s="294"/>
      <c r="T528" s="294"/>
      <c r="U528" s="294"/>
      <c r="V528" s="294"/>
      <c r="W528" s="294"/>
      <c r="X528" s="294"/>
      <c r="Y528" s="294"/>
    </row>
    <row r="529" spans="1:25" ht="21" x14ac:dyDescent="0.4">
      <c r="A529" s="294"/>
      <c r="B529" s="294"/>
      <c r="C529" s="294"/>
      <c r="D529" s="294"/>
      <c r="E529" s="294"/>
      <c r="F529" s="294"/>
      <c r="G529" s="295"/>
      <c r="H529" s="294"/>
      <c r="I529" s="294"/>
      <c r="J529" s="294"/>
      <c r="K529" s="294"/>
      <c r="L529" s="294"/>
      <c r="M529" s="294"/>
      <c r="N529" s="294"/>
      <c r="O529" s="294"/>
      <c r="P529" s="294"/>
      <c r="Q529" s="294"/>
      <c r="R529" s="294"/>
      <c r="S529" s="294"/>
      <c r="T529" s="294"/>
      <c r="U529" s="294"/>
      <c r="V529" s="294"/>
      <c r="W529" s="294"/>
      <c r="X529" s="294"/>
      <c r="Y529" s="294"/>
    </row>
    <row r="530" spans="1:25" ht="21" x14ac:dyDescent="0.4">
      <c r="A530" s="294"/>
      <c r="B530" s="294"/>
      <c r="C530" s="294"/>
      <c r="D530" s="294"/>
      <c r="E530" s="294"/>
      <c r="F530" s="294"/>
      <c r="G530" s="295"/>
      <c r="H530" s="294"/>
      <c r="I530" s="294"/>
      <c r="J530" s="294"/>
      <c r="K530" s="294"/>
      <c r="L530" s="294"/>
      <c r="M530" s="294"/>
      <c r="N530" s="294"/>
      <c r="O530" s="294"/>
      <c r="P530" s="294"/>
      <c r="Q530" s="294"/>
      <c r="R530" s="294"/>
      <c r="S530" s="294"/>
      <c r="T530" s="294"/>
      <c r="U530" s="294"/>
      <c r="V530" s="294"/>
      <c r="W530" s="294"/>
      <c r="X530" s="294"/>
      <c r="Y530" s="294"/>
    </row>
    <row r="531" spans="1:25" ht="21" x14ac:dyDescent="0.4">
      <c r="A531" s="294"/>
      <c r="B531" s="294"/>
      <c r="C531" s="294"/>
      <c r="D531" s="294"/>
      <c r="E531" s="294"/>
      <c r="F531" s="294"/>
      <c r="G531" s="295"/>
      <c r="H531" s="294"/>
      <c r="I531" s="294"/>
      <c r="J531" s="294"/>
      <c r="K531" s="294"/>
      <c r="L531" s="294"/>
      <c r="M531" s="294"/>
      <c r="N531" s="294"/>
      <c r="O531" s="294"/>
      <c r="P531" s="294"/>
      <c r="Q531" s="294"/>
      <c r="R531" s="294"/>
      <c r="S531" s="294"/>
      <c r="T531" s="294"/>
      <c r="U531" s="294"/>
      <c r="V531" s="294"/>
      <c r="W531" s="294"/>
      <c r="X531" s="294"/>
      <c r="Y531" s="294"/>
    </row>
    <row r="532" spans="1:25" ht="21" x14ac:dyDescent="0.4">
      <c r="A532" s="294"/>
      <c r="B532" s="294"/>
      <c r="C532" s="294"/>
      <c r="D532" s="294"/>
      <c r="E532" s="294"/>
      <c r="F532" s="294"/>
      <c r="G532" s="295"/>
      <c r="H532" s="294"/>
      <c r="I532" s="294"/>
      <c r="J532" s="294"/>
      <c r="K532" s="294"/>
      <c r="L532" s="294"/>
      <c r="M532" s="294"/>
      <c r="N532" s="294"/>
      <c r="O532" s="294"/>
      <c r="P532" s="294"/>
      <c r="Q532" s="294"/>
      <c r="R532" s="294"/>
      <c r="S532" s="294"/>
      <c r="T532" s="294"/>
      <c r="U532" s="294"/>
      <c r="V532" s="294"/>
      <c r="W532" s="294"/>
      <c r="X532" s="294"/>
      <c r="Y532" s="294"/>
    </row>
    <row r="533" spans="1:25" ht="21" x14ac:dyDescent="0.4">
      <c r="A533" s="294"/>
      <c r="B533" s="294"/>
      <c r="C533" s="294"/>
      <c r="D533" s="294"/>
      <c r="E533" s="294"/>
      <c r="F533" s="294"/>
      <c r="G533" s="295"/>
      <c r="H533" s="294"/>
      <c r="I533" s="294"/>
      <c r="J533" s="294"/>
      <c r="K533" s="294"/>
      <c r="L533" s="294"/>
      <c r="M533" s="294"/>
      <c r="N533" s="294"/>
      <c r="O533" s="294"/>
      <c r="P533" s="294"/>
      <c r="Q533" s="294"/>
      <c r="R533" s="294"/>
      <c r="S533" s="294"/>
      <c r="T533" s="294"/>
      <c r="U533" s="294"/>
      <c r="V533" s="294"/>
      <c r="W533" s="294"/>
      <c r="X533" s="294"/>
      <c r="Y533" s="294"/>
    </row>
    <row r="534" spans="1:25" ht="21" x14ac:dyDescent="0.4">
      <c r="A534" s="294"/>
      <c r="B534" s="294"/>
      <c r="C534" s="294"/>
      <c r="D534" s="294"/>
      <c r="E534" s="294"/>
      <c r="F534" s="294"/>
      <c r="G534" s="295"/>
      <c r="H534" s="294"/>
      <c r="I534" s="294"/>
      <c r="J534" s="294"/>
      <c r="K534" s="294"/>
      <c r="L534" s="294"/>
      <c r="M534" s="294"/>
      <c r="N534" s="294"/>
      <c r="O534" s="294"/>
      <c r="P534" s="294"/>
      <c r="Q534" s="294"/>
      <c r="R534" s="294"/>
      <c r="S534" s="294"/>
      <c r="T534" s="294"/>
      <c r="U534" s="294"/>
      <c r="V534" s="294"/>
      <c r="W534" s="294"/>
      <c r="X534" s="294"/>
      <c r="Y534" s="294"/>
    </row>
    <row r="535" spans="1:25" ht="21" x14ac:dyDescent="0.4">
      <c r="A535" s="294"/>
      <c r="B535" s="294"/>
      <c r="C535" s="294"/>
      <c r="D535" s="294"/>
      <c r="E535" s="294"/>
      <c r="F535" s="294"/>
      <c r="G535" s="295"/>
      <c r="H535" s="294"/>
      <c r="I535" s="294"/>
      <c r="J535" s="294"/>
      <c r="K535" s="294"/>
      <c r="L535" s="294"/>
      <c r="M535" s="294"/>
      <c r="N535" s="294"/>
      <c r="O535" s="294"/>
      <c r="P535" s="294"/>
      <c r="Q535" s="294"/>
      <c r="R535" s="294"/>
      <c r="S535" s="294"/>
      <c r="T535" s="294"/>
      <c r="U535" s="294"/>
      <c r="V535" s="294"/>
      <c r="W535" s="294"/>
      <c r="X535" s="294"/>
      <c r="Y535" s="294"/>
    </row>
    <row r="536" spans="1:25" ht="21" x14ac:dyDescent="0.4">
      <c r="A536" s="294"/>
      <c r="B536" s="294"/>
      <c r="C536" s="294"/>
      <c r="D536" s="294"/>
      <c r="E536" s="294"/>
      <c r="F536" s="294"/>
      <c r="G536" s="295"/>
      <c r="H536" s="294"/>
      <c r="I536" s="294"/>
      <c r="J536" s="294"/>
      <c r="K536" s="294"/>
      <c r="L536" s="294"/>
      <c r="M536" s="294"/>
      <c r="N536" s="294"/>
      <c r="O536" s="294"/>
      <c r="P536" s="294"/>
      <c r="Q536" s="294"/>
      <c r="R536" s="294"/>
      <c r="S536" s="294"/>
      <c r="T536" s="294"/>
      <c r="U536" s="294"/>
      <c r="V536" s="294"/>
      <c r="W536" s="294"/>
      <c r="X536" s="294"/>
      <c r="Y536" s="294"/>
    </row>
    <row r="537" spans="1:25" ht="21" x14ac:dyDescent="0.4">
      <c r="A537" s="294"/>
      <c r="B537" s="294"/>
      <c r="C537" s="294"/>
      <c r="D537" s="294"/>
      <c r="E537" s="294"/>
      <c r="F537" s="294"/>
      <c r="G537" s="295"/>
      <c r="H537" s="294"/>
      <c r="I537" s="294"/>
      <c r="J537" s="294"/>
      <c r="K537" s="294"/>
      <c r="L537" s="294"/>
      <c r="M537" s="294"/>
      <c r="N537" s="294"/>
      <c r="O537" s="294"/>
      <c r="P537" s="294"/>
      <c r="Q537" s="294"/>
      <c r="R537" s="294"/>
      <c r="S537" s="294"/>
      <c r="T537" s="294"/>
      <c r="U537" s="294"/>
      <c r="V537" s="294"/>
      <c r="W537" s="294"/>
      <c r="X537" s="294"/>
      <c r="Y537" s="294"/>
    </row>
    <row r="538" spans="1:25" ht="21" x14ac:dyDescent="0.4">
      <c r="A538" s="294"/>
      <c r="B538" s="294"/>
      <c r="C538" s="294"/>
      <c r="D538" s="294"/>
      <c r="E538" s="294"/>
      <c r="F538" s="294"/>
      <c r="G538" s="295"/>
      <c r="H538" s="294"/>
      <c r="I538" s="294"/>
      <c r="J538" s="294"/>
      <c r="K538" s="294"/>
      <c r="L538" s="294"/>
      <c r="M538" s="294"/>
      <c r="N538" s="294"/>
      <c r="O538" s="294"/>
      <c r="P538" s="294"/>
      <c r="Q538" s="294"/>
      <c r="R538" s="294"/>
      <c r="S538" s="294"/>
      <c r="T538" s="294"/>
      <c r="U538" s="294"/>
      <c r="V538" s="294"/>
      <c r="W538" s="294"/>
      <c r="X538" s="294"/>
      <c r="Y538" s="294"/>
    </row>
    <row r="539" spans="1:25" ht="21" x14ac:dyDescent="0.4">
      <c r="A539" s="294"/>
      <c r="B539" s="294"/>
      <c r="C539" s="294"/>
      <c r="D539" s="294"/>
      <c r="E539" s="294"/>
      <c r="F539" s="294"/>
      <c r="G539" s="295"/>
      <c r="H539" s="294"/>
      <c r="I539" s="294"/>
      <c r="J539" s="294"/>
      <c r="K539" s="294"/>
      <c r="L539" s="294"/>
      <c r="M539" s="294"/>
      <c r="N539" s="294"/>
      <c r="O539" s="294"/>
      <c r="P539" s="294"/>
      <c r="Q539" s="294"/>
      <c r="R539" s="294"/>
      <c r="S539" s="294"/>
      <c r="T539" s="294"/>
      <c r="U539" s="294"/>
      <c r="V539" s="294"/>
      <c r="W539" s="294"/>
      <c r="X539" s="294"/>
      <c r="Y539" s="294"/>
    </row>
    <row r="540" spans="1:25" ht="21" x14ac:dyDescent="0.4">
      <c r="A540" s="294"/>
      <c r="B540" s="294"/>
      <c r="C540" s="294"/>
      <c r="D540" s="294"/>
      <c r="E540" s="294"/>
      <c r="F540" s="294"/>
      <c r="G540" s="295"/>
      <c r="H540" s="294"/>
      <c r="I540" s="294"/>
      <c r="J540" s="294"/>
      <c r="K540" s="294"/>
      <c r="L540" s="294"/>
      <c r="M540" s="294"/>
      <c r="N540" s="294"/>
      <c r="O540" s="294"/>
      <c r="P540" s="294"/>
      <c r="Q540" s="294"/>
      <c r="R540" s="294"/>
      <c r="S540" s="294"/>
      <c r="T540" s="294"/>
      <c r="U540" s="294"/>
      <c r="V540" s="294"/>
      <c r="W540" s="294"/>
      <c r="X540" s="294"/>
      <c r="Y540" s="294"/>
    </row>
    <row r="541" spans="1:25" ht="21" x14ac:dyDescent="0.4">
      <c r="A541" s="294"/>
      <c r="B541" s="294"/>
      <c r="C541" s="294"/>
      <c r="D541" s="294"/>
      <c r="E541" s="294"/>
      <c r="F541" s="294"/>
      <c r="G541" s="295"/>
      <c r="H541" s="294"/>
      <c r="I541" s="294"/>
      <c r="J541" s="294"/>
      <c r="K541" s="294"/>
      <c r="L541" s="294"/>
      <c r="M541" s="294"/>
      <c r="N541" s="294"/>
      <c r="O541" s="294"/>
      <c r="P541" s="294"/>
      <c r="Q541" s="294"/>
      <c r="R541" s="294"/>
      <c r="S541" s="294"/>
      <c r="T541" s="294"/>
      <c r="U541" s="294"/>
      <c r="V541" s="294"/>
      <c r="W541" s="294"/>
      <c r="X541" s="294"/>
      <c r="Y541" s="294"/>
    </row>
    <row r="542" spans="1:25" ht="21" x14ac:dyDescent="0.4">
      <c r="A542" s="294"/>
      <c r="B542" s="294"/>
      <c r="C542" s="294"/>
      <c r="D542" s="294"/>
      <c r="E542" s="294"/>
      <c r="F542" s="294"/>
      <c r="G542" s="295"/>
      <c r="H542" s="294"/>
      <c r="I542" s="294"/>
      <c r="J542" s="294"/>
      <c r="K542" s="294"/>
      <c r="L542" s="294"/>
      <c r="M542" s="294"/>
      <c r="N542" s="294"/>
      <c r="O542" s="294"/>
      <c r="P542" s="294"/>
      <c r="Q542" s="294"/>
      <c r="R542" s="294"/>
      <c r="S542" s="294"/>
      <c r="T542" s="294"/>
      <c r="U542" s="294"/>
      <c r="V542" s="294"/>
      <c r="W542" s="294"/>
      <c r="X542" s="294"/>
      <c r="Y542" s="294"/>
    </row>
    <row r="543" spans="1:25" ht="21" x14ac:dyDescent="0.4">
      <c r="A543" s="294"/>
      <c r="B543" s="294"/>
      <c r="C543" s="294"/>
      <c r="D543" s="294"/>
      <c r="E543" s="294"/>
      <c r="F543" s="294"/>
      <c r="G543" s="295"/>
      <c r="H543" s="294"/>
      <c r="I543" s="294"/>
      <c r="J543" s="294"/>
      <c r="K543" s="294"/>
      <c r="L543" s="294"/>
      <c r="M543" s="294"/>
      <c r="N543" s="294"/>
      <c r="O543" s="294"/>
      <c r="P543" s="294"/>
      <c r="Q543" s="294"/>
      <c r="R543" s="294"/>
      <c r="S543" s="294"/>
      <c r="T543" s="294"/>
      <c r="U543" s="294"/>
      <c r="V543" s="294"/>
      <c r="W543" s="294"/>
      <c r="X543" s="294"/>
      <c r="Y543" s="294"/>
    </row>
    <row r="544" spans="1:25" ht="21" x14ac:dyDescent="0.4">
      <c r="A544" s="294"/>
      <c r="B544" s="294"/>
      <c r="C544" s="294"/>
      <c r="D544" s="294"/>
      <c r="E544" s="294"/>
      <c r="F544" s="294"/>
      <c r="G544" s="295"/>
      <c r="H544" s="294"/>
      <c r="I544" s="294"/>
      <c r="J544" s="294"/>
      <c r="K544" s="294"/>
      <c r="L544" s="294"/>
      <c r="M544" s="294"/>
      <c r="N544" s="294"/>
      <c r="O544" s="294"/>
      <c r="P544" s="294"/>
      <c r="Q544" s="294"/>
      <c r="R544" s="294"/>
      <c r="S544" s="294"/>
      <c r="T544" s="294"/>
      <c r="U544" s="294"/>
      <c r="V544" s="294"/>
      <c r="W544" s="294"/>
      <c r="X544" s="294"/>
      <c r="Y544" s="294"/>
    </row>
    <row r="545" spans="1:25" ht="21" x14ac:dyDescent="0.4">
      <c r="A545" s="294"/>
      <c r="B545" s="294"/>
      <c r="C545" s="294"/>
      <c r="D545" s="294"/>
      <c r="E545" s="294"/>
      <c r="F545" s="294"/>
      <c r="G545" s="295"/>
      <c r="H545" s="294"/>
      <c r="I545" s="294"/>
      <c r="J545" s="294"/>
      <c r="K545" s="294"/>
      <c r="L545" s="294"/>
      <c r="M545" s="294"/>
      <c r="N545" s="294"/>
      <c r="O545" s="294"/>
      <c r="P545" s="294"/>
      <c r="Q545" s="294"/>
      <c r="R545" s="294"/>
      <c r="S545" s="294"/>
      <c r="T545" s="294"/>
      <c r="U545" s="294"/>
      <c r="V545" s="294"/>
      <c r="W545" s="294"/>
      <c r="X545" s="294"/>
      <c r="Y545" s="294"/>
    </row>
    <row r="546" spans="1:25" ht="21" x14ac:dyDescent="0.4">
      <c r="A546" s="294"/>
      <c r="B546" s="294"/>
      <c r="C546" s="294"/>
      <c r="D546" s="294"/>
      <c r="E546" s="294"/>
      <c r="F546" s="294"/>
      <c r="G546" s="295"/>
      <c r="H546" s="294"/>
      <c r="I546" s="294"/>
      <c r="J546" s="294"/>
      <c r="K546" s="294"/>
      <c r="L546" s="294"/>
      <c r="M546" s="294"/>
      <c r="N546" s="294"/>
      <c r="O546" s="294"/>
      <c r="P546" s="294"/>
      <c r="Q546" s="294"/>
      <c r="R546" s="294"/>
      <c r="S546" s="294"/>
      <c r="T546" s="294"/>
      <c r="U546" s="294"/>
      <c r="V546" s="294"/>
      <c r="W546" s="294"/>
      <c r="X546" s="294"/>
      <c r="Y546" s="294"/>
    </row>
    <row r="547" spans="1:25" ht="21" x14ac:dyDescent="0.4">
      <c r="A547" s="294"/>
      <c r="B547" s="294"/>
      <c r="C547" s="294"/>
      <c r="D547" s="294"/>
      <c r="E547" s="294"/>
      <c r="F547" s="294"/>
      <c r="G547" s="295"/>
      <c r="H547" s="294"/>
      <c r="I547" s="294"/>
      <c r="J547" s="294"/>
      <c r="K547" s="294"/>
      <c r="L547" s="294"/>
      <c r="M547" s="294"/>
      <c r="N547" s="294"/>
      <c r="O547" s="294"/>
      <c r="P547" s="294"/>
      <c r="Q547" s="294"/>
      <c r="R547" s="294"/>
      <c r="S547" s="294"/>
      <c r="T547" s="294"/>
      <c r="U547" s="294"/>
      <c r="V547" s="294"/>
      <c r="W547" s="294"/>
      <c r="X547" s="294"/>
      <c r="Y547" s="294"/>
    </row>
    <row r="548" spans="1:25" ht="21" x14ac:dyDescent="0.4">
      <c r="A548" s="294"/>
      <c r="B548" s="294"/>
      <c r="C548" s="294"/>
      <c r="D548" s="294"/>
      <c r="E548" s="294"/>
      <c r="F548" s="294"/>
      <c r="G548" s="295"/>
      <c r="H548" s="294"/>
      <c r="I548" s="294"/>
      <c r="J548" s="294"/>
      <c r="K548" s="294"/>
      <c r="L548" s="294"/>
      <c r="M548" s="294"/>
      <c r="N548" s="294"/>
      <c r="O548" s="294"/>
      <c r="P548" s="294"/>
      <c r="Q548" s="294"/>
      <c r="R548" s="294"/>
      <c r="S548" s="294"/>
      <c r="T548" s="294"/>
      <c r="U548" s="294"/>
      <c r="V548" s="294"/>
      <c r="W548" s="294"/>
      <c r="X548" s="294"/>
      <c r="Y548" s="294"/>
    </row>
    <row r="549" spans="1:25" ht="21" x14ac:dyDescent="0.4">
      <c r="A549" s="294"/>
      <c r="B549" s="294"/>
      <c r="C549" s="294"/>
      <c r="D549" s="294"/>
      <c r="E549" s="294"/>
      <c r="F549" s="294"/>
      <c r="G549" s="295"/>
      <c r="H549" s="294"/>
      <c r="I549" s="294"/>
      <c r="J549" s="294"/>
      <c r="K549" s="294"/>
      <c r="L549" s="294"/>
      <c r="M549" s="294"/>
      <c r="N549" s="294"/>
      <c r="O549" s="294"/>
      <c r="P549" s="294"/>
      <c r="Q549" s="294"/>
      <c r="R549" s="294"/>
      <c r="S549" s="294"/>
      <c r="T549" s="294"/>
      <c r="U549" s="294"/>
      <c r="V549" s="294"/>
      <c r="W549" s="294"/>
      <c r="X549" s="294"/>
      <c r="Y549" s="294"/>
    </row>
    <row r="550" spans="1:25" ht="21" x14ac:dyDescent="0.4">
      <c r="A550" s="294"/>
      <c r="B550" s="294"/>
      <c r="C550" s="294"/>
      <c r="D550" s="294"/>
      <c r="E550" s="294"/>
      <c r="F550" s="294"/>
      <c r="G550" s="295"/>
      <c r="H550" s="294"/>
      <c r="I550" s="294"/>
      <c r="J550" s="294"/>
      <c r="K550" s="294"/>
      <c r="L550" s="294"/>
      <c r="M550" s="294"/>
      <c r="N550" s="294"/>
      <c r="O550" s="294"/>
      <c r="P550" s="294"/>
      <c r="Q550" s="294"/>
      <c r="R550" s="294"/>
      <c r="S550" s="294"/>
      <c r="T550" s="294"/>
      <c r="U550" s="294"/>
      <c r="V550" s="294"/>
      <c r="W550" s="294"/>
      <c r="X550" s="294"/>
      <c r="Y550" s="294"/>
    </row>
    <row r="551" spans="1:25" ht="21" x14ac:dyDescent="0.4">
      <c r="A551" s="294"/>
      <c r="B551" s="294"/>
      <c r="C551" s="294"/>
      <c r="D551" s="294"/>
      <c r="E551" s="294"/>
      <c r="F551" s="294"/>
      <c r="G551" s="295"/>
      <c r="H551" s="294"/>
      <c r="I551" s="294"/>
      <c r="J551" s="294"/>
      <c r="K551" s="294"/>
      <c r="L551" s="294"/>
      <c r="M551" s="294"/>
      <c r="N551" s="294"/>
      <c r="O551" s="294"/>
      <c r="P551" s="294"/>
      <c r="Q551" s="294"/>
      <c r="R551" s="294"/>
      <c r="S551" s="294"/>
      <c r="T551" s="294"/>
      <c r="U551" s="294"/>
      <c r="V551" s="294"/>
      <c r="W551" s="294"/>
      <c r="X551" s="294"/>
      <c r="Y551" s="294"/>
    </row>
    <row r="552" spans="1:25" ht="21" x14ac:dyDescent="0.4">
      <c r="A552" s="294"/>
      <c r="B552" s="294"/>
      <c r="C552" s="294"/>
      <c r="D552" s="294"/>
      <c r="E552" s="294"/>
      <c r="F552" s="294"/>
      <c r="G552" s="295"/>
      <c r="H552" s="294"/>
      <c r="I552" s="294"/>
      <c r="J552" s="294"/>
      <c r="K552" s="294"/>
      <c r="L552" s="294"/>
      <c r="M552" s="294"/>
      <c r="N552" s="294"/>
      <c r="O552" s="294"/>
      <c r="P552" s="294"/>
      <c r="Q552" s="294"/>
      <c r="R552" s="294"/>
      <c r="S552" s="294"/>
      <c r="T552" s="294"/>
      <c r="U552" s="294"/>
      <c r="V552" s="294"/>
      <c r="W552" s="294"/>
      <c r="X552" s="294"/>
      <c r="Y552" s="294"/>
    </row>
    <row r="553" spans="1:25" ht="21" x14ac:dyDescent="0.4">
      <c r="A553" s="294"/>
      <c r="B553" s="294"/>
      <c r="C553" s="294"/>
      <c r="D553" s="294"/>
      <c r="E553" s="294"/>
      <c r="F553" s="294"/>
      <c r="G553" s="295"/>
      <c r="H553" s="294"/>
      <c r="I553" s="294"/>
      <c r="J553" s="294"/>
      <c r="K553" s="294"/>
      <c r="L553" s="294"/>
      <c r="M553" s="294"/>
      <c r="N553" s="294"/>
      <c r="O553" s="294"/>
      <c r="P553" s="294"/>
      <c r="Q553" s="294"/>
      <c r="R553" s="294"/>
      <c r="S553" s="294"/>
      <c r="T553" s="294"/>
      <c r="U553" s="294"/>
      <c r="V553" s="294"/>
      <c r="W553" s="294"/>
      <c r="X553" s="294"/>
      <c r="Y553" s="294"/>
    </row>
    <row r="554" spans="1:25" ht="21" x14ac:dyDescent="0.4">
      <c r="A554" s="294"/>
      <c r="B554" s="294"/>
      <c r="C554" s="294"/>
      <c r="D554" s="294"/>
      <c r="E554" s="294"/>
      <c r="F554" s="294"/>
      <c r="G554" s="295"/>
      <c r="H554" s="294"/>
      <c r="I554" s="294"/>
      <c r="J554" s="294"/>
      <c r="K554" s="294"/>
      <c r="L554" s="294"/>
      <c r="M554" s="294"/>
      <c r="N554" s="294"/>
      <c r="O554" s="294"/>
      <c r="P554" s="294"/>
      <c r="Q554" s="294"/>
      <c r="R554" s="294"/>
      <c r="S554" s="294"/>
      <c r="T554" s="294"/>
      <c r="U554" s="294"/>
      <c r="V554" s="294"/>
      <c r="W554" s="294"/>
      <c r="X554" s="294"/>
      <c r="Y554" s="294"/>
    </row>
    <row r="555" spans="1:25" ht="21" x14ac:dyDescent="0.4">
      <c r="A555" s="294"/>
      <c r="B555" s="294"/>
      <c r="C555" s="294"/>
      <c r="D555" s="294"/>
      <c r="E555" s="294"/>
      <c r="F555" s="294"/>
      <c r="G555" s="295"/>
      <c r="H555" s="294"/>
      <c r="I555" s="294"/>
      <c r="J555" s="294"/>
      <c r="K555" s="294"/>
      <c r="L555" s="294"/>
      <c r="M555" s="294"/>
      <c r="N555" s="294"/>
      <c r="O555" s="294"/>
      <c r="P555" s="294"/>
      <c r="Q555" s="294"/>
      <c r="R555" s="294"/>
      <c r="S555" s="294"/>
      <c r="T555" s="294"/>
      <c r="U555" s="294"/>
      <c r="V555" s="294"/>
      <c r="W555" s="294"/>
      <c r="X555" s="294"/>
      <c r="Y555" s="294"/>
    </row>
    <row r="556" spans="1:25" ht="21" x14ac:dyDescent="0.4">
      <c r="A556" s="294"/>
      <c r="B556" s="294"/>
      <c r="C556" s="294"/>
      <c r="D556" s="294"/>
      <c r="E556" s="294"/>
      <c r="F556" s="294"/>
      <c r="G556" s="295"/>
      <c r="H556" s="294"/>
      <c r="I556" s="294"/>
      <c r="J556" s="294"/>
      <c r="K556" s="294"/>
      <c r="L556" s="294"/>
      <c r="M556" s="294"/>
      <c r="N556" s="294"/>
      <c r="O556" s="294"/>
      <c r="P556" s="294"/>
      <c r="Q556" s="294"/>
      <c r="R556" s="294"/>
      <c r="S556" s="294"/>
      <c r="T556" s="294"/>
      <c r="U556" s="294"/>
      <c r="V556" s="294"/>
      <c r="W556" s="294"/>
      <c r="X556" s="294"/>
      <c r="Y556" s="294"/>
    </row>
    <row r="557" spans="1:25" ht="21" x14ac:dyDescent="0.4">
      <c r="A557" s="294"/>
      <c r="B557" s="294"/>
      <c r="C557" s="294"/>
      <c r="D557" s="294"/>
      <c r="E557" s="294"/>
      <c r="F557" s="294"/>
      <c r="G557" s="295"/>
      <c r="H557" s="294"/>
      <c r="I557" s="294"/>
      <c r="J557" s="294"/>
      <c r="K557" s="294"/>
      <c r="L557" s="294"/>
      <c r="M557" s="294"/>
      <c r="N557" s="294"/>
      <c r="O557" s="294"/>
      <c r="P557" s="294"/>
      <c r="Q557" s="294"/>
      <c r="R557" s="294"/>
      <c r="S557" s="294"/>
      <c r="T557" s="294"/>
      <c r="U557" s="294"/>
      <c r="V557" s="294"/>
      <c r="W557" s="294"/>
      <c r="X557" s="294"/>
      <c r="Y557" s="294"/>
    </row>
    <row r="558" spans="1:25" ht="21" x14ac:dyDescent="0.4">
      <c r="A558" s="294"/>
      <c r="B558" s="294"/>
      <c r="C558" s="294"/>
      <c r="D558" s="294"/>
      <c r="E558" s="294"/>
      <c r="F558" s="294"/>
      <c r="G558" s="295"/>
      <c r="H558" s="294"/>
      <c r="I558" s="294"/>
      <c r="J558" s="294"/>
      <c r="K558" s="294"/>
      <c r="L558" s="294"/>
      <c r="M558" s="294"/>
      <c r="N558" s="294"/>
      <c r="O558" s="294"/>
      <c r="P558" s="294"/>
      <c r="Q558" s="294"/>
      <c r="R558" s="294"/>
      <c r="S558" s="294"/>
      <c r="T558" s="294"/>
      <c r="U558" s="294"/>
      <c r="V558" s="294"/>
      <c r="W558" s="294"/>
      <c r="X558" s="294"/>
      <c r="Y558" s="294"/>
    </row>
    <row r="559" spans="1:25" ht="21" x14ac:dyDescent="0.4">
      <c r="A559" s="294"/>
      <c r="B559" s="294"/>
      <c r="C559" s="294"/>
      <c r="D559" s="294"/>
      <c r="E559" s="294"/>
      <c r="F559" s="294"/>
      <c r="G559" s="295"/>
      <c r="H559" s="294"/>
      <c r="I559" s="294"/>
      <c r="J559" s="294"/>
      <c r="K559" s="294"/>
      <c r="L559" s="294"/>
      <c r="M559" s="294"/>
      <c r="N559" s="294"/>
      <c r="O559" s="294"/>
      <c r="P559" s="294"/>
      <c r="Q559" s="294"/>
      <c r="R559" s="294"/>
      <c r="S559" s="294"/>
      <c r="T559" s="294"/>
      <c r="U559" s="294"/>
      <c r="V559" s="294"/>
      <c r="W559" s="294"/>
      <c r="X559" s="294"/>
      <c r="Y559" s="294"/>
    </row>
    <row r="560" spans="1:25" ht="21" x14ac:dyDescent="0.4">
      <c r="A560" s="294"/>
      <c r="B560" s="294"/>
      <c r="C560" s="294"/>
      <c r="D560" s="294"/>
      <c r="E560" s="294"/>
      <c r="F560" s="294"/>
      <c r="G560" s="295"/>
      <c r="H560" s="294"/>
      <c r="I560" s="294"/>
      <c r="J560" s="294"/>
      <c r="K560" s="294"/>
      <c r="L560" s="294"/>
      <c r="M560" s="294"/>
      <c r="N560" s="294"/>
      <c r="O560" s="294"/>
      <c r="P560" s="294"/>
      <c r="Q560" s="294"/>
      <c r="R560" s="294"/>
      <c r="S560" s="294"/>
      <c r="T560" s="294"/>
      <c r="U560" s="294"/>
      <c r="V560" s="294"/>
      <c r="W560" s="294"/>
      <c r="X560" s="294"/>
      <c r="Y560" s="294"/>
    </row>
    <row r="561" spans="1:25" ht="21" x14ac:dyDescent="0.4">
      <c r="A561" s="294"/>
      <c r="B561" s="294"/>
      <c r="C561" s="294"/>
      <c r="D561" s="294"/>
      <c r="E561" s="294"/>
      <c r="F561" s="294"/>
      <c r="G561" s="295"/>
      <c r="H561" s="294"/>
      <c r="I561" s="294"/>
      <c r="J561" s="294"/>
      <c r="K561" s="294"/>
      <c r="L561" s="294"/>
      <c r="M561" s="294"/>
      <c r="N561" s="294"/>
      <c r="O561" s="294"/>
      <c r="P561" s="294"/>
      <c r="Q561" s="294"/>
      <c r="R561" s="294"/>
      <c r="S561" s="294"/>
      <c r="T561" s="294"/>
      <c r="U561" s="294"/>
      <c r="V561" s="294"/>
      <c r="W561" s="294"/>
      <c r="X561" s="294"/>
      <c r="Y561" s="294"/>
    </row>
    <row r="562" spans="1:25" ht="21" x14ac:dyDescent="0.4">
      <c r="A562" s="294"/>
      <c r="B562" s="294"/>
      <c r="C562" s="294"/>
      <c r="D562" s="294"/>
      <c r="E562" s="294"/>
      <c r="F562" s="294"/>
      <c r="G562" s="295"/>
      <c r="H562" s="294"/>
      <c r="I562" s="294"/>
      <c r="J562" s="294"/>
      <c r="K562" s="294"/>
      <c r="L562" s="294"/>
      <c r="M562" s="294"/>
      <c r="N562" s="294"/>
      <c r="O562" s="294"/>
      <c r="P562" s="294"/>
      <c r="Q562" s="294"/>
      <c r="R562" s="294"/>
      <c r="S562" s="294"/>
      <c r="T562" s="294"/>
      <c r="U562" s="294"/>
      <c r="V562" s="294"/>
      <c r="W562" s="294"/>
      <c r="X562" s="294"/>
      <c r="Y562" s="294"/>
    </row>
    <row r="563" spans="1:25" ht="21" x14ac:dyDescent="0.4">
      <c r="A563" s="294"/>
      <c r="B563" s="294"/>
      <c r="C563" s="294"/>
      <c r="D563" s="294"/>
      <c r="E563" s="294"/>
      <c r="F563" s="294"/>
      <c r="G563" s="295"/>
      <c r="H563" s="294"/>
      <c r="I563" s="294"/>
      <c r="J563" s="294"/>
      <c r="K563" s="294"/>
      <c r="L563" s="294"/>
      <c r="M563" s="294"/>
      <c r="N563" s="294"/>
      <c r="O563" s="294"/>
      <c r="P563" s="294"/>
      <c r="Q563" s="294"/>
      <c r="R563" s="294"/>
      <c r="S563" s="294"/>
      <c r="T563" s="294"/>
      <c r="U563" s="294"/>
      <c r="V563" s="294"/>
      <c r="W563" s="294"/>
      <c r="X563" s="294"/>
      <c r="Y563" s="294"/>
    </row>
    <row r="564" spans="1:25" ht="21" x14ac:dyDescent="0.4">
      <c r="A564" s="294"/>
      <c r="B564" s="294"/>
      <c r="C564" s="294"/>
      <c r="D564" s="294"/>
      <c r="E564" s="294"/>
      <c r="F564" s="294"/>
      <c r="G564" s="295"/>
      <c r="H564" s="294"/>
      <c r="I564" s="294"/>
      <c r="J564" s="294"/>
      <c r="K564" s="294"/>
      <c r="L564" s="294"/>
      <c r="M564" s="294"/>
      <c r="N564" s="294"/>
      <c r="O564" s="294"/>
      <c r="P564" s="294"/>
      <c r="Q564" s="294"/>
      <c r="R564" s="294"/>
      <c r="S564" s="294"/>
      <c r="T564" s="294"/>
      <c r="U564" s="294"/>
      <c r="V564" s="294"/>
      <c r="W564" s="294"/>
      <c r="X564" s="294"/>
      <c r="Y564" s="294"/>
    </row>
    <row r="565" spans="1:25" ht="21" x14ac:dyDescent="0.4">
      <c r="A565" s="294"/>
      <c r="B565" s="294"/>
      <c r="C565" s="294"/>
      <c r="D565" s="294"/>
      <c r="E565" s="294"/>
      <c r="F565" s="294"/>
      <c r="G565" s="295"/>
      <c r="H565" s="294"/>
      <c r="I565" s="294"/>
      <c r="J565" s="294"/>
      <c r="K565" s="294"/>
      <c r="L565" s="294"/>
      <c r="M565" s="294"/>
      <c r="N565" s="294"/>
      <c r="O565" s="294"/>
      <c r="P565" s="294"/>
      <c r="Q565" s="294"/>
      <c r="R565" s="294"/>
      <c r="S565" s="294"/>
      <c r="T565" s="294"/>
      <c r="U565" s="294"/>
      <c r="V565" s="294"/>
      <c r="W565" s="294"/>
      <c r="X565" s="294"/>
      <c r="Y565" s="294"/>
    </row>
    <row r="566" spans="1:25" ht="21" x14ac:dyDescent="0.4">
      <c r="A566" s="294"/>
      <c r="B566" s="294"/>
      <c r="C566" s="294"/>
      <c r="D566" s="294"/>
      <c r="E566" s="294"/>
      <c r="F566" s="294"/>
      <c r="G566" s="295"/>
      <c r="H566" s="294"/>
      <c r="I566" s="294"/>
      <c r="J566" s="294"/>
      <c r="K566" s="294"/>
      <c r="L566" s="294"/>
      <c r="M566" s="294"/>
      <c r="N566" s="294"/>
      <c r="O566" s="294"/>
      <c r="P566" s="294"/>
      <c r="Q566" s="294"/>
      <c r="R566" s="294"/>
      <c r="S566" s="294"/>
      <c r="T566" s="294"/>
      <c r="U566" s="294"/>
      <c r="V566" s="294"/>
      <c r="W566" s="294"/>
      <c r="X566" s="294"/>
      <c r="Y566" s="294"/>
    </row>
    <row r="567" spans="1:25" ht="21" x14ac:dyDescent="0.4">
      <c r="A567" s="294"/>
      <c r="B567" s="294"/>
      <c r="C567" s="294"/>
      <c r="D567" s="294"/>
      <c r="E567" s="294"/>
      <c r="F567" s="294"/>
      <c r="G567" s="295"/>
      <c r="H567" s="294"/>
      <c r="I567" s="294"/>
      <c r="J567" s="294"/>
      <c r="K567" s="294"/>
      <c r="L567" s="294"/>
      <c r="M567" s="294"/>
      <c r="N567" s="294"/>
      <c r="O567" s="294"/>
      <c r="P567" s="294"/>
      <c r="Q567" s="294"/>
      <c r="R567" s="294"/>
      <c r="S567" s="294"/>
      <c r="T567" s="294"/>
      <c r="U567" s="294"/>
      <c r="V567" s="294"/>
      <c r="W567" s="294"/>
      <c r="X567" s="294"/>
      <c r="Y567" s="294"/>
    </row>
    <row r="568" spans="1:25" ht="21" x14ac:dyDescent="0.4">
      <c r="A568" s="294"/>
      <c r="B568" s="294"/>
      <c r="C568" s="294"/>
      <c r="D568" s="294"/>
      <c r="E568" s="294"/>
      <c r="F568" s="294"/>
      <c r="G568" s="295"/>
      <c r="H568" s="294"/>
      <c r="I568" s="294"/>
      <c r="J568" s="294"/>
      <c r="K568" s="294"/>
      <c r="L568" s="294"/>
      <c r="M568" s="294"/>
      <c r="N568" s="294"/>
      <c r="O568" s="294"/>
      <c r="P568" s="294"/>
      <c r="Q568" s="294"/>
      <c r="R568" s="294"/>
      <c r="S568" s="294"/>
      <c r="T568" s="294"/>
      <c r="U568" s="294"/>
      <c r="V568" s="294"/>
      <c r="W568" s="294"/>
      <c r="X568" s="294"/>
      <c r="Y568" s="294"/>
    </row>
    <row r="569" spans="1:25" ht="21" x14ac:dyDescent="0.4">
      <c r="A569" s="294"/>
      <c r="B569" s="294"/>
      <c r="C569" s="294"/>
      <c r="D569" s="294"/>
      <c r="E569" s="294"/>
      <c r="F569" s="294"/>
      <c r="G569" s="295"/>
      <c r="H569" s="294"/>
      <c r="I569" s="294"/>
      <c r="J569" s="294"/>
      <c r="K569" s="294"/>
      <c r="L569" s="294"/>
      <c r="M569" s="294"/>
      <c r="N569" s="294"/>
      <c r="O569" s="294"/>
      <c r="P569" s="294"/>
      <c r="Q569" s="294"/>
      <c r="R569" s="294"/>
      <c r="S569" s="294"/>
      <c r="T569" s="294"/>
      <c r="U569" s="294"/>
      <c r="V569" s="294"/>
      <c r="W569" s="294"/>
      <c r="X569" s="294"/>
      <c r="Y569" s="294"/>
    </row>
    <row r="570" spans="1:25" ht="21" x14ac:dyDescent="0.4">
      <c r="A570" s="294"/>
      <c r="B570" s="294"/>
      <c r="C570" s="294"/>
      <c r="D570" s="294"/>
      <c r="E570" s="294"/>
      <c r="F570" s="294"/>
      <c r="G570" s="295"/>
      <c r="H570" s="294"/>
      <c r="I570" s="294"/>
      <c r="J570" s="294"/>
      <c r="K570" s="294"/>
      <c r="L570" s="294"/>
      <c r="M570" s="294"/>
      <c r="N570" s="294"/>
      <c r="O570" s="294"/>
      <c r="P570" s="294"/>
      <c r="Q570" s="294"/>
      <c r="R570" s="294"/>
      <c r="S570" s="294"/>
      <c r="T570" s="294"/>
      <c r="U570" s="294"/>
      <c r="V570" s="294"/>
      <c r="W570" s="294"/>
      <c r="X570" s="294"/>
      <c r="Y570" s="294"/>
    </row>
    <row r="571" spans="1:25" ht="21" x14ac:dyDescent="0.4">
      <c r="A571" s="294"/>
      <c r="B571" s="294"/>
      <c r="C571" s="294"/>
      <c r="D571" s="294"/>
      <c r="E571" s="294"/>
      <c r="F571" s="294"/>
      <c r="G571" s="295"/>
      <c r="H571" s="294"/>
      <c r="I571" s="294"/>
      <c r="J571" s="294"/>
      <c r="K571" s="294"/>
      <c r="L571" s="294"/>
      <c r="M571" s="294"/>
      <c r="N571" s="294"/>
      <c r="O571" s="294"/>
      <c r="P571" s="294"/>
      <c r="Q571" s="294"/>
      <c r="R571" s="294"/>
      <c r="S571" s="294"/>
      <c r="T571" s="294"/>
      <c r="U571" s="294"/>
      <c r="V571" s="294"/>
      <c r="W571" s="294"/>
      <c r="X571" s="294"/>
      <c r="Y571" s="294"/>
    </row>
    <row r="572" spans="1:25" ht="21" x14ac:dyDescent="0.4">
      <c r="A572" s="294"/>
      <c r="B572" s="294"/>
      <c r="C572" s="294"/>
      <c r="D572" s="294"/>
      <c r="E572" s="294"/>
      <c r="F572" s="294"/>
      <c r="G572" s="295"/>
      <c r="H572" s="294"/>
      <c r="I572" s="294"/>
      <c r="J572" s="294"/>
      <c r="K572" s="294"/>
      <c r="L572" s="294"/>
      <c r="M572" s="294"/>
      <c r="N572" s="294"/>
      <c r="O572" s="294"/>
      <c r="P572" s="294"/>
      <c r="Q572" s="294"/>
      <c r="R572" s="294"/>
      <c r="S572" s="294"/>
      <c r="T572" s="294"/>
      <c r="U572" s="294"/>
      <c r="V572" s="294"/>
      <c r="W572" s="294"/>
      <c r="X572" s="294"/>
      <c r="Y572" s="294"/>
    </row>
    <row r="573" spans="1:25" ht="21" x14ac:dyDescent="0.4">
      <c r="A573" s="294"/>
      <c r="B573" s="294"/>
      <c r="C573" s="294"/>
      <c r="D573" s="294"/>
      <c r="E573" s="294"/>
      <c r="F573" s="294"/>
      <c r="G573" s="295"/>
      <c r="H573" s="294"/>
      <c r="I573" s="294"/>
      <c r="J573" s="294"/>
      <c r="K573" s="294"/>
      <c r="L573" s="294"/>
      <c r="M573" s="294"/>
      <c r="N573" s="294"/>
      <c r="O573" s="294"/>
      <c r="P573" s="294"/>
      <c r="Q573" s="294"/>
      <c r="R573" s="294"/>
      <c r="S573" s="294"/>
      <c r="T573" s="294"/>
      <c r="U573" s="294"/>
      <c r="V573" s="294"/>
      <c r="W573" s="294"/>
      <c r="X573" s="294"/>
      <c r="Y573" s="294"/>
    </row>
    <row r="574" spans="1:25" ht="21" x14ac:dyDescent="0.4">
      <c r="A574" s="294"/>
      <c r="B574" s="294"/>
      <c r="C574" s="294"/>
      <c r="D574" s="294"/>
      <c r="E574" s="294"/>
      <c r="F574" s="294"/>
      <c r="G574" s="295"/>
      <c r="H574" s="294"/>
      <c r="I574" s="294"/>
      <c r="J574" s="294"/>
      <c r="K574" s="294"/>
      <c r="L574" s="294"/>
      <c r="M574" s="294"/>
      <c r="N574" s="294"/>
      <c r="O574" s="294"/>
      <c r="P574" s="294"/>
      <c r="Q574" s="294"/>
      <c r="R574" s="294"/>
      <c r="S574" s="294"/>
      <c r="T574" s="294"/>
      <c r="U574" s="294"/>
      <c r="V574" s="294"/>
      <c r="W574" s="294"/>
      <c r="X574" s="294"/>
      <c r="Y574" s="294"/>
    </row>
    <row r="575" spans="1:25" ht="21" x14ac:dyDescent="0.4">
      <c r="A575" s="294"/>
      <c r="B575" s="294"/>
      <c r="C575" s="294"/>
      <c r="D575" s="294"/>
      <c r="E575" s="294"/>
      <c r="F575" s="294"/>
      <c r="G575" s="295"/>
      <c r="H575" s="294"/>
      <c r="I575" s="294"/>
      <c r="J575" s="294"/>
      <c r="K575" s="294"/>
      <c r="L575" s="294"/>
      <c r="M575" s="294"/>
      <c r="N575" s="294"/>
      <c r="O575" s="294"/>
      <c r="P575" s="294"/>
      <c r="Q575" s="294"/>
      <c r="R575" s="294"/>
      <c r="S575" s="294"/>
      <c r="T575" s="294"/>
      <c r="U575" s="294"/>
      <c r="V575" s="294"/>
      <c r="W575" s="294"/>
      <c r="X575" s="294"/>
      <c r="Y575" s="294"/>
    </row>
    <row r="576" spans="1:25" ht="21" x14ac:dyDescent="0.4">
      <c r="A576" s="294"/>
      <c r="B576" s="294"/>
      <c r="C576" s="294"/>
      <c r="D576" s="294"/>
      <c r="E576" s="294"/>
      <c r="F576" s="294"/>
      <c r="G576" s="295"/>
      <c r="H576" s="294"/>
      <c r="I576" s="294"/>
      <c r="J576" s="294"/>
      <c r="K576" s="294"/>
      <c r="L576" s="294"/>
      <c r="M576" s="294"/>
      <c r="N576" s="294"/>
      <c r="O576" s="294"/>
      <c r="P576" s="294"/>
      <c r="Q576" s="294"/>
      <c r="R576" s="294"/>
      <c r="S576" s="294"/>
      <c r="T576" s="294"/>
      <c r="U576" s="294"/>
      <c r="V576" s="294"/>
      <c r="W576" s="294"/>
      <c r="X576" s="294"/>
      <c r="Y576" s="294"/>
    </row>
    <row r="577" spans="1:25" ht="21" x14ac:dyDescent="0.4">
      <c r="A577" s="294"/>
      <c r="B577" s="294"/>
      <c r="C577" s="294"/>
      <c r="D577" s="294"/>
      <c r="E577" s="294"/>
      <c r="F577" s="294"/>
      <c r="G577" s="295"/>
      <c r="H577" s="294"/>
      <c r="I577" s="294"/>
      <c r="J577" s="294"/>
      <c r="K577" s="294"/>
      <c r="L577" s="294"/>
      <c r="M577" s="294"/>
      <c r="N577" s="294"/>
      <c r="O577" s="294"/>
      <c r="P577" s="294"/>
      <c r="Q577" s="294"/>
      <c r="R577" s="294"/>
      <c r="S577" s="294"/>
      <c r="T577" s="294"/>
      <c r="U577" s="294"/>
      <c r="V577" s="294"/>
      <c r="W577" s="294"/>
      <c r="X577" s="294"/>
      <c r="Y577" s="294"/>
    </row>
    <row r="578" spans="1:25" ht="21" x14ac:dyDescent="0.4">
      <c r="A578" s="294"/>
      <c r="B578" s="294"/>
      <c r="C578" s="294"/>
      <c r="D578" s="294"/>
      <c r="E578" s="294"/>
      <c r="F578" s="294"/>
      <c r="G578" s="295"/>
      <c r="H578" s="294"/>
      <c r="I578" s="294"/>
      <c r="J578" s="294"/>
      <c r="K578" s="294"/>
      <c r="L578" s="294"/>
      <c r="M578" s="294"/>
      <c r="N578" s="294"/>
      <c r="O578" s="294"/>
      <c r="P578" s="294"/>
      <c r="Q578" s="294"/>
      <c r="R578" s="294"/>
      <c r="S578" s="294"/>
      <c r="T578" s="294"/>
      <c r="U578" s="294"/>
      <c r="V578" s="294"/>
      <c r="W578" s="294"/>
      <c r="X578" s="294"/>
      <c r="Y578" s="294"/>
    </row>
    <row r="579" spans="1:25" ht="21" x14ac:dyDescent="0.4">
      <c r="A579" s="294"/>
      <c r="B579" s="294"/>
      <c r="C579" s="294"/>
      <c r="D579" s="294"/>
      <c r="E579" s="294"/>
      <c r="F579" s="294"/>
      <c r="G579" s="295"/>
      <c r="H579" s="294"/>
      <c r="I579" s="294"/>
      <c r="J579" s="294"/>
      <c r="K579" s="294"/>
      <c r="L579" s="294"/>
      <c r="M579" s="294"/>
      <c r="N579" s="294"/>
      <c r="O579" s="294"/>
      <c r="P579" s="294"/>
      <c r="Q579" s="294"/>
      <c r="R579" s="294"/>
      <c r="S579" s="294"/>
      <c r="T579" s="294"/>
      <c r="U579" s="294"/>
      <c r="V579" s="294"/>
      <c r="W579" s="294"/>
      <c r="X579" s="294"/>
      <c r="Y579" s="294"/>
    </row>
    <row r="580" spans="1:25" ht="21" x14ac:dyDescent="0.4">
      <c r="A580" s="294"/>
      <c r="B580" s="294"/>
      <c r="C580" s="294"/>
      <c r="D580" s="294"/>
      <c r="E580" s="294"/>
      <c r="F580" s="294"/>
      <c r="G580" s="295"/>
      <c r="H580" s="294"/>
      <c r="I580" s="294"/>
      <c r="J580" s="294"/>
      <c r="K580" s="294"/>
      <c r="L580" s="294"/>
      <c r="M580" s="294"/>
      <c r="N580" s="294"/>
      <c r="O580" s="294"/>
      <c r="P580" s="294"/>
      <c r="Q580" s="294"/>
      <c r="R580" s="294"/>
      <c r="S580" s="294"/>
      <c r="T580" s="294"/>
      <c r="U580" s="294"/>
      <c r="V580" s="294"/>
      <c r="W580" s="294"/>
      <c r="X580" s="294"/>
      <c r="Y580" s="294"/>
    </row>
    <row r="581" spans="1:25" ht="21" x14ac:dyDescent="0.4">
      <c r="A581" s="294"/>
      <c r="B581" s="294"/>
      <c r="C581" s="294"/>
      <c r="D581" s="294"/>
      <c r="E581" s="294"/>
      <c r="F581" s="294"/>
      <c r="G581" s="295"/>
      <c r="H581" s="294"/>
      <c r="I581" s="294"/>
      <c r="J581" s="294"/>
      <c r="K581" s="294"/>
      <c r="L581" s="294"/>
      <c r="M581" s="294"/>
      <c r="N581" s="294"/>
      <c r="O581" s="294"/>
      <c r="P581" s="294"/>
      <c r="Q581" s="294"/>
      <c r="R581" s="294"/>
      <c r="S581" s="294"/>
      <c r="T581" s="294"/>
      <c r="U581" s="294"/>
      <c r="V581" s="294"/>
      <c r="W581" s="294"/>
      <c r="X581" s="294"/>
      <c r="Y581" s="294"/>
    </row>
    <row r="582" spans="1:25" ht="21" x14ac:dyDescent="0.4">
      <c r="A582" s="294"/>
      <c r="B582" s="294"/>
      <c r="C582" s="294"/>
      <c r="D582" s="294"/>
      <c r="E582" s="294"/>
      <c r="F582" s="294"/>
      <c r="G582" s="295"/>
      <c r="H582" s="294"/>
      <c r="I582" s="294"/>
      <c r="J582" s="294"/>
      <c r="K582" s="294"/>
      <c r="L582" s="294"/>
      <c r="M582" s="294"/>
      <c r="N582" s="294"/>
      <c r="O582" s="294"/>
      <c r="P582" s="294"/>
      <c r="Q582" s="294"/>
      <c r="R582" s="294"/>
      <c r="S582" s="294"/>
      <c r="T582" s="294"/>
      <c r="U582" s="294"/>
      <c r="V582" s="294"/>
      <c r="W582" s="294"/>
      <c r="X582" s="294"/>
      <c r="Y582" s="294"/>
    </row>
    <row r="583" spans="1:25" ht="21" x14ac:dyDescent="0.4">
      <c r="A583" s="294"/>
      <c r="B583" s="294"/>
      <c r="C583" s="294"/>
      <c r="D583" s="294"/>
      <c r="E583" s="294"/>
      <c r="F583" s="294"/>
      <c r="G583" s="295"/>
      <c r="H583" s="294"/>
      <c r="I583" s="294"/>
      <c r="J583" s="294"/>
      <c r="K583" s="294"/>
      <c r="L583" s="294"/>
      <c r="M583" s="294"/>
      <c r="N583" s="294"/>
      <c r="O583" s="294"/>
      <c r="P583" s="294"/>
      <c r="Q583" s="294"/>
      <c r="R583" s="294"/>
      <c r="S583" s="294"/>
      <c r="T583" s="294"/>
      <c r="U583" s="294"/>
      <c r="V583" s="294"/>
      <c r="W583" s="294"/>
      <c r="X583" s="294"/>
      <c r="Y583" s="294"/>
    </row>
    <row r="584" spans="1:25" ht="21" x14ac:dyDescent="0.4">
      <c r="A584" s="294"/>
      <c r="B584" s="294"/>
      <c r="C584" s="294"/>
      <c r="D584" s="294"/>
      <c r="E584" s="294"/>
      <c r="F584" s="294"/>
      <c r="G584" s="295"/>
      <c r="H584" s="294"/>
      <c r="I584" s="294"/>
      <c r="J584" s="294"/>
      <c r="K584" s="294"/>
      <c r="L584" s="294"/>
      <c r="M584" s="294"/>
      <c r="N584" s="294"/>
      <c r="O584" s="294"/>
      <c r="P584" s="294"/>
      <c r="Q584" s="294"/>
      <c r="R584" s="294"/>
      <c r="S584" s="294"/>
      <c r="T584" s="294"/>
      <c r="U584" s="294"/>
      <c r="V584" s="294"/>
      <c r="W584" s="294"/>
      <c r="X584" s="294"/>
      <c r="Y584" s="294"/>
    </row>
    <row r="585" spans="1:25" ht="21" x14ac:dyDescent="0.4">
      <c r="A585" s="294"/>
      <c r="B585" s="294"/>
      <c r="C585" s="294"/>
      <c r="D585" s="294"/>
      <c r="E585" s="294"/>
      <c r="F585" s="294"/>
      <c r="G585" s="295"/>
      <c r="H585" s="294"/>
      <c r="I585" s="294"/>
      <c r="J585" s="294"/>
      <c r="K585" s="294"/>
      <c r="L585" s="294"/>
      <c r="M585" s="294"/>
      <c r="N585" s="294"/>
      <c r="O585" s="294"/>
      <c r="P585" s="294"/>
      <c r="Q585" s="294"/>
      <c r="R585" s="294"/>
      <c r="S585" s="294"/>
      <c r="T585" s="294"/>
      <c r="U585" s="294"/>
      <c r="V585" s="294"/>
      <c r="W585" s="294"/>
      <c r="X585" s="294"/>
      <c r="Y585" s="294"/>
    </row>
    <row r="586" spans="1:25" ht="21" x14ac:dyDescent="0.4">
      <c r="A586" s="294"/>
      <c r="B586" s="294"/>
      <c r="C586" s="294"/>
      <c r="D586" s="294"/>
      <c r="E586" s="294"/>
      <c r="F586" s="294"/>
      <c r="G586" s="295"/>
      <c r="H586" s="294"/>
      <c r="I586" s="294"/>
      <c r="J586" s="294"/>
      <c r="K586" s="294"/>
      <c r="L586" s="294"/>
      <c r="M586" s="294"/>
      <c r="N586" s="294"/>
      <c r="O586" s="294"/>
      <c r="P586" s="294"/>
      <c r="Q586" s="294"/>
      <c r="R586" s="294"/>
      <c r="S586" s="294"/>
      <c r="T586" s="294"/>
      <c r="U586" s="294"/>
      <c r="V586" s="294"/>
      <c r="W586" s="294"/>
      <c r="X586" s="294"/>
      <c r="Y586" s="294"/>
    </row>
    <row r="587" spans="1:25" ht="21" x14ac:dyDescent="0.4">
      <c r="A587" s="294"/>
      <c r="B587" s="294"/>
      <c r="C587" s="294"/>
      <c r="D587" s="294"/>
      <c r="E587" s="294"/>
      <c r="F587" s="294"/>
      <c r="G587" s="295"/>
      <c r="H587" s="294"/>
      <c r="I587" s="294"/>
      <c r="J587" s="294"/>
      <c r="K587" s="294"/>
      <c r="L587" s="294"/>
      <c r="M587" s="294"/>
      <c r="N587" s="294"/>
      <c r="O587" s="294"/>
      <c r="P587" s="294"/>
      <c r="Q587" s="294"/>
      <c r="R587" s="294"/>
      <c r="S587" s="294"/>
      <c r="T587" s="294"/>
      <c r="U587" s="294"/>
      <c r="V587" s="294"/>
      <c r="W587" s="294"/>
      <c r="X587" s="294"/>
      <c r="Y587" s="294"/>
    </row>
    <row r="588" spans="1:25" ht="21" x14ac:dyDescent="0.4">
      <c r="A588" s="294"/>
      <c r="B588" s="294"/>
      <c r="C588" s="294"/>
      <c r="D588" s="294"/>
      <c r="E588" s="294"/>
      <c r="F588" s="294"/>
      <c r="G588" s="295"/>
      <c r="H588" s="294"/>
      <c r="I588" s="294"/>
      <c r="J588" s="294"/>
      <c r="K588" s="294"/>
      <c r="L588" s="294"/>
      <c r="M588" s="294"/>
      <c r="N588" s="294"/>
      <c r="O588" s="294"/>
      <c r="P588" s="294"/>
      <c r="Q588" s="294"/>
      <c r="R588" s="294"/>
      <c r="S588" s="294"/>
      <c r="T588" s="294"/>
      <c r="U588" s="294"/>
      <c r="V588" s="294"/>
      <c r="W588" s="294"/>
      <c r="X588" s="294"/>
      <c r="Y588" s="294"/>
    </row>
    <row r="589" spans="1:25" ht="21" x14ac:dyDescent="0.4">
      <c r="A589" s="294"/>
      <c r="B589" s="294"/>
      <c r="C589" s="294"/>
      <c r="D589" s="294"/>
      <c r="E589" s="294"/>
      <c r="F589" s="294"/>
      <c r="G589" s="295"/>
      <c r="H589" s="294"/>
      <c r="I589" s="294"/>
      <c r="J589" s="294"/>
      <c r="K589" s="294"/>
      <c r="L589" s="294"/>
      <c r="M589" s="294"/>
      <c r="N589" s="294"/>
      <c r="O589" s="294"/>
      <c r="P589" s="294"/>
      <c r="Q589" s="294"/>
      <c r="R589" s="294"/>
      <c r="S589" s="294"/>
      <c r="T589" s="294"/>
      <c r="U589" s="294"/>
      <c r="V589" s="294"/>
      <c r="W589" s="294"/>
      <c r="X589" s="294"/>
      <c r="Y589" s="294"/>
    </row>
    <row r="590" spans="1:25" ht="21" x14ac:dyDescent="0.4">
      <c r="A590" s="294"/>
      <c r="B590" s="294"/>
      <c r="C590" s="294"/>
      <c r="D590" s="294"/>
      <c r="E590" s="294"/>
      <c r="F590" s="294"/>
      <c r="G590" s="295"/>
      <c r="H590" s="294"/>
      <c r="I590" s="294"/>
      <c r="J590" s="294"/>
      <c r="K590" s="294"/>
      <c r="L590" s="294"/>
      <c r="M590" s="294"/>
      <c r="N590" s="294"/>
      <c r="O590" s="294"/>
      <c r="P590" s="294"/>
      <c r="Q590" s="294"/>
      <c r="R590" s="294"/>
      <c r="S590" s="294"/>
      <c r="T590" s="294"/>
      <c r="U590" s="294"/>
      <c r="V590" s="294"/>
      <c r="W590" s="294"/>
      <c r="X590" s="294"/>
      <c r="Y590" s="294"/>
    </row>
    <row r="591" spans="1:25" ht="21" x14ac:dyDescent="0.4">
      <c r="A591" s="294"/>
      <c r="B591" s="294"/>
      <c r="C591" s="294"/>
      <c r="D591" s="294"/>
      <c r="E591" s="294"/>
      <c r="F591" s="294"/>
      <c r="G591" s="295"/>
      <c r="H591" s="294"/>
      <c r="I591" s="294"/>
      <c r="J591" s="294"/>
      <c r="K591" s="294"/>
      <c r="L591" s="294"/>
      <c r="M591" s="294"/>
      <c r="N591" s="294"/>
      <c r="O591" s="294"/>
      <c r="P591" s="294"/>
      <c r="Q591" s="294"/>
      <c r="R591" s="294"/>
      <c r="S591" s="294"/>
      <c r="T591" s="294"/>
      <c r="U591" s="294"/>
      <c r="V591" s="294"/>
      <c r="W591" s="294"/>
      <c r="X591" s="294"/>
      <c r="Y591" s="294"/>
    </row>
    <row r="592" spans="1:25" ht="21" x14ac:dyDescent="0.4">
      <c r="A592" s="294"/>
      <c r="B592" s="294"/>
      <c r="C592" s="294"/>
      <c r="D592" s="294"/>
      <c r="E592" s="294"/>
      <c r="F592" s="294"/>
      <c r="G592" s="295"/>
      <c r="H592" s="294"/>
      <c r="I592" s="294"/>
      <c r="J592" s="294"/>
      <c r="K592" s="294"/>
      <c r="L592" s="294"/>
      <c r="M592" s="294"/>
      <c r="N592" s="294"/>
      <c r="O592" s="294"/>
      <c r="P592" s="294"/>
      <c r="Q592" s="294"/>
      <c r="R592" s="294"/>
      <c r="S592" s="294"/>
      <c r="T592" s="294"/>
      <c r="U592" s="294"/>
      <c r="V592" s="294"/>
      <c r="W592" s="294"/>
      <c r="X592" s="294"/>
      <c r="Y592" s="294"/>
    </row>
    <row r="593" spans="1:25" ht="21" x14ac:dyDescent="0.4">
      <c r="A593" s="294"/>
      <c r="B593" s="294"/>
      <c r="C593" s="294"/>
      <c r="D593" s="294"/>
      <c r="E593" s="294"/>
      <c r="F593" s="294"/>
      <c r="G593" s="295"/>
      <c r="H593" s="294"/>
      <c r="I593" s="294"/>
      <c r="J593" s="294"/>
      <c r="K593" s="294"/>
      <c r="L593" s="294"/>
      <c r="M593" s="294"/>
      <c r="N593" s="294"/>
      <c r="O593" s="294"/>
      <c r="P593" s="294"/>
      <c r="Q593" s="294"/>
      <c r="R593" s="294"/>
      <c r="S593" s="294"/>
      <c r="T593" s="294"/>
      <c r="U593" s="294"/>
      <c r="V593" s="294"/>
      <c r="W593" s="294"/>
      <c r="X593" s="294"/>
      <c r="Y593" s="294"/>
    </row>
    <row r="594" spans="1:25" ht="21" x14ac:dyDescent="0.4">
      <c r="A594" s="294"/>
      <c r="B594" s="294"/>
      <c r="C594" s="294"/>
      <c r="D594" s="294"/>
      <c r="E594" s="294"/>
      <c r="F594" s="294"/>
      <c r="G594" s="295"/>
      <c r="H594" s="294"/>
      <c r="I594" s="294"/>
      <c r="J594" s="294"/>
      <c r="K594" s="294"/>
      <c r="L594" s="294"/>
      <c r="M594" s="294"/>
      <c r="N594" s="294"/>
      <c r="O594" s="294"/>
      <c r="P594" s="294"/>
      <c r="Q594" s="294"/>
      <c r="R594" s="294"/>
      <c r="S594" s="294"/>
      <c r="T594" s="294"/>
      <c r="U594" s="294"/>
      <c r="V594" s="294"/>
      <c r="W594" s="294"/>
      <c r="X594" s="294"/>
      <c r="Y594" s="294"/>
    </row>
    <row r="595" spans="1:25" ht="21" x14ac:dyDescent="0.4">
      <c r="A595" s="294"/>
      <c r="B595" s="294"/>
      <c r="C595" s="294"/>
      <c r="D595" s="294"/>
      <c r="E595" s="294"/>
      <c r="F595" s="294"/>
      <c r="G595" s="295"/>
      <c r="H595" s="294"/>
      <c r="I595" s="294"/>
      <c r="J595" s="294"/>
      <c r="K595" s="294"/>
      <c r="L595" s="294"/>
      <c r="M595" s="294"/>
      <c r="N595" s="294"/>
      <c r="O595" s="294"/>
      <c r="P595" s="294"/>
      <c r="Q595" s="294"/>
      <c r="R595" s="294"/>
      <c r="S595" s="294"/>
      <c r="T595" s="294"/>
      <c r="U595" s="294"/>
      <c r="V595" s="294"/>
      <c r="W595" s="294"/>
      <c r="X595" s="294"/>
      <c r="Y595" s="294"/>
    </row>
    <row r="596" spans="1:25" ht="21" x14ac:dyDescent="0.4">
      <c r="A596" s="294"/>
      <c r="B596" s="294"/>
      <c r="C596" s="294"/>
      <c r="D596" s="294"/>
      <c r="E596" s="294"/>
      <c r="F596" s="294"/>
      <c r="G596" s="295"/>
      <c r="H596" s="294"/>
      <c r="I596" s="294"/>
      <c r="J596" s="294"/>
      <c r="K596" s="294"/>
      <c r="L596" s="294"/>
      <c r="M596" s="294"/>
      <c r="N596" s="294"/>
      <c r="O596" s="294"/>
      <c r="P596" s="294"/>
      <c r="Q596" s="294"/>
      <c r="R596" s="294"/>
      <c r="S596" s="294"/>
      <c r="T596" s="294"/>
      <c r="U596" s="294"/>
      <c r="V596" s="294"/>
      <c r="W596" s="294"/>
      <c r="X596" s="294"/>
      <c r="Y596" s="294"/>
    </row>
    <row r="597" spans="1:25" ht="21" x14ac:dyDescent="0.4">
      <c r="A597" s="294"/>
      <c r="B597" s="294"/>
      <c r="C597" s="294"/>
      <c r="D597" s="294"/>
      <c r="E597" s="294"/>
      <c r="F597" s="294"/>
      <c r="G597" s="295"/>
      <c r="H597" s="294"/>
      <c r="I597" s="294"/>
      <c r="J597" s="294"/>
      <c r="K597" s="294"/>
      <c r="L597" s="294"/>
      <c r="M597" s="294"/>
      <c r="N597" s="294"/>
      <c r="O597" s="294"/>
      <c r="P597" s="294"/>
      <c r="Q597" s="294"/>
      <c r="R597" s="294"/>
      <c r="S597" s="294"/>
      <c r="T597" s="294"/>
      <c r="U597" s="294"/>
      <c r="V597" s="294"/>
      <c r="W597" s="294"/>
      <c r="X597" s="294"/>
      <c r="Y597" s="294"/>
    </row>
    <row r="598" spans="1:25" ht="21" x14ac:dyDescent="0.4">
      <c r="A598" s="294"/>
      <c r="B598" s="294"/>
      <c r="C598" s="294"/>
      <c r="D598" s="294"/>
      <c r="E598" s="294"/>
      <c r="F598" s="294"/>
      <c r="G598" s="295"/>
      <c r="H598" s="294"/>
      <c r="I598" s="294"/>
      <c r="J598" s="294"/>
      <c r="K598" s="294"/>
      <c r="L598" s="294"/>
      <c r="M598" s="294"/>
      <c r="N598" s="294"/>
      <c r="O598" s="294"/>
      <c r="P598" s="294"/>
      <c r="Q598" s="294"/>
      <c r="R598" s="294"/>
      <c r="S598" s="294"/>
      <c r="T598" s="294"/>
      <c r="U598" s="294"/>
      <c r="V598" s="294"/>
      <c r="W598" s="294"/>
      <c r="X598" s="294"/>
      <c r="Y598" s="294"/>
    </row>
    <row r="599" spans="1:25" ht="21" x14ac:dyDescent="0.4">
      <c r="A599" s="294"/>
      <c r="B599" s="294"/>
      <c r="C599" s="294"/>
      <c r="D599" s="294"/>
      <c r="E599" s="294"/>
      <c r="F599" s="294"/>
      <c r="G599" s="295"/>
      <c r="H599" s="294"/>
      <c r="I599" s="294"/>
      <c r="J599" s="294"/>
      <c r="K599" s="294"/>
      <c r="L599" s="294"/>
      <c r="M599" s="294"/>
      <c r="N599" s="294"/>
      <c r="O599" s="294"/>
      <c r="P599" s="294"/>
      <c r="Q599" s="294"/>
      <c r="R599" s="294"/>
      <c r="S599" s="294"/>
      <c r="T599" s="294"/>
      <c r="U599" s="294"/>
      <c r="V599" s="294"/>
      <c r="W599" s="294"/>
      <c r="X599" s="294"/>
      <c r="Y599" s="294"/>
    </row>
    <row r="600" spans="1:25" ht="21" x14ac:dyDescent="0.4">
      <c r="A600" s="294"/>
      <c r="B600" s="294"/>
      <c r="C600" s="294"/>
      <c r="D600" s="294"/>
      <c r="E600" s="294"/>
      <c r="F600" s="294"/>
      <c r="G600" s="295"/>
      <c r="H600" s="294"/>
      <c r="I600" s="294"/>
      <c r="J600" s="294"/>
      <c r="K600" s="294"/>
      <c r="L600" s="294"/>
      <c r="M600" s="294"/>
      <c r="N600" s="294"/>
      <c r="O600" s="294"/>
      <c r="P600" s="294"/>
      <c r="Q600" s="294"/>
      <c r="R600" s="294"/>
      <c r="S600" s="294"/>
      <c r="T600" s="294"/>
      <c r="U600" s="294"/>
      <c r="V600" s="294"/>
      <c r="W600" s="294"/>
      <c r="X600" s="294"/>
      <c r="Y600" s="294"/>
    </row>
    <row r="601" spans="1:25" ht="21" x14ac:dyDescent="0.4">
      <c r="A601" s="294"/>
      <c r="B601" s="294"/>
      <c r="C601" s="294"/>
      <c r="D601" s="294"/>
      <c r="E601" s="294"/>
      <c r="F601" s="294"/>
      <c r="G601" s="295"/>
      <c r="H601" s="294"/>
      <c r="I601" s="294"/>
      <c r="J601" s="294"/>
      <c r="K601" s="294"/>
      <c r="L601" s="294"/>
      <c r="M601" s="294"/>
      <c r="N601" s="294"/>
      <c r="O601" s="294"/>
      <c r="P601" s="294"/>
      <c r="Q601" s="294"/>
      <c r="R601" s="294"/>
      <c r="S601" s="294"/>
      <c r="T601" s="294"/>
      <c r="U601" s="294"/>
      <c r="V601" s="294"/>
      <c r="W601" s="294"/>
      <c r="X601" s="294"/>
      <c r="Y601" s="294"/>
    </row>
    <row r="602" spans="1:25" ht="21" x14ac:dyDescent="0.4">
      <c r="A602" s="294"/>
      <c r="B602" s="294"/>
      <c r="C602" s="294"/>
      <c r="D602" s="294"/>
      <c r="E602" s="294"/>
      <c r="F602" s="294"/>
      <c r="G602" s="295"/>
      <c r="H602" s="294"/>
      <c r="I602" s="294"/>
      <c r="J602" s="294"/>
      <c r="K602" s="294"/>
      <c r="L602" s="294"/>
      <c r="M602" s="294"/>
      <c r="N602" s="294"/>
      <c r="O602" s="294"/>
      <c r="P602" s="294"/>
      <c r="Q602" s="294"/>
      <c r="R602" s="294"/>
      <c r="S602" s="294"/>
      <c r="T602" s="294"/>
      <c r="U602" s="294"/>
      <c r="V602" s="294"/>
      <c r="W602" s="294"/>
      <c r="X602" s="294"/>
      <c r="Y602" s="294"/>
    </row>
    <row r="603" spans="1:25" ht="21" x14ac:dyDescent="0.4">
      <c r="A603" s="294"/>
      <c r="B603" s="294"/>
      <c r="C603" s="294"/>
      <c r="D603" s="294"/>
      <c r="E603" s="294"/>
      <c r="F603" s="294"/>
      <c r="G603" s="295"/>
      <c r="H603" s="294"/>
      <c r="I603" s="294"/>
      <c r="J603" s="294"/>
      <c r="K603" s="294"/>
      <c r="L603" s="294"/>
      <c r="M603" s="294"/>
      <c r="N603" s="294"/>
      <c r="O603" s="294"/>
      <c r="P603" s="294"/>
      <c r="Q603" s="294"/>
      <c r="R603" s="294"/>
      <c r="S603" s="294"/>
      <c r="T603" s="294"/>
      <c r="U603" s="294"/>
      <c r="V603" s="294"/>
      <c r="W603" s="294"/>
      <c r="X603" s="294"/>
      <c r="Y603" s="294"/>
    </row>
    <row r="604" spans="1:25" ht="21" x14ac:dyDescent="0.4">
      <c r="A604" s="294"/>
      <c r="B604" s="294"/>
      <c r="C604" s="294"/>
      <c r="D604" s="294"/>
      <c r="E604" s="294"/>
      <c r="F604" s="294"/>
      <c r="G604" s="295"/>
      <c r="H604" s="294"/>
      <c r="I604" s="294"/>
      <c r="J604" s="294"/>
      <c r="K604" s="294"/>
      <c r="L604" s="294"/>
      <c r="M604" s="294"/>
      <c r="N604" s="294"/>
      <c r="O604" s="294"/>
      <c r="P604" s="294"/>
      <c r="Q604" s="294"/>
      <c r="R604" s="294"/>
      <c r="S604" s="294"/>
      <c r="T604" s="294"/>
      <c r="U604" s="294"/>
      <c r="V604" s="294"/>
      <c r="W604" s="294"/>
      <c r="X604" s="294"/>
      <c r="Y604" s="294"/>
    </row>
    <row r="605" spans="1:25" ht="21" x14ac:dyDescent="0.4">
      <c r="A605" s="294"/>
      <c r="B605" s="294"/>
      <c r="C605" s="294"/>
      <c r="D605" s="294"/>
      <c r="E605" s="294"/>
      <c r="F605" s="294"/>
      <c r="G605" s="295"/>
      <c r="H605" s="294"/>
      <c r="I605" s="294"/>
      <c r="J605" s="294"/>
      <c r="K605" s="294"/>
      <c r="L605" s="294"/>
      <c r="M605" s="294"/>
      <c r="N605" s="294"/>
      <c r="O605" s="294"/>
      <c r="P605" s="294"/>
      <c r="Q605" s="294"/>
      <c r="R605" s="294"/>
      <c r="S605" s="294"/>
      <c r="T605" s="294"/>
      <c r="U605" s="294"/>
      <c r="V605" s="294"/>
      <c r="W605" s="294"/>
      <c r="X605" s="294"/>
      <c r="Y605" s="294"/>
    </row>
    <row r="606" spans="1:25" ht="21" x14ac:dyDescent="0.4">
      <c r="A606" s="294"/>
      <c r="B606" s="294"/>
      <c r="C606" s="294"/>
      <c r="D606" s="294"/>
      <c r="E606" s="294"/>
      <c r="F606" s="294"/>
      <c r="G606" s="295"/>
      <c r="H606" s="294"/>
      <c r="I606" s="294"/>
      <c r="J606" s="294"/>
      <c r="K606" s="294"/>
      <c r="L606" s="294"/>
      <c r="M606" s="294"/>
      <c r="N606" s="294"/>
      <c r="O606" s="294"/>
      <c r="P606" s="294"/>
      <c r="Q606" s="294"/>
      <c r="R606" s="294"/>
      <c r="S606" s="294"/>
      <c r="T606" s="294"/>
      <c r="U606" s="294"/>
      <c r="V606" s="294"/>
      <c r="W606" s="294"/>
      <c r="X606" s="294"/>
      <c r="Y606" s="294"/>
    </row>
    <row r="607" spans="1:25" ht="21" x14ac:dyDescent="0.4">
      <c r="A607" s="294"/>
      <c r="B607" s="294"/>
      <c r="C607" s="294"/>
      <c r="D607" s="294"/>
      <c r="E607" s="294"/>
      <c r="F607" s="294"/>
      <c r="G607" s="295"/>
      <c r="H607" s="294"/>
      <c r="I607" s="294"/>
      <c r="J607" s="294"/>
      <c r="K607" s="294"/>
      <c r="L607" s="294"/>
      <c r="M607" s="294"/>
      <c r="N607" s="294"/>
      <c r="O607" s="294"/>
      <c r="P607" s="294"/>
      <c r="Q607" s="294"/>
      <c r="R607" s="294"/>
      <c r="S607" s="294"/>
      <c r="T607" s="294"/>
      <c r="U607" s="294"/>
      <c r="V607" s="294"/>
      <c r="W607" s="294"/>
      <c r="X607" s="294"/>
      <c r="Y607" s="294"/>
    </row>
    <row r="608" spans="1:25" ht="21" x14ac:dyDescent="0.4">
      <c r="A608" s="294"/>
      <c r="B608" s="294"/>
      <c r="C608" s="294"/>
      <c r="D608" s="294"/>
      <c r="E608" s="294"/>
      <c r="F608" s="294"/>
      <c r="G608" s="295"/>
      <c r="H608" s="294"/>
      <c r="I608" s="294"/>
      <c r="J608" s="294"/>
      <c r="K608" s="294"/>
      <c r="L608" s="294"/>
      <c r="M608" s="294"/>
      <c r="N608" s="294"/>
      <c r="O608" s="294"/>
      <c r="P608" s="294"/>
      <c r="Q608" s="294"/>
      <c r="R608" s="294"/>
      <c r="S608" s="294"/>
      <c r="T608" s="294"/>
      <c r="U608" s="294"/>
      <c r="V608" s="294"/>
      <c r="W608" s="294"/>
      <c r="X608" s="294"/>
      <c r="Y608" s="294"/>
    </row>
    <row r="609" spans="1:25" ht="21" x14ac:dyDescent="0.4">
      <c r="A609" s="294"/>
      <c r="B609" s="294"/>
      <c r="C609" s="294"/>
      <c r="D609" s="294"/>
      <c r="E609" s="294"/>
      <c r="F609" s="294"/>
      <c r="G609" s="295"/>
      <c r="H609" s="294"/>
      <c r="I609" s="294"/>
      <c r="J609" s="294"/>
      <c r="K609" s="294"/>
      <c r="L609" s="294"/>
      <c r="M609" s="294"/>
      <c r="N609" s="294"/>
      <c r="O609" s="294"/>
      <c r="P609" s="294"/>
      <c r="Q609" s="294"/>
      <c r="R609" s="294"/>
      <c r="S609" s="294"/>
      <c r="T609" s="294"/>
      <c r="U609" s="294"/>
      <c r="V609" s="294"/>
      <c r="W609" s="294"/>
      <c r="X609" s="294"/>
      <c r="Y609" s="294"/>
    </row>
    <row r="610" spans="1:25" ht="21" x14ac:dyDescent="0.4">
      <c r="A610" s="294"/>
      <c r="B610" s="294"/>
      <c r="C610" s="294"/>
      <c r="D610" s="294"/>
      <c r="E610" s="294"/>
      <c r="F610" s="294"/>
      <c r="G610" s="295"/>
      <c r="H610" s="294"/>
      <c r="I610" s="294"/>
      <c r="J610" s="294"/>
      <c r="K610" s="294"/>
      <c r="L610" s="294"/>
      <c r="M610" s="294"/>
      <c r="N610" s="294"/>
      <c r="O610" s="294"/>
      <c r="P610" s="294"/>
      <c r="Q610" s="294"/>
      <c r="R610" s="294"/>
      <c r="S610" s="294"/>
      <c r="T610" s="294"/>
      <c r="U610" s="294"/>
      <c r="V610" s="294"/>
      <c r="W610" s="294"/>
      <c r="X610" s="294"/>
      <c r="Y610" s="294"/>
    </row>
    <row r="611" spans="1:25" ht="21" x14ac:dyDescent="0.4">
      <c r="A611" s="294"/>
      <c r="B611" s="294"/>
      <c r="C611" s="294"/>
      <c r="D611" s="294"/>
      <c r="E611" s="294"/>
      <c r="F611" s="294"/>
      <c r="G611" s="295"/>
      <c r="H611" s="294"/>
      <c r="I611" s="294"/>
      <c r="J611" s="294"/>
      <c r="K611" s="294"/>
      <c r="L611" s="294"/>
      <c r="M611" s="294"/>
      <c r="N611" s="294"/>
      <c r="O611" s="294"/>
      <c r="P611" s="294"/>
      <c r="Q611" s="294"/>
      <c r="R611" s="294"/>
      <c r="S611" s="294"/>
      <c r="T611" s="294"/>
      <c r="U611" s="294"/>
      <c r="V611" s="294"/>
      <c r="W611" s="294"/>
      <c r="X611" s="294"/>
      <c r="Y611" s="294"/>
    </row>
    <row r="612" spans="1:25" ht="21" x14ac:dyDescent="0.4">
      <c r="A612" s="294"/>
      <c r="B612" s="294"/>
      <c r="C612" s="294"/>
      <c r="D612" s="294"/>
      <c r="E612" s="294"/>
      <c r="F612" s="294"/>
      <c r="G612" s="295"/>
      <c r="H612" s="294"/>
      <c r="I612" s="294"/>
      <c r="J612" s="294"/>
      <c r="K612" s="294"/>
      <c r="L612" s="294"/>
      <c r="M612" s="294"/>
      <c r="N612" s="294"/>
      <c r="O612" s="294"/>
      <c r="P612" s="294"/>
      <c r="Q612" s="294"/>
      <c r="R612" s="294"/>
      <c r="S612" s="294"/>
      <c r="T612" s="294"/>
      <c r="U612" s="294"/>
      <c r="V612" s="294"/>
      <c r="W612" s="294"/>
      <c r="X612" s="294"/>
      <c r="Y612" s="294"/>
    </row>
    <row r="613" spans="1:25" ht="21" x14ac:dyDescent="0.4">
      <c r="A613" s="294"/>
      <c r="B613" s="294"/>
      <c r="C613" s="294"/>
      <c r="D613" s="294"/>
      <c r="E613" s="294"/>
      <c r="F613" s="294"/>
      <c r="G613" s="295"/>
      <c r="H613" s="294"/>
      <c r="I613" s="294"/>
      <c r="J613" s="294"/>
      <c r="K613" s="294"/>
      <c r="L613" s="294"/>
      <c r="M613" s="294"/>
      <c r="N613" s="294"/>
      <c r="O613" s="294"/>
      <c r="P613" s="294"/>
      <c r="Q613" s="294"/>
      <c r="R613" s="294"/>
      <c r="S613" s="294"/>
      <c r="T613" s="294"/>
      <c r="U613" s="294"/>
      <c r="V613" s="294"/>
      <c r="W613" s="294"/>
      <c r="X613" s="294"/>
      <c r="Y613" s="294"/>
    </row>
    <row r="614" spans="1:25" ht="21" x14ac:dyDescent="0.4">
      <c r="A614" s="294"/>
      <c r="B614" s="294"/>
      <c r="C614" s="294"/>
      <c r="D614" s="294"/>
      <c r="E614" s="294"/>
      <c r="F614" s="294"/>
      <c r="G614" s="295"/>
      <c r="H614" s="294"/>
      <c r="I614" s="294"/>
      <c r="J614" s="294"/>
      <c r="K614" s="294"/>
      <c r="L614" s="294"/>
      <c r="M614" s="294"/>
      <c r="N614" s="294"/>
      <c r="O614" s="294"/>
      <c r="P614" s="294"/>
      <c r="Q614" s="294"/>
      <c r="R614" s="294"/>
      <c r="S614" s="294"/>
      <c r="T614" s="294"/>
      <c r="U614" s="294"/>
      <c r="V614" s="294"/>
      <c r="W614" s="294"/>
      <c r="X614" s="294"/>
      <c r="Y614" s="294"/>
    </row>
    <row r="615" spans="1:25" ht="21" x14ac:dyDescent="0.4">
      <c r="A615" s="294"/>
      <c r="B615" s="294"/>
      <c r="C615" s="294"/>
      <c r="D615" s="294"/>
      <c r="E615" s="294"/>
      <c r="F615" s="294"/>
      <c r="G615" s="295"/>
      <c r="H615" s="294"/>
      <c r="I615" s="294"/>
      <c r="J615" s="294"/>
      <c r="K615" s="294"/>
      <c r="L615" s="294"/>
      <c r="M615" s="294"/>
      <c r="N615" s="294"/>
      <c r="O615" s="294"/>
      <c r="P615" s="294"/>
      <c r="Q615" s="294"/>
      <c r="R615" s="294"/>
      <c r="S615" s="294"/>
      <c r="T615" s="294"/>
      <c r="U615" s="294"/>
      <c r="V615" s="294"/>
      <c r="W615" s="294"/>
      <c r="X615" s="294"/>
      <c r="Y615" s="294"/>
    </row>
    <row r="616" spans="1:25" ht="21" x14ac:dyDescent="0.4">
      <c r="A616" s="294"/>
      <c r="B616" s="294"/>
      <c r="C616" s="294"/>
      <c r="D616" s="294"/>
      <c r="E616" s="294"/>
      <c r="F616" s="294"/>
      <c r="G616" s="295"/>
      <c r="H616" s="294"/>
      <c r="I616" s="294"/>
      <c r="J616" s="294"/>
      <c r="K616" s="294"/>
      <c r="L616" s="294"/>
      <c r="M616" s="294"/>
      <c r="N616" s="294"/>
      <c r="O616" s="294"/>
      <c r="P616" s="294"/>
      <c r="Q616" s="294"/>
      <c r="R616" s="294"/>
      <c r="S616" s="294"/>
      <c r="T616" s="294"/>
      <c r="U616" s="294"/>
      <c r="V616" s="294"/>
      <c r="W616" s="294"/>
      <c r="X616" s="294"/>
      <c r="Y616" s="294"/>
    </row>
    <row r="617" spans="1:25" ht="21" x14ac:dyDescent="0.4">
      <c r="A617" s="294"/>
      <c r="B617" s="294"/>
      <c r="C617" s="294"/>
      <c r="D617" s="294"/>
      <c r="E617" s="294"/>
      <c r="F617" s="294"/>
      <c r="G617" s="295"/>
      <c r="H617" s="294"/>
      <c r="I617" s="294"/>
      <c r="J617" s="294"/>
      <c r="K617" s="294"/>
      <c r="L617" s="294"/>
      <c r="M617" s="294"/>
      <c r="N617" s="294"/>
      <c r="O617" s="294"/>
      <c r="P617" s="294"/>
      <c r="Q617" s="294"/>
      <c r="R617" s="294"/>
      <c r="S617" s="294"/>
      <c r="T617" s="294"/>
      <c r="U617" s="294"/>
      <c r="V617" s="294"/>
      <c r="W617" s="294"/>
      <c r="X617" s="294"/>
      <c r="Y617" s="294"/>
    </row>
    <row r="618" spans="1:25" ht="21" x14ac:dyDescent="0.4">
      <c r="A618" s="294"/>
      <c r="B618" s="294"/>
      <c r="C618" s="294"/>
      <c r="D618" s="294"/>
      <c r="E618" s="294"/>
      <c r="F618" s="294"/>
      <c r="G618" s="295"/>
      <c r="H618" s="294"/>
      <c r="I618" s="294"/>
      <c r="J618" s="294"/>
      <c r="K618" s="294"/>
      <c r="L618" s="294"/>
      <c r="M618" s="294"/>
      <c r="N618" s="294"/>
      <c r="O618" s="294"/>
      <c r="P618" s="294"/>
      <c r="Q618" s="294"/>
      <c r="R618" s="294"/>
      <c r="S618" s="294"/>
      <c r="T618" s="294"/>
      <c r="U618" s="294"/>
      <c r="V618" s="294"/>
      <c r="W618" s="294"/>
      <c r="X618" s="294"/>
      <c r="Y618" s="294"/>
    </row>
    <row r="619" spans="1:25" ht="21" x14ac:dyDescent="0.4">
      <c r="A619" s="294"/>
      <c r="B619" s="294"/>
      <c r="C619" s="294"/>
      <c r="D619" s="294"/>
      <c r="E619" s="294"/>
      <c r="F619" s="294"/>
      <c r="G619" s="295"/>
      <c r="H619" s="294"/>
      <c r="I619" s="294"/>
      <c r="J619" s="294"/>
      <c r="K619" s="294"/>
      <c r="L619" s="294"/>
      <c r="M619" s="294"/>
      <c r="N619" s="294"/>
      <c r="O619" s="294"/>
      <c r="P619" s="294"/>
      <c r="Q619" s="294"/>
      <c r="R619" s="294"/>
      <c r="S619" s="294"/>
      <c r="T619" s="294"/>
      <c r="U619" s="294"/>
      <c r="V619" s="294"/>
      <c r="W619" s="294"/>
      <c r="X619" s="294"/>
      <c r="Y619" s="294"/>
    </row>
    <row r="620" spans="1:25" ht="21" x14ac:dyDescent="0.4">
      <c r="A620" s="294"/>
      <c r="B620" s="294"/>
      <c r="C620" s="294"/>
      <c r="D620" s="294"/>
      <c r="E620" s="294"/>
      <c r="F620" s="294"/>
      <c r="G620" s="295"/>
      <c r="H620" s="294"/>
      <c r="I620" s="294"/>
      <c r="J620" s="294"/>
      <c r="K620" s="294"/>
      <c r="L620" s="294"/>
      <c r="M620" s="294"/>
      <c r="N620" s="294"/>
      <c r="O620" s="294"/>
      <c r="P620" s="294"/>
      <c r="Q620" s="294"/>
      <c r="R620" s="294"/>
      <c r="S620" s="294"/>
      <c r="T620" s="294"/>
      <c r="U620" s="294"/>
      <c r="V620" s="294"/>
      <c r="W620" s="294"/>
      <c r="X620" s="294"/>
      <c r="Y620" s="294"/>
    </row>
    <row r="621" spans="1:25" ht="21" x14ac:dyDescent="0.4">
      <c r="A621" s="294"/>
      <c r="B621" s="294"/>
      <c r="C621" s="294"/>
      <c r="D621" s="294"/>
      <c r="E621" s="294"/>
      <c r="F621" s="294"/>
      <c r="G621" s="295"/>
      <c r="H621" s="294"/>
      <c r="I621" s="294"/>
      <c r="J621" s="294"/>
      <c r="K621" s="294"/>
      <c r="L621" s="294"/>
      <c r="M621" s="294"/>
      <c r="N621" s="294"/>
      <c r="O621" s="294"/>
      <c r="P621" s="294"/>
      <c r="Q621" s="294"/>
      <c r="R621" s="294"/>
      <c r="S621" s="294"/>
      <c r="T621" s="294"/>
      <c r="U621" s="294"/>
      <c r="V621" s="294"/>
      <c r="W621" s="294"/>
      <c r="X621" s="294"/>
      <c r="Y621" s="294"/>
    </row>
    <row r="622" spans="1:25" ht="21" x14ac:dyDescent="0.4">
      <c r="A622" s="294"/>
      <c r="B622" s="294"/>
      <c r="C622" s="294"/>
      <c r="D622" s="294"/>
      <c r="E622" s="294"/>
      <c r="F622" s="294"/>
      <c r="G622" s="295"/>
      <c r="H622" s="294"/>
      <c r="I622" s="294"/>
      <c r="J622" s="294"/>
      <c r="K622" s="294"/>
      <c r="L622" s="294"/>
      <c r="M622" s="294"/>
      <c r="N622" s="294"/>
      <c r="O622" s="294"/>
      <c r="P622" s="294"/>
      <c r="Q622" s="294"/>
      <c r="R622" s="294"/>
      <c r="S622" s="294"/>
      <c r="T622" s="294"/>
      <c r="U622" s="294"/>
      <c r="V622" s="294"/>
      <c r="W622" s="294"/>
      <c r="X622" s="294"/>
      <c r="Y622" s="294"/>
    </row>
    <row r="623" spans="1:25" ht="21" x14ac:dyDescent="0.4">
      <c r="A623" s="294"/>
      <c r="B623" s="294"/>
      <c r="C623" s="294"/>
      <c r="D623" s="294"/>
      <c r="E623" s="294"/>
      <c r="F623" s="294"/>
      <c r="G623" s="295"/>
      <c r="H623" s="294"/>
      <c r="I623" s="294"/>
      <c r="J623" s="294"/>
      <c r="K623" s="294"/>
      <c r="L623" s="294"/>
      <c r="M623" s="294"/>
      <c r="N623" s="294"/>
      <c r="O623" s="294"/>
      <c r="P623" s="294"/>
      <c r="Q623" s="294"/>
      <c r="R623" s="294"/>
      <c r="S623" s="294"/>
      <c r="T623" s="294"/>
      <c r="U623" s="294"/>
      <c r="V623" s="294"/>
      <c r="W623" s="294"/>
      <c r="X623" s="294"/>
      <c r="Y623" s="294"/>
    </row>
    <row r="624" spans="1:25" ht="21" x14ac:dyDescent="0.4">
      <c r="A624" s="294"/>
      <c r="B624" s="294"/>
      <c r="C624" s="294"/>
      <c r="D624" s="294"/>
      <c r="E624" s="294"/>
      <c r="F624" s="294"/>
      <c r="G624" s="295"/>
      <c r="H624" s="294"/>
      <c r="I624" s="294"/>
      <c r="J624" s="294"/>
      <c r="K624" s="294"/>
      <c r="L624" s="294"/>
      <c r="M624" s="294"/>
      <c r="N624" s="294"/>
      <c r="O624" s="294"/>
      <c r="P624" s="294"/>
      <c r="Q624" s="294"/>
      <c r="R624" s="294"/>
      <c r="S624" s="294"/>
      <c r="T624" s="294"/>
      <c r="U624" s="294"/>
      <c r="V624" s="294"/>
      <c r="W624" s="294"/>
      <c r="X624" s="294"/>
      <c r="Y624" s="294"/>
    </row>
    <row r="625" spans="1:25" ht="21" x14ac:dyDescent="0.4">
      <c r="A625" s="294"/>
      <c r="B625" s="294"/>
      <c r="C625" s="294"/>
      <c r="D625" s="294"/>
      <c r="E625" s="294"/>
      <c r="F625" s="294"/>
      <c r="G625" s="295"/>
      <c r="H625" s="294"/>
      <c r="I625" s="294"/>
      <c r="J625" s="294"/>
      <c r="K625" s="294"/>
      <c r="L625" s="294"/>
      <c r="M625" s="294"/>
      <c r="N625" s="294"/>
      <c r="O625" s="294"/>
      <c r="P625" s="294"/>
      <c r="Q625" s="294"/>
      <c r="R625" s="294"/>
      <c r="S625" s="294"/>
      <c r="T625" s="294"/>
      <c r="U625" s="294"/>
      <c r="V625" s="294"/>
      <c r="W625" s="294"/>
      <c r="X625" s="294"/>
      <c r="Y625" s="294"/>
    </row>
    <row r="626" spans="1:25" ht="21" x14ac:dyDescent="0.4">
      <c r="A626" s="294"/>
      <c r="B626" s="294"/>
      <c r="C626" s="294"/>
      <c r="D626" s="294"/>
      <c r="E626" s="294"/>
      <c r="F626" s="294"/>
      <c r="G626" s="295"/>
      <c r="H626" s="294"/>
      <c r="I626" s="294"/>
      <c r="J626" s="294"/>
      <c r="K626" s="294"/>
      <c r="L626" s="294"/>
      <c r="M626" s="294"/>
      <c r="N626" s="294"/>
      <c r="O626" s="294"/>
      <c r="P626" s="294"/>
      <c r="Q626" s="294"/>
      <c r="R626" s="294"/>
      <c r="S626" s="294"/>
      <c r="T626" s="294"/>
      <c r="U626" s="294"/>
      <c r="V626" s="294"/>
      <c r="W626" s="294"/>
      <c r="X626" s="294"/>
      <c r="Y626" s="294"/>
    </row>
    <row r="627" spans="1:25" ht="21" x14ac:dyDescent="0.4">
      <c r="A627" s="294"/>
      <c r="B627" s="294"/>
      <c r="C627" s="294"/>
      <c r="D627" s="294"/>
      <c r="E627" s="294"/>
      <c r="F627" s="294"/>
      <c r="G627" s="295"/>
      <c r="H627" s="294"/>
      <c r="I627" s="294"/>
      <c r="J627" s="294"/>
      <c r="K627" s="294"/>
      <c r="L627" s="294"/>
      <c r="M627" s="294"/>
      <c r="N627" s="294"/>
      <c r="O627" s="294"/>
      <c r="P627" s="294"/>
      <c r="Q627" s="294"/>
      <c r="R627" s="294"/>
      <c r="S627" s="294"/>
      <c r="T627" s="294"/>
      <c r="U627" s="294"/>
      <c r="V627" s="294"/>
      <c r="W627" s="294"/>
      <c r="X627" s="294"/>
      <c r="Y627" s="294"/>
    </row>
    <row r="628" spans="1:25" ht="21" x14ac:dyDescent="0.4">
      <c r="A628" s="294"/>
      <c r="B628" s="294"/>
      <c r="C628" s="294"/>
      <c r="D628" s="294"/>
      <c r="E628" s="294"/>
      <c r="F628" s="294"/>
      <c r="G628" s="295"/>
      <c r="H628" s="294"/>
      <c r="I628" s="294"/>
      <c r="J628" s="294"/>
      <c r="K628" s="294"/>
      <c r="L628" s="294"/>
      <c r="M628" s="294"/>
      <c r="N628" s="294"/>
      <c r="O628" s="294"/>
      <c r="P628" s="294"/>
      <c r="Q628" s="294"/>
      <c r="R628" s="294"/>
      <c r="S628" s="294"/>
      <c r="T628" s="294"/>
      <c r="U628" s="294"/>
      <c r="V628" s="294"/>
      <c r="W628" s="294"/>
      <c r="X628" s="294"/>
      <c r="Y628" s="294"/>
    </row>
    <row r="629" spans="1:25" ht="21" x14ac:dyDescent="0.4">
      <c r="A629" s="294"/>
      <c r="B629" s="294"/>
      <c r="C629" s="294"/>
      <c r="D629" s="294"/>
      <c r="E629" s="294"/>
      <c r="F629" s="294"/>
      <c r="G629" s="295"/>
      <c r="H629" s="294"/>
      <c r="I629" s="294"/>
      <c r="J629" s="294"/>
      <c r="K629" s="294"/>
      <c r="L629" s="294"/>
      <c r="M629" s="294"/>
      <c r="N629" s="294"/>
      <c r="O629" s="294"/>
      <c r="P629" s="294"/>
      <c r="Q629" s="294"/>
      <c r="R629" s="294"/>
      <c r="S629" s="294"/>
      <c r="T629" s="294"/>
      <c r="U629" s="294"/>
      <c r="V629" s="294"/>
      <c r="W629" s="294"/>
      <c r="X629" s="294"/>
      <c r="Y629" s="294"/>
    </row>
    <row r="630" spans="1:25" ht="21" x14ac:dyDescent="0.4">
      <c r="A630" s="294"/>
      <c r="B630" s="294"/>
      <c r="C630" s="294"/>
      <c r="D630" s="294"/>
      <c r="E630" s="294"/>
      <c r="F630" s="294"/>
      <c r="G630" s="295"/>
      <c r="H630" s="294"/>
      <c r="I630" s="294"/>
      <c r="J630" s="294"/>
      <c r="K630" s="294"/>
      <c r="L630" s="294"/>
      <c r="M630" s="294"/>
      <c r="N630" s="294"/>
      <c r="O630" s="294"/>
      <c r="P630" s="294"/>
      <c r="Q630" s="294"/>
      <c r="R630" s="294"/>
      <c r="S630" s="294"/>
      <c r="T630" s="294"/>
      <c r="U630" s="294"/>
      <c r="V630" s="294"/>
      <c r="W630" s="294"/>
      <c r="X630" s="294"/>
      <c r="Y630" s="294"/>
    </row>
    <row r="631" spans="1:25" ht="21" x14ac:dyDescent="0.4">
      <c r="A631" s="294"/>
      <c r="B631" s="294"/>
      <c r="C631" s="294"/>
      <c r="D631" s="294"/>
      <c r="E631" s="294"/>
      <c r="F631" s="294"/>
      <c r="G631" s="295"/>
      <c r="H631" s="294"/>
      <c r="I631" s="294"/>
      <c r="J631" s="294"/>
      <c r="K631" s="294"/>
      <c r="L631" s="294"/>
      <c r="M631" s="294"/>
      <c r="N631" s="294"/>
      <c r="O631" s="294"/>
      <c r="P631" s="294"/>
      <c r="Q631" s="294"/>
      <c r="R631" s="294"/>
      <c r="S631" s="294"/>
      <c r="T631" s="294"/>
      <c r="U631" s="294"/>
      <c r="V631" s="294"/>
      <c r="W631" s="294"/>
      <c r="X631" s="294"/>
      <c r="Y631" s="294"/>
    </row>
    <row r="632" spans="1:25" ht="21" x14ac:dyDescent="0.4">
      <c r="A632" s="294"/>
      <c r="B632" s="294"/>
      <c r="C632" s="294"/>
      <c r="D632" s="294"/>
      <c r="E632" s="294"/>
      <c r="F632" s="294"/>
      <c r="G632" s="295"/>
      <c r="H632" s="294"/>
      <c r="I632" s="294"/>
      <c r="J632" s="294"/>
      <c r="K632" s="294"/>
      <c r="L632" s="294"/>
      <c r="M632" s="294"/>
      <c r="N632" s="294"/>
      <c r="O632" s="294"/>
      <c r="P632" s="294"/>
      <c r="Q632" s="294"/>
      <c r="R632" s="294"/>
      <c r="S632" s="294"/>
      <c r="T632" s="294"/>
      <c r="U632" s="294"/>
      <c r="V632" s="294"/>
      <c r="W632" s="294"/>
      <c r="X632" s="294"/>
      <c r="Y632" s="294"/>
    </row>
    <row r="633" spans="1:25" ht="21" x14ac:dyDescent="0.4">
      <c r="A633" s="294"/>
      <c r="B633" s="294"/>
      <c r="C633" s="294"/>
      <c r="D633" s="294"/>
      <c r="E633" s="294"/>
      <c r="F633" s="294"/>
      <c r="G633" s="295"/>
      <c r="H633" s="294"/>
      <c r="I633" s="294"/>
      <c r="J633" s="294"/>
      <c r="K633" s="294"/>
      <c r="L633" s="294"/>
      <c r="M633" s="294"/>
      <c r="N633" s="294"/>
      <c r="O633" s="294"/>
      <c r="P633" s="294"/>
      <c r="Q633" s="294"/>
      <c r="R633" s="294"/>
      <c r="S633" s="294"/>
      <c r="T633" s="294"/>
      <c r="U633" s="294"/>
      <c r="V633" s="294"/>
      <c r="W633" s="294"/>
      <c r="X633" s="294"/>
      <c r="Y633" s="294"/>
    </row>
    <row r="634" spans="1:25" ht="21" x14ac:dyDescent="0.4">
      <c r="A634" s="294"/>
      <c r="B634" s="294"/>
      <c r="C634" s="294"/>
      <c r="D634" s="294"/>
      <c r="E634" s="294"/>
      <c r="F634" s="294"/>
      <c r="G634" s="295"/>
      <c r="H634" s="294"/>
      <c r="I634" s="294"/>
      <c r="J634" s="294"/>
      <c r="K634" s="294"/>
      <c r="L634" s="294"/>
      <c r="M634" s="294"/>
      <c r="N634" s="294"/>
      <c r="O634" s="294"/>
      <c r="P634" s="294"/>
      <c r="Q634" s="294"/>
      <c r="R634" s="294"/>
      <c r="S634" s="294"/>
      <c r="T634" s="294"/>
      <c r="U634" s="294"/>
      <c r="V634" s="294"/>
      <c r="W634" s="294"/>
      <c r="X634" s="294"/>
      <c r="Y634" s="294"/>
    </row>
    <row r="635" spans="1:25" ht="21" x14ac:dyDescent="0.4">
      <c r="A635" s="294"/>
      <c r="B635" s="294"/>
      <c r="C635" s="294"/>
      <c r="D635" s="294"/>
      <c r="E635" s="294"/>
      <c r="F635" s="294"/>
      <c r="G635" s="295"/>
      <c r="H635" s="294"/>
      <c r="I635" s="294"/>
      <c r="J635" s="294"/>
      <c r="K635" s="294"/>
      <c r="L635" s="294"/>
      <c r="M635" s="294"/>
      <c r="N635" s="294"/>
      <c r="O635" s="294"/>
      <c r="P635" s="294"/>
      <c r="Q635" s="294"/>
      <c r="R635" s="294"/>
      <c r="S635" s="294"/>
      <c r="T635" s="294"/>
      <c r="U635" s="294"/>
      <c r="V635" s="294"/>
      <c r="W635" s="294"/>
      <c r="X635" s="294"/>
      <c r="Y635" s="294"/>
    </row>
    <row r="636" spans="1:25" ht="21" x14ac:dyDescent="0.4">
      <c r="A636" s="294"/>
      <c r="B636" s="294"/>
      <c r="C636" s="294"/>
      <c r="D636" s="294"/>
      <c r="E636" s="294"/>
      <c r="F636" s="294"/>
      <c r="G636" s="295"/>
      <c r="H636" s="294"/>
      <c r="I636" s="294"/>
      <c r="J636" s="294"/>
      <c r="K636" s="294"/>
      <c r="L636" s="294"/>
      <c r="M636" s="294"/>
      <c r="N636" s="294"/>
      <c r="O636" s="294"/>
      <c r="P636" s="294"/>
      <c r="Q636" s="294"/>
      <c r="R636" s="294"/>
      <c r="S636" s="294"/>
      <c r="T636" s="294"/>
      <c r="U636" s="294"/>
      <c r="V636" s="294"/>
      <c r="W636" s="294"/>
      <c r="X636" s="294"/>
      <c r="Y636" s="294"/>
    </row>
    <row r="637" spans="1:25" ht="21" x14ac:dyDescent="0.4">
      <c r="A637" s="294"/>
      <c r="B637" s="294"/>
      <c r="C637" s="294"/>
      <c r="D637" s="294"/>
      <c r="E637" s="294"/>
      <c r="F637" s="294"/>
      <c r="G637" s="295"/>
      <c r="H637" s="294"/>
      <c r="I637" s="294"/>
      <c r="J637" s="294"/>
      <c r="K637" s="294"/>
      <c r="L637" s="294"/>
      <c r="M637" s="294"/>
      <c r="N637" s="294"/>
      <c r="O637" s="294"/>
      <c r="P637" s="294"/>
      <c r="Q637" s="294"/>
      <c r="R637" s="294"/>
      <c r="S637" s="294"/>
      <c r="T637" s="294"/>
      <c r="U637" s="294"/>
      <c r="V637" s="294"/>
      <c r="W637" s="294"/>
      <c r="X637" s="294"/>
      <c r="Y637" s="294"/>
    </row>
    <row r="638" spans="1:25" ht="21" x14ac:dyDescent="0.4">
      <c r="A638" s="294"/>
      <c r="B638" s="294"/>
      <c r="C638" s="294"/>
      <c r="D638" s="294"/>
      <c r="E638" s="294"/>
      <c r="F638" s="294"/>
      <c r="G638" s="295"/>
      <c r="H638" s="294"/>
      <c r="I638" s="294"/>
      <c r="J638" s="294"/>
      <c r="K638" s="294"/>
      <c r="L638" s="294"/>
      <c r="M638" s="294"/>
      <c r="N638" s="294"/>
      <c r="O638" s="294"/>
      <c r="P638" s="294"/>
      <c r="Q638" s="294"/>
      <c r="R638" s="294"/>
      <c r="S638" s="294"/>
      <c r="T638" s="294"/>
      <c r="U638" s="294"/>
      <c r="V638" s="294"/>
      <c r="W638" s="294"/>
      <c r="X638" s="294"/>
      <c r="Y638" s="294"/>
    </row>
    <row r="639" spans="1:25" ht="21" x14ac:dyDescent="0.4">
      <c r="A639" s="294"/>
      <c r="B639" s="294"/>
      <c r="C639" s="294"/>
      <c r="D639" s="294"/>
      <c r="E639" s="294"/>
      <c r="F639" s="294"/>
      <c r="G639" s="295"/>
      <c r="H639" s="294"/>
      <c r="I639" s="294"/>
      <c r="J639" s="294"/>
      <c r="K639" s="294"/>
      <c r="L639" s="294"/>
      <c r="M639" s="294"/>
      <c r="N639" s="294"/>
      <c r="O639" s="294"/>
      <c r="P639" s="294"/>
      <c r="Q639" s="294"/>
      <c r="R639" s="294"/>
      <c r="S639" s="294"/>
      <c r="T639" s="294"/>
      <c r="U639" s="294"/>
      <c r="V639" s="294"/>
      <c r="W639" s="294"/>
      <c r="X639" s="294"/>
      <c r="Y639" s="294"/>
    </row>
    <row r="640" spans="1:25" ht="21" x14ac:dyDescent="0.4">
      <c r="A640" s="294"/>
      <c r="B640" s="294"/>
      <c r="C640" s="294"/>
      <c r="D640" s="294"/>
      <c r="E640" s="294"/>
      <c r="F640" s="294"/>
      <c r="G640" s="295"/>
      <c r="H640" s="294"/>
      <c r="I640" s="294"/>
      <c r="J640" s="294"/>
      <c r="K640" s="294"/>
      <c r="L640" s="294"/>
      <c r="M640" s="294"/>
      <c r="N640" s="294"/>
      <c r="O640" s="294"/>
      <c r="P640" s="294"/>
      <c r="Q640" s="294"/>
      <c r="R640" s="294"/>
      <c r="S640" s="294"/>
      <c r="T640" s="294"/>
      <c r="U640" s="294"/>
      <c r="V640" s="294"/>
      <c r="W640" s="294"/>
      <c r="X640" s="294"/>
      <c r="Y640" s="294"/>
    </row>
    <row r="641" spans="1:25" ht="21" x14ac:dyDescent="0.4">
      <c r="A641" s="294"/>
      <c r="B641" s="294"/>
      <c r="C641" s="294"/>
      <c r="D641" s="294"/>
      <c r="E641" s="294"/>
      <c r="F641" s="294"/>
      <c r="G641" s="295"/>
      <c r="H641" s="294"/>
      <c r="I641" s="294"/>
      <c r="J641" s="294"/>
      <c r="K641" s="294"/>
      <c r="L641" s="294"/>
      <c r="M641" s="294"/>
      <c r="N641" s="294"/>
      <c r="O641" s="294"/>
      <c r="P641" s="294"/>
      <c r="Q641" s="294"/>
      <c r="R641" s="294"/>
      <c r="S641" s="294"/>
      <c r="T641" s="294"/>
      <c r="U641" s="294"/>
      <c r="V641" s="294"/>
      <c r="W641" s="294"/>
      <c r="X641" s="294"/>
      <c r="Y641" s="294"/>
    </row>
    <row r="642" spans="1:25" ht="21" x14ac:dyDescent="0.4">
      <c r="A642" s="294"/>
      <c r="B642" s="294"/>
      <c r="C642" s="294"/>
      <c r="D642" s="294"/>
      <c r="E642" s="294"/>
      <c r="F642" s="294"/>
      <c r="G642" s="295"/>
      <c r="H642" s="294"/>
      <c r="I642" s="294"/>
      <c r="J642" s="294"/>
      <c r="K642" s="294"/>
      <c r="L642" s="294"/>
      <c r="M642" s="294"/>
      <c r="N642" s="294"/>
      <c r="O642" s="294"/>
      <c r="P642" s="294"/>
      <c r="Q642" s="294"/>
      <c r="R642" s="294"/>
      <c r="S642" s="294"/>
      <c r="T642" s="294"/>
      <c r="U642" s="294"/>
      <c r="V642" s="294"/>
      <c r="W642" s="294"/>
      <c r="X642" s="294"/>
      <c r="Y642" s="294"/>
    </row>
    <row r="643" spans="1:25" ht="21" x14ac:dyDescent="0.4">
      <c r="A643" s="294"/>
      <c r="B643" s="294"/>
      <c r="C643" s="294"/>
      <c r="D643" s="294"/>
      <c r="E643" s="294"/>
      <c r="F643" s="294"/>
      <c r="G643" s="295"/>
      <c r="H643" s="294"/>
      <c r="I643" s="294"/>
      <c r="J643" s="294"/>
      <c r="K643" s="294"/>
      <c r="L643" s="294"/>
      <c r="M643" s="294"/>
      <c r="N643" s="294"/>
      <c r="O643" s="294"/>
      <c r="P643" s="294"/>
      <c r="Q643" s="294"/>
      <c r="R643" s="294"/>
      <c r="S643" s="294"/>
      <c r="T643" s="294"/>
      <c r="U643" s="294"/>
      <c r="V643" s="294"/>
      <c r="W643" s="294"/>
      <c r="X643" s="294"/>
      <c r="Y643" s="294"/>
    </row>
    <row r="644" spans="1:25" ht="21" x14ac:dyDescent="0.4">
      <c r="A644" s="294"/>
      <c r="B644" s="294"/>
      <c r="C644" s="294"/>
      <c r="D644" s="294"/>
      <c r="E644" s="294"/>
      <c r="F644" s="294"/>
      <c r="G644" s="295"/>
      <c r="H644" s="294"/>
      <c r="I644" s="294"/>
      <c r="J644" s="294"/>
      <c r="K644" s="294"/>
      <c r="L644" s="294"/>
      <c r="M644" s="294"/>
      <c r="N644" s="294"/>
      <c r="O644" s="294"/>
      <c r="P644" s="294"/>
      <c r="Q644" s="294"/>
      <c r="R644" s="294"/>
      <c r="S644" s="294"/>
      <c r="T644" s="294"/>
      <c r="U644" s="294"/>
      <c r="V644" s="294"/>
      <c r="W644" s="294"/>
      <c r="X644" s="294"/>
      <c r="Y644" s="294"/>
    </row>
    <row r="645" spans="1:25" ht="21" x14ac:dyDescent="0.4">
      <c r="A645" s="294"/>
      <c r="B645" s="294"/>
      <c r="C645" s="294"/>
      <c r="D645" s="294"/>
      <c r="E645" s="294"/>
      <c r="F645" s="294"/>
      <c r="G645" s="295"/>
      <c r="H645" s="294"/>
      <c r="I645" s="294"/>
      <c r="J645" s="294"/>
      <c r="K645" s="294"/>
      <c r="L645" s="294"/>
      <c r="M645" s="294"/>
      <c r="N645" s="294"/>
      <c r="O645" s="294"/>
      <c r="P645" s="294"/>
      <c r="Q645" s="294"/>
      <c r="R645" s="294"/>
      <c r="S645" s="294"/>
      <c r="T645" s="294"/>
      <c r="U645" s="294"/>
      <c r="V645" s="294"/>
      <c r="W645" s="294"/>
      <c r="X645" s="294"/>
      <c r="Y645" s="294"/>
    </row>
    <row r="646" spans="1:25" ht="21" x14ac:dyDescent="0.4">
      <c r="A646" s="294"/>
      <c r="B646" s="294"/>
      <c r="C646" s="294"/>
      <c r="D646" s="294"/>
      <c r="E646" s="294"/>
      <c r="F646" s="294"/>
      <c r="G646" s="295"/>
      <c r="H646" s="294"/>
      <c r="I646" s="294"/>
      <c r="J646" s="294"/>
      <c r="K646" s="294"/>
      <c r="L646" s="294"/>
      <c r="M646" s="294"/>
      <c r="N646" s="294"/>
      <c r="O646" s="294"/>
      <c r="P646" s="294"/>
      <c r="Q646" s="294"/>
      <c r="R646" s="294"/>
      <c r="S646" s="294"/>
      <c r="T646" s="294"/>
      <c r="U646" s="294"/>
      <c r="V646" s="294"/>
      <c r="W646" s="294"/>
      <c r="X646" s="294"/>
      <c r="Y646" s="294"/>
    </row>
    <row r="647" spans="1:25" ht="21" x14ac:dyDescent="0.4">
      <c r="A647" s="294"/>
      <c r="B647" s="294"/>
      <c r="C647" s="294"/>
      <c r="D647" s="294"/>
      <c r="E647" s="294"/>
      <c r="F647" s="294"/>
      <c r="G647" s="295"/>
      <c r="H647" s="294"/>
      <c r="I647" s="294"/>
      <c r="J647" s="294"/>
      <c r="K647" s="294"/>
      <c r="L647" s="294"/>
      <c r="M647" s="294"/>
      <c r="N647" s="294"/>
      <c r="O647" s="294"/>
      <c r="P647" s="294"/>
      <c r="Q647" s="294"/>
      <c r="R647" s="294"/>
      <c r="S647" s="294"/>
      <c r="T647" s="294"/>
      <c r="U647" s="294"/>
      <c r="V647" s="294"/>
      <c r="W647" s="294"/>
      <c r="X647" s="294"/>
      <c r="Y647" s="294"/>
    </row>
    <row r="648" spans="1:25" ht="21" x14ac:dyDescent="0.4">
      <c r="A648" s="294"/>
      <c r="B648" s="294"/>
      <c r="C648" s="294"/>
      <c r="D648" s="294"/>
      <c r="E648" s="294"/>
      <c r="F648" s="294"/>
      <c r="G648" s="295"/>
      <c r="H648" s="294"/>
      <c r="I648" s="294"/>
      <c r="J648" s="294"/>
      <c r="K648" s="294"/>
      <c r="L648" s="294"/>
      <c r="M648" s="294"/>
      <c r="N648" s="294"/>
      <c r="O648" s="294"/>
      <c r="P648" s="294"/>
      <c r="Q648" s="294"/>
      <c r="R648" s="294"/>
      <c r="S648" s="294"/>
      <c r="T648" s="294"/>
      <c r="U648" s="294"/>
      <c r="V648" s="294"/>
      <c r="W648" s="294"/>
      <c r="X648" s="294"/>
      <c r="Y648" s="294"/>
    </row>
    <row r="649" spans="1:25" ht="21" x14ac:dyDescent="0.4">
      <c r="A649" s="294"/>
      <c r="B649" s="294"/>
      <c r="C649" s="294"/>
      <c r="D649" s="294"/>
      <c r="E649" s="294"/>
      <c r="F649" s="294"/>
      <c r="G649" s="295"/>
      <c r="H649" s="294"/>
      <c r="I649" s="294"/>
      <c r="J649" s="294"/>
      <c r="K649" s="294"/>
      <c r="L649" s="294"/>
      <c r="M649" s="294"/>
      <c r="N649" s="294"/>
      <c r="O649" s="294"/>
      <c r="P649" s="294"/>
      <c r="Q649" s="294"/>
      <c r="R649" s="294"/>
      <c r="S649" s="294"/>
      <c r="T649" s="294"/>
      <c r="U649" s="294"/>
      <c r="V649" s="294"/>
      <c r="W649" s="294"/>
      <c r="X649" s="294"/>
      <c r="Y649" s="294"/>
    </row>
    <row r="650" spans="1:25" ht="21" x14ac:dyDescent="0.4">
      <c r="A650" s="294"/>
      <c r="B650" s="294"/>
      <c r="C650" s="294"/>
      <c r="D650" s="294"/>
      <c r="E650" s="294"/>
      <c r="F650" s="294"/>
      <c r="G650" s="295"/>
      <c r="H650" s="294"/>
      <c r="I650" s="294"/>
      <c r="J650" s="294"/>
      <c r="K650" s="294"/>
      <c r="L650" s="294"/>
      <c r="M650" s="294"/>
      <c r="N650" s="294"/>
      <c r="O650" s="294"/>
      <c r="P650" s="294"/>
      <c r="Q650" s="294"/>
      <c r="R650" s="294"/>
      <c r="S650" s="294"/>
      <c r="T650" s="294"/>
      <c r="U650" s="294"/>
      <c r="V650" s="294"/>
      <c r="W650" s="294"/>
      <c r="X650" s="294"/>
      <c r="Y650" s="294"/>
    </row>
    <row r="651" spans="1:25" ht="21" x14ac:dyDescent="0.4">
      <c r="A651" s="294"/>
      <c r="B651" s="294"/>
      <c r="C651" s="294"/>
      <c r="D651" s="294"/>
      <c r="E651" s="294"/>
      <c r="F651" s="294"/>
      <c r="G651" s="295"/>
      <c r="H651" s="294"/>
      <c r="I651" s="294"/>
      <c r="J651" s="294"/>
      <c r="K651" s="294"/>
      <c r="L651" s="294"/>
      <c r="M651" s="294"/>
      <c r="N651" s="294"/>
      <c r="O651" s="294"/>
      <c r="P651" s="294"/>
      <c r="Q651" s="294"/>
      <c r="R651" s="294"/>
      <c r="S651" s="294"/>
      <c r="T651" s="294"/>
      <c r="U651" s="294"/>
      <c r="V651" s="294"/>
      <c r="W651" s="294"/>
      <c r="X651" s="294"/>
      <c r="Y651" s="294"/>
    </row>
    <row r="652" spans="1:25" ht="21" x14ac:dyDescent="0.4">
      <c r="A652" s="294"/>
      <c r="B652" s="294"/>
      <c r="C652" s="294"/>
      <c r="D652" s="294"/>
      <c r="E652" s="294"/>
      <c r="F652" s="294"/>
      <c r="G652" s="295"/>
      <c r="H652" s="294"/>
      <c r="I652" s="294"/>
      <c r="J652" s="294"/>
      <c r="K652" s="294"/>
      <c r="L652" s="294"/>
      <c r="M652" s="294"/>
      <c r="N652" s="294"/>
      <c r="O652" s="294"/>
      <c r="P652" s="294"/>
      <c r="Q652" s="294"/>
      <c r="R652" s="294"/>
      <c r="S652" s="294"/>
      <c r="T652" s="294"/>
      <c r="U652" s="294"/>
      <c r="V652" s="294"/>
      <c r="W652" s="294"/>
      <c r="X652" s="294"/>
      <c r="Y652" s="294"/>
    </row>
    <row r="653" spans="1:25" ht="21" x14ac:dyDescent="0.4">
      <c r="A653" s="294"/>
      <c r="B653" s="294"/>
      <c r="C653" s="294"/>
      <c r="D653" s="294"/>
      <c r="E653" s="294"/>
      <c r="F653" s="294"/>
      <c r="G653" s="295"/>
      <c r="H653" s="294"/>
      <c r="I653" s="294"/>
      <c r="J653" s="294"/>
      <c r="K653" s="294"/>
      <c r="L653" s="294"/>
      <c r="M653" s="294"/>
      <c r="N653" s="294"/>
      <c r="O653" s="294"/>
      <c r="P653" s="294"/>
      <c r="Q653" s="294"/>
      <c r="R653" s="294"/>
      <c r="S653" s="294"/>
      <c r="T653" s="294"/>
      <c r="U653" s="294"/>
      <c r="V653" s="294"/>
      <c r="W653" s="294"/>
      <c r="X653" s="294"/>
      <c r="Y653" s="294"/>
    </row>
    <row r="654" spans="1:25" ht="21" x14ac:dyDescent="0.4">
      <c r="A654" s="294"/>
      <c r="B654" s="294"/>
      <c r="C654" s="294"/>
      <c r="D654" s="294"/>
      <c r="E654" s="294"/>
      <c r="F654" s="294"/>
      <c r="G654" s="295"/>
      <c r="H654" s="294"/>
      <c r="I654" s="294"/>
      <c r="J654" s="294"/>
      <c r="K654" s="294"/>
      <c r="L654" s="294"/>
      <c r="M654" s="294"/>
      <c r="N654" s="294"/>
      <c r="O654" s="294"/>
      <c r="P654" s="294"/>
      <c r="Q654" s="294"/>
      <c r="R654" s="294"/>
      <c r="S654" s="294"/>
      <c r="T654" s="294"/>
      <c r="U654" s="294"/>
      <c r="V654" s="294"/>
      <c r="W654" s="294"/>
      <c r="X654" s="294"/>
      <c r="Y654" s="294"/>
    </row>
    <row r="655" spans="1:25" ht="21" x14ac:dyDescent="0.4">
      <c r="A655" s="294"/>
      <c r="B655" s="294"/>
      <c r="C655" s="294"/>
      <c r="D655" s="294"/>
      <c r="E655" s="294"/>
      <c r="F655" s="294"/>
      <c r="G655" s="295"/>
      <c r="H655" s="294"/>
      <c r="I655" s="294"/>
      <c r="J655" s="294"/>
      <c r="K655" s="294"/>
      <c r="L655" s="294"/>
      <c r="M655" s="294"/>
      <c r="N655" s="294"/>
      <c r="O655" s="294"/>
      <c r="P655" s="294"/>
      <c r="Q655" s="294"/>
      <c r="R655" s="294"/>
      <c r="S655" s="294"/>
      <c r="T655" s="294"/>
      <c r="U655" s="294"/>
      <c r="V655" s="294"/>
      <c r="W655" s="294"/>
      <c r="X655" s="294"/>
      <c r="Y655" s="294"/>
    </row>
    <row r="656" spans="1:25" ht="21" x14ac:dyDescent="0.4">
      <c r="A656" s="294"/>
      <c r="B656" s="294"/>
      <c r="C656" s="294"/>
      <c r="D656" s="294"/>
      <c r="E656" s="294"/>
      <c r="F656" s="294"/>
      <c r="G656" s="295"/>
      <c r="H656" s="294"/>
      <c r="I656" s="294"/>
      <c r="J656" s="294"/>
      <c r="K656" s="294"/>
      <c r="L656" s="294"/>
      <c r="M656" s="294"/>
      <c r="N656" s="294"/>
      <c r="O656" s="294"/>
      <c r="P656" s="294"/>
      <c r="Q656" s="294"/>
      <c r="R656" s="294"/>
      <c r="S656" s="294"/>
      <c r="T656" s="294"/>
      <c r="U656" s="294"/>
      <c r="V656" s="294"/>
      <c r="W656" s="294"/>
      <c r="X656" s="294"/>
      <c r="Y656" s="294"/>
    </row>
    <row r="657" spans="1:25" ht="21" x14ac:dyDescent="0.4">
      <c r="A657" s="294"/>
      <c r="B657" s="294"/>
      <c r="C657" s="294"/>
      <c r="D657" s="294"/>
      <c r="E657" s="294"/>
      <c r="F657" s="294"/>
      <c r="G657" s="295"/>
      <c r="H657" s="294"/>
      <c r="I657" s="294"/>
      <c r="J657" s="294"/>
      <c r="K657" s="294"/>
      <c r="L657" s="294"/>
      <c r="M657" s="294"/>
      <c r="N657" s="294"/>
      <c r="O657" s="294"/>
      <c r="P657" s="294"/>
      <c r="Q657" s="294"/>
      <c r="R657" s="294"/>
      <c r="S657" s="294"/>
      <c r="T657" s="294"/>
      <c r="U657" s="294"/>
      <c r="V657" s="294"/>
      <c r="W657" s="294"/>
      <c r="X657" s="294"/>
      <c r="Y657" s="294"/>
    </row>
    <row r="658" spans="1:25" ht="21" x14ac:dyDescent="0.4">
      <c r="A658" s="294"/>
      <c r="B658" s="294"/>
      <c r="C658" s="294"/>
      <c r="D658" s="294"/>
      <c r="E658" s="294"/>
      <c r="F658" s="294"/>
      <c r="G658" s="295"/>
      <c r="H658" s="294"/>
      <c r="I658" s="294"/>
      <c r="J658" s="294"/>
      <c r="K658" s="294"/>
      <c r="L658" s="294"/>
      <c r="M658" s="294"/>
      <c r="N658" s="294"/>
      <c r="O658" s="294"/>
      <c r="P658" s="294"/>
      <c r="Q658" s="294"/>
      <c r="R658" s="294"/>
      <c r="S658" s="294"/>
      <c r="T658" s="294"/>
      <c r="U658" s="294"/>
      <c r="V658" s="294"/>
      <c r="W658" s="294"/>
      <c r="X658" s="294"/>
      <c r="Y658" s="294"/>
    </row>
    <row r="659" spans="1:25" ht="21" x14ac:dyDescent="0.4">
      <c r="A659" s="294"/>
      <c r="B659" s="294"/>
      <c r="C659" s="294"/>
      <c r="D659" s="294"/>
      <c r="E659" s="294"/>
      <c r="F659" s="294"/>
      <c r="G659" s="295"/>
      <c r="H659" s="294"/>
      <c r="I659" s="294"/>
      <c r="J659" s="294"/>
      <c r="K659" s="294"/>
      <c r="L659" s="294"/>
      <c r="M659" s="294"/>
      <c r="N659" s="294"/>
      <c r="O659" s="294"/>
      <c r="P659" s="294"/>
      <c r="Q659" s="294"/>
      <c r="R659" s="294"/>
      <c r="S659" s="294"/>
      <c r="T659" s="294"/>
      <c r="U659" s="294"/>
      <c r="V659" s="294"/>
      <c r="W659" s="294"/>
      <c r="X659" s="294"/>
      <c r="Y659" s="294"/>
    </row>
    <row r="660" spans="1:25" ht="21" x14ac:dyDescent="0.4">
      <c r="A660" s="294"/>
      <c r="B660" s="294"/>
      <c r="C660" s="294"/>
      <c r="D660" s="294"/>
      <c r="E660" s="294"/>
      <c r="F660" s="294"/>
      <c r="G660" s="295"/>
      <c r="H660" s="294"/>
      <c r="I660" s="294"/>
      <c r="J660" s="294"/>
      <c r="K660" s="294"/>
      <c r="L660" s="294"/>
      <c r="M660" s="294"/>
      <c r="N660" s="294"/>
      <c r="O660" s="294"/>
      <c r="P660" s="294"/>
      <c r="Q660" s="294"/>
      <c r="R660" s="294"/>
      <c r="S660" s="294"/>
      <c r="T660" s="294"/>
      <c r="U660" s="294"/>
      <c r="V660" s="294"/>
      <c r="W660" s="294"/>
      <c r="X660" s="294"/>
      <c r="Y660" s="294"/>
    </row>
    <row r="661" spans="1:25" ht="21" x14ac:dyDescent="0.4">
      <c r="A661" s="294"/>
      <c r="B661" s="294"/>
      <c r="C661" s="294"/>
      <c r="D661" s="294"/>
      <c r="E661" s="294"/>
      <c r="F661" s="294"/>
      <c r="G661" s="295"/>
      <c r="H661" s="294"/>
      <c r="I661" s="294"/>
      <c r="J661" s="294"/>
      <c r="K661" s="294"/>
      <c r="L661" s="294"/>
      <c r="M661" s="294"/>
      <c r="N661" s="294"/>
      <c r="O661" s="294"/>
      <c r="P661" s="294"/>
      <c r="Q661" s="294"/>
      <c r="R661" s="294"/>
      <c r="S661" s="294"/>
      <c r="T661" s="294"/>
      <c r="U661" s="294"/>
      <c r="V661" s="294"/>
      <c r="W661" s="294"/>
      <c r="X661" s="294"/>
      <c r="Y661" s="294"/>
    </row>
    <row r="662" spans="1:25" ht="21" x14ac:dyDescent="0.4">
      <c r="A662" s="294"/>
      <c r="B662" s="294"/>
      <c r="C662" s="294"/>
      <c r="D662" s="294"/>
      <c r="E662" s="294"/>
      <c r="F662" s="294"/>
      <c r="G662" s="295"/>
      <c r="H662" s="294"/>
      <c r="I662" s="294"/>
      <c r="J662" s="294"/>
      <c r="K662" s="294"/>
      <c r="L662" s="294"/>
      <c r="M662" s="294"/>
      <c r="N662" s="294"/>
      <c r="O662" s="294"/>
      <c r="P662" s="294"/>
      <c r="Q662" s="294"/>
      <c r="R662" s="294"/>
      <c r="S662" s="294"/>
      <c r="T662" s="294"/>
      <c r="U662" s="294"/>
      <c r="V662" s="294"/>
      <c r="W662" s="294"/>
      <c r="X662" s="294"/>
      <c r="Y662" s="294"/>
    </row>
    <row r="663" spans="1:25" ht="21" x14ac:dyDescent="0.4">
      <c r="A663" s="294"/>
      <c r="B663" s="294"/>
      <c r="C663" s="294"/>
      <c r="D663" s="294"/>
      <c r="E663" s="294"/>
      <c r="F663" s="294"/>
      <c r="G663" s="295"/>
      <c r="H663" s="294"/>
      <c r="I663" s="294"/>
      <c r="J663" s="294"/>
      <c r="K663" s="294"/>
      <c r="L663" s="294"/>
      <c r="M663" s="294"/>
      <c r="N663" s="294"/>
      <c r="O663" s="294"/>
      <c r="P663" s="294"/>
      <c r="Q663" s="294"/>
      <c r="R663" s="294"/>
      <c r="S663" s="294"/>
      <c r="T663" s="294"/>
      <c r="U663" s="294"/>
      <c r="V663" s="294"/>
      <c r="W663" s="294"/>
      <c r="X663" s="294"/>
      <c r="Y663" s="294"/>
    </row>
    <row r="664" spans="1:25" ht="21" x14ac:dyDescent="0.4">
      <c r="A664" s="294"/>
      <c r="B664" s="294"/>
      <c r="C664" s="294"/>
      <c r="D664" s="294"/>
      <c r="E664" s="294"/>
      <c r="F664" s="294"/>
      <c r="G664" s="295"/>
      <c r="H664" s="294"/>
      <c r="I664" s="294"/>
      <c r="J664" s="294"/>
      <c r="K664" s="294"/>
      <c r="L664" s="294"/>
      <c r="M664" s="294"/>
      <c r="N664" s="294"/>
      <c r="O664" s="294"/>
      <c r="P664" s="294"/>
      <c r="Q664" s="294"/>
      <c r="R664" s="294"/>
      <c r="S664" s="294"/>
      <c r="T664" s="294"/>
      <c r="U664" s="294"/>
      <c r="V664" s="294"/>
      <c r="W664" s="294"/>
      <c r="X664" s="294"/>
      <c r="Y664" s="294"/>
    </row>
    <row r="665" spans="1:25" ht="21" x14ac:dyDescent="0.4">
      <c r="A665" s="294"/>
      <c r="B665" s="294"/>
      <c r="C665" s="294"/>
      <c r="D665" s="294"/>
      <c r="E665" s="294"/>
      <c r="F665" s="294"/>
      <c r="G665" s="295"/>
      <c r="H665" s="294"/>
      <c r="I665" s="294"/>
      <c r="J665" s="294"/>
      <c r="K665" s="294"/>
      <c r="L665" s="294"/>
      <c r="M665" s="294"/>
      <c r="N665" s="294"/>
      <c r="O665" s="294"/>
      <c r="P665" s="294"/>
      <c r="Q665" s="294"/>
      <c r="R665" s="294"/>
      <c r="S665" s="294"/>
      <c r="T665" s="294"/>
      <c r="U665" s="294"/>
      <c r="V665" s="294"/>
      <c r="W665" s="294"/>
      <c r="X665" s="294"/>
      <c r="Y665" s="294"/>
    </row>
    <row r="666" spans="1:25" ht="21" x14ac:dyDescent="0.4">
      <c r="A666" s="294"/>
      <c r="B666" s="294"/>
      <c r="C666" s="294"/>
      <c r="D666" s="294"/>
      <c r="E666" s="294"/>
      <c r="F666" s="294"/>
      <c r="G666" s="295"/>
      <c r="H666" s="294"/>
      <c r="I666" s="294"/>
      <c r="J666" s="294"/>
      <c r="K666" s="294"/>
      <c r="L666" s="294"/>
      <c r="M666" s="294"/>
      <c r="N666" s="294"/>
      <c r="O666" s="294"/>
      <c r="P666" s="294"/>
      <c r="Q666" s="294"/>
      <c r="R666" s="294"/>
      <c r="S666" s="294"/>
      <c r="T666" s="294"/>
      <c r="U666" s="294"/>
      <c r="V666" s="294"/>
      <c r="W666" s="294"/>
      <c r="X666" s="294"/>
      <c r="Y666" s="294"/>
    </row>
    <row r="667" spans="1:25" ht="21" x14ac:dyDescent="0.4">
      <c r="A667" s="294"/>
      <c r="B667" s="294"/>
      <c r="C667" s="294"/>
      <c r="D667" s="294"/>
      <c r="E667" s="294"/>
      <c r="F667" s="294"/>
      <c r="G667" s="295"/>
      <c r="H667" s="294"/>
      <c r="I667" s="294"/>
      <c r="J667" s="294"/>
      <c r="K667" s="294"/>
      <c r="L667" s="294"/>
      <c r="M667" s="294"/>
      <c r="N667" s="294"/>
      <c r="O667" s="294"/>
      <c r="P667" s="294"/>
      <c r="Q667" s="294"/>
      <c r="R667" s="294"/>
      <c r="S667" s="294"/>
      <c r="T667" s="294"/>
      <c r="U667" s="294"/>
      <c r="V667" s="294"/>
      <c r="W667" s="294"/>
      <c r="X667" s="294"/>
      <c r="Y667" s="294"/>
    </row>
    <row r="668" spans="1:25" ht="21" x14ac:dyDescent="0.4">
      <c r="A668" s="294"/>
      <c r="B668" s="294"/>
      <c r="C668" s="294"/>
      <c r="D668" s="294"/>
      <c r="E668" s="294"/>
      <c r="F668" s="294"/>
      <c r="G668" s="295"/>
      <c r="H668" s="294"/>
      <c r="I668" s="294"/>
      <c r="J668" s="294"/>
      <c r="K668" s="294"/>
      <c r="L668" s="294"/>
      <c r="M668" s="294"/>
      <c r="N668" s="294"/>
      <c r="O668" s="294"/>
      <c r="P668" s="294"/>
      <c r="Q668" s="294"/>
      <c r="R668" s="294"/>
      <c r="S668" s="294"/>
      <c r="T668" s="294"/>
      <c r="U668" s="294"/>
      <c r="V668" s="294"/>
      <c r="W668" s="294"/>
      <c r="X668" s="294"/>
      <c r="Y668" s="294"/>
    </row>
    <row r="669" spans="1:25" ht="21" x14ac:dyDescent="0.4">
      <c r="A669" s="294"/>
      <c r="B669" s="294"/>
      <c r="C669" s="294"/>
      <c r="D669" s="294"/>
      <c r="E669" s="294"/>
      <c r="F669" s="294"/>
      <c r="G669" s="295"/>
      <c r="H669" s="294"/>
      <c r="I669" s="294"/>
      <c r="J669" s="294"/>
      <c r="K669" s="294"/>
      <c r="L669" s="294"/>
      <c r="M669" s="294"/>
      <c r="N669" s="294"/>
      <c r="O669" s="294"/>
      <c r="P669" s="294"/>
      <c r="Q669" s="294"/>
      <c r="R669" s="294"/>
      <c r="S669" s="294"/>
      <c r="T669" s="294"/>
      <c r="U669" s="294"/>
      <c r="V669" s="294"/>
      <c r="W669" s="294"/>
      <c r="X669" s="294"/>
      <c r="Y669" s="294"/>
    </row>
    <row r="670" spans="1:25" ht="21" x14ac:dyDescent="0.4">
      <c r="A670" s="294"/>
      <c r="B670" s="294"/>
      <c r="C670" s="294"/>
      <c r="D670" s="294"/>
      <c r="E670" s="294"/>
      <c r="F670" s="294"/>
      <c r="G670" s="295"/>
      <c r="H670" s="294"/>
      <c r="I670" s="294"/>
      <c r="J670" s="294"/>
      <c r="K670" s="294"/>
      <c r="L670" s="294"/>
      <c r="M670" s="294"/>
      <c r="N670" s="294"/>
      <c r="O670" s="294"/>
      <c r="P670" s="294"/>
      <c r="Q670" s="294"/>
      <c r="R670" s="294"/>
      <c r="S670" s="294"/>
      <c r="T670" s="294"/>
      <c r="U670" s="294"/>
      <c r="V670" s="294"/>
      <c r="W670" s="294"/>
      <c r="X670" s="294"/>
      <c r="Y670" s="294"/>
    </row>
    <row r="671" spans="1:25" ht="21" x14ac:dyDescent="0.4">
      <c r="A671" s="294"/>
      <c r="B671" s="294"/>
      <c r="C671" s="294"/>
      <c r="D671" s="294"/>
      <c r="E671" s="294"/>
      <c r="F671" s="294"/>
      <c r="G671" s="295"/>
      <c r="H671" s="294"/>
      <c r="I671" s="294"/>
      <c r="J671" s="294"/>
      <c r="K671" s="294"/>
      <c r="L671" s="294"/>
      <c r="M671" s="294"/>
      <c r="N671" s="294"/>
      <c r="O671" s="294"/>
      <c r="P671" s="294"/>
      <c r="Q671" s="294"/>
      <c r="R671" s="294"/>
      <c r="S671" s="294"/>
      <c r="T671" s="294"/>
      <c r="U671" s="294"/>
      <c r="V671" s="294"/>
      <c r="W671" s="294"/>
      <c r="X671" s="294"/>
      <c r="Y671" s="294"/>
    </row>
    <row r="672" spans="1:25" ht="21" x14ac:dyDescent="0.4">
      <c r="A672" s="294"/>
      <c r="B672" s="294"/>
      <c r="C672" s="294"/>
      <c r="D672" s="294"/>
      <c r="E672" s="294"/>
      <c r="F672" s="294"/>
      <c r="G672" s="295"/>
      <c r="H672" s="294"/>
      <c r="I672" s="294"/>
      <c r="J672" s="294"/>
      <c r="K672" s="294"/>
      <c r="L672" s="294"/>
      <c r="M672" s="294"/>
      <c r="N672" s="294"/>
      <c r="O672" s="294"/>
      <c r="P672" s="294"/>
      <c r="Q672" s="294"/>
      <c r="R672" s="294"/>
      <c r="S672" s="294"/>
      <c r="T672" s="294"/>
      <c r="U672" s="294"/>
      <c r="V672" s="294"/>
      <c r="W672" s="294"/>
      <c r="X672" s="294"/>
      <c r="Y672" s="294"/>
    </row>
    <row r="673" spans="1:25" ht="21" x14ac:dyDescent="0.4">
      <c r="A673" s="294"/>
      <c r="B673" s="294"/>
      <c r="C673" s="294"/>
      <c r="D673" s="294"/>
      <c r="E673" s="294"/>
      <c r="F673" s="294"/>
      <c r="G673" s="295"/>
      <c r="H673" s="294"/>
      <c r="I673" s="294"/>
      <c r="J673" s="294"/>
      <c r="K673" s="294"/>
      <c r="L673" s="294"/>
      <c r="M673" s="294"/>
      <c r="N673" s="294"/>
      <c r="O673" s="294"/>
      <c r="P673" s="294"/>
      <c r="Q673" s="294"/>
      <c r="R673" s="294"/>
      <c r="S673" s="294"/>
      <c r="T673" s="294"/>
      <c r="U673" s="294"/>
      <c r="V673" s="294"/>
      <c r="W673" s="294"/>
      <c r="X673" s="294"/>
      <c r="Y673" s="294"/>
    </row>
    <row r="674" spans="1:25" ht="21" x14ac:dyDescent="0.4">
      <c r="A674" s="294"/>
      <c r="B674" s="294"/>
      <c r="C674" s="294"/>
      <c r="D674" s="294"/>
      <c r="E674" s="294"/>
      <c r="F674" s="294"/>
      <c r="G674" s="295"/>
      <c r="H674" s="294"/>
      <c r="I674" s="294"/>
      <c r="J674" s="294"/>
      <c r="K674" s="294"/>
      <c r="L674" s="294"/>
      <c r="M674" s="294"/>
      <c r="N674" s="294"/>
      <c r="O674" s="294"/>
      <c r="P674" s="294"/>
      <c r="Q674" s="294"/>
      <c r="R674" s="294"/>
      <c r="S674" s="294"/>
      <c r="T674" s="294"/>
      <c r="U674" s="294"/>
      <c r="V674" s="294"/>
      <c r="W674" s="294"/>
      <c r="X674" s="294"/>
      <c r="Y674" s="294"/>
    </row>
    <row r="675" spans="1:25" ht="21" x14ac:dyDescent="0.4">
      <c r="A675" s="294"/>
      <c r="B675" s="294"/>
      <c r="C675" s="294"/>
      <c r="D675" s="294"/>
      <c r="E675" s="294"/>
      <c r="F675" s="294"/>
      <c r="G675" s="295"/>
      <c r="H675" s="294"/>
      <c r="I675" s="294"/>
      <c r="J675" s="294"/>
      <c r="K675" s="294"/>
      <c r="L675" s="294"/>
      <c r="M675" s="294"/>
      <c r="N675" s="294"/>
      <c r="O675" s="294"/>
      <c r="P675" s="294"/>
      <c r="Q675" s="294"/>
      <c r="R675" s="294"/>
      <c r="S675" s="294"/>
      <c r="T675" s="294"/>
      <c r="U675" s="294"/>
      <c r="V675" s="294"/>
      <c r="W675" s="294"/>
      <c r="X675" s="294"/>
      <c r="Y675" s="294"/>
    </row>
    <row r="676" spans="1:25" ht="21" x14ac:dyDescent="0.4">
      <c r="A676" s="294"/>
      <c r="B676" s="294"/>
      <c r="C676" s="294"/>
      <c r="D676" s="294"/>
      <c r="E676" s="294"/>
      <c r="F676" s="294"/>
      <c r="G676" s="295"/>
      <c r="H676" s="294"/>
      <c r="I676" s="294"/>
      <c r="J676" s="294"/>
      <c r="K676" s="294"/>
      <c r="L676" s="294"/>
      <c r="M676" s="294"/>
      <c r="N676" s="294"/>
      <c r="O676" s="294"/>
      <c r="P676" s="294"/>
      <c r="Q676" s="294"/>
      <c r="R676" s="294"/>
      <c r="S676" s="294"/>
      <c r="T676" s="294"/>
      <c r="U676" s="294"/>
      <c r="V676" s="294"/>
      <c r="W676" s="294"/>
      <c r="X676" s="294"/>
      <c r="Y676" s="294"/>
    </row>
    <row r="677" spans="1:25" ht="21" x14ac:dyDescent="0.4">
      <c r="A677" s="294"/>
      <c r="B677" s="294"/>
      <c r="C677" s="294"/>
      <c r="D677" s="294"/>
      <c r="E677" s="294"/>
      <c r="F677" s="294"/>
      <c r="G677" s="295"/>
      <c r="H677" s="294"/>
      <c r="I677" s="294"/>
      <c r="J677" s="294"/>
      <c r="K677" s="294"/>
      <c r="L677" s="294"/>
      <c r="M677" s="294"/>
      <c r="N677" s="294"/>
      <c r="O677" s="294"/>
      <c r="P677" s="294"/>
      <c r="Q677" s="294"/>
      <c r="R677" s="294"/>
      <c r="S677" s="294"/>
      <c r="T677" s="294"/>
      <c r="U677" s="294"/>
      <c r="V677" s="294"/>
      <c r="W677" s="294"/>
      <c r="X677" s="294"/>
      <c r="Y677" s="294"/>
    </row>
    <row r="678" spans="1:25" ht="21" x14ac:dyDescent="0.4">
      <c r="A678" s="294"/>
      <c r="B678" s="294"/>
      <c r="C678" s="294"/>
      <c r="D678" s="294"/>
      <c r="E678" s="294"/>
      <c r="F678" s="294"/>
      <c r="G678" s="295"/>
      <c r="H678" s="294"/>
      <c r="I678" s="294"/>
      <c r="J678" s="294"/>
      <c r="K678" s="294"/>
      <c r="L678" s="294"/>
      <c r="M678" s="294"/>
      <c r="N678" s="294"/>
      <c r="O678" s="294"/>
      <c r="P678" s="294"/>
      <c r="Q678" s="294"/>
      <c r="R678" s="294"/>
      <c r="S678" s="294"/>
      <c r="T678" s="294"/>
      <c r="U678" s="294"/>
      <c r="V678" s="294"/>
      <c r="W678" s="294"/>
      <c r="X678" s="294"/>
      <c r="Y678" s="294"/>
    </row>
    <row r="679" spans="1:25" ht="21" x14ac:dyDescent="0.4">
      <c r="A679" s="294"/>
      <c r="B679" s="294"/>
      <c r="C679" s="294"/>
      <c r="D679" s="294"/>
      <c r="E679" s="294"/>
      <c r="F679" s="294"/>
      <c r="G679" s="295"/>
      <c r="H679" s="294"/>
      <c r="I679" s="294"/>
      <c r="J679" s="294"/>
      <c r="K679" s="294"/>
      <c r="L679" s="294"/>
      <c r="M679" s="294"/>
      <c r="N679" s="294"/>
      <c r="O679" s="294"/>
      <c r="P679" s="294"/>
      <c r="Q679" s="294"/>
      <c r="R679" s="294"/>
      <c r="S679" s="294"/>
      <c r="T679" s="294"/>
      <c r="U679" s="294"/>
      <c r="V679" s="294"/>
      <c r="W679" s="294"/>
      <c r="X679" s="294"/>
      <c r="Y679" s="294"/>
    </row>
    <row r="680" spans="1:25" ht="21" x14ac:dyDescent="0.4">
      <c r="A680" s="294"/>
      <c r="B680" s="294"/>
      <c r="C680" s="294"/>
      <c r="D680" s="294"/>
      <c r="E680" s="294"/>
      <c r="F680" s="294"/>
      <c r="G680" s="295"/>
      <c r="H680" s="294"/>
      <c r="I680" s="294"/>
      <c r="J680" s="294"/>
      <c r="K680" s="294"/>
      <c r="L680" s="294"/>
      <c r="M680" s="294"/>
      <c r="N680" s="294"/>
      <c r="O680" s="294"/>
      <c r="P680" s="294"/>
      <c r="Q680" s="294"/>
      <c r="R680" s="294"/>
      <c r="S680" s="294"/>
      <c r="T680" s="294"/>
      <c r="U680" s="294"/>
      <c r="V680" s="294"/>
      <c r="W680" s="294"/>
      <c r="X680" s="294"/>
      <c r="Y680" s="294"/>
    </row>
    <row r="681" spans="1:25" ht="21" x14ac:dyDescent="0.4">
      <c r="A681" s="294"/>
      <c r="B681" s="294"/>
      <c r="C681" s="294"/>
      <c r="D681" s="294"/>
      <c r="E681" s="294"/>
      <c r="F681" s="294"/>
      <c r="G681" s="295"/>
      <c r="H681" s="294"/>
      <c r="I681" s="294"/>
      <c r="J681" s="294"/>
      <c r="K681" s="294"/>
      <c r="L681" s="294"/>
      <c r="M681" s="294"/>
      <c r="N681" s="294"/>
      <c r="O681" s="294"/>
      <c r="P681" s="294"/>
      <c r="Q681" s="294"/>
      <c r="R681" s="294"/>
      <c r="S681" s="294"/>
      <c r="T681" s="294"/>
      <c r="U681" s="294"/>
      <c r="V681" s="294"/>
      <c r="W681" s="294"/>
      <c r="X681" s="294"/>
      <c r="Y681" s="294"/>
    </row>
    <row r="682" spans="1:25" ht="21" x14ac:dyDescent="0.4">
      <c r="A682" s="294"/>
      <c r="B682" s="294"/>
      <c r="C682" s="294"/>
      <c r="D682" s="294"/>
      <c r="E682" s="294"/>
      <c r="F682" s="294"/>
      <c r="G682" s="295"/>
      <c r="H682" s="294"/>
      <c r="I682" s="294"/>
      <c r="J682" s="294"/>
      <c r="K682" s="294"/>
      <c r="L682" s="294"/>
      <c r="M682" s="294"/>
      <c r="N682" s="294"/>
      <c r="O682" s="294"/>
      <c r="P682" s="294"/>
      <c r="Q682" s="294"/>
      <c r="R682" s="294"/>
      <c r="S682" s="294"/>
      <c r="T682" s="294"/>
      <c r="U682" s="294"/>
      <c r="V682" s="294"/>
      <c r="W682" s="294"/>
      <c r="X682" s="294"/>
      <c r="Y682" s="294"/>
    </row>
    <row r="683" spans="1:25" ht="21" x14ac:dyDescent="0.4">
      <c r="A683" s="294"/>
      <c r="B683" s="294"/>
      <c r="C683" s="294"/>
      <c r="D683" s="294"/>
      <c r="E683" s="294"/>
      <c r="F683" s="294"/>
      <c r="G683" s="295"/>
      <c r="H683" s="294"/>
      <c r="I683" s="294"/>
      <c r="J683" s="294"/>
      <c r="K683" s="294"/>
      <c r="L683" s="294"/>
      <c r="M683" s="294"/>
      <c r="N683" s="294"/>
      <c r="O683" s="294"/>
      <c r="P683" s="294"/>
      <c r="Q683" s="294"/>
      <c r="R683" s="294"/>
      <c r="S683" s="294"/>
      <c r="T683" s="294"/>
      <c r="U683" s="294"/>
      <c r="V683" s="294"/>
      <c r="W683" s="294"/>
      <c r="X683" s="294"/>
      <c r="Y683" s="294"/>
    </row>
    <row r="684" spans="1:25" ht="21" x14ac:dyDescent="0.4">
      <c r="A684" s="294"/>
      <c r="B684" s="294"/>
      <c r="C684" s="294"/>
      <c r="D684" s="294"/>
      <c r="E684" s="294"/>
      <c r="F684" s="294"/>
      <c r="G684" s="295"/>
      <c r="H684" s="294"/>
      <c r="I684" s="294"/>
      <c r="J684" s="294"/>
      <c r="K684" s="294"/>
      <c r="L684" s="294"/>
      <c r="M684" s="294"/>
      <c r="N684" s="294"/>
      <c r="O684" s="294"/>
      <c r="P684" s="294"/>
      <c r="Q684" s="294"/>
      <c r="R684" s="294"/>
      <c r="S684" s="294"/>
      <c r="T684" s="294"/>
      <c r="U684" s="294"/>
      <c r="V684" s="294"/>
      <c r="W684" s="294"/>
      <c r="X684" s="294"/>
      <c r="Y684" s="294"/>
    </row>
    <row r="685" spans="1:25" ht="21" x14ac:dyDescent="0.4">
      <c r="A685" s="294"/>
      <c r="B685" s="294"/>
      <c r="C685" s="294"/>
      <c r="D685" s="294"/>
      <c r="E685" s="294"/>
      <c r="F685" s="294"/>
      <c r="G685" s="295"/>
      <c r="H685" s="294"/>
      <c r="I685" s="294"/>
      <c r="J685" s="294"/>
      <c r="K685" s="294"/>
      <c r="L685" s="294"/>
      <c r="M685" s="294"/>
      <c r="N685" s="294"/>
      <c r="O685" s="294"/>
      <c r="P685" s="294"/>
      <c r="Q685" s="294"/>
      <c r="R685" s="294"/>
      <c r="S685" s="294"/>
      <c r="T685" s="294"/>
      <c r="U685" s="294"/>
      <c r="V685" s="294"/>
      <c r="W685" s="294"/>
      <c r="X685" s="294"/>
      <c r="Y685" s="294"/>
    </row>
    <row r="686" spans="1:25" ht="21" x14ac:dyDescent="0.4">
      <c r="A686" s="294"/>
      <c r="B686" s="294"/>
      <c r="C686" s="294"/>
      <c r="D686" s="294"/>
      <c r="E686" s="294"/>
      <c r="F686" s="294"/>
      <c r="G686" s="295"/>
      <c r="H686" s="294"/>
      <c r="I686" s="294"/>
      <c r="J686" s="294"/>
      <c r="K686" s="294"/>
      <c r="L686" s="294"/>
      <c r="M686" s="294"/>
      <c r="N686" s="294"/>
      <c r="O686" s="294"/>
      <c r="P686" s="294"/>
      <c r="Q686" s="294"/>
      <c r="R686" s="294"/>
      <c r="S686" s="294"/>
      <c r="T686" s="294"/>
      <c r="U686" s="294"/>
      <c r="V686" s="294"/>
      <c r="W686" s="294"/>
      <c r="X686" s="294"/>
      <c r="Y686" s="294"/>
    </row>
    <row r="687" spans="1:25" ht="21" x14ac:dyDescent="0.4">
      <c r="A687" s="294"/>
      <c r="B687" s="294"/>
      <c r="C687" s="294"/>
      <c r="D687" s="294"/>
      <c r="E687" s="294"/>
      <c r="F687" s="294"/>
      <c r="G687" s="295"/>
      <c r="H687" s="294"/>
      <c r="I687" s="294"/>
      <c r="J687" s="294"/>
      <c r="K687" s="294"/>
      <c r="L687" s="294"/>
      <c r="M687" s="294"/>
      <c r="N687" s="294"/>
      <c r="O687" s="294"/>
      <c r="P687" s="294"/>
      <c r="Q687" s="294"/>
      <c r="R687" s="294"/>
      <c r="S687" s="294"/>
      <c r="T687" s="294"/>
      <c r="U687" s="294"/>
      <c r="V687" s="294"/>
      <c r="W687" s="294"/>
      <c r="X687" s="294"/>
      <c r="Y687" s="294"/>
    </row>
    <row r="688" spans="1:25" ht="21" x14ac:dyDescent="0.4">
      <c r="A688" s="294"/>
      <c r="B688" s="294"/>
      <c r="C688" s="294"/>
      <c r="D688" s="294"/>
      <c r="E688" s="294"/>
      <c r="F688" s="294"/>
      <c r="G688" s="295"/>
      <c r="H688" s="294"/>
      <c r="I688" s="294"/>
      <c r="J688" s="294"/>
      <c r="K688" s="294"/>
      <c r="L688" s="294"/>
      <c r="M688" s="294"/>
      <c r="N688" s="294"/>
      <c r="O688" s="294"/>
      <c r="P688" s="294"/>
      <c r="Q688" s="294"/>
      <c r="R688" s="294"/>
      <c r="S688" s="294"/>
      <c r="T688" s="294"/>
      <c r="U688" s="294"/>
      <c r="V688" s="294"/>
      <c r="W688" s="294"/>
      <c r="X688" s="294"/>
      <c r="Y688" s="294"/>
    </row>
    <row r="689" spans="1:25" ht="21" x14ac:dyDescent="0.4">
      <c r="A689" s="294"/>
      <c r="B689" s="294"/>
      <c r="C689" s="294"/>
      <c r="D689" s="294"/>
      <c r="E689" s="294"/>
      <c r="F689" s="294"/>
      <c r="G689" s="295"/>
      <c r="H689" s="294"/>
      <c r="I689" s="294"/>
      <c r="J689" s="294"/>
      <c r="K689" s="294"/>
      <c r="L689" s="294"/>
      <c r="M689" s="294"/>
      <c r="N689" s="294"/>
      <c r="O689" s="294"/>
      <c r="P689" s="294"/>
      <c r="Q689" s="294"/>
      <c r="R689" s="294"/>
      <c r="S689" s="294"/>
      <c r="T689" s="294"/>
      <c r="U689" s="294"/>
      <c r="V689" s="294"/>
      <c r="W689" s="294"/>
      <c r="X689" s="294"/>
      <c r="Y689" s="294"/>
    </row>
    <row r="690" spans="1:25" ht="21" x14ac:dyDescent="0.4">
      <c r="A690" s="294"/>
      <c r="B690" s="294"/>
      <c r="C690" s="294"/>
      <c r="D690" s="294"/>
      <c r="E690" s="294"/>
      <c r="F690" s="294"/>
      <c r="G690" s="295"/>
      <c r="H690" s="294"/>
      <c r="I690" s="294"/>
      <c r="J690" s="294"/>
      <c r="K690" s="294"/>
      <c r="L690" s="294"/>
      <c r="M690" s="294"/>
      <c r="N690" s="294"/>
      <c r="O690" s="294"/>
      <c r="P690" s="294"/>
      <c r="Q690" s="294"/>
      <c r="R690" s="294"/>
      <c r="S690" s="294"/>
      <c r="T690" s="294"/>
      <c r="U690" s="294"/>
      <c r="V690" s="294"/>
      <c r="W690" s="294"/>
      <c r="X690" s="294"/>
      <c r="Y690" s="294"/>
    </row>
    <row r="691" spans="1:25" ht="21" x14ac:dyDescent="0.4">
      <c r="A691" s="294"/>
      <c r="B691" s="294"/>
      <c r="C691" s="294"/>
      <c r="D691" s="294"/>
      <c r="E691" s="294"/>
      <c r="F691" s="294"/>
      <c r="G691" s="295"/>
      <c r="H691" s="294"/>
      <c r="I691" s="294"/>
      <c r="J691" s="294"/>
      <c r="K691" s="294"/>
      <c r="L691" s="294"/>
      <c r="M691" s="294"/>
      <c r="N691" s="294"/>
      <c r="O691" s="294"/>
      <c r="P691" s="294"/>
      <c r="Q691" s="294"/>
      <c r="R691" s="294"/>
      <c r="S691" s="294"/>
      <c r="T691" s="294"/>
      <c r="U691" s="294"/>
      <c r="V691" s="294"/>
      <c r="W691" s="294"/>
      <c r="X691" s="294"/>
      <c r="Y691" s="294"/>
    </row>
    <row r="692" spans="1:25" ht="21" x14ac:dyDescent="0.4">
      <c r="A692" s="294"/>
      <c r="B692" s="294"/>
      <c r="C692" s="294"/>
      <c r="D692" s="294"/>
      <c r="E692" s="294"/>
      <c r="F692" s="294"/>
      <c r="G692" s="295"/>
      <c r="H692" s="294"/>
      <c r="I692" s="294"/>
      <c r="J692" s="294"/>
      <c r="K692" s="294"/>
      <c r="L692" s="294"/>
      <c r="M692" s="294"/>
      <c r="N692" s="294"/>
      <c r="O692" s="294"/>
      <c r="P692" s="294"/>
      <c r="Q692" s="294"/>
      <c r="R692" s="294"/>
      <c r="S692" s="294"/>
      <c r="T692" s="294"/>
      <c r="U692" s="294"/>
      <c r="V692" s="294"/>
      <c r="W692" s="294"/>
      <c r="X692" s="294"/>
      <c r="Y692" s="294"/>
    </row>
    <row r="693" spans="1:25" ht="21" x14ac:dyDescent="0.4">
      <c r="A693" s="294"/>
      <c r="B693" s="294"/>
      <c r="C693" s="294"/>
      <c r="D693" s="294"/>
      <c r="E693" s="294"/>
      <c r="F693" s="294"/>
      <c r="G693" s="295"/>
      <c r="H693" s="294"/>
      <c r="I693" s="294"/>
      <c r="J693" s="294"/>
      <c r="K693" s="294"/>
      <c r="L693" s="294"/>
      <c r="M693" s="294"/>
      <c r="N693" s="294"/>
      <c r="O693" s="294"/>
      <c r="P693" s="294"/>
      <c r="Q693" s="294"/>
      <c r="R693" s="294"/>
      <c r="S693" s="294"/>
      <c r="T693" s="294"/>
      <c r="U693" s="294"/>
      <c r="V693" s="294"/>
      <c r="W693" s="294"/>
      <c r="X693" s="294"/>
      <c r="Y693" s="294"/>
    </row>
    <row r="694" spans="1:25" ht="21" x14ac:dyDescent="0.4">
      <c r="A694" s="294"/>
      <c r="B694" s="294"/>
      <c r="C694" s="294"/>
      <c r="D694" s="294"/>
      <c r="E694" s="294"/>
      <c r="F694" s="294"/>
      <c r="G694" s="295"/>
      <c r="H694" s="294"/>
      <c r="I694" s="294"/>
      <c r="J694" s="294"/>
      <c r="K694" s="294"/>
      <c r="L694" s="294"/>
      <c r="M694" s="294"/>
      <c r="N694" s="294"/>
      <c r="O694" s="294"/>
      <c r="P694" s="294"/>
      <c r="Q694" s="294"/>
      <c r="R694" s="294"/>
      <c r="S694" s="294"/>
      <c r="T694" s="294"/>
      <c r="U694" s="294"/>
      <c r="V694" s="294"/>
      <c r="W694" s="294"/>
      <c r="X694" s="294"/>
      <c r="Y694" s="294"/>
    </row>
    <row r="695" spans="1:25" ht="21" x14ac:dyDescent="0.4">
      <c r="A695" s="294"/>
      <c r="B695" s="294"/>
      <c r="C695" s="294"/>
      <c r="D695" s="294"/>
      <c r="E695" s="294"/>
      <c r="F695" s="294"/>
      <c r="G695" s="295"/>
      <c r="H695" s="294"/>
      <c r="I695" s="294"/>
      <c r="J695" s="294"/>
      <c r="K695" s="294"/>
      <c r="L695" s="294"/>
      <c r="M695" s="294"/>
      <c r="N695" s="294"/>
      <c r="O695" s="294"/>
      <c r="P695" s="294"/>
      <c r="Q695" s="294"/>
      <c r="R695" s="294"/>
      <c r="S695" s="294"/>
      <c r="T695" s="294"/>
      <c r="U695" s="294"/>
      <c r="V695" s="294"/>
      <c r="W695" s="294"/>
      <c r="X695" s="294"/>
      <c r="Y695" s="294"/>
    </row>
    <row r="696" spans="1:25" ht="21" x14ac:dyDescent="0.4">
      <c r="A696" s="294"/>
      <c r="B696" s="294"/>
      <c r="C696" s="294"/>
      <c r="D696" s="294"/>
      <c r="E696" s="294"/>
      <c r="F696" s="294"/>
      <c r="G696" s="295"/>
      <c r="H696" s="294"/>
      <c r="I696" s="294"/>
      <c r="J696" s="294"/>
      <c r="K696" s="294"/>
      <c r="L696" s="294"/>
      <c r="M696" s="294"/>
      <c r="N696" s="294"/>
      <c r="O696" s="294"/>
      <c r="P696" s="294"/>
      <c r="Q696" s="294"/>
      <c r="R696" s="294"/>
      <c r="S696" s="294"/>
      <c r="T696" s="294"/>
      <c r="U696" s="294"/>
      <c r="V696" s="294"/>
      <c r="W696" s="294"/>
      <c r="X696" s="294"/>
      <c r="Y696" s="294"/>
    </row>
    <row r="697" spans="1:25" ht="21" x14ac:dyDescent="0.4">
      <c r="A697" s="294"/>
      <c r="B697" s="294"/>
      <c r="C697" s="294"/>
      <c r="D697" s="294"/>
      <c r="E697" s="294"/>
      <c r="F697" s="294"/>
      <c r="G697" s="295"/>
      <c r="H697" s="294"/>
      <c r="I697" s="294"/>
      <c r="J697" s="294"/>
      <c r="K697" s="294"/>
      <c r="L697" s="294"/>
      <c r="M697" s="294"/>
      <c r="N697" s="294"/>
      <c r="O697" s="294"/>
      <c r="P697" s="294"/>
      <c r="Q697" s="294"/>
      <c r="R697" s="294"/>
      <c r="S697" s="294"/>
      <c r="T697" s="294"/>
      <c r="U697" s="294"/>
      <c r="V697" s="294"/>
      <c r="W697" s="294"/>
      <c r="X697" s="294"/>
      <c r="Y697" s="294"/>
    </row>
    <row r="698" spans="1:25" ht="21" x14ac:dyDescent="0.4">
      <c r="A698" s="294"/>
      <c r="B698" s="294"/>
      <c r="C698" s="294"/>
      <c r="D698" s="294"/>
      <c r="E698" s="294"/>
      <c r="F698" s="294"/>
      <c r="G698" s="295"/>
      <c r="H698" s="294"/>
      <c r="I698" s="294"/>
      <c r="J698" s="294"/>
      <c r="K698" s="294"/>
      <c r="L698" s="294"/>
      <c r="M698" s="294"/>
      <c r="N698" s="294"/>
      <c r="O698" s="294"/>
      <c r="P698" s="294"/>
      <c r="Q698" s="294"/>
      <c r="R698" s="294"/>
      <c r="S698" s="294"/>
      <c r="T698" s="294"/>
      <c r="U698" s="294"/>
      <c r="V698" s="294"/>
      <c r="W698" s="294"/>
      <c r="X698" s="294"/>
      <c r="Y698" s="294"/>
    </row>
    <row r="699" spans="1:25" ht="21" x14ac:dyDescent="0.4">
      <c r="A699" s="294"/>
      <c r="B699" s="294"/>
      <c r="C699" s="294"/>
      <c r="D699" s="294"/>
      <c r="E699" s="294"/>
      <c r="F699" s="294"/>
      <c r="G699" s="295"/>
      <c r="H699" s="294"/>
      <c r="I699" s="294"/>
      <c r="J699" s="294"/>
      <c r="K699" s="294"/>
      <c r="L699" s="294"/>
      <c r="M699" s="294"/>
      <c r="N699" s="294"/>
      <c r="O699" s="294"/>
      <c r="P699" s="294"/>
      <c r="Q699" s="294"/>
      <c r="R699" s="294"/>
      <c r="S699" s="294"/>
      <c r="T699" s="294"/>
      <c r="U699" s="294"/>
      <c r="V699" s="294"/>
      <c r="W699" s="294"/>
      <c r="X699" s="294"/>
      <c r="Y699" s="294"/>
    </row>
    <row r="700" spans="1:25" ht="21" x14ac:dyDescent="0.4">
      <c r="A700" s="294"/>
      <c r="B700" s="294"/>
      <c r="C700" s="294"/>
      <c r="D700" s="294"/>
      <c r="E700" s="294"/>
      <c r="F700" s="294"/>
      <c r="G700" s="295"/>
      <c r="H700" s="294"/>
      <c r="I700" s="294"/>
      <c r="J700" s="294"/>
      <c r="K700" s="294"/>
      <c r="L700" s="294"/>
      <c r="M700" s="294"/>
      <c r="N700" s="294"/>
      <c r="O700" s="294"/>
      <c r="P700" s="294"/>
      <c r="Q700" s="294"/>
      <c r="R700" s="294"/>
      <c r="S700" s="294"/>
      <c r="T700" s="294"/>
      <c r="U700" s="294"/>
      <c r="V700" s="294"/>
      <c r="W700" s="294"/>
      <c r="X700" s="294"/>
      <c r="Y700" s="294"/>
    </row>
    <row r="701" spans="1:25" ht="21" x14ac:dyDescent="0.4">
      <c r="A701" s="294"/>
      <c r="B701" s="294"/>
      <c r="C701" s="294"/>
      <c r="D701" s="294"/>
      <c r="E701" s="294"/>
      <c r="F701" s="294"/>
      <c r="G701" s="295"/>
      <c r="H701" s="294"/>
      <c r="I701" s="294"/>
      <c r="J701" s="294"/>
      <c r="K701" s="294"/>
      <c r="L701" s="294"/>
      <c r="M701" s="294"/>
      <c r="N701" s="294"/>
      <c r="O701" s="294"/>
      <c r="P701" s="294"/>
      <c r="Q701" s="294"/>
      <c r="R701" s="294"/>
      <c r="S701" s="294"/>
      <c r="T701" s="294"/>
      <c r="U701" s="294"/>
      <c r="V701" s="294"/>
      <c r="W701" s="294"/>
      <c r="X701" s="294"/>
      <c r="Y701" s="294"/>
    </row>
    <row r="702" spans="1:25" ht="21" x14ac:dyDescent="0.4">
      <c r="A702" s="294"/>
      <c r="B702" s="294"/>
      <c r="C702" s="294"/>
      <c r="D702" s="294"/>
      <c r="E702" s="294"/>
      <c r="F702" s="294"/>
      <c r="G702" s="295"/>
      <c r="H702" s="294"/>
      <c r="I702" s="294"/>
      <c r="J702" s="294"/>
      <c r="K702" s="294"/>
      <c r="L702" s="294"/>
      <c r="M702" s="294"/>
      <c r="N702" s="294"/>
      <c r="O702" s="294"/>
      <c r="P702" s="294"/>
      <c r="Q702" s="294"/>
      <c r="R702" s="294"/>
      <c r="S702" s="294"/>
      <c r="T702" s="294"/>
      <c r="U702" s="294"/>
      <c r="V702" s="294"/>
      <c r="W702" s="294"/>
      <c r="X702" s="294"/>
      <c r="Y702" s="294"/>
    </row>
    <row r="703" spans="1:25" ht="21" x14ac:dyDescent="0.4">
      <c r="A703" s="294"/>
      <c r="B703" s="294"/>
      <c r="C703" s="294"/>
      <c r="D703" s="294"/>
      <c r="E703" s="294"/>
      <c r="F703" s="294"/>
      <c r="G703" s="295"/>
      <c r="H703" s="294"/>
      <c r="I703" s="294"/>
      <c r="J703" s="294"/>
      <c r="K703" s="294"/>
      <c r="L703" s="294"/>
      <c r="M703" s="294"/>
      <c r="N703" s="294"/>
      <c r="O703" s="294"/>
      <c r="P703" s="294"/>
      <c r="Q703" s="294"/>
      <c r="R703" s="294"/>
      <c r="S703" s="294"/>
      <c r="T703" s="294"/>
      <c r="U703" s="294"/>
      <c r="V703" s="294"/>
      <c r="W703" s="294"/>
      <c r="X703" s="294"/>
      <c r="Y703" s="294"/>
    </row>
    <row r="704" spans="1:25" ht="21" x14ac:dyDescent="0.4">
      <c r="A704" s="294"/>
      <c r="B704" s="294"/>
      <c r="C704" s="294"/>
      <c r="D704" s="294"/>
      <c r="E704" s="294"/>
      <c r="F704" s="294"/>
      <c r="G704" s="295"/>
      <c r="H704" s="294"/>
      <c r="I704" s="294"/>
      <c r="J704" s="294"/>
      <c r="K704" s="294"/>
      <c r="L704" s="294"/>
      <c r="M704" s="294"/>
      <c r="N704" s="294"/>
      <c r="O704" s="294"/>
      <c r="P704" s="294"/>
      <c r="Q704" s="294"/>
      <c r="R704" s="294"/>
      <c r="S704" s="294"/>
      <c r="T704" s="294"/>
      <c r="U704" s="294"/>
      <c r="V704" s="294"/>
      <c r="W704" s="294"/>
      <c r="X704" s="294"/>
      <c r="Y704" s="294"/>
    </row>
    <row r="705" spans="1:25" ht="21" x14ac:dyDescent="0.4">
      <c r="A705" s="294"/>
      <c r="B705" s="294"/>
      <c r="C705" s="294"/>
      <c r="D705" s="294"/>
      <c r="E705" s="294"/>
      <c r="F705" s="294"/>
      <c r="G705" s="295"/>
      <c r="H705" s="294"/>
      <c r="I705" s="294"/>
      <c r="J705" s="294"/>
      <c r="K705" s="294"/>
      <c r="L705" s="294"/>
      <c r="M705" s="294"/>
      <c r="N705" s="294"/>
      <c r="O705" s="294"/>
      <c r="P705" s="294"/>
      <c r="Q705" s="294"/>
      <c r="R705" s="294"/>
      <c r="S705" s="294"/>
      <c r="T705" s="294"/>
      <c r="U705" s="294"/>
      <c r="V705" s="294"/>
      <c r="W705" s="294"/>
      <c r="X705" s="294"/>
      <c r="Y705" s="294"/>
    </row>
    <row r="706" spans="1:25" ht="21" x14ac:dyDescent="0.4">
      <c r="A706" s="294"/>
      <c r="B706" s="294"/>
      <c r="C706" s="294"/>
      <c r="D706" s="294"/>
      <c r="E706" s="294"/>
      <c r="F706" s="294"/>
      <c r="G706" s="295"/>
      <c r="H706" s="294"/>
      <c r="I706" s="294"/>
      <c r="J706" s="294"/>
      <c r="K706" s="294"/>
      <c r="L706" s="294"/>
      <c r="M706" s="294"/>
      <c r="N706" s="294"/>
      <c r="O706" s="294"/>
      <c r="P706" s="294"/>
      <c r="Q706" s="294"/>
      <c r="R706" s="294"/>
      <c r="S706" s="294"/>
      <c r="T706" s="294"/>
      <c r="U706" s="294"/>
      <c r="V706" s="294"/>
      <c r="W706" s="294"/>
      <c r="X706" s="294"/>
      <c r="Y706" s="294"/>
    </row>
    <row r="707" spans="1:25" ht="21" x14ac:dyDescent="0.4">
      <c r="A707" s="294"/>
      <c r="B707" s="294"/>
      <c r="C707" s="294"/>
      <c r="D707" s="294"/>
      <c r="E707" s="294"/>
      <c r="F707" s="294"/>
      <c r="G707" s="295"/>
      <c r="H707" s="294"/>
      <c r="I707" s="294"/>
      <c r="J707" s="294"/>
      <c r="K707" s="294"/>
      <c r="L707" s="294"/>
      <c r="M707" s="294"/>
      <c r="N707" s="294"/>
      <c r="O707" s="294"/>
      <c r="P707" s="294"/>
      <c r="Q707" s="294"/>
      <c r="R707" s="294"/>
      <c r="S707" s="294"/>
      <c r="T707" s="294"/>
      <c r="U707" s="294"/>
      <c r="V707" s="294"/>
      <c r="W707" s="294"/>
      <c r="X707" s="294"/>
      <c r="Y707" s="294"/>
    </row>
    <row r="708" spans="1:25" ht="21" x14ac:dyDescent="0.4">
      <c r="A708" s="294"/>
      <c r="B708" s="294"/>
      <c r="C708" s="294"/>
      <c r="D708" s="294"/>
      <c r="E708" s="294"/>
      <c r="F708" s="294"/>
      <c r="G708" s="295"/>
      <c r="H708" s="294"/>
      <c r="I708" s="294"/>
      <c r="J708" s="294"/>
      <c r="K708" s="294"/>
      <c r="L708" s="294"/>
      <c r="M708" s="294"/>
      <c r="N708" s="294"/>
      <c r="O708" s="294"/>
      <c r="P708" s="294"/>
      <c r="Q708" s="294"/>
      <c r="R708" s="294"/>
      <c r="S708" s="294"/>
      <c r="T708" s="294"/>
      <c r="U708" s="294"/>
      <c r="V708" s="294"/>
      <c r="W708" s="294"/>
      <c r="X708" s="294"/>
      <c r="Y708" s="294"/>
    </row>
    <row r="709" spans="1:25" ht="21" x14ac:dyDescent="0.4">
      <c r="A709" s="294"/>
      <c r="B709" s="294"/>
      <c r="C709" s="294"/>
      <c r="D709" s="294"/>
      <c r="E709" s="294"/>
      <c r="F709" s="294"/>
      <c r="G709" s="295"/>
      <c r="H709" s="294"/>
      <c r="I709" s="294"/>
      <c r="J709" s="294"/>
      <c r="K709" s="294"/>
      <c r="L709" s="294"/>
      <c r="M709" s="294"/>
      <c r="N709" s="294"/>
      <c r="O709" s="294"/>
      <c r="P709" s="294"/>
      <c r="Q709" s="294"/>
      <c r="R709" s="294"/>
      <c r="S709" s="294"/>
      <c r="T709" s="294"/>
      <c r="U709" s="294"/>
      <c r="V709" s="294"/>
      <c r="W709" s="294"/>
      <c r="X709" s="294"/>
      <c r="Y709" s="294"/>
    </row>
    <row r="710" spans="1:25" ht="21" x14ac:dyDescent="0.4">
      <c r="A710" s="294"/>
      <c r="B710" s="294"/>
      <c r="C710" s="294"/>
      <c r="D710" s="294"/>
      <c r="E710" s="294"/>
      <c r="F710" s="294"/>
      <c r="G710" s="295"/>
      <c r="H710" s="294"/>
      <c r="I710" s="294"/>
      <c r="J710" s="294"/>
      <c r="K710" s="294"/>
      <c r="L710" s="294"/>
      <c r="M710" s="294"/>
      <c r="N710" s="294"/>
      <c r="O710" s="294"/>
      <c r="P710" s="294"/>
      <c r="Q710" s="294"/>
      <c r="R710" s="294"/>
      <c r="S710" s="294"/>
      <c r="T710" s="294"/>
      <c r="U710" s="294"/>
      <c r="V710" s="294"/>
      <c r="W710" s="294"/>
      <c r="X710" s="294"/>
      <c r="Y710" s="294"/>
    </row>
    <row r="711" spans="1:25" ht="21" x14ac:dyDescent="0.4">
      <c r="A711" s="294"/>
      <c r="B711" s="294"/>
      <c r="C711" s="294"/>
      <c r="D711" s="294"/>
      <c r="E711" s="294"/>
      <c r="F711" s="294"/>
      <c r="G711" s="295"/>
      <c r="H711" s="294"/>
      <c r="I711" s="294"/>
      <c r="J711" s="294"/>
      <c r="K711" s="294"/>
      <c r="L711" s="294"/>
      <c r="M711" s="294"/>
      <c r="N711" s="294"/>
      <c r="O711" s="294"/>
      <c r="P711" s="294"/>
      <c r="Q711" s="294"/>
      <c r="R711" s="294"/>
      <c r="S711" s="294"/>
      <c r="T711" s="294"/>
      <c r="U711" s="294"/>
      <c r="V711" s="294"/>
      <c r="W711" s="294"/>
      <c r="X711" s="294"/>
      <c r="Y711" s="294"/>
    </row>
    <row r="712" spans="1:25" ht="21" x14ac:dyDescent="0.4">
      <c r="A712" s="294"/>
      <c r="B712" s="294"/>
      <c r="C712" s="294"/>
      <c r="D712" s="294"/>
      <c r="E712" s="294"/>
      <c r="F712" s="294"/>
      <c r="G712" s="295"/>
      <c r="H712" s="294"/>
      <c r="I712" s="294"/>
      <c r="J712" s="294"/>
      <c r="K712" s="294"/>
      <c r="L712" s="294"/>
      <c r="M712" s="294"/>
      <c r="N712" s="294"/>
      <c r="O712" s="294"/>
      <c r="P712" s="294"/>
      <c r="Q712" s="294"/>
      <c r="R712" s="294"/>
      <c r="S712" s="294"/>
      <c r="T712" s="294"/>
      <c r="U712" s="294"/>
      <c r="V712" s="294"/>
      <c r="W712" s="294"/>
      <c r="X712" s="294"/>
      <c r="Y712" s="294"/>
    </row>
    <row r="713" spans="1:25" ht="21" x14ac:dyDescent="0.4">
      <c r="A713" s="294"/>
      <c r="B713" s="294"/>
      <c r="C713" s="294"/>
      <c r="D713" s="294"/>
      <c r="E713" s="294"/>
      <c r="F713" s="294"/>
      <c r="G713" s="295"/>
      <c r="H713" s="294"/>
      <c r="I713" s="294"/>
      <c r="J713" s="294"/>
      <c r="K713" s="294"/>
      <c r="L713" s="294"/>
      <c r="M713" s="294"/>
      <c r="N713" s="294"/>
      <c r="O713" s="294"/>
      <c r="P713" s="294"/>
      <c r="Q713" s="294"/>
      <c r="R713" s="294"/>
      <c r="S713" s="294"/>
      <c r="T713" s="294"/>
      <c r="U713" s="294"/>
      <c r="V713" s="294"/>
      <c r="W713" s="294"/>
      <c r="X713" s="294"/>
      <c r="Y713" s="294"/>
    </row>
    <row r="714" spans="1:25" ht="21" x14ac:dyDescent="0.4">
      <c r="A714" s="294"/>
      <c r="B714" s="294"/>
      <c r="C714" s="294"/>
      <c r="D714" s="294"/>
      <c r="E714" s="294"/>
      <c r="F714" s="294"/>
      <c r="G714" s="295"/>
      <c r="H714" s="294"/>
      <c r="I714" s="294"/>
      <c r="J714" s="294"/>
      <c r="K714" s="294"/>
      <c r="L714" s="294"/>
      <c r="M714" s="294"/>
      <c r="N714" s="294"/>
      <c r="O714" s="294"/>
      <c r="P714" s="294"/>
      <c r="Q714" s="294"/>
      <c r="R714" s="294"/>
      <c r="S714" s="294"/>
      <c r="T714" s="294"/>
      <c r="U714" s="294"/>
      <c r="V714" s="294"/>
      <c r="W714" s="294"/>
      <c r="X714" s="294"/>
      <c r="Y714" s="294"/>
    </row>
    <row r="715" spans="1:25" ht="21" x14ac:dyDescent="0.4">
      <c r="A715" s="294"/>
      <c r="B715" s="294"/>
      <c r="C715" s="294"/>
      <c r="D715" s="294"/>
      <c r="E715" s="294"/>
      <c r="F715" s="294"/>
      <c r="G715" s="295"/>
      <c r="H715" s="294"/>
      <c r="I715" s="294"/>
      <c r="J715" s="294"/>
      <c r="K715" s="294"/>
      <c r="L715" s="294"/>
      <c r="M715" s="294"/>
      <c r="N715" s="294"/>
      <c r="O715" s="294"/>
      <c r="P715" s="294"/>
      <c r="Q715" s="294"/>
      <c r="R715" s="294"/>
      <c r="S715" s="294"/>
      <c r="T715" s="294"/>
      <c r="U715" s="294"/>
      <c r="V715" s="294"/>
      <c r="W715" s="294"/>
      <c r="X715" s="294"/>
      <c r="Y715" s="294"/>
    </row>
    <row r="716" spans="1:25" ht="21" x14ac:dyDescent="0.4">
      <c r="A716" s="294"/>
      <c r="B716" s="294"/>
      <c r="C716" s="294"/>
      <c r="D716" s="294"/>
      <c r="E716" s="294"/>
      <c r="F716" s="294"/>
      <c r="G716" s="295"/>
      <c r="H716" s="294"/>
      <c r="I716" s="294"/>
      <c r="J716" s="294"/>
      <c r="K716" s="294"/>
      <c r="L716" s="294"/>
      <c r="M716" s="294"/>
      <c r="N716" s="294"/>
      <c r="O716" s="294"/>
      <c r="P716" s="294"/>
      <c r="Q716" s="294"/>
      <c r="R716" s="294"/>
      <c r="S716" s="294"/>
      <c r="T716" s="294"/>
      <c r="U716" s="294"/>
      <c r="V716" s="294"/>
      <c r="W716" s="294"/>
      <c r="X716" s="294"/>
      <c r="Y716" s="294"/>
    </row>
    <row r="717" spans="1:25" ht="21" x14ac:dyDescent="0.4">
      <c r="A717" s="294"/>
      <c r="B717" s="294"/>
      <c r="C717" s="294"/>
      <c r="D717" s="294"/>
      <c r="E717" s="294"/>
      <c r="F717" s="294"/>
      <c r="G717" s="295"/>
      <c r="H717" s="294"/>
      <c r="I717" s="294"/>
      <c r="J717" s="294"/>
      <c r="K717" s="294"/>
      <c r="L717" s="294"/>
      <c r="M717" s="294"/>
      <c r="N717" s="294"/>
      <c r="O717" s="294"/>
      <c r="P717" s="294"/>
      <c r="Q717" s="294"/>
      <c r="R717" s="294"/>
      <c r="S717" s="294"/>
      <c r="T717" s="294"/>
      <c r="U717" s="294"/>
      <c r="V717" s="294"/>
      <c r="W717" s="294"/>
      <c r="X717" s="294"/>
      <c r="Y717" s="294"/>
    </row>
    <row r="718" spans="1:25" ht="21" x14ac:dyDescent="0.4">
      <c r="A718" s="294"/>
      <c r="B718" s="294"/>
      <c r="C718" s="294"/>
      <c r="D718" s="294"/>
      <c r="E718" s="294"/>
      <c r="F718" s="294"/>
      <c r="G718" s="295"/>
      <c r="H718" s="294"/>
      <c r="I718" s="294"/>
      <c r="J718" s="294"/>
      <c r="K718" s="294"/>
      <c r="L718" s="294"/>
      <c r="M718" s="294"/>
      <c r="N718" s="294"/>
      <c r="O718" s="294"/>
      <c r="P718" s="294"/>
      <c r="Q718" s="294"/>
      <c r="R718" s="294"/>
      <c r="S718" s="294"/>
      <c r="T718" s="294"/>
      <c r="U718" s="294"/>
      <c r="V718" s="294"/>
      <c r="W718" s="294"/>
      <c r="X718" s="294"/>
      <c r="Y718" s="294"/>
    </row>
    <row r="719" spans="1:25" ht="21" x14ac:dyDescent="0.4">
      <c r="A719" s="294"/>
      <c r="B719" s="294"/>
      <c r="C719" s="294"/>
      <c r="D719" s="294"/>
      <c r="E719" s="294"/>
      <c r="F719" s="294"/>
      <c r="G719" s="295"/>
      <c r="H719" s="294"/>
      <c r="I719" s="294"/>
      <c r="J719" s="294"/>
      <c r="K719" s="294"/>
      <c r="L719" s="294"/>
      <c r="M719" s="294"/>
      <c r="N719" s="294"/>
      <c r="O719" s="294"/>
      <c r="P719" s="294"/>
      <c r="Q719" s="294"/>
      <c r="R719" s="294"/>
      <c r="S719" s="294"/>
      <c r="T719" s="294"/>
      <c r="U719" s="294"/>
      <c r="V719" s="294"/>
      <c r="W719" s="294"/>
      <c r="X719" s="294"/>
      <c r="Y719" s="294"/>
    </row>
    <row r="720" spans="1:25" ht="21" x14ac:dyDescent="0.4">
      <c r="A720" s="294"/>
      <c r="B720" s="294"/>
      <c r="C720" s="294"/>
      <c r="D720" s="294"/>
      <c r="E720" s="294"/>
      <c r="F720" s="294"/>
      <c r="G720" s="295"/>
      <c r="H720" s="294"/>
      <c r="I720" s="294"/>
      <c r="J720" s="294"/>
      <c r="K720" s="294"/>
      <c r="L720" s="294"/>
      <c r="M720" s="294"/>
      <c r="N720" s="294"/>
      <c r="O720" s="294"/>
      <c r="P720" s="294"/>
      <c r="Q720" s="294"/>
      <c r="R720" s="294"/>
      <c r="S720" s="294"/>
      <c r="T720" s="294"/>
      <c r="U720" s="294"/>
      <c r="V720" s="294"/>
      <c r="W720" s="294"/>
      <c r="X720" s="294"/>
      <c r="Y720" s="294"/>
    </row>
    <row r="721" spans="1:25" ht="21" x14ac:dyDescent="0.4">
      <c r="A721" s="294"/>
      <c r="B721" s="294"/>
      <c r="C721" s="294"/>
      <c r="D721" s="294"/>
      <c r="E721" s="294"/>
      <c r="F721" s="294"/>
      <c r="G721" s="295"/>
      <c r="H721" s="294"/>
      <c r="I721" s="294"/>
      <c r="J721" s="294"/>
      <c r="K721" s="294"/>
      <c r="L721" s="294"/>
      <c r="M721" s="294"/>
      <c r="N721" s="294"/>
      <c r="O721" s="294"/>
      <c r="P721" s="294"/>
      <c r="Q721" s="294"/>
      <c r="R721" s="294"/>
      <c r="S721" s="294"/>
      <c r="T721" s="294"/>
      <c r="U721" s="294"/>
      <c r="V721" s="294"/>
      <c r="W721" s="294"/>
      <c r="X721" s="294"/>
      <c r="Y721" s="294"/>
    </row>
    <row r="722" spans="1:25" ht="21" x14ac:dyDescent="0.4">
      <c r="A722" s="294"/>
      <c r="B722" s="294"/>
      <c r="C722" s="294"/>
      <c r="D722" s="294"/>
      <c r="E722" s="294"/>
      <c r="F722" s="294"/>
      <c r="G722" s="295"/>
      <c r="H722" s="294"/>
      <c r="I722" s="294"/>
      <c r="J722" s="294"/>
      <c r="K722" s="294"/>
      <c r="L722" s="294"/>
      <c r="M722" s="294"/>
      <c r="N722" s="294"/>
      <c r="O722" s="294"/>
      <c r="P722" s="294"/>
      <c r="Q722" s="294"/>
      <c r="R722" s="294"/>
      <c r="S722" s="294"/>
      <c r="T722" s="294"/>
      <c r="U722" s="294"/>
      <c r="V722" s="294"/>
      <c r="W722" s="294"/>
      <c r="X722" s="294"/>
      <c r="Y722" s="294"/>
    </row>
    <row r="723" spans="1:25" ht="21" x14ac:dyDescent="0.4">
      <c r="A723" s="294"/>
      <c r="B723" s="294"/>
      <c r="C723" s="294"/>
      <c r="D723" s="294"/>
      <c r="E723" s="294"/>
      <c r="F723" s="294"/>
      <c r="G723" s="295"/>
      <c r="H723" s="294"/>
      <c r="I723" s="294"/>
      <c r="J723" s="294"/>
      <c r="K723" s="294"/>
      <c r="L723" s="294"/>
      <c r="M723" s="294"/>
      <c r="N723" s="294"/>
      <c r="O723" s="294"/>
      <c r="P723" s="294"/>
      <c r="Q723" s="294"/>
      <c r="R723" s="294"/>
      <c r="S723" s="294"/>
      <c r="T723" s="294"/>
      <c r="U723" s="294"/>
      <c r="V723" s="294"/>
      <c r="W723" s="294"/>
      <c r="X723" s="294"/>
      <c r="Y723" s="294"/>
    </row>
    <row r="724" spans="1:25" ht="21" x14ac:dyDescent="0.4">
      <c r="A724" s="294"/>
      <c r="B724" s="294"/>
      <c r="C724" s="294"/>
      <c r="D724" s="294"/>
      <c r="E724" s="294"/>
      <c r="F724" s="294"/>
      <c r="G724" s="295"/>
      <c r="H724" s="294"/>
      <c r="I724" s="294"/>
      <c r="J724" s="294"/>
      <c r="K724" s="294"/>
      <c r="L724" s="294"/>
      <c r="M724" s="294"/>
      <c r="N724" s="294"/>
      <c r="O724" s="294"/>
      <c r="P724" s="294"/>
      <c r="Q724" s="294"/>
      <c r="R724" s="294"/>
      <c r="S724" s="294"/>
      <c r="T724" s="294"/>
      <c r="U724" s="294"/>
      <c r="V724" s="294"/>
      <c r="W724" s="294"/>
      <c r="X724" s="294"/>
      <c r="Y724" s="294"/>
    </row>
    <row r="725" spans="1:25" ht="21" x14ac:dyDescent="0.4">
      <c r="A725" s="294"/>
      <c r="B725" s="294"/>
      <c r="C725" s="294"/>
      <c r="D725" s="294"/>
      <c r="E725" s="294"/>
      <c r="F725" s="294"/>
      <c r="G725" s="295"/>
      <c r="H725" s="294"/>
      <c r="I725" s="294"/>
      <c r="J725" s="294"/>
      <c r="K725" s="294"/>
      <c r="L725" s="294"/>
      <c r="M725" s="294"/>
      <c r="N725" s="294"/>
      <c r="O725" s="294"/>
      <c r="P725" s="294"/>
      <c r="Q725" s="294"/>
      <c r="R725" s="294"/>
      <c r="S725" s="294"/>
      <c r="T725" s="294"/>
      <c r="U725" s="294"/>
      <c r="V725" s="294"/>
      <c r="W725" s="294"/>
      <c r="X725" s="294"/>
      <c r="Y725" s="294"/>
    </row>
    <row r="726" spans="1:25" ht="21" x14ac:dyDescent="0.4">
      <c r="A726" s="294"/>
      <c r="B726" s="294"/>
      <c r="C726" s="294"/>
      <c r="D726" s="294"/>
      <c r="E726" s="294"/>
      <c r="F726" s="294"/>
      <c r="G726" s="295"/>
      <c r="H726" s="294"/>
      <c r="I726" s="294"/>
      <c r="J726" s="294"/>
      <c r="K726" s="294"/>
      <c r="L726" s="294"/>
      <c r="M726" s="294"/>
      <c r="N726" s="294"/>
      <c r="O726" s="294"/>
      <c r="P726" s="294"/>
      <c r="Q726" s="294"/>
      <c r="R726" s="294"/>
      <c r="S726" s="294"/>
      <c r="T726" s="294"/>
      <c r="U726" s="294"/>
      <c r="V726" s="294"/>
      <c r="W726" s="294"/>
      <c r="X726" s="294"/>
      <c r="Y726" s="294"/>
    </row>
    <row r="727" spans="1:25" ht="21" x14ac:dyDescent="0.4">
      <c r="A727" s="294"/>
      <c r="B727" s="294"/>
      <c r="C727" s="294"/>
      <c r="D727" s="294"/>
      <c r="E727" s="294"/>
      <c r="F727" s="294"/>
      <c r="G727" s="295"/>
      <c r="H727" s="294"/>
      <c r="I727" s="294"/>
      <c r="J727" s="294"/>
      <c r="K727" s="294"/>
      <c r="L727" s="294"/>
      <c r="M727" s="294"/>
      <c r="N727" s="294"/>
      <c r="O727" s="294"/>
      <c r="P727" s="294"/>
      <c r="Q727" s="294"/>
      <c r="R727" s="294"/>
      <c r="S727" s="294"/>
      <c r="T727" s="294"/>
      <c r="U727" s="294"/>
      <c r="V727" s="294"/>
      <c r="W727" s="294"/>
      <c r="X727" s="294"/>
      <c r="Y727" s="294"/>
    </row>
    <row r="728" spans="1:25" ht="21" x14ac:dyDescent="0.4">
      <c r="A728" s="294"/>
      <c r="B728" s="294"/>
      <c r="C728" s="294"/>
      <c r="D728" s="294"/>
      <c r="E728" s="294"/>
      <c r="F728" s="294"/>
      <c r="G728" s="295"/>
      <c r="H728" s="294"/>
      <c r="I728" s="294"/>
      <c r="J728" s="294"/>
      <c r="K728" s="294"/>
      <c r="L728" s="294"/>
      <c r="M728" s="294"/>
      <c r="N728" s="294"/>
      <c r="O728" s="294"/>
      <c r="P728" s="294"/>
      <c r="Q728" s="294"/>
      <c r="R728" s="294"/>
      <c r="S728" s="294"/>
      <c r="T728" s="294"/>
      <c r="U728" s="294"/>
      <c r="V728" s="294"/>
      <c r="W728" s="294"/>
      <c r="X728" s="294"/>
      <c r="Y728" s="294"/>
    </row>
    <row r="729" spans="1:25" ht="21" x14ac:dyDescent="0.4">
      <c r="A729" s="294"/>
      <c r="B729" s="294"/>
      <c r="C729" s="294"/>
      <c r="D729" s="294"/>
      <c r="E729" s="294"/>
      <c r="F729" s="294"/>
      <c r="G729" s="295"/>
      <c r="H729" s="294"/>
      <c r="I729" s="294"/>
      <c r="J729" s="294"/>
      <c r="K729" s="294"/>
      <c r="L729" s="294"/>
      <c r="M729" s="294"/>
      <c r="N729" s="294"/>
      <c r="O729" s="294"/>
      <c r="P729" s="294"/>
      <c r="Q729" s="294"/>
      <c r="R729" s="294"/>
      <c r="S729" s="294"/>
      <c r="T729" s="294"/>
      <c r="U729" s="294"/>
      <c r="V729" s="294"/>
      <c r="W729" s="294"/>
      <c r="X729" s="294"/>
      <c r="Y729" s="294"/>
    </row>
    <row r="730" spans="1:25" ht="21" x14ac:dyDescent="0.4">
      <c r="A730" s="294"/>
      <c r="B730" s="294"/>
      <c r="C730" s="294"/>
      <c r="D730" s="294"/>
      <c r="E730" s="294"/>
      <c r="F730" s="294"/>
      <c r="G730" s="295"/>
      <c r="H730" s="294"/>
      <c r="I730" s="294"/>
      <c r="J730" s="294"/>
      <c r="K730" s="294"/>
      <c r="L730" s="294"/>
      <c r="M730" s="294"/>
      <c r="N730" s="294"/>
      <c r="O730" s="294"/>
      <c r="P730" s="294"/>
      <c r="Q730" s="294"/>
      <c r="R730" s="294"/>
      <c r="S730" s="294"/>
      <c r="T730" s="294"/>
      <c r="U730" s="294"/>
      <c r="V730" s="294"/>
      <c r="W730" s="294"/>
      <c r="X730" s="294"/>
      <c r="Y730" s="294"/>
    </row>
    <row r="731" spans="1:25" ht="21" x14ac:dyDescent="0.4">
      <c r="A731" s="294"/>
      <c r="B731" s="294"/>
      <c r="C731" s="294"/>
      <c r="D731" s="294"/>
      <c r="E731" s="294"/>
      <c r="F731" s="294"/>
      <c r="G731" s="295"/>
      <c r="H731" s="294"/>
      <c r="I731" s="294"/>
      <c r="J731" s="294"/>
      <c r="K731" s="294"/>
      <c r="L731" s="294"/>
      <c r="M731" s="294"/>
      <c r="N731" s="294"/>
      <c r="O731" s="294"/>
      <c r="P731" s="294"/>
      <c r="Q731" s="294"/>
      <c r="R731" s="294"/>
      <c r="S731" s="294"/>
      <c r="T731" s="294"/>
      <c r="U731" s="294"/>
      <c r="V731" s="294"/>
      <c r="W731" s="294"/>
      <c r="X731" s="294"/>
      <c r="Y731" s="294"/>
    </row>
    <row r="732" spans="1:25" ht="21" x14ac:dyDescent="0.4">
      <c r="A732" s="294"/>
      <c r="B732" s="294"/>
      <c r="C732" s="294"/>
      <c r="D732" s="294"/>
      <c r="E732" s="294"/>
      <c r="F732" s="294"/>
      <c r="G732" s="295"/>
      <c r="H732" s="294"/>
      <c r="I732" s="294"/>
      <c r="J732" s="294"/>
      <c r="K732" s="294"/>
      <c r="L732" s="294"/>
      <c r="M732" s="294"/>
      <c r="N732" s="294"/>
      <c r="O732" s="294"/>
      <c r="P732" s="294"/>
      <c r="Q732" s="294"/>
      <c r="R732" s="294"/>
      <c r="S732" s="294"/>
      <c r="T732" s="294"/>
      <c r="U732" s="294"/>
      <c r="V732" s="294"/>
      <c r="W732" s="294"/>
      <c r="X732" s="294"/>
      <c r="Y732" s="294"/>
    </row>
    <row r="733" spans="1:25" ht="21" x14ac:dyDescent="0.4">
      <c r="A733" s="294"/>
      <c r="B733" s="294"/>
      <c r="C733" s="294"/>
      <c r="D733" s="294"/>
      <c r="E733" s="294"/>
      <c r="F733" s="294"/>
      <c r="G733" s="295"/>
      <c r="H733" s="294"/>
      <c r="I733" s="294"/>
      <c r="J733" s="294"/>
      <c r="K733" s="294"/>
      <c r="L733" s="294"/>
      <c r="M733" s="294"/>
      <c r="N733" s="294"/>
      <c r="O733" s="294"/>
      <c r="P733" s="294"/>
      <c r="Q733" s="294"/>
      <c r="R733" s="294"/>
      <c r="S733" s="294"/>
      <c r="T733" s="294"/>
      <c r="U733" s="294"/>
      <c r="V733" s="294"/>
      <c r="W733" s="294"/>
      <c r="X733" s="294"/>
      <c r="Y733" s="294"/>
    </row>
    <row r="734" spans="1:25" ht="21" x14ac:dyDescent="0.4">
      <c r="A734" s="294"/>
      <c r="B734" s="294"/>
      <c r="C734" s="294"/>
      <c r="D734" s="294"/>
      <c r="E734" s="294"/>
      <c r="F734" s="294"/>
      <c r="G734" s="295"/>
      <c r="H734" s="294"/>
      <c r="I734" s="294"/>
      <c r="J734" s="294"/>
      <c r="K734" s="294"/>
      <c r="L734" s="294"/>
      <c r="M734" s="294"/>
      <c r="N734" s="294"/>
      <c r="O734" s="294"/>
      <c r="P734" s="294"/>
      <c r="Q734" s="294"/>
      <c r="R734" s="294"/>
      <c r="S734" s="294"/>
      <c r="T734" s="294"/>
      <c r="U734" s="294"/>
      <c r="V734" s="294"/>
      <c r="W734" s="294"/>
      <c r="X734" s="294"/>
      <c r="Y734" s="294"/>
    </row>
    <row r="735" spans="1:25" ht="21" x14ac:dyDescent="0.4">
      <c r="A735" s="294"/>
      <c r="B735" s="294"/>
      <c r="C735" s="294"/>
      <c r="D735" s="294"/>
      <c r="E735" s="294"/>
      <c r="F735" s="294"/>
      <c r="G735" s="295"/>
      <c r="H735" s="294"/>
      <c r="I735" s="294"/>
      <c r="J735" s="294"/>
      <c r="K735" s="294"/>
      <c r="L735" s="294"/>
      <c r="M735" s="294"/>
      <c r="N735" s="294"/>
      <c r="O735" s="294"/>
      <c r="P735" s="294"/>
      <c r="Q735" s="294"/>
      <c r="R735" s="294"/>
      <c r="S735" s="294"/>
      <c r="T735" s="294"/>
      <c r="U735" s="294"/>
      <c r="V735" s="294"/>
      <c r="W735" s="294"/>
      <c r="X735" s="294"/>
      <c r="Y735" s="294"/>
    </row>
    <row r="736" spans="1:25" ht="21" x14ac:dyDescent="0.4">
      <c r="A736" s="294"/>
      <c r="B736" s="294"/>
      <c r="C736" s="294"/>
      <c r="D736" s="294"/>
      <c r="E736" s="294"/>
      <c r="F736" s="294"/>
      <c r="G736" s="295"/>
      <c r="H736" s="294"/>
      <c r="I736" s="294"/>
      <c r="J736" s="294"/>
      <c r="K736" s="294"/>
      <c r="L736" s="294"/>
      <c r="M736" s="294"/>
      <c r="N736" s="294"/>
      <c r="O736" s="294"/>
      <c r="P736" s="294"/>
      <c r="Q736" s="294"/>
      <c r="R736" s="294"/>
      <c r="S736" s="294"/>
      <c r="T736" s="294"/>
      <c r="U736" s="294"/>
      <c r="V736" s="294"/>
      <c r="W736" s="294"/>
      <c r="X736" s="294"/>
      <c r="Y736" s="294"/>
    </row>
    <row r="737" spans="1:25" ht="21" x14ac:dyDescent="0.4">
      <c r="A737" s="294"/>
      <c r="B737" s="294"/>
      <c r="C737" s="294"/>
      <c r="D737" s="294"/>
      <c r="E737" s="294"/>
      <c r="F737" s="294"/>
      <c r="G737" s="295"/>
      <c r="H737" s="294"/>
      <c r="I737" s="294"/>
      <c r="J737" s="294"/>
      <c r="K737" s="294"/>
      <c r="L737" s="294"/>
      <c r="M737" s="294"/>
      <c r="N737" s="294"/>
      <c r="O737" s="294"/>
      <c r="P737" s="294"/>
      <c r="Q737" s="294"/>
      <c r="R737" s="294"/>
      <c r="S737" s="294"/>
      <c r="T737" s="294"/>
      <c r="U737" s="294"/>
      <c r="V737" s="294"/>
      <c r="W737" s="294"/>
      <c r="X737" s="294"/>
      <c r="Y737" s="294"/>
    </row>
    <row r="738" spans="1:25" ht="21" x14ac:dyDescent="0.4">
      <c r="A738" s="294"/>
      <c r="B738" s="294"/>
      <c r="C738" s="294"/>
      <c r="D738" s="294"/>
      <c r="E738" s="294"/>
      <c r="F738" s="294"/>
      <c r="G738" s="295"/>
      <c r="H738" s="294"/>
      <c r="I738" s="294"/>
      <c r="J738" s="294"/>
      <c r="K738" s="294"/>
      <c r="L738" s="294"/>
      <c r="M738" s="294"/>
      <c r="N738" s="294"/>
      <c r="O738" s="294"/>
      <c r="P738" s="294"/>
      <c r="Q738" s="294"/>
      <c r="R738" s="294"/>
      <c r="S738" s="294"/>
      <c r="T738" s="294"/>
      <c r="U738" s="294"/>
      <c r="V738" s="294"/>
      <c r="W738" s="294"/>
      <c r="X738" s="294"/>
      <c r="Y738" s="294"/>
    </row>
    <row r="739" spans="1:25" ht="21" x14ac:dyDescent="0.4">
      <c r="A739" s="294"/>
      <c r="B739" s="294"/>
      <c r="C739" s="294"/>
      <c r="D739" s="294"/>
      <c r="E739" s="294"/>
      <c r="F739" s="294"/>
      <c r="G739" s="295"/>
      <c r="H739" s="294"/>
      <c r="I739" s="294"/>
      <c r="J739" s="294"/>
      <c r="K739" s="294"/>
      <c r="L739" s="294"/>
      <c r="M739" s="294"/>
      <c r="N739" s="294"/>
      <c r="O739" s="294"/>
      <c r="P739" s="294"/>
      <c r="Q739" s="294"/>
      <c r="R739" s="294"/>
      <c r="S739" s="294"/>
      <c r="T739" s="294"/>
      <c r="U739" s="294"/>
      <c r="V739" s="294"/>
      <c r="W739" s="294"/>
      <c r="X739" s="294"/>
      <c r="Y739" s="294"/>
    </row>
    <row r="740" spans="1:25" ht="21" x14ac:dyDescent="0.4">
      <c r="A740" s="294"/>
      <c r="B740" s="294"/>
      <c r="C740" s="294"/>
      <c r="D740" s="294"/>
      <c r="E740" s="294"/>
      <c r="F740" s="294"/>
      <c r="G740" s="295"/>
      <c r="H740" s="294"/>
      <c r="I740" s="294"/>
      <c r="J740" s="294"/>
      <c r="K740" s="294"/>
      <c r="L740" s="294"/>
      <c r="M740" s="294"/>
      <c r="N740" s="294"/>
      <c r="O740" s="294"/>
      <c r="P740" s="294"/>
      <c r="Q740" s="294"/>
      <c r="R740" s="294"/>
      <c r="S740" s="294"/>
      <c r="T740" s="294"/>
      <c r="U740" s="294"/>
      <c r="V740" s="294"/>
      <c r="W740" s="294"/>
      <c r="X740" s="294"/>
      <c r="Y740" s="294"/>
    </row>
    <row r="741" spans="1:25" ht="21" x14ac:dyDescent="0.4">
      <c r="A741" s="294"/>
      <c r="B741" s="294"/>
      <c r="C741" s="294"/>
      <c r="D741" s="294"/>
      <c r="E741" s="294"/>
      <c r="F741" s="294"/>
      <c r="G741" s="295"/>
      <c r="H741" s="294"/>
      <c r="I741" s="294"/>
      <c r="J741" s="294"/>
      <c r="K741" s="294"/>
      <c r="L741" s="294"/>
      <c r="M741" s="294"/>
      <c r="N741" s="294"/>
      <c r="O741" s="294"/>
      <c r="P741" s="294"/>
      <c r="Q741" s="294"/>
      <c r="R741" s="294"/>
      <c r="S741" s="294"/>
      <c r="T741" s="294"/>
      <c r="U741" s="294"/>
      <c r="V741" s="294"/>
      <c r="W741" s="294"/>
      <c r="X741" s="294"/>
      <c r="Y741" s="294"/>
    </row>
    <row r="742" spans="1:25" ht="21" x14ac:dyDescent="0.4">
      <c r="A742" s="294"/>
      <c r="B742" s="294"/>
      <c r="C742" s="294"/>
      <c r="D742" s="294"/>
      <c r="E742" s="294"/>
      <c r="F742" s="294"/>
      <c r="G742" s="295"/>
      <c r="H742" s="294"/>
      <c r="I742" s="294"/>
      <c r="J742" s="294"/>
      <c r="K742" s="294"/>
      <c r="L742" s="294"/>
      <c r="M742" s="294"/>
      <c r="N742" s="294"/>
      <c r="O742" s="294"/>
      <c r="P742" s="294"/>
      <c r="Q742" s="294"/>
      <c r="R742" s="294"/>
      <c r="S742" s="294"/>
      <c r="T742" s="294"/>
      <c r="U742" s="294"/>
      <c r="V742" s="294"/>
      <c r="W742" s="294"/>
      <c r="X742" s="294"/>
      <c r="Y742" s="294"/>
    </row>
    <row r="743" spans="1:25" ht="21" x14ac:dyDescent="0.4">
      <c r="A743" s="294"/>
      <c r="B743" s="294"/>
      <c r="C743" s="294"/>
      <c r="D743" s="294"/>
      <c r="E743" s="294"/>
      <c r="F743" s="294"/>
      <c r="G743" s="295"/>
      <c r="H743" s="294"/>
      <c r="I743" s="294"/>
      <c r="J743" s="294"/>
      <c r="K743" s="294"/>
      <c r="L743" s="294"/>
      <c r="M743" s="294"/>
      <c r="N743" s="294"/>
      <c r="O743" s="294"/>
      <c r="P743" s="294"/>
      <c r="Q743" s="294"/>
      <c r="R743" s="294"/>
      <c r="S743" s="294"/>
      <c r="T743" s="294"/>
      <c r="U743" s="294"/>
      <c r="V743" s="294"/>
      <c r="W743" s="294"/>
      <c r="X743" s="294"/>
      <c r="Y743" s="294"/>
    </row>
    <row r="744" spans="1:25" ht="21" x14ac:dyDescent="0.4">
      <c r="A744" s="294"/>
      <c r="B744" s="294"/>
      <c r="C744" s="294"/>
      <c r="D744" s="294"/>
      <c r="E744" s="294"/>
      <c r="F744" s="294"/>
      <c r="G744" s="295"/>
      <c r="H744" s="294"/>
      <c r="I744" s="294"/>
      <c r="J744" s="294"/>
      <c r="K744" s="294"/>
      <c r="L744" s="294"/>
      <c r="M744" s="294"/>
      <c r="N744" s="294"/>
      <c r="O744" s="294"/>
      <c r="P744" s="294"/>
      <c r="Q744" s="294"/>
      <c r="R744" s="294"/>
      <c r="S744" s="294"/>
      <c r="T744" s="294"/>
      <c r="U744" s="294"/>
      <c r="V744" s="294"/>
      <c r="W744" s="294"/>
      <c r="X744" s="294"/>
      <c r="Y744" s="294"/>
    </row>
    <row r="745" spans="1:25" ht="21" x14ac:dyDescent="0.4">
      <c r="A745" s="294"/>
      <c r="B745" s="294"/>
      <c r="C745" s="294"/>
      <c r="D745" s="294"/>
      <c r="E745" s="294"/>
      <c r="F745" s="294"/>
      <c r="G745" s="295"/>
      <c r="H745" s="294"/>
      <c r="I745" s="294"/>
      <c r="J745" s="294"/>
      <c r="K745" s="294"/>
      <c r="L745" s="294"/>
      <c r="M745" s="294"/>
      <c r="N745" s="294"/>
      <c r="O745" s="294"/>
      <c r="P745" s="294"/>
      <c r="Q745" s="294"/>
      <c r="R745" s="294"/>
      <c r="S745" s="294"/>
      <c r="T745" s="294"/>
      <c r="U745" s="294"/>
      <c r="V745" s="294"/>
      <c r="W745" s="294"/>
      <c r="X745" s="294"/>
      <c r="Y745" s="294"/>
    </row>
    <row r="746" spans="1:25" ht="21" x14ac:dyDescent="0.4">
      <c r="A746" s="294"/>
      <c r="B746" s="294"/>
      <c r="C746" s="294"/>
      <c r="D746" s="294"/>
      <c r="E746" s="294"/>
      <c r="F746" s="294"/>
      <c r="G746" s="295"/>
      <c r="H746" s="294"/>
      <c r="I746" s="294"/>
      <c r="J746" s="294"/>
      <c r="K746" s="294"/>
      <c r="L746" s="294"/>
      <c r="M746" s="294"/>
      <c r="N746" s="294"/>
      <c r="O746" s="294"/>
      <c r="P746" s="294"/>
      <c r="Q746" s="294"/>
      <c r="R746" s="294"/>
      <c r="S746" s="294"/>
      <c r="T746" s="294"/>
      <c r="U746" s="294"/>
      <c r="V746" s="294"/>
      <c r="W746" s="294"/>
      <c r="X746" s="294"/>
      <c r="Y746" s="294"/>
    </row>
    <row r="747" spans="1:25" ht="21" x14ac:dyDescent="0.4">
      <c r="A747" s="294"/>
      <c r="B747" s="294"/>
      <c r="C747" s="294"/>
      <c r="D747" s="294"/>
      <c r="E747" s="294"/>
      <c r="F747" s="294"/>
      <c r="G747" s="295"/>
      <c r="H747" s="294"/>
      <c r="I747" s="294"/>
      <c r="J747" s="294"/>
      <c r="K747" s="294"/>
      <c r="L747" s="294"/>
      <c r="M747" s="294"/>
      <c r="N747" s="294"/>
      <c r="O747" s="294"/>
      <c r="P747" s="294"/>
      <c r="Q747" s="294"/>
      <c r="R747" s="294"/>
      <c r="S747" s="294"/>
      <c r="T747" s="294"/>
      <c r="U747" s="294"/>
      <c r="V747" s="294"/>
      <c r="W747" s="294"/>
      <c r="X747" s="294"/>
      <c r="Y747" s="294"/>
    </row>
    <row r="748" spans="1:25" ht="21" x14ac:dyDescent="0.4">
      <c r="A748" s="294"/>
      <c r="B748" s="294"/>
      <c r="C748" s="294"/>
      <c r="D748" s="294"/>
      <c r="E748" s="294"/>
      <c r="F748" s="294"/>
      <c r="G748" s="295"/>
      <c r="H748" s="294"/>
      <c r="I748" s="294"/>
      <c r="J748" s="294"/>
      <c r="K748" s="294"/>
      <c r="L748" s="294"/>
      <c r="M748" s="294"/>
      <c r="N748" s="294"/>
      <c r="O748" s="294"/>
      <c r="P748" s="294"/>
      <c r="Q748" s="294"/>
      <c r="R748" s="294"/>
      <c r="S748" s="294"/>
      <c r="T748" s="294"/>
      <c r="U748" s="294"/>
      <c r="V748" s="294"/>
      <c r="W748" s="294"/>
      <c r="X748" s="294"/>
      <c r="Y748" s="294"/>
    </row>
    <row r="749" spans="1:25" ht="21" x14ac:dyDescent="0.4">
      <c r="A749" s="294"/>
      <c r="B749" s="294"/>
      <c r="C749" s="294"/>
      <c r="D749" s="294"/>
      <c r="E749" s="294"/>
      <c r="F749" s="294"/>
      <c r="G749" s="295"/>
      <c r="H749" s="294"/>
      <c r="I749" s="294"/>
      <c r="J749" s="294"/>
      <c r="K749" s="294"/>
      <c r="L749" s="294"/>
      <c r="M749" s="294"/>
      <c r="N749" s="294"/>
      <c r="O749" s="294"/>
      <c r="P749" s="294"/>
      <c r="Q749" s="294"/>
      <c r="R749" s="294"/>
      <c r="S749" s="294"/>
      <c r="T749" s="294"/>
      <c r="U749" s="294"/>
      <c r="V749" s="294"/>
      <c r="W749" s="294"/>
      <c r="X749" s="294"/>
      <c r="Y749" s="294"/>
    </row>
    <row r="750" spans="1:25" ht="21" x14ac:dyDescent="0.4">
      <c r="A750" s="294"/>
      <c r="B750" s="294"/>
      <c r="C750" s="294"/>
      <c r="D750" s="294"/>
      <c r="E750" s="294"/>
      <c r="F750" s="294"/>
      <c r="G750" s="295"/>
      <c r="H750" s="294"/>
      <c r="I750" s="294"/>
      <c r="J750" s="294"/>
      <c r="K750" s="294"/>
      <c r="L750" s="294"/>
      <c r="M750" s="294"/>
      <c r="N750" s="294"/>
      <c r="O750" s="294"/>
      <c r="P750" s="294"/>
      <c r="Q750" s="294"/>
      <c r="R750" s="294"/>
      <c r="S750" s="294"/>
      <c r="T750" s="294"/>
      <c r="U750" s="294"/>
      <c r="V750" s="294"/>
      <c r="W750" s="294"/>
      <c r="X750" s="294"/>
      <c r="Y750" s="294"/>
    </row>
    <row r="751" spans="1:25" ht="21" x14ac:dyDescent="0.4">
      <c r="A751" s="294"/>
      <c r="B751" s="294"/>
      <c r="C751" s="294"/>
      <c r="D751" s="294"/>
      <c r="E751" s="294"/>
      <c r="F751" s="294"/>
      <c r="G751" s="295"/>
      <c r="H751" s="294"/>
      <c r="I751" s="294"/>
      <c r="J751" s="294"/>
      <c r="K751" s="294"/>
      <c r="L751" s="294"/>
      <c r="M751" s="294"/>
      <c r="N751" s="294"/>
      <c r="O751" s="294"/>
      <c r="P751" s="294"/>
      <c r="Q751" s="294"/>
      <c r="R751" s="294"/>
      <c r="S751" s="294"/>
      <c r="T751" s="294"/>
      <c r="U751" s="294"/>
      <c r="V751" s="294"/>
      <c r="W751" s="294"/>
      <c r="X751" s="294"/>
      <c r="Y751" s="294"/>
    </row>
    <row r="752" spans="1:25" ht="21" x14ac:dyDescent="0.4">
      <c r="A752" s="294"/>
      <c r="B752" s="294"/>
      <c r="C752" s="294"/>
      <c r="D752" s="294"/>
      <c r="E752" s="294"/>
      <c r="F752" s="294"/>
      <c r="G752" s="295"/>
      <c r="H752" s="294"/>
      <c r="I752" s="294"/>
      <c r="J752" s="294"/>
      <c r="K752" s="294"/>
      <c r="L752" s="294"/>
      <c r="M752" s="294"/>
      <c r="N752" s="294"/>
      <c r="O752" s="294"/>
      <c r="P752" s="294"/>
      <c r="Q752" s="294"/>
      <c r="R752" s="294"/>
      <c r="S752" s="294"/>
      <c r="T752" s="294"/>
      <c r="U752" s="294"/>
      <c r="V752" s="294"/>
      <c r="W752" s="294"/>
      <c r="X752" s="294"/>
      <c r="Y752" s="294"/>
    </row>
    <row r="753" spans="1:25" ht="21" x14ac:dyDescent="0.4">
      <c r="A753" s="294"/>
      <c r="B753" s="294"/>
      <c r="C753" s="294"/>
      <c r="D753" s="294"/>
      <c r="E753" s="294"/>
      <c r="F753" s="294"/>
      <c r="G753" s="295"/>
      <c r="H753" s="294"/>
      <c r="I753" s="294"/>
      <c r="J753" s="294"/>
      <c r="K753" s="294"/>
      <c r="L753" s="294"/>
      <c r="M753" s="294"/>
      <c r="N753" s="294"/>
      <c r="O753" s="294"/>
      <c r="P753" s="294"/>
      <c r="Q753" s="294"/>
      <c r="R753" s="294"/>
      <c r="S753" s="294"/>
      <c r="T753" s="294"/>
      <c r="U753" s="294"/>
      <c r="V753" s="294"/>
      <c r="W753" s="294"/>
      <c r="X753" s="294"/>
      <c r="Y753" s="294"/>
    </row>
    <row r="754" spans="1:25" ht="21" x14ac:dyDescent="0.4">
      <c r="A754" s="294"/>
      <c r="B754" s="294"/>
      <c r="C754" s="294"/>
      <c r="D754" s="294"/>
      <c r="E754" s="294"/>
      <c r="F754" s="294"/>
      <c r="G754" s="295"/>
      <c r="H754" s="294"/>
      <c r="I754" s="294"/>
      <c r="J754" s="294"/>
      <c r="K754" s="294"/>
      <c r="L754" s="294"/>
      <c r="M754" s="294"/>
      <c r="N754" s="294"/>
      <c r="O754" s="294"/>
      <c r="P754" s="294"/>
      <c r="Q754" s="294"/>
      <c r="R754" s="294"/>
      <c r="S754" s="294"/>
      <c r="T754" s="294"/>
      <c r="U754" s="294"/>
      <c r="V754" s="294"/>
      <c r="W754" s="294"/>
      <c r="X754" s="294"/>
      <c r="Y754" s="294"/>
    </row>
    <row r="755" spans="1:25" ht="21" x14ac:dyDescent="0.4">
      <c r="A755" s="294"/>
      <c r="B755" s="294"/>
      <c r="C755" s="294"/>
      <c r="D755" s="294"/>
      <c r="E755" s="294"/>
      <c r="F755" s="294"/>
      <c r="G755" s="295"/>
      <c r="H755" s="294"/>
      <c r="I755" s="294"/>
      <c r="J755" s="294"/>
      <c r="K755" s="294"/>
      <c r="L755" s="294"/>
      <c r="M755" s="294"/>
      <c r="N755" s="294"/>
      <c r="O755" s="294"/>
      <c r="P755" s="294"/>
      <c r="Q755" s="294"/>
      <c r="R755" s="294"/>
      <c r="S755" s="294"/>
      <c r="T755" s="294"/>
      <c r="U755" s="294"/>
      <c r="V755" s="294"/>
      <c r="W755" s="294"/>
      <c r="X755" s="294"/>
      <c r="Y755" s="294"/>
    </row>
    <row r="756" spans="1:25" ht="21" x14ac:dyDescent="0.4">
      <c r="A756" s="294"/>
      <c r="B756" s="294"/>
      <c r="C756" s="294"/>
      <c r="D756" s="294"/>
      <c r="E756" s="294"/>
      <c r="F756" s="294"/>
      <c r="G756" s="295"/>
      <c r="H756" s="294"/>
      <c r="I756" s="294"/>
      <c r="J756" s="294"/>
      <c r="K756" s="294"/>
      <c r="L756" s="294"/>
      <c r="M756" s="294"/>
      <c r="N756" s="294"/>
      <c r="O756" s="294"/>
      <c r="P756" s="294"/>
      <c r="Q756" s="294"/>
      <c r="R756" s="294"/>
      <c r="S756" s="294"/>
      <c r="T756" s="294"/>
      <c r="U756" s="294"/>
      <c r="V756" s="294"/>
      <c r="W756" s="294"/>
      <c r="X756" s="294"/>
      <c r="Y756" s="294"/>
    </row>
    <row r="757" spans="1:25" ht="21" x14ac:dyDescent="0.4">
      <c r="A757" s="294"/>
      <c r="B757" s="294"/>
      <c r="C757" s="294"/>
      <c r="D757" s="294"/>
      <c r="E757" s="294"/>
      <c r="F757" s="294"/>
      <c r="G757" s="295"/>
      <c r="H757" s="294"/>
      <c r="I757" s="294"/>
      <c r="J757" s="294"/>
      <c r="K757" s="294"/>
      <c r="L757" s="294"/>
      <c r="M757" s="294"/>
      <c r="N757" s="294"/>
      <c r="O757" s="294"/>
      <c r="P757" s="294"/>
      <c r="Q757" s="294"/>
      <c r="R757" s="294"/>
      <c r="S757" s="294"/>
      <c r="T757" s="294"/>
      <c r="U757" s="294"/>
      <c r="V757" s="294"/>
      <c r="W757" s="294"/>
      <c r="X757" s="294"/>
      <c r="Y757" s="294"/>
    </row>
    <row r="758" spans="1:25" ht="21" x14ac:dyDescent="0.4">
      <c r="A758" s="294"/>
      <c r="B758" s="294"/>
      <c r="C758" s="294"/>
      <c r="D758" s="294"/>
      <c r="E758" s="294"/>
      <c r="F758" s="294"/>
      <c r="G758" s="295"/>
      <c r="H758" s="294"/>
      <c r="I758" s="294"/>
      <c r="J758" s="294"/>
      <c r="K758" s="294"/>
      <c r="L758" s="294"/>
      <c r="M758" s="294"/>
      <c r="N758" s="294"/>
      <c r="O758" s="294"/>
      <c r="P758" s="294"/>
      <c r="Q758" s="294"/>
      <c r="R758" s="294"/>
      <c r="S758" s="294"/>
      <c r="T758" s="294"/>
      <c r="U758" s="294"/>
      <c r="V758" s="294"/>
      <c r="W758" s="294"/>
      <c r="X758" s="294"/>
      <c r="Y758" s="294"/>
    </row>
    <row r="759" spans="1:25" ht="21" x14ac:dyDescent="0.4">
      <c r="A759" s="294"/>
      <c r="B759" s="294"/>
      <c r="C759" s="294"/>
      <c r="D759" s="294"/>
      <c r="E759" s="294"/>
      <c r="F759" s="294"/>
      <c r="G759" s="295"/>
      <c r="H759" s="294"/>
      <c r="I759" s="294"/>
      <c r="J759" s="294"/>
      <c r="K759" s="294"/>
      <c r="L759" s="294"/>
      <c r="M759" s="294"/>
      <c r="N759" s="294"/>
      <c r="O759" s="294"/>
      <c r="P759" s="294"/>
      <c r="Q759" s="294"/>
      <c r="R759" s="294"/>
      <c r="S759" s="294"/>
      <c r="T759" s="294"/>
      <c r="U759" s="294"/>
      <c r="V759" s="294"/>
      <c r="W759" s="294"/>
      <c r="X759" s="294"/>
      <c r="Y759" s="294"/>
    </row>
    <row r="760" spans="1:25" ht="21" x14ac:dyDescent="0.4">
      <c r="A760" s="294"/>
      <c r="B760" s="294"/>
      <c r="C760" s="294"/>
      <c r="D760" s="294"/>
      <c r="E760" s="294"/>
      <c r="F760" s="294"/>
      <c r="G760" s="295"/>
      <c r="H760" s="294"/>
      <c r="I760" s="294"/>
      <c r="J760" s="294"/>
      <c r="K760" s="294"/>
      <c r="L760" s="294"/>
      <c r="M760" s="294"/>
      <c r="N760" s="294"/>
      <c r="O760" s="294"/>
      <c r="P760" s="294"/>
      <c r="Q760" s="294"/>
      <c r="R760" s="294"/>
      <c r="S760" s="294"/>
      <c r="T760" s="294"/>
      <c r="U760" s="294"/>
      <c r="V760" s="294"/>
      <c r="W760" s="294"/>
      <c r="X760" s="294"/>
      <c r="Y760" s="294"/>
    </row>
    <row r="761" spans="1:25" ht="21" x14ac:dyDescent="0.4">
      <c r="A761" s="294"/>
      <c r="B761" s="294"/>
      <c r="C761" s="294"/>
      <c r="D761" s="294"/>
      <c r="E761" s="294"/>
      <c r="F761" s="294"/>
      <c r="G761" s="295"/>
      <c r="H761" s="294"/>
      <c r="I761" s="294"/>
      <c r="J761" s="294"/>
      <c r="K761" s="294"/>
      <c r="L761" s="294"/>
      <c r="M761" s="294"/>
      <c r="N761" s="294"/>
      <c r="O761" s="294"/>
      <c r="P761" s="294"/>
      <c r="Q761" s="294"/>
      <c r="R761" s="294"/>
      <c r="S761" s="294"/>
      <c r="T761" s="294"/>
      <c r="U761" s="294"/>
      <c r="V761" s="294"/>
      <c r="W761" s="294"/>
      <c r="X761" s="294"/>
      <c r="Y761" s="294"/>
    </row>
    <row r="762" spans="1:25" ht="21" x14ac:dyDescent="0.4">
      <c r="A762" s="294"/>
      <c r="B762" s="294"/>
      <c r="C762" s="294"/>
      <c r="D762" s="294"/>
      <c r="E762" s="294"/>
      <c r="F762" s="294"/>
      <c r="G762" s="295"/>
      <c r="H762" s="294"/>
      <c r="I762" s="294"/>
      <c r="J762" s="294"/>
      <c r="K762" s="294"/>
      <c r="L762" s="294"/>
      <c r="M762" s="294"/>
      <c r="N762" s="294"/>
      <c r="O762" s="294"/>
      <c r="P762" s="294"/>
      <c r="Q762" s="294"/>
      <c r="R762" s="294"/>
      <c r="S762" s="294"/>
      <c r="T762" s="294"/>
      <c r="U762" s="294"/>
      <c r="V762" s="294"/>
      <c r="W762" s="294"/>
      <c r="X762" s="294"/>
      <c r="Y762" s="294"/>
    </row>
    <row r="763" spans="1:25" ht="21" x14ac:dyDescent="0.4">
      <c r="A763" s="294"/>
      <c r="B763" s="294"/>
      <c r="C763" s="294"/>
      <c r="D763" s="294"/>
      <c r="E763" s="294"/>
      <c r="F763" s="294"/>
      <c r="G763" s="295"/>
      <c r="H763" s="294"/>
      <c r="I763" s="294"/>
      <c r="J763" s="294"/>
      <c r="K763" s="294"/>
      <c r="L763" s="294"/>
      <c r="M763" s="294"/>
      <c r="N763" s="294"/>
      <c r="O763" s="294"/>
      <c r="P763" s="294"/>
      <c r="Q763" s="294"/>
      <c r="R763" s="294"/>
      <c r="S763" s="294"/>
      <c r="T763" s="294"/>
      <c r="U763" s="294"/>
      <c r="V763" s="294"/>
      <c r="W763" s="294"/>
      <c r="X763" s="294"/>
      <c r="Y763" s="294"/>
    </row>
    <row r="764" spans="1:25" ht="21" x14ac:dyDescent="0.4">
      <c r="A764" s="294"/>
      <c r="B764" s="294"/>
      <c r="C764" s="294"/>
      <c r="D764" s="294"/>
      <c r="E764" s="294"/>
      <c r="F764" s="294"/>
      <c r="G764" s="295"/>
      <c r="H764" s="294"/>
      <c r="I764" s="294"/>
      <c r="J764" s="294"/>
      <c r="K764" s="294"/>
      <c r="L764" s="294"/>
      <c r="M764" s="294"/>
      <c r="N764" s="294"/>
      <c r="O764" s="294"/>
      <c r="P764" s="294"/>
      <c r="Q764" s="294"/>
      <c r="R764" s="294"/>
      <c r="S764" s="294"/>
      <c r="T764" s="294"/>
      <c r="U764" s="294"/>
      <c r="V764" s="294"/>
      <c r="W764" s="294"/>
      <c r="X764" s="294"/>
      <c r="Y764" s="294"/>
    </row>
    <row r="765" spans="1:25" ht="21" x14ac:dyDescent="0.4">
      <c r="A765" s="294"/>
      <c r="B765" s="294"/>
      <c r="C765" s="294"/>
      <c r="D765" s="294"/>
      <c r="E765" s="294"/>
      <c r="F765" s="294"/>
      <c r="G765" s="295"/>
      <c r="H765" s="294"/>
      <c r="I765" s="294"/>
      <c r="J765" s="294"/>
      <c r="K765" s="294"/>
      <c r="L765" s="294"/>
      <c r="M765" s="294"/>
      <c r="N765" s="294"/>
      <c r="O765" s="294"/>
      <c r="P765" s="294"/>
      <c r="Q765" s="294"/>
      <c r="R765" s="294"/>
      <c r="S765" s="294"/>
      <c r="T765" s="294"/>
      <c r="U765" s="294"/>
      <c r="V765" s="294"/>
      <c r="W765" s="294"/>
      <c r="X765" s="294"/>
      <c r="Y765" s="294"/>
    </row>
    <row r="766" spans="1:25" ht="21" x14ac:dyDescent="0.4">
      <c r="A766" s="294"/>
      <c r="B766" s="294"/>
      <c r="C766" s="294"/>
      <c r="D766" s="294"/>
      <c r="E766" s="294"/>
      <c r="F766" s="294"/>
      <c r="G766" s="295"/>
      <c r="H766" s="294"/>
      <c r="I766" s="294"/>
      <c r="J766" s="294"/>
      <c r="K766" s="294"/>
      <c r="L766" s="294"/>
      <c r="M766" s="294"/>
      <c r="N766" s="294"/>
      <c r="O766" s="294"/>
      <c r="P766" s="294"/>
      <c r="Q766" s="294"/>
      <c r="R766" s="294"/>
      <c r="S766" s="294"/>
      <c r="T766" s="294"/>
      <c r="U766" s="294"/>
      <c r="V766" s="294"/>
      <c r="W766" s="294"/>
      <c r="X766" s="294"/>
      <c r="Y766" s="294"/>
    </row>
    <row r="767" spans="1:25" ht="21" x14ac:dyDescent="0.4">
      <c r="A767" s="294"/>
      <c r="B767" s="294"/>
      <c r="C767" s="294"/>
      <c r="D767" s="294"/>
      <c r="E767" s="294"/>
      <c r="F767" s="294"/>
      <c r="G767" s="295"/>
      <c r="H767" s="294"/>
      <c r="I767" s="294"/>
      <c r="J767" s="294"/>
      <c r="K767" s="294"/>
      <c r="L767" s="294"/>
      <c r="M767" s="294"/>
      <c r="N767" s="294"/>
      <c r="O767" s="294"/>
      <c r="P767" s="294"/>
      <c r="Q767" s="294"/>
      <c r="R767" s="294"/>
      <c r="S767" s="294"/>
      <c r="T767" s="294"/>
      <c r="U767" s="294"/>
      <c r="V767" s="294"/>
      <c r="W767" s="294"/>
      <c r="X767" s="294"/>
      <c r="Y767" s="294"/>
    </row>
    <row r="768" spans="1:25" ht="21" x14ac:dyDescent="0.4">
      <c r="A768" s="294"/>
      <c r="B768" s="294"/>
      <c r="C768" s="294"/>
      <c r="D768" s="294"/>
      <c r="E768" s="294"/>
      <c r="F768" s="294"/>
      <c r="G768" s="295"/>
      <c r="H768" s="294"/>
      <c r="I768" s="294"/>
      <c r="J768" s="294"/>
      <c r="K768" s="294"/>
      <c r="L768" s="294"/>
      <c r="M768" s="294"/>
      <c r="N768" s="294"/>
      <c r="O768" s="294"/>
      <c r="P768" s="294"/>
      <c r="Q768" s="294"/>
      <c r="R768" s="294"/>
      <c r="S768" s="294"/>
      <c r="T768" s="294"/>
      <c r="U768" s="294"/>
      <c r="V768" s="294"/>
      <c r="W768" s="294"/>
      <c r="X768" s="294"/>
      <c r="Y768" s="294"/>
    </row>
    <row r="769" spans="1:25" ht="21" x14ac:dyDescent="0.4">
      <c r="A769" s="294"/>
      <c r="B769" s="294"/>
      <c r="C769" s="294"/>
      <c r="D769" s="294"/>
      <c r="E769" s="294"/>
      <c r="F769" s="294"/>
      <c r="G769" s="295"/>
      <c r="H769" s="294"/>
      <c r="I769" s="294"/>
      <c r="J769" s="294"/>
      <c r="K769" s="294"/>
      <c r="L769" s="294"/>
      <c r="M769" s="294"/>
      <c r="N769" s="294"/>
      <c r="O769" s="294"/>
      <c r="P769" s="294"/>
      <c r="Q769" s="294"/>
      <c r="R769" s="294"/>
      <c r="S769" s="294"/>
      <c r="T769" s="294"/>
      <c r="U769" s="294"/>
      <c r="V769" s="294"/>
      <c r="W769" s="294"/>
      <c r="X769" s="294"/>
      <c r="Y769" s="294"/>
    </row>
    <row r="770" spans="1:25" ht="21" x14ac:dyDescent="0.4">
      <c r="A770" s="294"/>
      <c r="B770" s="294"/>
      <c r="C770" s="294"/>
      <c r="D770" s="294"/>
      <c r="E770" s="294"/>
      <c r="F770" s="294"/>
      <c r="G770" s="295"/>
      <c r="H770" s="294"/>
      <c r="I770" s="294"/>
      <c r="J770" s="294"/>
      <c r="K770" s="294"/>
      <c r="L770" s="294"/>
      <c r="M770" s="294"/>
      <c r="N770" s="294"/>
      <c r="O770" s="294"/>
      <c r="P770" s="294"/>
      <c r="Q770" s="294"/>
      <c r="R770" s="294"/>
      <c r="S770" s="294"/>
      <c r="T770" s="294"/>
      <c r="U770" s="294"/>
      <c r="V770" s="294"/>
      <c r="W770" s="294"/>
      <c r="X770" s="294"/>
      <c r="Y770" s="294"/>
    </row>
    <row r="771" spans="1:25" ht="21" x14ac:dyDescent="0.4">
      <c r="A771" s="294"/>
      <c r="B771" s="294"/>
      <c r="C771" s="294"/>
      <c r="D771" s="294"/>
      <c r="E771" s="294"/>
      <c r="F771" s="294"/>
      <c r="G771" s="295"/>
      <c r="H771" s="294"/>
      <c r="I771" s="294"/>
      <c r="J771" s="294"/>
      <c r="K771" s="294"/>
      <c r="L771" s="294"/>
      <c r="M771" s="294"/>
      <c r="N771" s="294"/>
      <c r="O771" s="294"/>
      <c r="P771" s="294"/>
      <c r="Q771" s="294"/>
      <c r="R771" s="294"/>
      <c r="S771" s="294"/>
      <c r="T771" s="294"/>
      <c r="U771" s="294"/>
      <c r="V771" s="294"/>
      <c r="W771" s="294"/>
      <c r="X771" s="294"/>
      <c r="Y771" s="294"/>
    </row>
    <row r="772" spans="1:25" ht="21" x14ac:dyDescent="0.4">
      <c r="A772" s="294"/>
      <c r="B772" s="294"/>
      <c r="C772" s="294"/>
      <c r="D772" s="294"/>
      <c r="E772" s="294"/>
      <c r="F772" s="294"/>
      <c r="G772" s="295"/>
      <c r="H772" s="294"/>
      <c r="I772" s="294"/>
      <c r="J772" s="294"/>
      <c r="K772" s="294"/>
      <c r="L772" s="294"/>
      <c r="M772" s="294"/>
      <c r="N772" s="294"/>
      <c r="O772" s="294"/>
      <c r="P772" s="294"/>
      <c r="Q772" s="294"/>
      <c r="R772" s="294"/>
      <c r="S772" s="294"/>
      <c r="T772" s="294"/>
      <c r="U772" s="294"/>
      <c r="V772" s="294"/>
      <c r="W772" s="294"/>
      <c r="X772" s="294"/>
      <c r="Y772" s="294"/>
    </row>
    <row r="773" spans="1:25" ht="21" x14ac:dyDescent="0.4">
      <c r="A773" s="294"/>
      <c r="B773" s="294"/>
      <c r="C773" s="294"/>
      <c r="D773" s="294"/>
      <c r="E773" s="294"/>
      <c r="F773" s="294"/>
      <c r="G773" s="295"/>
      <c r="H773" s="294"/>
      <c r="I773" s="294"/>
      <c r="J773" s="294"/>
      <c r="K773" s="294"/>
      <c r="L773" s="294"/>
      <c r="M773" s="294"/>
      <c r="N773" s="294"/>
      <c r="O773" s="294"/>
      <c r="P773" s="294"/>
      <c r="Q773" s="294"/>
      <c r="R773" s="294"/>
      <c r="S773" s="294"/>
      <c r="T773" s="294"/>
      <c r="U773" s="294"/>
      <c r="V773" s="294"/>
      <c r="W773" s="294"/>
      <c r="X773" s="294"/>
      <c r="Y773" s="294"/>
    </row>
    <row r="774" spans="1:25" ht="21" x14ac:dyDescent="0.4">
      <c r="A774" s="294"/>
      <c r="B774" s="294"/>
      <c r="C774" s="294"/>
      <c r="D774" s="294"/>
      <c r="E774" s="294"/>
      <c r="F774" s="294"/>
      <c r="G774" s="295"/>
      <c r="H774" s="294"/>
      <c r="I774" s="294"/>
      <c r="J774" s="294"/>
      <c r="K774" s="294"/>
      <c r="L774" s="294"/>
      <c r="M774" s="294"/>
      <c r="N774" s="294"/>
      <c r="O774" s="294"/>
      <c r="P774" s="294"/>
      <c r="Q774" s="294"/>
      <c r="R774" s="294"/>
      <c r="S774" s="294"/>
      <c r="T774" s="294"/>
      <c r="U774" s="294"/>
      <c r="V774" s="294"/>
      <c r="W774" s="294"/>
      <c r="X774" s="294"/>
      <c r="Y774" s="294"/>
    </row>
    <row r="775" spans="1:25" ht="21" x14ac:dyDescent="0.4">
      <c r="A775" s="294"/>
      <c r="B775" s="294"/>
      <c r="C775" s="294"/>
      <c r="D775" s="294"/>
      <c r="E775" s="294"/>
      <c r="F775" s="294"/>
      <c r="G775" s="295"/>
      <c r="H775" s="294"/>
      <c r="I775" s="294"/>
      <c r="J775" s="294"/>
      <c r="K775" s="294"/>
      <c r="L775" s="294"/>
      <c r="M775" s="294"/>
      <c r="N775" s="294"/>
      <c r="O775" s="294"/>
      <c r="P775" s="294"/>
      <c r="Q775" s="294"/>
      <c r="R775" s="294"/>
      <c r="S775" s="294"/>
      <c r="T775" s="294"/>
      <c r="U775" s="294"/>
      <c r="V775" s="294"/>
      <c r="W775" s="294"/>
      <c r="X775" s="294"/>
      <c r="Y775" s="294"/>
    </row>
    <row r="776" spans="1:25" ht="21" x14ac:dyDescent="0.4">
      <c r="A776" s="294"/>
      <c r="B776" s="294"/>
      <c r="C776" s="294"/>
      <c r="D776" s="294"/>
      <c r="E776" s="294"/>
      <c r="F776" s="294"/>
      <c r="G776" s="295"/>
      <c r="H776" s="294"/>
      <c r="I776" s="294"/>
      <c r="J776" s="294"/>
      <c r="K776" s="294"/>
      <c r="L776" s="294"/>
      <c r="M776" s="294"/>
      <c r="N776" s="294"/>
      <c r="O776" s="294"/>
      <c r="P776" s="294"/>
      <c r="Q776" s="294"/>
      <c r="R776" s="294"/>
      <c r="S776" s="294"/>
      <c r="T776" s="294"/>
      <c r="U776" s="294"/>
      <c r="V776" s="294"/>
      <c r="W776" s="294"/>
      <c r="X776" s="294"/>
      <c r="Y776" s="294"/>
    </row>
    <row r="777" spans="1:25" ht="21" x14ac:dyDescent="0.4">
      <c r="A777" s="294"/>
      <c r="B777" s="294"/>
      <c r="C777" s="294"/>
      <c r="D777" s="294"/>
      <c r="E777" s="294"/>
      <c r="F777" s="294"/>
      <c r="G777" s="295"/>
      <c r="H777" s="294"/>
      <c r="I777" s="294"/>
      <c r="J777" s="294"/>
      <c r="K777" s="294"/>
      <c r="L777" s="294"/>
      <c r="M777" s="294"/>
      <c r="N777" s="294"/>
      <c r="O777" s="294"/>
      <c r="P777" s="294"/>
      <c r="Q777" s="294"/>
      <c r="R777" s="294"/>
      <c r="S777" s="294"/>
      <c r="T777" s="294"/>
      <c r="U777" s="294"/>
      <c r="V777" s="294"/>
      <c r="W777" s="294"/>
      <c r="X777" s="294"/>
      <c r="Y777" s="294"/>
    </row>
    <row r="778" spans="1:25" ht="21" x14ac:dyDescent="0.4">
      <c r="A778" s="294"/>
      <c r="B778" s="294"/>
      <c r="C778" s="294"/>
      <c r="D778" s="294"/>
      <c r="E778" s="294"/>
      <c r="F778" s="294"/>
      <c r="G778" s="295"/>
      <c r="H778" s="294"/>
      <c r="I778" s="294"/>
      <c r="J778" s="294"/>
      <c r="K778" s="294"/>
      <c r="L778" s="294"/>
      <c r="M778" s="294"/>
      <c r="N778" s="294"/>
      <c r="O778" s="294"/>
      <c r="P778" s="294"/>
      <c r="Q778" s="294"/>
      <c r="R778" s="294"/>
      <c r="S778" s="294"/>
      <c r="T778" s="294"/>
      <c r="U778" s="294"/>
      <c r="V778" s="294"/>
      <c r="W778" s="294"/>
      <c r="X778" s="294"/>
      <c r="Y778" s="294"/>
    </row>
    <row r="779" spans="1:25" ht="21" x14ac:dyDescent="0.4">
      <c r="A779" s="294"/>
      <c r="B779" s="294"/>
      <c r="C779" s="294"/>
      <c r="D779" s="294"/>
      <c r="E779" s="294"/>
      <c r="F779" s="294"/>
      <c r="G779" s="295"/>
      <c r="H779" s="294"/>
      <c r="I779" s="294"/>
      <c r="J779" s="294"/>
      <c r="K779" s="294"/>
      <c r="L779" s="294"/>
      <c r="M779" s="294"/>
      <c r="N779" s="294"/>
      <c r="O779" s="294"/>
      <c r="P779" s="294"/>
      <c r="Q779" s="294"/>
      <c r="R779" s="294"/>
      <c r="S779" s="294"/>
      <c r="T779" s="294"/>
      <c r="U779" s="294"/>
      <c r="V779" s="294"/>
      <c r="W779" s="294"/>
      <c r="X779" s="294"/>
      <c r="Y779" s="294"/>
    </row>
    <row r="780" spans="1:25" ht="21" x14ac:dyDescent="0.4">
      <c r="A780" s="294"/>
      <c r="B780" s="294"/>
      <c r="C780" s="294"/>
      <c r="D780" s="294"/>
      <c r="E780" s="294"/>
      <c r="F780" s="294"/>
      <c r="G780" s="295"/>
      <c r="H780" s="294"/>
      <c r="I780" s="294"/>
      <c r="J780" s="294"/>
      <c r="K780" s="294"/>
      <c r="L780" s="294"/>
      <c r="M780" s="294"/>
      <c r="N780" s="294"/>
      <c r="O780" s="294"/>
      <c r="P780" s="294"/>
      <c r="Q780" s="294"/>
      <c r="R780" s="294"/>
      <c r="S780" s="294"/>
      <c r="T780" s="294"/>
      <c r="U780" s="294"/>
      <c r="V780" s="294"/>
      <c r="W780" s="294"/>
      <c r="X780" s="294"/>
      <c r="Y780" s="294"/>
    </row>
    <row r="781" spans="1:25" ht="21" x14ac:dyDescent="0.4">
      <c r="A781" s="294"/>
      <c r="B781" s="294"/>
      <c r="C781" s="294"/>
      <c r="D781" s="294"/>
      <c r="E781" s="294"/>
      <c r="F781" s="294"/>
      <c r="G781" s="295"/>
      <c r="H781" s="294"/>
      <c r="I781" s="294"/>
      <c r="J781" s="294"/>
      <c r="K781" s="294"/>
      <c r="L781" s="294"/>
      <c r="M781" s="294"/>
      <c r="N781" s="294"/>
      <c r="O781" s="294"/>
      <c r="P781" s="294"/>
      <c r="Q781" s="294"/>
      <c r="R781" s="294"/>
      <c r="S781" s="294"/>
      <c r="T781" s="294"/>
      <c r="U781" s="294"/>
      <c r="V781" s="294"/>
      <c r="W781" s="294"/>
      <c r="X781" s="294"/>
      <c r="Y781" s="294"/>
    </row>
    <row r="782" spans="1:25" ht="21" x14ac:dyDescent="0.4">
      <c r="A782" s="294"/>
      <c r="B782" s="294"/>
      <c r="C782" s="294"/>
      <c r="D782" s="294"/>
      <c r="E782" s="294"/>
      <c r="F782" s="294"/>
      <c r="G782" s="295"/>
      <c r="H782" s="294"/>
      <c r="I782" s="294"/>
      <c r="J782" s="294"/>
      <c r="K782" s="294"/>
      <c r="L782" s="294"/>
      <c r="M782" s="294"/>
      <c r="N782" s="294"/>
      <c r="O782" s="294"/>
      <c r="P782" s="294"/>
      <c r="Q782" s="294"/>
      <c r="R782" s="294"/>
      <c r="S782" s="294"/>
      <c r="T782" s="294"/>
      <c r="U782" s="294"/>
      <c r="V782" s="294"/>
      <c r="W782" s="294"/>
      <c r="X782" s="294"/>
      <c r="Y782" s="294"/>
    </row>
    <row r="783" spans="1:25" ht="21" x14ac:dyDescent="0.4">
      <c r="A783" s="294"/>
      <c r="B783" s="294"/>
      <c r="C783" s="294"/>
      <c r="D783" s="294"/>
      <c r="E783" s="294"/>
      <c r="F783" s="294"/>
      <c r="G783" s="295"/>
      <c r="H783" s="294"/>
      <c r="I783" s="294"/>
      <c r="J783" s="294"/>
      <c r="K783" s="294"/>
      <c r="L783" s="294"/>
      <c r="M783" s="294"/>
      <c r="N783" s="294"/>
      <c r="O783" s="294"/>
      <c r="P783" s="294"/>
      <c r="Q783" s="294"/>
      <c r="R783" s="294"/>
      <c r="S783" s="294"/>
      <c r="T783" s="294"/>
      <c r="U783" s="294"/>
      <c r="V783" s="294"/>
      <c r="W783" s="294"/>
      <c r="X783" s="294"/>
      <c r="Y783" s="294"/>
    </row>
    <row r="784" spans="1:25" ht="21" x14ac:dyDescent="0.4">
      <c r="A784" s="294"/>
      <c r="B784" s="294"/>
      <c r="C784" s="294"/>
      <c r="D784" s="294"/>
      <c r="E784" s="294"/>
      <c r="F784" s="294"/>
      <c r="G784" s="295"/>
      <c r="H784" s="294"/>
      <c r="I784" s="294"/>
      <c r="J784" s="294"/>
      <c r="K784" s="294"/>
      <c r="L784" s="294"/>
      <c r="M784" s="294"/>
      <c r="N784" s="294"/>
      <c r="O784" s="294"/>
      <c r="P784" s="294"/>
      <c r="Q784" s="294"/>
      <c r="R784" s="294"/>
      <c r="S784" s="294"/>
      <c r="T784" s="294"/>
      <c r="U784" s="294"/>
      <c r="V784" s="294"/>
      <c r="W784" s="294"/>
      <c r="X784" s="294"/>
      <c r="Y784" s="294"/>
    </row>
    <row r="785" spans="1:25" ht="21" x14ac:dyDescent="0.4">
      <c r="A785" s="294"/>
      <c r="B785" s="294"/>
      <c r="C785" s="294"/>
      <c r="D785" s="294"/>
      <c r="E785" s="294"/>
      <c r="F785" s="294"/>
      <c r="G785" s="295"/>
      <c r="H785" s="294"/>
      <c r="I785" s="294"/>
      <c r="J785" s="294"/>
      <c r="K785" s="294"/>
      <c r="L785" s="294"/>
      <c r="M785" s="294"/>
      <c r="N785" s="294"/>
      <c r="O785" s="294"/>
      <c r="P785" s="294"/>
      <c r="Q785" s="294"/>
      <c r="R785" s="294"/>
      <c r="S785" s="294"/>
      <c r="T785" s="294"/>
      <c r="U785" s="294"/>
      <c r="V785" s="294"/>
      <c r="W785" s="294"/>
      <c r="X785" s="294"/>
      <c r="Y785" s="294"/>
    </row>
    <row r="786" spans="1:25" ht="21" x14ac:dyDescent="0.4">
      <c r="A786" s="294"/>
      <c r="B786" s="294"/>
      <c r="C786" s="294"/>
      <c r="D786" s="294"/>
      <c r="E786" s="294"/>
      <c r="F786" s="294"/>
      <c r="G786" s="295"/>
      <c r="H786" s="294"/>
      <c r="I786" s="294"/>
      <c r="J786" s="294"/>
      <c r="K786" s="294"/>
      <c r="L786" s="294"/>
      <c r="M786" s="294"/>
      <c r="N786" s="294"/>
      <c r="O786" s="294"/>
      <c r="P786" s="294"/>
      <c r="Q786" s="294"/>
      <c r="R786" s="294"/>
      <c r="S786" s="294"/>
      <c r="T786" s="294"/>
      <c r="U786" s="294"/>
      <c r="V786" s="294"/>
      <c r="W786" s="294"/>
      <c r="X786" s="294"/>
      <c r="Y786" s="294"/>
    </row>
    <row r="787" spans="1:25" ht="21" x14ac:dyDescent="0.4">
      <c r="A787" s="294"/>
      <c r="B787" s="294"/>
      <c r="C787" s="294"/>
      <c r="D787" s="294"/>
      <c r="E787" s="294"/>
      <c r="F787" s="294"/>
      <c r="G787" s="295"/>
      <c r="H787" s="294"/>
      <c r="I787" s="294"/>
      <c r="J787" s="294"/>
      <c r="K787" s="294"/>
      <c r="L787" s="294"/>
      <c r="M787" s="294"/>
      <c r="N787" s="294"/>
      <c r="O787" s="294"/>
      <c r="P787" s="294"/>
      <c r="Q787" s="294"/>
      <c r="R787" s="294"/>
      <c r="S787" s="294"/>
      <c r="T787" s="294"/>
      <c r="U787" s="294"/>
      <c r="V787" s="294"/>
      <c r="W787" s="294"/>
      <c r="X787" s="294"/>
      <c r="Y787" s="294"/>
    </row>
    <row r="788" spans="1:25" ht="21" x14ac:dyDescent="0.4">
      <c r="A788" s="294"/>
      <c r="B788" s="294"/>
      <c r="C788" s="294"/>
      <c r="D788" s="294"/>
      <c r="E788" s="294"/>
      <c r="F788" s="294"/>
      <c r="G788" s="295"/>
      <c r="H788" s="294"/>
      <c r="I788" s="294"/>
      <c r="J788" s="294"/>
      <c r="K788" s="294"/>
      <c r="L788" s="294"/>
      <c r="M788" s="294"/>
      <c r="N788" s="294"/>
      <c r="O788" s="294"/>
      <c r="P788" s="294"/>
      <c r="Q788" s="294"/>
      <c r="R788" s="294"/>
      <c r="S788" s="294"/>
      <c r="T788" s="294"/>
      <c r="U788" s="294"/>
      <c r="V788" s="294"/>
      <c r="W788" s="294"/>
      <c r="X788" s="294"/>
      <c r="Y788" s="294"/>
    </row>
    <row r="789" spans="1:25" ht="21" x14ac:dyDescent="0.4">
      <c r="A789" s="294"/>
      <c r="B789" s="294"/>
      <c r="C789" s="294"/>
      <c r="D789" s="294"/>
      <c r="E789" s="294"/>
      <c r="F789" s="294"/>
      <c r="G789" s="295"/>
      <c r="H789" s="294"/>
      <c r="I789" s="294"/>
      <c r="J789" s="294"/>
      <c r="K789" s="294"/>
      <c r="L789" s="294"/>
      <c r="M789" s="294"/>
      <c r="N789" s="294"/>
      <c r="O789" s="294"/>
      <c r="P789" s="294"/>
      <c r="Q789" s="294"/>
      <c r="R789" s="294"/>
      <c r="S789" s="294"/>
      <c r="T789" s="294"/>
      <c r="U789" s="294"/>
      <c r="V789" s="294"/>
      <c r="W789" s="294"/>
      <c r="X789" s="294"/>
      <c r="Y789" s="294"/>
    </row>
    <row r="790" spans="1:25" ht="21" x14ac:dyDescent="0.4">
      <c r="A790" s="294"/>
      <c r="B790" s="294"/>
      <c r="C790" s="294"/>
      <c r="D790" s="294"/>
      <c r="E790" s="294"/>
      <c r="F790" s="294"/>
      <c r="G790" s="295"/>
      <c r="H790" s="294"/>
      <c r="I790" s="294"/>
      <c r="J790" s="294"/>
      <c r="K790" s="294"/>
      <c r="L790" s="294"/>
      <c r="M790" s="294"/>
      <c r="N790" s="294"/>
      <c r="O790" s="294"/>
      <c r="P790" s="294"/>
      <c r="Q790" s="294"/>
      <c r="R790" s="294"/>
      <c r="S790" s="294"/>
      <c r="T790" s="294"/>
      <c r="U790" s="294"/>
      <c r="V790" s="294"/>
      <c r="W790" s="294"/>
      <c r="X790" s="294"/>
      <c r="Y790" s="294"/>
    </row>
    <row r="791" spans="1:25" ht="21" x14ac:dyDescent="0.4">
      <c r="A791" s="294"/>
      <c r="B791" s="294"/>
      <c r="C791" s="294"/>
      <c r="D791" s="294"/>
      <c r="E791" s="294"/>
      <c r="F791" s="294"/>
      <c r="G791" s="295"/>
      <c r="H791" s="294"/>
      <c r="I791" s="294"/>
      <c r="J791" s="294"/>
      <c r="K791" s="294"/>
      <c r="L791" s="294"/>
      <c r="M791" s="294"/>
      <c r="N791" s="294"/>
      <c r="O791" s="294"/>
      <c r="P791" s="294"/>
      <c r="Q791" s="294"/>
      <c r="R791" s="294"/>
      <c r="S791" s="294"/>
      <c r="T791" s="294"/>
      <c r="U791" s="294"/>
      <c r="V791" s="294"/>
      <c r="W791" s="294"/>
      <c r="X791" s="294"/>
      <c r="Y791" s="294"/>
    </row>
    <row r="792" spans="1:25" ht="21" x14ac:dyDescent="0.4">
      <c r="A792" s="294"/>
      <c r="B792" s="294"/>
      <c r="C792" s="294"/>
      <c r="D792" s="294"/>
      <c r="E792" s="294"/>
      <c r="F792" s="294"/>
      <c r="G792" s="295"/>
      <c r="H792" s="294"/>
      <c r="I792" s="294"/>
      <c r="J792" s="294"/>
      <c r="K792" s="294"/>
      <c r="L792" s="294"/>
      <c r="M792" s="294"/>
      <c r="N792" s="294"/>
      <c r="O792" s="294"/>
      <c r="P792" s="294"/>
      <c r="Q792" s="294"/>
      <c r="R792" s="294"/>
      <c r="S792" s="294"/>
      <c r="T792" s="294"/>
      <c r="U792" s="294"/>
      <c r="V792" s="294"/>
      <c r="W792" s="294"/>
      <c r="X792" s="294"/>
      <c r="Y792" s="294"/>
    </row>
    <row r="793" spans="1:25" ht="21" x14ac:dyDescent="0.4">
      <c r="A793" s="294"/>
      <c r="B793" s="294"/>
      <c r="C793" s="294"/>
      <c r="D793" s="294"/>
      <c r="E793" s="294"/>
      <c r="F793" s="294"/>
      <c r="G793" s="295"/>
      <c r="H793" s="294"/>
      <c r="I793" s="294"/>
      <c r="J793" s="294"/>
      <c r="K793" s="294"/>
      <c r="L793" s="294"/>
      <c r="M793" s="294"/>
      <c r="N793" s="294"/>
      <c r="O793" s="294"/>
      <c r="P793" s="294"/>
      <c r="Q793" s="294"/>
      <c r="R793" s="294"/>
      <c r="S793" s="294"/>
      <c r="T793" s="294"/>
      <c r="U793" s="294"/>
      <c r="V793" s="294"/>
      <c r="W793" s="294"/>
      <c r="X793" s="294"/>
      <c r="Y793" s="294"/>
    </row>
    <row r="794" spans="1:25" ht="21" x14ac:dyDescent="0.4">
      <c r="A794" s="294"/>
      <c r="B794" s="294"/>
      <c r="C794" s="294"/>
      <c r="D794" s="294"/>
      <c r="E794" s="294"/>
      <c r="F794" s="294"/>
      <c r="G794" s="295"/>
      <c r="H794" s="294"/>
      <c r="I794" s="294"/>
      <c r="J794" s="294"/>
      <c r="K794" s="294"/>
      <c r="L794" s="294"/>
      <c r="M794" s="294"/>
      <c r="N794" s="294"/>
      <c r="O794" s="294"/>
      <c r="P794" s="294"/>
      <c r="Q794" s="294"/>
      <c r="R794" s="294"/>
      <c r="S794" s="294"/>
      <c r="T794" s="294"/>
      <c r="U794" s="294"/>
      <c r="V794" s="294"/>
      <c r="W794" s="294"/>
      <c r="X794" s="294"/>
      <c r="Y794" s="294"/>
    </row>
    <row r="795" spans="1:25" ht="21" x14ac:dyDescent="0.4">
      <c r="A795" s="294"/>
      <c r="B795" s="294"/>
      <c r="C795" s="294"/>
      <c r="D795" s="294"/>
      <c r="E795" s="294"/>
      <c r="F795" s="294"/>
      <c r="G795" s="295"/>
      <c r="H795" s="294"/>
      <c r="I795" s="294"/>
      <c r="J795" s="294"/>
      <c r="K795" s="294"/>
      <c r="L795" s="294"/>
      <c r="M795" s="294"/>
      <c r="N795" s="294"/>
      <c r="O795" s="294"/>
      <c r="P795" s="294"/>
      <c r="Q795" s="294"/>
      <c r="R795" s="294"/>
      <c r="S795" s="294"/>
      <c r="T795" s="294"/>
      <c r="U795" s="294"/>
      <c r="V795" s="294"/>
      <c r="W795" s="294"/>
      <c r="X795" s="294"/>
      <c r="Y795" s="294"/>
    </row>
    <row r="796" spans="1:25" ht="21" x14ac:dyDescent="0.4">
      <c r="A796" s="294"/>
      <c r="B796" s="294"/>
      <c r="C796" s="294"/>
      <c r="D796" s="294"/>
      <c r="E796" s="294"/>
      <c r="F796" s="294"/>
      <c r="G796" s="295"/>
      <c r="H796" s="294"/>
      <c r="I796" s="294"/>
      <c r="J796" s="294"/>
      <c r="K796" s="294"/>
      <c r="L796" s="294"/>
      <c r="M796" s="294"/>
      <c r="N796" s="294"/>
      <c r="O796" s="294"/>
      <c r="P796" s="294"/>
      <c r="Q796" s="294"/>
      <c r="R796" s="294"/>
      <c r="S796" s="294"/>
      <c r="T796" s="294"/>
      <c r="U796" s="294"/>
      <c r="V796" s="294"/>
      <c r="W796" s="294"/>
      <c r="X796" s="294"/>
      <c r="Y796" s="294"/>
    </row>
    <row r="797" spans="1:25" ht="21" x14ac:dyDescent="0.4">
      <c r="A797" s="294"/>
      <c r="B797" s="294"/>
      <c r="C797" s="294"/>
      <c r="D797" s="294"/>
      <c r="E797" s="294"/>
      <c r="F797" s="294"/>
      <c r="G797" s="295"/>
      <c r="H797" s="294"/>
      <c r="I797" s="294"/>
      <c r="J797" s="294"/>
      <c r="K797" s="294"/>
      <c r="L797" s="294"/>
      <c r="M797" s="294"/>
      <c r="N797" s="294"/>
      <c r="O797" s="294"/>
      <c r="P797" s="294"/>
      <c r="Q797" s="294"/>
      <c r="R797" s="294"/>
      <c r="S797" s="294"/>
      <c r="T797" s="294"/>
      <c r="U797" s="294"/>
      <c r="V797" s="294"/>
      <c r="W797" s="294"/>
      <c r="X797" s="294"/>
      <c r="Y797" s="294"/>
    </row>
    <row r="798" spans="1:25" ht="21" x14ac:dyDescent="0.4">
      <c r="A798" s="294"/>
      <c r="B798" s="294"/>
      <c r="C798" s="294"/>
      <c r="D798" s="294"/>
      <c r="E798" s="294"/>
      <c r="F798" s="294"/>
      <c r="G798" s="295"/>
      <c r="H798" s="294"/>
      <c r="I798" s="294"/>
      <c r="J798" s="294"/>
      <c r="K798" s="294"/>
      <c r="L798" s="294"/>
      <c r="M798" s="294"/>
      <c r="N798" s="294"/>
      <c r="O798" s="294"/>
      <c r="P798" s="294"/>
      <c r="Q798" s="294"/>
      <c r="R798" s="294"/>
      <c r="S798" s="294"/>
      <c r="T798" s="294"/>
      <c r="U798" s="294"/>
      <c r="V798" s="294"/>
      <c r="W798" s="294"/>
      <c r="X798" s="294"/>
      <c r="Y798" s="294"/>
    </row>
    <row r="799" spans="1:25" ht="21" x14ac:dyDescent="0.4">
      <c r="A799" s="294"/>
      <c r="B799" s="294"/>
      <c r="C799" s="294"/>
      <c r="D799" s="294"/>
      <c r="E799" s="294"/>
      <c r="F799" s="294"/>
      <c r="G799" s="295"/>
      <c r="H799" s="294"/>
      <c r="I799" s="294"/>
      <c r="J799" s="294"/>
      <c r="K799" s="294"/>
      <c r="L799" s="294"/>
      <c r="M799" s="294"/>
      <c r="N799" s="294"/>
      <c r="O799" s="294"/>
      <c r="P799" s="294"/>
      <c r="Q799" s="294"/>
      <c r="R799" s="294"/>
      <c r="S799" s="294"/>
      <c r="T799" s="294"/>
      <c r="U799" s="294"/>
      <c r="V799" s="294"/>
      <c r="W799" s="294"/>
      <c r="X799" s="294"/>
      <c r="Y799" s="294"/>
    </row>
    <row r="800" spans="1:25" ht="21" x14ac:dyDescent="0.4">
      <c r="A800" s="294"/>
      <c r="B800" s="294"/>
      <c r="C800" s="294"/>
      <c r="D800" s="294"/>
      <c r="E800" s="294"/>
      <c r="F800" s="294"/>
      <c r="G800" s="295"/>
      <c r="H800" s="294"/>
      <c r="I800" s="294"/>
      <c r="J800" s="294"/>
      <c r="K800" s="294"/>
      <c r="L800" s="294"/>
      <c r="M800" s="294"/>
      <c r="N800" s="294"/>
      <c r="O800" s="294"/>
      <c r="P800" s="294"/>
      <c r="Q800" s="294"/>
      <c r="R800" s="294"/>
      <c r="S800" s="294"/>
      <c r="T800" s="294"/>
      <c r="U800" s="294"/>
      <c r="V800" s="294"/>
      <c r="W800" s="294"/>
      <c r="X800" s="294"/>
      <c r="Y800" s="294"/>
    </row>
    <row r="801" spans="1:25" ht="21" x14ac:dyDescent="0.4">
      <c r="A801" s="294"/>
      <c r="B801" s="294"/>
      <c r="C801" s="294"/>
      <c r="D801" s="294"/>
      <c r="E801" s="294"/>
      <c r="F801" s="294"/>
      <c r="G801" s="295"/>
      <c r="H801" s="294"/>
      <c r="I801" s="294"/>
      <c r="J801" s="294"/>
      <c r="K801" s="294"/>
      <c r="L801" s="294"/>
      <c r="M801" s="294"/>
      <c r="N801" s="294"/>
      <c r="O801" s="294"/>
      <c r="P801" s="294"/>
      <c r="Q801" s="294"/>
      <c r="R801" s="294"/>
      <c r="S801" s="294"/>
      <c r="T801" s="294"/>
      <c r="U801" s="294"/>
      <c r="V801" s="294"/>
      <c r="W801" s="294"/>
      <c r="X801" s="294"/>
      <c r="Y801" s="294"/>
    </row>
    <row r="802" spans="1:25" ht="21" x14ac:dyDescent="0.4">
      <c r="A802" s="294"/>
      <c r="B802" s="294"/>
      <c r="C802" s="294"/>
      <c r="D802" s="294"/>
      <c r="E802" s="294"/>
      <c r="F802" s="294"/>
      <c r="G802" s="295"/>
      <c r="H802" s="294"/>
      <c r="I802" s="294"/>
      <c r="J802" s="294"/>
      <c r="K802" s="294"/>
      <c r="L802" s="294"/>
      <c r="M802" s="294"/>
      <c r="N802" s="294"/>
      <c r="O802" s="294"/>
      <c r="P802" s="294"/>
      <c r="Q802" s="294"/>
      <c r="R802" s="294"/>
      <c r="S802" s="294"/>
      <c r="T802" s="294"/>
      <c r="U802" s="294"/>
      <c r="V802" s="294"/>
      <c r="W802" s="294"/>
      <c r="X802" s="294"/>
      <c r="Y802" s="294"/>
    </row>
    <row r="803" spans="1:25" ht="21" x14ac:dyDescent="0.4">
      <c r="A803" s="294"/>
      <c r="B803" s="294"/>
      <c r="C803" s="294"/>
      <c r="D803" s="294"/>
      <c r="E803" s="294"/>
      <c r="F803" s="294"/>
      <c r="G803" s="295"/>
      <c r="H803" s="294"/>
      <c r="I803" s="294"/>
      <c r="J803" s="294"/>
      <c r="K803" s="294"/>
      <c r="L803" s="294"/>
      <c r="M803" s="294"/>
      <c r="N803" s="294"/>
      <c r="O803" s="294"/>
      <c r="P803" s="294"/>
      <c r="Q803" s="294"/>
      <c r="R803" s="294"/>
      <c r="S803" s="294"/>
      <c r="T803" s="294"/>
      <c r="U803" s="294"/>
      <c r="V803" s="294"/>
      <c r="W803" s="294"/>
      <c r="X803" s="294"/>
      <c r="Y803" s="294"/>
    </row>
    <row r="804" spans="1:25" ht="21" x14ac:dyDescent="0.4">
      <c r="A804" s="294"/>
      <c r="B804" s="294"/>
      <c r="C804" s="294"/>
      <c r="D804" s="294"/>
      <c r="E804" s="294"/>
      <c r="F804" s="294"/>
      <c r="G804" s="295"/>
      <c r="H804" s="294"/>
      <c r="I804" s="294"/>
      <c r="J804" s="294"/>
      <c r="K804" s="294"/>
      <c r="L804" s="294"/>
      <c r="M804" s="294"/>
      <c r="N804" s="294"/>
      <c r="O804" s="294"/>
      <c r="P804" s="294"/>
      <c r="Q804" s="294"/>
      <c r="R804" s="294"/>
      <c r="S804" s="294"/>
      <c r="T804" s="294"/>
      <c r="U804" s="294"/>
      <c r="V804" s="294"/>
      <c r="W804" s="294"/>
      <c r="X804" s="294"/>
      <c r="Y804" s="294"/>
    </row>
    <row r="805" spans="1:25" ht="21" x14ac:dyDescent="0.4">
      <c r="A805" s="294"/>
      <c r="B805" s="294"/>
      <c r="C805" s="294"/>
      <c r="D805" s="294"/>
      <c r="E805" s="294"/>
      <c r="F805" s="294"/>
      <c r="G805" s="295"/>
      <c r="H805" s="294"/>
      <c r="I805" s="294"/>
      <c r="J805" s="294"/>
      <c r="K805" s="294"/>
      <c r="L805" s="294"/>
      <c r="M805" s="294"/>
      <c r="N805" s="294"/>
      <c r="O805" s="294"/>
      <c r="P805" s="294"/>
      <c r="Q805" s="294"/>
      <c r="R805" s="294"/>
      <c r="S805" s="294"/>
      <c r="T805" s="294"/>
      <c r="U805" s="294"/>
      <c r="V805" s="294"/>
      <c r="W805" s="294"/>
      <c r="X805" s="294"/>
      <c r="Y805" s="294"/>
    </row>
    <row r="806" spans="1:25" ht="21" x14ac:dyDescent="0.4">
      <c r="A806" s="294"/>
      <c r="B806" s="294"/>
      <c r="C806" s="294"/>
      <c r="D806" s="294"/>
      <c r="E806" s="294"/>
      <c r="F806" s="294"/>
      <c r="G806" s="295"/>
      <c r="H806" s="294"/>
      <c r="I806" s="294"/>
      <c r="J806" s="294"/>
      <c r="K806" s="294"/>
      <c r="L806" s="294"/>
      <c r="M806" s="294"/>
      <c r="N806" s="294"/>
      <c r="O806" s="294"/>
      <c r="P806" s="294"/>
      <c r="Q806" s="294"/>
      <c r="R806" s="294"/>
      <c r="S806" s="294"/>
      <c r="T806" s="294"/>
      <c r="U806" s="294"/>
      <c r="V806" s="294"/>
      <c r="W806" s="294"/>
      <c r="X806" s="294"/>
      <c r="Y806" s="294"/>
    </row>
    <row r="807" spans="1:25" ht="21" x14ac:dyDescent="0.4">
      <c r="A807" s="294"/>
      <c r="B807" s="294"/>
      <c r="C807" s="294"/>
      <c r="D807" s="294"/>
      <c r="E807" s="294"/>
      <c r="F807" s="294"/>
      <c r="G807" s="295"/>
      <c r="H807" s="294"/>
      <c r="I807" s="294"/>
      <c r="J807" s="294"/>
      <c r="K807" s="294"/>
      <c r="L807" s="294"/>
      <c r="M807" s="294"/>
      <c r="N807" s="294"/>
      <c r="O807" s="294"/>
      <c r="P807" s="294"/>
      <c r="Q807" s="294"/>
      <c r="R807" s="294"/>
      <c r="S807" s="294"/>
      <c r="T807" s="294"/>
      <c r="U807" s="294"/>
      <c r="V807" s="294"/>
      <c r="W807" s="294"/>
      <c r="X807" s="294"/>
      <c r="Y807" s="294"/>
    </row>
    <row r="808" spans="1:25" ht="21" x14ac:dyDescent="0.4">
      <c r="A808" s="294"/>
      <c r="B808" s="294"/>
      <c r="C808" s="294"/>
      <c r="D808" s="294"/>
      <c r="E808" s="294"/>
      <c r="F808" s="294"/>
      <c r="G808" s="295"/>
      <c r="H808" s="294"/>
      <c r="I808" s="294"/>
      <c r="J808" s="294"/>
      <c r="K808" s="294"/>
      <c r="L808" s="294"/>
      <c r="M808" s="294"/>
      <c r="N808" s="294"/>
      <c r="O808" s="294"/>
      <c r="P808" s="294"/>
      <c r="Q808" s="294"/>
      <c r="R808" s="294"/>
      <c r="S808" s="294"/>
      <c r="T808" s="294"/>
      <c r="U808" s="294"/>
      <c r="V808" s="294"/>
      <c r="W808" s="294"/>
      <c r="X808" s="294"/>
      <c r="Y808" s="294"/>
    </row>
    <row r="809" spans="1:25" ht="21" x14ac:dyDescent="0.4">
      <c r="A809" s="294"/>
      <c r="B809" s="294"/>
      <c r="C809" s="294"/>
      <c r="D809" s="294"/>
      <c r="E809" s="294"/>
      <c r="F809" s="294"/>
      <c r="G809" s="295"/>
      <c r="H809" s="294"/>
      <c r="I809" s="294"/>
      <c r="J809" s="294"/>
      <c r="K809" s="294"/>
      <c r="L809" s="294"/>
      <c r="M809" s="294"/>
      <c r="N809" s="294"/>
      <c r="O809" s="294"/>
      <c r="P809" s="294"/>
      <c r="Q809" s="294"/>
      <c r="R809" s="294"/>
      <c r="S809" s="294"/>
      <c r="T809" s="294"/>
      <c r="U809" s="294"/>
      <c r="V809" s="294"/>
      <c r="W809" s="294"/>
      <c r="X809" s="294"/>
      <c r="Y809" s="294"/>
    </row>
    <row r="810" spans="1:25" ht="21" x14ac:dyDescent="0.4">
      <c r="A810" s="294"/>
      <c r="B810" s="294"/>
      <c r="C810" s="294"/>
      <c r="D810" s="294"/>
      <c r="E810" s="294"/>
      <c r="F810" s="294"/>
      <c r="G810" s="295"/>
      <c r="H810" s="294"/>
      <c r="I810" s="294"/>
      <c r="J810" s="294"/>
      <c r="K810" s="294"/>
      <c r="L810" s="294"/>
      <c r="M810" s="294"/>
      <c r="N810" s="294"/>
      <c r="O810" s="294"/>
      <c r="P810" s="294"/>
      <c r="Q810" s="294"/>
      <c r="R810" s="294"/>
      <c r="S810" s="294"/>
      <c r="T810" s="294"/>
      <c r="U810" s="294"/>
      <c r="V810" s="294"/>
      <c r="W810" s="294"/>
      <c r="X810" s="294"/>
      <c r="Y810" s="294"/>
    </row>
    <row r="811" spans="1:25" ht="21" x14ac:dyDescent="0.4">
      <c r="A811" s="294"/>
      <c r="B811" s="294"/>
      <c r="C811" s="294"/>
      <c r="D811" s="294"/>
      <c r="E811" s="294"/>
      <c r="F811" s="294"/>
      <c r="G811" s="295"/>
      <c r="H811" s="294"/>
      <c r="I811" s="294"/>
      <c r="J811" s="294"/>
      <c r="K811" s="294"/>
      <c r="L811" s="294"/>
      <c r="M811" s="294"/>
      <c r="N811" s="294"/>
      <c r="O811" s="294"/>
      <c r="P811" s="294"/>
      <c r="Q811" s="294"/>
      <c r="R811" s="294"/>
      <c r="S811" s="294"/>
      <c r="T811" s="294"/>
      <c r="U811" s="294"/>
      <c r="V811" s="294"/>
      <c r="W811" s="294"/>
      <c r="X811" s="294"/>
      <c r="Y811" s="294"/>
    </row>
    <row r="812" spans="1:25" ht="21" x14ac:dyDescent="0.4">
      <c r="A812" s="294"/>
      <c r="B812" s="294"/>
      <c r="C812" s="294"/>
      <c r="D812" s="294"/>
      <c r="E812" s="294"/>
      <c r="F812" s="294"/>
      <c r="G812" s="295"/>
      <c r="H812" s="294"/>
      <c r="I812" s="294"/>
      <c r="J812" s="294"/>
      <c r="K812" s="294"/>
      <c r="L812" s="294"/>
      <c r="M812" s="294"/>
      <c r="N812" s="294"/>
      <c r="O812" s="294"/>
      <c r="P812" s="294"/>
      <c r="Q812" s="294"/>
      <c r="R812" s="294"/>
      <c r="S812" s="294"/>
      <c r="T812" s="294"/>
      <c r="U812" s="294"/>
      <c r="V812" s="294"/>
      <c r="W812" s="294"/>
      <c r="X812" s="294"/>
      <c r="Y812" s="294"/>
    </row>
    <row r="813" spans="1:25" ht="21" x14ac:dyDescent="0.4">
      <c r="A813" s="294"/>
      <c r="B813" s="294"/>
      <c r="C813" s="294"/>
      <c r="D813" s="294"/>
      <c r="E813" s="294"/>
      <c r="F813" s="294"/>
      <c r="G813" s="295"/>
      <c r="H813" s="294"/>
      <c r="I813" s="294"/>
      <c r="J813" s="294"/>
      <c r="K813" s="294"/>
      <c r="L813" s="294"/>
      <c r="M813" s="294"/>
      <c r="N813" s="294"/>
      <c r="O813" s="294"/>
      <c r="P813" s="294"/>
      <c r="Q813" s="294"/>
      <c r="R813" s="294"/>
      <c r="S813" s="294"/>
      <c r="T813" s="294"/>
      <c r="U813" s="294"/>
      <c r="V813" s="294"/>
      <c r="W813" s="294"/>
      <c r="X813" s="294"/>
      <c r="Y813" s="294"/>
    </row>
    <row r="814" spans="1:25" ht="21" x14ac:dyDescent="0.4">
      <c r="A814" s="294"/>
      <c r="B814" s="294"/>
      <c r="C814" s="294"/>
      <c r="D814" s="294"/>
      <c r="E814" s="294"/>
      <c r="F814" s="294"/>
      <c r="G814" s="295"/>
      <c r="H814" s="294"/>
      <c r="I814" s="294"/>
      <c r="J814" s="294"/>
      <c r="K814" s="294"/>
      <c r="L814" s="294"/>
      <c r="M814" s="294"/>
      <c r="N814" s="294"/>
      <c r="O814" s="294"/>
      <c r="P814" s="294"/>
      <c r="Q814" s="294"/>
      <c r="R814" s="294"/>
      <c r="S814" s="294"/>
      <c r="T814" s="294"/>
      <c r="U814" s="294"/>
      <c r="V814" s="294"/>
      <c r="W814" s="294"/>
      <c r="X814" s="294"/>
      <c r="Y814" s="294"/>
    </row>
    <row r="815" spans="1:25" ht="21" x14ac:dyDescent="0.4">
      <c r="A815" s="294"/>
      <c r="B815" s="294"/>
      <c r="C815" s="294"/>
      <c r="D815" s="294"/>
      <c r="E815" s="294"/>
      <c r="F815" s="294"/>
      <c r="G815" s="295"/>
      <c r="H815" s="294"/>
      <c r="I815" s="294"/>
      <c r="J815" s="294"/>
      <c r="K815" s="294"/>
      <c r="L815" s="294"/>
      <c r="M815" s="294"/>
      <c r="N815" s="294"/>
      <c r="O815" s="294"/>
      <c r="P815" s="294"/>
      <c r="Q815" s="294"/>
      <c r="R815" s="294"/>
      <c r="S815" s="294"/>
      <c r="T815" s="294"/>
      <c r="U815" s="294"/>
      <c r="V815" s="294"/>
      <c r="W815" s="294"/>
      <c r="X815" s="294"/>
      <c r="Y815" s="294"/>
    </row>
    <row r="816" spans="1:25" ht="21" x14ac:dyDescent="0.4">
      <c r="A816" s="294"/>
      <c r="B816" s="294"/>
      <c r="C816" s="294"/>
      <c r="D816" s="294"/>
      <c r="E816" s="294"/>
      <c r="F816" s="294"/>
      <c r="G816" s="295"/>
      <c r="H816" s="294"/>
      <c r="I816" s="294"/>
      <c r="J816" s="294"/>
      <c r="K816" s="294"/>
      <c r="L816" s="294"/>
      <c r="M816" s="294"/>
      <c r="N816" s="294"/>
      <c r="O816" s="294"/>
      <c r="P816" s="294"/>
      <c r="Q816" s="294"/>
      <c r="R816" s="294"/>
      <c r="S816" s="294"/>
      <c r="T816" s="294"/>
      <c r="U816" s="294"/>
      <c r="V816" s="294"/>
      <c r="W816" s="294"/>
      <c r="X816" s="294"/>
      <c r="Y816" s="294"/>
    </row>
    <row r="817" spans="1:25" ht="21" x14ac:dyDescent="0.4">
      <c r="A817" s="294"/>
      <c r="B817" s="294"/>
      <c r="C817" s="294"/>
      <c r="D817" s="294"/>
      <c r="E817" s="294"/>
      <c r="F817" s="294"/>
      <c r="G817" s="295"/>
      <c r="H817" s="294"/>
      <c r="I817" s="294"/>
      <c r="J817" s="294"/>
      <c r="K817" s="294"/>
      <c r="L817" s="294"/>
      <c r="M817" s="294"/>
      <c r="N817" s="294"/>
      <c r="O817" s="294"/>
      <c r="P817" s="294"/>
      <c r="Q817" s="294"/>
      <c r="R817" s="294"/>
      <c r="S817" s="294"/>
      <c r="T817" s="294"/>
      <c r="U817" s="294"/>
      <c r="V817" s="294"/>
      <c r="W817" s="294"/>
      <c r="X817" s="294"/>
      <c r="Y817" s="294"/>
    </row>
    <row r="818" spans="1:25" ht="21" x14ac:dyDescent="0.4">
      <c r="A818" s="294"/>
      <c r="B818" s="294"/>
      <c r="C818" s="294"/>
      <c r="D818" s="294"/>
      <c r="E818" s="294"/>
      <c r="F818" s="294"/>
      <c r="G818" s="295"/>
      <c r="H818" s="294"/>
      <c r="I818" s="294"/>
      <c r="J818" s="294"/>
      <c r="K818" s="294"/>
      <c r="L818" s="294"/>
      <c r="M818" s="294"/>
      <c r="N818" s="294"/>
      <c r="O818" s="294"/>
      <c r="P818" s="294"/>
      <c r="Q818" s="294"/>
      <c r="R818" s="294"/>
      <c r="S818" s="294"/>
      <c r="T818" s="294"/>
      <c r="U818" s="294"/>
      <c r="V818" s="294"/>
      <c r="W818" s="294"/>
      <c r="X818" s="294"/>
      <c r="Y818" s="294"/>
    </row>
    <row r="819" spans="1:25" ht="21" x14ac:dyDescent="0.4">
      <c r="A819" s="294"/>
      <c r="B819" s="294"/>
      <c r="C819" s="294"/>
      <c r="D819" s="294"/>
      <c r="E819" s="294"/>
      <c r="F819" s="294"/>
      <c r="G819" s="295"/>
      <c r="H819" s="294"/>
      <c r="I819" s="294"/>
      <c r="J819" s="294"/>
      <c r="K819" s="294"/>
      <c r="L819" s="294"/>
      <c r="M819" s="294"/>
      <c r="N819" s="294"/>
      <c r="O819" s="294"/>
      <c r="P819" s="294"/>
      <c r="Q819" s="294"/>
      <c r="R819" s="294"/>
      <c r="S819" s="294"/>
      <c r="T819" s="294"/>
      <c r="U819" s="294"/>
      <c r="V819" s="294"/>
      <c r="W819" s="294"/>
      <c r="X819" s="294"/>
      <c r="Y819" s="294"/>
    </row>
    <row r="820" spans="1:25" ht="21" x14ac:dyDescent="0.4">
      <c r="A820" s="294"/>
      <c r="B820" s="294"/>
      <c r="C820" s="294"/>
      <c r="D820" s="294"/>
      <c r="E820" s="294"/>
      <c r="F820" s="294"/>
      <c r="G820" s="295"/>
      <c r="H820" s="294"/>
      <c r="I820" s="294"/>
      <c r="J820" s="294"/>
      <c r="K820" s="294"/>
      <c r="L820" s="294"/>
      <c r="M820" s="294"/>
      <c r="N820" s="294"/>
      <c r="O820" s="294"/>
      <c r="P820" s="294"/>
      <c r="Q820" s="294"/>
      <c r="R820" s="294"/>
      <c r="S820" s="294"/>
      <c r="T820" s="294"/>
      <c r="U820" s="294"/>
      <c r="V820" s="294"/>
      <c r="W820" s="294"/>
      <c r="X820" s="294"/>
      <c r="Y820" s="294"/>
    </row>
    <row r="821" spans="1:25" ht="21" x14ac:dyDescent="0.4">
      <c r="A821" s="294"/>
      <c r="B821" s="294"/>
      <c r="C821" s="294"/>
      <c r="D821" s="294"/>
      <c r="E821" s="294"/>
      <c r="F821" s="294"/>
      <c r="G821" s="295"/>
      <c r="H821" s="294"/>
      <c r="I821" s="294"/>
      <c r="J821" s="294"/>
      <c r="K821" s="294"/>
      <c r="L821" s="294"/>
      <c r="M821" s="294"/>
      <c r="N821" s="294"/>
      <c r="O821" s="294"/>
      <c r="P821" s="294"/>
      <c r="Q821" s="294"/>
      <c r="R821" s="294"/>
      <c r="S821" s="294"/>
      <c r="T821" s="294"/>
      <c r="U821" s="294"/>
      <c r="V821" s="294"/>
      <c r="W821" s="294"/>
      <c r="X821" s="294"/>
      <c r="Y821" s="294"/>
    </row>
    <row r="822" spans="1:25" ht="21" x14ac:dyDescent="0.4">
      <c r="A822" s="294"/>
      <c r="B822" s="294"/>
      <c r="C822" s="294"/>
      <c r="D822" s="294"/>
      <c r="E822" s="294"/>
      <c r="F822" s="294"/>
      <c r="G822" s="295"/>
      <c r="H822" s="294"/>
      <c r="I822" s="294"/>
      <c r="J822" s="294"/>
      <c r="K822" s="294"/>
      <c r="L822" s="294"/>
      <c r="M822" s="294"/>
      <c r="N822" s="294"/>
      <c r="O822" s="294"/>
      <c r="P822" s="294"/>
      <c r="Q822" s="294"/>
      <c r="R822" s="294"/>
      <c r="S822" s="294"/>
      <c r="T822" s="294"/>
      <c r="U822" s="294"/>
      <c r="V822" s="294"/>
      <c r="W822" s="294"/>
      <c r="X822" s="294"/>
      <c r="Y822" s="294"/>
    </row>
    <row r="823" spans="1:25" ht="21" x14ac:dyDescent="0.4">
      <c r="A823" s="294"/>
      <c r="B823" s="294"/>
      <c r="C823" s="294"/>
      <c r="D823" s="294"/>
      <c r="E823" s="294"/>
      <c r="F823" s="294"/>
      <c r="G823" s="295"/>
      <c r="H823" s="294"/>
      <c r="I823" s="294"/>
      <c r="J823" s="294"/>
      <c r="K823" s="294"/>
      <c r="L823" s="294"/>
      <c r="M823" s="294"/>
      <c r="N823" s="294"/>
      <c r="O823" s="294"/>
      <c r="P823" s="294"/>
      <c r="Q823" s="294"/>
      <c r="R823" s="294"/>
      <c r="S823" s="294"/>
      <c r="T823" s="294"/>
      <c r="U823" s="294"/>
      <c r="V823" s="294"/>
      <c r="W823" s="294"/>
      <c r="X823" s="294"/>
      <c r="Y823" s="294"/>
    </row>
    <row r="824" spans="1:25" ht="21" x14ac:dyDescent="0.4">
      <c r="A824" s="294"/>
      <c r="B824" s="294"/>
      <c r="C824" s="294"/>
      <c r="D824" s="294"/>
      <c r="E824" s="294"/>
      <c r="F824" s="294"/>
      <c r="G824" s="295"/>
      <c r="H824" s="294"/>
      <c r="I824" s="294"/>
      <c r="J824" s="294"/>
      <c r="K824" s="294"/>
      <c r="L824" s="294"/>
      <c r="M824" s="294"/>
      <c r="N824" s="294"/>
      <c r="O824" s="294"/>
      <c r="P824" s="294"/>
      <c r="Q824" s="294"/>
      <c r="R824" s="294"/>
      <c r="S824" s="294"/>
      <c r="T824" s="294"/>
      <c r="U824" s="294"/>
      <c r="V824" s="294"/>
      <c r="W824" s="294"/>
      <c r="X824" s="294"/>
      <c r="Y824" s="294"/>
    </row>
    <row r="825" spans="1:25" ht="21" x14ac:dyDescent="0.4">
      <c r="A825" s="294"/>
      <c r="B825" s="294"/>
      <c r="C825" s="294"/>
      <c r="D825" s="294"/>
      <c r="E825" s="294"/>
      <c r="F825" s="294"/>
      <c r="G825" s="295"/>
      <c r="H825" s="294"/>
      <c r="I825" s="294"/>
      <c r="J825" s="294"/>
      <c r="K825" s="294"/>
      <c r="L825" s="294"/>
      <c r="M825" s="294"/>
      <c r="N825" s="294"/>
      <c r="O825" s="294"/>
      <c r="P825" s="294"/>
      <c r="Q825" s="294"/>
      <c r="R825" s="294"/>
      <c r="S825" s="294"/>
      <c r="T825" s="294"/>
      <c r="U825" s="294"/>
      <c r="V825" s="294"/>
      <c r="W825" s="294"/>
      <c r="X825" s="294"/>
      <c r="Y825" s="294"/>
    </row>
    <row r="826" spans="1:25" ht="21" x14ac:dyDescent="0.4">
      <c r="A826" s="294"/>
      <c r="B826" s="294"/>
      <c r="C826" s="294"/>
      <c r="D826" s="294"/>
      <c r="E826" s="294"/>
      <c r="F826" s="294"/>
      <c r="G826" s="295"/>
      <c r="H826" s="294"/>
      <c r="I826" s="294"/>
      <c r="J826" s="294"/>
      <c r="K826" s="294"/>
      <c r="L826" s="294"/>
      <c r="M826" s="294"/>
      <c r="N826" s="294"/>
      <c r="O826" s="294"/>
      <c r="P826" s="294"/>
      <c r="Q826" s="294"/>
      <c r="R826" s="294"/>
      <c r="S826" s="294"/>
      <c r="T826" s="294"/>
      <c r="U826" s="294"/>
      <c r="V826" s="294"/>
      <c r="W826" s="294"/>
      <c r="X826" s="294"/>
      <c r="Y826" s="294"/>
    </row>
    <row r="827" spans="1:25" ht="21" x14ac:dyDescent="0.4">
      <c r="A827" s="294"/>
      <c r="B827" s="294"/>
      <c r="C827" s="294"/>
      <c r="D827" s="294"/>
      <c r="E827" s="294"/>
      <c r="F827" s="294"/>
      <c r="G827" s="295"/>
      <c r="H827" s="294"/>
      <c r="I827" s="294"/>
      <c r="J827" s="294"/>
      <c r="K827" s="294"/>
      <c r="L827" s="294"/>
      <c r="M827" s="294"/>
      <c r="N827" s="294"/>
      <c r="O827" s="294"/>
      <c r="P827" s="294"/>
      <c r="Q827" s="294"/>
      <c r="R827" s="294"/>
      <c r="S827" s="294"/>
      <c r="T827" s="294"/>
      <c r="U827" s="294"/>
      <c r="V827" s="294"/>
      <c r="W827" s="294"/>
      <c r="X827" s="294"/>
      <c r="Y827" s="294"/>
    </row>
    <row r="828" spans="1:25" ht="21" x14ac:dyDescent="0.4">
      <c r="A828" s="294"/>
      <c r="B828" s="294"/>
      <c r="C828" s="294"/>
      <c r="D828" s="294"/>
      <c r="E828" s="294"/>
      <c r="F828" s="294"/>
      <c r="G828" s="295"/>
      <c r="H828" s="294"/>
      <c r="I828" s="294"/>
      <c r="J828" s="294"/>
      <c r="K828" s="294"/>
      <c r="L828" s="294"/>
      <c r="M828" s="294"/>
      <c r="N828" s="294"/>
      <c r="O828" s="294"/>
      <c r="P828" s="294"/>
      <c r="Q828" s="294"/>
      <c r="R828" s="294"/>
      <c r="S828" s="294"/>
      <c r="T828" s="294"/>
      <c r="U828" s="294"/>
      <c r="V828" s="294"/>
      <c r="W828" s="294"/>
      <c r="X828" s="294"/>
      <c r="Y828" s="294"/>
    </row>
    <row r="829" spans="1:25" ht="21" x14ac:dyDescent="0.4">
      <c r="A829" s="294"/>
      <c r="B829" s="294"/>
      <c r="C829" s="294"/>
      <c r="D829" s="294"/>
      <c r="E829" s="294"/>
      <c r="F829" s="294"/>
      <c r="G829" s="295"/>
      <c r="H829" s="294"/>
      <c r="I829" s="294"/>
      <c r="J829" s="294"/>
      <c r="K829" s="294"/>
      <c r="L829" s="294"/>
      <c r="M829" s="294"/>
      <c r="N829" s="294"/>
      <c r="O829" s="294"/>
      <c r="P829" s="294"/>
      <c r="Q829" s="294"/>
      <c r="R829" s="294"/>
      <c r="S829" s="294"/>
      <c r="T829" s="294"/>
      <c r="U829" s="294"/>
      <c r="V829" s="294"/>
      <c r="W829" s="294"/>
      <c r="X829" s="294"/>
      <c r="Y829" s="294"/>
    </row>
    <row r="830" spans="1:25" ht="21" x14ac:dyDescent="0.4">
      <c r="A830" s="294"/>
      <c r="B830" s="294"/>
      <c r="C830" s="294"/>
      <c r="D830" s="294"/>
      <c r="E830" s="294"/>
      <c r="F830" s="294"/>
      <c r="G830" s="295"/>
      <c r="H830" s="294"/>
      <c r="I830" s="294"/>
      <c r="J830" s="294"/>
      <c r="K830" s="294"/>
      <c r="L830" s="294"/>
      <c r="M830" s="294"/>
      <c r="N830" s="294"/>
      <c r="O830" s="294"/>
      <c r="P830" s="294"/>
      <c r="Q830" s="294"/>
      <c r="R830" s="294"/>
      <c r="S830" s="294"/>
      <c r="T830" s="294"/>
      <c r="U830" s="294"/>
      <c r="V830" s="294"/>
      <c r="W830" s="294"/>
      <c r="X830" s="294"/>
      <c r="Y830" s="294"/>
    </row>
    <row r="831" spans="1:25" ht="21" x14ac:dyDescent="0.4">
      <c r="A831" s="294"/>
      <c r="B831" s="294"/>
      <c r="C831" s="294"/>
      <c r="D831" s="294"/>
      <c r="E831" s="294"/>
      <c r="F831" s="294"/>
      <c r="G831" s="295"/>
      <c r="H831" s="294"/>
      <c r="I831" s="294"/>
      <c r="J831" s="294"/>
      <c r="K831" s="294"/>
      <c r="L831" s="294"/>
      <c r="M831" s="294"/>
      <c r="N831" s="294"/>
      <c r="O831" s="294"/>
      <c r="P831" s="294"/>
      <c r="Q831" s="294"/>
      <c r="R831" s="294"/>
      <c r="S831" s="294"/>
      <c r="T831" s="294"/>
      <c r="U831" s="294"/>
      <c r="V831" s="294"/>
      <c r="W831" s="294"/>
      <c r="X831" s="294"/>
      <c r="Y831" s="294"/>
    </row>
    <row r="832" spans="1:25" ht="21" x14ac:dyDescent="0.4">
      <c r="A832" s="294"/>
      <c r="B832" s="294"/>
      <c r="C832" s="294"/>
      <c r="D832" s="294"/>
      <c r="E832" s="294"/>
      <c r="F832" s="294"/>
      <c r="G832" s="295"/>
      <c r="H832" s="294"/>
      <c r="I832" s="294"/>
      <c r="J832" s="294"/>
      <c r="K832" s="294"/>
      <c r="L832" s="294"/>
      <c r="M832" s="294"/>
      <c r="N832" s="294"/>
      <c r="O832" s="294"/>
      <c r="P832" s="294"/>
      <c r="Q832" s="294"/>
      <c r="R832" s="294"/>
      <c r="S832" s="294"/>
      <c r="T832" s="294"/>
      <c r="U832" s="294"/>
      <c r="V832" s="294"/>
      <c r="W832" s="294"/>
      <c r="X832" s="294"/>
      <c r="Y832" s="294"/>
    </row>
    <row r="833" spans="1:25" ht="21" x14ac:dyDescent="0.4">
      <c r="A833" s="294"/>
      <c r="B833" s="294"/>
      <c r="C833" s="294"/>
      <c r="D833" s="294"/>
      <c r="E833" s="294"/>
      <c r="F833" s="294"/>
      <c r="G833" s="295"/>
      <c r="H833" s="294"/>
      <c r="I833" s="294"/>
      <c r="J833" s="294"/>
      <c r="K833" s="294"/>
      <c r="L833" s="294"/>
      <c r="M833" s="294"/>
      <c r="N833" s="294"/>
      <c r="O833" s="294"/>
      <c r="P833" s="294"/>
      <c r="Q833" s="294"/>
      <c r="R833" s="294"/>
      <c r="S833" s="294"/>
      <c r="T833" s="294"/>
      <c r="U833" s="294"/>
      <c r="V833" s="294"/>
      <c r="W833" s="294"/>
      <c r="X833" s="294"/>
      <c r="Y833" s="294"/>
    </row>
    <row r="834" spans="1:25" ht="21" x14ac:dyDescent="0.4">
      <c r="A834" s="294"/>
      <c r="B834" s="294"/>
      <c r="C834" s="294"/>
      <c r="D834" s="294"/>
      <c r="E834" s="294"/>
      <c r="F834" s="294"/>
      <c r="G834" s="295"/>
      <c r="H834" s="294"/>
      <c r="I834" s="294"/>
      <c r="J834" s="294"/>
      <c r="K834" s="294"/>
      <c r="L834" s="294"/>
      <c r="M834" s="294"/>
      <c r="N834" s="294"/>
      <c r="O834" s="294"/>
      <c r="P834" s="294"/>
      <c r="Q834" s="294"/>
      <c r="R834" s="294"/>
      <c r="S834" s="294"/>
      <c r="T834" s="294"/>
      <c r="U834" s="294"/>
      <c r="V834" s="294"/>
      <c r="W834" s="294"/>
      <c r="X834" s="294"/>
      <c r="Y834" s="294"/>
    </row>
    <row r="835" spans="1:25" ht="21" x14ac:dyDescent="0.4">
      <c r="A835" s="294"/>
      <c r="B835" s="294"/>
      <c r="C835" s="294"/>
      <c r="D835" s="294"/>
      <c r="E835" s="294"/>
      <c r="F835" s="294"/>
      <c r="G835" s="295"/>
      <c r="H835" s="294"/>
      <c r="I835" s="294"/>
      <c r="J835" s="294"/>
      <c r="K835" s="294"/>
      <c r="L835" s="294"/>
      <c r="M835" s="294"/>
      <c r="N835" s="294"/>
      <c r="O835" s="294"/>
      <c r="P835" s="294"/>
      <c r="Q835" s="294"/>
      <c r="R835" s="294"/>
      <c r="S835" s="294"/>
      <c r="T835" s="294"/>
      <c r="U835" s="294"/>
      <c r="V835" s="294"/>
      <c r="W835" s="294"/>
      <c r="X835" s="294"/>
      <c r="Y835" s="294"/>
    </row>
    <row r="836" spans="1:25" ht="21" x14ac:dyDescent="0.4">
      <c r="A836" s="294"/>
      <c r="B836" s="294"/>
      <c r="C836" s="294"/>
      <c r="D836" s="294"/>
      <c r="E836" s="294"/>
      <c r="F836" s="294"/>
      <c r="G836" s="295"/>
      <c r="H836" s="294"/>
      <c r="I836" s="294"/>
      <c r="J836" s="294"/>
      <c r="K836" s="294"/>
      <c r="L836" s="294"/>
      <c r="M836" s="294"/>
      <c r="N836" s="294"/>
      <c r="O836" s="294"/>
      <c r="P836" s="294"/>
      <c r="Q836" s="294"/>
      <c r="R836" s="294"/>
      <c r="S836" s="294"/>
      <c r="T836" s="294"/>
      <c r="U836" s="294"/>
      <c r="V836" s="294"/>
      <c r="W836" s="294"/>
      <c r="X836" s="294"/>
      <c r="Y836" s="294"/>
    </row>
    <row r="837" spans="1:25" ht="21" x14ac:dyDescent="0.4">
      <c r="A837" s="294"/>
      <c r="B837" s="294"/>
      <c r="C837" s="294"/>
      <c r="D837" s="294"/>
      <c r="E837" s="294"/>
      <c r="F837" s="294"/>
      <c r="G837" s="295"/>
      <c r="H837" s="294"/>
      <c r="I837" s="294"/>
      <c r="J837" s="294"/>
      <c r="K837" s="294"/>
      <c r="L837" s="294"/>
      <c r="M837" s="294"/>
      <c r="N837" s="294"/>
      <c r="O837" s="294"/>
      <c r="P837" s="294"/>
      <c r="Q837" s="294"/>
      <c r="R837" s="294"/>
      <c r="S837" s="294"/>
      <c r="T837" s="294"/>
      <c r="U837" s="294"/>
      <c r="V837" s="294"/>
      <c r="W837" s="294"/>
      <c r="X837" s="294"/>
      <c r="Y837" s="294"/>
    </row>
    <row r="838" spans="1:25" ht="21" x14ac:dyDescent="0.4">
      <c r="A838" s="294"/>
      <c r="B838" s="294"/>
      <c r="C838" s="294"/>
      <c r="D838" s="294"/>
      <c r="E838" s="294"/>
      <c r="F838" s="294"/>
      <c r="G838" s="295"/>
      <c r="H838" s="294"/>
      <c r="I838" s="294"/>
      <c r="J838" s="294"/>
      <c r="K838" s="294"/>
      <c r="L838" s="294"/>
      <c r="M838" s="294"/>
      <c r="N838" s="294"/>
      <c r="O838" s="294"/>
      <c r="P838" s="294"/>
      <c r="Q838" s="294"/>
      <c r="R838" s="294"/>
      <c r="S838" s="294"/>
      <c r="T838" s="294"/>
      <c r="U838" s="294"/>
      <c r="V838" s="294"/>
      <c r="W838" s="294"/>
      <c r="X838" s="294"/>
      <c r="Y838" s="294"/>
    </row>
    <row r="839" spans="1:25" ht="21" x14ac:dyDescent="0.4">
      <c r="A839" s="294"/>
      <c r="B839" s="294"/>
      <c r="C839" s="294"/>
      <c r="D839" s="294"/>
      <c r="E839" s="294"/>
      <c r="F839" s="294"/>
      <c r="G839" s="295"/>
      <c r="H839" s="294"/>
      <c r="I839" s="294"/>
      <c r="J839" s="294"/>
      <c r="K839" s="294"/>
      <c r="L839" s="294"/>
      <c r="M839" s="294"/>
      <c r="N839" s="294"/>
      <c r="O839" s="294"/>
      <c r="P839" s="294"/>
      <c r="Q839" s="294"/>
      <c r="R839" s="294"/>
      <c r="S839" s="294"/>
      <c r="T839" s="294"/>
      <c r="U839" s="294"/>
      <c r="V839" s="294"/>
      <c r="W839" s="294"/>
      <c r="X839" s="294"/>
      <c r="Y839" s="294"/>
    </row>
    <row r="840" spans="1:25" ht="21" x14ac:dyDescent="0.4">
      <c r="A840" s="294"/>
      <c r="B840" s="294"/>
      <c r="C840" s="294"/>
      <c r="D840" s="294"/>
      <c r="E840" s="294"/>
      <c r="F840" s="294"/>
      <c r="G840" s="295"/>
      <c r="H840" s="294"/>
      <c r="I840" s="294"/>
      <c r="J840" s="294"/>
      <c r="K840" s="294"/>
      <c r="L840" s="294"/>
      <c r="M840" s="294"/>
      <c r="N840" s="294"/>
      <c r="O840" s="294"/>
      <c r="P840" s="294"/>
      <c r="Q840" s="294"/>
      <c r="R840" s="294"/>
      <c r="S840" s="294"/>
      <c r="T840" s="294"/>
      <c r="U840" s="294"/>
      <c r="V840" s="294"/>
      <c r="W840" s="294"/>
      <c r="X840" s="294"/>
      <c r="Y840" s="294"/>
    </row>
    <row r="841" spans="1:25" ht="21" x14ac:dyDescent="0.4">
      <c r="A841" s="294"/>
      <c r="B841" s="294"/>
      <c r="C841" s="294"/>
      <c r="D841" s="294"/>
      <c r="E841" s="294"/>
      <c r="F841" s="294"/>
      <c r="G841" s="295"/>
      <c r="H841" s="294"/>
      <c r="I841" s="294"/>
      <c r="J841" s="294"/>
      <c r="K841" s="294"/>
      <c r="L841" s="294"/>
      <c r="M841" s="294"/>
      <c r="N841" s="294"/>
      <c r="O841" s="294"/>
      <c r="P841" s="294"/>
      <c r="Q841" s="294"/>
      <c r="R841" s="294"/>
      <c r="S841" s="294"/>
      <c r="T841" s="294"/>
      <c r="U841" s="294"/>
      <c r="V841" s="294"/>
      <c r="W841" s="294"/>
      <c r="X841" s="294"/>
      <c r="Y841" s="294"/>
    </row>
    <row r="842" spans="1:25" ht="21" x14ac:dyDescent="0.4">
      <c r="A842" s="294"/>
      <c r="B842" s="294"/>
      <c r="C842" s="294"/>
      <c r="D842" s="294"/>
      <c r="E842" s="294"/>
      <c r="F842" s="294"/>
      <c r="G842" s="295"/>
      <c r="H842" s="294"/>
      <c r="I842" s="294"/>
      <c r="J842" s="294"/>
      <c r="K842" s="294"/>
      <c r="L842" s="294"/>
      <c r="M842" s="294"/>
      <c r="N842" s="294"/>
      <c r="O842" s="294"/>
      <c r="P842" s="294"/>
      <c r="Q842" s="294"/>
      <c r="R842" s="294"/>
      <c r="S842" s="294"/>
      <c r="T842" s="294"/>
      <c r="U842" s="294"/>
      <c r="V842" s="294"/>
      <c r="W842" s="294"/>
      <c r="X842" s="294"/>
      <c r="Y842" s="294"/>
    </row>
    <row r="843" spans="1:25" ht="21" x14ac:dyDescent="0.4">
      <c r="A843" s="294"/>
      <c r="B843" s="294"/>
      <c r="C843" s="294"/>
      <c r="D843" s="294"/>
      <c r="E843" s="294"/>
      <c r="F843" s="294"/>
      <c r="G843" s="295"/>
      <c r="H843" s="294"/>
      <c r="I843" s="294"/>
      <c r="J843" s="294"/>
      <c r="K843" s="294"/>
      <c r="L843" s="294"/>
      <c r="M843" s="294"/>
      <c r="N843" s="294"/>
      <c r="O843" s="294"/>
      <c r="P843" s="294"/>
      <c r="Q843" s="294"/>
      <c r="R843" s="294"/>
      <c r="S843" s="294"/>
      <c r="T843" s="294"/>
      <c r="U843" s="294"/>
      <c r="V843" s="294"/>
      <c r="W843" s="294"/>
      <c r="X843" s="294"/>
      <c r="Y843" s="294"/>
    </row>
    <row r="844" spans="1:25" ht="21" x14ac:dyDescent="0.4">
      <c r="A844" s="294"/>
      <c r="B844" s="294"/>
      <c r="C844" s="294"/>
      <c r="D844" s="294"/>
      <c r="E844" s="294"/>
      <c r="F844" s="294"/>
      <c r="G844" s="295"/>
      <c r="H844" s="294"/>
      <c r="I844" s="294"/>
      <c r="J844" s="294"/>
      <c r="K844" s="294"/>
      <c r="L844" s="294"/>
      <c r="M844" s="294"/>
      <c r="N844" s="294"/>
      <c r="O844" s="294"/>
      <c r="P844" s="294"/>
      <c r="Q844" s="294"/>
      <c r="R844" s="294"/>
      <c r="S844" s="294"/>
      <c r="T844" s="294"/>
      <c r="U844" s="294"/>
      <c r="V844" s="294"/>
      <c r="W844" s="294"/>
      <c r="X844" s="294"/>
      <c r="Y844" s="294"/>
    </row>
    <row r="845" spans="1:25" ht="21" x14ac:dyDescent="0.4">
      <c r="A845" s="294"/>
      <c r="B845" s="294"/>
      <c r="C845" s="294"/>
      <c r="D845" s="294"/>
      <c r="E845" s="294"/>
      <c r="F845" s="294"/>
      <c r="G845" s="295"/>
      <c r="H845" s="294"/>
      <c r="I845" s="294"/>
      <c r="J845" s="294"/>
      <c r="K845" s="294"/>
      <c r="L845" s="294"/>
      <c r="M845" s="294"/>
      <c r="N845" s="294"/>
      <c r="O845" s="294"/>
      <c r="P845" s="294"/>
      <c r="Q845" s="294"/>
      <c r="R845" s="294"/>
      <c r="S845" s="294"/>
      <c r="T845" s="294"/>
      <c r="U845" s="294"/>
      <c r="V845" s="294"/>
      <c r="W845" s="294"/>
      <c r="X845" s="294"/>
      <c r="Y845" s="294"/>
    </row>
    <row r="846" spans="1:25" ht="21" x14ac:dyDescent="0.4">
      <c r="A846" s="294"/>
      <c r="B846" s="294"/>
      <c r="C846" s="294"/>
      <c r="D846" s="294"/>
      <c r="E846" s="294"/>
      <c r="F846" s="294"/>
      <c r="G846" s="295"/>
      <c r="H846" s="294"/>
      <c r="I846" s="294"/>
      <c r="J846" s="294"/>
      <c r="K846" s="294"/>
      <c r="L846" s="294"/>
      <c r="M846" s="294"/>
      <c r="N846" s="294"/>
      <c r="O846" s="294"/>
      <c r="P846" s="294"/>
      <c r="Q846" s="294"/>
      <c r="R846" s="294"/>
      <c r="S846" s="294"/>
      <c r="T846" s="294"/>
      <c r="U846" s="294"/>
      <c r="V846" s="294"/>
      <c r="W846" s="294"/>
      <c r="X846" s="294"/>
      <c r="Y846" s="294"/>
    </row>
    <row r="847" spans="1:25" ht="21" x14ac:dyDescent="0.4">
      <c r="A847" s="294"/>
      <c r="B847" s="294"/>
      <c r="C847" s="294"/>
      <c r="D847" s="294"/>
      <c r="E847" s="294"/>
      <c r="F847" s="294"/>
      <c r="G847" s="295"/>
      <c r="H847" s="294"/>
      <c r="I847" s="294"/>
      <c r="J847" s="294"/>
      <c r="K847" s="294"/>
      <c r="L847" s="294"/>
      <c r="M847" s="294"/>
      <c r="N847" s="294"/>
      <c r="O847" s="294"/>
      <c r="P847" s="294"/>
      <c r="Q847" s="294"/>
      <c r="R847" s="294"/>
      <c r="S847" s="294"/>
      <c r="T847" s="294"/>
      <c r="U847" s="294"/>
      <c r="V847" s="294"/>
      <c r="W847" s="294"/>
      <c r="X847" s="294"/>
      <c r="Y847" s="294"/>
    </row>
    <row r="848" spans="1:25" ht="21" x14ac:dyDescent="0.4">
      <c r="A848" s="294"/>
      <c r="B848" s="294"/>
      <c r="C848" s="294"/>
      <c r="D848" s="294"/>
      <c r="E848" s="294"/>
      <c r="F848" s="294"/>
      <c r="G848" s="295"/>
      <c r="H848" s="294"/>
      <c r="I848" s="294"/>
      <c r="J848" s="294"/>
      <c r="K848" s="294"/>
      <c r="L848" s="294"/>
      <c r="M848" s="294"/>
      <c r="N848" s="294"/>
      <c r="O848" s="294"/>
      <c r="P848" s="294"/>
      <c r="Q848" s="294"/>
      <c r="R848" s="294"/>
      <c r="S848" s="294"/>
      <c r="T848" s="294"/>
      <c r="U848" s="294"/>
      <c r="V848" s="294"/>
      <c r="W848" s="294"/>
      <c r="X848" s="294"/>
      <c r="Y848" s="294"/>
    </row>
    <row r="849" spans="1:25" ht="21" x14ac:dyDescent="0.4">
      <c r="A849" s="294"/>
      <c r="B849" s="294"/>
      <c r="C849" s="294"/>
      <c r="D849" s="294"/>
      <c r="E849" s="294"/>
      <c r="F849" s="294"/>
      <c r="G849" s="295"/>
      <c r="H849" s="294"/>
      <c r="I849" s="294"/>
      <c r="J849" s="294"/>
      <c r="K849" s="294"/>
      <c r="L849" s="294"/>
      <c r="M849" s="294"/>
      <c r="N849" s="294"/>
      <c r="O849" s="294"/>
      <c r="P849" s="294"/>
      <c r="Q849" s="294"/>
      <c r="R849" s="294"/>
      <c r="S849" s="294"/>
      <c r="T849" s="294"/>
      <c r="U849" s="294"/>
      <c r="V849" s="294"/>
      <c r="W849" s="294"/>
      <c r="X849" s="294"/>
      <c r="Y849" s="294"/>
    </row>
    <row r="850" spans="1:25" ht="21" x14ac:dyDescent="0.4">
      <c r="A850" s="294"/>
      <c r="B850" s="294"/>
      <c r="C850" s="294"/>
      <c r="D850" s="294"/>
      <c r="E850" s="294"/>
      <c r="F850" s="294"/>
      <c r="G850" s="295"/>
      <c r="H850" s="294"/>
      <c r="I850" s="294"/>
      <c r="J850" s="294"/>
      <c r="K850" s="294"/>
      <c r="L850" s="294"/>
      <c r="M850" s="294"/>
      <c r="N850" s="294"/>
      <c r="O850" s="294"/>
      <c r="P850" s="294"/>
      <c r="Q850" s="294"/>
      <c r="R850" s="294"/>
      <c r="S850" s="294"/>
      <c r="T850" s="294"/>
      <c r="U850" s="294"/>
      <c r="V850" s="294"/>
      <c r="W850" s="294"/>
      <c r="X850" s="294"/>
      <c r="Y850" s="294"/>
    </row>
    <row r="851" spans="1:25" ht="21" x14ac:dyDescent="0.4">
      <c r="A851" s="294"/>
      <c r="B851" s="294"/>
      <c r="C851" s="294"/>
      <c r="D851" s="294"/>
      <c r="E851" s="294"/>
      <c r="F851" s="294"/>
      <c r="G851" s="295"/>
      <c r="H851" s="294"/>
      <c r="I851" s="294"/>
      <c r="J851" s="294"/>
      <c r="K851" s="294"/>
      <c r="L851" s="294"/>
      <c r="M851" s="294"/>
      <c r="N851" s="294"/>
      <c r="O851" s="294"/>
      <c r="P851" s="294"/>
      <c r="Q851" s="294"/>
      <c r="R851" s="294"/>
      <c r="S851" s="294"/>
      <c r="T851" s="294"/>
      <c r="U851" s="294"/>
      <c r="V851" s="294"/>
      <c r="W851" s="294"/>
      <c r="X851" s="294"/>
      <c r="Y851" s="294"/>
    </row>
    <row r="852" spans="1:25" ht="21" x14ac:dyDescent="0.4">
      <c r="A852" s="294"/>
      <c r="B852" s="294"/>
      <c r="C852" s="294"/>
      <c r="D852" s="294"/>
      <c r="E852" s="294"/>
      <c r="F852" s="294"/>
      <c r="G852" s="295"/>
      <c r="H852" s="294"/>
      <c r="I852" s="294"/>
      <c r="J852" s="294"/>
      <c r="K852" s="294"/>
      <c r="L852" s="294"/>
      <c r="M852" s="294"/>
      <c r="N852" s="294"/>
      <c r="O852" s="294"/>
      <c r="P852" s="294"/>
      <c r="Q852" s="294"/>
      <c r="R852" s="294"/>
      <c r="S852" s="294"/>
      <c r="T852" s="294"/>
      <c r="U852" s="294"/>
      <c r="V852" s="294"/>
      <c r="W852" s="294"/>
      <c r="X852" s="294"/>
      <c r="Y852" s="294"/>
    </row>
    <row r="853" spans="1:25" ht="21" x14ac:dyDescent="0.4">
      <c r="A853" s="294"/>
      <c r="B853" s="294"/>
      <c r="C853" s="294"/>
      <c r="D853" s="294"/>
      <c r="E853" s="294"/>
      <c r="F853" s="294"/>
      <c r="G853" s="295"/>
      <c r="H853" s="294"/>
      <c r="I853" s="294"/>
      <c r="J853" s="294"/>
      <c r="K853" s="294"/>
      <c r="L853" s="294"/>
      <c r="M853" s="294"/>
      <c r="N853" s="294"/>
      <c r="O853" s="294"/>
      <c r="P853" s="294"/>
      <c r="Q853" s="294"/>
      <c r="R853" s="294"/>
      <c r="S853" s="294"/>
      <c r="T853" s="294"/>
      <c r="U853" s="294"/>
      <c r="V853" s="294"/>
      <c r="W853" s="294"/>
      <c r="X853" s="294"/>
      <c r="Y853" s="294"/>
    </row>
    <row r="854" spans="1:25" ht="21" x14ac:dyDescent="0.4">
      <c r="A854" s="294"/>
      <c r="B854" s="294"/>
      <c r="C854" s="294"/>
      <c r="D854" s="294"/>
      <c r="E854" s="294"/>
      <c r="F854" s="294"/>
      <c r="G854" s="295"/>
      <c r="H854" s="294"/>
      <c r="I854" s="294"/>
      <c r="J854" s="294"/>
      <c r="K854" s="294"/>
      <c r="L854" s="294"/>
      <c r="M854" s="294"/>
      <c r="N854" s="294"/>
      <c r="O854" s="294"/>
      <c r="P854" s="294"/>
      <c r="Q854" s="294"/>
      <c r="R854" s="294"/>
      <c r="S854" s="294"/>
      <c r="T854" s="294"/>
      <c r="U854" s="294"/>
      <c r="V854" s="294"/>
      <c r="W854" s="294"/>
      <c r="X854" s="294"/>
      <c r="Y854" s="294"/>
    </row>
    <row r="855" spans="1:25" ht="21" x14ac:dyDescent="0.4">
      <c r="A855" s="294"/>
      <c r="B855" s="294"/>
      <c r="C855" s="294"/>
      <c r="D855" s="294"/>
      <c r="E855" s="294"/>
      <c r="F855" s="294"/>
      <c r="G855" s="295"/>
      <c r="H855" s="294"/>
      <c r="I855" s="294"/>
      <c r="J855" s="294"/>
      <c r="K855" s="294"/>
      <c r="L855" s="294"/>
      <c r="M855" s="294"/>
      <c r="N855" s="294"/>
      <c r="O855" s="294"/>
      <c r="P855" s="294"/>
      <c r="Q855" s="294"/>
      <c r="R855" s="294"/>
      <c r="S855" s="294"/>
      <c r="T855" s="294"/>
      <c r="U855" s="294"/>
      <c r="V855" s="294"/>
      <c r="W855" s="294"/>
      <c r="X855" s="294"/>
      <c r="Y855" s="294"/>
    </row>
    <row r="856" spans="1:25" ht="21" x14ac:dyDescent="0.4">
      <c r="A856" s="294"/>
      <c r="B856" s="294"/>
      <c r="C856" s="294"/>
      <c r="D856" s="294"/>
      <c r="E856" s="294"/>
      <c r="F856" s="294"/>
      <c r="G856" s="295"/>
      <c r="H856" s="294"/>
      <c r="I856" s="294"/>
      <c r="J856" s="294"/>
      <c r="K856" s="294"/>
      <c r="L856" s="294"/>
      <c r="M856" s="294"/>
      <c r="N856" s="294"/>
      <c r="O856" s="294"/>
      <c r="P856" s="294"/>
      <c r="Q856" s="294"/>
      <c r="R856" s="294"/>
      <c r="S856" s="294"/>
      <c r="T856" s="294"/>
      <c r="U856" s="294"/>
      <c r="V856" s="294"/>
      <c r="W856" s="294"/>
      <c r="X856" s="294"/>
      <c r="Y856" s="294"/>
    </row>
    <row r="857" spans="1:25" ht="21" x14ac:dyDescent="0.4">
      <c r="A857" s="294"/>
      <c r="B857" s="294"/>
      <c r="C857" s="294"/>
      <c r="D857" s="294"/>
      <c r="E857" s="294"/>
      <c r="F857" s="294"/>
      <c r="G857" s="295"/>
      <c r="H857" s="294"/>
      <c r="I857" s="294"/>
      <c r="J857" s="294"/>
      <c r="K857" s="294"/>
      <c r="L857" s="294"/>
      <c r="M857" s="294"/>
      <c r="N857" s="294"/>
      <c r="O857" s="294"/>
      <c r="P857" s="294"/>
      <c r="Q857" s="294"/>
      <c r="R857" s="294"/>
      <c r="S857" s="294"/>
      <c r="T857" s="294"/>
      <c r="U857" s="294"/>
      <c r="V857" s="294"/>
      <c r="W857" s="294"/>
      <c r="X857" s="294"/>
      <c r="Y857" s="294"/>
    </row>
    <row r="858" spans="1:25" ht="21" x14ac:dyDescent="0.4">
      <c r="A858" s="294"/>
      <c r="B858" s="294"/>
      <c r="C858" s="294"/>
      <c r="D858" s="294"/>
      <c r="E858" s="294"/>
      <c r="F858" s="294"/>
      <c r="G858" s="295"/>
      <c r="H858" s="294"/>
      <c r="I858" s="294"/>
      <c r="J858" s="294"/>
      <c r="K858" s="294"/>
      <c r="L858" s="294"/>
      <c r="M858" s="294"/>
      <c r="N858" s="294"/>
      <c r="O858" s="294"/>
      <c r="P858" s="294"/>
      <c r="Q858" s="294"/>
      <c r="R858" s="294"/>
      <c r="S858" s="294"/>
      <c r="T858" s="294"/>
      <c r="U858" s="294"/>
      <c r="V858" s="294"/>
      <c r="W858" s="294"/>
      <c r="X858" s="294"/>
      <c r="Y858" s="294"/>
    </row>
    <row r="859" spans="1:25" ht="21" x14ac:dyDescent="0.4">
      <c r="A859" s="294"/>
      <c r="B859" s="294"/>
      <c r="C859" s="294"/>
      <c r="D859" s="294"/>
      <c r="E859" s="294"/>
      <c r="F859" s="294"/>
      <c r="G859" s="295"/>
      <c r="H859" s="294"/>
      <c r="I859" s="294"/>
      <c r="J859" s="294"/>
      <c r="K859" s="294"/>
      <c r="L859" s="294"/>
      <c r="M859" s="294"/>
      <c r="N859" s="294"/>
      <c r="O859" s="294"/>
      <c r="P859" s="294"/>
      <c r="Q859" s="294"/>
      <c r="R859" s="294"/>
      <c r="S859" s="294"/>
      <c r="T859" s="294"/>
      <c r="U859" s="294"/>
      <c r="V859" s="294"/>
      <c r="W859" s="294"/>
      <c r="X859" s="294"/>
      <c r="Y859" s="294"/>
    </row>
    <row r="860" spans="1:25" ht="21" x14ac:dyDescent="0.4">
      <c r="A860" s="294"/>
      <c r="B860" s="294"/>
      <c r="C860" s="294"/>
      <c r="D860" s="294"/>
      <c r="E860" s="294"/>
      <c r="F860" s="294"/>
      <c r="G860" s="295"/>
      <c r="H860" s="294"/>
      <c r="I860" s="294"/>
      <c r="J860" s="294"/>
      <c r="K860" s="294"/>
      <c r="L860" s="294"/>
      <c r="M860" s="294"/>
      <c r="N860" s="294"/>
      <c r="O860" s="294"/>
      <c r="P860" s="294"/>
      <c r="Q860" s="294"/>
      <c r="R860" s="294"/>
      <c r="S860" s="294"/>
      <c r="T860" s="294"/>
      <c r="U860" s="294"/>
      <c r="V860" s="294"/>
      <c r="W860" s="294"/>
      <c r="X860" s="294"/>
      <c r="Y860" s="294"/>
    </row>
    <row r="861" spans="1:25" ht="21" x14ac:dyDescent="0.4">
      <c r="A861" s="294"/>
      <c r="B861" s="294"/>
      <c r="C861" s="294"/>
      <c r="D861" s="294"/>
      <c r="E861" s="294"/>
      <c r="F861" s="294"/>
      <c r="G861" s="295"/>
      <c r="H861" s="294"/>
      <c r="I861" s="294"/>
      <c r="J861" s="294"/>
      <c r="K861" s="294"/>
      <c r="L861" s="294"/>
      <c r="M861" s="294"/>
      <c r="N861" s="294"/>
      <c r="O861" s="294"/>
      <c r="P861" s="294"/>
      <c r="Q861" s="294"/>
      <c r="R861" s="294"/>
      <c r="S861" s="294"/>
      <c r="T861" s="294"/>
      <c r="U861" s="294"/>
      <c r="V861" s="294"/>
      <c r="W861" s="294"/>
      <c r="X861" s="294"/>
      <c r="Y861" s="294"/>
    </row>
    <row r="862" spans="1:25" ht="21" x14ac:dyDescent="0.4">
      <c r="A862" s="294"/>
      <c r="B862" s="294"/>
      <c r="C862" s="294"/>
      <c r="D862" s="294"/>
      <c r="E862" s="294"/>
      <c r="F862" s="294"/>
      <c r="G862" s="295"/>
      <c r="H862" s="294"/>
      <c r="I862" s="294"/>
      <c r="J862" s="294"/>
      <c r="K862" s="294"/>
      <c r="L862" s="294"/>
      <c r="M862" s="294"/>
      <c r="N862" s="294"/>
      <c r="O862" s="294"/>
      <c r="P862" s="294"/>
      <c r="Q862" s="294"/>
      <c r="R862" s="294"/>
      <c r="S862" s="294"/>
      <c r="T862" s="294"/>
      <c r="U862" s="294"/>
      <c r="V862" s="294"/>
      <c r="W862" s="294"/>
      <c r="X862" s="294"/>
      <c r="Y862" s="294"/>
    </row>
    <row r="863" spans="1:25" ht="21" x14ac:dyDescent="0.4">
      <c r="A863" s="294"/>
      <c r="B863" s="294"/>
      <c r="C863" s="294"/>
      <c r="D863" s="294"/>
      <c r="E863" s="294"/>
      <c r="F863" s="294"/>
      <c r="G863" s="295"/>
      <c r="H863" s="294"/>
      <c r="I863" s="294"/>
      <c r="J863" s="294"/>
      <c r="K863" s="294"/>
      <c r="L863" s="294"/>
      <c r="M863" s="294"/>
      <c r="N863" s="294"/>
      <c r="O863" s="294"/>
      <c r="P863" s="294"/>
      <c r="Q863" s="294"/>
      <c r="R863" s="294"/>
      <c r="S863" s="294"/>
      <c r="T863" s="294"/>
      <c r="U863" s="294"/>
      <c r="V863" s="294"/>
      <c r="W863" s="294"/>
      <c r="X863" s="294"/>
      <c r="Y863" s="294"/>
    </row>
    <row r="864" spans="1:25" ht="21" x14ac:dyDescent="0.4">
      <c r="A864" s="294"/>
      <c r="B864" s="294"/>
      <c r="C864" s="294"/>
      <c r="D864" s="294"/>
      <c r="E864" s="294"/>
      <c r="F864" s="294"/>
      <c r="G864" s="295"/>
      <c r="H864" s="294"/>
      <c r="I864" s="294"/>
      <c r="J864" s="294"/>
      <c r="K864" s="294"/>
      <c r="L864" s="294"/>
      <c r="M864" s="294"/>
      <c r="N864" s="294"/>
      <c r="O864" s="294"/>
      <c r="P864" s="294"/>
      <c r="Q864" s="294"/>
      <c r="R864" s="294"/>
      <c r="S864" s="294"/>
      <c r="T864" s="294"/>
      <c r="U864" s="294"/>
      <c r="V864" s="294"/>
      <c r="W864" s="294"/>
      <c r="X864" s="294"/>
      <c r="Y864" s="294"/>
    </row>
    <row r="865" spans="1:25" ht="21" x14ac:dyDescent="0.4">
      <c r="A865" s="294"/>
      <c r="B865" s="294"/>
      <c r="C865" s="294"/>
      <c r="D865" s="294"/>
      <c r="E865" s="294"/>
      <c r="F865" s="294"/>
      <c r="G865" s="295"/>
      <c r="H865" s="294"/>
      <c r="I865" s="294"/>
      <c r="J865" s="294"/>
      <c r="K865" s="294"/>
      <c r="L865" s="294"/>
      <c r="M865" s="294"/>
      <c r="N865" s="294"/>
      <c r="O865" s="294"/>
      <c r="P865" s="294"/>
      <c r="Q865" s="294"/>
      <c r="R865" s="294"/>
      <c r="S865" s="294"/>
      <c r="T865" s="294"/>
      <c r="U865" s="294"/>
      <c r="V865" s="294"/>
      <c r="W865" s="294"/>
      <c r="X865" s="294"/>
      <c r="Y865" s="294"/>
    </row>
    <row r="866" spans="1:25" ht="21" x14ac:dyDescent="0.4">
      <c r="A866" s="294"/>
      <c r="B866" s="294"/>
      <c r="C866" s="294"/>
      <c r="D866" s="294"/>
      <c r="E866" s="294"/>
      <c r="F866" s="294"/>
      <c r="G866" s="295"/>
      <c r="H866" s="294"/>
      <c r="I866" s="294"/>
      <c r="J866" s="294"/>
      <c r="K866" s="294"/>
      <c r="L866" s="294"/>
      <c r="M866" s="294"/>
      <c r="N866" s="294"/>
      <c r="O866" s="294"/>
      <c r="P866" s="294"/>
      <c r="Q866" s="294"/>
      <c r="R866" s="294"/>
      <c r="S866" s="294"/>
      <c r="T866" s="294"/>
      <c r="U866" s="294"/>
      <c r="V866" s="294"/>
      <c r="W866" s="294"/>
      <c r="X866" s="294"/>
      <c r="Y866" s="294"/>
    </row>
    <row r="867" spans="1:25" ht="21" x14ac:dyDescent="0.4">
      <c r="A867" s="294"/>
      <c r="B867" s="294"/>
      <c r="C867" s="294"/>
      <c r="D867" s="294"/>
      <c r="E867" s="294"/>
      <c r="F867" s="294"/>
      <c r="G867" s="295"/>
      <c r="H867" s="294"/>
      <c r="I867" s="294"/>
      <c r="J867" s="294"/>
      <c r="K867" s="294"/>
      <c r="L867" s="294"/>
      <c r="M867" s="294"/>
      <c r="N867" s="294"/>
      <c r="O867" s="294"/>
      <c r="P867" s="294"/>
      <c r="Q867" s="294"/>
      <c r="R867" s="294"/>
      <c r="S867" s="294"/>
      <c r="T867" s="294"/>
      <c r="U867" s="294"/>
      <c r="V867" s="294"/>
      <c r="W867" s="294"/>
      <c r="X867" s="294"/>
      <c r="Y867" s="294"/>
    </row>
    <row r="868" spans="1:25" ht="21" x14ac:dyDescent="0.4">
      <c r="A868" s="294"/>
      <c r="B868" s="294"/>
      <c r="C868" s="294"/>
      <c r="D868" s="294"/>
      <c r="E868" s="294"/>
      <c r="F868" s="294"/>
      <c r="G868" s="295"/>
      <c r="H868" s="294"/>
      <c r="I868" s="294"/>
      <c r="J868" s="294"/>
      <c r="K868" s="294"/>
      <c r="L868" s="294"/>
      <c r="M868" s="294"/>
      <c r="N868" s="294"/>
      <c r="O868" s="294"/>
      <c r="P868" s="294"/>
      <c r="Q868" s="294"/>
      <c r="R868" s="294"/>
      <c r="S868" s="294"/>
      <c r="T868" s="294"/>
      <c r="U868" s="294"/>
      <c r="V868" s="294"/>
      <c r="W868" s="294"/>
      <c r="X868" s="294"/>
      <c r="Y868" s="294"/>
    </row>
    <row r="869" spans="1:25" ht="21" x14ac:dyDescent="0.4">
      <c r="A869" s="294"/>
      <c r="B869" s="294"/>
      <c r="C869" s="294"/>
      <c r="D869" s="294"/>
      <c r="E869" s="294"/>
      <c r="F869" s="294"/>
      <c r="G869" s="295"/>
      <c r="H869" s="294"/>
      <c r="I869" s="294"/>
      <c r="J869" s="294"/>
      <c r="K869" s="294"/>
      <c r="L869" s="294"/>
      <c r="M869" s="294"/>
      <c r="N869" s="294"/>
      <c r="O869" s="294"/>
      <c r="P869" s="294"/>
      <c r="Q869" s="294"/>
      <c r="R869" s="294"/>
      <c r="S869" s="294"/>
      <c r="T869" s="294"/>
      <c r="U869" s="294"/>
      <c r="V869" s="294"/>
      <c r="W869" s="294"/>
      <c r="X869" s="294"/>
      <c r="Y869" s="294"/>
    </row>
    <row r="870" spans="1:25" ht="21" x14ac:dyDescent="0.4">
      <c r="A870" s="294"/>
      <c r="B870" s="294"/>
      <c r="C870" s="294"/>
      <c r="D870" s="294"/>
      <c r="E870" s="294"/>
      <c r="F870" s="294"/>
      <c r="G870" s="295"/>
      <c r="H870" s="294"/>
      <c r="I870" s="294"/>
      <c r="J870" s="294"/>
      <c r="K870" s="294"/>
      <c r="L870" s="294"/>
      <c r="M870" s="294"/>
      <c r="N870" s="294"/>
      <c r="O870" s="294"/>
      <c r="P870" s="294"/>
      <c r="Q870" s="294"/>
      <c r="R870" s="294"/>
      <c r="S870" s="294"/>
      <c r="T870" s="294"/>
      <c r="U870" s="294"/>
      <c r="V870" s="294"/>
      <c r="W870" s="294"/>
      <c r="X870" s="294"/>
      <c r="Y870" s="294"/>
    </row>
    <row r="871" spans="1:25" ht="21" x14ac:dyDescent="0.4">
      <c r="A871" s="294"/>
      <c r="B871" s="294"/>
      <c r="C871" s="294"/>
      <c r="D871" s="294"/>
      <c r="E871" s="294"/>
      <c r="F871" s="294"/>
      <c r="G871" s="295"/>
      <c r="H871" s="294"/>
      <c r="I871" s="294"/>
      <c r="J871" s="294"/>
      <c r="K871" s="294"/>
      <c r="L871" s="294"/>
      <c r="M871" s="294"/>
      <c r="N871" s="294"/>
      <c r="O871" s="294"/>
      <c r="P871" s="294"/>
      <c r="Q871" s="294"/>
      <c r="R871" s="294"/>
      <c r="S871" s="294"/>
      <c r="T871" s="294"/>
      <c r="U871" s="294"/>
      <c r="V871" s="294"/>
      <c r="W871" s="294"/>
      <c r="X871" s="294"/>
      <c r="Y871" s="294"/>
    </row>
    <row r="872" spans="1:25" ht="21" x14ac:dyDescent="0.4">
      <c r="A872" s="294"/>
      <c r="B872" s="294"/>
      <c r="C872" s="294"/>
      <c r="D872" s="294"/>
      <c r="E872" s="294"/>
      <c r="F872" s="294"/>
      <c r="G872" s="295"/>
      <c r="H872" s="294"/>
      <c r="I872" s="294"/>
      <c r="J872" s="294"/>
      <c r="K872" s="294"/>
      <c r="L872" s="294"/>
      <c r="M872" s="294"/>
      <c r="N872" s="294"/>
      <c r="O872" s="294"/>
      <c r="P872" s="294"/>
      <c r="Q872" s="294"/>
      <c r="R872" s="294"/>
      <c r="S872" s="294"/>
      <c r="T872" s="294"/>
      <c r="U872" s="294"/>
      <c r="V872" s="294"/>
      <c r="W872" s="294"/>
      <c r="X872" s="294"/>
      <c r="Y872" s="294"/>
    </row>
    <row r="873" spans="1:25" ht="21" x14ac:dyDescent="0.4">
      <c r="A873" s="294"/>
      <c r="B873" s="294"/>
      <c r="C873" s="294"/>
      <c r="D873" s="294"/>
      <c r="E873" s="294"/>
      <c r="F873" s="294"/>
      <c r="G873" s="295"/>
      <c r="H873" s="294"/>
      <c r="I873" s="294"/>
      <c r="J873" s="294"/>
      <c r="K873" s="294"/>
      <c r="L873" s="294"/>
      <c r="M873" s="294"/>
      <c r="N873" s="294"/>
      <c r="O873" s="294"/>
      <c r="P873" s="294"/>
      <c r="Q873" s="294"/>
      <c r="R873" s="294"/>
      <c r="S873" s="294"/>
      <c r="T873" s="294"/>
      <c r="U873" s="294"/>
      <c r="V873" s="294"/>
      <c r="W873" s="294"/>
      <c r="X873" s="294"/>
      <c r="Y873" s="294"/>
    </row>
    <row r="874" spans="1:25" ht="21" x14ac:dyDescent="0.4">
      <c r="A874" s="294"/>
      <c r="B874" s="294"/>
      <c r="C874" s="294"/>
      <c r="D874" s="294"/>
      <c r="E874" s="294"/>
      <c r="F874" s="294"/>
      <c r="G874" s="295"/>
      <c r="H874" s="294"/>
      <c r="I874" s="294"/>
      <c r="J874" s="294"/>
      <c r="K874" s="294"/>
      <c r="L874" s="294"/>
      <c r="M874" s="294"/>
      <c r="N874" s="294"/>
      <c r="O874" s="294"/>
      <c r="P874" s="294"/>
      <c r="Q874" s="294"/>
      <c r="R874" s="294"/>
      <c r="S874" s="294"/>
      <c r="T874" s="294"/>
      <c r="U874" s="294"/>
      <c r="V874" s="294"/>
      <c r="W874" s="294"/>
      <c r="X874" s="294"/>
      <c r="Y874" s="294"/>
    </row>
    <row r="875" spans="1:25" ht="21" x14ac:dyDescent="0.4">
      <c r="A875" s="294"/>
      <c r="B875" s="294"/>
      <c r="C875" s="294"/>
      <c r="D875" s="294"/>
      <c r="E875" s="294"/>
      <c r="F875" s="294"/>
      <c r="G875" s="295"/>
      <c r="H875" s="294"/>
      <c r="I875" s="294"/>
      <c r="J875" s="294"/>
      <c r="K875" s="294"/>
      <c r="L875" s="294"/>
      <c r="M875" s="294"/>
      <c r="N875" s="294"/>
      <c r="O875" s="294"/>
      <c r="P875" s="294"/>
      <c r="Q875" s="294"/>
      <c r="R875" s="294"/>
      <c r="S875" s="294"/>
      <c r="T875" s="294"/>
      <c r="U875" s="294"/>
      <c r="V875" s="294"/>
      <c r="W875" s="294"/>
      <c r="X875" s="294"/>
      <c r="Y875" s="294"/>
    </row>
    <row r="876" spans="1:25" ht="21" x14ac:dyDescent="0.4">
      <c r="A876" s="294"/>
      <c r="B876" s="294"/>
      <c r="C876" s="294"/>
      <c r="D876" s="294"/>
      <c r="E876" s="294"/>
      <c r="F876" s="294"/>
      <c r="G876" s="295"/>
      <c r="H876" s="294"/>
      <c r="I876" s="294"/>
      <c r="J876" s="294"/>
      <c r="K876" s="294"/>
      <c r="L876" s="294"/>
      <c r="M876" s="294"/>
      <c r="N876" s="294"/>
      <c r="O876" s="294"/>
      <c r="P876" s="294"/>
      <c r="Q876" s="294"/>
      <c r="R876" s="294"/>
      <c r="S876" s="294"/>
      <c r="T876" s="294"/>
      <c r="U876" s="294"/>
      <c r="V876" s="294"/>
      <c r="W876" s="294"/>
      <c r="X876" s="294"/>
      <c r="Y876" s="294"/>
    </row>
    <row r="877" spans="1:25" ht="21" x14ac:dyDescent="0.4">
      <c r="A877" s="294"/>
      <c r="B877" s="294"/>
      <c r="C877" s="294"/>
      <c r="D877" s="294"/>
      <c r="E877" s="294"/>
      <c r="F877" s="294"/>
      <c r="G877" s="295"/>
      <c r="H877" s="294"/>
      <c r="I877" s="294"/>
      <c r="J877" s="294"/>
      <c r="K877" s="294"/>
      <c r="L877" s="294"/>
      <c r="M877" s="294"/>
      <c r="N877" s="294"/>
      <c r="O877" s="294"/>
      <c r="P877" s="294"/>
      <c r="Q877" s="294"/>
      <c r="R877" s="294"/>
      <c r="S877" s="294"/>
      <c r="T877" s="294"/>
      <c r="U877" s="294"/>
      <c r="V877" s="294"/>
      <c r="W877" s="294"/>
      <c r="X877" s="294"/>
      <c r="Y877" s="294"/>
    </row>
    <row r="878" spans="1:25" ht="21" x14ac:dyDescent="0.4">
      <c r="A878" s="294"/>
      <c r="B878" s="294"/>
      <c r="C878" s="294"/>
      <c r="D878" s="294"/>
      <c r="E878" s="294"/>
      <c r="F878" s="294"/>
      <c r="G878" s="295"/>
      <c r="H878" s="294"/>
      <c r="I878" s="294"/>
      <c r="J878" s="294"/>
      <c r="K878" s="294"/>
      <c r="L878" s="294"/>
      <c r="M878" s="294"/>
      <c r="N878" s="294"/>
      <c r="O878" s="294"/>
      <c r="P878" s="294"/>
      <c r="Q878" s="294"/>
      <c r="R878" s="294"/>
      <c r="S878" s="294"/>
      <c r="T878" s="294"/>
      <c r="U878" s="294"/>
      <c r="V878" s="294"/>
      <c r="W878" s="294"/>
      <c r="X878" s="294"/>
      <c r="Y878" s="294"/>
    </row>
    <row r="879" spans="1:25" ht="21" x14ac:dyDescent="0.4">
      <c r="A879" s="294"/>
      <c r="B879" s="294"/>
      <c r="C879" s="294"/>
      <c r="D879" s="294"/>
      <c r="E879" s="294"/>
      <c r="F879" s="294"/>
      <c r="G879" s="295"/>
      <c r="H879" s="294"/>
      <c r="I879" s="294"/>
      <c r="J879" s="294"/>
      <c r="K879" s="294"/>
      <c r="L879" s="294"/>
      <c r="M879" s="294"/>
      <c r="N879" s="294"/>
      <c r="O879" s="294"/>
      <c r="P879" s="294"/>
      <c r="Q879" s="294"/>
      <c r="R879" s="294"/>
      <c r="S879" s="294"/>
      <c r="T879" s="294"/>
      <c r="U879" s="294"/>
      <c r="V879" s="294"/>
      <c r="W879" s="294"/>
      <c r="X879" s="294"/>
      <c r="Y879" s="294"/>
    </row>
    <row r="880" spans="1:25" ht="21" x14ac:dyDescent="0.4">
      <c r="A880" s="294"/>
      <c r="B880" s="294"/>
      <c r="C880" s="294"/>
      <c r="D880" s="294"/>
      <c r="E880" s="294"/>
      <c r="F880" s="294"/>
      <c r="G880" s="295"/>
      <c r="H880" s="294"/>
      <c r="I880" s="294"/>
      <c r="J880" s="294"/>
      <c r="K880" s="294"/>
      <c r="L880" s="294"/>
      <c r="M880" s="294"/>
      <c r="N880" s="294"/>
      <c r="O880" s="294"/>
      <c r="P880" s="294"/>
      <c r="Q880" s="294"/>
      <c r="R880" s="294"/>
      <c r="S880" s="294"/>
      <c r="T880" s="294"/>
      <c r="U880" s="294"/>
      <c r="V880" s="294"/>
      <c r="W880" s="294"/>
      <c r="X880" s="294"/>
      <c r="Y880" s="294"/>
    </row>
    <row r="881" spans="1:25" ht="21" x14ac:dyDescent="0.4">
      <c r="A881" s="294"/>
      <c r="B881" s="294"/>
      <c r="C881" s="294"/>
      <c r="D881" s="294"/>
      <c r="E881" s="294"/>
      <c r="F881" s="294"/>
      <c r="G881" s="295"/>
      <c r="H881" s="294"/>
      <c r="I881" s="294"/>
      <c r="J881" s="294"/>
      <c r="K881" s="294"/>
      <c r="L881" s="294"/>
      <c r="M881" s="294"/>
      <c r="N881" s="294"/>
      <c r="O881" s="294"/>
      <c r="P881" s="294"/>
      <c r="Q881" s="294"/>
      <c r="R881" s="294"/>
      <c r="S881" s="294"/>
      <c r="T881" s="294"/>
      <c r="U881" s="294"/>
      <c r="V881" s="294"/>
      <c r="W881" s="294"/>
      <c r="X881" s="294"/>
      <c r="Y881" s="294"/>
    </row>
    <row r="882" spans="1:25" ht="21" x14ac:dyDescent="0.4">
      <c r="A882" s="294"/>
      <c r="B882" s="294"/>
      <c r="C882" s="294"/>
      <c r="D882" s="294"/>
      <c r="E882" s="294"/>
      <c r="F882" s="294"/>
      <c r="G882" s="295"/>
      <c r="H882" s="294"/>
      <c r="I882" s="294"/>
      <c r="J882" s="294"/>
      <c r="K882" s="294"/>
      <c r="L882" s="294"/>
      <c r="M882" s="294"/>
      <c r="N882" s="294"/>
      <c r="O882" s="294"/>
      <c r="P882" s="294"/>
      <c r="Q882" s="294"/>
      <c r="R882" s="294"/>
      <c r="S882" s="294"/>
      <c r="T882" s="294"/>
      <c r="U882" s="294"/>
      <c r="V882" s="294"/>
      <c r="W882" s="294"/>
      <c r="X882" s="294"/>
      <c r="Y882" s="294"/>
    </row>
    <row r="883" spans="1:25" ht="21" x14ac:dyDescent="0.4">
      <c r="A883" s="294"/>
      <c r="B883" s="294"/>
      <c r="C883" s="294"/>
      <c r="D883" s="294"/>
      <c r="E883" s="294"/>
      <c r="F883" s="294"/>
      <c r="G883" s="295"/>
      <c r="H883" s="294"/>
      <c r="I883" s="294"/>
      <c r="J883" s="294"/>
      <c r="K883" s="294"/>
      <c r="L883" s="294"/>
      <c r="M883" s="294"/>
      <c r="N883" s="294"/>
      <c r="O883" s="294"/>
      <c r="P883" s="294"/>
      <c r="Q883" s="294"/>
      <c r="R883" s="294"/>
      <c r="S883" s="294"/>
      <c r="T883" s="294"/>
      <c r="U883" s="294"/>
      <c r="V883" s="294"/>
      <c r="W883" s="294"/>
      <c r="X883" s="294"/>
      <c r="Y883" s="294"/>
    </row>
    <row r="884" spans="1:25" ht="21" x14ac:dyDescent="0.4">
      <c r="A884" s="294"/>
      <c r="B884" s="294"/>
      <c r="C884" s="294"/>
      <c r="D884" s="294"/>
      <c r="E884" s="294"/>
      <c r="F884" s="294"/>
      <c r="G884" s="295"/>
      <c r="H884" s="294"/>
      <c r="I884" s="294"/>
      <c r="J884" s="294"/>
      <c r="K884" s="294"/>
      <c r="L884" s="294"/>
      <c r="M884" s="294"/>
      <c r="N884" s="294"/>
      <c r="O884" s="294"/>
      <c r="P884" s="294"/>
      <c r="Q884" s="294"/>
      <c r="R884" s="294"/>
      <c r="S884" s="294"/>
      <c r="T884" s="294"/>
      <c r="U884" s="294"/>
      <c r="V884" s="294"/>
      <c r="W884" s="294"/>
      <c r="X884" s="294"/>
      <c r="Y884" s="294"/>
    </row>
    <row r="885" spans="1:25" ht="21" x14ac:dyDescent="0.4">
      <c r="A885" s="294"/>
      <c r="B885" s="294"/>
      <c r="C885" s="294"/>
      <c r="D885" s="294"/>
      <c r="E885" s="294"/>
      <c r="F885" s="294"/>
      <c r="G885" s="295"/>
      <c r="H885" s="294"/>
      <c r="I885" s="294"/>
      <c r="J885" s="294"/>
      <c r="K885" s="294"/>
      <c r="L885" s="294"/>
      <c r="M885" s="294"/>
      <c r="N885" s="294"/>
      <c r="O885" s="294"/>
      <c r="P885" s="294"/>
      <c r="Q885" s="294"/>
      <c r="R885" s="294"/>
      <c r="S885" s="294"/>
      <c r="T885" s="294"/>
      <c r="U885" s="294"/>
      <c r="V885" s="294"/>
      <c r="W885" s="294"/>
      <c r="X885" s="294"/>
      <c r="Y885" s="294"/>
    </row>
    <row r="886" spans="1:25" ht="21" x14ac:dyDescent="0.4">
      <c r="A886" s="294"/>
      <c r="B886" s="294"/>
      <c r="C886" s="294"/>
      <c r="D886" s="294"/>
      <c r="E886" s="294"/>
      <c r="F886" s="294"/>
      <c r="G886" s="295"/>
      <c r="H886" s="294"/>
      <c r="I886" s="294"/>
      <c r="J886" s="294"/>
      <c r="K886" s="294"/>
      <c r="L886" s="294"/>
      <c r="M886" s="294"/>
      <c r="N886" s="294"/>
      <c r="O886" s="294"/>
      <c r="P886" s="294"/>
      <c r="Q886" s="294"/>
      <c r="R886" s="294"/>
      <c r="S886" s="294"/>
      <c r="T886" s="294"/>
      <c r="U886" s="294"/>
      <c r="V886" s="294"/>
      <c r="W886" s="294"/>
      <c r="X886" s="294"/>
      <c r="Y886" s="294"/>
    </row>
    <row r="887" spans="1:25" ht="21" x14ac:dyDescent="0.4">
      <c r="A887" s="294"/>
      <c r="B887" s="294"/>
      <c r="C887" s="294"/>
      <c r="D887" s="294"/>
      <c r="E887" s="294"/>
      <c r="F887" s="294"/>
      <c r="G887" s="295"/>
      <c r="H887" s="294"/>
      <c r="I887" s="294"/>
      <c r="J887" s="294"/>
      <c r="K887" s="294"/>
      <c r="L887" s="294"/>
      <c r="M887" s="294"/>
      <c r="N887" s="294"/>
      <c r="O887" s="294"/>
      <c r="P887" s="294"/>
      <c r="Q887" s="294"/>
      <c r="R887" s="294"/>
      <c r="S887" s="294"/>
      <c r="T887" s="294"/>
      <c r="U887" s="294"/>
      <c r="V887" s="294"/>
      <c r="W887" s="294"/>
      <c r="X887" s="294"/>
      <c r="Y887" s="294"/>
    </row>
    <row r="888" spans="1:25" ht="21" x14ac:dyDescent="0.4">
      <c r="A888" s="294"/>
      <c r="B888" s="294"/>
      <c r="C888" s="294"/>
      <c r="D888" s="294"/>
      <c r="E888" s="294"/>
      <c r="F888" s="294"/>
      <c r="G888" s="295"/>
      <c r="H888" s="294"/>
      <c r="I888" s="294"/>
      <c r="J888" s="294"/>
      <c r="K888" s="294"/>
      <c r="L888" s="294"/>
      <c r="M888" s="294"/>
      <c r="N888" s="294"/>
      <c r="O888" s="294"/>
      <c r="P888" s="294"/>
      <c r="Q888" s="294"/>
      <c r="R888" s="294"/>
      <c r="S888" s="294"/>
      <c r="T888" s="294"/>
      <c r="U888" s="294"/>
      <c r="V888" s="294"/>
      <c r="W888" s="294"/>
      <c r="X888" s="294"/>
      <c r="Y888" s="294"/>
    </row>
    <row r="889" spans="1:25" ht="21" x14ac:dyDescent="0.4">
      <c r="A889" s="294"/>
      <c r="B889" s="294"/>
      <c r="C889" s="294"/>
      <c r="D889" s="294"/>
      <c r="E889" s="294"/>
      <c r="F889" s="294"/>
      <c r="G889" s="295"/>
      <c r="H889" s="294"/>
      <c r="I889" s="294"/>
      <c r="J889" s="294"/>
      <c r="K889" s="294"/>
      <c r="L889" s="294"/>
      <c r="M889" s="294"/>
      <c r="N889" s="294"/>
      <c r="O889" s="294"/>
      <c r="P889" s="294"/>
      <c r="Q889" s="294"/>
      <c r="R889" s="294"/>
      <c r="S889" s="294"/>
      <c r="T889" s="294"/>
      <c r="U889" s="294"/>
      <c r="V889" s="294"/>
      <c r="W889" s="294"/>
      <c r="X889" s="294"/>
      <c r="Y889" s="294"/>
    </row>
    <row r="890" spans="1:25" ht="21" x14ac:dyDescent="0.4">
      <c r="A890" s="294"/>
      <c r="B890" s="294"/>
      <c r="C890" s="294"/>
      <c r="D890" s="294"/>
      <c r="E890" s="294"/>
      <c r="F890" s="294"/>
      <c r="G890" s="295"/>
      <c r="H890" s="294"/>
      <c r="I890" s="294"/>
      <c r="J890" s="294"/>
      <c r="K890" s="294"/>
      <c r="L890" s="294"/>
      <c r="M890" s="294"/>
      <c r="N890" s="294"/>
      <c r="O890" s="294"/>
      <c r="P890" s="294"/>
      <c r="Q890" s="294"/>
      <c r="R890" s="294"/>
      <c r="S890" s="294"/>
      <c r="T890" s="294"/>
      <c r="U890" s="294"/>
      <c r="V890" s="294"/>
      <c r="W890" s="294"/>
      <c r="X890" s="294"/>
      <c r="Y890" s="294"/>
    </row>
    <row r="891" spans="1:25" ht="21" x14ac:dyDescent="0.4">
      <c r="A891" s="294"/>
      <c r="B891" s="294"/>
      <c r="C891" s="294"/>
      <c r="D891" s="294"/>
      <c r="E891" s="294"/>
      <c r="F891" s="294"/>
      <c r="G891" s="295"/>
      <c r="H891" s="294"/>
      <c r="I891" s="294"/>
      <c r="J891" s="294"/>
      <c r="K891" s="294"/>
      <c r="L891" s="294"/>
      <c r="M891" s="294"/>
      <c r="N891" s="294"/>
      <c r="O891" s="294"/>
      <c r="P891" s="294"/>
      <c r="Q891" s="294"/>
      <c r="R891" s="294"/>
      <c r="S891" s="294"/>
      <c r="T891" s="294"/>
      <c r="U891" s="294"/>
      <c r="V891" s="294"/>
      <c r="W891" s="294"/>
      <c r="X891" s="294"/>
      <c r="Y891" s="294"/>
    </row>
    <row r="892" spans="1:25" ht="21" x14ac:dyDescent="0.4">
      <c r="A892" s="294"/>
      <c r="B892" s="294"/>
      <c r="C892" s="294"/>
      <c r="D892" s="294"/>
      <c r="E892" s="294"/>
      <c r="F892" s="294"/>
      <c r="G892" s="295"/>
      <c r="H892" s="294"/>
      <c r="I892" s="294"/>
      <c r="J892" s="294"/>
      <c r="K892" s="294"/>
      <c r="L892" s="294"/>
      <c r="M892" s="294"/>
      <c r="N892" s="294"/>
      <c r="O892" s="294"/>
      <c r="P892" s="294"/>
      <c r="Q892" s="294"/>
      <c r="R892" s="294"/>
      <c r="S892" s="294"/>
      <c r="T892" s="294"/>
      <c r="U892" s="294"/>
      <c r="V892" s="294"/>
      <c r="W892" s="294"/>
      <c r="X892" s="294"/>
      <c r="Y892" s="294"/>
    </row>
    <row r="893" spans="1:25" ht="21" x14ac:dyDescent="0.4">
      <c r="A893" s="294"/>
      <c r="B893" s="294"/>
      <c r="C893" s="294"/>
      <c r="D893" s="294"/>
      <c r="E893" s="294"/>
      <c r="F893" s="294"/>
      <c r="G893" s="295"/>
      <c r="H893" s="294"/>
      <c r="I893" s="294"/>
      <c r="J893" s="294"/>
      <c r="K893" s="294"/>
      <c r="L893" s="294"/>
      <c r="M893" s="294"/>
      <c r="N893" s="294"/>
      <c r="O893" s="294"/>
      <c r="P893" s="294"/>
      <c r="Q893" s="294"/>
      <c r="R893" s="294"/>
      <c r="S893" s="294"/>
      <c r="T893" s="294"/>
      <c r="U893" s="294"/>
      <c r="V893" s="294"/>
      <c r="W893" s="294"/>
      <c r="X893" s="294"/>
      <c r="Y893" s="294"/>
    </row>
    <row r="894" spans="1:25" ht="21" x14ac:dyDescent="0.4">
      <c r="A894" s="294"/>
      <c r="B894" s="294"/>
      <c r="C894" s="294"/>
      <c r="D894" s="294"/>
      <c r="E894" s="294"/>
      <c r="F894" s="294"/>
      <c r="G894" s="295"/>
      <c r="H894" s="294"/>
      <c r="I894" s="294"/>
      <c r="J894" s="294"/>
      <c r="K894" s="294"/>
      <c r="L894" s="294"/>
      <c r="M894" s="294"/>
      <c r="N894" s="294"/>
      <c r="O894" s="294"/>
      <c r="P894" s="294"/>
      <c r="Q894" s="294"/>
      <c r="R894" s="294"/>
      <c r="S894" s="294"/>
      <c r="T894" s="294"/>
      <c r="U894" s="294"/>
      <c r="V894" s="294"/>
      <c r="W894" s="294"/>
      <c r="X894" s="294"/>
      <c r="Y894" s="294"/>
    </row>
    <row r="895" spans="1:25" ht="21" x14ac:dyDescent="0.4">
      <c r="A895" s="294"/>
      <c r="B895" s="294"/>
      <c r="C895" s="294"/>
      <c r="D895" s="294"/>
      <c r="E895" s="294"/>
      <c r="F895" s="294"/>
      <c r="G895" s="295"/>
      <c r="H895" s="294"/>
      <c r="I895" s="294"/>
      <c r="J895" s="294"/>
      <c r="K895" s="294"/>
      <c r="L895" s="294"/>
      <c r="M895" s="294"/>
      <c r="N895" s="294"/>
      <c r="O895" s="294"/>
      <c r="P895" s="294"/>
      <c r="Q895" s="294"/>
      <c r="R895" s="294"/>
      <c r="S895" s="294"/>
      <c r="T895" s="294"/>
      <c r="U895" s="294"/>
      <c r="V895" s="294"/>
      <c r="W895" s="294"/>
      <c r="X895" s="294"/>
      <c r="Y895" s="294"/>
    </row>
    <row r="896" spans="1:25" ht="21" x14ac:dyDescent="0.4">
      <c r="A896" s="294"/>
      <c r="B896" s="294"/>
      <c r="C896" s="294"/>
      <c r="D896" s="294"/>
      <c r="E896" s="294"/>
      <c r="F896" s="294"/>
      <c r="G896" s="295"/>
      <c r="H896" s="294"/>
      <c r="I896" s="294"/>
      <c r="J896" s="294"/>
      <c r="K896" s="294"/>
      <c r="L896" s="294"/>
      <c r="M896" s="294"/>
      <c r="N896" s="294"/>
      <c r="O896" s="294"/>
      <c r="P896" s="294"/>
      <c r="Q896" s="294"/>
      <c r="R896" s="294"/>
      <c r="S896" s="294"/>
      <c r="T896" s="294"/>
      <c r="U896" s="294"/>
      <c r="V896" s="294"/>
      <c r="W896" s="294"/>
      <c r="X896" s="294"/>
      <c r="Y896" s="294"/>
    </row>
    <row r="897" spans="1:25" ht="21" x14ac:dyDescent="0.4">
      <c r="A897" s="294"/>
      <c r="B897" s="294"/>
      <c r="C897" s="294"/>
      <c r="D897" s="294"/>
      <c r="E897" s="294"/>
      <c r="F897" s="294"/>
      <c r="G897" s="295"/>
      <c r="H897" s="294"/>
      <c r="I897" s="294"/>
      <c r="J897" s="294"/>
      <c r="K897" s="294"/>
      <c r="L897" s="294"/>
      <c r="M897" s="294"/>
      <c r="N897" s="294"/>
      <c r="O897" s="294"/>
      <c r="P897" s="294"/>
      <c r="Q897" s="294"/>
      <c r="R897" s="294"/>
      <c r="S897" s="294"/>
      <c r="T897" s="294"/>
      <c r="U897" s="294"/>
      <c r="V897" s="294"/>
      <c r="W897" s="294"/>
      <c r="X897" s="294"/>
      <c r="Y897" s="294"/>
    </row>
    <row r="898" spans="1:25" ht="21" x14ac:dyDescent="0.4">
      <c r="A898" s="294"/>
      <c r="B898" s="294"/>
      <c r="C898" s="294"/>
      <c r="D898" s="294"/>
      <c r="E898" s="294"/>
      <c r="F898" s="294"/>
      <c r="G898" s="295"/>
      <c r="H898" s="294"/>
      <c r="I898" s="294"/>
      <c r="J898" s="294"/>
      <c r="K898" s="294"/>
      <c r="L898" s="294"/>
      <c r="M898" s="294"/>
      <c r="N898" s="294"/>
      <c r="O898" s="294"/>
      <c r="P898" s="294"/>
      <c r="Q898" s="294"/>
      <c r="R898" s="294"/>
      <c r="S898" s="294"/>
      <c r="T898" s="294"/>
      <c r="U898" s="294"/>
      <c r="V898" s="294"/>
      <c r="W898" s="294"/>
      <c r="X898" s="294"/>
      <c r="Y898" s="294"/>
    </row>
    <row r="899" spans="1:25" ht="21" x14ac:dyDescent="0.4">
      <c r="A899" s="294"/>
      <c r="B899" s="294"/>
      <c r="C899" s="294"/>
      <c r="D899" s="294"/>
      <c r="E899" s="294"/>
      <c r="F899" s="294"/>
      <c r="G899" s="295"/>
      <c r="H899" s="294"/>
      <c r="I899" s="294"/>
      <c r="J899" s="294"/>
      <c r="K899" s="294"/>
      <c r="L899" s="294"/>
      <c r="M899" s="294"/>
      <c r="N899" s="294"/>
      <c r="O899" s="294"/>
      <c r="P899" s="294"/>
      <c r="Q899" s="294"/>
      <c r="R899" s="294"/>
      <c r="S899" s="294"/>
      <c r="T899" s="294"/>
      <c r="U899" s="294"/>
      <c r="V899" s="294"/>
      <c r="W899" s="294"/>
      <c r="X899" s="294"/>
      <c r="Y899" s="294"/>
    </row>
    <row r="900" spans="1:25" ht="21" x14ac:dyDescent="0.4">
      <c r="A900" s="294"/>
      <c r="B900" s="294"/>
      <c r="C900" s="294"/>
      <c r="D900" s="294"/>
      <c r="E900" s="294"/>
      <c r="F900" s="294"/>
      <c r="G900" s="295"/>
      <c r="H900" s="294"/>
      <c r="I900" s="294"/>
      <c r="J900" s="294"/>
      <c r="K900" s="294"/>
      <c r="L900" s="294"/>
      <c r="M900" s="294"/>
      <c r="N900" s="294"/>
      <c r="O900" s="294"/>
      <c r="P900" s="294"/>
      <c r="Q900" s="294"/>
      <c r="R900" s="294"/>
      <c r="S900" s="294"/>
      <c r="T900" s="294"/>
      <c r="U900" s="294"/>
      <c r="V900" s="294"/>
      <c r="W900" s="294"/>
      <c r="X900" s="294"/>
      <c r="Y900" s="294"/>
    </row>
    <row r="901" spans="1:25" ht="21" x14ac:dyDescent="0.4">
      <c r="A901" s="294"/>
      <c r="B901" s="294"/>
      <c r="C901" s="294"/>
      <c r="D901" s="294"/>
      <c r="E901" s="294"/>
      <c r="F901" s="294"/>
      <c r="G901" s="295"/>
      <c r="H901" s="294"/>
      <c r="I901" s="294"/>
      <c r="J901" s="294"/>
      <c r="K901" s="294"/>
      <c r="L901" s="294"/>
      <c r="M901" s="294"/>
      <c r="N901" s="294"/>
      <c r="O901" s="294"/>
      <c r="P901" s="294"/>
      <c r="Q901" s="294"/>
      <c r="R901" s="294"/>
      <c r="S901" s="294"/>
      <c r="T901" s="294"/>
      <c r="U901" s="294"/>
      <c r="V901" s="294"/>
      <c r="W901" s="294"/>
      <c r="X901" s="294"/>
      <c r="Y901" s="294"/>
    </row>
    <row r="902" spans="1:25" ht="21" x14ac:dyDescent="0.4">
      <c r="A902" s="294"/>
      <c r="B902" s="294"/>
      <c r="C902" s="294"/>
      <c r="D902" s="294"/>
      <c r="E902" s="294"/>
      <c r="F902" s="294"/>
      <c r="G902" s="295"/>
      <c r="H902" s="294"/>
      <c r="I902" s="294"/>
      <c r="J902" s="294"/>
      <c r="K902" s="294"/>
      <c r="L902" s="294"/>
      <c r="M902" s="294"/>
      <c r="N902" s="294"/>
      <c r="O902" s="294"/>
      <c r="P902" s="294"/>
      <c r="Q902" s="294"/>
      <c r="R902" s="294"/>
      <c r="S902" s="294"/>
      <c r="T902" s="294"/>
      <c r="U902" s="294"/>
      <c r="V902" s="294"/>
      <c r="W902" s="294"/>
      <c r="X902" s="294"/>
      <c r="Y902" s="294"/>
    </row>
    <row r="903" spans="1:25" ht="21" x14ac:dyDescent="0.4">
      <c r="A903" s="294"/>
      <c r="B903" s="294"/>
      <c r="C903" s="294"/>
      <c r="D903" s="294"/>
      <c r="E903" s="294"/>
      <c r="F903" s="294"/>
      <c r="G903" s="295"/>
      <c r="H903" s="294"/>
      <c r="I903" s="294"/>
      <c r="J903" s="294"/>
      <c r="K903" s="294"/>
      <c r="L903" s="294"/>
      <c r="M903" s="294"/>
      <c r="N903" s="294"/>
      <c r="O903" s="294"/>
      <c r="P903" s="294"/>
      <c r="Q903" s="294"/>
      <c r="R903" s="294"/>
      <c r="S903" s="294"/>
      <c r="T903" s="294"/>
      <c r="U903" s="294"/>
      <c r="V903" s="294"/>
      <c r="W903" s="294"/>
      <c r="X903" s="294"/>
      <c r="Y903" s="294"/>
    </row>
    <row r="904" spans="1:25" ht="21" x14ac:dyDescent="0.4">
      <c r="A904" s="294"/>
      <c r="B904" s="294"/>
      <c r="C904" s="294"/>
      <c r="D904" s="294"/>
      <c r="E904" s="294"/>
      <c r="F904" s="294"/>
      <c r="G904" s="295"/>
      <c r="H904" s="294"/>
      <c r="I904" s="294"/>
      <c r="J904" s="294"/>
      <c r="K904" s="294"/>
      <c r="L904" s="294"/>
      <c r="M904" s="294"/>
      <c r="N904" s="294"/>
      <c r="O904" s="294"/>
      <c r="P904" s="294"/>
      <c r="Q904" s="294"/>
      <c r="R904" s="294"/>
      <c r="S904" s="294"/>
      <c r="T904" s="294"/>
      <c r="U904" s="294"/>
      <c r="V904" s="294"/>
      <c r="W904" s="294"/>
      <c r="X904" s="294"/>
      <c r="Y904" s="294"/>
    </row>
    <row r="905" spans="1:25" ht="21" x14ac:dyDescent="0.4">
      <c r="A905" s="294"/>
      <c r="B905" s="294"/>
      <c r="C905" s="294"/>
      <c r="D905" s="294"/>
      <c r="E905" s="294"/>
      <c r="F905" s="294"/>
      <c r="G905" s="295"/>
      <c r="H905" s="294"/>
      <c r="I905" s="294"/>
      <c r="J905" s="294"/>
      <c r="K905" s="294"/>
      <c r="L905" s="294"/>
      <c r="M905" s="294"/>
      <c r="N905" s="294"/>
      <c r="O905" s="294"/>
      <c r="P905" s="294"/>
      <c r="Q905" s="294"/>
      <c r="R905" s="294"/>
      <c r="S905" s="294"/>
      <c r="T905" s="294"/>
      <c r="U905" s="294"/>
      <c r="V905" s="294"/>
      <c r="W905" s="294"/>
      <c r="X905" s="294"/>
      <c r="Y905" s="294"/>
    </row>
    <row r="906" spans="1:25" ht="21" x14ac:dyDescent="0.4">
      <c r="A906" s="294"/>
      <c r="B906" s="294"/>
      <c r="C906" s="294"/>
      <c r="D906" s="294"/>
      <c r="E906" s="294"/>
      <c r="F906" s="294"/>
      <c r="G906" s="295"/>
      <c r="H906" s="294"/>
      <c r="I906" s="294"/>
      <c r="J906" s="294"/>
      <c r="K906" s="294"/>
      <c r="L906" s="294"/>
      <c r="M906" s="294"/>
      <c r="N906" s="294"/>
      <c r="O906" s="294"/>
      <c r="P906" s="294"/>
      <c r="Q906" s="294"/>
      <c r="R906" s="294"/>
      <c r="S906" s="294"/>
      <c r="T906" s="294"/>
      <c r="U906" s="294"/>
      <c r="V906" s="294"/>
      <c r="W906" s="294"/>
      <c r="X906" s="294"/>
      <c r="Y906" s="294"/>
    </row>
    <row r="907" spans="1:25" ht="21" x14ac:dyDescent="0.4">
      <c r="A907" s="294"/>
      <c r="B907" s="294"/>
      <c r="C907" s="294"/>
      <c r="D907" s="294"/>
      <c r="E907" s="294"/>
      <c r="F907" s="294"/>
      <c r="G907" s="295"/>
      <c r="H907" s="294"/>
      <c r="I907" s="294"/>
      <c r="J907" s="294"/>
      <c r="K907" s="294"/>
      <c r="L907" s="294"/>
      <c r="M907" s="294"/>
      <c r="N907" s="294"/>
      <c r="O907" s="294"/>
      <c r="P907" s="294"/>
      <c r="Q907" s="294"/>
      <c r="R907" s="294"/>
      <c r="S907" s="294"/>
      <c r="T907" s="294"/>
      <c r="U907" s="294"/>
      <c r="V907" s="294"/>
      <c r="W907" s="294"/>
      <c r="X907" s="294"/>
      <c r="Y907" s="294"/>
    </row>
    <row r="908" spans="1:25" ht="21" x14ac:dyDescent="0.4">
      <c r="A908" s="294"/>
      <c r="B908" s="294"/>
      <c r="C908" s="294"/>
      <c r="D908" s="294"/>
      <c r="E908" s="294"/>
      <c r="F908" s="294"/>
      <c r="G908" s="295"/>
      <c r="H908" s="294"/>
      <c r="I908" s="294"/>
      <c r="J908" s="294"/>
      <c r="K908" s="294"/>
      <c r="L908" s="294"/>
      <c r="M908" s="294"/>
      <c r="N908" s="294"/>
      <c r="O908" s="294"/>
      <c r="P908" s="294"/>
      <c r="Q908" s="294"/>
      <c r="R908" s="294"/>
      <c r="S908" s="294"/>
      <c r="T908" s="294"/>
      <c r="U908" s="294"/>
      <c r="V908" s="294"/>
      <c r="W908" s="294"/>
      <c r="X908" s="294"/>
      <c r="Y908" s="294"/>
    </row>
    <row r="909" spans="1:25" ht="21" x14ac:dyDescent="0.4">
      <c r="A909" s="294"/>
      <c r="B909" s="294"/>
      <c r="C909" s="294"/>
      <c r="D909" s="294"/>
      <c r="E909" s="294"/>
      <c r="F909" s="294"/>
      <c r="G909" s="295"/>
      <c r="H909" s="294"/>
      <c r="I909" s="294"/>
      <c r="J909" s="294"/>
      <c r="K909" s="294"/>
      <c r="L909" s="294"/>
      <c r="M909" s="294"/>
      <c r="N909" s="294"/>
      <c r="O909" s="294"/>
      <c r="P909" s="294"/>
      <c r="Q909" s="294"/>
      <c r="R909" s="294"/>
      <c r="S909" s="294"/>
      <c r="T909" s="294"/>
      <c r="U909" s="294"/>
      <c r="V909" s="294"/>
      <c r="W909" s="294"/>
      <c r="X909" s="294"/>
      <c r="Y909" s="294"/>
    </row>
    <row r="910" spans="1:25" ht="21" x14ac:dyDescent="0.4">
      <c r="A910" s="294"/>
      <c r="B910" s="294"/>
      <c r="C910" s="294"/>
      <c r="D910" s="294"/>
      <c r="E910" s="294"/>
      <c r="F910" s="294"/>
      <c r="G910" s="295"/>
      <c r="H910" s="294"/>
      <c r="I910" s="294"/>
      <c r="J910" s="294"/>
      <c r="K910" s="294"/>
      <c r="L910" s="294"/>
      <c r="M910" s="294"/>
      <c r="N910" s="294"/>
      <c r="O910" s="294"/>
      <c r="P910" s="294"/>
      <c r="Q910" s="294"/>
      <c r="R910" s="294"/>
      <c r="S910" s="294"/>
      <c r="T910" s="294"/>
      <c r="U910" s="294"/>
      <c r="V910" s="294"/>
      <c r="W910" s="294"/>
      <c r="X910" s="294"/>
      <c r="Y910" s="294"/>
    </row>
    <row r="911" spans="1:25" ht="21" x14ac:dyDescent="0.4">
      <c r="A911" s="294"/>
      <c r="B911" s="294"/>
      <c r="C911" s="294"/>
      <c r="D911" s="294"/>
      <c r="E911" s="294"/>
      <c r="F911" s="294"/>
      <c r="G911" s="295"/>
      <c r="H911" s="294"/>
      <c r="I911" s="294"/>
      <c r="J911" s="294"/>
      <c r="K911" s="294"/>
      <c r="L911" s="294"/>
      <c r="M911" s="294"/>
      <c r="N911" s="294"/>
      <c r="O911" s="294"/>
      <c r="P911" s="294"/>
      <c r="Q911" s="294"/>
      <c r="R911" s="294"/>
      <c r="S911" s="294"/>
      <c r="T911" s="294"/>
      <c r="U911" s="294"/>
      <c r="V911" s="294"/>
      <c r="W911" s="294"/>
      <c r="X911" s="294"/>
      <c r="Y911" s="294"/>
    </row>
    <row r="912" spans="1:25" ht="21" x14ac:dyDescent="0.4">
      <c r="A912" s="294"/>
      <c r="B912" s="294"/>
      <c r="C912" s="294"/>
      <c r="D912" s="294"/>
      <c r="E912" s="294"/>
      <c r="F912" s="294"/>
      <c r="G912" s="295"/>
      <c r="H912" s="294"/>
      <c r="I912" s="294"/>
      <c r="J912" s="294"/>
      <c r="K912" s="294"/>
      <c r="L912" s="294"/>
      <c r="M912" s="294"/>
      <c r="N912" s="294"/>
      <c r="O912" s="294"/>
      <c r="P912" s="294"/>
      <c r="Q912" s="294"/>
      <c r="R912" s="294"/>
      <c r="S912" s="294"/>
      <c r="T912" s="294"/>
      <c r="U912" s="294"/>
      <c r="V912" s="294"/>
      <c r="W912" s="294"/>
      <c r="X912" s="294"/>
      <c r="Y912" s="294"/>
    </row>
    <row r="913" spans="1:25" ht="21" x14ac:dyDescent="0.4">
      <c r="A913" s="294"/>
      <c r="B913" s="294"/>
      <c r="C913" s="294"/>
      <c r="D913" s="294"/>
      <c r="E913" s="294"/>
      <c r="F913" s="294"/>
      <c r="G913" s="295"/>
      <c r="H913" s="294"/>
      <c r="I913" s="294"/>
      <c r="J913" s="294"/>
      <c r="K913" s="294"/>
      <c r="L913" s="294"/>
      <c r="M913" s="294"/>
      <c r="N913" s="294"/>
      <c r="O913" s="294"/>
      <c r="P913" s="294"/>
      <c r="Q913" s="294"/>
      <c r="R913" s="294"/>
      <c r="S913" s="294"/>
      <c r="T913" s="294"/>
      <c r="U913" s="294"/>
      <c r="V913" s="294"/>
      <c r="W913" s="294"/>
      <c r="X913" s="294"/>
      <c r="Y913" s="294"/>
    </row>
    <row r="914" spans="1:25" ht="21" x14ac:dyDescent="0.4">
      <c r="A914" s="294"/>
      <c r="B914" s="294"/>
      <c r="C914" s="294"/>
      <c r="D914" s="294"/>
      <c r="E914" s="294"/>
      <c r="F914" s="294"/>
      <c r="G914" s="295"/>
      <c r="H914" s="294"/>
      <c r="I914" s="294"/>
      <c r="J914" s="294"/>
      <c r="K914" s="294"/>
      <c r="L914" s="294"/>
      <c r="M914" s="294"/>
      <c r="N914" s="294"/>
      <c r="O914" s="294"/>
      <c r="P914" s="294"/>
      <c r="Q914" s="294"/>
      <c r="R914" s="294"/>
      <c r="S914" s="294"/>
      <c r="T914" s="294"/>
      <c r="U914" s="294"/>
      <c r="V914" s="294"/>
      <c r="W914" s="294"/>
      <c r="X914" s="294"/>
      <c r="Y914" s="294"/>
    </row>
    <row r="915" spans="1:25" ht="21" x14ac:dyDescent="0.4">
      <c r="A915" s="294"/>
      <c r="B915" s="294"/>
      <c r="C915" s="294"/>
      <c r="D915" s="294"/>
      <c r="E915" s="294"/>
      <c r="F915" s="294"/>
      <c r="G915" s="295"/>
      <c r="H915" s="294"/>
      <c r="I915" s="294"/>
      <c r="J915" s="294"/>
      <c r="K915" s="294"/>
      <c r="L915" s="294"/>
      <c r="M915" s="294"/>
      <c r="N915" s="294"/>
      <c r="O915" s="294"/>
      <c r="P915" s="294"/>
      <c r="Q915" s="294"/>
      <c r="R915" s="294"/>
      <c r="S915" s="294"/>
      <c r="T915" s="294"/>
      <c r="U915" s="294"/>
      <c r="V915" s="294"/>
      <c r="W915" s="294"/>
      <c r="X915" s="294"/>
      <c r="Y915" s="294"/>
    </row>
    <row r="916" spans="1:25" ht="21" x14ac:dyDescent="0.4">
      <c r="A916" s="294"/>
      <c r="B916" s="294"/>
      <c r="C916" s="294"/>
      <c r="D916" s="294"/>
      <c r="E916" s="294"/>
      <c r="F916" s="294"/>
      <c r="G916" s="295"/>
      <c r="H916" s="294"/>
      <c r="I916" s="294"/>
      <c r="J916" s="294"/>
      <c r="K916" s="294"/>
      <c r="L916" s="294"/>
      <c r="M916" s="294"/>
      <c r="N916" s="294"/>
      <c r="O916" s="294"/>
      <c r="P916" s="294"/>
      <c r="Q916" s="294"/>
      <c r="R916" s="294"/>
      <c r="S916" s="294"/>
      <c r="T916" s="294"/>
      <c r="U916" s="294"/>
      <c r="V916" s="294"/>
      <c r="W916" s="294"/>
      <c r="X916" s="294"/>
      <c r="Y916" s="294"/>
    </row>
    <row r="917" spans="1:25" ht="21" x14ac:dyDescent="0.4">
      <c r="A917" s="294"/>
      <c r="B917" s="294"/>
      <c r="C917" s="294"/>
      <c r="D917" s="294"/>
      <c r="E917" s="294"/>
      <c r="F917" s="294"/>
      <c r="G917" s="295"/>
      <c r="H917" s="294"/>
      <c r="I917" s="294"/>
      <c r="J917" s="294"/>
      <c r="K917" s="294"/>
      <c r="L917" s="294"/>
      <c r="M917" s="294"/>
      <c r="N917" s="294"/>
      <c r="O917" s="294"/>
      <c r="P917" s="294"/>
      <c r="Q917" s="294"/>
      <c r="R917" s="294"/>
      <c r="S917" s="294"/>
      <c r="T917" s="294"/>
      <c r="U917" s="294"/>
      <c r="V917" s="294"/>
      <c r="W917" s="294"/>
      <c r="X917" s="294"/>
      <c r="Y917" s="294"/>
    </row>
    <row r="918" spans="1:25" ht="21" x14ac:dyDescent="0.4">
      <c r="A918" s="294"/>
      <c r="B918" s="294"/>
      <c r="C918" s="294"/>
      <c r="D918" s="294"/>
      <c r="E918" s="294"/>
      <c r="F918" s="294"/>
      <c r="G918" s="295"/>
      <c r="H918" s="294"/>
      <c r="I918" s="294"/>
      <c r="J918" s="294"/>
      <c r="K918" s="294"/>
      <c r="L918" s="294"/>
      <c r="M918" s="294"/>
      <c r="N918" s="294"/>
      <c r="O918" s="294"/>
      <c r="P918" s="294"/>
      <c r="Q918" s="294"/>
      <c r="R918" s="294"/>
      <c r="S918" s="294"/>
      <c r="T918" s="294"/>
      <c r="U918" s="294"/>
      <c r="V918" s="294"/>
      <c r="W918" s="294"/>
      <c r="X918" s="294"/>
      <c r="Y918" s="294"/>
    </row>
    <row r="919" spans="1:25" ht="21" x14ac:dyDescent="0.4">
      <c r="A919" s="294"/>
      <c r="B919" s="294"/>
      <c r="C919" s="294"/>
      <c r="D919" s="294"/>
      <c r="E919" s="294"/>
      <c r="F919" s="294"/>
      <c r="G919" s="295"/>
      <c r="H919" s="294"/>
      <c r="I919" s="294"/>
      <c r="J919" s="294"/>
      <c r="K919" s="294"/>
      <c r="L919" s="294"/>
      <c r="M919" s="294"/>
      <c r="N919" s="294"/>
      <c r="O919" s="294"/>
      <c r="P919" s="294"/>
      <c r="Q919" s="294"/>
      <c r="R919" s="294"/>
      <c r="S919" s="294"/>
      <c r="T919" s="294"/>
      <c r="U919" s="294"/>
      <c r="V919" s="294"/>
      <c r="W919" s="294"/>
      <c r="X919" s="294"/>
      <c r="Y919" s="294"/>
    </row>
    <row r="920" spans="1:25" ht="21" x14ac:dyDescent="0.4">
      <c r="A920" s="294"/>
      <c r="B920" s="294"/>
      <c r="C920" s="294"/>
      <c r="D920" s="294"/>
      <c r="E920" s="294"/>
      <c r="F920" s="294"/>
      <c r="G920" s="295"/>
      <c r="H920" s="294"/>
      <c r="I920" s="294"/>
      <c r="J920" s="294"/>
      <c r="K920" s="294"/>
      <c r="L920" s="294"/>
      <c r="M920" s="294"/>
      <c r="N920" s="294"/>
      <c r="O920" s="294"/>
      <c r="P920" s="294"/>
      <c r="Q920" s="294"/>
      <c r="R920" s="294"/>
      <c r="S920" s="294"/>
      <c r="T920" s="294"/>
      <c r="U920" s="294"/>
      <c r="V920" s="294"/>
      <c r="W920" s="294"/>
      <c r="X920" s="294"/>
      <c r="Y920" s="294"/>
    </row>
    <row r="921" spans="1:25" ht="21" x14ac:dyDescent="0.4">
      <c r="A921" s="294"/>
      <c r="B921" s="294"/>
      <c r="C921" s="294"/>
      <c r="D921" s="294"/>
      <c r="E921" s="294"/>
      <c r="F921" s="294"/>
      <c r="G921" s="295"/>
      <c r="H921" s="294"/>
      <c r="I921" s="294"/>
      <c r="J921" s="294"/>
      <c r="K921" s="294"/>
      <c r="L921" s="294"/>
      <c r="M921" s="294"/>
      <c r="N921" s="294"/>
      <c r="O921" s="294"/>
      <c r="P921" s="294"/>
      <c r="Q921" s="294"/>
      <c r="R921" s="294"/>
      <c r="S921" s="294"/>
      <c r="T921" s="294"/>
      <c r="U921" s="294"/>
      <c r="V921" s="294"/>
      <c r="W921" s="294"/>
      <c r="X921" s="294"/>
      <c r="Y921" s="294"/>
    </row>
    <row r="922" spans="1:25" ht="21" x14ac:dyDescent="0.4">
      <c r="A922" s="294"/>
      <c r="B922" s="294"/>
      <c r="C922" s="294"/>
      <c r="D922" s="294"/>
      <c r="E922" s="294"/>
      <c r="F922" s="294"/>
      <c r="G922" s="295"/>
      <c r="H922" s="294"/>
      <c r="I922" s="294"/>
      <c r="J922" s="294"/>
      <c r="K922" s="294"/>
      <c r="L922" s="294"/>
      <c r="M922" s="294"/>
      <c r="N922" s="294"/>
      <c r="O922" s="294"/>
      <c r="P922" s="294"/>
      <c r="Q922" s="294"/>
      <c r="R922" s="294"/>
      <c r="S922" s="294"/>
      <c r="T922" s="294"/>
      <c r="U922" s="294"/>
      <c r="V922" s="294"/>
      <c r="W922" s="294"/>
      <c r="X922" s="294"/>
      <c r="Y922" s="294"/>
    </row>
    <row r="923" spans="1:25" ht="21" x14ac:dyDescent="0.4">
      <c r="A923" s="294"/>
      <c r="B923" s="294"/>
      <c r="C923" s="294"/>
      <c r="D923" s="294"/>
      <c r="E923" s="294"/>
      <c r="F923" s="294"/>
      <c r="G923" s="295"/>
      <c r="H923" s="294"/>
      <c r="I923" s="294"/>
      <c r="J923" s="294"/>
      <c r="K923" s="294"/>
      <c r="L923" s="294"/>
      <c r="M923" s="294"/>
      <c r="N923" s="294"/>
      <c r="O923" s="294"/>
      <c r="P923" s="294"/>
      <c r="Q923" s="294"/>
      <c r="R923" s="294"/>
      <c r="S923" s="294"/>
      <c r="T923" s="294"/>
      <c r="U923" s="294"/>
      <c r="V923" s="294"/>
      <c r="W923" s="294"/>
      <c r="X923" s="294"/>
      <c r="Y923" s="294"/>
    </row>
    <row r="924" spans="1:25" ht="21" x14ac:dyDescent="0.4">
      <c r="A924" s="294"/>
      <c r="B924" s="294"/>
      <c r="C924" s="294"/>
      <c r="D924" s="294"/>
      <c r="E924" s="294"/>
      <c r="F924" s="294"/>
      <c r="G924" s="295"/>
      <c r="H924" s="294"/>
      <c r="I924" s="294"/>
      <c r="J924" s="294"/>
      <c r="K924" s="294"/>
      <c r="L924" s="294"/>
      <c r="M924" s="294"/>
      <c r="N924" s="294"/>
      <c r="O924" s="294"/>
      <c r="P924" s="294"/>
      <c r="Q924" s="294"/>
      <c r="R924" s="294"/>
      <c r="S924" s="294"/>
      <c r="T924" s="294"/>
      <c r="U924" s="294"/>
      <c r="V924" s="294"/>
      <c r="W924" s="294"/>
      <c r="X924" s="294"/>
      <c r="Y924" s="294"/>
    </row>
    <row r="925" spans="1:25" ht="21" x14ac:dyDescent="0.4">
      <c r="A925" s="294"/>
      <c r="B925" s="294"/>
      <c r="C925" s="294"/>
      <c r="D925" s="294"/>
      <c r="E925" s="294"/>
      <c r="F925" s="294"/>
      <c r="G925" s="295"/>
      <c r="H925" s="294"/>
      <c r="I925" s="294"/>
      <c r="J925" s="294"/>
      <c r="K925" s="294"/>
      <c r="L925" s="294"/>
      <c r="M925" s="294"/>
      <c r="N925" s="294"/>
      <c r="O925" s="294"/>
      <c r="P925" s="294"/>
      <c r="Q925" s="294"/>
      <c r="R925" s="294"/>
      <c r="S925" s="294"/>
      <c r="T925" s="294"/>
      <c r="U925" s="294"/>
      <c r="V925" s="294"/>
      <c r="W925" s="294"/>
      <c r="X925" s="294"/>
      <c r="Y925" s="294"/>
    </row>
    <row r="926" spans="1:25" ht="21" x14ac:dyDescent="0.4">
      <c r="A926" s="294"/>
      <c r="B926" s="294"/>
      <c r="C926" s="294"/>
      <c r="D926" s="294"/>
      <c r="E926" s="294"/>
      <c r="F926" s="294"/>
      <c r="G926" s="295"/>
      <c r="H926" s="294"/>
      <c r="I926" s="294"/>
      <c r="J926" s="294"/>
      <c r="K926" s="294"/>
      <c r="L926" s="294"/>
      <c r="M926" s="294"/>
      <c r="N926" s="294"/>
      <c r="O926" s="294"/>
      <c r="P926" s="294"/>
      <c r="Q926" s="294"/>
      <c r="R926" s="294"/>
      <c r="S926" s="294"/>
      <c r="T926" s="294"/>
      <c r="U926" s="294"/>
      <c r="V926" s="294"/>
      <c r="W926" s="294"/>
      <c r="X926" s="294"/>
      <c r="Y926" s="294"/>
    </row>
    <row r="927" spans="1:25" ht="21" x14ac:dyDescent="0.4">
      <c r="A927" s="294"/>
      <c r="B927" s="294"/>
      <c r="C927" s="294"/>
      <c r="D927" s="294"/>
      <c r="E927" s="294"/>
      <c r="F927" s="294"/>
      <c r="G927" s="295"/>
      <c r="H927" s="294"/>
      <c r="I927" s="294"/>
      <c r="J927" s="294"/>
      <c r="K927" s="294"/>
      <c r="L927" s="294"/>
      <c r="M927" s="294"/>
      <c r="N927" s="294"/>
      <c r="O927" s="294"/>
      <c r="P927" s="294"/>
      <c r="Q927" s="294"/>
      <c r="R927" s="294"/>
      <c r="S927" s="294"/>
      <c r="T927" s="294"/>
      <c r="U927" s="294"/>
      <c r="V927" s="294"/>
      <c r="W927" s="294"/>
      <c r="X927" s="294"/>
      <c r="Y927" s="294"/>
    </row>
    <row r="928" spans="1:25" ht="21" x14ac:dyDescent="0.4">
      <c r="A928" s="294"/>
      <c r="B928" s="294"/>
      <c r="C928" s="294"/>
      <c r="D928" s="294"/>
      <c r="E928" s="294"/>
      <c r="F928" s="294"/>
      <c r="G928" s="295"/>
      <c r="H928" s="294"/>
      <c r="I928" s="294"/>
      <c r="J928" s="294"/>
      <c r="K928" s="294"/>
      <c r="L928" s="294"/>
      <c r="M928" s="294"/>
      <c r="N928" s="294"/>
      <c r="O928" s="294"/>
      <c r="P928" s="294"/>
      <c r="Q928" s="294"/>
      <c r="R928" s="294"/>
      <c r="S928" s="294"/>
      <c r="T928" s="294"/>
      <c r="U928" s="294"/>
      <c r="V928" s="294"/>
      <c r="W928" s="294"/>
      <c r="X928" s="294"/>
      <c r="Y928" s="294"/>
    </row>
    <row r="929" spans="1:25" ht="21" x14ac:dyDescent="0.4">
      <c r="A929" s="294"/>
      <c r="B929" s="294"/>
      <c r="C929" s="294"/>
      <c r="D929" s="294"/>
      <c r="E929" s="294"/>
      <c r="F929" s="294"/>
      <c r="G929" s="295"/>
      <c r="H929" s="294"/>
      <c r="I929" s="294"/>
      <c r="J929" s="294"/>
      <c r="K929" s="294"/>
      <c r="L929" s="294"/>
      <c r="M929" s="294"/>
      <c r="N929" s="294"/>
      <c r="O929" s="294"/>
      <c r="P929" s="294"/>
      <c r="Q929" s="294"/>
      <c r="R929" s="294"/>
      <c r="S929" s="294"/>
      <c r="T929" s="294"/>
      <c r="U929" s="294"/>
      <c r="V929" s="294"/>
      <c r="W929" s="294"/>
      <c r="X929" s="294"/>
      <c r="Y929" s="294"/>
    </row>
    <row r="930" spans="1:25" ht="21" x14ac:dyDescent="0.4">
      <c r="A930" s="294"/>
      <c r="B930" s="294"/>
      <c r="C930" s="294"/>
      <c r="D930" s="294"/>
      <c r="E930" s="294"/>
      <c r="F930" s="294"/>
      <c r="G930" s="295"/>
      <c r="H930" s="294"/>
      <c r="I930" s="294"/>
      <c r="J930" s="294"/>
      <c r="K930" s="294"/>
      <c r="L930" s="294"/>
      <c r="M930" s="294"/>
      <c r="N930" s="294"/>
      <c r="O930" s="294"/>
      <c r="P930" s="294"/>
      <c r="Q930" s="294"/>
      <c r="R930" s="294"/>
      <c r="S930" s="294"/>
      <c r="T930" s="294"/>
      <c r="U930" s="294"/>
      <c r="V930" s="294"/>
      <c r="W930" s="294"/>
      <c r="X930" s="294"/>
      <c r="Y930" s="294"/>
    </row>
    <row r="931" spans="1:25" ht="21" x14ac:dyDescent="0.4">
      <c r="A931" s="294"/>
      <c r="B931" s="294"/>
      <c r="C931" s="294"/>
      <c r="D931" s="294"/>
      <c r="E931" s="294"/>
      <c r="F931" s="294"/>
      <c r="G931" s="295"/>
      <c r="H931" s="294"/>
      <c r="I931" s="294"/>
      <c r="J931" s="294"/>
      <c r="K931" s="294"/>
      <c r="L931" s="294"/>
      <c r="M931" s="294"/>
      <c r="N931" s="294"/>
      <c r="O931" s="294"/>
      <c r="P931" s="294"/>
      <c r="Q931" s="294"/>
      <c r="R931" s="294"/>
      <c r="S931" s="294"/>
      <c r="T931" s="294"/>
      <c r="U931" s="294"/>
      <c r="V931" s="294"/>
      <c r="W931" s="294"/>
      <c r="X931" s="294"/>
      <c r="Y931" s="294"/>
    </row>
    <row r="932" spans="1:25" ht="21" x14ac:dyDescent="0.4">
      <c r="A932" s="294"/>
      <c r="B932" s="294"/>
      <c r="C932" s="294"/>
      <c r="D932" s="294"/>
      <c r="E932" s="294"/>
      <c r="F932" s="294"/>
      <c r="G932" s="295"/>
      <c r="H932" s="294"/>
      <c r="I932" s="294"/>
      <c r="J932" s="294"/>
      <c r="K932" s="294"/>
      <c r="L932" s="294"/>
      <c r="M932" s="294"/>
      <c r="N932" s="294"/>
      <c r="O932" s="294"/>
      <c r="P932" s="294"/>
      <c r="Q932" s="294"/>
      <c r="R932" s="294"/>
      <c r="S932" s="294"/>
      <c r="T932" s="294"/>
      <c r="U932" s="294"/>
      <c r="V932" s="294"/>
      <c r="W932" s="294"/>
      <c r="X932" s="294"/>
      <c r="Y932" s="294"/>
    </row>
    <row r="933" spans="1:25" ht="21" x14ac:dyDescent="0.4">
      <c r="A933" s="294"/>
      <c r="B933" s="294"/>
      <c r="C933" s="294"/>
      <c r="D933" s="294"/>
      <c r="E933" s="294"/>
      <c r="F933" s="294"/>
      <c r="G933" s="295"/>
      <c r="H933" s="294"/>
      <c r="I933" s="294"/>
      <c r="J933" s="294"/>
      <c r="K933" s="294"/>
      <c r="L933" s="294"/>
      <c r="M933" s="294"/>
      <c r="N933" s="294"/>
      <c r="O933" s="294"/>
      <c r="P933" s="294"/>
      <c r="Q933" s="294"/>
      <c r="R933" s="294"/>
      <c r="S933" s="294"/>
      <c r="T933" s="294"/>
      <c r="U933" s="294"/>
      <c r="V933" s="294"/>
      <c r="W933" s="294"/>
      <c r="X933" s="294"/>
      <c r="Y933" s="294"/>
    </row>
    <row r="934" spans="1:25" ht="21" x14ac:dyDescent="0.4">
      <c r="A934" s="294"/>
      <c r="B934" s="294"/>
      <c r="C934" s="294"/>
      <c r="D934" s="294"/>
      <c r="E934" s="294"/>
      <c r="F934" s="294"/>
      <c r="G934" s="295"/>
      <c r="H934" s="294"/>
      <c r="I934" s="294"/>
      <c r="J934" s="294"/>
      <c r="K934" s="294"/>
      <c r="L934" s="294"/>
      <c r="M934" s="294"/>
      <c r="N934" s="294"/>
      <c r="O934" s="294"/>
      <c r="P934" s="294"/>
      <c r="Q934" s="294"/>
      <c r="R934" s="294"/>
      <c r="S934" s="294"/>
      <c r="T934" s="294"/>
      <c r="U934" s="294"/>
      <c r="V934" s="294"/>
      <c r="W934" s="294"/>
      <c r="X934" s="294"/>
      <c r="Y934" s="294"/>
    </row>
    <row r="935" spans="1:25" ht="21" x14ac:dyDescent="0.4">
      <c r="A935" s="294"/>
      <c r="B935" s="294"/>
      <c r="C935" s="294"/>
      <c r="D935" s="294"/>
      <c r="E935" s="294"/>
      <c r="F935" s="294"/>
      <c r="G935" s="295"/>
      <c r="H935" s="294"/>
      <c r="I935" s="294"/>
      <c r="J935" s="294"/>
      <c r="K935" s="294"/>
      <c r="L935" s="294"/>
      <c r="M935" s="294"/>
      <c r="N935" s="294"/>
      <c r="O935" s="294"/>
      <c r="P935" s="294"/>
      <c r="Q935" s="294"/>
      <c r="R935" s="294"/>
      <c r="S935" s="294"/>
      <c r="T935" s="294"/>
      <c r="U935" s="294"/>
      <c r="V935" s="294"/>
      <c r="W935" s="294"/>
      <c r="X935" s="294"/>
      <c r="Y935" s="294"/>
    </row>
    <row r="936" spans="1:25" ht="21" x14ac:dyDescent="0.4">
      <c r="A936" s="294"/>
      <c r="B936" s="294"/>
      <c r="C936" s="294"/>
      <c r="D936" s="294"/>
      <c r="E936" s="294"/>
      <c r="F936" s="294"/>
      <c r="G936" s="295"/>
      <c r="H936" s="294"/>
      <c r="I936" s="294"/>
      <c r="J936" s="294"/>
      <c r="K936" s="294"/>
      <c r="L936" s="294"/>
      <c r="M936" s="294"/>
      <c r="N936" s="294"/>
      <c r="O936" s="294"/>
      <c r="P936" s="294"/>
      <c r="Q936" s="294"/>
      <c r="R936" s="294"/>
      <c r="S936" s="294"/>
      <c r="T936" s="294"/>
      <c r="U936" s="294"/>
      <c r="V936" s="294"/>
      <c r="W936" s="294"/>
      <c r="X936" s="294"/>
      <c r="Y936" s="294"/>
    </row>
    <row r="937" spans="1:25" ht="21" x14ac:dyDescent="0.4">
      <c r="A937" s="294"/>
      <c r="B937" s="294"/>
      <c r="C937" s="294"/>
      <c r="D937" s="294"/>
      <c r="E937" s="294"/>
      <c r="F937" s="294"/>
      <c r="G937" s="295"/>
      <c r="H937" s="294"/>
      <c r="I937" s="294"/>
      <c r="J937" s="294"/>
      <c r="K937" s="294"/>
      <c r="L937" s="294"/>
      <c r="M937" s="294"/>
      <c r="N937" s="294"/>
      <c r="O937" s="294"/>
      <c r="P937" s="294"/>
      <c r="Q937" s="294"/>
      <c r="R937" s="294"/>
      <c r="S937" s="294"/>
      <c r="T937" s="294"/>
      <c r="U937" s="294"/>
      <c r="V937" s="294"/>
      <c r="W937" s="294"/>
      <c r="X937" s="294"/>
      <c r="Y937" s="294"/>
    </row>
    <row r="938" spans="1:25" ht="21" x14ac:dyDescent="0.4">
      <c r="A938" s="294"/>
      <c r="B938" s="294"/>
      <c r="C938" s="294"/>
      <c r="D938" s="294"/>
      <c r="E938" s="294"/>
      <c r="F938" s="294"/>
      <c r="G938" s="295"/>
      <c r="H938" s="294"/>
      <c r="I938" s="294"/>
      <c r="J938" s="294"/>
      <c r="K938" s="294"/>
      <c r="L938" s="294"/>
      <c r="M938" s="294"/>
      <c r="N938" s="294"/>
      <c r="O938" s="294"/>
      <c r="P938" s="294"/>
      <c r="Q938" s="294"/>
      <c r="R938" s="294"/>
      <c r="S938" s="294"/>
      <c r="T938" s="294"/>
      <c r="U938" s="294"/>
      <c r="V938" s="294"/>
      <c r="W938" s="294"/>
      <c r="X938" s="294"/>
      <c r="Y938" s="294"/>
    </row>
    <row r="939" spans="1:25" ht="21" x14ac:dyDescent="0.4">
      <c r="A939" s="294"/>
      <c r="B939" s="294"/>
      <c r="C939" s="294"/>
      <c r="D939" s="294"/>
      <c r="E939" s="294"/>
      <c r="F939" s="294"/>
      <c r="G939" s="295"/>
      <c r="H939" s="294"/>
      <c r="I939" s="294"/>
      <c r="J939" s="294"/>
      <c r="K939" s="294"/>
      <c r="L939" s="294"/>
      <c r="M939" s="294"/>
      <c r="N939" s="294"/>
      <c r="O939" s="294"/>
      <c r="P939" s="294"/>
      <c r="Q939" s="294"/>
      <c r="R939" s="294"/>
      <c r="S939" s="294"/>
      <c r="T939" s="294"/>
      <c r="U939" s="294"/>
      <c r="V939" s="294"/>
      <c r="W939" s="294"/>
      <c r="X939" s="294"/>
      <c r="Y939" s="294"/>
    </row>
    <row r="940" spans="1:25" ht="21" x14ac:dyDescent="0.4">
      <c r="A940" s="294"/>
      <c r="B940" s="294"/>
      <c r="C940" s="294"/>
      <c r="D940" s="294"/>
      <c r="E940" s="294"/>
      <c r="F940" s="294"/>
      <c r="G940" s="295"/>
      <c r="H940" s="294"/>
      <c r="I940" s="294"/>
      <c r="J940" s="294"/>
      <c r="K940" s="294"/>
      <c r="L940" s="294"/>
      <c r="M940" s="294"/>
      <c r="N940" s="294"/>
      <c r="O940" s="294"/>
      <c r="P940" s="294"/>
      <c r="Q940" s="294"/>
      <c r="R940" s="294"/>
      <c r="S940" s="294"/>
      <c r="T940" s="294"/>
      <c r="U940" s="294"/>
      <c r="V940" s="294"/>
      <c r="W940" s="294"/>
      <c r="X940" s="294"/>
      <c r="Y940" s="294"/>
    </row>
    <row r="941" spans="1:25" ht="21" x14ac:dyDescent="0.4">
      <c r="A941" s="294"/>
      <c r="B941" s="294"/>
      <c r="C941" s="294"/>
      <c r="D941" s="294"/>
      <c r="E941" s="294"/>
      <c r="F941" s="294"/>
      <c r="G941" s="295"/>
      <c r="H941" s="294"/>
      <c r="I941" s="294"/>
      <c r="J941" s="294"/>
      <c r="K941" s="294"/>
      <c r="L941" s="294"/>
      <c r="M941" s="294"/>
      <c r="N941" s="294"/>
      <c r="O941" s="294"/>
      <c r="P941" s="294"/>
      <c r="Q941" s="294"/>
      <c r="R941" s="294"/>
      <c r="S941" s="294"/>
      <c r="T941" s="294"/>
      <c r="U941" s="294"/>
      <c r="V941" s="294"/>
      <c r="W941" s="294"/>
      <c r="X941" s="294"/>
      <c r="Y941" s="294"/>
    </row>
    <row r="942" spans="1:25" ht="21" x14ac:dyDescent="0.4">
      <c r="A942" s="294"/>
      <c r="B942" s="294"/>
      <c r="C942" s="294"/>
      <c r="D942" s="294"/>
      <c r="E942" s="294"/>
      <c r="F942" s="294"/>
      <c r="G942" s="295"/>
      <c r="H942" s="294"/>
      <c r="I942" s="294"/>
      <c r="J942" s="294"/>
      <c r="K942" s="294"/>
      <c r="L942" s="294"/>
      <c r="M942" s="294"/>
      <c r="N942" s="294"/>
      <c r="O942" s="294"/>
      <c r="P942" s="294"/>
      <c r="Q942" s="294"/>
      <c r="R942" s="294"/>
      <c r="S942" s="294"/>
      <c r="T942" s="294"/>
      <c r="U942" s="294"/>
      <c r="V942" s="294"/>
      <c r="W942" s="294"/>
      <c r="X942" s="294"/>
      <c r="Y942" s="294"/>
    </row>
    <row r="943" spans="1:25" ht="21" x14ac:dyDescent="0.4">
      <c r="A943" s="294"/>
      <c r="B943" s="294"/>
      <c r="C943" s="294"/>
      <c r="D943" s="294"/>
      <c r="E943" s="294"/>
      <c r="F943" s="294"/>
      <c r="G943" s="295"/>
      <c r="H943" s="294"/>
      <c r="I943" s="294"/>
      <c r="J943" s="294"/>
      <c r="K943" s="294"/>
      <c r="L943" s="294"/>
      <c r="M943" s="294"/>
      <c r="N943" s="294"/>
      <c r="O943" s="294"/>
      <c r="P943" s="294"/>
      <c r="Q943" s="294"/>
      <c r="R943" s="294"/>
      <c r="S943" s="294"/>
      <c r="T943" s="294"/>
      <c r="U943" s="294"/>
      <c r="V943" s="294"/>
      <c r="W943" s="294"/>
      <c r="X943" s="294"/>
      <c r="Y943" s="294"/>
    </row>
    <row r="944" spans="1:25" ht="21" x14ac:dyDescent="0.4">
      <c r="A944" s="294"/>
      <c r="B944" s="294"/>
      <c r="C944" s="294"/>
      <c r="D944" s="294"/>
      <c r="E944" s="294"/>
      <c r="F944" s="294"/>
      <c r="G944" s="295"/>
      <c r="H944" s="294"/>
      <c r="I944" s="294"/>
      <c r="J944" s="294"/>
      <c r="K944" s="294"/>
      <c r="L944" s="294"/>
      <c r="M944" s="294"/>
      <c r="N944" s="294"/>
      <c r="O944" s="294"/>
      <c r="P944" s="294"/>
      <c r="Q944" s="294"/>
      <c r="R944" s="294"/>
      <c r="S944" s="294"/>
      <c r="T944" s="294"/>
      <c r="U944" s="294"/>
      <c r="V944" s="294"/>
      <c r="W944" s="294"/>
      <c r="X944" s="294"/>
      <c r="Y944" s="294"/>
    </row>
    <row r="945" spans="1:25" ht="21" x14ac:dyDescent="0.4">
      <c r="A945" s="294"/>
      <c r="B945" s="294"/>
      <c r="C945" s="294"/>
      <c r="D945" s="294"/>
      <c r="E945" s="294"/>
      <c r="F945" s="294"/>
      <c r="G945" s="295"/>
      <c r="H945" s="294"/>
      <c r="I945" s="294"/>
      <c r="J945" s="294"/>
      <c r="K945" s="294"/>
      <c r="L945" s="294"/>
      <c r="M945" s="294"/>
      <c r="N945" s="294"/>
      <c r="O945" s="294"/>
      <c r="P945" s="294"/>
      <c r="Q945" s="294"/>
      <c r="R945" s="294"/>
      <c r="S945" s="294"/>
      <c r="T945" s="294"/>
      <c r="U945" s="294"/>
      <c r="V945" s="294"/>
      <c r="W945" s="294"/>
      <c r="X945" s="294"/>
      <c r="Y945" s="294"/>
    </row>
    <row r="946" spans="1:25" ht="21" x14ac:dyDescent="0.4">
      <c r="A946" s="294"/>
      <c r="B946" s="294"/>
      <c r="C946" s="294"/>
      <c r="D946" s="294"/>
      <c r="E946" s="294"/>
      <c r="F946" s="294"/>
      <c r="G946" s="295"/>
      <c r="H946" s="294"/>
      <c r="I946" s="294"/>
      <c r="J946" s="294"/>
      <c r="K946" s="294"/>
      <c r="L946" s="294"/>
      <c r="M946" s="294"/>
      <c r="N946" s="294"/>
      <c r="O946" s="294"/>
      <c r="P946" s="294"/>
      <c r="Q946" s="294"/>
      <c r="R946" s="294"/>
      <c r="S946" s="294"/>
      <c r="T946" s="294"/>
      <c r="U946" s="294"/>
      <c r="V946" s="294"/>
      <c r="W946" s="294"/>
      <c r="X946" s="294"/>
      <c r="Y946" s="294"/>
    </row>
    <row r="947" spans="1:25" ht="21" x14ac:dyDescent="0.4">
      <c r="A947" s="294"/>
      <c r="B947" s="294"/>
      <c r="C947" s="294"/>
      <c r="D947" s="294"/>
      <c r="E947" s="294"/>
      <c r="F947" s="294"/>
      <c r="G947" s="295"/>
      <c r="H947" s="294"/>
      <c r="I947" s="294"/>
      <c r="J947" s="294"/>
      <c r="K947" s="294"/>
      <c r="L947" s="294"/>
      <c r="M947" s="294"/>
      <c r="N947" s="294"/>
      <c r="O947" s="294"/>
      <c r="P947" s="294"/>
      <c r="Q947" s="294"/>
      <c r="R947" s="294"/>
      <c r="S947" s="294"/>
      <c r="T947" s="294"/>
      <c r="U947" s="294"/>
      <c r="V947" s="294"/>
      <c r="W947" s="294"/>
      <c r="X947" s="294"/>
      <c r="Y947" s="294"/>
    </row>
    <row r="948" spans="1:25" ht="21" x14ac:dyDescent="0.4">
      <c r="A948" s="294"/>
      <c r="B948" s="294"/>
      <c r="C948" s="294"/>
      <c r="D948" s="294"/>
      <c r="E948" s="294"/>
      <c r="F948" s="294"/>
      <c r="G948" s="295"/>
      <c r="H948" s="294"/>
      <c r="I948" s="294"/>
      <c r="J948" s="294"/>
      <c r="K948" s="294"/>
      <c r="L948" s="294"/>
      <c r="M948" s="294"/>
      <c r="N948" s="294"/>
      <c r="O948" s="294"/>
      <c r="P948" s="294"/>
      <c r="Q948" s="294"/>
      <c r="R948" s="294"/>
      <c r="S948" s="294"/>
      <c r="T948" s="294"/>
      <c r="U948" s="294"/>
      <c r="V948" s="294"/>
      <c r="W948" s="294"/>
      <c r="X948" s="294"/>
      <c r="Y948" s="294"/>
    </row>
    <row r="949" spans="1:25" ht="21" x14ac:dyDescent="0.4">
      <c r="A949" s="294"/>
      <c r="B949" s="294"/>
      <c r="C949" s="294"/>
      <c r="D949" s="294"/>
      <c r="E949" s="294"/>
      <c r="F949" s="294"/>
      <c r="G949" s="295"/>
      <c r="H949" s="294"/>
      <c r="I949" s="294"/>
      <c r="J949" s="294"/>
      <c r="K949" s="294"/>
      <c r="L949" s="294"/>
      <c r="M949" s="294"/>
      <c r="N949" s="294"/>
      <c r="O949" s="294"/>
      <c r="P949" s="294"/>
      <c r="Q949" s="294"/>
      <c r="R949" s="294"/>
      <c r="S949" s="294"/>
      <c r="T949" s="294"/>
      <c r="U949" s="294"/>
      <c r="V949" s="294"/>
      <c r="W949" s="294"/>
      <c r="X949" s="294"/>
      <c r="Y949" s="294"/>
    </row>
    <row r="950" spans="1:25" ht="21" x14ac:dyDescent="0.4">
      <c r="A950" s="294"/>
      <c r="B950" s="294"/>
      <c r="C950" s="294"/>
      <c r="D950" s="294"/>
      <c r="E950" s="294"/>
      <c r="F950" s="294"/>
      <c r="G950" s="295"/>
      <c r="H950" s="294"/>
      <c r="I950" s="294"/>
      <c r="J950" s="294"/>
      <c r="K950" s="294"/>
      <c r="L950" s="294"/>
      <c r="M950" s="294"/>
      <c r="N950" s="294"/>
      <c r="O950" s="294"/>
      <c r="P950" s="294"/>
      <c r="Q950" s="294"/>
      <c r="R950" s="294"/>
      <c r="S950" s="294"/>
      <c r="T950" s="294"/>
      <c r="U950" s="294"/>
      <c r="V950" s="294"/>
      <c r="W950" s="294"/>
      <c r="X950" s="294"/>
      <c r="Y950" s="294"/>
    </row>
    <row r="951" spans="1:25" ht="21" x14ac:dyDescent="0.4">
      <c r="A951" s="294"/>
      <c r="B951" s="294"/>
      <c r="C951" s="294"/>
      <c r="D951" s="294"/>
      <c r="E951" s="294"/>
      <c r="F951" s="294"/>
      <c r="G951" s="295"/>
      <c r="H951" s="294"/>
      <c r="I951" s="294"/>
      <c r="J951" s="294"/>
      <c r="K951" s="294"/>
      <c r="L951" s="294"/>
      <c r="M951" s="294"/>
      <c r="N951" s="294"/>
      <c r="O951" s="294"/>
      <c r="P951" s="294"/>
      <c r="Q951" s="294"/>
      <c r="R951" s="294"/>
      <c r="S951" s="294"/>
      <c r="T951" s="294"/>
      <c r="U951" s="294"/>
      <c r="V951" s="294"/>
      <c r="W951" s="294"/>
      <c r="X951" s="294"/>
      <c r="Y951" s="294"/>
    </row>
    <row r="952" spans="1:25" ht="21" x14ac:dyDescent="0.4">
      <c r="A952" s="294"/>
      <c r="B952" s="294"/>
      <c r="C952" s="294"/>
      <c r="D952" s="294"/>
      <c r="E952" s="294"/>
      <c r="F952" s="294"/>
      <c r="G952" s="295"/>
      <c r="H952" s="294"/>
      <c r="I952" s="294"/>
      <c r="J952" s="294"/>
      <c r="K952" s="294"/>
      <c r="L952" s="294"/>
      <c r="M952" s="294"/>
      <c r="N952" s="294"/>
      <c r="O952" s="294"/>
      <c r="P952" s="294"/>
      <c r="Q952" s="294"/>
      <c r="R952" s="294"/>
      <c r="S952" s="294"/>
      <c r="T952" s="294"/>
      <c r="U952" s="294"/>
      <c r="V952" s="294"/>
      <c r="W952" s="294"/>
      <c r="X952" s="294"/>
      <c r="Y952" s="294"/>
    </row>
    <row r="953" spans="1:25" ht="21" x14ac:dyDescent="0.4">
      <c r="A953" s="294"/>
      <c r="B953" s="294"/>
      <c r="C953" s="294"/>
      <c r="D953" s="294"/>
      <c r="E953" s="294"/>
      <c r="F953" s="294"/>
      <c r="G953" s="295"/>
      <c r="H953" s="294"/>
      <c r="I953" s="294"/>
      <c r="J953" s="294"/>
      <c r="K953" s="294"/>
      <c r="L953" s="294"/>
      <c r="M953" s="294"/>
      <c r="N953" s="294"/>
      <c r="O953" s="294"/>
      <c r="P953" s="294"/>
      <c r="Q953" s="294"/>
      <c r="R953" s="294"/>
      <c r="S953" s="294"/>
      <c r="T953" s="294"/>
      <c r="U953" s="294"/>
      <c r="V953" s="294"/>
      <c r="W953" s="294"/>
      <c r="X953" s="294"/>
      <c r="Y953" s="294"/>
    </row>
    <row r="954" spans="1:25" ht="21" x14ac:dyDescent="0.4">
      <c r="A954" s="294"/>
      <c r="B954" s="294"/>
      <c r="C954" s="294"/>
      <c r="D954" s="294"/>
      <c r="E954" s="294"/>
      <c r="F954" s="294"/>
      <c r="G954" s="295"/>
      <c r="H954" s="294"/>
      <c r="I954" s="294"/>
      <c r="J954" s="294"/>
      <c r="K954" s="294"/>
      <c r="L954" s="294"/>
      <c r="M954" s="294"/>
      <c r="N954" s="294"/>
      <c r="O954" s="294"/>
      <c r="P954" s="294"/>
      <c r="Q954" s="294"/>
      <c r="R954" s="294"/>
      <c r="S954" s="294"/>
      <c r="T954" s="294"/>
      <c r="U954" s="294"/>
      <c r="V954" s="294"/>
      <c r="W954" s="294"/>
      <c r="X954" s="294"/>
      <c r="Y954" s="294"/>
    </row>
    <row r="955" spans="1:25" ht="21" x14ac:dyDescent="0.4">
      <c r="A955" s="294"/>
      <c r="B955" s="294"/>
      <c r="C955" s="294"/>
      <c r="D955" s="294"/>
      <c r="E955" s="294"/>
      <c r="F955" s="294"/>
      <c r="G955" s="295"/>
      <c r="H955" s="294"/>
      <c r="I955" s="294"/>
      <c r="J955" s="294"/>
      <c r="K955" s="294"/>
      <c r="L955" s="294"/>
      <c r="M955" s="294"/>
      <c r="N955" s="294"/>
      <c r="O955" s="294"/>
      <c r="P955" s="294"/>
      <c r="Q955" s="294"/>
      <c r="R955" s="294"/>
      <c r="S955" s="294"/>
      <c r="T955" s="294"/>
      <c r="U955" s="294"/>
      <c r="V955" s="294"/>
      <c r="W955" s="294"/>
      <c r="X955" s="294"/>
      <c r="Y955" s="294"/>
    </row>
    <row r="956" spans="1:25" ht="21" x14ac:dyDescent="0.4">
      <c r="A956" s="294"/>
      <c r="B956" s="294"/>
      <c r="C956" s="294"/>
      <c r="D956" s="294"/>
      <c r="E956" s="294"/>
      <c r="F956" s="294"/>
      <c r="G956" s="295"/>
      <c r="H956" s="294"/>
      <c r="I956" s="294"/>
      <c r="J956" s="294"/>
      <c r="K956" s="294"/>
      <c r="L956" s="294"/>
      <c r="M956" s="294"/>
      <c r="N956" s="294"/>
      <c r="O956" s="294"/>
      <c r="P956" s="294"/>
      <c r="Q956" s="294"/>
      <c r="R956" s="294"/>
      <c r="S956" s="294"/>
      <c r="T956" s="294"/>
      <c r="U956" s="294"/>
      <c r="V956" s="294"/>
      <c r="W956" s="294"/>
      <c r="X956" s="294"/>
      <c r="Y956" s="294"/>
    </row>
    <row r="957" spans="1:25" ht="21" x14ac:dyDescent="0.4">
      <c r="A957" s="294"/>
      <c r="B957" s="294"/>
      <c r="C957" s="294"/>
      <c r="D957" s="294"/>
      <c r="E957" s="294"/>
      <c r="F957" s="294"/>
      <c r="G957" s="295"/>
      <c r="H957" s="294"/>
      <c r="I957" s="294"/>
      <c r="J957" s="294"/>
      <c r="K957" s="294"/>
      <c r="L957" s="294"/>
      <c r="M957" s="294"/>
      <c r="N957" s="294"/>
      <c r="O957" s="294"/>
      <c r="P957" s="294"/>
      <c r="Q957" s="294"/>
      <c r="R957" s="294"/>
      <c r="S957" s="294"/>
      <c r="T957" s="294"/>
      <c r="U957" s="294"/>
      <c r="V957" s="294"/>
      <c r="W957" s="294"/>
      <c r="X957" s="294"/>
      <c r="Y957" s="294"/>
    </row>
    <row r="958" spans="1:25" ht="21" x14ac:dyDescent="0.4">
      <c r="A958" s="294"/>
      <c r="B958" s="294"/>
      <c r="C958" s="294"/>
      <c r="D958" s="294"/>
      <c r="E958" s="294"/>
      <c r="F958" s="294"/>
      <c r="G958" s="295"/>
      <c r="H958" s="294"/>
      <c r="I958" s="294"/>
      <c r="J958" s="294"/>
      <c r="K958" s="294"/>
      <c r="L958" s="294"/>
      <c r="M958" s="294"/>
      <c r="N958" s="294"/>
      <c r="O958" s="294"/>
      <c r="P958" s="294"/>
      <c r="Q958" s="294"/>
      <c r="R958" s="294"/>
      <c r="S958" s="294"/>
      <c r="T958" s="294"/>
      <c r="U958" s="294"/>
      <c r="V958" s="294"/>
      <c r="W958" s="294"/>
      <c r="X958" s="294"/>
      <c r="Y958" s="294"/>
    </row>
    <row r="959" spans="1:25" ht="21" x14ac:dyDescent="0.4">
      <c r="A959" s="294"/>
      <c r="B959" s="294"/>
      <c r="C959" s="294"/>
      <c r="D959" s="294"/>
      <c r="E959" s="294"/>
      <c r="F959" s="294"/>
      <c r="G959" s="295"/>
      <c r="H959" s="294"/>
      <c r="I959" s="294"/>
      <c r="J959" s="294"/>
      <c r="K959" s="294"/>
      <c r="L959" s="294"/>
      <c r="M959" s="294"/>
      <c r="N959" s="294"/>
      <c r="O959" s="294"/>
      <c r="P959" s="294"/>
      <c r="Q959" s="294"/>
      <c r="R959" s="294"/>
      <c r="S959" s="294"/>
      <c r="T959" s="294"/>
      <c r="U959" s="294"/>
      <c r="V959" s="294"/>
      <c r="W959" s="294"/>
      <c r="X959" s="294"/>
      <c r="Y959" s="294"/>
    </row>
    <row r="960" spans="1:25" ht="21" x14ac:dyDescent="0.4">
      <c r="A960" s="294"/>
      <c r="B960" s="294"/>
      <c r="C960" s="294"/>
      <c r="D960" s="294"/>
      <c r="E960" s="294"/>
      <c r="F960" s="294"/>
      <c r="G960" s="295"/>
      <c r="H960" s="294"/>
      <c r="I960" s="294"/>
      <c r="J960" s="294"/>
      <c r="K960" s="294"/>
      <c r="L960" s="294"/>
      <c r="M960" s="294"/>
      <c r="N960" s="294"/>
      <c r="O960" s="294"/>
      <c r="P960" s="294"/>
      <c r="Q960" s="294"/>
      <c r="R960" s="294"/>
      <c r="S960" s="294"/>
      <c r="T960" s="294"/>
      <c r="U960" s="294"/>
      <c r="V960" s="294"/>
      <c r="W960" s="294"/>
      <c r="X960" s="294"/>
      <c r="Y960" s="294"/>
    </row>
    <row r="961" spans="1:25" ht="21" x14ac:dyDescent="0.4">
      <c r="A961" s="294"/>
      <c r="B961" s="294"/>
      <c r="C961" s="294"/>
      <c r="D961" s="294"/>
      <c r="E961" s="294"/>
      <c r="F961" s="294"/>
      <c r="G961" s="295"/>
      <c r="H961" s="294"/>
      <c r="I961" s="294"/>
      <c r="J961" s="294"/>
      <c r="K961" s="294"/>
      <c r="L961" s="294"/>
      <c r="M961" s="294"/>
      <c r="N961" s="294"/>
      <c r="O961" s="294"/>
      <c r="P961" s="294"/>
      <c r="Q961" s="294"/>
      <c r="R961" s="294"/>
      <c r="S961" s="294"/>
      <c r="T961" s="294"/>
      <c r="U961" s="294"/>
      <c r="V961" s="294"/>
      <c r="W961" s="294"/>
      <c r="X961" s="294"/>
      <c r="Y961" s="294"/>
    </row>
    <row r="962" spans="1:25" ht="21" x14ac:dyDescent="0.4">
      <c r="A962" s="294"/>
      <c r="B962" s="294"/>
      <c r="C962" s="294"/>
      <c r="D962" s="294"/>
      <c r="E962" s="294"/>
      <c r="F962" s="294"/>
      <c r="G962" s="295"/>
      <c r="H962" s="294"/>
      <c r="I962" s="294"/>
      <c r="J962" s="294"/>
      <c r="K962" s="294"/>
      <c r="L962" s="294"/>
      <c r="M962" s="294"/>
      <c r="N962" s="294"/>
      <c r="O962" s="294"/>
      <c r="P962" s="294"/>
      <c r="Q962" s="294"/>
      <c r="R962" s="294"/>
      <c r="S962" s="294"/>
      <c r="T962" s="294"/>
      <c r="U962" s="294"/>
      <c r="V962" s="294"/>
      <c r="W962" s="294"/>
      <c r="X962" s="294"/>
      <c r="Y962" s="294"/>
    </row>
    <row r="963" spans="1:25" ht="21" x14ac:dyDescent="0.4">
      <c r="A963" s="294"/>
      <c r="B963" s="294"/>
      <c r="C963" s="294"/>
      <c r="D963" s="294"/>
      <c r="E963" s="294"/>
      <c r="F963" s="294"/>
      <c r="G963" s="295"/>
      <c r="H963" s="294"/>
      <c r="I963" s="294"/>
      <c r="J963" s="294"/>
      <c r="K963" s="294"/>
      <c r="L963" s="294"/>
      <c r="M963" s="294"/>
      <c r="N963" s="294"/>
      <c r="O963" s="294"/>
      <c r="P963" s="294"/>
      <c r="Q963" s="294"/>
      <c r="R963" s="294"/>
      <c r="S963" s="294"/>
      <c r="T963" s="294"/>
      <c r="U963" s="294"/>
      <c r="V963" s="294"/>
      <c r="W963" s="294"/>
      <c r="X963" s="294"/>
      <c r="Y963" s="294"/>
    </row>
    <row r="964" spans="1:25" ht="21" x14ac:dyDescent="0.4">
      <c r="A964" s="294"/>
      <c r="B964" s="294"/>
      <c r="C964" s="294"/>
      <c r="D964" s="294"/>
      <c r="E964" s="294"/>
      <c r="F964" s="294"/>
      <c r="G964" s="295"/>
      <c r="H964" s="294"/>
      <c r="I964" s="294"/>
      <c r="J964" s="294"/>
      <c r="K964" s="294"/>
      <c r="L964" s="294"/>
      <c r="M964" s="294"/>
      <c r="N964" s="294"/>
      <c r="O964" s="294"/>
      <c r="P964" s="294"/>
      <c r="Q964" s="294"/>
      <c r="R964" s="294"/>
      <c r="S964" s="294"/>
      <c r="T964" s="294"/>
      <c r="U964" s="294"/>
      <c r="V964" s="294"/>
      <c r="W964" s="294"/>
      <c r="X964" s="294"/>
      <c r="Y964" s="294"/>
    </row>
    <row r="965" spans="1:25" ht="21" x14ac:dyDescent="0.4">
      <c r="A965" s="294"/>
      <c r="B965" s="294"/>
      <c r="C965" s="294"/>
      <c r="D965" s="294"/>
      <c r="E965" s="294"/>
      <c r="F965" s="294"/>
      <c r="G965" s="295"/>
      <c r="H965" s="294"/>
      <c r="I965" s="294"/>
      <c r="J965" s="294"/>
      <c r="K965" s="294"/>
      <c r="L965" s="294"/>
      <c r="M965" s="294"/>
      <c r="N965" s="294"/>
      <c r="O965" s="294"/>
      <c r="P965" s="294"/>
      <c r="Q965" s="294"/>
      <c r="R965" s="294"/>
      <c r="S965" s="294"/>
      <c r="T965" s="294"/>
      <c r="U965" s="294"/>
      <c r="V965" s="294"/>
      <c r="W965" s="294"/>
      <c r="X965" s="294"/>
      <c r="Y965" s="294"/>
    </row>
    <row r="966" spans="1:25" ht="21" x14ac:dyDescent="0.4">
      <c r="A966" s="294"/>
      <c r="B966" s="294"/>
      <c r="C966" s="294"/>
      <c r="D966" s="294"/>
      <c r="E966" s="294"/>
      <c r="F966" s="294"/>
      <c r="G966" s="295"/>
      <c r="H966" s="294"/>
      <c r="I966" s="294"/>
      <c r="J966" s="294"/>
      <c r="K966" s="294"/>
      <c r="L966" s="294"/>
      <c r="M966" s="294"/>
      <c r="N966" s="294"/>
      <c r="O966" s="294"/>
      <c r="P966" s="294"/>
      <c r="Q966" s="294"/>
      <c r="R966" s="294"/>
      <c r="S966" s="294"/>
      <c r="T966" s="294"/>
      <c r="U966" s="294"/>
      <c r="V966" s="294"/>
      <c r="W966" s="294"/>
      <c r="X966" s="294"/>
      <c r="Y966" s="294"/>
    </row>
    <row r="967" spans="1:25" ht="21" x14ac:dyDescent="0.4">
      <c r="A967" s="294"/>
      <c r="B967" s="294"/>
      <c r="C967" s="294"/>
      <c r="D967" s="294"/>
      <c r="E967" s="294"/>
      <c r="F967" s="294"/>
      <c r="G967" s="295"/>
      <c r="H967" s="294"/>
      <c r="I967" s="294"/>
      <c r="J967" s="294"/>
      <c r="K967" s="294"/>
      <c r="L967" s="294"/>
      <c r="M967" s="294"/>
      <c r="N967" s="294"/>
      <c r="O967" s="294"/>
      <c r="P967" s="294"/>
      <c r="Q967" s="294"/>
      <c r="R967" s="294"/>
      <c r="S967" s="294"/>
      <c r="T967" s="294"/>
      <c r="U967" s="294"/>
      <c r="V967" s="294"/>
      <c r="W967" s="294"/>
      <c r="X967" s="294"/>
      <c r="Y967" s="294"/>
    </row>
    <row r="968" spans="1:25" ht="21" x14ac:dyDescent="0.4">
      <c r="A968" s="294"/>
      <c r="B968" s="294"/>
      <c r="C968" s="294"/>
      <c r="D968" s="294"/>
      <c r="E968" s="294"/>
      <c r="F968" s="294"/>
      <c r="G968" s="295"/>
      <c r="H968" s="294"/>
      <c r="I968" s="294"/>
      <c r="J968" s="294"/>
      <c r="K968" s="294"/>
      <c r="L968" s="294"/>
      <c r="M968" s="294"/>
      <c r="N968" s="294"/>
      <c r="O968" s="294"/>
      <c r="P968" s="294"/>
      <c r="Q968" s="294"/>
      <c r="R968" s="294"/>
      <c r="S968" s="294"/>
      <c r="T968" s="294"/>
      <c r="U968" s="294"/>
      <c r="V968" s="294"/>
      <c r="W968" s="294"/>
      <c r="X968" s="294"/>
      <c r="Y968" s="294"/>
    </row>
    <row r="969" spans="1:25" ht="21" x14ac:dyDescent="0.4">
      <c r="A969" s="294"/>
      <c r="B969" s="294"/>
      <c r="C969" s="294"/>
      <c r="D969" s="294"/>
      <c r="E969" s="294"/>
      <c r="F969" s="294"/>
      <c r="G969" s="295"/>
      <c r="H969" s="294"/>
      <c r="I969" s="294"/>
      <c r="J969" s="294"/>
      <c r="K969" s="294"/>
      <c r="L969" s="294"/>
      <c r="M969" s="294"/>
      <c r="N969" s="294"/>
      <c r="O969" s="294"/>
      <c r="P969" s="294"/>
      <c r="Q969" s="294"/>
      <c r="R969" s="294"/>
      <c r="S969" s="294"/>
      <c r="T969" s="294"/>
      <c r="U969" s="294"/>
      <c r="V969" s="294"/>
      <c r="W969" s="294"/>
      <c r="X969" s="294"/>
      <c r="Y969" s="294"/>
    </row>
    <row r="970" spans="1:25" ht="21" x14ac:dyDescent="0.4">
      <c r="A970" s="294"/>
      <c r="B970" s="294"/>
      <c r="C970" s="294"/>
      <c r="D970" s="294"/>
      <c r="E970" s="294"/>
      <c r="F970" s="294"/>
      <c r="G970" s="295"/>
      <c r="H970" s="294"/>
      <c r="I970" s="294"/>
      <c r="J970" s="294"/>
      <c r="K970" s="294"/>
      <c r="L970" s="294"/>
      <c r="M970" s="294"/>
      <c r="N970" s="294"/>
      <c r="O970" s="294"/>
      <c r="P970" s="294"/>
      <c r="Q970" s="294"/>
      <c r="R970" s="294"/>
      <c r="S970" s="294"/>
      <c r="T970" s="294"/>
      <c r="U970" s="294"/>
      <c r="V970" s="294"/>
      <c r="W970" s="294"/>
      <c r="X970" s="294"/>
      <c r="Y970" s="294"/>
    </row>
    <row r="971" spans="1:25" ht="21" x14ac:dyDescent="0.4">
      <c r="A971" s="294"/>
      <c r="B971" s="294"/>
      <c r="C971" s="294"/>
      <c r="D971" s="294"/>
      <c r="E971" s="294"/>
      <c r="F971" s="294"/>
      <c r="G971" s="295"/>
      <c r="H971" s="294"/>
      <c r="I971" s="294"/>
      <c r="J971" s="294"/>
      <c r="K971" s="294"/>
      <c r="L971" s="294"/>
      <c r="M971" s="294"/>
      <c r="N971" s="294"/>
      <c r="O971" s="294"/>
      <c r="P971" s="294"/>
      <c r="Q971" s="294"/>
      <c r="R971" s="294"/>
      <c r="S971" s="294"/>
      <c r="T971" s="294"/>
      <c r="U971" s="294"/>
      <c r="V971" s="294"/>
      <c r="W971" s="294"/>
      <c r="X971" s="294"/>
      <c r="Y971" s="294"/>
    </row>
    <row r="972" spans="1:25" ht="21" x14ac:dyDescent="0.4">
      <c r="A972" s="294"/>
      <c r="B972" s="294"/>
      <c r="C972" s="294"/>
      <c r="D972" s="294"/>
      <c r="E972" s="294"/>
      <c r="F972" s="294"/>
      <c r="G972" s="295"/>
      <c r="H972" s="294"/>
      <c r="I972" s="294"/>
      <c r="J972" s="294"/>
      <c r="K972" s="294"/>
      <c r="L972" s="294"/>
      <c r="M972" s="294"/>
      <c r="N972" s="294"/>
      <c r="O972" s="294"/>
      <c r="P972" s="294"/>
      <c r="Q972" s="294"/>
      <c r="R972" s="294"/>
      <c r="S972" s="294"/>
      <c r="T972" s="294"/>
      <c r="U972" s="294"/>
      <c r="V972" s="294"/>
      <c r="W972" s="294"/>
      <c r="X972" s="294"/>
      <c r="Y972" s="294"/>
    </row>
    <row r="973" spans="1:25" ht="21" x14ac:dyDescent="0.4">
      <c r="A973" s="294"/>
      <c r="B973" s="294"/>
      <c r="C973" s="294"/>
      <c r="D973" s="294"/>
      <c r="E973" s="294"/>
      <c r="F973" s="294"/>
      <c r="G973" s="295"/>
      <c r="H973" s="294"/>
      <c r="I973" s="294"/>
      <c r="J973" s="294"/>
      <c r="K973" s="294"/>
      <c r="L973" s="294"/>
      <c r="M973" s="294"/>
      <c r="N973" s="294"/>
      <c r="O973" s="294"/>
      <c r="P973" s="294"/>
      <c r="Q973" s="294"/>
      <c r="R973" s="294"/>
      <c r="S973" s="294"/>
      <c r="T973" s="294"/>
      <c r="U973" s="294"/>
      <c r="V973" s="294"/>
      <c r="W973" s="294"/>
      <c r="X973" s="294"/>
      <c r="Y973" s="294"/>
    </row>
    <row r="974" spans="1:25" ht="21" x14ac:dyDescent="0.4">
      <c r="A974" s="294"/>
      <c r="B974" s="294"/>
      <c r="C974" s="294"/>
      <c r="D974" s="294"/>
      <c r="E974" s="294"/>
      <c r="F974" s="294"/>
      <c r="G974" s="295"/>
      <c r="H974" s="294"/>
      <c r="I974" s="294"/>
      <c r="J974" s="294"/>
      <c r="K974" s="294"/>
      <c r="L974" s="294"/>
      <c r="M974" s="294"/>
      <c r="N974" s="294"/>
      <c r="O974" s="294"/>
      <c r="P974" s="294"/>
      <c r="Q974" s="294"/>
      <c r="R974" s="294"/>
      <c r="S974" s="294"/>
      <c r="T974" s="294"/>
      <c r="U974" s="294"/>
      <c r="V974" s="294"/>
      <c r="W974" s="294"/>
      <c r="X974" s="294"/>
      <c r="Y974" s="294"/>
    </row>
    <row r="975" spans="1:25" ht="21" x14ac:dyDescent="0.4">
      <c r="A975" s="294"/>
      <c r="B975" s="294"/>
      <c r="C975" s="294"/>
      <c r="D975" s="294"/>
      <c r="E975" s="294"/>
      <c r="F975" s="294"/>
      <c r="G975" s="295"/>
      <c r="H975" s="294"/>
      <c r="I975" s="294"/>
      <c r="J975" s="294"/>
      <c r="K975" s="294"/>
      <c r="L975" s="294"/>
      <c r="M975" s="294"/>
      <c r="N975" s="294"/>
      <c r="O975" s="294"/>
      <c r="P975" s="294"/>
      <c r="Q975" s="294"/>
      <c r="R975" s="294"/>
      <c r="S975" s="294"/>
      <c r="T975" s="294"/>
      <c r="U975" s="294"/>
      <c r="V975" s="294"/>
      <c r="W975" s="294"/>
      <c r="X975" s="294"/>
      <c r="Y975" s="294"/>
    </row>
    <row r="976" spans="1:25" ht="21" x14ac:dyDescent="0.4">
      <c r="A976" s="294"/>
      <c r="B976" s="294"/>
      <c r="C976" s="294"/>
      <c r="D976" s="294"/>
      <c r="E976" s="294"/>
      <c r="F976" s="294"/>
      <c r="G976" s="295"/>
      <c r="H976" s="294"/>
      <c r="I976" s="294"/>
      <c r="J976" s="294"/>
      <c r="K976" s="294"/>
      <c r="L976" s="294"/>
      <c r="M976" s="294"/>
      <c r="N976" s="294"/>
      <c r="O976" s="294"/>
      <c r="P976" s="294"/>
      <c r="Q976" s="294"/>
      <c r="R976" s="294"/>
      <c r="S976" s="294"/>
      <c r="T976" s="294"/>
      <c r="U976" s="294"/>
      <c r="V976" s="294"/>
      <c r="W976" s="294"/>
      <c r="X976" s="294"/>
      <c r="Y976" s="294"/>
    </row>
    <row r="977" spans="1:25" ht="21" x14ac:dyDescent="0.4">
      <c r="A977" s="294"/>
      <c r="B977" s="294"/>
      <c r="C977" s="294"/>
      <c r="D977" s="294"/>
      <c r="E977" s="294"/>
      <c r="F977" s="294"/>
      <c r="G977" s="295"/>
      <c r="H977" s="294"/>
      <c r="I977" s="294"/>
      <c r="J977" s="294"/>
      <c r="K977" s="294"/>
      <c r="L977" s="294"/>
      <c r="M977" s="294"/>
      <c r="N977" s="294"/>
      <c r="O977" s="294"/>
      <c r="P977" s="294"/>
      <c r="Q977" s="294"/>
      <c r="R977" s="294"/>
      <c r="S977" s="294"/>
      <c r="T977" s="294"/>
      <c r="U977" s="294"/>
      <c r="V977" s="294"/>
      <c r="W977" s="294"/>
      <c r="X977" s="294"/>
      <c r="Y977" s="294"/>
    </row>
    <row r="978" spans="1:25" ht="21" x14ac:dyDescent="0.4">
      <c r="A978" s="294"/>
      <c r="B978" s="294"/>
      <c r="C978" s="294"/>
      <c r="D978" s="294"/>
      <c r="E978" s="294"/>
      <c r="F978" s="294"/>
      <c r="G978" s="295"/>
      <c r="H978" s="294"/>
      <c r="I978" s="294"/>
      <c r="J978" s="294"/>
      <c r="K978" s="294"/>
      <c r="L978" s="294"/>
      <c r="M978" s="294"/>
      <c r="N978" s="294"/>
      <c r="O978" s="294"/>
      <c r="P978" s="294"/>
      <c r="Q978" s="294"/>
      <c r="R978" s="294"/>
      <c r="S978" s="294"/>
      <c r="T978" s="294"/>
      <c r="U978" s="294"/>
      <c r="V978" s="294"/>
      <c r="W978" s="294"/>
      <c r="X978" s="294"/>
      <c r="Y978" s="294"/>
    </row>
    <row r="979" spans="1:25" ht="21" x14ac:dyDescent="0.4">
      <c r="A979" s="294"/>
      <c r="B979" s="294"/>
      <c r="C979" s="294"/>
      <c r="D979" s="294"/>
      <c r="E979" s="294"/>
      <c r="F979" s="294"/>
      <c r="G979" s="295"/>
      <c r="H979" s="294"/>
      <c r="I979" s="294"/>
      <c r="J979" s="294"/>
      <c r="K979" s="294"/>
      <c r="L979" s="294"/>
      <c r="M979" s="294"/>
      <c r="N979" s="294"/>
      <c r="O979" s="294"/>
      <c r="P979" s="294"/>
      <c r="Q979" s="294"/>
      <c r="R979" s="294"/>
      <c r="S979" s="294"/>
      <c r="T979" s="294"/>
      <c r="U979" s="294"/>
      <c r="V979" s="294"/>
      <c r="W979" s="294"/>
      <c r="X979" s="294"/>
      <c r="Y979" s="294"/>
    </row>
    <row r="980" spans="1:25" ht="21" x14ac:dyDescent="0.4">
      <c r="A980" s="294"/>
      <c r="B980" s="294"/>
      <c r="C980" s="294"/>
      <c r="D980" s="294"/>
      <c r="E980" s="294"/>
      <c r="F980" s="294"/>
      <c r="G980" s="295"/>
      <c r="H980" s="294"/>
      <c r="I980" s="294"/>
      <c r="J980" s="294"/>
      <c r="K980" s="294"/>
      <c r="L980" s="294"/>
      <c r="M980" s="294"/>
      <c r="N980" s="294"/>
      <c r="O980" s="294"/>
      <c r="P980" s="294"/>
      <c r="Q980" s="294"/>
      <c r="R980" s="294"/>
      <c r="S980" s="294"/>
      <c r="T980" s="294"/>
      <c r="U980" s="294"/>
      <c r="V980" s="294"/>
      <c r="W980" s="294"/>
      <c r="X980" s="294"/>
      <c r="Y980" s="294"/>
    </row>
    <row r="981" spans="1:25" ht="21" x14ac:dyDescent="0.4">
      <c r="A981" s="294"/>
      <c r="B981" s="294"/>
      <c r="C981" s="294"/>
      <c r="D981" s="294"/>
      <c r="E981" s="294"/>
      <c r="F981" s="294"/>
      <c r="G981" s="295"/>
      <c r="H981" s="294"/>
      <c r="I981" s="294"/>
      <c r="J981" s="294"/>
      <c r="K981" s="294"/>
      <c r="L981" s="294"/>
      <c r="M981" s="294"/>
      <c r="N981" s="294"/>
      <c r="O981" s="294"/>
      <c r="P981" s="294"/>
      <c r="Q981" s="294"/>
      <c r="R981" s="294"/>
      <c r="S981" s="294"/>
      <c r="T981" s="294"/>
      <c r="U981" s="294"/>
      <c r="V981" s="294"/>
      <c r="W981" s="294"/>
      <c r="X981" s="294"/>
      <c r="Y981" s="294"/>
    </row>
    <row r="982" spans="1:25" ht="21" x14ac:dyDescent="0.4">
      <c r="A982" s="294"/>
      <c r="B982" s="294"/>
      <c r="C982" s="294"/>
      <c r="D982" s="294"/>
      <c r="E982" s="294"/>
      <c r="F982" s="294"/>
      <c r="G982" s="295"/>
      <c r="H982" s="294"/>
      <c r="I982" s="294"/>
      <c r="J982" s="294"/>
      <c r="K982" s="294"/>
      <c r="L982" s="294"/>
      <c r="M982" s="294"/>
      <c r="N982" s="294"/>
      <c r="O982" s="294"/>
      <c r="P982" s="294"/>
      <c r="Q982" s="294"/>
      <c r="R982" s="294"/>
      <c r="S982" s="294"/>
      <c r="T982" s="294"/>
      <c r="U982" s="294"/>
      <c r="V982" s="294"/>
      <c r="W982" s="294"/>
      <c r="X982" s="294"/>
      <c r="Y982" s="294"/>
    </row>
    <row r="983" spans="1:25" ht="21" x14ac:dyDescent="0.4">
      <c r="A983" s="294"/>
      <c r="B983" s="294"/>
      <c r="C983" s="294"/>
      <c r="D983" s="294"/>
      <c r="E983" s="294"/>
      <c r="F983" s="294"/>
      <c r="G983" s="295"/>
      <c r="H983" s="294"/>
      <c r="I983" s="294"/>
      <c r="J983" s="294"/>
      <c r="K983" s="294"/>
      <c r="L983" s="294"/>
      <c r="M983" s="294"/>
      <c r="N983" s="294"/>
      <c r="O983" s="294"/>
      <c r="P983" s="294"/>
      <c r="Q983" s="294"/>
      <c r="R983" s="294"/>
      <c r="S983" s="294"/>
      <c r="T983" s="294"/>
      <c r="U983" s="294"/>
      <c r="V983" s="294"/>
      <c r="W983" s="294"/>
      <c r="X983" s="294"/>
      <c r="Y983" s="294"/>
    </row>
    <row r="984" spans="1:25" ht="21" x14ac:dyDescent="0.4">
      <c r="A984" s="294"/>
      <c r="B984" s="294"/>
      <c r="C984" s="294"/>
      <c r="D984" s="294"/>
      <c r="E984" s="294"/>
      <c r="F984" s="294"/>
      <c r="G984" s="295"/>
      <c r="H984" s="294"/>
      <c r="I984" s="294"/>
      <c r="J984" s="294"/>
      <c r="K984" s="294"/>
      <c r="L984" s="294"/>
      <c r="M984" s="294"/>
      <c r="N984" s="294"/>
      <c r="O984" s="294"/>
      <c r="P984" s="294"/>
      <c r="Q984" s="294"/>
      <c r="R984" s="294"/>
      <c r="S984" s="294"/>
      <c r="T984" s="294"/>
      <c r="U984" s="294"/>
      <c r="V984" s="294"/>
      <c r="W984" s="294"/>
      <c r="X984" s="294"/>
      <c r="Y984" s="294"/>
    </row>
    <row r="985" spans="1:25" ht="21" x14ac:dyDescent="0.4">
      <c r="A985" s="294"/>
      <c r="B985" s="294"/>
      <c r="C985" s="294"/>
      <c r="D985" s="294"/>
      <c r="E985" s="294"/>
      <c r="F985" s="294"/>
      <c r="G985" s="295"/>
      <c r="H985" s="294"/>
      <c r="I985" s="294"/>
      <c r="J985" s="294"/>
      <c r="K985" s="294"/>
      <c r="L985" s="294"/>
      <c r="M985" s="294"/>
      <c r="N985" s="294"/>
      <c r="O985" s="294"/>
      <c r="P985" s="294"/>
      <c r="Q985" s="294"/>
      <c r="R985" s="294"/>
      <c r="S985" s="294"/>
      <c r="T985" s="294"/>
      <c r="U985" s="294"/>
      <c r="V985" s="294"/>
      <c r="W985" s="294"/>
      <c r="X985" s="294"/>
      <c r="Y985" s="294"/>
    </row>
    <row r="986" spans="1:25" ht="21" x14ac:dyDescent="0.4">
      <c r="A986" s="294"/>
      <c r="B986" s="294"/>
      <c r="C986" s="294"/>
      <c r="D986" s="294"/>
      <c r="E986" s="294"/>
      <c r="F986" s="294"/>
      <c r="G986" s="295"/>
      <c r="H986" s="294"/>
      <c r="I986" s="294"/>
      <c r="J986" s="294"/>
      <c r="K986" s="294"/>
      <c r="L986" s="294"/>
      <c r="M986" s="294"/>
      <c r="N986" s="294"/>
      <c r="O986" s="294"/>
      <c r="P986" s="294"/>
      <c r="Q986" s="294"/>
      <c r="R986" s="294"/>
      <c r="S986" s="294"/>
      <c r="T986" s="294"/>
      <c r="U986" s="294"/>
      <c r="V986" s="294"/>
      <c r="W986" s="294"/>
      <c r="X986" s="294"/>
      <c r="Y986" s="294"/>
    </row>
    <row r="987" spans="1:25" ht="21" x14ac:dyDescent="0.4">
      <c r="A987" s="294"/>
      <c r="B987" s="294"/>
      <c r="C987" s="294"/>
      <c r="D987" s="294"/>
      <c r="E987" s="294"/>
      <c r="F987" s="294"/>
      <c r="G987" s="295"/>
      <c r="H987" s="294"/>
      <c r="I987" s="294"/>
      <c r="J987" s="294"/>
      <c r="K987" s="294"/>
      <c r="L987" s="294"/>
      <c r="M987" s="294"/>
      <c r="N987" s="294"/>
      <c r="O987" s="294"/>
      <c r="P987" s="294"/>
      <c r="Q987" s="294"/>
      <c r="R987" s="294"/>
      <c r="S987" s="294"/>
      <c r="T987" s="294"/>
      <c r="U987" s="294"/>
      <c r="V987" s="294"/>
      <c r="W987" s="294"/>
      <c r="X987" s="294"/>
      <c r="Y987" s="294"/>
    </row>
    <row r="988" spans="1:25" ht="21" x14ac:dyDescent="0.4">
      <c r="A988" s="294"/>
      <c r="B988" s="294"/>
      <c r="C988" s="294"/>
      <c r="D988" s="294"/>
      <c r="E988" s="294"/>
      <c r="F988" s="294"/>
      <c r="G988" s="295"/>
      <c r="H988" s="294"/>
      <c r="I988" s="294"/>
      <c r="J988" s="294"/>
      <c r="K988" s="294"/>
      <c r="L988" s="294"/>
      <c r="M988" s="294"/>
      <c r="N988" s="294"/>
      <c r="O988" s="294"/>
      <c r="P988" s="294"/>
      <c r="Q988" s="294"/>
      <c r="R988" s="294"/>
      <c r="S988" s="294"/>
      <c r="T988" s="294"/>
      <c r="U988" s="294"/>
      <c r="V988" s="294"/>
      <c r="W988" s="294"/>
      <c r="X988" s="294"/>
      <c r="Y988" s="294"/>
    </row>
    <row r="989" spans="1:25" ht="21" x14ac:dyDescent="0.4">
      <c r="A989" s="294"/>
      <c r="B989" s="294"/>
      <c r="C989" s="294"/>
      <c r="D989" s="294"/>
      <c r="E989" s="294"/>
      <c r="F989" s="294"/>
      <c r="G989" s="295"/>
      <c r="H989" s="294"/>
      <c r="I989" s="294"/>
      <c r="J989" s="294"/>
      <c r="K989" s="294"/>
      <c r="L989" s="294"/>
      <c r="M989" s="294"/>
      <c r="N989" s="294"/>
      <c r="O989" s="294"/>
      <c r="P989" s="294"/>
      <c r="Q989" s="294"/>
      <c r="R989" s="294"/>
      <c r="S989" s="294"/>
      <c r="T989" s="294"/>
      <c r="U989" s="294"/>
      <c r="V989" s="294"/>
      <c r="W989" s="294"/>
      <c r="X989" s="294"/>
      <c r="Y989" s="294"/>
    </row>
    <row r="990" spans="1:25" ht="21" x14ac:dyDescent="0.4">
      <c r="A990" s="294"/>
      <c r="B990" s="294"/>
      <c r="C990" s="294"/>
      <c r="D990" s="294"/>
      <c r="E990" s="294"/>
      <c r="F990" s="294"/>
      <c r="G990" s="295"/>
      <c r="H990" s="294"/>
      <c r="I990" s="294"/>
      <c r="J990" s="294"/>
      <c r="K990" s="294"/>
      <c r="L990" s="294"/>
      <c r="M990" s="294"/>
      <c r="N990" s="294"/>
      <c r="O990" s="294"/>
      <c r="P990" s="294"/>
      <c r="Q990" s="294"/>
      <c r="R990" s="294"/>
      <c r="S990" s="294"/>
      <c r="T990" s="294"/>
      <c r="U990" s="294"/>
      <c r="V990" s="294"/>
      <c r="W990" s="294"/>
      <c r="X990" s="294"/>
      <c r="Y990" s="294"/>
    </row>
    <row r="991" spans="1:25" ht="21" x14ac:dyDescent="0.4">
      <c r="A991" s="294"/>
      <c r="B991" s="294"/>
      <c r="C991" s="294"/>
      <c r="D991" s="294"/>
      <c r="E991" s="294"/>
      <c r="F991" s="294"/>
      <c r="G991" s="295"/>
      <c r="H991" s="294"/>
      <c r="I991" s="294"/>
      <c r="J991" s="294"/>
      <c r="K991" s="294"/>
      <c r="L991" s="294"/>
      <c r="M991" s="294"/>
      <c r="N991" s="294"/>
      <c r="O991" s="294"/>
      <c r="P991" s="294"/>
      <c r="Q991" s="294"/>
      <c r="R991" s="294"/>
      <c r="S991" s="294"/>
      <c r="T991" s="294"/>
      <c r="U991" s="294"/>
      <c r="V991" s="294"/>
      <c r="W991" s="294"/>
      <c r="X991" s="294"/>
      <c r="Y991" s="294"/>
    </row>
    <row r="992" spans="1:25" ht="21" x14ac:dyDescent="0.4">
      <c r="A992" s="294"/>
      <c r="B992" s="294"/>
      <c r="C992" s="294"/>
      <c r="D992" s="294"/>
      <c r="E992" s="294"/>
      <c r="F992" s="294"/>
      <c r="G992" s="295"/>
      <c r="H992" s="294"/>
      <c r="I992" s="294"/>
      <c r="J992" s="294"/>
      <c r="K992" s="294"/>
      <c r="L992" s="294"/>
      <c r="M992" s="294"/>
      <c r="N992" s="294"/>
      <c r="O992" s="294"/>
      <c r="P992" s="294"/>
      <c r="Q992" s="294"/>
      <c r="R992" s="294"/>
      <c r="S992" s="294"/>
      <c r="T992" s="294"/>
      <c r="U992" s="294"/>
      <c r="V992" s="294"/>
      <c r="W992" s="294"/>
      <c r="X992" s="294"/>
      <c r="Y992" s="294"/>
    </row>
    <row r="993" spans="1:25" ht="21" x14ac:dyDescent="0.4">
      <c r="A993" s="294"/>
      <c r="B993" s="294"/>
      <c r="C993" s="294"/>
      <c r="D993" s="294"/>
      <c r="E993" s="294"/>
      <c r="F993" s="294"/>
      <c r="G993" s="295"/>
      <c r="H993" s="294"/>
      <c r="I993" s="294"/>
      <c r="J993" s="294"/>
      <c r="K993" s="294"/>
      <c r="L993" s="294"/>
      <c r="M993" s="294"/>
      <c r="N993" s="294"/>
      <c r="O993" s="294"/>
      <c r="P993" s="294"/>
      <c r="Q993" s="294"/>
      <c r="R993" s="294"/>
      <c r="S993" s="294"/>
      <c r="T993" s="294"/>
      <c r="U993" s="294"/>
      <c r="V993" s="294"/>
      <c r="W993" s="294"/>
      <c r="X993" s="294"/>
      <c r="Y993" s="294"/>
    </row>
    <row r="994" spans="1:25" ht="21" x14ac:dyDescent="0.4">
      <c r="A994" s="294"/>
      <c r="B994" s="294"/>
      <c r="C994" s="294"/>
      <c r="D994" s="294"/>
      <c r="E994" s="294"/>
      <c r="F994" s="294"/>
      <c r="G994" s="295"/>
      <c r="H994" s="294"/>
      <c r="I994" s="294"/>
      <c r="J994" s="294"/>
      <c r="K994" s="294"/>
      <c r="L994" s="294"/>
      <c r="M994" s="294"/>
      <c r="N994" s="294"/>
      <c r="O994" s="294"/>
      <c r="P994" s="294"/>
      <c r="Q994" s="294"/>
      <c r="R994" s="294"/>
      <c r="S994" s="294"/>
      <c r="T994" s="294"/>
      <c r="U994" s="294"/>
      <c r="V994" s="294"/>
      <c r="W994" s="294"/>
      <c r="X994" s="294"/>
      <c r="Y994" s="294"/>
    </row>
    <row r="995" spans="1:25" ht="21" x14ac:dyDescent="0.4">
      <c r="A995" s="294"/>
      <c r="B995" s="294"/>
      <c r="C995" s="294"/>
      <c r="D995" s="294"/>
      <c r="E995" s="294"/>
      <c r="F995" s="294"/>
      <c r="G995" s="295"/>
      <c r="H995" s="294"/>
      <c r="I995" s="294"/>
      <c r="J995" s="294"/>
      <c r="K995" s="294"/>
      <c r="L995" s="294"/>
      <c r="M995" s="294"/>
      <c r="N995" s="294"/>
      <c r="O995" s="294"/>
      <c r="P995" s="294"/>
      <c r="Q995" s="294"/>
      <c r="R995" s="294"/>
      <c r="S995" s="294"/>
      <c r="T995" s="294"/>
      <c r="U995" s="294"/>
      <c r="V995" s="294"/>
      <c r="W995" s="294"/>
      <c r="X995" s="294"/>
      <c r="Y995" s="294"/>
    </row>
    <row r="996" spans="1:25" ht="21" x14ac:dyDescent="0.4">
      <c r="A996" s="294"/>
      <c r="B996" s="294"/>
      <c r="C996" s="294"/>
      <c r="D996" s="294"/>
      <c r="E996" s="294"/>
      <c r="F996" s="294"/>
      <c r="G996" s="295"/>
      <c r="H996" s="294"/>
      <c r="I996" s="294"/>
      <c r="J996" s="294"/>
      <c r="K996" s="294"/>
      <c r="L996" s="294"/>
      <c r="M996" s="294"/>
      <c r="N996" s="294"/>
      <c r="O996" s="294"/>
      <c r="P996" s="294"/>
      <c r="Q996" s="294"/>
      <c r="R996" s="294"/>
      <c r="S996" s="294"/>
      <c r="T996" s="294"/>
      <c r="U996" s="294"/>
      <c r="V996" s="294"/>
      <c r="W996" s="294"/>
      <c r="X996" s="294"/>
      <c r="Y996" s="294"/>
    </row>
    <row r="997" spans="1:25" ht="21" x14ac:dyDescent="0.4">
      <c r="A997" s="294"/>
      <c r="B997" s="294"/>
      <c r="C997" s="294"/>
      <c r="D997" s="294"/>
      <c r="E997" s="294"/>
      <c r="F997" s="294"/>
      <c r="G997" s="295"/>
      <c r="H997" s="294"/>
      <c r="I997" s="294"/>
      <c r="J997" s="294"/>
      <c r="K997" s="294"/>
      <c r="L997" s="294"/>
      <c r="M997" s="294"/>
      <c r="N997" s="294"/>
      <c r="O997" s="294"/>
      <c r="P997" s="294"/>
      <c r="Q997" s="294"/>
      <c r="R997" s="294"/>
      <c r="S997" s="294"/>
      <c r="T997" s="294"/>
      <c r="U997" s="294"/>
      <c r="V997" s="294"/>
      <c r="W997" s="294"/>
      <c r="X997" s="294"/>
      <c r="Y997" s="294"/>
    </row>
    <row r="998" spans="1:25" ht="21" x14ac:dyDescent="0.4">
      <c r="A998" s="294"/>
      <c r="B998" s="294"/>
      <c r="C998" s="294"/>
      <c r="D998" s="294"/>
      <c r="E998" s="294"/>
      <c r="F998" s="294"/>
      <c r="G998" s="295"/>
      <c r="H998" s="294"/>
      <c r="I998" s="294"/>
      <c r="J998" s="294"/>
      <c r="K998" s="294"/>
      <c r="L998" s="294"/>
      <c r="M998" s="294"/>
      <c r="N998" s="294"/>
      <c r="O998" s="294"/>
      <c r="P998" s="294"/>
      <c r="Q998" s="294"/>
      <c r="R998" s="294"/>
      <c r="S998" s="294"/>
      <c r="T998" s="294"/>
      <c r="U998" s="294"/>
      <c r="V998" s="294"/>
      <c r="W998" s="294"/>
      <c r="X998" s="294"/>
      <c r="Y998" s="294"/>
    </row>
    <row r="999" spans="1:25" ht="21" x14ac:dyDescent="0.4">
      <c r="A999" s="294"/>
      <c r="B999" s="294"/>
      <c r="C999" s="294"/>
      <c r="D999" s="294"/>
      <c r="E999" s="294"/>
      <c r="F999" s="294"/>
      <c r="G999" s="295"/>
      <c r="H999" s="294"/>
      <c r="I999" s="294"/>
      <c r="J999" s="294"/>
      <c r="K999" s="294"/>
      <c r="L999" s="294"/>
      <c r="M999" s="294"/>
      <c r="N999" s="294"/>
      <c r="O999" s="294"/>
      <c r="P999" s="294"/>
      <c r="Q999" s="294"/>
      <c r="R999" s="294"/>
      <c r="S999" s="294"/>
      <c r="T999" s="294"/>
      <c r="U999" s="294"/>
      <c r="V999" s="294"/>
      <c r="W999" s="294"/>
      <c r="X999" s="294"/>
      <c r="Y999" s="294"/>
    </row>
    <row r="1000" spans="1:25" ht="21" x14ac:dyDescent="0.4">
      <c r="A1000" s="294"/>
      <c r="B1000" s="294"/>
      <c r="C1000" s="294"/>
      <c r="D1000" s="294"/>
      <c r="E1000" s="294"/>
      <c r="F1000" s="294"/>
      <c r="G1000" s="295"/>
      <c r="H1000" s="294"/>
      <c r="I1000" s="294"/>
      <c r="J1000" s="294"/>
      <c r="K1000" s="294"/>
      <c r="L1000" s="294"/>
      <c r="M1000" s="294"/>
      <c r="N1000" s="294"/>
      <c r="O1000" s="294"/>
      <c r="P1000" s="294"/>
      <c r="Q1000" s="294"/>
      <c r="R1000" s="294"/>
      <c r="S1000" s="294"/>
      <c r="T1000" s="294"/>
      <c r="U1000" s="294"/>
      <c r="V1000" s="294"/>
      <c r="W1000" s="294"/>
      <c r="X1000" s="294"/>
      <c r="Y1000" s="294"/>
    </row>
    <row r="1001" spans="1:25" ht="21" x14ac:dyDescent="0.4">
      <c r="A1001" s="294"/>
      <c r="B1001" s="294"/>
      <c r="C1001" s="294"/>
      <c r="D1001" s="294"/>
      <c r="E1001" s="294"/>
      <c r="F1001" s="294"/>
      <c r="G1001" s="295"/>
      <c r="H1001" s="294"/>
      <c r="I1001" s="294"/>
      <c r="J1001" s="294"/>
      <c r="K1001" s="294"/>
      <c r="L1001" s="294"/>
      <c r="M1001" s="294"/>
      <c r="N1001" s="294"/>
      <c r="O1001" s="294"/>
      <c r="P1001" s="294"/>
      <c r="Q1001" s="294"/>
      <c r="R1001" s="294"/>
      <c r="S1001" s="294"/>
      <c r="T1001" s="294"/>
      <c r="U1001" s="294"/>
      <c r="V1001" s="294"/>
      <c r="W1001" s="294"/>
      <c r="X1001" s="294"/>
      <c r="Y1001" s="294"/>
    </row>
    <row r="1002" spans="1:25" ht="21" x14ac:dyDescent="0.4">
      <c r="A1002" s="294"/>
      <c r="B1002" s="294"/>
      <c r="C1002" s="294"/>
      <c r="D1002" s="294"/>
      <c r="E1002" s="294"/>
      <c r="F1002" s="294"/>
      <c r="G1002" s="295"/>
      <c r="H1002" s="294"/>
      <c r="I1002" s="294"/>
      <c r="J1002" s="294"/>
      <c r="K1002" s="294"/>
      <c r="L1002" s="294"/>
      <c r="M1002" s="294"/>
      <c r="N1002" s="294"/>
      <c r="O1002" s="294"/>
      <c r="P1002" s="294"/>
      <c r="Q1002" s="294"/>
      <c r="R1002" s="294"/>
      <c r="S1002" s="294"/>
      <c r="T1002" s="294"/>
      <c r="U1002" s="294"/>
      <c r="V1002" s="294"/>
      <c r="W1002" s="294"/>
      <c r="X1002" s="294"/>
      <c r="Y1002" s="294"/>
    </row>
    <row r="1003" spans="1:25" ht="21" x14ac:dyDescent="0.4">
      <c r="A1003" s="294"/>
      <c r="B1003" s="294"/>
      <c r="C1003" s="294"/>
      <c r="D1003" s="294"/>
      <c r="E1003" s="294"/>
      <c r="F1003" s="294"/>
      <c r="G1003" s="295"/>
      <c r="H1003" s="294"/>
      <c r="I1003" s="294"/>
      <c r="J1003" s="294"/>
      <c r="K1003" s="294"/>
      <c r="L1003" s="294"/>
      <c r="M1003" s="294"/>
      <c r="N1003" s="294"/>
      <c r="O1003" s="294"/>
      <c r="P1003" s="294"/>
      <c r="Q1003" s="294"/>
      <c r="R1003" s="294"/>
      <c r="S1003" s="294"/>
      <c r="T1003" s="294"/>
      <c r="U1003" s="294"/>
      <c r="V1003" s="294"/>
      <c r="W1003" s="294"/>
      <c r="X1003" s="294"/>
      <c r="Y1003" s="294"/>
    </row>
    <row r="1004" spans="1:25" ht="21" x14ac:dyDescent="0.4">
      <c r="A1004" s="294"/>
      <c r="B1004" s="294"/>
      <c r="C1004" s="294"/>
      <c r="D1004" s="294"/>
      <c r="E1004" s="294"/>
      <c r="F1004" s="294"/>
      <c r="G1004" s="295"/>
      <c r="H1004" s="294"/>
      <c r="I1004" s="294"/>
      <c r="J1004" s="294"/>
      <c r="K1004" s="294"/>
      <c r="L1004" s="294"/>
      <c r="M1004" s="294"/>
      <c r="N1004" s="294"/>
      <c r="O1004" s="294"/>
      <c r="P1004" s="294"/>
      <c r="Q1004" s="294"/>
      <c r="R1004" s="294"/>
      <c r="S1004" s="294"/>
      <c r="T1004" s="294"/>
      <c r="U1004" s="294"/>
      <c r="V1004" s="294"/>
      <c r="W1004" s="294"/>
      <c r="X1004" s="294"/>
      <c r="Y1004" s="294"/>
    </row>
    <row r="1005" spans="1:25" ht="21" x14ac:dyDescent="0.4">
      <c r="A1005" s="294"/>
      <c r="B1005" s="294"/>
      <c r="C1005" s="294"/>
      <c r="D1005" s="294"/>
      <c r="E1005" s="294"/>
      <c r="F1005" s="294"/>
      <c r="G1005" s="295"/>
      <c r="H1005" s="294"/>
      <c r="I1005" s="294"/>
      <c r="J1005" s="294"/>
      <c r="K1005" s="294"/>
      <c r="L1005" s="294"/>
      <c r="M1005" s="294"/>
      <c r="N1005" s="294"/>
      <c r="O1005" s="294"/>
      <c r="P1005" s="294"/>
      <c r="Q1005" s="294"/>
      <c r="R1005" s="294"/>
      <c r="S1005" s="294"/>
      <c r="T1005" s="294"/>
      <c r="U1005" s="294"/>
      <c r="V1005" s="294"/>
      <c r="W1005" s="294"/>
      <c r="X1005" s="294"/>
      <c r="Y1005" s="294"/>
    </row>
    <row r="1006" spans="1:25" ht="21" x14ac:dyDescent="0.4">
      <c r="A1006" s="294"/>
      <c r="B1006" s="294"/>
      <c r="C1006" s="294"/>
      <c r="D1006" s="294"/>
      <c r="E1006" s="294"/>
      <c r="F1006" s="294"/>
      <c r="G1006" s="295"/>
      <c r="H1006" s="294"/>
      <c r="I1006" s="294"/>
      <c r="J1006" s="294"/>
      <c r="K1006" s="294"/>
      <c r="L1006" s="294"/>
      <c r="M1006" s="294"/>
      <c r="N1006" s="294"/>
      <c r="O1006" s="294"/>
      <c r="P1006" s="294"/>
      <c r="Q1006" s="294"/>
      <c r="R1006" s="294"/>
      <c r="S1006" s="294"/>
      <c r="T1006" s="294"/>
      <c r="U1006" s="294"/>
      <c r="V1006" s="294"/>
      <c r="W1006" s="294"/>
      <c r="X1006" s="294"/>
      <c r="Y1006" s="294"/>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42029"/>
  </sheetPr>
  <dimension ref="B2:I15"/>
  <sheetViews>
    <sheetView showGridLines="0" zoomScale="110" workbookViewId="0">
      <pane xSplit="1" ySplit="5" topLeftCell="B6" activePane="bottomRight" state="frozen"/>
      <selection pane="topRight"/>
      <selection pane="bottomLeft"/>
      <selection pane="bottomRight" activeCell="J33" sqref="J33"/>
    </sheetView>
  </sheetViews>
  <sheetFormatPr defaultRowHeight="12.5" x14ac:dyDescent="0.25"/>
  <cols>
    <col min="1" max="1" width="2" customWidth="1"/>
    <col min="2" max="2" width="6" customWidth="1"/>
    <col min="3" max="3" width="55" customWidth="1"/>
    <col min="4" max="4" width="14" customWidth="1"/>
    <col min="5" max="5" width="2" customWidth="1"/>
    <col min="7" max="7" width="5" customWidth="1"/>
    <col min="8" max="8" width="14" customWidth="1"/>
    <col min="9" max="9" width="4" customWidth="1"/>
  </cols>
  <sheetData>
    <row r="2" spans="2:9" ht="34" customHeight="1" x14ac:dyDescent="0.25">
      <c r="B2" s="334" t="s">
        <v>418</v>
      </c>
      <c r="C2" s="335"/>
      <c r="D2" s="335"/>
      <c r="E2" s="335"/>
    </row>
    <row r="3" spans="2:9" ht="20" customHeight="1" x14ac:dyDescent="0.25">
      <c r="B3" s="336" t="s">
        <v>302</v>
      </c>
      <c r="C3" s="335"/>
      <c r="D3" s="335"/>
      <c r="E3" s="335"/>
    </row>
    <row r="5" spans="2:9" ht="16.5" x14ac:dyDescent="0.25">
      <c r="B5" s="127" t="s">
        <v>303</v>
      </c>
      <c r="C5" s="127" t="s">
        <v>304</v>
      </c>
      <c r="D5" s="127" t="s">
        <v>305</v>
      </c>
      <c r="G5" s="337" t="s">
        <v>306</v>
      </c>
      <c r="H5" s="335"/>
      <c r="I5" s="335"/>
    </row>
    <row r="6" spans="2:9" ht="16.5" x14ac:dyDescent="0.25">
      <c r="B6" s="157">
        <v>1</v>
      </c>
      <c r="C6" s="158" t="s">
        <v>419</v>
      </c>
      <c r="D6" s="159" t="s">
        <v>308</v>
      </c>
      <c r="G6" s="160"/>
      <c r="H6" s="161" t="s">
        <v>59</v>
      </c>
    </row>
    <row r="7" spans="2:9" ht="16.5" x14ac:dyDescent="0.25">
      <c r="B7" s="177">
        <v>2</v>
      </c>
      <c r="C7" s="178" t="s">
        <v>420</v>
      </c>
      <c r="D7" s="179" t="s">
        <v>331</v>
      </c>
      <c r="G7" s="162"/>
      <c r="H7" s="163" t="s">
        <v>62</v>
      </c>
    </row>
    <row r="8" spans="2:9" ht="16.5" x14ac:dyDescent="0.25">
      <c r="B8" s="157">
        <v>3</v>
      </c>
      <c r="C8" s="158" t="s">
        <v>421</v>
      </c>
      <c r="D8" s="159" t="s">
        <v>331</v>
      </c>
      <c r="G8" s="162"/>
      <c r="H8" s="164" t="s">
        <v>65</v>
      </c>
    </row>
    <row r="9" spans="2:9" ht="16.5" x14ac:dyDescent="0.25">
      <c r="B9" s="177">
        <v>4</v>
      </c>
      <c r="C9" s="178" t="s">
        <v>422</v>
      </c>
      <c r="D9" s="179" t="s">
        <v>308</v>
      </c>
      <c r="G9" s="162"/>
      <c r="H9" s="165" t="s">
        <v>68</v>
      </c>
    </row>
    <row r="10" spans="2:9" ht="16.5" x14ac:dyDescent="0.25">
      <c r="B10" s="157">
        <v>5</v>
      </c>
      <c r="C10" s="158" t="s">
        <v>423</v>
      </c>
      <c r="D10" s="159" t="s">
        <v>331</v>
      </c>
      <c r="G10" s="338" t="s">
        <v>309</v>
      </c>
      <c r="H10" s="335"/>
      <c r="I10" s="335"/>
    </row>
    <row r="11" spans="2:9" ht="16.5" x14ac:dyDescent="0.25">
      <c r="B11" s="177">
        <v>6</v>
      </c>
      <c r="C11" s="178" t="s">
        <v>424</v>
      </c>
      <c r="D11" s="179" t="s">
        <v>308</v>
      </c>
    </row>
    <row r="12" spans="2:9" ht="16.5" x14ac:dyDescent="0.25">
      <c r="B12" s="157">
        <v>7</v>
      </c>
      <c r="C12" s="158" t="s">
        <v>425</v>
      </c>
      <c r="D12" s="159" t="s">
        <v>331</v>
      </c>
    </row>
    <row r="13" spans="2:9" ht="16.5" x14ac:dyDescent="0.25">
      <c r="B13" s="177">
        <v>8</v>
      </c>
      <c r="C13" s="178" t="s">
        <v>426</v>
      </c>
      <c r="D13" s="179" t="s">
        <v>308</v>
      </c>
    </row>
    <row r="14" spans="2:9" ht="16.5" x14ac:dyDescent="0.25">
      <c r="B14" s="157">
        <v>9</v>
      </c>
      <c r="C14" s="158" t="s">
        <v>427</v>
      </c>
      <c r="D14" s="159" t="s">
        <v>331</v>
      </c>
    </row>
    <row r="15" spans="2:9" ht="16.5" x14ac:dyDescent="0.25">
      <c r="B15" s="177">
        <v>10</v>
      </c>
      <c r="C15" s="178" t="s">
        <v>428</v>
      </c>
      <c r="D15" s="179" t="s">
        <v>331</v>
      </c>
    </row>
  </sheetData>
  <mergeCells count="4">
    <mergeCell ref="G5:I5"/>
    <mergeCell ref="G10:I10"/>
    <mergeCell ref="B3:E3"/>
    <mergeCell ref="B2:E2"/>
  </mergeCells>
  <hyperlinks>
    <hyperlink ref="C6" location="'Correl ZM + UAL'!A1" display="Correl ZM + UAL" xr:uid="{00000000-0004-0000-1900-000000000000}"/>
    <hyperlink ref="C7" location="'CHART Correlation 250d'!A1" display="CHART Correlation 250d" xr:uid="{00000000-0004-0000-1900-000001000000}"/>
    <hyperlink ref="C8" location="'CHART Correlation multi Period'!A1" display="CHART Correlation multi Period" xr:uid="{00000000-0004-0000-1900-000002000000}"/>
    <hyperlink ref="C9" location="'ZM'!A1" display="ZM" xr:uid="{00000000-0004-0000-1900-000003000000}"/>
    <hyperlink ref="C10" location="'ZM Investment'!A1" display="ZM Investment" xr:uid="{00000000-0004-0000-1900-000004000000}"/>
    <hyperlink ref="G10" location="'Color Key'!A1" display="See the &quot;Color Key&quot; tab for full legend" xr:uid="{00000000-0004-0000-1900-000005000000}"/>
    <hyperlink ref="C11" location="'UAL'!A1" display="UAL" xr:uid="{00000000-0004-0000-1900-000006000000}"/>
    <hyperlink ref="C12" location="'UAL Investment'!A1" display="UAL Investment" xr:uid="{00000000-0004-0000-1900-000007000000}"/>
    <hyperlink ref="C13" location="'Portfolio'!A1" display="Portfolio" xr:uid="{00000000-0004-0000-1900-000008000000}"/>
    <hyperlink ref="C14" location="'CHART ZM + UAL Investment'!A1" display="CHART ZM + UAL Investment" xr:uid="{00000000-0004-0000-1900-000009000000}"/>
    <hyperlink ref="C15" location="'CHART ZM + UAL Investment Compa'!A1" display="CHART ZM + UAL Investment Compa" xr:uid="{00000000-0004-0000-1900-00000A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42029"/>
  </sheetPr>
  <dimension ref="A1:L504"/>
  <sheetViews>
    <sheetView workbookViewId="0">
      <pane xSplit="2" ySplit="1" topLeftCell="Y2" activePane="bottomRight" state="frozen"/>
      <selection pane="topRight" activeCell="C1" sqref="C1"/>
      <selection pane="bottomLeft" activeCell="A2" sqref="A2"/>
      <selection pane="bottomRight" activeCell="C2" sqref="C2"/>
    </sheetView>
  </sheetViews>
  <sheetFormatPr defaultColWidth="14.453125" defaultRowHeight="15" customHeight="1" x14ac:dyDescent="0.3"/>
  <cols>
    <col min="1" max="12" width="13.26953125" style="7" customWidth="1"/>
    <col min="13" max="13" width="14.453125" style="7" customWidth="1"/>
    <col min="14" max="16384" width="14.453125" style="7"/>
  </cols>
  <sheetData>
    <row r="1" spans="1:12" ht="18" customHeight="1" x14ac:dyDescent="0.4">
      <c r="A1" s="73" t="s">
        <v>429</v>
      </c>
      <c r="B1" s="71" t="s">
        <v>430</v>
      </c>
      <c r="C1" s="72" t="s">
        <v>431</v>
      </c>
      <c r="D1" s="71" t="s">
        <v>432</v>
      </c>
      <c r="E1" s="71"/>
      <c r="F1" s="71" t="s">
        <v>430</v>
      </c>
      <c r="G1" s="72" t="s">
        <v>431</v>
      </c>
      <c r="H1" s="71" t="s">
        <v>433</v>
      </c>
      <c r="I1" s="71" t="s">
        <v>434</v>
      </c>
      <c r="J1" s="71" t="s">
        <v>435</v>
      </c>
      <c r="K1" s="71" t="s">
        <v>436</v>
      </c>
      <c r="L1" s="71" t="s">
        <v>437</v>
      </c>
    </row>
    <row r="2" spans="1:12" ht="17.5" customHeight="1" x14ac:dyDescent="0.35">
      <c r="A2" s="69" t="b">
        <f t="shared" ref="A2:A65" si="0">B2=F2</f>
        <v>1</v>
      </c>
      <c r="B2" s="68">
        <v>44368</v>
      </c>
      <c r="C2" s="67">
        <v>369.25</v>
      </c>
      <c r="D2" s="70">
        <f t="shared" ref="D2:D65" si="1">C2/C3-1</f>
        <v>-1.3333663246410388E-2</v>
      </c>
      <c r="E2" s="66"/>
      <c r="F2" s="68">
        <v>44368</v>
      </c>
      <c r="G2" s="67">
        <v>55.689999</v>
      </c>
      <c r="H2" s="70">
        <f t="shared" ref="H2:H65" si="2">G2/G3-1</f>
        <v>1.4020412018223238E-2</v>
      </c>
      <c r="I2" s="65">
        <f t="shared" ref="I2:I65" si="3">CORREL(D2:D503,H2:H503)</f>
        <v>-0.14925625273867721</v>
      </c>
      <c r="J2" s="64">
        <f t="shared" ref="J2:J65" si="4">CORREL($D2:$D251,$H2:$H251)</f>
        <v>-0.17899906132273469</v>
      </c>
      <c r="K2" s="64">
        <f t="shared" ref="K2:K65" si="5">CORREL(D2:D91,H2:H91)</f>
        <v>2.9189340108164357E-2</v>
      </c>
      <c r="L2" s="64">
        <f t="shared" ref="L2:L65" si="6">CORREL(D2:D32,H2:H32)</f>
        <v>0.1626375576675396</v>
      </c>
    </row>
    <row r="3" spans="1:12" ht="17.5" customHeight="1" x14ac:dyDescent="0.35">
      <c r="A3" s="69" t="b">
        <f t="shared" si="0"/>
        <v>1</v>
      </c>
      <c r="B3" s="68">
        <v>44365</v>
      </c>
      <c r="C3" s="67">
        <v>374.23998999999998</v>
      </c>
      <c r="D3" s="70">
        <f t="shared" si="1"/>
        <v>3.4588496004659408E-3</v>
      </c>
      <c r="E3" s="66"/>
      <c r="F3" s="68">
        <v>44365</v>
      </c>
      <c r="G3" s="67">
        <v>54.919998</v>
      </c>
      <c r="H3" s="70">
        <f t="shared" si="2"/>
        <v>1.2536798947758276E-2</v>
      </c>
      <c r="I3" s="65">
        <f t="shared" si="3"/>
        <v>-0.1490738565088503</v>
      </c>
      <c r="J3" s="64">
        <f t="shared" si="4"/>
        <v>-0.17869883608968651</v>
      </c>
      <c r="K3" s="64">
        <f t="shared" si="5"/>
        <v>3.1001940948682406E-2</v>
      </c>
      <c r="L3" s="64">
        <f t="shared" si="6"/>
        <v>0.18770733218529889</v>
      </c>
    </row>
    <row r="4" spans="1:12" ht="17.5" customHeight="1" x14ac:dyDescent="0.35">
      <c r="A4" s="69" t="b">
        <f t="shared" si="0"/>
        <v>1</v>
      </c>
      <c r="B4" s="68">
        <v>44364</v>
      </c>
      <c r="C4" s="67">
        <v>372.95001200000002</v>
      </c>
      <c r="D4" s="70">
        <f t="shared" si="1"/>
        <v>3.0732734708359022E-2</v>
      </c>
      <c r="E4" s="66"/>
      <c r="F4" s="68">
        <v>44364</v>
      </c>
      <c r="G4" s="67">
        <v>54.240001999999997</v>
      </c>
      <c r="H4" s="70">
        <f t="shared" si="2"/>
        <v>-2.4460360592099328E-2</v>
      </c>
      <c r="I4" s="65">
        <f t="shared" si="3"/>
        <v>-0.14907925751675191</v>
      </c>
      <c r="J4" s="64">
        <f t="shared" si="4"/>
        <v>-0.17929553358089526</v>
      </c>
      <c r="K4" s="64">
        <f t="shared" si="5"/>
        <v>1.6450482732711425E-2</v>
      </c>
      <c r="L4" s="64">
        <f t="shared" si="6"/>
        <v>0.17175845133072778</v>
      </c>
    </row>
    <row r="5" spans="1:12" ht="17.5" customHeight="1" x14ac:dyDescent="0.35">
      <c r="A5" s="69" t="b">
        <f t="shared" si="0"/>
        <v>1</v>
      </c>
      <c r="B5" s="68">
        <v>44363</v>
      </c>
      <c r="C5" s="67">
        <v>361.82998700000002</v>
      </c>
      <c r="D5" s="70">
        <f t="shared" si="1"/>
        <v>7.8829721448467893E-3</v>
      </c>
      <c r="E5" s="66"/>
      <c r="F5" s="68">
        <v>44363</v>
      </c>
      <c r="G5" s="67">
        <v>55.599997999999999</v>
      </c>
      <c r="H5" s="70">
        <f t="shared" si="2"/>
        <v>5.6067461456548173E-3</v>
      </c>
      <c r="I5" s="65">
        <f t="shared" si="3"/>
        <v>-0.14855739806092708</v>
      </c>
      <c r="J5" s="64">
        <f t="shared" si="4"/>
        <v>-0.17748705127473599</v>
      </c>
      <c r="K5" s="64">
        <f t="shared" si="5"/>
        <v>1.4933581296135182E-2</v>
      </c>
      <c r="L5" s="64">
        <f t="shared" si="6"/>
        <v>0.27002059126837741</v>
      </c>
    </row>
    <row r="6" spans="1:12" ht="17.5" customHeight="1" x14ac:dyDescent="0.35">
      <c r="A6" s="69" t="b">
        <f t="shared" si="0"/>
        <v>1</v>
      </c>
      <c r="B6" s="68">
        <v>44362</v>
      </c>
      <c r="C6" s="67">
        <v>359</v>
      </c>
      <c r="D6" s="70">
        <f t="shared" si="1"/>
        <v>-1.8884435857074888E-2</v>
      </c>
      <c r="E6" s="66"/>
      <c r="F6" s="68">
        <v>44362</v>
      </c>
      <c r="G6" s="67">
        <v>55.290000999999997</v>
      </c>
      <c r="H6" s="70">
        <f t="shared" si="2"/>
        <v>-8.0732146367702429E-3</v>
      </c>
      <c r="I6" s="65">
        <f t="shared" si="3"/>
        <v>-0.14858056566660757</v>
      </c>
      <c r="J6" s="64">
        <f t="shared" si="4"/>
        <v>-0.17747728188373282</v>
      </c>
      <c r="K6" s="64">
        <f t="shared" si="5"/>
        <v>6.3313858425281871E-3</v>
      </c>
      <c r="L6" s="64">
        <f t="shared" si="6"/>
        <v>0.26594275132084544</v>
      </c>
    </row>
    <row r="7" spans="1:12" ht="17.5" customHeight="1" x14ac:dyDescent="0.35">
      <c r="A7" s="69" t="b">
        <f t="shared" si="0"/>
        <v>1</v>
      </c>
      <c r="B7" s="68">
        <v>44361</v>
      </c>
      <c r="C7" s="67">
        <v>365.91000400000001</v>
      </c>
      <c r="D7" s="70">
        <f t="shared" si="1"/>
        <v>-1.337308973864193E-3</v>
      </c>
      <c r="E7" s="66"/>
      <c r="F7" s="68">
        <v>44361</v>
      </c>
      <c r="G7" s="67">
        <v>55.740001999999997</v>
      </c>
      <c r="H7" s="70">
        <f t="shared" si="2"/>
        <v>-1.3800389242746069E-2</v>
      </c>
      <c r="I7" s="65">
        <f t="shared" si="3"/>
        <v>-0.14879900022997181</v>
      </c>
      <c r="J7" s="64">
        <f t="shared" si="4"/>
        <v>-0.17617969330582769</v>
      </c>
      <c r="K7" s="64">
        <f t="shared" si="5"/>
        <v>5.4313830583117024E-3</v>
      </c>
      <c r="L7" s="64">
        <f t="shared" si="6"/>
        <v>0.24887729614204834</v>
      </c>
    </row>
    <row r="8" spans="1:12" ht="17.5" customHeight="1" x14ac:dyDescent="0.35">
      <c r="A8" s="69" t="b">
        <f t="shared" si="0"/>
        <v>1</v>
      </c>
      <c r="B8" s="68">
        <v>44358</v>
      </c>
      <c r="C8" s="67">
        <v>366.39999399999999</v>
      </c>
      <c r="D8" s="70">
        <f t="shared" si="1"/>
        <v>5.7431440115440102E-2</v>
      </c>
      <c r="E8" s="66"/>
      <c r="F8" s="68">
        <v>44358</v>
      </c>
      <c r="G8" s="67">
        <v>56.52</v>
      </c>
      <c r="H8" s="70">
        <f t="shared" si="2"/>
        <v>4.6214363534105019E-3</v>
      </c>
      <c r="I8" s="65">
        <f t="shared" si="3"/>
        <v>-0.14888047086781417</v>
      </c>
      <c r="J8" s="64">
        <f t="shared" si="4"/>
        <v>-0.1753310028033313</v>
      </c>
      <c r="K8" s="64">
        <f t="shared" si="5"/>
        <v>-2.7860828337866405E-3</v>
      </c>
      <c r="L8" s="64">
        <f t="shared" si="6"/>
        <v>0.23778200679501504</v>
      </c>
    </row>
    <row r="9" spans="1:12" ht="17.5" customHeight="1" x14ac:dyDescent="0.35">
      <c r="A9" s="69" t="b">
        <f t="shared" si="0"/>
        <v>1</v>
      </c>
      <c r="B9" s="68">
        <v>44357</v>
      </c>
      <c r="C9" s="67">
        <v>346.5</v>
      </c>
      <c r="D9" s="70">
        <f t="shared" si="1"/>
        <v>3.8575652091004331E-2</v>
      </c>
      <c r="E9" s="66"/>
      <c r="F9" s="68">
        <v>44357</v>
      </c>
      <c r="G9" s="67">
        <v>56.259998000000003</v>
      </c>
      <c r="H9" s="70">
        <f t="shared" si="2"/>
        <v>-1.6949187489079032E-2</v>
      </c>
      <c r="I9" s="65">
        <f t="shared" si="3"/>
        <v>-0.14931148901228114</v>
      </c>
      <c r="J9" s="64">
        <f t="shared" si="4"/>
        <v>-0.17862488150827222</v>
      </c>
      <c r="K9" s="64">
        <f t="shared" si="5"/>
        <v>1.9780789934038152E-3</v>
      </c>
      <c r="L9" s="64">
        <f t="shared" si="6"/>
        <v>0.24577459398056911</v>
      </c>
    </row>
    <row r="10" spans="1:12" ht="17.5" customHeight="1" x14ac:dyDescent="0.35">
      <c r="A10" s="69" t="b">
        <f t="shared" si="0"/>
        <v>1</v>
      </c>
      <c r="B10" s="68">
        <v>44356</v>
      </c>
      <c r="C10" s="67">
        <v>333.63000499999998</v>
      </c>
      <c r="D10" s="70">
        <f t="shared" si="1"/>
        <v>-2.235833316654956E-2</v>
      </c>
      <c r="E10" s="66"/>
      <c r="F10" s="68">
        <v>44356</v>
      </c>
      <c r="G10" s="67">
        <v>57.23</v>
      </c>
      <c r="H10" s="70">
        <f t="shared" si="2"/>
        <v>-8.6610081413476259E-3</v>
      </c>
      <c r="I10" s="65">
        <f t="shared" si="3"/>
        <v>-0.14886422407011132</v>
      </c>
      <c r="J10" s="64">
        <f t="shared" si="4"/>
        <v>-0.17446413140869585</v>
      </c>
      <c r="K10" s="64">
        <f t="shared" si="5"/>
        <v>9.3123829331273941E-3</v>
      </c>
      <c r="L10" s="64">
        <f t="shared" si="6"/>
        <v>0.30936670003366629</v>
      </c>
    </row>
    <row r="11" spans="1:12" ht="17.5" customHeight="1" x14ac:dyDescent="0.35">
      <c r="A11" s="69" t="b">
        <f t="shared" si="0"/>
        <v>1</v>
      </c>
      <c r="B11" s="68">
        <v>44355</v>
      </c>
      <c r="C11" s="67">
        <v>341.26001000000002</v>
      </c>
      <c r="D11" s="70">
        <f t="shared" si="1"/>
        <v>-4.085665043066955E-3</v>
      </c>
      <c r="E11" s="66"/>
      <c r="F11" s="68">
        <v>44355</v>
      </c>
      <c r="G11" s="67">
        <v>57.73</v>
      </c>
      <c r="H11" s="70">
        <f t="shared" si="2"/>
        <v>7.504380584718584E-3</v>
      </c>
      <c r="I11" s="65">
        <f t="shared" si="3"/>
        <v>-0.14913842731444413</v>
      </c>
      <c r="J11" s="64">
        <f t="shared" si="4"/>
        <v>-0.16984061883644244</v>
      </c>
      <c r="K11" s="64">
        <f t="shared" si="5"/>
        <v>1.7401442870123397E-2</v>
      </c>
      <c r="L11" s="64">
        <f t="shared" si="6"/>
        <v>0.29592810592882485</v>
      </c>
    </row>
    <row r="12" spans="1:12" ht="17.5" customHeight="1" x14ac:dyDescent="0.35">
      <c r="A12" s="69" t="b">
        <f t="shared" si="0"/>
        <v>1</v>
      </c>
      <c r="B12" s="68">
        <v>44354</v>
      </c>
      <c r="C12" s="67">
        <v>342.66000400000001</v>
      </c>
      <c r="D12" s="70">
        <f t="shared" si="1"/>
        <v>1.9821440476190499E-2</v>
      </c>
      <c r="E12" s="66"/>
      <c r="F12" s="68">
        <v>44354</v>
      </c>
      <c r="G12" s="67">
        <v>57.299999</v>
      </c>
      <c r="H12" s="70">
        <f t="shared" si="2"/>
        <v>6.4991919901633555E-3</v>
      </c>
      <c r="I12" s="65">
        <f t="shared" si="3"/>
        <v>-0.14909507621923918</v>
      </c>
      <c r="J12" s="64">
        <f t="shared" si="4"/>
        <v>-0.18353344679244882</v>
      </c>
      <c r="K12" s="64">
        <f t="shared" si="5"/>
        <v>2.5449033638892934E-2</v>
      </c>
      <c r="L12" s="64">
        <f t="shared" si="6"/>
        <v>0.33554454290192426</v>
      </c>
    </row>
    <row r="13" spans="1:12" ht="17.5" customHeight="1" x14ac:dyDescent="0.35">
      <c r="A13" s="69" t="b">
        <f t="shared" si="0"/>
        <v>1</v>
      </c>
      <c r="B13" s="68">
        <v>44351</v>
      </c>
      <c r="C13" s="67">
        <v>336</v>
      </c>
      <c r="D13" s="70">
        <f t="shared" si="1"/>
        <v>5.3258485525266019E-2</v>
      </c>
      <c r="E13" s="66"/>
      <c r="F13" s="68">
        <v>44351</v>
      </c>
      <c r="G13" s="67">
        <v>56.93</v>
      </c>
      <c r="H13" s="70">
        <f t="shared" si="2"/>
        <v>-1.3857613026156179E-2</v>
      </c>
      <c r="I13" s="65">
        <f t="shared" si="3"/>
        <v>-0.14920858923353891</v>
      </c>
      <c r="J13" s="64">
        <f t="shared" si="4"/>
        <v>-0.17781275734216581</v>
      </c>
      <c r="K13" s="64">
        <f t="shared" si="5"/>
        <v>2.6166233470930268E-2</v>
      </c>
      <c r="L13" s="64">
        <f t="shared" si="6"/>
        <v>0.30982544012553781</v>
      </c>
    </row>
    <row r="14" spans="1:12" ht="17.5" customHeight="1" x14ac:dyDescent="0.35">
      <c r="A14" s="69" t="b">
        <f t="shared" si="0"/>
        <v>1</v>
      </c>
      <c r="B14" s="68">
        <v>44350</v>
      </c>
      <c r="C14" s="67">
        <v>319.01001000000002</v>
      </c>
      <c r="D14" s="70">
        <f t="shared" si="1"/>
        <v>-2.4762237080595328E-2</v>
      </c>
      <c r="E14" s="66"/>
      <c r="F14" s="68">
        <v>44350</v>
      </c>
      <c r="G14" s="67">
        <v>57.73</v>
      </c>
      <c r="H14" s="70">
        <f t="shared" si="2"/>
        <v>-4.2461452272989697E-2</v>
      </c>
      <c r="I14" s="65">
        <f t="shared" si="3"/>
        <v>-0.14875425396027178</v>
      </c>
      <c r="J14" s="64">
        <f t="shared" si="4"/>
        <v>-0.16984819692552633</v>
      </c>
      <c r="K14" s="64">
        <f t="shared" si="5"/>
        <v>2.8756098929366803E-2</v>
      </c>
      <c r="L14" s="64">
        <f t="shared" si="6"/>
        <v>0.39664953472201619</v>
      </c>
    </row>
    <row r="15" spans="1:12" ht="17.5" customHeight="1" x14ac:dyDescent="0.35">
      <c r="A15" s="69" t="b">
        <f t="shared" si="0"/>
        <v>1</v>
      </c>
      <c r="B15" s="68">
        <v>44349</v>
      </c>
      <c r="C15" s="67">
        <v>327.10998499999999</v>
      </c>
      <c r="D15" s="70">
        <f t="shared" si="1"/>
        <v>-1.8613938671385721E-3</v>
      </c>
      <c r="E15" s="66"/>
      <c r="F15" s="68">
        <v>44349</v>
      </c>
      <c r="G15" s="67">
        <v>60.290000999999997</v>
      </c>
      <c r="H15" s="70">
        <f t="shared" si="2"/>
        <v>1.0390531603503561E-2</v>
      </c>
      <c r="I15" s="65">
        <f t="shared" si="3"/>
        <v>-0.1500584130675944</v>
      </c>
      <c r="J15" s="64">
        <f t="shared" si="4"/>
        <v>-0.17414983166948458</v>
      </c>
      <c r="K15" s="64">
        <f t="shared" si="5"/>
        <v>6.0086617508274057E-3</v>
      </c>
      <c r="L15" s="64">
        <f t="shared" si="6"/>
        <v>0.31713158479434278</v>
      </c>
    </row>
    <row r="16" spans="1:12" ht="17.5" customHeight="1" x14ac:dyDescent="0.35">
      <c r="A16" s="69" t="b">
        <f t="shared" si="0"/>
        <v>1</v>
      </c>
      <c r="B16" s="68">
        <v>44348</v>
      </c>
      <c r="C16" s="67">
        <v>327.72000100000002</v>
      </c>
      <c r="D16" s="70">
        <f t="shared" si="1"/>
        <v>-1.1492166656085767E-2</v>
      </c>
      <c r="E16" s="66"/>
      <c r="F16" s="68">
        <v>44348</v>
      </c>
      <c r="G16" s="67">
        <v>59.669998</v>
      </c>
      <c r="H16" s="70">
        <f t="shared" si="2"/>
        <v>2.2622108744545288E-2</v>
      </c>
      <c r="I16" s="65">
        <f t="shared" si="3"/>
        <v>-0.15001650554156901</v>
      </c>
      <c r="J16" s="64">
        <f t="shared" si="4"/>
        <v>-0.188385150160961</v>
      </c>
      <c r="K16" s="64">
        <f t="shared" si="5"/>
        <v>5.6296419090483864E-3</v>
      </c>
      <c r="L16" s="64">
        <f t="shared" si="6"/>
        <v>0.33076718264133054</v>
      </c>
    </row>
    <row r="17" spans="1:12" ht="17.5" customHeight="1" x14ac:dyDescent="0.35">
      <c r="A17" s="69" t="b">
        <f t="shared" si="0"/>
        <v>1</v>
      </c>
      <c r="B17" s="68">
        <v>44344</v>
      </c>
      <c r="C17" s="67">
        <v>331.52999899999998</v>
      </c>
      <c r="D17" s="70">
        <f t="shared" si="1"/>
        <v>1.5623582726357998E-2</v>
      </c>
      <c r="E17" s="66"/>
      <c r="F17" s="68">
        <v>44344</v>
      </c>
      <c r="G17" s="67">
        <v>58.349997999999999</v>
      </c>
      <c r="H17" s="70">
        <f t="shared" si="2"/>
        <v>-1.3191323977823077E-2</v>
      </c>
      <c r="I17" s="65">
        <f t="shared" si="3"/>
        <v>-0.14975374783093087</v>
      </c>
      <c r="J17" s="64">
        <f t="shared" si="4"/>
        <v>-0.16701796352162587</v>
      </c>
      <c r="K17" s="64">
        <f t="shared" si="5"/>
        <v>6.8577929933181341E-3</v>
      </c>
      <c r="L17" s="64">
        <f t="shared" si="6"/>
        <v>0.35088319583293265</v>
      </c>
    </row>
    <row r="18" spans="1:12" ht="17.5" customHeight="1" x14ac:dyDescent="0.35">
      <c r="A18" s="69" t="b">
        <f t="shared" si="0"/>
        <v>1</v>
      </c>
      <c r="B18" s="68">
        <v>44343</v>
      </c>
      <c r="C18" s="67">
        <v>326.42999300000002</v>
      </c>
      <c r="D18" s="70">
        <f t="shared" si="1"/>
        <v>1.1654807973802139E-3</v>
      </c>
      <c r="E18" s="66"/>
      <c r="F18" s="68">
        <v>44343</v>
      </c>
      <c r="G18" s="67">
        <v>59.130001</v>
      </c>
      <c r="H18" s="70">
        <f t="shared" si="2"/>
        <v>1.9307068412586448E-2</v>
      </c>
      <c r="I18" s="65">
        <f t="shared" si="3"/>
        <v>-0.14962501467395886</v>
      </c>
      <c r="J18" s="64">
        <f t="shared" si="4"/>
        <v>-0.16625236136125326</v>
      </c>
      <c r="K18" s="64">
        <f t="shared" si="5"/>
        <v>8.0370292049212807E-3</v>
      </c>
      <c r="L18" s="64">
        <f t="shared" si="6"/>
        <v>0.3569060302920995</v>
      </c>
    </row>
    <row r="19" spans="1:12" ht="17.5" customHeight="1" x14ac:dyDescent="0.35">
      <c r="A19" s="69" t="b">
        <f t="shared" si="0"/>
        <v>1</v>
      </c>
      <c r="B19" s="68">
        <v>44342</v>
      </c>
      <c r="C19" s="67">
        <v>326.04998799999998</v>
      </c>
      <c r="D19" s="70">
        <f t="shared" si="1"/>
        <v>1.4846828357964581E-2</v>
      </c>
      <c r="E19" s="66"/>
      <c r="F19" s="68">
        <v>44342</v>
      </c>
      <c r="G19" s="67">
        <v>58.009998000000003</v>
      </c>
      <c r="H19" s="70">
        <f t="shared" si="2"/>
        <v>1.807648297648301E-2</v>
      </c>
      <c r="I19" s="65">
        <f t="shared" si="3"/>
        <v>-0.14960457002675895</v>
      </c>
      <c r="J19" s="64">
        <f t="shared" si="4"/>
        <v>-0.15136964773300524</v>
      </c>
      <c r="K19" s="64">
        <f t="shared" si="5"/>
        <v>1.1797862863654906E-2</v>
      </c>
      <c r="L19" s="64">
        <f t="shared" si="6"/>
        <v>0.33436567234044562</v>
      </c>
    </row>
    <row r="20" spans="1:12" ht="17.5" customHeight="1" x14ac:dyDescent="0.35">
      <c r="A20" s="69" t="b">
        <f t="shared" si="0"/>
        <v>1</v>
      </c>
      <c r="B20" s="68">
        <v>44341</v>
      </c>
      <c r="C20" s="67">
        <v>321.27999899999998</v>
      </c>
      <c r="D20" s="70">
        <f t="shared" si="1"/>
        <v>-8.7075196461483539E-4</v>
      </c>
      <c r="E20" s="66"/>
      <c r="F20" s="68">
        <v>44341</v>
      </c>
      <c r="G20" s="67">
        <v>56.98</v>
      </c>
      <c r="H20" s="70">
        <f t="shared" si="2"/>
        <v>1.4962611595343844E-2</v>
      </c>
      <c r="I20" s="65">
        <f t="shared" si="3"/>
        <v>-0.14981791487684559</v>
      </c>
      <c r="J20" s="64">
        <f t="shared" si="4"/>
        <v>-0.15625194887161989</v>
      </c>
      <c r="K20" s="64">
        <f t="shared" si="5"/>
        <v>6.6348550153034194E-3</v>
      </c>
      <c r="L20" s="64">
        <f t="shared" si="6"/>
        <v>0.31373077991683884</v>
      </c>
    </row>
    <row r="21" spans="1:12" ht="15.75" customHeight="1" x14ac:dyDescent="0.35">
      <c r="A21" s="69" t="b">
        <f t="shared" si="0"/>
        <v>1</v>
      </c>
      <c r="B21" s="68">
        <v>44340</v>
      </c>
      <c r="C21" s="67">
        <v>321.55999800000001</v>
      </c>
      <c r="D21" s="70">
        <f t="shared" si="1"/>
        <v>1.630848324225953E-2</v>
      </c>
      <c r="E21" s="66"/>
      <c r="F21" s="68">
        <v>44340</v>
      </c>
      <c r="G21" s="67">
        <v>56.139999000000003</v>
      </c>
      <c r="H21" s="70">
        <f t="shared" si="2"/>
        <v>1.5189873692402767E-2</v>
      </c>
      <c r="I21" s="65">
        <f t="shared" si="3"/>
        <v>-0.14977200125313467</v>
      </c>
      <c r="J21" s="64">
        <f t="shared" si="4"/>
        <v>-0.15623217003664153</v>
      </c>
      <c r="K21" s="64">
        <f t="shared" si="5"/>
        <v>2.646976901039472E-2</v>
      </c>
      <c r="L21" s="64">
        <f t="shared" si="6"/>
        <v>0.31184288354594553</v>
      </c>
    </row>
    <row r="22" spans="1:12" ht="15.75" customHeight="1" x14ac:dyDescent="0.35">
      <c r="A22" s="69" t="b">
        <f t="shared" si="0"/>
        <v>1</v>
      </c>
      <c r="B22" s="68">
        <v>44337</v>
      </c>
      <c r="C22" s="67">
        <v>316.39999399999999</v>
      </c>
      <c r="D22" s="70">
        <f t="shared" si="1"/>
        <v>-2.5592058237592141E-2</v>
      </c>
      <c r="E22" s="66"/>
      <c r="F22" s="68">
        <v>44337</v>
      </c>
      <c r="G22" s="67">
        <v>55.299999</v>
      </c>
      <c r="H22" s="70">
        <f t="shared" si="2"/>
        <v>3.8119259393718519E-3</v>
      </c>
      <c r="I22" s="65">
        <f t="shared" si="3"/>
        <v>-0.14997334332886533</v>
      </c>
      <c r="J22" s="64">
        <f t="shared" si="4"/>
        <v>-0.15738537776174863</v>
      </c>
      <c r="K22" s="64">
        <f t="shared" si="5"/>
        <v>2.5511470850341091E-2</v>
      </c>
      <c r="L22" s="64">
        <f t="shared" si="6"/>
        <v>0.31476982636018802</v>
      </c>
    </row>
    <row r="23" spans="1:12" ht="15.75" customHeight="1" x14ac:dyDescent="0.35">
      <c r="A23" s="69" t="b">
        <f t="shared" si="0"/>
        <v>1</v>
      </c>
      <c r="B23" s="68">
        <v>44336</v>
      </c>
      <c r="C23" s="67">
        <v>324.709991</v>
      </c>
      <c r="D23" s="70">
        <f t="shared" si="1"/>
        <v>4.5899634133533151E-2</v>
      </c>
      <c r="E23" s="66"/>
      <c r="F23" s="68">
        <v>44336</v>
      </c>
      <c r="G23" s="67">
        <v>55.09</v>
      </c>
      <c r="H23" s="70">
        <f t="shared" si="2"/>
        <v>-1.2547069142371803E-2</v>
      </c>
      <c r="I23" s="65">
        <f t="shared" si="3"/>
        <v>-0.14994480710930655</v>
      </c>
      <c r="J23" s="64">
        <f t="shared" si="4"/>
        <v>-0.16629916005480919</v>
      </c>
      <c r="K23" s="64">
        <f t="shared" si="5"/>
        <v>4.1314886326355688E-2</v>
      </c>
      <c r="L23" s="64">
        <f t="shared" si="6"/>
        <v>0.32153996078894181</v>
      </c>
    </row>
    <row r="24" spans="1:12" ht="15.75" customHeight="1" x14ac:dyDescent="0.35">
      <c r="A24" s="69" t="b">
        <f t="shared" si="0"/>
        <v>1</v>
      </c>
      <c r="B24" s="68">
        <v>44335</v>
      </c>
      <c r="C24" s="67">
        <v>310.459991</v>
      </c>
      <c r="D24" s="70">
        <f t="shared" si="1"/>
        <v>-7.6711440103149897E-3</v>
      </c>
      <c r="E24" s="66"/>
      <c r="F24" s="68">
        <v>44335</v>
      </c>
      <c r="G24" s="67">
        <v>55.790000999999997</v>
      </c>
      <c r="H24" s="70">
        <f t="shared" si="2"/>
        <v>-1.0464703610062021E-2</v>
      </c>
      <c r="I24" s="65">
        <f t="shared" si="3"/>
        <v>-0.14958702863660384</v>
      </c>
      <c r="J24" s="64">
        <f t="shared" si="4"/>
        <v>-0.16487570559421699</v>
      </c>
      <c r="K24" s="64">
        <f t="shared" si="5"/>
        <v>5.4217129585661904E-2</v>
      </c>
      <c r="L24" s="64">
        <f t="shared" si="6"/>
        <v>0.35748130070523293</v>
      </c>
    </row>
    <row r="25" spans="1:12" ht="15.75" customHeight="1" x14ac:dyDescent="0.35">
      <c r="A25" s="69" t="b">
        <f t="shared" si="0"/>
        <v>1</v>
      </c>
      <c r="B25" s="68">
        <v>44334</v>
      </c>
      <c r="C25" s="67">
        <v>312.85998499999999</v>
      </c>
      <c r="D25" s="70">
        <f t="shared" si="1"/>
        <v>1.2721302848700544E-2</v>
      </c>
      <c r="E25" s="66"/>
      <c r="F25" s="68">
        <v>44334</v>
      </c>
      <c r="G25" s="67">
        <v>56.380001</v>
      </c>
      <c r="H25" s="70">
        <f t="shared" si="2"/>
        <v>-3.358652996287792E-3</v>
      </c>
      <c r="I25" s="65">
        <f t="shared" si="3"/>
        <v>-0.14971727683844097</v>
      </c>
      <c r="J25" s="64">
        <f t="shared" si="4"/>
        <v>-0.16636587030249222</v>
      </c>
      <c r="K25" s="64">
        <f t="shared" si="5"/>
        <v>5.0920946973011944E-2</v>
      </c>
      <c r="L25" s="64">
        <f t="shared" si="6"/>
        <v>0.35661059441516629</v>
      </c>
    </row>
    <row r="26" spans="1:12" ht="15.75" customHeight="1" x14ac:dyDescent="0.35">
      <c r="A26" s="69" t="b">
        <f t="shared" si="0"/>
        <v>1</v>
      </c>
      <c r="B26" s="68">
        <v>44333</v>
      </c>
      <c r="C26" s="67">
        <v>308.92999300000002</v>
      </c>
      <c r="D26" s="70">
        <f t="shared" si="1"/>
        <v>3.3777581257385947E-3</v>
      </c>
      <c r="E26" s="66"/>
      <c r="F26" s="68">
        <v>44333</v>
      </c>
      <c r="G26" s="67">
        <v>56.57</v>
      </c>
      <c r="H26" s="70">
        <f t="shared" si="2"/>
        <v>2.3335763808534082E-2</v>
      </c>
      <c r="I26" s="65">
        <f t="shared" si="3"/>
        <v>-0.14969296435742438</v>
      </c>
      <c r="J26" s="64">
        <f t="shared" si="4"/>
        <v>-0.16528587495843416</v>
      </c>
      <c r="K26" s="64">
        <f t="shared" si="5"/>
        <v>5.1911249028403807E-2</v>
      </c>
      <c r="L26" s="64">
        <f t="shared" si="6"/>
        <v>0.34664592807149913</v>
      </c>
    </row>
    <row r="27" spans="1:12" ht="15.75" customHeight="1" x14ac:dyDescent="0.35">
      <c r="A27" s="69" t="b">
        <f t="shared" si="0"/>
        <v>1</v>
      </c>
      <c r="B27" s="68">
        <v>44330</v>
      </c>
      <c r="C27" s="67">
        <v>307.89001500000001</v>
      </c>
      <c r="D27" s="70">
        <f t="shared" si="1"/>
        <v>6.1104255430048937E-2</v>
      </c>
      <c r="E27" s="66"/>
      <c r="F27" s="68">
        <v>44330</v>
      </c>
      <c r="G27" s="67">
        <v>55.279998999999997</v>
      </c>
      <c r="H27" s="70">
        <f t="shared" si="2"/>
        <v>5.4358172801830973E-2</v>
      </c>
      <c r="I27" s="65">
        <f t="shared" si="3"/>
        <v>-0.1497219772732184</v>
      </c>
      <c r="J27" s="64">
        <f t="shared" si="4"/>
        <v>-0.16702015330882872</v>
      </c>
      <c r="K27" s="64">
        <f t="shared" si="5"/>
        <v>5.0798628106840847E-2</v>
      </c>
      <c r="L27" s="64">
        <f t="shared" si="6"/>
        <v>0.34790512074982283</v>
      </c>
    </row>
    <row r="28" spans="1:12" ht="15.75" customHeight="1" x14ac:dyDescent="0.35">
      <c r="A28" s="69" t="b">
        <f t="shared" si="0"/>
        <v>1</v>
      </c>
      <c r="B28" s="68">
        <v>44329</v>
      </c>
      <c r="C28" s="67">
        <v>290.16000400000001</v>
      </c>
      <c r="D28" s="70">
        <f t="shared" si="1"/>
        <v>1.5878218189373516E-3</v>
      </c>
      <c r="E28" s="66"/>
      <c r="F28" s="68">
        <v>44329</v>
      </c>
      <c r="G28" s="67">
        <v>52.43</v>
      </c>
      <c r="H28" s="70">
        <f t="shared" si="2"/>
        <v>2.7837719185952459E-2</v>
      </c>
      <c r="I28" s="65">
        <f t="shared" si="3"/>
        <v>-0.15306825433399249</v>
      </c>
      <c r="J28" s="64">
        <f t="shared" si="4"/>
        <v>-0.18789100532616818</v>
      </c>
      <c r="K28" s="64">
        <f t="shared" si="5"/>
        <v>2.1745455496842599E-2</v>
      </c>
      <c r="L28" s="64">
        <f t="shared" si="6"/>
        <v>0.19236396431725736</v>
      </c>
    </row>
    <row r="29" spans="1:12" ht="15.75" customHeight="1" x14ac:dyDescent="0.35">
      <c r="A29" s="69" t="b">
        <f t="shared" si="0"/>
        <v>1</v>
      </c>
      <c r="B29" s="68">
        <v>44328</v>
      </c>
      <c r="C29" s="67">
        <v>289.70001200000002</v>
      </c>
      <c r="D29" s="70">
        <f t="shared" si="1"/>
        <v>-3.513734554537884E-2</v>
      </c>
      <c r="E29" s="66"/>
      <c r="F29" s="68">
        <v>44328</v>
      </c>
      <c r="G29" s="67">
        <v>51.009998000000003</v>
      </c>
      <c r="H29" s="70">
        <f t="shared" si="2"/>
        <v>-3.2068367512934182E-2</v>
      </c>
      <c r="I29" s="65">
        <f t="shared" si="3"/>
        <v>-0.15306965479072202</v>
      </c>
      <c r="J29" s="64">
        <f t="shared" si="4"/>
        <v>-0.1891513230574926</v>
      </c>
      <c r="K29" s="64">
        <f t="shared" si="5"/>
        <v>-6.1103228231809215E-3</v>
      </c>
      <c r="L29" s="64">
        <f t="shared" si="6"/>
        <v>0.21979899325439925</v>
      </c>
    </row>
    <row r="30" spans="1:12" ht="15.75" customHeight="1" x14ac:dyDescent="0.35">
      <c r="A30" s="69" t="b">
        <f t="shared" si="0"/>
        <v>1</v>
      </c>
      <c r="B30" s="68">
        <v>44327</v>
      </c>
      <c r="C30" s="67">
        <v>300.25</v>
      </c>
      <c r="D30" s="70">
        <f t="shared" si="1"/>
        <v>4.0764014030434836E-2</v>
      </c>
      <c r="E30" s="66"/>
      <c r="F30" s="68">
        <v>44327</v>
      </c>
      <c r="G30" s="67">
        <v>52.700001</v>
      </c>
      <c r="H30" s="70">
        <f t="shared" si="2"/>
        <v>-2.4615917538699073E-2</v>
      </c>
      <c r="I30" s="65">
        <f t="shared" si="3"/>
        <v>-0.15441890849465781</v>
      </c>
      <c r="J30" s="64">
        <f t="shared" si="4"/>
        <v>-0.19204407249022665</v>
      </c>
      <c r="K30" s="64">
        <f t="shared" si="5"/>
        <v>-2.9653618691593102E-3</v>
      </c>
      <c r="L30" s="64">
        <f t="shared" si="6"/>
        <v>0.18463788508741596</v>
      </c>
    </row>
    <row r="31" spans="1:12" ht="15.75" customHeight="1" x14ac:dyDescent="0.35">
      <c r="A31" s="69" t="b">
        <f t="shared" si="0"/>
        <v>1</v>
      </c>
      <c r="B31" s="68">
        <v>44326</v>
      </c>
      <c r="C31" s="67">
        <v>288.48998999999998</v>
      </c>
      <c r="D31" s="70">
        <f t="shared" si="1"/>
        <v>-2.2862756498535308E-2</v>
      </c>
      <c r="E31" s="66"/>
      <c r="F31" s="68">
        <v>44326</v>
      </c>
      <c r="G31" s="67">
        <v>54.029998999999997</v>
      </c>
      <c r="H31" s="70">
        <f t="shared" si="2"/>
        <v>-1.2790078567513241E-2</v>
      </c>
      <c r="I31" s="65">
        <f t="shared" si="3"/>
        <v>-0.15370406642762413</v>
      </c>
      <c r="J31" s="64">
        <f t="shared" si="4"/>
        <v>-0.19443701605776154</v>
      </c>
      <c r="K31" s="64">
        <f t="shared" si="5"/>
        <v>8.2197241425670687E-3</v>
      </c>
      <c r="L31" s="64">
        <f t="shared" si="6"/>
        <v>0.2720515703334484</v>
      </c>
    </row>
    <row r="32" spans="1:12" ht="15.75" customHeight="1" x14ac:dyDescent="0.35">
      <c r="A32" s="69" t="b">
        <f t="shared" si="0"/>
        <v>1</v>
      </c>
      <c r="B32" s="68">
        <v>44323</v>
      </c>
      <c r="C32" s="67">
        <v>295.23998999999998</v>
      </c>
      <c r="D32" s="70">
        <f t="shared" si="1"/>
        <v>7.4731345834417873E-3</v>
      </c>
      <c r="E32" s="66"/>
      <c r="F32" s="68">
        <v>44323</v>
      </c>
      <c r="G32" s="67">
        <v>54.73</v>
      </c>
      <c r="H32" s="70">
        <f t="shared" si="2"/>
        <v>3.1668256958873764E-2</v>
      </c>
      <c r="I32" s="65">
        <f t="shared" si="3"/>
        <v>-0.1540926512566779</v>
      </c>
      <c r="J32" s="64">
        <f t="shared" si="4"/>
        <v>-0.19122561278335337</v>
      </c>
      <c r="K32" s="64">
        <f t="shared" si="5"/>
        <v>4.4128611178049677E-3</v>
      </c>
      <c r="L32" s="64">
        <f t="shared" si="6"/>
        <v>0.25339598517863049</v>
      </c>
    </row>
    <row r="33" spans="1:12" ht="15.75" customHeight="1" x14ac:dyDescent="0.35">
      <c r="A33" s="69" t="b">
        <f t="shared" si="0"/>
        <v>1</v>
      </c>
      <c r="B33" s="68">
        <v>44322</v>
      </c>
      <c r="C33" s="67">
        <v>293.04998799999998</v>
      </c>
      <c r="D33" s="70">
        <f t="shared" si="1"/>
        <v>-1.525591606244725E-2</v>
      </c>
      <c r="E33" s="66"/>
      <c r="F33" s="68">
        <v>44322</v>
      </c>
      <c r="G33" s="67">
        <v>53.049999</v>
      </c>
      <c r="H33" s="70">
        <f t="shared" si="2"/>
        <v>-4.1299230336024895E-3</v>
      </c>
      <c r="I33" s="65">
        <f t="shared" si="3"/>
        <v>-0.15427450815329449</v>
      </c>
      <c r="J33" s="64">
        <f t="shared" si="4"/>
        <v>-0.19729258531255617</v>
      </c>
      <c r="K33" s="64">
        <f t="shared" si="5"/>
        <v>-5.5338948535370259E-3</v>
      </c>
      <c r="L33" s="64">
        <f t="shared" si="6"/>
        <v>0.24541151658056695</v>
      </c>
    </row>
    <row r="34" spans="1:12" ht="15.75" customHeight="1" x14ac:dyDescent="0.35">
      <c r="A34" s="69" t="b">
        <f t="shared" si="0"/>
        <v>1</v>
      </c>
      <c r="B34" s="68">
        <v>44321</v>
      </c>
      <c r="C34" s="67">
        <v>297.58999599999999</v>
      </c>
      <c r="D34" s="70">
        <f t="shared" si="1"/>
        <v>-2.38150233134653E-2</v>
      </c>
      <c r="E34" s="66"/>
      <c r="F34" s="68">
        <v>44321</v>
      </c>
      <c r="G34" s="67">
        <v>53.27</v>
      </c>
      <c r="H34" s="70">
        <f t="shared" si="2"/>
        <v>8.9015342594989111E-3</v>
      </c>
      <c r="I34" s="65">
        <f t="shared" si="3"/>
        <v>-0.15438065647130858</v>
      </c>
      <c r="J34" s="64">
        <f t="shared" si="4"/>
        <v>-0.19901135513608592</v>
      </c>
      <c r="K34" s="64">
        <f t="shared" si="5"/>
        <v>-2.0434910622040654E-3</v>
      </c>
      <c r="L34" s="64">
        <f t="shared" si="6"/>
        <v>9.6671617071117003E-2</v>
      </c>
    </row>
    <row r="35" spans="1:12" ht="15.75" customHeight="1" x14ac:dyDescent="0.35">
      <c r="A35" s="69" t="b">
        <f t="shared" si="0"/>
        <v>1</v>
      </c>
      <c r="B35" s="68">
        <v>44320</v>
      </c>
      <c r="C35" s="67">
        <v>304.85000600000001</v>
      </c>
      <c r="D35" s="70">
        <f t="shared" si="1"/>
        <v>-2.8892732621032313E-2</v>
      </c>
      <c r="E35" s="66"/>
      <c r="F35" s="68">
        <v>44320</v>
      </c>
      <c r="G35" s="67">
        <v>52.799999</v>
      </c>
      <c r="H35" s="70">
        <f t="shared" si="2"/>
        <v>-3.0481087596053835E-2</v>
      </c>
      <c r="I35" s="65">
        <f t="shared" si="3"/>
        <v>-0.15422307557414658</v>
      </c>
      <c r="J35" s="64">
        <f t="shared" si="4"/>
        <v>-0.19947359919060265</v>
      </c>
      <c r="K35" s="64">
        <f t="shared" si="5"/>
        <v>-1.4039062160474677E-2</v>
      </c>
      <c r="L35" s="64">
        <f t="shared" si="6"/>
        <v>9.1617649203236035E-2</v>
      </c>
    </row>
    <row r="36" spans="1:12" ht="15.75" customHeight="1" x14ac:dyDescent="0.35">
      <c r="A36" s="69" t="b">
        <f t="shared" si="0"/>
        <v>1</v>
      </c>
      <c r="B36" s="68">
        <v>44319</v>
      </c>
      <c r="C36" s="67">
        <v>313.92001299999998</v>
      </c>
      <c r="D36" s="70">
        <f t="shared" si="1"/>
        <v>-1.7679988347592324E-2</v>
      </c>
      <c r="E36" s="66"/>
      <c r="F36" s="68">
        <v>44319</v>
      </c>
      <c r="G36" s="67">
        <v>54.459999000000003</v>
      </c>
      <c r="H36" s="70">
        <f t="shared" si="2"/>
        <v>1.1028859888644327E-3</v>
      </c>
      <c r="I36" s="65">
        <f t="shared" si="3"/>
        <v>-0.15530671523378517</v>
      </c>
      <c r="J36" s="64">
        <f t="shared" si="4"/>
        <v>-0.20382379157304478</v>
      </c>
      <c r="K36" s="64">
        <f t="shared" si="5"/>
        <v>-2.3123312858474465E-2</v>
      </c>
      <c r="L36" s="64">
        <f t="shared" si="6"/>
        <v>6.2567923124721314E-2</v>
      </c>
    </row>
    <row r="37" spans="1:12" ht="15.75" customHeight="1" x14ac:dyDescent="0.35">
      <c r="A37" s="69" t="b">
        <f t="shared" si="0"/>
        <v>1</v>
      </c>
      <c r="B37" s="68">
        <v>44316</v>
      </c>
      <c r="C37" s="67">
        <v>319.57000699999998</v>
      </c>
      <c r="D37" s="70">
        <f t="shared" si="1"/>
        <v>-4.7648675534438523E-3</v>
      </c>
      <c r="E37" s="66"/>
      <c r="F37" s="68">
        <v>44316</v>
      </c>
      <c r="G37" s="67">
        <v>54.400002000000001</v>
      </c>
      <c r="H37" s="70">
        <f t="shared" si="2"/>
        <v>1.3224120194153866E-2</v>
      </c>
      <c r="I37" s="65">
        <f t="shared" si="3"/>
        <v>-0.15532717261462278</v>
      </c>
      <c r="J37" s="64">
        <f t="shared" si="4"/>
        <v>-0.20403905126588365</v>
      </c>
      <c r="K37" s="64">
        <f t="shared" si="5"/>
        <v>-2.4946405192409239E-2</v>
      </c>
      <c r="L37" s="64">
        <f t="shared" si="6"/>
        <v>0.11703569317387418</v>
      </c>
    </row>
    <row r="38" spans="1:12" ht="15.75" customHeight="1" x14ac:dyDescent="0.35">
      <c r="A38" s="69" t="b">
        <f t="shared" si="0"/>
        <v>1</v>
      </c>
      <c r="B38" s="68">
        <v>44315</v>
      </c>
      <c r="C38" s="67">
        <v>321.10000600000001</v>
      </c>
      <c r="D38" s="70">
        <f t="shared" si="1"/>
        <v>-3.0641491320754666E-2</v>
      </c>
      <c r="E38" s="66"/>
      <c r="F38" s="68">
        <v>44315</v>
      </c>
      <c r="G38" s="67">
        <v>53.689999</v>
      </c>
      <c r="H38" s="70">
        <f t="shared" si="2"/>
        <v>2.6143791337887023E-3</v>
      </c>
      <c r="I38" s="65">
        <f t="shared" si="3"/>
        <v>-0.15524079462875812</v>
      </c>
      <c r="J38" s="64">
        <f t="shared" si="4"/>
        <v>-0.20609480368940616</v>
      </c>
      <c r="K38" s="64">
        <f t="shared" si="5"/>
        <v>-2.7859998925299414E-2</v>
      </c>
      <c r="L38" s="64">
        <f t="shared" si="6"/>
        <v>0.12585817278083741</v>
      </c>
    </row>
    <row r="39" spans="1:12" ht="15.75" customHeight="1" x14ac:dyDescent="0.35">
      <c r="A39" s="69" t="b">
        <f t="shared" si="0"/>
        <v>1</v>
      </c>
      <c r="B39" s="68">
        <v>44314</v>
      </c>
      <c r="C39" s="67">
        <v>331.25</v>
      </c>
      <c r="D39" s="70">
        <f t="shared" si="1"/>
        <v>-6.7168132992536655E-3</v>
      </c>
      <c r="E39" s="66"/>
      <c r="F39" s="68">
        <v>44314</v>
      </c>
      <c r="G39" s="67">
        <v>53.549999</v>
      </c>
      <c r="H39" s="70">
        <f t="shared" si="2"/>
        <v>1.308881824981345E-3</v>
      </c>
      <c r="I39" s="65">
        <f t="shared" si="3"/>
        <v>-0.15526040996654122</v>
      </c>
      <c r="J39" s="64">
        <f t="shared" si="4"/>
        <v>-0.20798070022698328</v>
      </c>
      <c r="K39" s="64">
        <f t="shared" si="5"/>
        <v>-2.7652617939033515E-2</v>
      </c>
      <c r="L39" s="64">
        <f t="shared" si="6"/>
        <v>0.15481229944549513</v>
      </c>
    </row>
    <row r="40" spans="1:12" ht="15.75" customHeight="1" x14ac:dyDescent="0.35">
      <c r="A40" s="69" t="b">
        <f t="shared" si="0"/>
        <v>1</v>
      </c>
      <c r="B40" s="68">
        <v>44313</v>
      </c>
      <c r="C40" s="67">
        <v>333.48998999999998</v>
      </c>
      <c r="D40" s="70">
        <f t="shared" si="1"/>
        <v>-8.7094194363520616E-3</v>
      </c>
      <c r="E40" s="66"/>
      <c r="F40" s="68">
        <v>44313</v>
      </c>
      <c r="G40" s="67">
        <v>53.48</v>
      </c>
      <c r="H40" s="70">
        <f t="shared" si="2"/>
        <v>-5.5782633986288799E-3</v>
      </c>
      <c r="I40" s="65">
        <f t="shared" si="3"/>
        <v>-0.15525896603145592</v>
      </c>
      <c r="J40" s="64">
        <f t="shared" si="4"/>
        <v>-0.19882390100312158</v>
      </c>
      <c r="K40" s="64">
        <f t="shared" si="5"/>
        <v>-3.1483348586034139E-2</v>
      </c>
      <c r="L40" s="64">
        <f t="shared" si="6"/>
        <v>0.17106343167557189</v>
      </c>
    </row>
    <row r="41" spans="1:12" ht="15.75" customHeight="1" x14ac:dyDescent="0.35">
      <c r="A41" s="69" t="b">
        <f t="shared" si="0"/>
        <v>1</v>
      </c>
      <c r="B41" s="68">
        <v>44312</v>
      </c>
      <c r="C41" s="67">
        <v>336.42001299999998</v>
      </c>
      <c r="D41" s="70">
        <f t="shared" si="1"/>
        <v>-1.3654476168747376E-3</v>
      </c>
      <c r="E41" s="66"/>
      <c r="F41" s="68">
        <v>44312</v>
      </c>
      <c r="G41" s="67">
        <v>53.779998999999997</v>
      </c>
      <c r="H41" s="70">
        <f t="shared" si="2"/>
        <v>1.2615288785251533E-2</v>
      </c>
      <c r="I41" s="65">
        <f t="shared" si="3"/>
        <v>-0.15534269179512469</v>
      </c>
      <c r="J41" s="64">
        <f t="shared" si="4"/>
        <v>-0.20937986040530779</v>
      </c>
      <c r="K41" s="64">
        <f t="shared" si="5"/>
        <v>-3.0691439782908687E-2</v>
      </c>
      <c r="L41" s="64">
        <f t="shared" si="6"/>
        <v>0.13100661193655341</v>
      </c>
    </row>
    <row r="42" spans="1:12" ht="15.75" customHeight="1" x14ac:dyDescent="0.35">
      <c r="A42" s="69" t="b">
        <f t="shared" si="0"/>
        <v>1</v>
      </c>
      <c r="B42" s="68">
        <v>44309</v>
      </c>
      <c r="C42" s="67">
        <v>336.88000499999998</v>
      </c>
      <c r="D42" s="70">
        <f t="shared" si="1"/>
        <v>2.6072118108842579E-2</v>
      </c>
      <c r="E42" s="66"/>
      <c r="F42" s="68">
        <v>44309</v>
      </c>
      <c r="G42" s="67">
        <v>53.110000999999997</v>
      </c>
      <c r="H42" s="70">
        <f t="shared" si="2"/>
        <v>4.076037704801827E-2</v>
      </c>
      <c r="I42" s="65">
        <f t="shared" si="3"/>
        <v>-0.15529417262650957</v>
      </c>
      <c r="J42" s="64">
        <f t="shared" si="4"/>
        <v>-0.21603137153961616</v>
      </c>
      <c r="K42" s="64">
        <f t="shared" si="5"/>
        <v>-3.0004286401696289E-2</v>
      </c>
      <c r="L42" s="64">
        <f t="shared" si="6"/>
        <v>0.12833734894770341</v>
      </c>
    </row>
    <row r="43" spans="1:12" ht="15.75" customHeight="1" x14ac:dyDescent="0.35">
      <c r="A43" s="69" t="b">
        <f t="shared" si="0"/>
        <v>1</v>
      </c>
      <c r="B43" s="68">
        <v>44308</v>
      </c>
      <c r="C43" s="67">
        <v>328.32000699999998</v>
      </c>
      <c r="D43" s="70">
        <f t="shared" si="1"/>
        <v>1.7226412280753056E-2</v>
      </c>
      <c r="E43" s="66"/>
      <c r="F43" s="68">
        <v>44308</v>
      </c>
      <c r="G43" s="67">
        <v>51.029998999999997</v>
      </c>
      <c r="H43" s="70">
        <f t="shared" si="2"/>
        <v>-1.6004666100951304E-2</v>
      </c>
      <c r="I43" s="65">
        <f t="shared" si="3"/>
        <v>-0.15628913786581028</v>
      </c>
      <c r="J43" s="64">
        <f t="shared" si="4"/>
        <v>-0.21870747577510338</v>
      </c>
      <c r="K43" s="64">
        <f t="shared" si="5"/>
        <v>-4.0152486669548515E-2</v>
      </c>
      <c r="L43" s="64">
        <f t="shared" si="6"/>
        <v>9.1706854369989516E-2</v>
      </c>
    </row>
    <row r="44" spans="1:12" ht="15.75" customHeight="1" x14ac:dyDescent="0.35">
      <c r="A44" s="69" t="b">
        <f t="shared" si="0"/>
        <v>1</v>
      </c>
      <c r="B44" s="68">
        <v>44307</v>
      </c>
      <c r="C44" s="67">
        <v>322.76001000000002</v>
      </c>
      <c r="D44" s="70">
        <f t="shared" si="1"/>
        <v>3.0455932719424261E-3</v>
      </c>
      <c r="E44" s="66"/>
      <c r="F44" s="68">
        <v>44307</v>
      </c>
      <c r="G44" s="67">
        <v>51.860000999999997</v>
      </c>
      <c r="H44" s="70">
        <f t="shared" si="2"/>
        <v>3.10139568790051E-2</v>
      </c>
      <c r="I44" s="65">
        <f t="shared" si="3"/>
        <v>-0.15611738912124104</v>
      </c>
      <c r="J44" s="64">
        <f t="shared" si="4"/>
        <v>-0.21655616862386565</v>
      </c>
      <c r="K44" s="64">
        <f t="shared" si="5"/>
        <v>-2.6492050335667146E-2</v>
      </c>
      <c r="L44" s="64">
        <f t="shared" si="6"/>
        <v>5.6351752281749205E-2</v>
      </c>
    </row>
    <row r="45" spans="1:12" ht="15.75" customHeight="1" x14ac:dyDescent="0.35">
      <c r="A45" s="69" t="b">
        <f t="shared" si="0"/>
        <v>1</v>
      </c>
      <c r="B45" s="68">
        <v>44306</v>
      </c>
      <c r="C45" s="67">
        <v>321.77999899999998</v>
      </c>
      <c r="D45" s="70">
        <f t="shared" si="1"/>
        <v>-7.862325724448227E-3</v>
      </c>
      <c r="E45" s="66"/>
      <c r="F45" s="68">
        <v>44306</v>
      </c>
      <c r="G45" s="67">
        <v>50.299999</v>
      </c>
      <c r="H45" s="70">
        <f t="shared" si="2"/>
        <v>-8.5288285677821873E-2</v>
      </c>
      <c r="I45" s="65">
        <f t="shared" si="3"/>
        <v>-0.15615864118542158</v>
      </c>
      <c r="J45" s="64">
        <f t="shared" si="4"/>
        <v>-0.21604334763290831</v>
      </c>
      <c r="K45" s="64">
        <f t="shared" si="5"/>
        <v>-1.4723554270971611E-2</v>
      </c>
      <c r="L45" s="64">
        <f t="shared" si="6"/>
        <v>-8.9525377637153264E-2</v>
      </c>
    </row>
    <row r="46" spans="1:12" ht="15.75" customHeight="1" x14ac:dyDescent="0.35">
      <c r="A46" s="69" t="b">
        <f t="shared" si="0"/>
        <v>1</v>
      </c>
      <c r="B46" s="68">
        <v>44305</v>
      </c>
      <c r="C46" s="67">
        <v>324.32998700000002</v>
      </c>
      <c r="D46" s="70">
        <f t="shared" si="1"/>
        <v>-1.7032958919849905E-2</v>
      </c>
      <c r="E46" s="66"/>
      <c r="F46" s="68">
        <v>44305</v>
      </c>
      <c r="G46" s="67">
        <v>54.990001999999997</v>
      </c>
      <c r="H46" s="70">
        <f t="shared" si="2"/>
        <v>-1.5750796773774778E-2</v>
      </c>
      <c r="I46" s="65">
        <f t="shared" si="3"/>
        <v>-0.15759820659104379</v>
      </c>
      <c r="J46" s="64">
        <f t="shared" si="4"/>
        <v>-0.22318481353827979</v>
      </c>
      <c r="K46" s="64">
        <f t="shared" si="5"/>
        <v>-2.077595259627146E-2</v>
      </c>
      <c r="L46" s="64">
        <f t="shared" si="6"/>
        <v>-0.10185399310674477</v>
      </c>
    </row>
    <row r="47" spans="1:12" ht="15.75" customHeight="1" x14ac:dyDescent="0.35">
      <c r="A47" s="69" t="b">
        <f t="shared" si="0"/>
        <v>1</v>
      </c>
      <c r="B47" s="68">
        <v>44302</v>
      </c>
      <c r="C47" s="67">
        <v>329.95001200000002</v>
      </c>
      <c r="D47" s="70">
        <f t="shared" si="1"/>
        <v>-7.3108880301027135E-3</v>
      </c>
      <c r="E47" s="66"/>
      <c r="F47" s="68">
        <v>44302</v>
      </c>
      <c r="G47" s="67">
        <v>55.869999</v>
      </c>
      <c r="H47" s="70">
        <f t="shared" si="2"/>
        <v>-4.4547399225719486E-3</v>
      </c>
      <c r="I47" s="65">
        <f t="shared" si="3"/>
        <v>-0.15796788423139474</v>
      </c>
      <c r="J47" s="64">
        <f t="shared" si="4"/>
        <v>-0.22363632132455219</v>
      </c>
      <c r="K47" s="64">
        <f t="shared" si="5"/>
        <v>-2.3318457255488978E-2</v>
      </c>
      <c r="L47" s="64">
        <f t="shared" si="6"/>
        <v>-0.11300075439323165</v>
      </c>
    </row>
    <row r="48" spans="1:12" ht="15.75" customHeight="1" x14ac:dyDescent="0.35">
      <c r="A48" s="69" t="b">
        <f t="shared" si="0"/>
        <v>1</v>
      </c>
      <c r="B48" s="68">
        <v>44301</v>
      </c>
      <c r="C48" s="67">
        <v>332.38000499999998</v>
      </c>
      <c r="D48" s="70">
        <f t="shared" si="1"/>
        <v>9.6597596721836876E-3</v>
      </c>
      <c r="E48" s="66"/>
      <c r="F48" s="68">
        <v>44301</v>
      </c>
      <c r="G48" s="67">
        <v>56.119999</v>
      </c>
      <c r="H48" s="70">
        <f t="shared" si="2"/>
        <v>-1.4054796699044192E-2</v>
      </c>
      <c r="I48" s="65">
        <f t="shared" si="3"/>
        <v>-0.1580303913799217</v>
      </c>
      <c r="J48" s="64">
        <f t="shared" si="4"/>
        <v>-0.22250539449908743</v>
      </c>
      <c r="K48" s="64">
        <f t="shared" si="5"/>
        <v>-2.2629641392829691E-2</v>
      </c>
      <c r="L48" s="64">
        <f t="shared" si="6"/>
        <v>-0.15305242802969946</v>
      </c>
    </row>
    <row r="49" spans="1:12" ht="15.75" customHeight="1" x14ac:dyDescent="0.35">
      <c r="A49" s="69" t="b">
        <f t="shared" si="0"/>
        <v>1</v>
      </c>
      <c r="B49" s="68">
        <v>44300</v>
      </c>
      <c r="C49" s="67">
        <v>329.20001200000002</v>
      </c>
      <c r="D49" s="70">
        <f t="shared" si="1"/>
        <v>-3.9533152443471886E-2</v>
      </c>
      <c r="E49" s="66"/>
      <c r="F49" s="68">
        <v>44300</v>
      </c>
      <c r="G49" s="67">
        <v>56.919998</v>
      </c>
      <c r="H49" s="70">
        <f t="shared" si="2"/>
        <v>4.5887398517472366E-3</v>
      </c>
      <c r="I49" s="65">
        <f t="shared" si="3"/>
        <v>-0.15796873334464331</v>
      </c>
      <c r="J49" s="64">
        <f t="shared" si="4"/>
        <v>-0.22252605556131055</v>
      </c>
      <c r="K49" s="64">
        <f t="shared" si="5"/>
        <v>-1.8260937678742605E-2</v>
      </c>
      <c r="L49" s="64">
        <f t="shared" si="6"/>
        <v>-0.13019413514621725</v>
      </c>
    </row>
    <row r="50" spans="1:12" ht="15.75" customHeight="1" x14ac:dyDescent="0.35">
      <c r="A50" s="69" t="b">
        <f t="shared" si="0"/>
        <v>1</v>
      </c>
      <c r="B50" s="68">
        <v>44299</v>
      </c>
      <c r="C50" s="67">
        <v>342.75</v>
      </c>
      <c r="D50" s="70">
        <f t="shared" si="1"/>
        <v>6.6063230815115226E-2</v>
      </c>
      <c r="E50" s="66"/>
      <c r="F50" s="68">
        <v>44299</v>
      </c>
      <c r="G50" s="67">
        <v>56.66</v>
      </c>
      <c r="H50" s="70">
        <f t="shared" si="2"/>
        <v>8.9031339031337975E-3</v>
      </c>
      <c r="I50" s="65">
        <f t="shared" si="3"/>
        <v>-0.15795242880889579</v>
      </c>
      <c r="J50" s="64">
        <f t="shared" si="4"/>
        <v>-0.21791214708155204</v>
      </c>
      <c r="K50" s="64">
        <f t="shared" si="5"/>
        <v>-1.2955720713473546E-2</v>
      </c>
      <c r="L50" s="64">
        <f t="shared" si="6"/>
        <v>-0.10008935623131086</v>
      </c>
    </row>
    <row r="51" spans="1:12" ht="15.75" customHeight="1" x14ac:dyDescent="0.35">
      <c r="A51" s="69" t="b">
        <f t="shared" si="0"/>
        <v>1</v>
      </c>
      <c r="B51" s="68">
        <v>44298</v>
      </c>
      <c r="C51" s="67">
        <v>321.51001000000002</v>
      </c>
      <c r="D51" s="70">
        <f t="shared" si="1"/>
        <v>-3.533190829688837E-3</v>
      </c>
      <c r="E51" s="66"/>
      <c r="F51" s="68">
        <v>44298</v>
      </c>
      <c r="G51" s="67">
        <v>56.16</v>
      </c>
      <c r="H51" s="70">
        <f t="shared" si="2"/>
        <v>-3.884990587027215E-2</v>
      </c>
      <c r="I51" s="65">
        <f t="shared" si="3"/>
        <v>-0.1587789493306675</v>
      </c>
      <c r="J51" s="64">
        <f t="shared" si="4"/>
        <v>-0.21551332460660647</v>
      </c>
      <c r="K51" s="64">
        <f t="shared" si="5"/>
        <v>-1.9653548282253901E-2</v>
      </c>
      <c r="L51" s="64">
        <f t="shared" si="6"/>
        <v>-0.10333085922832373</v>
      </c>
    </row>
    <row r="52" spans="1:12" ht="15.75" customHeight="1" x14ac:dyDescent="0.35">
      <c r="A52" s="69" t="b">
        <f t="shared" si="0"/>
        <v>1</v>
      </c>
      <c r="B52" s="68">
        <v>44295</v>
      </c>
      <c r="C52" s="67">
        <v>322.64999399999999</v>
      </c>
      <c r="D52" s="70">
        <f t="shared" si="1"/>
        <v>-2.605048607235716E-2</v>
      </c>
      <c r="E52" s="66"/>
      <c r="F52" s="68">
        <v>44295</v>
      </c>
      <c r="G52" s="67">
        <v>58.43</v>
      </c>
      <c r="H52" s="70">
        <f t="shared" si="2"/>
        <v>-1.6826518593303086E-2</v>
      </c>
      <c r="I52" s="65">
        <f t="shared" si="3"/>
        <v>-0.15916259770436</v>
      </c>
      <c r="J52" s="64">
        <f t="shared" si="4"/>
        <v>-0.21140505193232323</v>
      </c>
      <c r="K52" s="64">
        <f t="shared" si="5"/>
        <v>-2.119466307099431E-2</v>
      </c>
      <c r="L52" s="64">
        <f t="shared" si="6"/>
        <v>-3.5460556072447191E-2</v>
      </c>
    </row>
    <row r="53" spans="1:12" ht="15.75" customHeight="1" x14ac:dyDescent="0.35">
      <c r="A53" s="69" t="b">
        <f t="shared" si="0"/>
        <v>1</v>
      </c>
      <c r="B53" s="68">
        <v>44294</v>
      </c>
      <c r="C53" s="67">
        <v>331.27999899999998</v>
      </c>
      <c r="D53" s="70">
        <f t="shared" si="1"/>
        <v>2.5380748823665034E-2</v>
      </c>
      <c r="E53" s="66"/>
      <c r="F53" s="68">
        <v>44294</v>
      </c>
      <c r="G53" s="67">
        <v>59.43</v>
      </c>
      <c r="H53" s="70">
        <f t="shared" si="2"/>
        <v>-2.3501762632197609E-3</v>
      </c>
      <c r="I53" s="65">
        <f t="shared" si="3"/>
        <v>-0.15974804290550038</v>
      </c>
      <c r="J53" s="64">
        <f t="shared" si="4"/>
        <v>-0.22174211783196246</v>
      </c>
      <c r="K53" s="64">
        <f t="shared" si="5"/>
        <v>-3.1302490266462583E-2</v>
      </c>
      <c r="L53" s="64">
        <f t="shared" si="6"/>
        <v>-4.6660710669024143E-2</v>
      </c>
    </row>
    <row r="54" spans="1:12" ht="15.75" customHeight="1" x14ac:dyDescent="0.35">
      <c r="A54" s="69" t="b">
        <f t="shared" si="0"/>
        <v>1</v>
      </c>
      <c r="B54" s="68">
        <v>44293</v>
      </c>
      <c r="C54" s="67">
        <v>323.07998700000002</v>
      </c>
      <c r="D54" s="70">
        <f t="shared" si="1"/>
        <v>-2.0346347120539954E-2</v>
      </c>
      <c r="E54" s="66"/>
      <c r="F54" s="68">
        <v>44293</v>
      </c>
      <c r="G54" s="67">
        <v>59.57</v>
      </c>
      <c r="H54" s="70">
        <f t="shared" si="2"/>
        <v>1.5131136516477461E-3</v>
      </c>
      <c r="I54" s="65">
        <f t="shared" si="3"/>
        <v>-0.15972966778464781</v>
      </c>
      <c r="J54" s="64">
        <f t="shared" si="4"/>
        <v>-0.20677755970570227</v>
      </c>
      <c r="K54" s="64">
        <f t="shared" si="5"/>
        <v>-2.5694728913015823E-2</v>
      </c>
      <c r="L54" s="64">
        <f t="shared" si="6"/>
        <v>-4.4496950660054761E-2</v>
      </c>
    </row>
    <row r="55" spans="1:12" ht="15.75" customHeight="1" x14ac:dyDescent="0.35">
      <c r="A55" s="69" t="b">
        <f t="shared" si="0"/>
        <v>1</v>
      </c>
      <c r="B55" s="68">
        <v>44292</v>
      </c>
      <c r="C55" s="67">
        <v>329.790009</v>
      </c>
      <c r="D55" s="70">
        <f t="shared" si="1"/>
        <v>1.7996104957293868E-2</v>
      </c>
      <c r="E55" s="66"/>
      <c r="F55" s="68">
        <v>44292</v>
      </c>
      <c r="G55" s="67">
        <v>59.48</v>
      </c>
      <c r="H55" s="70">
        <f t="shared" si="2"/>
        <v>3.2045706998722334E-3</v>
      </c>
      <c r="I55" s="65">
        <f t="shared" si="3"/>
        <v>-0.15975525613225583</v>
      </c>
      <c r="J55" s="64">
        <f t="shared" si="4"/>
        <v>-0.19926727902455332</v>
      </c>
      <c r="K55" s="64">
        <f t="shared" si="5"/>
        <v>-2.8196092117828957E-2</v>
      </c>
      <c r="L55" s="64">
        <f t="shared" si="6"/>
        <v>-7.0635344172128162E-2</v>
      </c>
    </row>
    <row r="56" spans="1:12" ht="15.75" customHeight="1" x14ac:dyDescent="0.35">
      <c r="A56" s="69" t="b">
        <f t="shared" si="0"/>
        <v>1</v>
      </c>
      <c r="B56" s="68">
        <v>44291</v>
      </c>
      <c r="C56" s="67">
        <v>323.959991</v>
      </c>
      <c r="D56" s="70">
        <f t="shared" si="1"/>
        <v>-6.958342039230736E-3</v>
      </c>
      <c r="E56" s="66"/>
      <c r="F56" s="68">
        <v>44291</v>
      </c>
      <c r="G56" s="67">
        <v>59.290000999999997</v>
      </c>
      <c r="H56" s="70">
        <f t="shared" si="2"/>
        <v>2.5423746108612866E-2</v>
      </c>
      <c r="I56" s="65">
        <f t="shared" si="3"/>
        <v>-0.15980880972067676</v>
      </c>
      <c r="J56" s="64">
        <f t="shared" si="4"/>
        <v>-0.19995565640669161</v>
      </c>
      <c r="K56" s="64">
        <f t="shared" si="5"/>
        <v>-3.1161592320827092E-2</v>
      </c>
      <c r="L56" s="64">
        <f t="shared" si="6"/>
        <v>-5.9947092695515056E-2</v>
      </c>
    </row>
    <row r="57" spans="1:12" ht="15.75" customHeight="1" x14ac:dyDescent="0.35">
      <c r="A57" s="69" t="b">
        <f t="shared" si="0"/>
        <v>1</v>
      </c>
      <c r="B57" s="68">
        <v>44287</v>
      </c>
      <c r="C57" s="67">
        <v>326.23001099999999</v>
      </c>
      <c r="D57" s="70">
        <f t="shared" si="1"/>
        <v>1.5375523239504085E-2</v>
      </c>
      <c r="E57" s="66"/>
      <c r="F57" s="68">
        <v>44287</v>
      </c>
      <c r="G57" s="67">
        <v>57.82</v>
      </c>
      <c r="H57" s="70">
        <f t="shared" si="2"/>
        <v>4.866162584877376E-3</v>
      </c>
      <c r="I57" s="65">
        <f t="shared" si="3"/>
        <v>-0.15960386458585035</v>
      </c>
      <c r="J57" s="64">
        <f t="shared" si="4"/>
        <v>-0.20211443616088323</v>
      </c>
      <c r="K57" s="64">
        <f t="shared" si="5"/>
        <v>-4.5467629610806734E-2</v>
      </c>
      <c r="L57" s="64">
        <f t="shared" si="6"/>
        <v>-4.7763728353363663E-2</v>
      </c>
    </row>
    <row r="58" spans="1:12" ht="15.75" customHeight="1" x14ac:dyDescent="0.35">
      <c r="A58" s="69" t="b">
        <f t="shared" si="0"/>
        <v>1</v>
      </c>
      <c r="B58" s="68">
        <v>44286</v>
      </c>
      <c r="C58" s="67">
        <v>321.290009</v>
      </c>
      <c r="D58" s="70">
        <f t="shared" si="1"/>
        <v>2.5862916913931278E-2</v>
      </c>
      <c r="E58" s="66"/>
      <c r="F58" s="68">
        <v>44286</v>
      </c>
      <c r="G58" s="67">
        <v>57.540000999999997</v>
      </c>
      <c r="H58" s="70">
        <f t="shared" si="2"/>
        <v>-1.1510015658993678E-2</v>
      </c>
      <c r="I58" s="65">
        <f t="shared" si="3"/>
        <v>-0.15966465654551826</v>
      </c>
      <c r="J58" s="64">
        <f t="shared" si="4"/>
        <v>-0.20359380289481277</v>
      </c>
      <c r="K58" s="64">
        <f t="shared" si="5"/>
        <v>-4.558089303384398E-2</v>
      </c>
      <c r="L58" s="64">
        <f t="shared" si="6"/>
        <v>-4.6313259478289306E-2</v>
      </c>
    </row>
    <row r="59" spans="1:12" ht="15.75" customHeight="1" x14ac:dyDescent="0.35">
      <c r="A59" s="69" t="b">
        <f t="shared" si="0"/>
        <v>1</v>
      </c>
      <c r="B59" s="68">
        <v>44285</v>
      </c>
      <c r="C59" s="67">
        <v>313.19000199999999</v>
      </c>
      <c r="D59" s="70">
        <f t="shared" si="1"/>
        <v>1.5564664115341076E-2</v>
      </c>
      <c r="E59" s="66"/>
      <c r="F59" s="68">
        <v>44285</v>
      </c>
      <c r="G59" s="67">
        <v>58.209999000000003</v>
      </c>
      <c r="H59" s="70">
        <f t="shared" si="2"/>
        <v>3.5765088331582096E-2</v>
      </c>
      <c r="I59" s="65">
        <f t="shared" si="3"/>
        <v>-0.15946606407685304</v>
      </c>
      <c r="J59" s="64">
        <f t="shared" si="4"/>
        <v>-0.18449487435735784</v>
      </c>
      <c r="K59" s="64">
        <f t="shared" si="5"/>
        <v>-3.9989172968007275E-2</v>
      </c>
      <c r="L59" s="64">
        <f t="shared" si="6"/>
        <v>-1.3054611447661846E-2</v>
      </c>
    </row>
    <row r="60" spans="1:12" ht="15.75" customHeight="1" x14ac:dyDescent="0.35">
      <c r="A60" s="69" t="b">
        <f t="shared" si="0"/>
        <v>1</v>
      </c>
      <c r="B60" s="68">
        <v>44284</v>
      </c>
      <c r="C60" s="67">
        <v>308.39001500000001</v>
      </c>
      <c r="D60" s="70">
        <f t="shared" si="1"/>
        <v>-3.6130634681770246E-2</v>
      </c>
      <c r="E60" s="66"/>
      <c r="F60" s="68">
        <v>44284</v>
      </c>
      <c r="G60" s="67">
        <v>56.200001</v>
      </c>
      <c r="H60" s="70">
        <f t="shared" si="2"/>
        <v>-1.1085711381815577E-2</v>
      </c>
      <c r="I60" s="65">
        <f t="shared" si="3"/>
        <v>-0.15995693113735915</v>
      </c>
      <c r="J60" s="64">
        <f t="shared" si="4"/>
        <v>-0.16163047514641432</v>
      </c>
      <c r="K60" s="64">
        <f t="shared" si="5"/>
        <v>-4.5676763736721734E-2</v>
      </c>
      <c r="L60" s="64">
        <f t="shared" si="6"/>
        <v>-2.481584839024023E-2</v>
      </c>
    </row>
    <row r="61" spans="1:12" ht="15.75" customHeight="1" x14ac:dyDescent="0.35">
      <c r="A61" s="69" t="b">
        <f t="shared" si="0"/>
        <v>1</v>
      </c>
      <c r="B61" s="68">
        <v>44281</v>
      </c>
      <c r="C61" s="67">
        <v>319.95001200000002</v>
      </c>
      <c r="D61" s="70">
        <f t="shared" si="1"/>
        <v>1.6198208362111277E-2</v>
      </c>
      <c r="E61" s="66"/>
      <c r="F61" s="68">
        <v>44281</v>
      </c>
      <c r="G61" s="67">
        <v>56.830002</v>
      </c>
      <c r="H61" s="70">
        <f t="shared" si="2"/>
        <v>1.3916200069869822E-2</v>
      </c>
      <c r="I61" s="65">
        <f t="shared" si="3"/>
        <v>-0.16053581913022519</v>
      </c>
      <c r="J61" s="64">
        <f t="shared" si="4"/>
        <v>-0.16451805665604016</v>
      </c>
      <c r="K61" s="64">
        <f t="shared" si="5"/>
        <v>-5.3248707562427638E-2</v>
      </c>
      <c r="L61" s="64">
        <f t="shared" si="6"/>
        <v>-3.8994604969835048E-2</v>
      </c>
    </row>
    <row r="62" spans="1:12" ht="15.75" customHeight="1" x14ac:dyDescent="0.35">
      <c r="A62" s="69" t="b">
        <f t="shared" si="0"/>
        <v>1</v>
      </c>
      <c r="B62" s="68">
        <v>44280</v>
      </c>
      <c r="C62" s="67">
        <v>314.85000600000001</v>
      </c>
      <c r="D62" s="70">
        <f t="shared" si="1"/>
        <v>-3.4920308338459716E-4</v>
      </c>
      <c r="E62" s="66"/>
      <c r="F62" s="68">
        <v>44280</v>
      </c>
      <c r="G62" s="67">
        <v>56.049999</v>
      </c>
      <c r="H62" s="70">
        <f t="shared" si="2"/>
        <v>4.1240886448415948E-2</v>
      </c>
      <c r="I62" s="65">
        <f t="shared" si="3"/>
        <v>-0.1607196188027607</v>
      </c>
      <c r="J62" s="64">
        <f t="shared" si="4"/>
        <v>-0.16272336405131085</v>
      </c>
      <c r="K62" s="64">
        <f t="shared" si="5"/>
        <v>-7.7284987842194883E-2</v>
      </c>
      <c r="L62" s="64">
        <f t="shared" si="6"/>
        <v>-4.104037375412313E-2</v>
      </c>
    </row>
    <row r="63" spans="1:12" ht="15.75" customHeight="1" x14ac:dyDescent="0.35">
      <c r="A63" s="69" t="b">
        <f t="shared" si="0"/>
        <v>1</v>
      </c>
      <c r="B63" s="68">
        <v>44279</v>
      </c>
      <c r="C63" s="67">
        <v>314.959991</v>
      </c>
      <c r="D63" s="70">
        <f t="shared" si="1"/>
        <v>-7.2992754503392043E-2</v>
      </c>
      <c r="E63" s="66"/>
      <c r="F63" s="68">
        <v>44279</v>
      </c>
      <c r="G63" s="67">
        <v>53.830002</v>
      </c>
      <c r="H63" s="70">
        <f t="shared" si="2"/>
        <v>-9.7497974659712661E-3</v>
      </c>
      <c r="I63" s="65">
        <f t="shared" si="3"/>
        <v>-0.16067171005191272</v>
      </c>
      <c r="J63" s="64">
        <f t="shared" si="4"/>
        <v>-0.16923466745616125</v>
      </c>
      <c r="K63" s="64">
        <f t="shared" si="5"/>
        <v>-9.2065393913506197E-2</v>
      </c>
      <c r="L63" s="64">
        <f t="shared" si="6"/>
        <v>-7.5713881828300925E-2</v>
      </c>
    </row>
    <row r="64" spans="1:12" ht="15.75" customHeight="1" x14ac:dyDescent="0.35">
      <c r="A64" s="69" t="b">
        <f t="shared" si="0"/>
        <v>1</v>
      </c>
      <c r="B64" s="68">
        <v>44278</v>
      </c>
      <c r="C64" s="67">
        <v>339.76001000000002</v>
      </c>
      <c r="D64" s="70">
        <f t="shared" si="1"/>
        <v>3.4277047184170462E-2</v>
      </c>
      <c r="E64" s="66"/>
      <c r="F64" s="68">
        <v>44278</v>
      </c>
      <c r="G64" s="67">
        <v>54.360000999999997</v>
      </c>
      <c r="H64" s="70">
        <f t="shared" si="2"/>
        <v>-6.8061046869156705E-2</v>
      </c>
      <c r="I64" s="65">
        <f t="shared" si="3"/>
        <v>-0.16191765848172004</v>
      </c>
      <c r="J64" s="64">
        <f t="shared" si="4"/>
        <v>-0.1720457325746248</v>
      </c>
      <c r="K64" s="64">
        <f t="shared" si="5"/>
        <v>-0.13077593678980753</v>
      </c>
      <c r="L64" s="64">
        <f t="shared" si="6"/>
        <v>-0.10982074029102314</v>
      </c>
    </row>
    <row r="65" spans="1:12" ht="15.75" customHeight="1" x14ac:dyDescent="0.35">
      <c r="A65" s="69" t="b">
        <f t="shared" si="0"/>
        <v>1</v>
      </c>
      <c r="B65" s="68">
        <v>44277</v>
      </c>
      <c r="C65" s="67">
        <v>328.5</v>
      </c>
      <c r="D65" s="70">
        <f t="shared" si="1"/>
        <v>6.8656590797013806E-3</v>
      </c>
      <c r="E65" s="66"/>
      <c r="F65" s="68">
        <v>44277</v>
      </c>
      <c r="G65" s="67">
        <v>58.330002</v>
      </c>
      <c r="H65" s="70">
        <f t="shared" si="2"/>
        <v>-4.0151357577752234E-2</v>
      </c>
      <c r="I65" s="65">
        <f t="shared" si="3"/>
        <v>-0.16034416553299574</v>
      </c>
      <c r="J65" s="64">
        <f t="shared" si="4"/>
        <v>-0.1659593020445814</v>
      </c>
      <c r="K65" s="64">
        <f t="shared" si="5"/>
        <v>-8.6829016223937724E-2</v>
      </c>
      <c r="L65" s="64">
        <f t="shared" si="6"/>
        <v>-8.0239558787440421E-2</v>
      </c>
    </row>
    <row r="66" spans="1:12" ht="15.75" customHeight="1" x14ac:dyDescent="0.35">
      <c r="A66" s="69" t="b">
        <f t="shared" ref="A66:A129" si="7">B66=F66</f>
        <v>1</v>
      </c>
      <c r="B66" s="68">
        <v>44274</v>
      </c>
      <c r="C66" s="67">
        <v>326.26001000000002</v>
      </c>
      <c r="D66" s="70">
        <f t="shared" ref="D66:D129" si="8">C66/C67-1</f>
        <v>3.1423883346082704E-2</v>
      </c>
      <c r="E66" s="66"/>
      <c r="F66" s="68">
        <v>44274</v>
      </c>
      <c r="G66" s="67">
        <v>60.77</v>
      </c>
      <c r="H66" s="70">
        <f t="shared" ref="H66:H129" si="9">G66/G67-1</f>
        <v>-8.2209799408083928E-4</v>
      </c>
      <c r="I66" s="65">
        <f t="shared" ref="I66:I129" si="10">CORREL(D66:D567,H66:H567)</f>
        <v>-0.16034776433086373</v>
      </c>
      <c r="J66" s="64">
        <f t="shared" ref="J66:J129" si="11">CORREL($D66:$D315,$H66:$H315)</f>
        <v>-0.20939336487210669</v>
      </c>
      <c r="K66" s="64">
        <f t="shared" ref="K66:K129" si="12">CORREL(D66:D155,H66:H155)</f>
        <v>-0.26420188680710344</v>
      </c>
      <c r="L66" s="64">
        <f t="shared" ref="L66:L129" si="13">CORREL(D66:D96,H66:H96)</f>
        <v>-7.3227162368174184E-2</v>
      </c>
    </row>
    <row r="67" spans="1:12" ht="15.75" customHeight="1" x14ac:dyDescent="0.35">
      <c r="A67" s="69" t="b">
        <f t="shared" si="7"/>
        <v>1</v>
      </c>
      <c r="B67" s="68">
        <v>44273</v>
      </c>
      <c r="C67" s="67">
        <v>316.32000699999998</v>
      </c>
      <c r="D67" s="70">
        <f t="shared" si="8"/>
        <v>-6.0389090635183607E-2</v>
      </c>
      <c r="E67" s="66"/>
      <c r="F67" s="68">
        <v>44273</v>
      </c>
      <c r="G67" s="67">
        <v>60.82</v>
      </c>
      <c r="H67" s="70">
        <f t="shared" si="9"/>
        <v>-2.6100896299425247E-2</v>
      </c>
      <c r="I67" s="65">
        <f t="shared" si="10"/>
        <v>-0.16037649315685906</v>
      </c>
      <c r="J67" s="64">
        <f t="shared" si="11"/>
        <v>-0.18342866167878827</v>
      </c>
      <c r="K67" s="64">
        <f t="shared" si="12"/>
        <v>-0.26439037819960071</v>
      </c>
      <c r="L67" s="64">
        <f t="shared" si="13"/>
        <v>-7.1568597377353202E-2</v>
      </c>
    </row>
    <row r="68" spans="1:12" ht="15.75" customHeight="1" x14ac:dyDescent="0.35">
      <c r="A68" s="69" t="b">
        <f t="shared" si="7"/>
        <v>1</v>
      </c>
      <c r="B68" s="68">
        <v>44272</v>
      </c>
      <c r="C68" s="67">
        <v>336.64999399999999</v>
      </c>
      <c r="D68" s="70">
        <f t="shared" si="8"/>
        <v>4.6854693234781308E-3</v>
      </c>
      <c r="E68" s="66"/>
      <c r="F68" s="68">
        <v>44272</v>
      </c>
      <c r="G68" s="67">
        <v>62.450001</v>
      </c>
      <c r="H68" s="70">
        <f t="shared" si="9"/>
        <v>4.4139775219197874E-2</v>
      </c>
      <c r="I68" s="65">
        <f t="shared" si="10"/>
        <v>-0.16242796513699143</v>
      </c>
      <c r="J68" s="64">
        <f t="shared" si="11"/>
        <v>-0.17488517548498186</v>
      </c>
      <c r="K68" s="64">
        <f t="shared" si="12"/>
        <v>-0.26614032524101727</v>
      </c>
      <c r="L68" s="64">
        <f t="shared" si="13"/>
        <v>-0.11486044094970327</v>
      </c>
    </row>
    <row r="69" spans="1:12" ht="15.75" customHeight="1" x14ac:dyDescent="0.35">
      <c r="A69" s="69" t="b">
        <f t="shared" si="7"/>
        <v>1</v>
      </c>
      <c r="B69" s="68">
        <v>44271</v>
      </c>
      <c r="C69" s="67">
        <v>335.07998700000002</v>
      </c>
      <c r="D69" s="70">
        <f t="shared" si="8"/>
        <v>-4.2628608571428472E-2</v>
      </c>
      <c r="E69" s="66"/>
      <c r="F69" s="68">
        <v>44271</v>
      </c>
      <c r="G69" s="67">
        <v>59.810001</v>
      </c>
      <c r="H69" s="70">
        <f t="shared" si="9"/>
        <v>-1.854279649725632E-2</v>
      </c>
      <c r="I69" s="65">
        <f t="shared" si="10"/>
        <v>-0.16258699617406935</v>
      </c>
      <c r="J69" s="64">
        <f t="shared" si="11"/>
        <v>-0.17532065305414482</v>
      </c>
      <c r="K69" s="64">
        <f t="shared" si="12"/>
        <v>-0.27705075974190491</v>
      </c>
      <c r="L69" s="64">
        <f t="shared" si="13"/>
        <v>-0.12872534996911444</v>
      </c>
    </row>
    <row r="70" spans="1:12" ht="15.75" customHeight="1" x14ac:dyDescent="0.35">
      <c r="A70" s="69" t="b">
        <f t="shared" si="7"/>
        <v>1</v>
      </c>
      <c r="B70" s="68">
        <v>44270</v>
      </c>
      <c r="C70" s="67">
        <v>350</v>
      </c>
      <c r="D70" s="70">
        <f t="shared" si="8"/>
        <v>1.0421735164623636E-2</v>
      </c>
      <c r="E70" s="66"/>
      <c r="F70" s="68">
        <v>44270</v>
      </c>
      <c r="G70" s="67">
        <v>60.939999</v>
      </c>
      <c r="H70" s="70">
        <f t="shared" si="9"/>
        <v>8.2607886256743868E-2</v>
      </c>
      <c r="I70" s="65">
        <f t="shared" si="10"/>
        <v>-0.16365958871392761</v>
      </c>
      <c r="J70" s="64">
        <f t="shared" si="11"/>
        <v>-0.19061494848582813</v>
      </c>
      <c r="K70" s="64">
        <f t="shared" si="12"/>
        <v>-0.28536013664465476</v>
      </c>
      <c r="L70" s="64">
        <f t="shared" si="13"/>
        <v>-0.12611949203841949</v>
      </c>
    </row>
    <row r="71" spans="1:12" ht="15.75" customHeight="1" x14ac:dyDescent="0.35">
      <c r="A71" s="69" t="b">
        <f t="shared" si="7"/>
        <v>1</v>
      </c>
      <c r="B71" s="68">
        <v>44267</v>
      </c>
      <c r="C71" s="67">
        <v>346.39001500000001</v>
      </c>
      <c r="D71" s="70">
        <f t="shared" si="8"/>
        <v>-2.4720549817363047E-2</v>
      </c>
      <c r="E71" s="66"/>
      <c r="F71" s="68">
        <v>44267</v>
      </c>
      <c r="G71" s="67">
        <v>56.290000999999997</v>
      </c>
      <c r="H71" s="70">
        <f t="shared" si="9"/>
        <v>4.125046168608093E-2</v>
      </c>
      <c r="I71" s="65">
        <f t="shared" si="10"/>
        <v>-0.16463863503904613</v>
      </c>
      <c r="J71" s="64">
        <f t="shared" si="11"/>
        <v>-0.19359458680385483</v>
      </c>
      <c r="K71" s="64">
        <f t="shared" si="12"/>
        <v>-0.29647140966557334</v>
      </c>
      <c r="L71" s="64">
        <f t="shared" si="13"/>
        <v>-0.13669488599314822</v>
      </c>
    </row>
    <row r="72" spans="1:12" ht="15.75" customHeight="1" x14ac:dyDescent="0.35">
      <c r="A72" s="69" t="b">
        <f t="shared" si="7"/>
        <v>1</v>
      </c>
      <c r="B72" s="68">
        <v>44266</v>
      </c>
      <c r="C72" s="67">
        <v>355.17001299999998</v>
      </c>
      <c r="D72" s="70">
        <f t="shared" si="8"/>
        <v>5.6959241903875357E-2</v>
      </c>
      <c r="E72" s="66"/>
      <c r="F72" s="68">
        <v>44266</v>
      </c>
      <c r="G72" s="67">
        <v>54.060001</v>
      </c>
      <c r="H72" s="70">
        <f t="shared" si="9"/>
        <v>2.5964949034307239E-3</v>
      </c>
      <c r="I72" s="65">
        <f t="shared" si="10"/>
        <v>-0.16368843226844618</v>
      </c>
      <c r="J72" s="64">
        <f t="shared" si="11"/>
        <v>-0.18971054196709311</v>
      </c>
      <c r="K72" s="64">
        <f t="shared" si="12"/>
        <v>-0.29175324168646916</v>
      </c>
      <c r="L72" s="64">
        <f t="shared" si="13"/>
        <v>-0.11985244272970248</v>
      </c>
    </row>
    <row r="73" spans="1:12" ht="15.75" customHeight="1" x14ac:dyDescent="0.35">
      <c r="A73" s="69" t="b">
        <f t="shared" si="7"/>
        <v>1</v>
      </c>
      <c r="B73" s="68">
        <v>44265</v>
      </c>
      <c r="C73" s="67">
        <v>336.02999899999998</v>
      </c>
      <c r="D73" s="70">
        <f t="shared" si="8"/>
        <v>-1.7772021474322108E-2</v>
      </c>
      <c r="E73" s="66"/>
      <c r="F73" s="68">
        <v>44265</v>
      </c>
      <c r="G73" s="67">
        <v>53.919998</v>
      </c>
      <c r="H73" s="70">
        <f t="shared" si="9"/>
        <v>9.1708403518622195E-3</v>
      </c>
      <c r="I73" s="65">
        <f t="shared" si="10"/>
        <v>-0.16405302806458119</v>
      </c>
      <c r="J73" s="64">
        <f t="shared" si="11"/>
        <v>-0.19195243629116357</v>
      </c>
      <c r="K73" s="64">
        <f t="shared" si="12"/>
        <v>-0.29789961452565988</v>
      </c>
      <c r="L73" s="64">
        <f t="shared" si="13"/>
        <v>-0.12306265042568235</v>
      </c>
    </row>
    <row r="74" spans="1:12" ht="15.75" customHeight="1" x14ac:dyDescent="0.35">
      <c r="A74" s="69" t="b">
        <f t="shared" si="7"/>
        <v>1</v>
      </c>
      <c r="B74" s="68">
        <v>44264</v>
      </c>
      <c r="C74" s="67">
        <v>342.10998499999999</v>
      </c>
      <c r="D74" s="70">
        <f t="shared" si="8"/>
        <v>0.10027978227240353</v>
      </c>
      <c r="E74" s="66"/>
      <c r="F74" s="68">
        <v>44264</v>
      </c>
      <c r="G74" s="67">
        <v>53.43</v>
      </c>
      <c r="H74" s="70">
        <f t="shared" si="9"/>
        <v>-1.1653736373404833E-2</v>
      </c>
      <c r="I74" s="65">
        <f t="shared" si="10"/>
        <v>-0.16391149515897477</v>
      </c>
      <c r="J74" s="64">
        <f t="shared" si="11"/>
        <v>-0.18207372853107798</v>
      </c>
      <c r="K74" s="64">
        <f t="shared" si="12"/>
        <v>-0.28103167076474672</v>
      </c>
      <c r="L74" s="64">
        <f t="shared" si="13"/>
        <v>-0.14415116868833583</v>
      </c>
    </row>
    <row r="75" spans="1:12" ht="15.75" customHeight="1" x14ac:dyDescent="0.35">
      <c r="A75" s="69" t="b">
        <f t="shared" si="7"/>
        <v>1</v>
      </c>
      <c r="B75" s="68">
        <v>44263</v>
      </c>
      <c r="C75" s="67">
        <v>310.92999300000002</v>
      </c>
      <c r="D75" s="70">
        <f t="shared" si="8"/>
        <v>-7.8534808848483073E-2</v>
      </c>
      <c r="E75" s="66"/>
      <c r="F75" s="68">
        <v>44263</v>
      </c>
      <c r="G75" s="67">
        <v>54.060001</v>
      </c>
      <c r="H75" s="70">
        <f t="shared" si="9"/>
        <v>7.0071278701504314E-2</v>
      </c>
      <c r="I75" s="65">
        <f t="shared" si="10"/>
        <v>-0.16362887227475259</v>
      </c>
      <c r="J75" s="64">
        <f t="shared" si="11"/>
        <v>-0.18211074195870577</v>
      </c>
      <c r="K75" s="64">
        <f t="shared" si="12"/>
        <v>-0.28597136723615074</v>
      </c>
      <c r="L75" s="64">
        <f t="shared" si="13"/>
        <v>-0.1148102599063259</v>
      </c>
    </row>
    <row r="76" spans="1:12" ht="15.75" customHeight="1" x14ac:dyDescent="0.35">
      <c r="A76" s="69" t="b">
        <f t="shared" si="7"/>
        <v>1</v>
      </c>
      <c r="B76" s="68">
        <v>44260</v>
      </c>
      <c r="C76" s="67">
        <v>337.42999300000002</v>
      </c>
      <c r="D76" s="70">
        <f t="shared" si="8"/>
        <v>-1.649713796959551E-2</v>
      </c>
      <c r="E76" s="66"/>
      <c r="F76" s="68">
        <v>44260</v>
      </c>
      <c r="G76" s="67">
        <v>50.52</v>
      </c>
      <c r="H76" s="70">
        <f t="shared" si="9"/>
        <v>-2.9394794032560845E-2</v>
      </c>
      <c r="I76" s="65">
        <f t="shared" si="10"/>
        <v>-0.15894121581263976</v>
      </c>
      <c r="J76" s="64">
        <f t="shared" si="11"/>
        <v>-0.18245642388031452</v>
      </c>
      <c r="K76" s="64">
        <f t="shared" si="12"/>
        <v>-0.26531698752260552</v>
      </c>
      <c r="L76" s="64">
        <f t="shared" si="13"/>
        <v>-1.876125539426406E-2</v>
      </c>
    </row>
    <row r="77" spans="1:12" ht="15.75" customHeight="1" x14ac:dyDescent="0.35">
      <c r="A77" s="69" t="b">
        <f t="shared" si="7"/>
        <v>1</v>
      </c>
      <c r="B77" s="68">
        <v>44259</v>
      </c>
      <c r="C77" s="67">
        <v>343.08999599999999</v>
      </c>
      <c r="D77" s="70">
        <f t="shared" si="8"/>
        <v>4.4500072279471947E-3</v>
      </c>
      <c r="E77" s="66"/>
      <c r="F77" s="68">
        <v>44259</v>
      </c>
      <c r="G77" s="67">
        <v>52.049999</v>
      </c>
      <c r="H77" s="70">
        <f t="shared" si="9"/>
        <v>-4.6179237676378992E-2</v>
      </c>
      <c r="I77" s="65">
        <f t="shared" si="10"/>
        <v>-0.15963596818069131</v>
      </c>
      <c r="J77" s="64">
        <f t="shared" si="11"/>
        <v>-0.1811809897902717</v>
      </c>
      <c r="K77" s="64">
        <f t="shared" si="12"/>
        <v>-0.27038793666410871</v>
      </c>
      <c r="L77" s="64">
        <f t="shared" si="13"/>
        <v>-3.2124323247374138E-2</v>
      </c>
    </row>
    <row r="78" spans="1:12" ht="15.75" customHeight="1" x14ac:dyDescent="0.35">
      <c r="A78" s="69" t="b">
        <f t="shared" si="7"/>
        <v>1</v>
      </c>
      <c r="B78" s="68">
        <v>44258</v>
      </c>
      <c r="C78" s="67">
        <v>341.57000699999998</v>
      </c>
      <c r="D78" s="70">
        <f t="shared" si="8"/>
        <v>-8.3746884965471335E-2</v>
      </c>
      <c r="E78" s="66"/>
      <c r="F78" s="68">
        <v>44258</v>
      </c>
      <c r="G78" s="67">
        <v>54.57</v>
      </c>
      <c r="H78" s="70">
        <f t="shared" si="9"/>
        <v>2.5559124705114122E-2</v>
      </c>
      <c r="I78" s="65">
        <f t="shared" si="10"/>
        <v>-0.15977488896854264</v>
      </c>
      <c r="J78" s="64">
        <f t="shared" si="11"/>
        <v>-0.18119962101581708</v>
      </c>
      <c r="K78" s="64">
        <f t="shared" si="12"/>
        <v>-0.26345698815846413</v>
      </c>
      <c r="L78" s="64">
        <f t="shared" si="13"/>
        <v>-1.4523698981387358E-2</v>
      </c>
    </row>
    <row r="79" spans="1:12" ht="15.75" customHeight="1" x14ac:dyDescent="0.35">
      <c r="A79" s="69" t="b">
        <f t="shared" si="7"/>
        <v>1</v>
      </c>
      <c r="B79" s="68">
        <v>44257</v>
      </c>
      <c r="C79" s="67">
        <v>372.790009</v>
      </c>
      <c r="D79" s="70">
        <f t="shared" si="8"/>
        <v>-9.0001451545169697E-2</v>
      </c>
      <c r="E79" s="66"/>
      <c r="F79" s="68">
        <v>44257</v>
      </c>
      <c r="G79" s="67">
        <v>53.209999000000003</v>
      </c>
      <c r="H79" s="70">
        <f t="shared" si="9"/>
        <v>-1.8758581527694718E-3</v>
      </c>
      <c r="I79" s="65">
        <f t="shared" si="10"/>
        <v>-0.15830642492019248</v>
      </c>
      <c r="J79" s="64">
        <f t="shared" si="11"/>
        <v>-0.18758081864701065</v>
      </c>
      <c r="K79" s="64">
        <f t="shared" si="12"/>
        <v>-0.25108903300966184</v>
      </c>
      <c r="L79" s="64">
        <f t="shared" si="13"/>
        <v>1.6959556618684542E-2</v>
      </c>
    </row>
    <row r="80" spans="1:12" ht="15.75" customHeight="1" x14ac:dyDescent="0.35">
      <c r="A80" s="69" t="b">
        <f t="shared" si="7"/>
        <v>1</v>
      </c>
      <c r="B80" s="68">
        <v>44256</v>
      </c>
      <c r="C80" s="67">
        <v>409.66000400000001</v>
      </c>
      <c r="D80" s="70">
        <f t="shared" si="8"/>
        <v>9.6491048010935776E-2</v>
      </c>
      <c r="E80" s="66"/>
      <c r="F80" s="68">
        <v>44256</v>
      </c>
      <c r="G80" s="67">
        <v>53.310001</v>
      </c>
      <c r="H80" s="70">
        <f t="shared" si="9"/>
        <v>1.1959016704631731E-2</v>
      </c>
      <c r="I80" s="65">
        <f t="shared" si="10"/>
        <v>-0.15928614344163552</v>
      </c>
      <c r="J80" s="64">
        <f t="shared" si="11"/>
        <v>-0.1893786219465437</v>
      </c>
      <c r="K80" s="64">
        <f t="shared" si="12"/>
        <v>-0.26224112174060449</v>
      </c>
      <c r="L80" s="64">
        <f t="shared" si="13"/>
        <v>4.5889731477437357E-2</v>
      </c>
    </row>
    <row r="81" spans="1:12" ht="15.75" customHeight="1" x14ac:dyDescent="0.35">
      <c r="A81" s="69" t="b">
        <f t="shared" si="7"/>
        <v>1</v>
      </c>
      <c r="B81" s="68">
        <v>44253</v>
      </c>
      <c r="C81" s="67">
        <v>373.60998499999999</v>
      </c>
      <c r="D81" s="70">
        <f t="shared" si="8"/>
        <v>2.4346705048080119E-2</v>
      </c>
      <c r="E81" s="66"/>
      <c r="F81" s="68">
        <v>44253</v>
      </c>
      <c r="G81" s="67">
        <v>52.68</v>
      </c>
      <c r="H81" s="70">
        <f t="shared" si="9"/>
        <v>1.738124792161555E-2</v>
      </c>
      <c r="I81" s="65">
        <f t="shared" si="10"/>
        <v>-0.16112605161520757</v>
      </c>
      <c r="J81" s="64">
        <f t="shared" si="11"/>
        <v>-0.19299169166929911</v>
      </c>
      <c r="K81" s="64">
        <f t="shared" si="12"/>
        <v>-0.26854772015368877</v>
      </c>
      <c r="L81" s="64">
        <f t="shared" si="13"/>
        <v>3.7678550436072364E-2</v>
      </c>
    </row>
    <row r="82" spans="1:12" ht="15.75" customHeight="1" x14ac:dyDescent="0.35">
      <c r="A82" s="69" t="b">
        <f t="shared" si="7"/>
        <v>1</v>
      </c>
      <c r="B82" s="68">
        <v>44252</v>
      </c>
      <c r="C82" s="67">
        <v>364.73001099999999</v>
      </c>
      <c r="D82" s="70">
        <f t="shared" si="8"/>
        <v>-5.3214960970421332E-2</v>
      </c>
      <c r="E82" s="66"/>
      <c r="F82" s="68">
        <v>44252</v>
      </c>
      <c r="G82" s="67">
        <v>51.779998999999997</v>
      </c>
      <c r="H82" s="70">
        <f t="shared" si="9"/>
        <v>-5.7860263061504158E-2</v>
      </c>
      <c r="I82" s="65">
        <f t="shared" si="10"/>
        <v>-0.1615250775179686</v>
      </c>
      <c r="J82" s="64">
        <f t="shared" si="11"/>
        <v>-0.19325626691649256</v>
      </c>
      <c r="K82" s="64">
        <f t="shared" si="12"/>
        <v>-0.27227219286147247</v>
      </c>
      <c r="L82" s="64">
        <f t="shared" si="13"/>
        <v>6.8936380114249227E-2</v>
      </c>
    </row>
    <row r="83" spans="1:12" ht="15.75" customHeight="1" x14ac:dyDescent="0.35">
      <c r="A83" s="69" t="b">
        <f t="shared" si="7"/>
        <v>1</v>
      </c>
      <c r="B83" s="68">
        <v>44251</v>
      </c>
      <c r="C83" s="67">
        <v>385.23001099999999</v>
      </c>
      <c r="D83" s="70">
        <f t="shared" si="8"/>
        <v>-7.5484155240270745E-3</v>
      </c>
      <c r="E83" s="66"/>
      <c r="F83" s="68">
        <v>44251</v>
      </c>
      <c r="G83" s="67">
        <v>54.959999000000003</v>
      </c>
      <c r="H83" s="70">
        <f t="shared" si="9"/>
        <v>8.595135178914548E-2</v>
      </c>
      <c r="I83" s="65">
        <f t="shared" si="10"/>
        <v>-0.16540692068037852</v>
      </c>
      <c r="J83" s="64">
        <f t="shared" si="11"/>
        <v>-0.19200000580862267</v>
      </c>
      <c r="K83" s="64">
        <f t="shared" si="12"/>
        <v>-0.31218887753050367</v>
      </c>
      <c r="L83" s="64">
        <f t="shared" si="13"/>
        <v>-1.5461554569564358E-2</v>
      </c>
    </row>
    <row r="84" spans="1:12" ht="15.75" customHeight="1" x14ac:dyDescent="0.35">
      <c r="A84" s="69" t="b">
        <f t="shared" si="7"/>
        <v>1</v>
      </c>
      <c r="B84" s="68">
        <v>44250</v>
      </c>
      <c r="C84" s="67">
        <v>388.16000400000001</v>
      </c>
      <c r="D84" s="70">
        <f t="shared" si="8"/>
        <v>-1.567173520993792E-2</v>
      </c>
      <c r="E84" s="66"/>
      <c r="F84" s="68">
        <v>44250</v>
      </c>
      <c r="G84" s="67">
        <v>50.610000999999997</v>
      </c>
      <c r="H84" s="70">
        <f t="shared" si="9"/>
        <v>1.8309858786521804E-2</v>
      </c>
      <c r="I84" s="65">
        <f t="shared" si="10"/>
        <v>-0.16492561724434898</v>
      </c>
      <c r="J84" s="64">
        <f t="shared" si="11"/>
        <v>-0.1924500249026222</v>
      </c>
      <c r="K84" s="64">
        <f t="shared" si="12"/>
        <v>-0.31753316054220171</v>
      </c>
      <c r="L84" s="64">
        <f t="shared" si="13"/>
        <v>6.121028487201868E-3</v>
      </c>
    </row>
    <row r="85" spans="1:12" ht="15.75" customHeight="1" x14ac:dyDescent="0.35">
      <c r="A85" s="69" t="b">
        <f t="shared" si="7"/>
        <v>1</v>
      </c>
      <c r="B85" s="68">
        <v>44249</v>
      </c>
      <c r="C85" s="67">
        <v>394.33999599999999</v>
      </c>
      <c r="D85" s="70">
        <f t="shared" si="8"/>
        <v>-5.4929812229070452E-2</v>
      </c>
      <c r="E85" s="66"/>
      <c r="F85" s="68">
        <v>44249</v>
      </c>
      <c r="G85" s="67">
        <v>49.700001</v>
      </c>
      <c r="H85" s="70">
        <f t="shared" si="9"/>
        <v>3.4769977821569542E-2</v>
      </c>
      <c r="I85" s="65">
        <f t="shared" si="10"/>
        <v>-0.16461861477937911</v>
      </c>
      <c r="J85" s="64">
        <f t="shared" si="11"/>
        <v>-0.19123881495342773</v>
      </c>
      <c r="K85" s="64">
        <f t="shared" si="12"/>
        <v>-0.32582132543375109</v>
      </c>
      <c r="L85" s="64">
        <f t="shared" si="13"/>
        <v>1.6539905804544161E-2</v>
      </c>
    </row>
    <row r="86" spans="1:12" ht="15.75" customHeight="1" x14ac:dyDescent="0.35">
      <c r="A86" s="69" t="b">
        <f t="shared" si="7"/>
        <v>1</v>
      </c>
      <c r="B86" s="68">
        <v>44246</v>
      </c>
      <c r="C86" s="67">
        <v>417.26001000000002</v>
      </c>
      <c r="D86" s="70">
        <f t="shared" si="8"/>
        <v>-1.5553444372679026E-3</v>
      </c>
      <c r="E86" s="66"/>
      <c r="F86" s="68">
        <v>44246</v>
      </c>
      <c r="G86" s="67">
        <v>48.029998999999997</v>
      </c>
      <c r="H86" s="70">
        <f t="shared" si="9"/>
        <v>6.8282919668214204E-2</v>
      </c>
      <c r="I86" s="65">
        <f t="shared" si="10"/>
        <v>-0.16295829096781134</v>
      </c>
      <c r="J86" s="64">
        <f t="shared" si="11"/>
        <v>-0.19001755116872535</v>
      </c>
      <c r="K86" s="64">
        <f t="shared" si="12"/>
        <v>-0.31754435810811754</v>
      </c>
      <c r="L86" s="64">
        <f t="shared" si="13"/>
        <v>8.3746081395480509E-2</v>
      </c>
    </row>
    <row r="87" spans="1:12" ht="15.75" customHeight="1" x14ac:dyDescent="0.35">
      <c r="A87" s="69" t="b">
        <f t="shared" si="7"/>
        <v>1</v>
      </c>
      <c r="B87" s="68">
        <v>44245</v>
      </c>
      <c r="C87" s="67">
        <v>417.91000400000001</v>
      </c>
      <c r="D87" s="70">
        <f t="shared" si="8"/>
        <v>-2.6803615694548366E-2</v>
      </c>
      <c r="E87" s="66"/>
      <c r="F87" s="68">
        <v>44245</v>
      </c>
      <c r="G87" s="67">
        <v>44.959999000000003</v>
      </c>
      <c r="H87" s="70">
        <f t="shared" si="9"/>
        <v>-2.4305619604790718E-2</v>
      </c>
      <c r="I87" s="65">
        <f t="shared" si="10"/>
        <v>-0.16287077701546773</v>
      </c>
      <c r="J87" s="64">
        <f t="shared" si="11"/>
        <v>-0.19052581004333682</v>
      </c>
      <c r="K87" s="64">
        <f t="shared" si="12"/>
        <v>-0.32179003552932073</v>
      </c>
      <c r="L87" s="64">
        <f t="shared" si="13"/>
        <v>0.10020622834492833</v>
      </c>
    </row>
    <row r="88" spans="1:12" ht="15.75" customHeight="1" x14ac:dyDescent="0.35">
      <c r="A88" s="69" t="b">
        <f t="shared" si="7"/>
        <v>1</v>
      </c>
      <c r="B88" s="68">
        <v>44244</v>
      </c>
      <c r="C88" s="67">
        <v>429.42001299999998</v>
      </c>
      <c r="D88" s="70">
        <f t="shared" si="8"/>
        <v>-3.3947485232109886E-2</v>
      </c>
      <c r="E88" s="66"/>
      <c r="F88" s="68">
        <v>44244</v>
      </c>
      <c r="G88" s="67">
        <v>46.080002</v>
      </c>
      <c r="H88" s="70">
        <f t="shared" si="9"/>
        <v>8.0945746684439879E-3</v>
      </c>
      <c r="I88" s="65">
        <f t="shared" si="10"/>
        <v>-0.16377167464374853</v>
      </c>
      <c r="J88" s="64">
        <f t="shared" si="11"/>
        <v>-0.19030170908893831</v>
      </c>
      <c r="K88" s="64">
        <f t="shared" si="12"/>
        <v>-0.32866212029984349</v>
      </c>
      <c r="L88" s="64">
        <f t="shared" si="13"/>
        <v>-2.2463842702621164E-2</v>
      </c>
    </row>
    <row r="89" spans="1:12" ht="15.75" customHeight="1" x14ac:dyDescent="0.35">
      <c r="A89" s="69" t="b">
        <f t="shared" si="7"/>
        <v>1</v>
      </c>
      <c r="B89" s="68">
        <v>44243</v>
      </c>
      <c r="C89" s="67">
        <v>444.51001000000002</v>
      </c>
      <c r="D89" s="70">
        <f t="shared" si="8"/>
        <v>2.6321316512709858E-2</v>
      </c>
      <c r="E89" s="66"/>
      <c r="F89" s="68">
        <v>44243</v>
      </c>
      <c r="G89" s="67">
        <v>45.709999000000003</v>
      </c>
      <c r="H89" s="70">
        <f t="shared" si="9"/>
        <v>4.0282203920851245E-2</v>
      </c>
      <c r="I89" s="65">
        <f t="shared" si="10"/>
        <v>-0.16359374234566049</v>
      </c>
      <c r="J89" s="64">
        <f t="shared" si="11"/>
        <v>-0.19010205236785188</v>
      </c>
      <c r="K89" s="64">
        <f t="shared" si="12"/>
        <v>-0.32519656351979287</v>
      </c>
      <c r="L89" s="64">
        <f t="shared" si="13"/>
        <v>4.7351995799164701E-2</v>
      </c>
    </row>
    <row r="90" spans="1:12" ht="15.75" customHeight="1" x14ac:dyDescent="0.35">
      <c r="A90" s="69" t="b">
        <f t="shared" si="7"/>
        <v>1</v>
      </c>
      <c r="B90" s="68">
        <v>44239</v>
      </c>
      <c r="C90" s="67">
        <v>433.10998499999999</v>
      </c>
      <c r="D90" s="70">
        <f t="shared" si="8"/>
        <v>7.8562748952526462E-4</v>
      </c>
      <c r="E90" s="66"/>
      <c r="F90" s="68">
        <v>44239</v>
      </c>
      <c r="G90" s="67">
        <v>43.939999</v>
      </c>
      <c r="H90" s="70">
        <f t="shared" si="9"/>
        <v>1.1510129178409878E-2</v>
      </c>
      <c r="I90" s="65">
        <f t="shared" si="10"/>
        <v>-0.16463338145367248</v>
      </c>
      <c r="J90" s="64">
        <f t="shared" si="11"/>
        <v>-0.19130191151020376</v>
      </c>
      <c r="K90" s="64">
        <f t="shared" si="12"/>
        <v>-0.32821856221943208</v>
      </c>
      <c r="L90" s="64">
        <f t="shared" si="13"/>
        <v>1.7030685532163307E-2</v>
      </c>
    </row>
    <row r="91" spans="1:12" ht="15.75" customHeight="1" x14ac:dyDescent="0.35">
      <c r="A91" s="69" t="b">
        <f t="shared" si="7"/>
        <v>1</v>
      </c>
      <c r="B91" s="68">
        <v>44238</v>
      </c>
      <c r="C91" s="67">
        <v>432.76998900000001</v>
      </c>
      <c r="D91" s="70">
        <f t="shared" si="8"/>
        <v>4.1067030162413865E-3</v>
      </c>
      <c r="E91" s="66"/>
      <c r="F91" s="68">
        <v>44238</v>
      </c>
      <c r="G91" s="67">
        <v>43.439999</v>
      </c>
      <c r="H91" s="70">
        <f t="shared" si="9"/>
        <v>-7.7661034208793556E-3</v>
      </c>
      <c r="I91" s="65">
        <f t="shared" si="10"/>
        <v>-0.16459688822258725</v>
      </c>
      <c r="J91" s="64">
        <f t="shared" si="11"/>
        <v>-0.19033960285970139</v>
      </c>
      <c r="K91" s="64">
        <f t="shared" si="12"/>
        <v>-0.32821366402730306</v>
      </c>
      <c r="L91" s="64">
        <f t="shared" si="13"/>
        <v>1.9608035132489064E-2</v>
      </c>
    </row>
    <row r="92" spans="1:12" ht="15.75" customHeight="1" x14ac:dyDescent="0.35">
      <c r="A92" s="69" t="b">
        <f t="shared" si="7"/>
        <v>1</v>
      </c>
      <c r="B92" s="68">
        <v>44237</v>
      </c>
      <c r="C92" s="67">
        <v>431</v>
      </c>
      <c r="D92" s="70">
        <f t="shared" si="8"/>
        <v>2.2556589127635807E-3</v>
      </c>
      <c r="E92" s="66"/>
      <c r="F92" s="68">
        <v>44237</v>
      </c>
      <c r="G92" s="67">
        <v>43.779998999999997</v>
      </c>
      <c r="H92" s="70">
        <f t="shared" si="9"/>
        <v>1.0618628808864106E-2</v>
      </c>
      <c r="I92" s="65">
        <f t="shared" si="10"/>
        <v>-0.16460665318522702</v>
      </c>
      <c r="J92" s="64">
        <f t="shared" si="11"/>
        <v>-0.19043485421396492</v>
      </c>
      <c r="K92" s="64">
        <f t="shared" si="12"/>
        <v>-0.32766936551624087</v>
      </c>
      <c r="L92" s="64">
        <f t="shared" si="13"/>
        <v>-1.5518950818294823E-2</v>
      </c>
    </row>
    <row r="93" spans="1:12" ht="15.75" customHeight="1" x14ac:dyDescent="0.35">
      <c r="A93" s="69" t="b">
        <f t="shared" si="7"/>
        <v>1</v>
      </c>
      <c r="B93" s="68">
        <v>44236</v>
      </c>
      <c r="C93" s="67">
        <v>430.02999899999998</v>
      </c>
      <c r="D93" s="70">
        <f t="shared" si="8"/>
        <v>4.6785621317814163E-2</v>
      </c>
      <c r="E93" s="66"/>
      <c r="F93" s="68">
        <v>44236</v>
      </c>
      <c r="G93" s="67">
        <v>43.32</v>
      </c>
      <c r="H93" s="70">
        <f t="shared" si="9"/>
        <v>-2.3224307698954116E-2</v>
      </c>
      <c r="I93" s="65">
        <f t="shared" si="10"/>
        <v>-0.16458746024940088</v>
      </c>
      <c r="J93" s="64">
        <f t="shared" si="11"/>
        <v>-0.19051533904086498</v>
      </c>
      <c r="K93" s="64">
        <f t="shared" si="12"/>
        <v>-0.32521496780053899</v>
      </c>
      <c r="L93" s="64">
        <f t="shared" si="13"/>
        <v>2.5144616076310192E-3</v>
      </c>
    </row>
    <row r="94" spans="1:12" ht="15.75" customHeight="1" x14ac:dyDescent="0.35">
      <c r="A94" s="69" t="b">
        <f t="shared" si="7"/>
        <v>1</v>
      </c>
      <c r="B94" s="68">
        <v>44235</v>
      </c>
      <c r="C94" s="67">
        <v>410.80999800000001</v>
      </c>
      <c r="D94" s="70">
        <f t="shared" si="8"/>
        <v>-2.0925184307778344E-2</v>
      </c>
      <c r="E94" s="66"/>
      <c r="F94" s="68">
        <v>44235</v>
      </c>
      <c r="G94" s="67">
        <v>44.349997999999999</v>
      </c>
      <c r="H94" s="70">
        <f t="shared" si="9"/>
        <v>5.2444211021457132E-2</v>
      </c>
      <c r="I94" s="65">
        <f t="shared" si="10"/>
        <v>-0.16381851328238073</v>
      </c>
      <c r="J94" s="64">
        <f t="shared" si="11"/>
        <v>-0.18997908928277224</v>
      </c>
      <c r="K94" s="64">
        <f t="shared" si="12"/>
        <v>-0.31913825748945845</v>
      </c>
      <c r="L94" s="64">
        <f t="shared" si="13"/>
        <v>-1.5909597828314193E-2</v>
      </c>
    </row>
    <row r="95" spans="1:12" ht="15.75" customHeight="1" x14ac:dyDescent="0.35">
      <c r="A95" s="69" t="b">
        <f t="shared" si="7"/>
        <v>1</v>
      </c>
      <c r="B95" s="68">
        <v>44232</v>
      </c>
      <c r="C95" s="67">
        <v>419.58999599999999</v>
      </c>
      <c r="D95" s="70">
        <f t="shared" si="8"/>
        <v>7.5926930008727966E-2</v>
      </c>
      <c r="E95" s="66"/>
      <c r="F95" s="68">
        <v>44232</v>
      </c>
      <c r="G95" s="67">
        <v>42.139999000000003</v>
      </c>
      <c r="H95" s="70">
        <f t="shared" si="9"/>
        <v>-6.3664465927845137E-3</v>
      </c>
      <c r="I95" s="65">
        <f t="shared" si="10"/>
        <v>-0.16271242119995066</v>
      </c>
      <c r="J95" s="64">
        <f t="shared" si="11"/>
        <v>-0.18885728195623894</v>
      </c>
      <c r="K95" s="64">
        <f t="shared" si="12"/>
        <v>-0.29774170610494838</v>
      </c>
      <c r="L95" s="64">
        <f t="shared" si="13"/>
        <v>2.1257042678905009E-2</v>
      </c>
    </row>
    <row r="96" spans="1:12" ht="15.75" customHeight="1" x14ac:dyDescent="0.35">
      <c r="A96" s="69" t="b">
        <f t="shared" si="7"/>
        <v>1</v>
      </c>
      <c r="B96" s="68">
        <v>44231</v>
      </c>
      <c r="C96" s="67">
        <v>389.98001099999999</v>
      </c>
      <c r="D96" s="70">
        <f t="shared" si="8"/>
        <v>2.4995426643374064E-2</v>
      </c>
      <c r="E96" s="66"/>
      <c r="F96" s="68">
        <v>44231</v>
      </c>
      <c r="G96" s="67">
        <v>42.41</v>
      </c>
      <c r="H96" s="70">
        <f t="shared" si="9"/>
        <v>8.8011177735223267E-3</v>
      </c>
      <c r="I96" s="65">
        <f t="shared" si="10"/>
        <v>-0.16275436317161041</v>
      </c>
      <c r="J96" s="64">
        <f t="shared" si="11"/>
        <v>-0.1890012873042321</v>
      </c>
      <c r="K96" s="64">
        <f t="shared" si="12"/>
        <v>-0.30093794835840387</v>
      </c>
      <c r="L96" s="64">
        <f t="shared" si="13"/>
        <v>3.3245259611169538E-2</v>
      </c>
    </row>
    <row r="97" spans="1:12" ht="15.75" customHeight="1" x14ac:dyDescent="0.35">
      <c r="A97" s="69" t="b">
        <f t="shared" si="7"/>
        <v>1</v>
      </c>
      <c r="B97" s="68">
        <v>44230</v>
      </c>
      <c r="C97" s="67">
        <v>380.47000100000002</v>
      </c>
      <c r="D97" s="70">
        <f t="shared" si="8"/>
        <v>-2.9016933228020902E-2</v>
      </c>
      <c r="E97" s="66"/>
      <c r="F97" s="68">
        <v>44230</v>
      </c>
      <c r="G97" s="67">
        <v>42.040000999999997</v>
      </c>
      <c r="H97" s="70">
        <f t="shared" si="9"/>
        <v>2.9635046307369572E-2</v>
      </c>
      <c r="I97" s="65">
        <f t="shared" si="10"/>
        <v>-0.1629891624576956</v>
      </c>
      <c r="J97" s="64">
        <f t="shared" si="11"/>
        <v>-0.18932975833688293</v>
      </c>
      <c r="K97" s="64">
        <f t="shared" si="12"/>
        <v>-0.27613848681906161</v>
      </c>
      <c r="L97" s="64">
        <f t="shared" si="13"/>
        <v>1.4048183488980256E-2</v>
      </c>
    </row>
    <row r="98" spans="1:12" ht="15.75" customHeight="1" x14ac:dyDescent="0.35">
      <c r="A98" s="69" t="b">
        <f t="shared" si="7"/>
        <v>1</v>
      </c>
      <c r="B98" s="68">
        <v>44229</v>
      </c>
      <c r="C98" s="67">
        <v>391.83999599999999</v>
      </c>
      <c r="D98" s="70">
        <f t="shared" si="8"/>
        <v>2.5947171423114535E-2</v>
      </c>
      <c r="E98" s="66"/>
      <c r="F98" s="68">
        <v>44229</v>
      </c>
      <c r="G98" s="67">
        <v>40.830002</v>
      </c>
      <c r="H98" s="70">
        <f t="shared" si="9"/>
        <v>2.2283500808299994E-2</v>
      </c>
      <c r="I98" s="65">
        <f t="shared" si="10"/>
        <v>-0.1621334672788729</v>
      </c>
      <c r="J98" s="64">
        <f t="shared" si="11"/>
        <v>-0.18823604011433454</v>
      </c>
      <c r="K98" s="64">
        <f t="shared" si="12"/>
        <v>-0.261795194271357</v>
      </c>
      <c r="L98" s="64">
        <f t="shared" si="13"/>
        <v>4.7473229899884874E-2</v>
      </c>
    </row>
    <row r="99" spans="1:12" ht="15.75" customHeight="1" x14ac:dyDescent="0.35">
      <c r="A99" s="69" t="b">
        <f t="shared" si="7"/>
        <v>1</v>
      </c>
      <c r="B99" s="68">
        <v>44228</v>
      </c>
      <c r="C99" s="67">
        <v>381.92999300000002</v>
      </c>
      <c r="D99" s="70">
        <f t="shared" si="8"/>
        <v>2.650035158571673E-2</v>
      </c>
      <c r="E99" s="66"/>
      <c r="F99" s="68">
        <v>44228</v>
      </c>
      <c r="G99" s="67">
        <v>39.939999</v>
      </c>
      <c r="H99" s="70">
        <f t="shared" si="9"/>
        <v>-1.250387534364128E-3</v>
      </c>
      <c r="I99" s="65">
        <f t="shared" si="10"/>
        <v>-0.16270666728034977</v>
      </c>
      <c r="J99" s="64">
        <f t="shared" si="11"/>
        <v>-0.18839031660681974</v>
      </c>
      <c r="K99" s="64">
        <f t="shared" si="12"/>
        <v>-0.26917556768653056</v>
      </c>
      <c r="L99" s="64">
        <f t="shared" si="13"/>
        <v>1.0472651211925333E-2</v>
      </c>
    </row>
    <row r="100" spans="1:12" ht="15.75" customHeight="1" x14ac:dyDescent="0.35">
      <c r="A100" s="69" t="b">
        <f t="shared" si="7"/>
        <v>1</v>
      </c>
      <c r="B100" s="68">
        <v>44225</v>
      </c>
      <c r="C100" s="67">
        <v>372.07000699999998</v>
      </c>
      <c r="D100" s="70">
        <f t="shared" si="8"/>
        <v>-1.7221767793357157E-2</v>
      </c>
      <c r="E100" s="66"/>
      <c r="F100" s="68">
        <v>44225</v>
      </c>
      <c r="G100" s="67">
        <v>39.990001999999997</v>
      </c>
      <c r="H100" s="70">
        <f t="shared" si="9"/>
        <v>-6.0164443247108013E-2</v>
      </c>
      <c r="I100" s="65">
        <f t="shared" si="10"/>
        <v>-0.16273530434203634</v>
      </c>
      <c r="J100" s="64">
        <f t="shared" si="11"/>
        <v>-0.18980047417254298</v>
      </c>
      <c r="K100" s="64">
        <f t="shared" si="12"/>
        <v>-0.26468251402241794</v>
      </c>
      <c r="L100" s="64">
        <f t="shared" si="13"/>
        <v>1.432999144455048E-2</v>
      </c>
    </row>
    <row r="101" spans="1:12" ht="15.75" customHeight="1" x14ac:dyDescent="0.35">
      <c r="A101" s="69" t="b">
        <f t="shared" si="7"/>
        <v>1</v>
      </c>
      <c r="B101" s="68">
        <v>44224</v>
      </c>
      <c r="C101" s="67">
        <v>378.58999599999999</v>
      </c>
      <c r="D101" s="70">
        <f t="shared" si="8"/>
        <v>2.1173885234231138E-2</v>
      </c>
      <c r="E101" s="66"/>
      <c r="F101" s="68">
        <v>44224</v>
      </c>
      <c r="G101" s="67">
        <v>42.549999</v>
      </c>
      <c r="H101" s="70">
        <f t="shared" si="9"/>
        <v>4.0087973600586801E-2</v>
      </c>
      <c r="I101" s="65">
        <f t="shared" si="10"/>
        <v>-0.16436891061443562</v>
      </c>
      <c r="J101" s="64">
        <f t="shared" si="11"/>
        <v>-0.1890109384678739</v>
      </c>
      <c r="K101" s="64">
        <f t="shared" si="12"/>
        <v>-0.30466200252796638</v>
      </c>
      <c r="L101" s="64">
        <f t="shared" si="13"/>
        <v>-1.7672198687502576E-2</v>
      </c>
    </row>
    <row r="102" spans="1:12" ht="15.75" customHeight="1" x14ac:dyDescent="0.35">
      <c r="A102" s="69" t="b">
        <f t="shared" si="7"/>
        <v>1</v>
      </c>
      <c r="B102" s="68">
        <v>44223</v>
      </c>
      <c r="C102" s="67">
        <v>370.73998999999998</v>
      </c>
      <c r="D102" s="70">
        <f t="shared" si="8"/>
        <v>-9.7492584036997787E-3</v>
      </c>
      <c r="E102" s="66"/>
      <c r="F102" s="68">
        <v>44223</v>
      </c>
      <c r="G102" s="67">
        <v>40.909999999999997</v>
      </c>
      <c r="H102" s="70">
        <f t="shared" si="9"/>
        <v>-8.2424242424242733E-3</v>
      </c>
      <c r="I102" s="65">
        <f t="shared" si="10"/>
        <v>-0.16520122431615974</v>
      </c>
      <c r="J102" s="64">
        <f t="shared" si="11"/>
        <v>-0.19028839841706002</v>
      </c>
      <c r="K102" s="64">
        <f t="shared" si="12"/>
        <v>-0.32279305320339752</v>
      </c>
      <c r="L102" s="64">
        <f t="shared" si="13"/>
        <v>-5.8354416732479972E-2</v>
      </c>
    </row>
    <row r="103" spans="1:12" ht="15.75" customHeight="1" x14ac:dyDescent="0.35">
      <c r="A103" s="69" t="b">
        <f t="shared" si="7"/>
        <v>1</v>
      </c>
      <c r="B103" s="68">
        <v>44222</v>
      </c>
      <c r="C103" s="67">
        <v>374.39001500000001</v>
      </c>
      <c r="D103" s="70">
        <f t="shared" si="8"/>
        <v>-4.4509028350604551E-2</v>
      </c>
      <c r="E103" s="66"/>
      <c r="F103" s="68">
        <v>44222</v>
      </c>
      <c r="G103" s="67">
        <v>41.25</v>
      </c>
      <c r="H103" s="70">
        <f t="shared" si="9"/>
        <v>2.1545294166783302E-2</v>
      </c>
      <c r="I103" s="65">
        <f t="shared" si="10"/>
        <v>-0.16533917761031541</v>
      </c>
      <c r="J103" s="64">
        <f t="shared" si="11"/>
        <v>-0.19018790335973806</v>
      </c>
      <c r="K103" s="64">
        <f t="shared" si="12"/>
        <v>-0.323495185005298</v>
      </c>
      <c r="L103" s="64">
        <f t="shared" si="13"/>
        <v>-6.2835120589974924E-3</v>
      </c>
    </row>
    <row r="104" spans="1:12" ht="15.75" customHeight="1" x14ac:dyDescent="0.35">
      <c r="A104" s="69" t="b">
        <f t="shared" si="7"/>
        <v>1</v>
      </c>
      <c r="B104" s="68">
        <v>44221</v>
      </c>
      <c r="C104" s="67">
        <v>391.82998700000002</v>
      </c>
      <c r="D104" s="70">
        <f t="shared" si="8"/>
        <v>2.1987462524582169E-2</v>
      </c>
      <c r="E104" s="66"/>
      <c r="F104" s="68">
        <v>44221</v>
      </c>
      <c r="G104" s="67">
        <v>40.380001</v>
      </c>
      <c r="H104" s="70">
        <f t="shared" si="9"/>
        <v>-4.1765496956941095E-2</v>
      </c>
      <c r="I104" s="65">
        <f t="shared" si="10"/>
        <v>-0.16449957475683233</v>
      </c>
      <c r="J104" s="64">
        <f t="shared" si="11"/>
        <v>-0.18974236589235935</v>
      </c>
      <c r="K104" s="64">
        <f t="shared" si="12"/>
        <v>-0.31979248820721212</v>
      </c>
      <c r="L104" s="64">
        <f t="shared" si="13"/>
        <v>7.4338280765537876E-2</v>
      </c>
    </row>
    <row r="105" spans="1:12" ht="15.75" customHeight="1" x14ac:dyDescent="0.35">
      <c r="A105" s="69" t="b">
        <f t="shared" si="7"/>
        <v>1</v>
      </c>
      <c r="B105" s="68">
        <v>44218</v>
      </c>
      <c r="C105" s="67">
        <v>383.39999399999999</v>
      </c>
      <c r="D105" s="70">
        <f t="shared" si="8"/>
        <v>1.5412241140053684E-3</v>
      </c>
      <c r="E105" s="66"/>
      <c r="F105" s="68">
        <v>44218</v>
      </c>
      <c r="G105" s="67">
        <v>42.139999000000003</v>
      </c>
      <c r="H105" s="70">
        <f t="shared" si="9"/>
        <v>-1.0565884010331095E-2</v>
      </c>
      <c r="I105" s="65">
        <f t="shared" si="10"/>
        <v>-0.16392554056883527</v>
      </c>
      <c r="J105" s="64">
        <f t="shared" si="11"/>
        <v>-0.18932291298130041</v>
      </c>
      <c r="K105" s="64">
        <f t="shared" si="12"/>
        <v>-0.31605025756273719</v>
      </c>
      <c r="L105" s="64">
        <f t="shared" si="13"/>
        <v>0.11076498205769111</v>
      </c>
    </row>
    <row r="106" spans="1:12" ht="15.75" customHeight="1" x14ac:dyDescent="0.35">
      <c r="A106" s="69" t="b">
        <f t="shared" si="7"/>
        <v>1</v>
      </c>
      <c r="B106" s="68">
        <v>44217</v>
      </c>
      <c r="C106" s="67">
        <v>382.80999800000001</v>
      </c>
      <c r="D106" s="70">
        <f t="shared" si="8"/>
        <v>2.6149426107124896E-5</v>
      </c>
      <c r="E106" s="66"/>
      <c r="F106" s="68">
        <v>44217</v>
      </c>
      <c r="G106" s="67">
        <v>42.59</v>
      </c>
      <c r="H106" s="70">
        <f t="shared" si="9"/>
        <v>-5.7326250553342062E-2</v>
      </c>
      <c r="I106" s="65">
        <f t="shared" si="10"/>
        <v>-0.16396704160573586</v>
      </c>
      <c r="J106" s="64">
        <f t="shared" si="11"/>
        <v>-0.18643220448505074</v>
      </c>
      <c r="K106" s="64">
        <f t="shared" si="12"/>
        <v>-0.3077093748838608</v>
      </c>
      <c r="L106" s="64">
        <f t="shared" si="13"/>
        <v>0.11103031011315498</v>
      </c>
    </row>
    <row r="107" spans="1:12" ht="15.75" customHeight="1" x14ac:dyDescent="0.35">
      <c r="A107" s="69" t="b">
        <f t="shared" si="7"/>
        <v>1</v>
      </c>
      <c r="B107" s="68">
        <v>44216</v>
      </c>
      <c r="C107" s="67">
        <v>382.79998799999998</v>
      </c>
      <c r="D107" s="70">
        <f t="shared" si="8"/>
        <v>-2.8105738290625681E-2</v>
      </c>
      <c r="E107" s="66"/>
      <c r="F107" s="68">
        <v>44216</v>
      </c>
      <c r="G107" s="67">
        <v>45.18</v>
      </c>
      <c r="H107" s="70">
        <f t="shared" si="9"/>
        <v>9.6089385474860123E-3</v>
      </c>
      <c r="I107" s="65">
        <f t="shared" si="10"/>
        <v>-0.164484525589287</v>
      </c>
      <c r="J107" s="64">
        <f t="shared" si="11"/>
        <v>-0.18594971727238058</v>
      </c>
      <c r="K107" s="64">
        <f t="shared" si="12"/>
        <v>-0.31184861600676128</v>
      </c>
      <c r="L107" s="64">
        <f t="shared" si="13"/>
        <v>0.12599587482356928</v>
      </c>
    </row>
    <row r="108" spans="1:12" ht="15.75" customHeight="1" x14ac:dyDescent="0.35">
      <c r="A108" s="69" t="b">
        <f t="shared" si="7"/>
        <v>1</v>
      </c>
      <c r="B108" s="68">
        <v>44215</v>
      </c>
      <c r="C108" s="67">
        <v>393.86999500000002</v>
      </c>
      <c r="D108" s="70">
        <f t="shared" si="8"/>
        <v>2.4289381905935548E-2</v>
      </c>
      <c r="E108" s="66"/>
      <c r="F108" s="68">
        <v>44215</v>
      </c>
      <c r="G108" s="67">
        <v>44.75</v>
      </c>
      <c r="H108" s="70">
        <f t="shared" si="9"/>
        <v>1.9594463877750323E-2</v>
      </c>
      <c r="I108" s="65">
        <f t="shared" si="10"/>
        <v>-0.16426254825718961</v>
      </c>
      <c r="J108" s="64">
        <f t="shared" si="11"/>
        <v>-0.18609491754670554</v>
      </c>
      <c r="K108" s="64">
        <f t="shared" si="12"/>
        <v>-0.31192366610626016</v>
      </c>
      <c r="L108" s="64">
        <f t="shared" si="13"/>
        <v>0.1330623725514945</v>
      </c>
    </row>
    <row r="109" spans="1:12" ht="15.75" customHeight="1" x14ac:dyDescent="0.35">
      <c r="A109" s="69" t="b">
        <f t="shared" si="7"/>
        <v>1</v>
      </c>
      <c r="B109" s="68">
        <v>44211</v>
      </c>
      <c r="C109" s="67">
        <v>384.52999899999998</v>
      </c>
      <c r="D109" s="70">
        <f t="shared" si="8"/>
        <v>3.3660605199368199E-3</v>
      </c>
      <c r="E109" s="66"/>
      <c r="F109" s="68">
        <v>44211</v>
      </c>
      <c r="G109" s="67">
        <v>43.889999000000003</v>
      </c>
      <c r="H109" s="70">
        <f t="shared" si="9"/>
        <v>-5.1847093284789425E-2</v>
      </c>
      <c r="I109" s="65">
        <f t="shared" si="10"/>
        <v>-0.16472588639917216</v>
      </c>
      <c r="J109" s="64">
        <f t="shared" si="11"/>
        <v>-0.18565094671603524</v>
      </c>
      <c r="K109" s="64">
        <f t="shared" si="12"/>
        <v>-0.32925813319103575</v>
      </c>
      <c r="L109" s="64">
        <f t="shared" si="13"/>
        <v>0.13326360306960913</v>
      </c>
    </row>
    <row r="110" spans="1:12" ht="15.75" customHeight="1" x14ac:dyDescent="0.35">
      <c r="A110" s="69" t="b">
        <f t="shared" si="7"/>
        <v>1</v>
      </c>
      <c r="B110" s="68">
        <v>44210</v>
      </c>
      <c r="C110" s="67">
        <v>383.23998999999998</v>
      </c>
      <c r="D110" s="70">
        <f t="shared" si="8"/>
        <v>5.103799672218412E-2</v>
      </c>
      <c r="E110" s="66"/>
      <c r="F110" s="68">
        <v>44210</v>
      </c>
      <c r="G110" s="67">
        <v>46.290000999999997</v>
      </c>
      <c r="H110" s="70">
        <f t="shared" si="9"/>
        <v>4.186362817915823E-2</v>
      </c>
      <c r="I110" s="65">
        <f t="shared" si="10"/>
        <v>-0.16499908057960677</v>
      </c>
      <c r="J110" s="64">
        <f t="shared" si="11"/>
        <v>-0.18634135630527912</v>
      </c>
      <c r="K110" s="64">
        <f t="shared" si="12"/>
        <v>-0.31987220506508141</v>
      </c>
      <c r="L110" s="64">
        <f t="shared" si="13"/>
        <v>9.4641897455396862E-2</v>
      </c>
    </row>
    <row r="111" spans="1:12" ht="15.75" customHeight="1" x14ac:dyDescent="0.35">
      <c r="A111" s="69" t="b">
        <f t="shared" si="7"/>
        <v>1</v>
      </c>
      <c r="B111" s="68">
        <v>44209</v>
      </c>
      <c r="C111" s="67">
        <v>364.63000499999998</v>
      </c>
      <c r="D111" s="70">
        <f t="shared" si="8"/>
        <v>2.1916445850264532E-2</v>
      </c>
      <c r="E111" s="66"/>
      <c r="F111" s="68">
        <v>44209</v>
      </c>
      <c r="G111" s="67">
        <v>44.43</v>
      </c>
      <c r="H111" s="70">
        <f t="shared" si="9"/>
        <v>7.9400631606141303E-3</v>
      </c>
      <c r="I111" s="65">
        <f t="shared" si="10"/>
        <v>-0.16734428215231847</v>
      </c>
      <c r="J111" s="64">
        <f t="shared" si="11"/>
        <v>-0.18880368062432401</v>
      </c>
      <c r="K111" s="64">
        <f t="shared" si="12"/>
        <v>-0.33939332430444025</v>
      </c>
      <c r="L111" s="64">
        <f t="shared" si="13"/>
        <v>1.9849391439771807E-2</v>
      </c>
    </row>
    <row r="112" spans="1:12" ht="15.75" customHeight="1" x14ac:dyDescent="0.35">
      <c r="A112" s="69" t="b">
        <f t="shared" si="7"/>
        <v>1</v>
      </c>
      <c r="B112" s="68">
        <v>44208</v>
      </c>
      <c r="C112" s="67">
        <v>356.80999800000001</v>
      </c>
      <c r="D112" s="70">
        <f t="shared" si="8"/>
        <v>5.655742355576332E-2</v>
      </c>
      <c r="E112" s="66"/>
      <c r="F112" s="68">
        <v>44208</v>
      </c>
      <c r="G112" s="67">
        <v>44.080002</v>
      </c>
      <c r="H112" s="70">
        <f t="shared" si="9"/>
        <v>3.2318523833289925E-2</v>
      </c>
      <c r="I112" s="65">
        <f t="shared" si="10"/>
        <v>-0.167525113459146</v>
      </c>
      <c r="J112" s="64">
        <f t="shared" si="11"/>
        <v>-0.18921673729538663</v>
      </c>
      <c r="K112" s="64">
        <f t="shared" si="12"/>
        <v>-0.33900593888930519</v>
      </c>
      <c r="L112" s="64">
        <f t="shared" si="13"/>
        <v>-3.4301223620538867E-3</v>
      </c>
    </row>
    <row r="113" spans="1:12" ht="15.75" customHeight="1" x14ac:dyDescent="0.35">
      <c r="A113" s="69" t="b">
        <f t="shared" si="7"/>
        <v>1</v>
      </c>
      <c r="B113" s="68">
        <v>44207</v>
      </c>
      <c r="C113" s="67">
        <v>337.709991</v>
      </c>
      <c r="D113" s="70">
        <f t="shared" si="8"/>
        <v>-3.4037912275302951E-2</v>
      </c>
      <c r="E113" s="66"/>
      <c r="F113" s="68">
        <v>44207</v>
      </c>
      <c r="G113" s="67">
        <v>42.700001</v>
      </c>
      <c r="H113" s="70">
        <f t="shared" si="9"/>
        <v>-1.3629013314182981E-2</v>
      </c>
      <c r="I113" s="65">
        <f t="shared" si="10"/>
        <v>-0.16962260572820465</v>
      </c>
      <c r="J113" s="64">
        <f t="shared" si="11"/>
        <v>-0.19090388271251751</v>
      </c>
      <c r="K113" s="64">
        <f t="shared" si="12"/>
        <v>-0.35906561354198813</v>
      </c>
      <c r="L113" s="64">
        <f t="shared" si="13"/>
        <v>-4.8622213065847408E-2</v>
      </c>
    </row>
    <row r="114" spans="1:12" ht="15.75" customHeight="1" x14ac:dyDescent="0.35">
      <c r="A114" s="69" t="b">
        <f t="shared" si="7"/>
        <v>1</v>
      </c>
      <c r="B114" s="68">
        <v>44204</v>
      </c>
      <c r="C114" s="67">
        <v>349.60998499999999</v>
      </c>
      <c r="D114" s="70">
        <f t="shared" si="8"/>
        <v>2.0759080291970822E-2</v>
      </c>
      <c r="E114" s="66"/>
      <c r="F114" s="68">
        <v>44204</v>
      </c>
      <c r="G114" s="67">
        <v>43.290000999999997</v>
      </c>
      <c r="H114" s="70">
        <f t="shared" si="9"/>
        <v>-7.5652913242846287E-3</v>
      </c>
      <c r="I114" s="65">
        <f t="shared" si="10"/>
        <v>-0.17031024850275647</v>
      </c>
      <c r="J114" s="64">
        <f t="shared" si="11"/>
        <v>-0.19194463590091251</v>
      </c>
      <c r="K114" s="64">
        <f t="shared" si="12"/>
        <v>-0.27352589886215312</v>
      </c>
      <c r="L114" s="64">
        <f t="shared" si="13"/>
        <v>-5.0443484145832974E-2</v>
      </c>
    </row>
    <row r="115" spans="1:12" ht="15.75" customHeight="1" x14ac:dyDescent="0.35">
      <c r="A115" s="69" t="b">
        <f t="shared" si="7"/>
        <v>1</v>
      </c>
      <c r="B115" s="68">
        <v>44203</v>
      </c>
      <c r="C115" s="67">
        <v>342.5</v>
      </c>
      <c r="D115" s="70">
        <f t="shared" si="8"/>
        <v>-5.5457274115650046E-3</v>
      </c>
      <c r="E115" s="66"/>
      <c r="F115" s="68">
        <v>44203</v>
      </c>
      <c r="G115" s="67">
        <v>43.619999</v>
      </c>
      <c r="H115" s="70">
        <f t="shared" si="9"/>
        <v>1.8373449279434073E-3</v>
      </c>
      <c r="I115" s="65">
        <f t="shared" si="10"/>
        <v>-0.17021958986624733</v>
      </c>
      <c r="J115" s="64">
        <f t="shared" si="11"/>
        <v>-0.19188824812550151</v>
      </c>
      <c r="K115" s="64">
        <f t="shared" si="12"/>
        <v>-0.28364908483097251</v>
      </c>
      <c r="L115" s="64">
        <f t="shared" si="13"/>
        <v>-5.183027747402548E-2</v>
      </c>
    </row>
    <row r="116" spans="1:12" ht="15.75" customHeight="1" x14ac:dyDescent="0.35">
      <c r="A116" s="69" t="b">
        <f t="shared" si="7"/>
        <v>1</v>
      </c>
      <c r="B116" s="68">
        <v>44202</v>
      </c>
      <c r="C116" s="67">
        <v>344.41000400000001</v>
      </c>
      <c r="D116" s="70">
        <f t="shared" si="8"/>
        <v>-4.5506148578499439E-2</v>
      </c>
      <c r="E116" s="66"/>
      <c r="F116" s="68">
        <v>44202</v>
      </c>
      <c r="G116" s="67">
        <v>43.540000999999997</v>
      </c>
      <c r="H116" s="70">
        <f t="shared" si="9"/>
        <v>3.2257832614845938E-3</v>
      </c>
      <c r="I116" s="65">
        <f t="shared" si="10"/>
        <v>-0.1702073883482941</v>
      </c>
      <c r="J116" s="64">
        <f t="shared" si="11"/>
        <v>-0.19186210990499133</v>
      </c>
      <c r="K116" s="64">
        <f t="shared" si="12"/>
        <v>-0.28115118545514112</v>
      </c>
      <c r="L116" s="64">
        <f t="shared" si="13"/>
        <v>-9.6613905849346773E-2</v>
      </c>
    </row>
    <row r="117" spans="1:12" ht="15.75" customHeight="1" x14ac:dyDescent="0.35">
      <c r="A117" s="69" t="b">
        <f t="shared" si="7"/>
        <v>1</v>
      </c>
      <c r="B117" s="68">
        <v>44201</v>
      </c>
      <c r="C117" s="67">
        <v>360.82998700000002</v>
      </c>
      <c r="D117" s="70">
        <f t="shared" si="8"/>
        <v>2.3611755487169539E-3</v>
      </c>
      <c r="E117" s="66"/>
      <c r="F117" s="68">
        <v>44201</v>
      </c>
      <c r="G117" s="67">
        <v>43.400002000000001</v>
      </c>
      <c r="H117" s="70">
        <f t="shared" si="9"/>
        <v>4.2517438325307744E-2</v>
      </c>
      <c r="I117" s="65">
        <f t="shared" si="10"/>
        <v>-0.17027306755485738</v>
      </c>
      <c r="J117" s="64">
        <f t="shared" si="11"/>
        <v>-0.19205188986496072</v>
      </c>
      <c r="K117" s="64">
        <f t="shared" si="12"/>
        <v>-0.2801872497066909</v>
      </c>
      <c r="L117" s="64">
        <f t="shared" si="13"/>
        <v>-9.7497376781744902E-2</v>
      </c>
    </row>
    <row r="118" spans="1:12" ht="15.75" customHeight="1" x14ac:dyDescent="0.35">
      <c r="A118" s="69" t="b">
        <f t="shared" si="7"/>
        <v>1</v>
      </c>
      <c r="B118" s="68">
        <v>44200</v>
      </c>
      <c r="C118" s="67">
        <v>359.98001099999999</v>
      </c>
      <c r="D118" s="70">
        <f t="shared" si="8"/>
        <v>6.7176578707944801E-2</v>
      </c>
      <c r="E118" s="66"/>
      <c r="F118" s="68">
        <v>44200</v>
      </c>
      <c r="G118" s="67">
        <v>41.630001</v>
      </c>
      <c r="H118" s="70">
        <f t="shared" si="9"/>
        <v>-3.7456624277456663E-2</v>
      </c>
      <c r="I118" s="65">
        <f t="shared" si="10"/>
        <v>-0.17031435236982331</v>
      </c>
      <c r="J118" s="64">
        <f t="shared" si="11"/>
        <v>-0.19194220502802936</v>
      </c>
      <c r="K118" s="64">
        <f t="shared" si="12"/>
        <v>-0.28224267720833063</v>
      </c>
      <c r="L118" s="64">
        <f t="shared" si="13"/>
        <v>-9.6005454799760526E-2</v>
      </c>
    </row>
    <row r="119" spans="1:12" ht="15.75" customHeight="1" x14ac:dyDescent="0.35">
      <c r="A119" s="69" t="b">
        <f t="shared" si="7"/>
        <v>1</v>
      </c>
      <c r="B119" s="68">
        <v>44196</v>
      </c>
      <c r="C119" s="67">
        <v>337.32000699999998</v>
      </c>
      <c r="D119" s="70">
        <f t="shared" si="8"/>
        <v>-4.5500812883432107E-2</v>
      </c>
      <c r="E119" s="66"/>
      <c r="F119" s="68">
        <v>44196</v>
      </c>
      <c r="G119" s="67">
        <v>43.25</v>
      </c>
      <c r="H119" s="70">
        <f t="shared" si="9"/>
        <v>-3.135502659104028E-2</v>
      </c>
      <c r="I119" s="65">
        <f t="shared" si="10"/>
        <v>-0.16840815152515098</v>
      </c>
      <c r="J119" s="64">
        <f t="shared" si="11"/>
        <v>-0.19018409048656523</v>
      </c>
      <c r="K119" s="64">
        <f t="shared" si="12"/>
        <v>-0.27617545063013293</v>
      </c>
      <c r="L119" s="64">
        <f t="shared" si="13"/>
        <v>-2.9317418555285628E-2</v>
      </c>
    </row>
    <row r="120" spans="1:12" ht="15.75" customHeight="1" x14ac:dyDescent="0.35">
      <c r="A120" s="69" t="b">
        <f t="shared" si="7"/>
        <v>1</v>
      </c>
      <c r="B120" s="68">
        <v>44195</v>
      </c>
      <c r="C120" s="67">
        <v>353.39999399999999</v>
      </c>
      <c r="D120" s="70">
        <f t="shared" si="8"/>
        <v>-9.8941625441695269E-4</v>
      </c>
      <c r="E120" s="66"/>
      <c r="F120" s="68">
        <v>44195</v>
      </c>
      <c r="G120" s="67">
        <v>44.650002000000001</v>
      </c>
      <c r="H120" s="70">
        <f t="shared" si="9"/>
        <v>2.0804754421364757E-2</v>
      </c>
      <c r="I120" s="65">
        <f t="shared" si="10"/>
        <v>-0.17034643900322105</v>
      </c>
      <c r="J120" s="64">
        <f t="shared" si="11"/>
        <v>-0.19238824236026877</v>
      </c>
      <c r="K120" s="64">
        <f t="shared" si="12"/>
        <v>-0.2889385833503838</v>
      </c>
      <c r="L120" s="64">
        <f t="shared" si="13"/>
        <v>-7.8583465425400539E-2</v>
      </c>
    </row>
    <row r="121" spans="1:12" ht="15.75" customHeight="1" x14ac:dyDescent="0.35">
      <c r="A121" s="69" t="b">
        <f t="shared" si="7"/>
        <v>1</v>
      </c>
      <c r="B121" s="68">
        <v>44194</v>
      </c>
      <c r="C121" s="67">
        <v>353.75</v>
      </c>
      <c r="D121" s="70">
        <f t="shared" si="8"/>
        <v>6.7161413223424393E-3</v>
      </c>
      <c r="E121" s="66"/>
      <c r="F121" s="68">
        <v>44194</v>
      </c>
      <c r="G121" s="67">
        <v>43.740001999999997</v>
      </c>
      <c r="H121" s="70">
        <f t="shared" si="9"/>
        <v>-4.0982697676807955E-3</v>
      </c>
      <c r="I121" s="65">
        <f t="shared" si="10"/>
        <v>-0.17026059653798079</v>
      </c>
      <c r="J121" s="64">
        <f t="shared" si="11"/>
        <v>-0.19142368382003466</v>
      </c>
      <c r="K121" s="64">
        <f t="shared" si="12"/>
        <v>-0.28651342432979782</v>
      </c>
      <c r="L121" s="64">
        <f t="shared" si="13"/>
        <v>-0.14767670651761478</v>
      </c>
    </row>
    <row r="122" spans="1:12" ht="15.75" customHeight="1" x14ac:dyDescent="0.35">
      <c r="A122" s="69" t="b">
        <f t="shared" si="7"/>
        <v>1</v>
      </c>
      <c r="B122" s="68">
        <v>44193</v>
      </c>
      <c r="C122" s="67">
        <v>351.39001500000001</v>
      </c>
      <c r="D122" s="70">
        <f t="shared" si="8"/>
        <v>-6.3384591454541339E-2</v>
      </c>
      <c r="E122" s="66"/>
      <c r="F122" s="68">
        <v>44193</v>
      </c>
      <c r="G122" s="67">
        <v>43.919998</v>
      </c>
      <c r="H122" s="70">
        <f t="shared" si="9"/>
        <v>1.5256588777465829E-2</v>
      </c>
      <c r="I122" s="65">
        <f t="shared" si="10"/>
        <v>-0.17025407462918982</v>
      </c>
      <c r="J122" s="64">
        <f t="shared" si="11"/>
        <v>-0.19135116864368906</v>
      </c>
      <c r="K122" s="64">
        <f t="shared" si="12"/>
        <v>-0.28880697210084383</v>
      </c>
      <c r="L122" s="64">
        <f t="shared" si="13"/>
        <v>-0.18705766268556784</v>
      </c>
    </row>
    <row r="123" spans="1:12" ht="15.75" customHeight="1" x14ac:dyDescent="0.35">
      <c r="A123" s="69" t="b">
        <f t="shared" si="7"/>
        <v>1</v>
      </c>
      <c r="B123" s="68">
        <v>44189</v>
      </c>
      <c r="C123" s="67">
        <v>375.17001299999998</v>
      </c>
      <c r="D123" s="70">
        <f t="shared" si="8"/>
        <v>-2.2689360963199956E-2</v>
      </c>
      <c r="E123" s="66"/>
      <c r="F123" s="68">
        <v>44189</v>
      </c>
      <c r="G123" s="67">
        <v>43.259998000000003</v>
      </c>
      <c r="H123" s="70">
        <f t="shared" si="9"/>
        <v>-1.9270074376103397E-2</v>
      </c>
      <c r="I123" s="65">
        <f t="shared" si="10"/>
        <v>-0.16963194066496648</v>
      </c>
      <c r="J123" s="64">
        <f t="shared" si="11"/>
        <v>-0.19071419298208611</v>
      </c>
      <c r="K123" s="64">
        <f t="shared" si="12"/>
        <v>-0.28770497416762703</v>
      </c>
      <c r="L123" s="64">
        <f t="shared" si="13"/>
        <v>-0.25259274854526165</v>
      </c>
    </row>
    <row r="124" spans="1:12" ht="15.75" customHeight="1" x14ac:dyDescent="0.35">
      <c r="A124" s="69" t="b">
        <f t="shared" si="7"/>
        <v>1</v>
      </c>
      <c r="B124" s="68">
        <v>44188</v>
      </c>
      <c r="C124" s="67">
        <v>383.88000499999998</v>
      </c>
      <c r="D124" s="70">
        <f t="shared" si="8"/>
        <v>-6.1418080684596643E-2</v>
      </c>
      <c r="E124" s="66"/>
      <c r="F124" s="68">
        <v>44188</v>
      </c>
      <c r="G124" s="67">
        <v>44.110000999999997</v>
      </c>
      <c r="H124" s="70">
        <f t="shared" si="9"/>
        <v>2.6530136687685779E-2</v>
      </c>
      <c r="I124" s="65">
        <f t="shared" si="10"/>
        <v>-0.17028023829950173</v>
      </c>
      <c r="J124" s="64">
        <f t="shared" si="11"/>
        <v>-0.19149578439690737</v>
      </c>
      <c r="K124" s="64">
        <f t="shared" si="12"/>
        <v>-0.29316787637362685</v>
      </c>
      <c r="L124" s="64">
        <f t="shared" si="13"/>
        <v>-0.18262952986488756</v>
      </c>
    </row>
    <row r="125" spans="1:12" ht="15.75" customHeight="1" x14ac:dyDescent="0.35">
      <c r="A125" s="69" t="b">
        <f t="shared" si="7"/>
        <v>1</v>
      </c>
      <c r="B125" s="68">
        <v>44187</v>
      </c>
      <c r="C125" s="67">
        <v>409</v>
      </c>
      <c r="D125" s="70">
        <f t="shared" si="8"/>
        <v>7.3352568468632029E-5</v>
      </c>
      <c r="E125" s="66"/>
      <c r="F125" s="68">
        <v>44187</v>
      </c>
      <c r="G125" s="67">
        <v>42.970001000000003</v>
      </c>
      <c r="H125" s="70">
        <f t="shared" si="9"/>
        <v>-2.4738991721765857E-2</v>
      </c>
      <c r="I125" s="65">
        <f t="shared" si="10"/>
        <v>-0.16891550156566579</v>
      </c>
      <c r="J125" s="64">
        <f t="shared" si="11"/>
        <v>-0.18975852395193557</v>
      </c>
      <c r="K125" s="64">
        <f t="shared" si="12"/>
        <v>-0.30163712255042241</v>
      </c>
      <c r="L125" s="64">
        <f t="shared" si="13"/>
        <v>-0.49416489582364709</v>
      </c>
    </row>
    <row r="126" spans="1:12" ht="15.75" customHeight="1" x14ac:dyDescent="0.35">
      <c r="A126" s="69" t="b">
        <f t="shared" si="7"/>
        <v>1</v>
      </c>
      <c r="B126" s="68">
        <v>44186</v>
      </c>
      <c r="C126" s="67">
        <v>408.97000100000002</v>
      </c>
      <c r="D126" s="70">
        <f t="shared" si="8"/>
        <v>7.2904384795833277E-3</v>
      </c>
      <c r="E126" s="66"/>
      <c r="F126" s="68">
        <v>44186</v>
      </c>
      <c r="G126" s="67">
        <v>44.060001</v>
      </c>
      <c r="H126" s="70">
        <f t="shared" si="9"/>
        <v>-1.5198948806484092E-2</v>
      </c>
      <c r="I126" s="65">
        <f t="shared" si="10"/>
        <v>-0.1690920653173939</v>
      </c>
      <c r="J126" s="64">
        <f t="shared" si="11"/>
        <v>-0.19003500071865265</v>
      </c>
      <c r="K126" s="64">
        <f t="shared" si="12"/>
        <v>-0.30380958472984049</v>
      </c>
      <c r="L126" s="64">
        <f t="shared" si="13"/>
        <v>-0.49706306415866047</v>
      </c>
    </row>
    <row r="127" spans="1:12" ht="15.75" customHeight="1" x14ac:dyDescent="0.35">
      <c r="A127" s="69" t="b">
        <f t="shared" si="7"/>
        <v>1</v>
      </c>
      <c r="B127" s="68">
        <v>44183</v>
      </c>
      <c r="C127" s="67">
        <v>406.01001000000002</v>
      </c>
      <c r="D127" s="70">
        <f t="shared" si="8"/>
        <v>1.0930768026128801E-2</v>
      </c>
      <c r="E127" s="66"/>
      <c r="F127" s="68">
        <v>44183</v>
      </c>
      <c r="G127" s="67">
        <v>44.740001999999997</v>
      </c>
      <c r="H127" s="70">
        <f t="shared" si="9"/>
        <v>-2.4847405735671235E-2</v>
      </c>
      <c r="I127" s="65">
        <f t="shared" si="10"/>
        <v>-0.16907549315349643</v>
      </c>
      <c r="J127" s="64">
        <f t="shared" si="11"/>
        <v>-0.19006240197144864</v>
      </c>
      <c r="K127" s="64">
        <f t="shared" si="12"/>
        <v>-0.30639960193221699</v>
      </c>
      <c r="L127" s="64">
        <f t="shared" si="13"/>
        <v>-0.46446119837063216</v>
      </c>
    </row>
    <row r="128" spans="1:12" ht="15.75" customHeight="1" x14ac:dyDescent="0.35">
      <c r="A128" s="69" t="b">
        <f t="shared" si="7"/>
        <v>1</v>
      </c>
      <c r="B128" s="68">
        <v>44182</v>
      </c>
      <c r="C128" s="67">
        <v>401.61999500000002</v>
      </c>
      <c r="D128" s="70">
        <f t="shared" si="8"/>
        <v>-5.8911014851484866E-3</v>
      </c>
      <c r="E128" s="66"/>
      <c r="F128" s="68">
        <v>44182</v>
      </c>
      <c r="G128" s="67">
        <v>45.880001</v>
      </c>
      <c r="H128" s="70">
        <f t="shared" si="9"/>
        <v>-2.6086739130434244E-3</v>
      </c>
      <c r="I128" s="65">
        <f t="shared" si="10"/>
        <v>-0.16897529696675878</v>
      </c>
      <c r="J128" s="64">
        <f t="shared" si="11"/>
        <v>-0.19005102398304471</v>
      </c>
      <c r="K128" s="64">
        <f t="shared" si="12"/>
        <v>-0.30764997795112192</v>
      </c>
      <c r="L128" s="64">
        <f t="shared" si="13"/>
        <v>-0.47425788189807044</v>
      </c>
    </row>
    <row r="129" spans="1:12" ht="15.75" customHeight="1" x14ac:dyDescent="0.35">
      <c r="A129" s="69" t="b">
        <f t="shared" si="7"/>
        <v>1</v>
      </c>
      <c r="B129" s="68">
        <v>44181</v>
      </c>
      <c r="C129" s="67">
        <v>404</v>
      </c>
      <c r="D129" s="70">
        <f t="shared" si="8"/>
        <v>1.1441321583479436E-2</v>
      </c>
      <c r="E129" s="66"/>
      <c r="F129" s="68">
        <v>44181</v>
      </c>
      <c r="G129" s="67">
        <v>46</v>
      </c>
      <c r="H129" s="70">
        <f t="shared" si="9"/>
        <v>-3.0762727154714065E-2</v>
      </c>
      <c r="I129" s="65">
        <f t="shared" si="10"/>
        <v>-0.16901532161851737</v>
      </c>
      <c r="J129" s="64">
        <f t="shared" si="11"/>
        <v>-0.19005418147464839</v>
      </c>
      <c r="K129" s="64">
        <f t="shared" si="12"/>
        <v>-0.29656911599143498</v>
      </c>
      <c r="L129" s="64">
        <f t="shared" si="13"/>
        <v>-0.47543355775630769</v>
      </c>
    </row>
    <row r="130" spans="1:12" ht="15.75" customHeight="1" x14ac:dyDescent="0.35">
      <c r="A130" s="69" t="b">
        <f t="shared" ref="A130:A193" si="14">B130=F130</f>
        <v>1</v>
      </c>
      <c r="B130" s="68">
        <v>44180</v>
      </c>
      <c r="C130" s="67">
        <v>399.42999300000002</v>
      </c>
      <c r="D130" s="70">
        <f t="shared" ref="D130:D193" si="15">C130/C131-1</f>
        <v>8.6870958531048981E-3</v>
      </c>
      <c r="E130" s="66"/>
      <c r="F130" s="68">
        <v>44180</v>
      </c>
      <c r="G130" s="67">
        <v>47.459999000000003</v>
      </c>
      <c r="H130" s="70">
        <f t="shared" ref="H130:H193" si="16">G130/G131-1</f>
        <v>1.5838997948651512E-2</v>
      </c>
      <c r="I130" s="65">
        <f t="shared" ref="I130:I193" si="17">CORREL(D130:D631,H130:H631)</f>
        <v>-0.1688887081329791</v>
      </c>
      <c r="J130" s="64">
        <f t="shared" ref="J130:J193" si="18">CORREL($D130:$D379,$H130:$H379)</f>
        <v>-0.19003349215507212</v>
      </c>
      <c r="K130" s="64">
        <f t="shared" ref="K130:K193" si="19">CORREL(D130:D219,H130:H219)</f>
        <v>-0.3038346205862944</v>
      </c>
      <c r="L130" s="64">
        <f t="shared" ref="L130:L193" si="20">CORREL(D130:D160,H130:H160)</f>
        <v>-0.47123996556698339</v>
      </c>
    </row>
    <row r="131" spans="1:12" ht="15.75" customHeight="1" x14ac:dyDescent="0.35">
      <c r="A131" s="69" t="b">
        <f t="shared" si="14"/>
        <v>1</v>
      </c>
      <c r="B131" s="68">
        <v>44179</v>
      </c>
      <c r="C131" s="67">
        <v>395.98998999999998</v>
      </c>
      <c r="D131" s="70">
        <f t="shared" si="15"/>
        <v>-2.5692551177740608E-3</v>
      </c>
      <c r="E131" s="66"/>
      <c r="F131" s="68">
        <v>44179</v>
      </c>
      <c r="G131" s="67">
        <v>46.720001000000003</v>
      </c>
      <c r="H131" s="70">
        <f t="shared" si="16"/>
        <v>-3.3912323533657363E-2</v>
      </c>
      <c r="I131" s="65">
        <f t="shared" si="17"/>
        <v>-0.16897037627319281</v>
      </c>
      <c r="J131" s="64">
        <f t="shared" si="18"/>
        <v>-0.19011576786424367</v>
      </c>
      <c r="K131" s="64">
        <f t="shared" si="19"/>
        <v>-0.3021948643287321</v>
      </c>
      <c r="L131" s="64">
        <f t="shared" si="20"/>
        <v>-0.46309632962895458</v>
      </c>
    </row>
    <row r="132" spans="1:12" ht="15.75" customHeight="1" x14ac:dyDescent="0.35">
      <c r="A132" s="69" t="b">
        <f t="shared" si="14"/>
        <v>1</v>
      </c>
      <c r="B132" s="68">
        <v>44176</v>
      </c>
      <c r="C132" s="67">
        <v>397.01001000000002</v>
      </c>
      <c r="D132" s="70">
        <f t="shared" si="15"/>
        <v>-2.3871269009049234E-3</v>
      </c>
      <c r="E132" s="66"/>
      <c r="F132" s="68">
        <v>44176</v>
      </c>
      <c r="G132" s="67">
        <v>48.360000999999997</v>
      </c>
      <c r="H132" s="70">
        <f t="shared" si="16"/>
        <v>-2.5785616957808677E-2</v>
      </c>
      <c r="I132" s="65">
        <f t="shared" si="17"/>
        <v>-0.16933614407422487</v>
      </c>
      <c r="J132" s="64">
        <f t="shared" si="18"/>
        <v>-0.19074646056035188</v>
      </c>
      <c r="K132" s="64">
        <f t="shared" si="19"/>
        <v>-0.30631805564733489</v>
      </c>
      <c r="L132" s="64">
        <f t="shared" si="20"/>
        <v>-0.47245022107052292</v>
      </c>
    </row>
    <row r="133" spans="1:12" ht="15.75" customHeight="1" x14ac:dyDescent="0.35">
      <c r="A133" s="69" t="b">
        <f t="shared" si="14"/>
        <v>1</v>
      </c>
      <c r="B133" s="68">
        <v>44175</v>
      </c>
      <c r="C133" s="67">
        <v>397.959991</v>
      </c>
      <c r="D133" s="70">
        <f t="shared" si="15"/>
        <v>3.2696716032932116E-2</v>
      </c>
      <c r="E133" s="66"/>
      <c r="F133" s="68">
        <v>44175</v>
      </c>
      <c r="G133" s="67">
        <v>49.639999000000003</v>
      </c>
      <c r="H133" s="70">
        <f t="shared" si="16"/>
        <v>3.3735922532278195E-2</v>
      </c>
      <c r="I133" s="65">
        <f t="shared" si="17"/>
        <v>-0.16959568642039058</v>
      </c>
      <c r="J133" s="64">
        <f t="shared" si="18"/>
        <v>-0.19046801166419836</v>
      </c>
      <c r="K133" s="64">
        <f t="shared" si="19"/>
        <v>-0.30430446538418798</v>
      </c>
      <c r="L133" s="64">
        <f t="shared" si="20"/>
        <v>-0.43558357282327947</v>
      </c>
    </row>
    <row r="134" spans="1:12" ht="15.75" customHeight="1" x14ac:dyDescent="0.35">
      <c r="A134" s="69" t="b">
        <f t="shared" si="14"/>
        <v>1</v>
      </c>
      <c r="B134" s="68">
        <v>44174</v>
      </c>
      <c r="C134" s="67">
        <v>385.35998499999999</v>
      </c>
      <c r="D134" s="70">
        <f t="shared" si="15"/>
        <v>-6.4660230582524236E-2</v>
      </c>
      <c r="E134" s="66"/>
      <c r="F134" s="68">
        <v>44174</v>
      </c>
      <c r="G134" s="67">
        <v>48.02</v>
      </c>
      <c r="H134" s="70">
        <f t="shared" si="16"/>
        <v>-2.0799367438838257E-2</v>
      </c>
      <c r="I134" s="65">
        <f t="shared" si="17"/>
        <v>-0.17074232291081662</v>
      </c>
      <c r="J134" s="64">
        <f t="shared" si="18"/>
        <v>-0.1916517019185304</v>
      </c>
      <c r="K134" s="64">
        <f t="shared" si="19"/>
        <v>-0.30887792922076318</v>
      </c>
      <c r="L134" s="64">
        <f t="shared" si="20"/>
        <v>-0.46512780454566555</v>
      </c>
    </row>
    <row r="135" spans="1:12" ht="15.75" customHeight="1" x14ac:dyDescent="0.35">
      <c r="A135" s="69" t="b">
        <f t="shared" si="14"/>
        <v>1</v>
      </c>
      <c r="B135" s="68">
        <v>44173</v>
      </c>
      <c r="C135" s="67">
        <v>412</v>
      </c>
      <c r="D135" s="70">
        <f t="shared" si="15"/>
        <v>1.0175294689096948E-2</v>
      </c>
      <c r="E135" s="66"/>
      <c r="F135" s="68">
        <v>44173</v>
      </c>
      <c r="G135" s="67">
        <v>49.040000999999997</v>
      </c>
      <c r="H135" s="70">
        <f t="shared" si="16"/>
        <v>-3.2520324542270052E-3</v>
      </c>
      <c r="I135" s="65">
        <f t="shared" si="17"/>
        <v>-0.17279753173469764</v>
      </c>
      <c r="J135" s="64">
        <f t="shared" si="18"/>
        <v>-0.19451783034300371</v>
      </c>
      <c r="K135" s="64">
        <f t="shared" si="19"/>
        <v>-0.31664753416743813</v>
      </c>
      <c r="L135" s="64">
        <f t="shared" si="20"/>
        <v>-0.49212190608729101</v>
      </c>
    </row>
    <row r="136" spans="1:12" ht="15.75" customHeight="1" x14ac:dyDescent="0.35">
      <c r="A136" s="69" t="b">
        <f t="shared" si="14"/>
        <v>1</v>
      </c>
      <c r="B136" s="68">
        <v>44172</v>
      </c>
      <c r="C136" s="67">
        <v>407.85000600000001</v>
      </c>
      <c r="D136" s="70">
        <f t="shared" si="15"/>
        <v>-5.2681738184879867E-3</v>
      </c>
      <c r="E136" s="66"/>
      <c r="F136" s="68">
        <v>44172</v>
      </c>
      <c r="G136" s="67">
        <v>49.200001</v>
      </c>
      <c r="H136" s="70">
        <f t="shared" si="16"/>
        <v>-8.1236796050487836E-4</v>
      </c>
      <c r="I136" s="65">
        <f t="shared" si="17"/>
        <v>-0.17278419931365563</v>
      </c>
      <c r="J136" s="64">
        <f t="shared" si="18"/>
        <v>-0.19459856981198664</v>
      </c>
      <c r="K136" s="64">
        <f t="shared" si="19"/>
        <v>-0.31688912050863977</v>
      </c>
      <c r="L136" s="64">
        <f t="shared" si="20"/>
        <v>-0.49166017265292283</v>
      </c>
    </row>
    <row r="137" spans="1:12" ht="15.75" customHeight="1" x14ac:dyDescent="0.35">
      <c r="A137" s="69" t="b">
        <f t="shared" si="14"/>
        <v>1</v>
      </c>
      <c r="B137" s="68">
        <v>44169</v>
      </c>
      <c r="C137" s="67">
        <v>410.01001000000002</v>
      </c>
      <c r="D137" s="70">
        <f t="shared" si="15"/>
        <v>-8.536051949449841E-3</v>
      </c>
      <c r="E137" s="66"/>
      <c r="F137" s="68">
        <v>44169</v>
      </c>
      <c r="G137" s="67">
        <v>49.240001999999997</v>
      </c>
      <c r="H137" s="70">
        <f t="shared" si="16"/>
        <v>-1.3424123422159928E-2</v>
      </c>
      <c r="I137" s="65">
        <f t="shared" si="17"/>
        <v>-0.17280416530569237</v>
      </c>
      <c r="J137" s="64">
        <f t="shared" si="18"/>
        <v>-0.19408386955095486</v>
      </c>
      <c r="K137" s="64">
        <f t="shared" si="19"/>
        <v>-0.31390070861858393</v>
      </c>
      <c r="L137" s="64">
        <f t="shared" si="20"/>
        <v>-0.47829198827904001</v>
      </c>
    </row>
    <row r="138" spans="1:12" ht="15.75" customHeight="1" x14ac:dyDescent="0.35">
      <c r="A138" s="69" t="b">
        <f t="shared" si="14"/>
        <v>1</v>
      </c>
      <c r="B138" s="68">
        <v>44168</v>
      </c>
      <c r="C138" s="67">
        <v>413.540009</v>
      </c>
      <c r="D138" s="70">
        <f t="shared" si="15"/>
        <v>1.6471056162055131E-3</v>
      </c>
      <c r="E138" s="66"/>
      <c r="F138" s="68">
        <v>44168</v>
      </c>
      <c r="G138" s="67">
        <v>49.91</v>
      </c>
      <c r="H138" s="70">
        <f t="shared" si="16"/>
        <v>6.8050502888936437E-2</v>
      </c>
      <c r="I138" s="65">
        <f t="shared" si="17"/>
        <v>-0.17303301261596138</v>
      </c>
      <c r="J138" s="64">
        <f t="shared" si="18"/>
        <v>-0.19467475476266996</v>
      </c>
      <c r="K138" s="64">
        <f t="shared" si="19"/>
        <v>-0.31363921515686838</v>
      </c>
      <c r="L138" s="64">
        <f t="shared" si="20"/>
        <v>-0.46421269674515392</v>
      </c>
    </row>
    <row r="139" spans="1:12" ht="15.75" customHeight="1" x14ac:dyDescent="0.35">
      <c r="A139" s="69" t="b">
        <f t="shared" si="14"/>
        <v>1</v>
      </c>
      <c r="B139" s="68">
        <v>44167</v>
      </c>
      <c r="C139" s="67">
        <v>412.85998499999999</v>
      </c>
      <c r="D139" s="70">
        <f t="shared" si="15"/>
        <v>1.6120664104356974E-2</v>
      </c>
      <c r="E139" s="66"/>
      <c r="F139" s="68">
        <v>44167</v>
      </c>
      <c r="G139" s="67">
        <v>46.73</v>
      </c>
      <c r="H139" s="70">
        <f t="shared" si="16"/>
        <v>3.1112091791703378E-2</v>
      </c>
      <c r="I139" s="65">
        <f t="shared" si="17"/>
        <v>-0.17314479983648096</v>
      </c>
      <c r="J139" s="64">
        <f t="shared" si="18"/>
        <v>-0.19402513828497772</v>
      </c>
      <c r="K139" s="64">
        <f t="shared" si="19"/>
        <v>-0.31659836174482836</v>
      </c>
      <c r="L139" s="64">
        <f t="shared" si="20"/>
        <v>-0.47812842851142351</v>
      </c>
    </row>
    <row r="140" spans="1:12" ht="15.75" customHeight="1" x14ac:dyDescent="0.35">
      <c r="A140" s="69" t="b">
        <f t="shared" si="14"/>
        <v>1</v>
      </c>
      <c r="B140" s="68">
        <v>44166</v>
      </c>
      <c r="C140" s="67">
        <v>406.30999800000001</v>
      </c>
      <c r="D140" s="70">
        <f t="shared" si="15"/>
        <v>-0.15061875838130567</v>
      </c>
      <c r="E140" s="66"/>
      <c r="F140" s="68">
        <v>44166</v>
      </c>
      <c r="G140" s="67">
        <v>45.32</v>
      </c>
      <c r="H140" s="70">
        <f t="shared" si="16"/>
        <v>5.9933630631157087E-3</v>
      </c>
      <c r="I140" s="65">
        <f t="shared" si="17"/>
        <v>-0.17359500720387844</v>
      </c>
      <c r="J140" s="64">
        <f t="shared" si="18"/>
        <v>-0.19433218335066732</v>
      </c>
      <c r="K140" s="64">
        <f t="shared" si="19"/>
        <v>-0.31922746318782519</v>
      </c>
      <c r="L140" s="64">
        <f t="shared" si="20"/>
        <v>-0.47429065472011378</v>
      </c>
    </row>
    <row r="141" spans="1:12" ht="15.75" customHeight="1" x14ac:dyDescent="0.35">
      <c r="A141" s="69" t="b">
        <f t="shared" si="14"/>
        <v>1</v>
      </c>
      <c r="B141" s="68">
        <v>44165</v>
      </c>
      <c r="C141" s="67">
        <v>478.35998499999999</v>
      </c>
      <c r="D141" s="70">
        <f t="shared" si="15"/>
        <v>1.4312674062658015E-2</v>
      </c>
      <c r="E141" s="66"/>
      <c r="F141" s="68">
        <v>44165</v>
      </c>
      <c r="G141" s="67">
        <v>45.049999</v>
      </c>
      <c r="H141" s="70">
        <f t="shared" si="16"/>
        <v>-5.5187639187365134E-3</v>
      </c>
      <c r="I141" s="65">
        <f t="shared" si="17"/>
        <v>-0.17514533330337864</v>
      </c>
      <c r="J141" s="64">
        <f t="shared" si="18"/>
        <v>-0.19649604549055968</v>
      </c>
      <c r="K141" s="64">
        <f t="shared" si="19"/>
        <v>-0.32676550668792659</v>
      </c>
      <c r="L141" s="64">
        <f t="shared" si="20"/>
        <v>-0.53757085077103173</v>
      </c>
    </row>
    <row r="142" spans="1:12" ht="15.75" customHeight="1" x14ac:dyDescent="0.35">
      <c r="A142" s="69" t="b">
        <f t="shared" si="14"/>
        <v>1</v>
      </c>
      <c r="B142" s="68">
        <v>44162</v>
      </c>
      <c r="C142" s="67">
        <v>471.60998499999999</v>
      </c>
      <c r="D142" s="70">
        <f t="shared" si="15"/>
        <v>6.2854917373895924E-2</v>
      </c>
      <c r="E142" s="66"/>
      <c r="F142" s="68">
        <v>44162</v>
      </c>
      <c r="G142" s="67">
        <v>45.299999</v>
      </c>
      <c r="H142" s="70">
        <f t="shared" si="16"/>
        <v>-7.4496057723402176E-3</v>
      </c>
      <c r="I142" s="65">
        <f t="shared" si="17"/>
        <v>-0.17510724763905222</v>
      </c>
      <c r="J142" s="64">
        <f t="shared" si="18"/>
        <v>-0.19661585266583706</v>
      </c>
      <c r="K142" s="64">
        <f t="shared" si="19"/>
        <v>-0.33251853220621336</v>
      </c>
      <c r="L142" s="64">
        <f t="shared" si="20"/>
        <v>-0.55086545798601361</v>
      </c>
    </row>
    <row r="143" spans="1:12" ht="15.75" customHeight="1" x14ac:dyDescent="0.35">
      <c r="A143" s="69" t="b">
        <f t="shared" si="14"/>
        <v>1</v>
      </c>
      <c r="B143" s="68">
        <v>44160</v>
      </c>
      <c r="C143" s="67">
        <v>443.72000100000002</v>
      </c>
      <c r="D143" s="70">
        <f t="shared" si="15"/>
        <v>3.7820169462851272E-2</v>
      </c>
      <c r="E143" s="66"/>
      <c r="F143" s="68">
        <v>44160</v>
      </c>
      <c r="G143" s="67">
        <v>45.639999000000003</v>
      </c>
      <c r="H143" s="70">
        <f t="shared" si="16"/>
        <v>1.512455549654268E-2</v>
      </c>
      <c r="I143" s="65">
        <f t="shared" si="17"/>
        <v>-0.17502645587929702</v>
      </c>
      <c r="J143" s="64">
        <f t="shared" si="18"/>
        <v>-0.19447208016867165</v>
      </c>
      <c r="K143" s="64">
        <f t="shared" si="19"/>
        <v>-0.32750875409251951</v>
      </c>
      <c r="L143" s="64">
        <f t="shared" si="20"/>
        <v>-0.55115943347715501</v>
      </c>
    </row>
    <row r="144" spans="1:12" ht="15.75" customHeight="1" x14ac:dyDescent="0.35">
      <c r="A144" s="69" t="b">
        <f t="shared" si="14"/>
        <v>1</v>
      </c>
      <c r="B144" s="68">
        <v>44159</v>
      </c>
      <c r="C144" s="67">
        <v>427.54998799999998</v>
      </c>
      <c r="D144" s="70">
        <f t="shared" si="15"/>
        <v>-6.3447313524791493E-3</v>
      </c>
      <c r="E144" s="66"/>
      <c r="F144" s="68">
        <v>44159</v>
      </c>
      <c r="G144" s="67">
        <v>44.959999000000003</v>
      </c>
      <c r="H144" s="70">
        <f t="shared" si="16"/>
        <v>9.8460762277058578E-2</v>
      </c>
      <c r="I144" s="65">
        <f t="shared" si="17"/>
        <v>-0.17569573038976488</v>
      </c>
      <c r="J144" s="64">
        <f t="shared" si="18"/>
        <v>-0.19514415097692042</v>
      </c>
      <c r="K144" s="64">
        <f t="shared" si="19"/>
        <v>-0.3315752323651226</v>
      </c>
      <c r="L144" s="64">
        <f t="shared" si="20"/>
        <v>-0.57161786453891728</v>
      </c>
    </row>
    <row r="145" spans="1:12" ht="15.75" customHeight="1" x14ac:dyDescent="0.35">
      <c r="A145" s="69" t="b">
        <f t="shared" si="14"/>
        <v>1</v>
      </c>
      <c r="B145" s="68">
        <v>44158</v>
      </c>
      <c r="C145" s="67">
        <v>430.27999899999998</v>
      </c>
      <c r="D145" s="70">
        <f t="shared" si="15"/>
        <v>-2.1201107535926744E-2</v>
      </c>
      <c r="E145" s="66"/>
      <c r="F145" s="68">
        <v>44158</v>
      </c>
      <c r="G145" s="67">
        <v>40.93</v>
      </c>
      <c r="H145" s="70">
        <f t="shared" si="16"/>
        <v>2.5814484921579783E-2</v>
      </c>
      <c r="I145" s="65">
        <f t="shared" si="17"/>
        <v>-0.17525594405140391</v>
      </c>
      <c r="J145" s="64">
        <f t="shared" si="18"/>
        <v>-0.19443044189944847</v>
      </c>
      <c r="K145" s="64">
        <f t="shared" si="19"/>
        <v>-0.34889914627041396</v>
      </c>
      <c r="L145" s="64">
        <f t="shared" si="20"/>
        <v>-0.59958903907923855</v>
      </c>
    </row>
    <row r="146" spans="1:12" ht="15.75" customHeight="1" x14ac:dyDescent="0.35">
      <c r="A146" s="69" t="b">
        <f t="shared" si="14"/>
        <v>1</v>
      </c>
      <c r="B146" s="68">
        <v>44155</v>
      </c>
      <c r="C146" s="67">
        <v>439.60000600000001</v>
      </c>
      <c r="D146" s="70">
        <f t="shared" si="15"/>
        <v>6.1092462888720167E-2</v>
      </c>
      <c r="E146" s="66"/>
      <c r="F146" s="68">
        <v>44155</v>
      </c>
      <c r="G146" s="67">
        <v>39.900002000000001</v>
      </c>
      <c r="H146" s="70">
        <f t="shared" si="16"/>
        <v>-2.5402956165191837E-2</v>
      </c>
      <c r="I146" s="65">
        <f t="shared" si="17"/>
        <v>-0.17462852580238059</v>
      </c>
      <c r="J146" s="64">
        <f t="shared" si="18"/>
        <v>-0.19368907803928267</v>
      </c>
      <c r="K146" s="64">
        <f t="shared" si="19"/>
        <v>-0.34494270258352183</v>
      </c>
      <c r="L146" s="64">
        <f t="shared" si="20"/>
        <v>-0.59450263495898836</v>
      </c>
    </row>
    <row r="147" spans="1:12" ht="15.75" customHeight="1" x14ac:dyDescent="0.35">
      <c r="A147" s="69" t="b">
        <f t="shared" si="14"/>
        <v>1</v>
      </c>
      <c r="B147" s="68">
        <v>44154</v>
      </c>
      <c r="C147" s="67">
        <v>414.290009</v>
      </c>
      <c r="D147" s="70">
        <f t="shared" si="15"/>
        <v>-1.8070547025262895E-3</v>
      </c>
      <c r="E147" s="66"/>
      <c r="F147" s="68">
        <v>44154</v>
      </c>
      <c r="G147" s="67">
        <v>40.939999</v>
      </c>
      <c r="H147" s="70">
        <f t="shared" si="16"/>
        <v>-2.6796590177748936E-3</v>
      </c>
      <c r="I147" s="65">
        <f t="shared" si="17"/>
        <v>-0.17352282379966311</v>
      </c>
      <c r="J147" s="64">
        <f t="shared" si="18"/>
        <v>-0.19250037229109584</v>
      </c>
      <c r="K147" s="64">
        <f t="shared" si="19"/>
        <v>-0.32722751766194885</v>
      </c>
      <c r="L147" s="64">
        <f t="shared" si="20"/>
        <v>-0.58722522206833094</v>
      </c>
    </row>
    <row r="148" spans="1:12" ht="15.75" customHeight="1" x14ac:dyDescent="0.35">
      <c r="A148" s="69" t="b">
        <f t="shared" si="14"/>
        <v>1</v>
      </c>
      <c r="B148" s="68">
        <v>44153</v>
      </c>
      <c r="C148" s="67">
        <v>415.040009</v>
      </c>
      <c r="D148" s="70">
        <f t="shared" si="15"/>
        <v>3.3388949612965346E-2</v>
      </c>
      <c r="E148" s="66"/>
      <c r="F148" s="68">
        <v>44153</v>
      </c>
      <c r="G148" s="67">
        <v>41.049999</v>
      </c>
      <c r="H148" s="70">
        <f t="shared" si="16"/>
        <v>1.1083769018904954E-2</v>
      </c>
      <c r="I148" s="65">
        <f t="shared" si="17"/>
        <v>-0.17354512449235263</v>
      </c>
      <c r="J148" s="64">
        <f t="shared" si="18"/>
        <v>-0.19188744679453792</v>
      </c>
      <c r="K148" s="64">
        <f t="shared" si="19"/>
        <v>-0.31863461361974527</v>
      </c>
      <c r="L148" s="64">
        <f t="shared" si="20"/>
        <v>-0.57716985256283815</v>
      </c>
    </row>
    <row r="149" spans="1:12" ht="15.75" customHeight="1" x14ac:dyDescent="0.35">
      <c r="A149" s="69" t="b">
        <f t="shared" si="14"/>
        <v>1</v>
      </c>
      <c r="B149" s="68">
        <v>44152</v>
      </c>
      <c r="C149" s="67">
        <v>401.63000499999998</v>
      </c>
      <c r="D149" s="70">
        <f t="shared" si="15"/>
        <v>6.2132307084539207E-3</v>
      </c>
      <c r="E149" s="66"/>
      <c r="F149" s="68">
        <v>44152</v>
      </c>
      <c r="G149" s="67">
        <v>40.599997999999999</v>
      </c>
      <c r="H149" s="70">
        <f t="shared" si="16"/>
        <v>-9.7561463414633787E-3</v>
      </c>
      <c r="I149" s="65">
        <f t="shared" si="17"/>
        <v>-0.17399655917658652</v>
      </c>
      <c r="J149" s="64">
        <f t="shared" si="18"/>
        <v>-0.19207386661743714</v>
      </c>
      <c r="K149" s="64">
        <f t="shared" si="19"/>
        <v>-0.31964536835956958</v>
      </c>
      <c r="L149" s="64">
        <f t="shared" si="20"/>
        <v>-0.57123264417418396</v>
      </c>
    </row>
    <row r="150" spans="1:12" ht="15.75" customHeight="1" x14ac:dyDescent="0.35">
      <c r="A150" s="69" t="b">
        <f t="shared" si="14"/>
        <v>1</v>
      </c>
      <c r="B150" s="68">
        <v>44151</v>
      </c>
      <c r="C150" s="67">
        <v>399.14999399999999</v>
      </c>
      <c r="D150" s="70">
        <f t="shared" si="15"/>
        <v>-1.0976741024574244E-2</v>
      </c>
      <c r="E150" s="66"/>
      <c r="F150" s="68">
        <v>44151</v>
      </c>
      <c r="G150" s="67">
        <v>41</v>
      </c>
      <c r="H150" s="70">
        <f t="shared" si="16"/>
        <v>5.1551625978372595E-2</v>
      </c>
      <c r="I150" s="65">
        <f t="shared" si="17"/>
        <v>-0.17399454870321682</v>
      </c>
      <c r="J150" s="64">
        <f t="shared" si="18"/>
        <v>-0.19226697438449125</v>
      </c>
      <c r="K150" s="64">
        <f t="shared" si="19"/>
        <v>-0.30890869303103807</v>
      </c>
      <c r="L150" s="64">
        <f t="shared" si="20"/>
        <v>-0.56995538371798449</v>
      </c>
    </row>
    <row r="151" spans="1:12" ht="15.75" customHeight="1" x14ac:dyDescent="0.35">
      <c r="A151" s="69" t="b">
        <f t="shared" si="14"/>
        <v>1</v>
      </c>
      <c r="B151" s="68">
        <v>44148</v>
      </c>
      <c r="C151" s="67">
        <v>403.57998700000002</v>
      </c>
      <c r="D151" s="70">
        <f t="shared" si="15"/>
        <v>-5.8464042373645331E-2</v>
      </c>
      <c r="E151" s="66"/>
      <c r="F151" s="68">
        <v>44148</v>
      </c>
      <c r="G151" s="67">
        <v>38.990001999999997</v>
      </c>
      <c r="H151" s="70">
        <f t="shared" si="16"/>
        <v>5.8073381713616312E-2</v>
      </c>
      <c r="I151" s="65">
        <f t="shared" si="17"/>
        <v>-0.17332210218675825</v>
      </c>
      <c r="J151" s="64">
        <f t="shared" si="18"/>
        <v>-0.19146896992373691</v>
      </c>
      <c r="K151" s="64">
        <f t="shared" si="19"/>
        <v>-0.29607555403341562</v>
      </c>
      <c r="L151" s="64">
        <f t="shared" si="20"/>
        <v>-0.57287715496612279</v>
      </c>
    </row>
    <row r="152" spans="1:12" ht="15.75" customHeight="1" x14ac:dyDescent="0.35">
      <c r="A152" s="69" t="b">
        <f t="shared" si="14"/>
        <v>1</v>
      </c>
      <c r="B152" s="68">
        <v>44147</v>
      </c>
      <c r="C152" s="67">
        <v>428.64001500000001</v>
      </c>
      <c r="D152" s="70">
        <f t="shared" si="15"/>
        <v>3.701557833275837E-2</v>
      </c>
      <c r="E152" s="66"/>
      <c r="F152" s="68">
        <v>44147</v>
      </c>
      <c r="G152" s="67">
        <v>36.849997999999999</v>
      </c>
      <c r="H152" s="70">
        <f t="shared" si="16"/>
        <v>-4.310568907326362E-2</v>
      </c>
      <c r="I152" s="65">
        <f t="shared" si="17"/>
        <v>-0.16994825991445042</v>
      </c>
      <c r="J152" s="64">
        <f t="shared" si="18"/>
        <v>-0.18776954656833297</v>
      </c>
      <c r="K152" s="64">
        <f t="shared" si="19"/>
        <v>-0.28234784586086237</v>
      </c>
      <c r="L152" s="64">
        <f t="shared" si="20"/>
        <v>-0.54808300208684158</v>
      </c>
    </row>
    <row r="153" spans="1:12" ht="15.75" customHeight="1" x14ac:dyDescent="0.35">
      <c r="A153" s="69" t="b">
        <f t="shared" si="14"/>
        <v>1</v>
      </c>
      <c r="B153" s="68">
        <v>44146</v>
      </c>
      <c r="C153" s="67">
        <v>413.33999599999999</v>
      </c>
      <c r="D153" s="70">
        <f t="shared" si="15"/>
        <v>9.9279234613993239E-2</v>
      </c>
      <c r="E153" s="66"/>
      <c r="F153" s="68">
        <v>44146</v>
      </c>
      <c r="G153" s="67">
        <v>38.509998000000003</v>
      </c>
      <c r="H153" s="70">
        <f t="shared" si="16"/>
        <v>-3.8451961010036451E-2</v>
      </c>
      <c r="I153" s="65">
        <f t="shared" si="17"/>
        <v>-0.16874371367621011</v>
      </c>
      <c r="J153" s="64">
        <f t="shared" si="18"/>
        <v>-0.18652541174682738</v>
      </c>
      <c r="K153" s="64">
        <f t="shared" si="19"/>
        <v>-0.27889600643956131</v>
      </c>
      <c r="L153" s="64">
        <f t="shared" si="20"/>
        <v>-0.53599669220019008</v>
      </c>
    </row>
    <row r="154" spans="1:12" ht="15.75" customHeight="1" x14ac:dyDescent="0.35">
      <c r="A154" s="69" t="b">
        <f t="shared" si="14"/>
        <v>1</v>
      </c>
      <c r="B154" s="68">
        <v>44145</v>
      </c>
      <c r="C154" s="67">
        <v>376.01001000000002</v>
      </c>
      <c r="D154" s="70">
        <f t="shared" si="15"/>
        <v>-9.0092877990825548E-2</v>
      </c>
      <c r="E154" s="66"/>
      <c r="F154" s="68">
        <v>44145</v>
      </c>
      <c r="G154" s="67">
        <v>40.049999</v>
      </c>
      <c r="H154" s="70">
        <f t="shared" si="16"/>
        <v>-3.0735745401742509E-2</v>
      </c>
      <c r="I154" s="65">
        <f t="shared" si="17"/>
        <v>-0.16591052067511453</v>
      </c>
      <c r="J154" s="64">
        <f t="shared" si="18"/>
        <v>-0.1837923687287121</v>
      </c>
      <c r="K154" s="64">
        <f t="shared" si="19"/>
        <v>-0.26222469227489675</v>
      </c>
      <c r="L154" s="64">
        <f t="shared" si="20"/>
        <v>-0.47598588615876075</v>
      </c>
    </row>
    <row r="155" spans="1:12" ht="15.75" customHeight="1" x14ac:dyDescent="0.35">
      <c r="A155" s="69" t="b">
        <f t="shared" si="14"/>
        <v>1</v>
      </c>
      <c r="B155" s="68">
        <v>44144</v>
      </c>
      <c r="C155" s="67">
        <v>413.23998999999998</v>
      </c>
      <c r="D155" s="70">
        <f t="shared" si="15"/>
        <v>-0.17370178081927323</v>
      </c>
      <c r="E155" s="66"/>
      <c r="F155" s="68">
        <v>44144</v>
      </c>
      <c r="G155" s="67">
        <v>41.32</v>
      </c>
      <c r="H155" s="70">
        <f t="shared" si="16"/>
        <v>0.19146482122260666</v>
      </c>
      <c r="I155" s="65">
        <f t="shared" si="17"/>
        <v>-0.17012858609755244</v>
      </c>
      <c r="J155" s="64">
        <f t="shared" si="18"/>
        <v>-0.18859320001470953</v>
      </c>
      <c r="K155" s="64">
        <f t="shared" si="19"/>
        <v>-0.28061984753984326</v>
      </c>
      <c r="L155" s="64">
        <f t="shared" si="20"/>
        <v>-0.55481771992526785</v>
      </c>
    </row>
    <row r="156" spans="1:12" ht="15.75" customHeight="1" x14ac:dyDescent="0.35">
      <c r="A156" s="69" t="b">
        <f t="shared" si="14"/>
        <v>1</v>
      </c>
      <c r="B156" s="68">
        <v>44141</v>
      </c>
      <c r="C156" s="67">
        <v>500.10998499999999</v>
      </c>
      <c r="D156" s="70">
        <f t="shared" si="15"/>
        <v>6.8044489464116342E-3</v>
      </c>
      <c r="E156" s="66"/>
      <c r="F156" s="68">
        <v>44141</v>
      </c>
      <c r="G156" s="67">
        <v>34.68</v>
      </c>
      <c r="H156" s="70">
        <f t="shared" si="16"/>
        <v>-1.8953268399053314E-2</v>
      </c>
      <c r="I156" s="65">
        <f t="shared" si="17"/>
        <v>-0.13723609188183622</v>
      </c>
      <c r="J156" s="64">
        <f t="shared" si="18"/>
        <v>-0.15307233429877423</v>
      </c>
      <c r="K156" s="64">
        <f t="shared" si="19"/>
        <v>-0.16189865110419135</v>
      </c>
      <c r="L156" s="64">
        <f t="shared" si="20"/>
        <v>-1.6236981916134739E-2</v>
      </c>
    </row>
    <row r="157" spans="1:12" ht="15.75" customHeight="1" x14ac:dyDescent="0.35">
      <c r="A157" s="69" t="b">
        <f t="shared" si="14"/>
        <v>1</v>
      </c>
      <c r="B157" s="68">
        <v>44140</v>
      </c>
      <c r="C157" s="67">
        <v>496.73001099999999</v>
      </c>
      <c r="D157" s="70">
        <f t="shared" si="15"/>
        <v>2.6938182089604634E-2</v>
      </c>
      <c r="E157" s="66"/>
      <c r="F157" s="68">
        <v>44140</v>
      </c>
      <c r="G157" s="67">
        <v>35.349997999999999</v>
      </c>
      <c r="H157" s="70">
        <f t="shared" si="16"/>
        <v>6.0287882423515127E-2</v>
      </c>
      <c r="I157" s="65">
        <f t="shared" si="17"/>
        <v>-0.13724043505950675</v>
      </c>
      <c r="J157" s="64">
        <f t="shared" si="18"/>
        <v>-0.15314477586848052</v>
      </c>
      <c r="K157" s="64">
        <f t="shared" si="19"/>
        <v>-0.16264262696286158</v>
      </c>
      <c r="L157" s="64">
        <f t="shared" si="20"/>
        <v>1.2896557050704201E-2</v>
      </c>
    </row>
    <row r="158" spans="1:12" ht="15.75" customHeight="1" x14ac:dyDescent="0.35">
      <c r="A158" s="69" t="b">
        <f t="shared" si="14"/>
        <v>1</v>
      </c>
      <c r="B158" s="68">
        <v>44139</v>
      </c>
      <c r="C158" s="67">
        <v>483.70001200000002</v>
      </c>
      <c r="D158" s="70">
        <f t="shared" si="15"/>
        <v>7.129410486381027E-2</v>
      </c>
      <c r="E158" s="66"/>
      <c r="F158" s="68">
        <v>44139</v>
      </c>
      <c r="G158" s="67">
        <v>33.340000000000003</v>
      </c>
      <c r="H158" s="70">
        <f t="shared" si="16"/>
        <v>-1.9988242210464469E-2</v>
      </c>
      <c r="I158" s="65">
        <f t="shared" si="17"/>
        <v>-0.13902404183639924</v>
      </c>
      <c r="J158" s="64">
        <f t="shared" si="18"/>
        <v>-0.15478366575150213</v>
      </c>
      <c r="K158" s="64">
        <f t="shared" si="19"/>
        <v>-0.17117569399214652</v>
      </c>
      <c r="L158" s="64">
        <f t="shared" si="20"/>
        <v>-4.4943211287770402E-2</v>
      </c>
    </row>
    <row r="159" spans="1:12" ht="15.75" customHeight="1" x14ac:dyDescent="0.35">
      <c r="A159" s="69" t="b">
        <f t="shared" si="14"/>
        <v>1</v>
      </c>
      <c r="B159" s="68">
        <v>44138</v>
      </c>
      <c r="C159" s="67">
        <v>451.51001000000002</v>
      </c>
      <c r="D159" s="70">
        <f t="shared" si="15"/>
        <v>-3.289161147902786E-3</v>
      </c>
      <c r="E159" s="66"/>
      <c r="F159" s="68">
        <v>44138</v>
      </c>
      <c r="G159" s="67">
        <v>34.020000000000003</v>
      </c>
      <c r="H159" s="70">
        <f t="shared" si="16"/>
        <v>7.1048255507646374E-3</v>
      </c>
      <c r="I159" s="65">
        <f t="shared" si="17"/>
        <v>-0.13803219429975608</v>
      </c>
      <c r="J159" s="64">
        <f t="shared" si="18"/>
        <v>-0.15394792652760808</v>
      </c>
      <c r="K159" s="64">
        <f t="shared" si="19"/>
        <v>-0.17676904037261404</v>
      </c>
      <c r="L159" s="64">
        <f t="shared" si="20"/>
        <v>8.3797485734479933E-3</v>
      </c>
    </row>
    <row r="160" spans="1:12" ht="15.75" customHeight="1" x14ac:dyDescent="0.35">
      <c r="A160" s="69" t="b">
        <f t="shared" si="14"/>
        <v>1</v>
      </c>
      <c r="B160" s="68">
        <v>44137</v>
      </c>
      <c r="C160" s="67">
        <v>453</v>
      </c>
      <c r="D160" s="70">
        <f t="shared" si="15"/>
        <v>-1.7161710380232953E-2</v>
      </c>
      <c r="E160" s="66"/>
      <c r="F160" s="68">
        <v>44137</v>
      </c>
      <c r="G160" s="67">
        <v>33.779998999999997</v>
      </c>
      <c r="H160" s="70">
        <f t="shared" si="16"/>
        <v>-2.3627288138591274E-3</v>
      </c>
      <c r="I160" s="65">
        <f t="shared" si="17"/>
        <v>-0.13795771321418437</v>
      </c>
      <c r="J160" s="64">
        <f t="shared" si="18"/>
        <v>-0.15387414876513766</v>
      </c>
      <c r="K160" s="64">
        <f t="shared" si="19"/>
        <v>-0.169889955840309</v>
      </c>
      <c r="L160" s="64">
        <f t="shared" si="20"/>
        <v>-0.13510941489683614</v>
      </c>
    </row>
    <row r="161" spans="1:12" ht="15.75" customHeight="1" x14ac:dyDescent="0.35">
      <c r="A161" s="69" t="b">
        <f t="shared" si="14"/>
        <v>1</v>
      </c>
      <c r="B161" s="68">
        <v>44134</v>
      </c>
      <c r="C161" s="67">
        <v>460.91000400000001</v>
      </c>
      <c r="D161" s="70">
        <f t="shared" si="15"/>
        <v>-5.8752633171190283E-2</v>
      </c>
      <c r="E161" s="66"/>
      <c r="F161" s="68">
        <v>44134</v>
      </c>
      <c r="G161" s="67">
        <v>33.860000999999997</v>
      </c>
      <c r="H161" s="70">
        <f t="shared" si="16"/>
        <v>8.6386952636281489E-3</v>
      </c>
      <c r="I161" s="65">
        <f t="shared" si="17"/>
        <v>-0.13803691894771003</v>
      </c>
      <c r="J161" s="64">
        <f t="shared" si="18"/>
        <v>-0.15427772458682912</v>
      </c>
      <c r="K161" s="64">
        <f t="shared" si="19"/>
        <v>-0.16754838606836947</v>
      </c>
      <c r="L161" s="64">
        <f t="shared" si="20"/>
        <v>-0.1750108484825221</v>
      </c>
    </row>
    <row r="162" spans="1:12" ht="15.75" customHeight="1" x14ac:dyDescent="0.35">
      <c r="A162" s="69" t="b">
        <f t="shared" si="14"/>
        <v>1</v>
      </c>
      <c r="B162" s="68">
        <v>44133</v>
      </c>
      <c r="C162" s="67">
        <v>489.67999300000002</v>
      </c>
      <c r="D162" s="70">
        <f t="shared" si="15"/>
        <v>-5.1026174860444917E-2</v>
      </c>
      <c r="E162" s="66"/>
      <c r="F162" s="68">
        <v>44133</v>
      </c>
      <c r="G162" s="67">
        <v>33.57</v>
      </c>
      <c r="H162" s="70">
        <f t="shared" si="16"/>
        <v>2.9754664402126707E-2</v>
      </c>
      <c r="I162" s="65">
        <f t="shared" si="17"/>
        <v>-0.13769513371952513</v>
      </c>
      <c r="J162" s="64">
        <f t="shared" si="18"/>
        <v>-0.15406715769977525</v>
      </c>
      <c r="K162" s="64">
        <f t="shared" si="19"/>
        <v>-0.16365358209440817</v>
      </c>
      <c r="L162" s="64">
        <f t="shared" si="20"/>
        <v>-0.16292877226348873</v>
      </c>
    </row>
    <row r="163" spans="1:12" ht="15.75" customHeight="1" x14ac:dyDescent="0.35">
      <c r="A163" s="69" t="b">
        <f t="shared" si="14"/>
        <v>1</v>
      </c>
      <c r="B163" s="68">
        <v>44132</v>
      </c>
      <c r="C163" s="67">
        <v>516.01000999999997</v>
      </c>
      <c r="D163" s="70">
        <f t="shared" si="15"/>
        <v>-4.2635263040785021E-2</v>
      </c>
      <c r="E163" s="66"/>
      <c r="F163" s="68">
        <v>44132</v>
      </c>
      <c r="G163" s="67">
        <v>32.599997999999999</v>
      </c>
      <c r="H163" s="70">
        <f t="shared" si="16"/>
        <v>-4.5946739593019648E-2</v>
      </c>
      <c r="I163" s="65">
        <f t="shared" si="17"/>
        <v>-0.13600543384417554</v>
      </c>
      <c r="J163" s="64">
        <f t="shared" si="18"/>
        <v>-0.15220398819674863</v>
      </c>
      <c r="K163" s="64">
        <f t="shared" si="19"/>
        <v>-0.15616679190547184</v>
      </c>
      <c r="L163" s="64">
        <f t="shared" si="20"/>
        <v>-0.1335342210583047</v>
      </c>
    </row>
    <row r="164" spans="1:12" ht="15.75" customHeight="1" x14ac:dyDescent="0.35">
      <c r="A164" s="69" t="b">
        <f t="shared" si="14"/>
        <v>1</v>
      </c>
      <c r="B164" s="68">
        <v>44131</v>
      </c>
      <c r="C164" s="67">
        <v>538.98999000000003</v>
      </c>
      <c r="D164" s="70">
        <f t="shared" si="15"/>
        <v>4.0943264452291128E-2</v>
      </c>
      <c r="E164" s="66"/>
      <c r="F164" s="68">
        <v>44131</v>
      </c>
      <c r="G164" s="67">
        <v>34.169998</v>
      </c>
      <c r="H164" s="70">
        <f t="shared" si="16"/>
        <v>-3.3107017543859807E-2</v>
      </c>
      <c r="I164" s="65">
        <f t="shared" si="17"/>
        <v>-0.13890719693864584</v>
      </c>
      <c r="J164" s="64">
        <f t="shared" si="18"/>
        <v>-0.15542231502809983</v>
      </c>
      <c r="K164" s="64">
        <f t="shared" si="19"/>
        <v>-0.17046944190707811</v>
      </c>
      <c r="L164" s="64">
        <f t="shared" si="20"/>
        <v>-0.20131070462317421</v>
      </c>
    </row>
    <row r="165" spans="1:12" ht="15.75" customHeight="1" x14ac:dyDescent="0.35">
      <c r="A165" s="69" t="b">
        <f t="shared" si="14"/>
        <v>1</v>
      </c>
      <c r="B165" s="68">
        <v>44130</v>
      </c>
      <c r="C165" s="67">
        <v>517.78997800000002</v>
      </c>
      <c r="D165" s="70">
        <f t="shared" si="15"/>
        <v>1.2257563995216714E-2</v>
      </c>
      <c r="E165" s="66"/>
      <c r="F165" s="68">
        <v>44130</v>
      </c>
      <c r="G165" s="67">
        <v>35.340000000000003</v>
      </c>
      <c r="H165" s="70">
        <f t="shared" si="16"/>
        <v>-7.0244623532997763E-2</v>
      </c>
      <c r="I165" s="65">
        <f t="shared" si="17"/>
        <v>-0.1377992924171681</v>
      </c>
      <c r="J165" s="64">
        <f t="shared" si="18"/>
        <v>-0.15329243712678142</v>
      </c>
      <c r="K165" s="64">
        <f t="shared" si="19"/>
        <v>-0.16343730280671828</v>
      </c>
      <c r="L165" s="64">
        <f t="shared" si="20"/>
        <v>-0.15115103774267405</v>
      </c>
    </row>
    <row r="166" spans="1:12" ht="15.75" customHeight="1" x14ac:dyDescent="0.35">
      <c r="A166" s="69" t="b">
        <f t="shared" si="14"/>
        <v>1</v>
      </c>
      <c r="B166" s="68">
        <v>44127</v>
      </c>
      <c r="C166" s="67">
        <v>511.51998900000001</v>
      </c>
      <c r="D166" s="70">
        <f t="shared" si="15"/>
        <v>-1.7328138819723837E-2</v>
      </c>
      <c r="E166" s="66"/>
      <c r="F166" s="68">
        <v>44127</v>
      </c>
      <c r="G166" s="67">
        <v>38.009998000000003</v>
      </c>
      <c r="H166" s="70">
        <f t="shared" si="16"/>
        <v>2.0676583207487553E-2</v>
      </c>
      <c r="I166" s="65">
        <f t="shared" si="17"/>
        <v>-0.13764006318282695</v>
      </c>
      <c r="J166" s="64">
        <f t="shared" si="18"/>
        <v>-0.15298030793677747</v>
      </c>
      <c r="K166" s="64">
        <f t="shared" si="19"/>
        <v>-0.16531713238143392</v>
      </c>
      <c r="L166" s="64">
        <f t="shared" si="20"/>
        <v>-0.15381184820777885</v>
      </c>
    </row>
    <row r="167" spans="1:12" ht="15.75" customHeight="1" x14ac:dyDescent="0.35">
      <c r="A167" s="69" t="b">
        <f t="shared" si="14"/>
        <v>1</v>
      </c>
      <c r="B167" s="68">
        <v>44126</v>
      </c>
      <c r="C167" s="67">
        <v>520.53997800000002</v>
      </c>
      <c r="D167" s="70">
        <f t="shared" si="15"/>
        <v>1.4322134046563129E-2</v>
      </c>
      <c r="E167" s="66"/>
      <c r="F167" s="68">
        <v>44126</v>
      </c>
      <c r="G167" s="67">
        <v>37.240001999999997</v>
      </c>
      <c r="H167" s="70">
        <f t="shared" si="16"/>
        <v>4.7833453915772317E-2</v>
      </c>
      <c r="I167" s="65">
        <f t="shared" si="17"/>
        <v>-0.13712820906626405</v>
      </c>
      <c r="J167" s="64">
        <f t="shared" si="18"/>
        <v>-0.15179082179712339</v>
      </c>
      <c r="K167" s="64">
        <f t="shared" si="19"/>
        <v>-0.15833379938660549</v>
      </c>
      <c r="L167" s="64">
        <f t="shared" si="20"/>
        <v>-0.14648597873201158</v>
      </c>
    </row>
    <row r="168" spans="1:12" ht="15.75" customHeight="1" x14ac:dyDescent="0.35">
      <c r="A168" s="69" t="b">
        <f t="shared" si="14"/>
        <v>1</v>
      </c>
      <c r="B168" s="68">
        <v>44125</v>
      </c>
      <c r="C168" s="67">
        <v>513.19000200000005</v>
      </c>
      <c r="D168" s="70">
        <f t="shared" si="15"/>
        <v>-4.4374543057072557E-2</v>
      </c>
      <c r="E168" s="66"/>
      <c r="F168" s="68">
        <v>44125</v>
      </c>
      <c r="G168" s="67">
        <v>35.540000999999997</v>
      </c>
      <c r="H168" s="70">
        <f t="shared" si="16"/>
        <v>-1.4420410027165653E-2</v>
      </c>
      <c r="I168" s="65">
        <f t="shared" si="17"/>
        <v>-0.13776076842774615</v>
      </c>
      <c r="J168" s="64">
        <f t="shared" si="18"/>
        <v>-0.15288104689523391</v>
      </c>
      <c r="K168" s="64">
        <f t="shared" si="19"/>
        <v>-0.15936875173874146</v>
      </c>
      <c r="L168" s="64">
        <f t="shared" si="20"/>
        <v>-0.22661605806024088</v>
      </c>
    </row>
    <row r="169" spans="1:12" ht="15.75" customHeight="1" x14ac:dyDescent="0.35">
      <c r="A169" s="69" t="b">
        <f t="shared" si="14"/>
        <v>1</v>
      </c>
      <c r="B169" s="68">
        <v>44124</v>
      </c>
      <c r="C169" s="67">
        <v>537.02002000000005</v>
      </c>
      <c r="D169" s="70">
        <f t="shared" si="15"/>
        <v>-5.5107867670914357E-2</v>
      </c>
      <c r="E169" s="66"/>
      <c r="F169" s="68">
        <v>44124</v>
      </c>
      <c r="G169" s="67">
        <v>36.060001</v>
      </c>
      <c r="H169" s="70">
        <f t="shared" si="16"/>
        <v>1.5774676056337977E-2</v>
      </c>
      <c r="I169" s="65">
        <f t="shared" si="17"/>
        <v>-0.13880952375731273</v>
      </c>
      <c r="J169" s="64">
        <f t="shared" si="18"/>
        <v>-0.1539751806405682</v>
      </c>
      <c r="K169" s="64">
        <f t="shared" si="19"/>
        <v>-0.16862689463647001</v>
      </c>
      <c r="L169" s="64">
        <f t="shared" si="20"/>
        <v>-0.20396864926551059</v>
      </c>
    </row>
    <row r="170" spans="1:12" ht="15.75" customHeight="1" x14ac:dyDescent="0.35">
      <c r="A170" s="69" t="b">
        <f t="shared" si="14"/>
        <v>1</v>
      </c>
      <c r="B170" s="68">
        <v>44123</v>
      </c>
      <c r="C170" s="67">
        <v>568.34002699999996</v>
      </c>
      <c r="D170" s="70">
        <f t="shared" si="15"/>
        <v>1.670845617173522E-2</v>
      </c>
      <c r="E170" s="66"/>
      <c r="F170" s="68">
        <v>44123</v>
      </c>
      <c r="G170" s="67">
        <v>35.5</v>
      </c>
      <c r="H170" s="70">
        <f t="shared" si="16"/>
        <v>3.9227166276346814E-2</v>
      </c>
      <c r="I170" s="65">
        <f t="shared" si="17"/>
        <v>-0.13796934928966756</v>
      </c>
      <c r="J170" s="64">
        <f t="shared" si="18"/>
        <v>-0.15310780194097934</v>
      </c>
      <c r="K170" s="64">
        <f t="shared" si="19"/>
        <v>-0.16658732801611742</v>
      </c>
      <c r="L170" s="64">
        <f t="shared" si="20"/>
        <v>-0.20437096139085376</v>
      </c>
    </row>
    <row r="171" spans="1:12" ht="15.75" customHeight="1" x14ac:dyDescent="0.35">
      <c r="A171" s="69" t="b">
        <f t="shared" si="14"/>
        <v>1</v>
      </c>
      <c r="B171" s="68">
        <v>44120</v>
      </c>
      <c r="C171" s="67">
        <v>559</v>
      </c>
      <c r="D171" s="70">
        <f t="shared" si="15"/>
        <v>4.2132690135748385E-2</v>
      </c>
      <c r="E171" s="66"/>
      <c r="F171" s="68">
        <v>44120</v>
      </c>
      <c r="G171" s="67">
        <v>34.159999999999997</v>
      </c>
      <c r="H171" s="70">
        <f t="shared" si="16"/>
        <v>-2.6277372262775156E-3</v>
      </c>
      <c r="I171" s="65">
        <f t="shared" si="17"/>
        <v>-0.13857593366857027</v>
      </c>
      <c r="J171" s="64">
        <f t="shared" si="18"/>
        <v>-0.15220170627498544</v>
      </c>
      <c r="K171" s="64">
        <f t="shared" si="19"/>
        <v>-0.15206073065392936</v>
      </c>
      <c r="L171" s="64">
        <f t="shared" si="20"/>
        <v>-0.2339211333184375</v>
      </c>
    </row>
    <row r="172" spans="1:12" ht="15.75" customHeight="1" x14ac:dyDescent="0.35">
      <c r="A172" s="69" t="b">
        <f t="shared" si="14"/>
        <v>1</v>
      </c>
      <c r="B172" s="68">
        <v>44119</v>
      </c>
      <c r="C172" s="67">
        <v>536.40002400000003</v>
      </c>
      <c r="D172" s="70">
        <f t="shared" si="15"/>
        <v>5.3313743740795339E-2</v>
      </c>
      <c r="E172" s="66"/>
      <c r="F172" s="68">
        <v>44119</v>
      </c>
      <c r="G172" s="67">
        <v>34.25</v>
      </c>
      <c r="H172" s="70">
        <f t="shared" si="16"/>
        <v>-3.8191546245674002E-2</v>
      </c>
      <c r="I172" s="65">
        <f t="shared" si="17"/>
        <v>-0.13864108350332752</v>
      </c>
      <c r="J172" s="64">
        <f t="shared" si="18"/>
        <v>-0.15243742460394985</v>
      </c>
      <c r="K172" s="64">
        <f t="shared" si="19"/>
        <v>-0.1747100803907371</v>
      </c>
      <c r="L172" s="64">
        <f t="shared" si="20"/>
        <v>-0.2701230823985481</v>
      </c>
    </row>
    <row r="173" spans="1:12" ht="15.75" customHeight="1" x14ac:dyDescent="0.35">
      <c r="A173" s="69" t="b">
        <f t="shared" si="14"/>
        <v>1</v>
      </c>
      <c r="B173" s="68">
        <v>44118</v>
      </c>
      <c r="C173" s="67">
        <v>509.25</v>
      </c>
      <c r="D173" s="70">
        <f t="shared" si="15"/>
        <v>-1.8388901876589481E-2</v>
      </c>
      <c r="E173" s="66"/>
      <c r="F173" s="68">
        <v>44118</v>
      </c>
      <c r="G173" s="67">
        <v>35.610000999999997</v>
      </c>
      <c r="H173" s="70">
        <f t="shared" si="16"/>
        <v>9.9263476986015675E-3</v>
      </c>
      <c r="I173" s="65">
        <f t="shared" si="17"/>
        <v>-0.13689576422727923</v>
      </c>
      <c r="J173" s="64">
        <f t="shared" si="18"/>
        <v>-0.15094703670328227</v>
      </c>
      <c r="K173" s="64">
        <f t="shared" si="19"/>
        <v>-0.15629521884869563</v>
      </c>
      <c r="L173" s="64">
        <f t="shared" si="20"/>
        <v>-0.12639731859411649</v>
      </c>
    </row>
    <row r="174" spans="1:12" ht="15.75" customHeight="1" x14ac:dyDescent="0.35">
      <c r="A174" s="69" t="b">
        <f t="shared" si="14"/>
        <v>1</v>
      </c>
      <c r="B174" s="68">
        <v>44117</v>
      </c>
      <c r="C174" s="67">
        <v>518.78997800000002</v>
      </c>
      <c r="D174" s="70">
        <f t="shared" si="15"/>
        <v>5.5437947066481863E-2</v>
      </c>
      <c r="E174" s="66"/>
      <c r="F174" s="68">
        <v>44117</v>
      </c>
      <c r="G174" s="67">
        <v>35.259998000000003</v>
      </c>
      <c r="H174" s="70">
        <f t="shared" si="16"/>
        <v>-3.0786227850845727E-2</v>
      </c>
      <c r="I174" s="65">
        <f t="shared" si="17"/>
        <v>-0.13663831428068607</v>
      </c>
      <c r="J174" s="64">
        <f t="shared" si="18"/>
        <v>-0.15057441881194455</v>
      </c>
      <c r="K174" s="64">
        <f t="shared" si="19"/>
        <v>-0.14825356472036802</v>
      </c>
      <c r="L174" s="64">
        <f t="shared" si="20"/>
        <v>-0.1477953591495102</v>
      </c>
    </row>
    <row r="175" spans="1:12" ht="15.75" customHeight="1" x14ac:dyDescent="0.35">
      <c r="A175" s="69" t="b">
        <f t="shared" si="14"/>
        <v>1</v>
      </c>
      <c r="B175" s="68">
        <v>44116</v>
      </c>
      <c r="C175" s="67">
        <v>491.540009</v>
      </c>
      <c r="D175" s="70">
        <f t="shared" si="15"/>
        <v>-1.7668101641574729E-3</v>
      </c>
      <c r="E175" s="66"/>
      <c r="F175" s="68">
        <v>44116</v>
      </c>
      <c r="G175" s="67">
        <v>36.380001</v>
      </c>
      <c r="H175" s="70">
        <f t="shared" si="16"/>
        <v>-1.993529148532569E-2</v>
      </c>
      <c r="I175" s="65">
        <f t="shared" si="17"/>
        <v>-0.13520212736843612</v>
      </c>
      <c r="J175" s="64">
        <f t="shared" si="18"/>
        <v>-0.15038088301076893</v>
      </c>
      <c r="K175" s="64">
        <f t="shared" si="19"/>
        <v>-0.14935871053885127</v>
      </c>
      <c r="L175" s="64">
        <f t="shared" si="20"/>
        <v>-0.13642551879333301</v>
      </c>
    </row>
    <row r="176" spans="1:12" ht="15.75" customHeight="1" x14ac:dyDescent="0.35">
      <c r="A176" s="69" t="b">
        <f t="shared" si="14"/>
        <v>1</v>
      </c>
      <c r="B176" s="68">
        <v>44113</v>
      </c>
      <c r="C176" s="67">
        <v>492.41000400000001</v>
      </c>
      <c r="D176" s="70">
        <f t="shared" si="15"/>
        <v>2.8962525018389584E-2</v>
      </c>
      <c r="E176" s="66"/>
      <c r="F176" s="68">
        <v>44113</v>
      </c>
      <c r="G176" s="67">
        <v>37.119999</v>
      </c>
      <c r="H176" s="70">
        <f t="shared" si="16"/>
        <v>3.2432162162161493E-3</v>
      </c>
      <c r="I176" s="65">
        <f t="shared" si="17"/>
        <v>-0.13541124716293676</v>
      </c>
      <c r="J176" s="64">
        <f t="shared" si="18"/>
        <v>-0.15072650804785032</v>
      </c>
      <c r="K176" s="64">
        <f t="shared" si="19"/>
        <v>-0.18223456786164144</v>
      </c>
      <c r="L176" s="64">
        <f t="shared" si="20"/>
        <v>-0.15076692801703745</v>
      </c>
    </row>
    <row r="177" spans="1:12" ht="15.75" customHeight="1" x14ac:dyDescent="0.35">
      <c r="A177" s="69" t="b">
        <f t="shared" si="14"/>
        <v>1</v>
      </c>
      <c r="B177" s="68">
        <v>44112</v>
      </c>
      <c r="C177" s="67">
        <v>478.54998799999998</v>
      </c>
      <c r="D177" s="70">
        <f t="shared" si="15"/>
        <v>-4.286213487637025E-3</v>
      </c>
      <c r="E177" s="66"/>
      <c r="F177" s="68">
        <v>44112</v>
      </c>
      <c r="G177" s="67">
        <v>37</v>
      </c>
      <c r="H177" s="70">
        <f t="shared" si="16"/>
        <v>1.7042302994988878E-2</v>
      </c>
      <c r="I177" s="65">
        <f t="shared" si="17"/>
        <v>-0.13557732848048948</v>
      </c>
      <c r="J177" s="64">
        <f t="shared" si="18"/>
        <v>-0.15084720745060742</v>
      </c>
      <c r="K177" s="64">
        <f t="shared" si="19"/>
        <v>-0.14905824172393042</v>
      </c>
      <c r="L177" s="64">
        <f t="shared" si="20"/>
        <v>-0.14764320965788622</v>
      </c>
    </row>
    <row r="178" spans="1:12" ht="15.75" customHeight="1" x14ac:dyDescent="0.35">
      <c r="A178" s="69" t="b">
        <f t="shared" si="14"/>
        <v>1</v>
      </c>
      <c r="B178" s="68">
        <v>44111</v>
      </c>
      <c r="C178" s="67">
        <v>480.60998499999999</v>
      </c>
      <c r="D178" s="70">
        <f t="shared" si="15"/>
        <v>4.9346262415055353E-3</v>
      </c>
      <c r="E178" s="66"/>
      <c r="F178" s="68">
        <v>44111</v>
      </c>
      <c r="G178" s="67">
        <v>36.380001</v>
      </c>
      <c r="H178" s="70">
        <f t="shared" si="16"/>
        <v>4.3004585923033689E-2</v>
      </c>
      <c r="I178" s="65">
        <f t="shared" si="17"/>
        <v>-0.13538495680866058</v>
      </c>
      <c r="J178" s="64">
        <f t="shared" si="18"/>
        <v>-0.15058131116918338</v>
      </c>
      <c r="K178" s="64">
        <f t="shared" si="19"/>
        <v>-0.14810325480244765</v>
      </c>
      <c r="L178" s="64">
        <f t="shared" si="20"/>
        <v>-0.14498434112144298</v>
      </c>
    </row>
    <row r="179" spans="1:12" ht="15.75" customHeight="1" x14ac:dyDescent="0.35">
      <c r="A179" s="69" t="b">
        <f t="shared" si="14"/>
        <v>1</v>
      </c>
      <c r="B179" s="68">
        <v>44110</v>
      </c>
      <c r="C179" s="67">
        <v>478.25</v>
      </c>
      <c r="D179" s="70">
        <f t="shared" si="15"/>
        <v>-1.4669211268405702E-2</v>
      </c>
      <c r="E179" s="66"/>
      <c r="F179" s="68">
        <v>44110</v>
      </c>
      <c r="G179" s="67">
        <v>34.880001</v>
      </c>
      <c r="H179" s="70">
        <f t="shared" si="16"/>
        <v>-3.6464087390494782E-2</v>
      </c>
      <c r="I179" s="65">
        <f t="shared" si="17"/>
        <v>-0.13545121642355601</v>
      </c>
      <c r="J179" s="64">
        <f t="shared" si="18"/>
        <v>-0.15087683214643069</v>
      </c>
      <c r="K179" s="64">
        <f t="shared" si="19"/>
        <v>-0.12374427699675401</v>
      </c>
      <c r="L179" s="64">
        <f t="shared" si="20"/>
        <v>-0.16987953987727727</v>
      </c>
    </row>
    <row r="180" spans="1:12" ht="15.75" customHeight="1" x14ac:dyDescent="0.35">
      <c r="A180" s="69" t="b">
        <f t="shared" si="14"/>
        <v>1</v>
      </c>
      <c r="B180" s="68">
        <v>44109</v>
      </c>
      <c r="C180" s="67">
        <v>485.36999500000002</v>
      </c>
      <c r="D180" s="70">
        <f t="shared" si="15"/>
        <v>6.5113823867757326E-3</v>
      </c>
      <c r="E180" s="66"/>
      <c r="F180" s="68">
        <v>44109</v>
      </c>
      <c r="G180" s="67">
        <v>36.200001</v>
      </c>
      <c r="H180" s="70">
        <f t="shared" si="16"/>
        <v>5.2763957387611526E-3</v>
      </c>
      <c r="I180" s="65">
        <f t="shared" si="17"/>
        <v>-0.13645455103865139</v>
      </c>
      <c r="J180" s="64">
        <f t="shared" si="18"/>
        <v>-0.15251788443604927</v>
      </c>
      <c r="K180" s="64">
        <f t="shared" si="19"/>
        <v>-0.1356402195864925</v>
      </c>
      <c r="L180" s="64">
        <f t="shared" si="20"/>
        <v>-0.17746893170205374</v>
      </c>
    </row>
    <row r="181" spans="1:12" ht="15.75" customHeight="1" x14ac:dyDescent="0.35">
      <c r="A181" s="69" t="b">
        <f t="shared" si="14"/>
        <v>1</v>
      </c>
      <c r="B181" s="68">
        <v>44106</v>
      </c>
      <c r="C181" s="67">
        <v>482.23001099999999</v>
      </c>
      <c r="D181" s="70">
        <f t="shared" si="15"/>
        <v>-1.5734880965131426E-3</v>
      </c>
      <c r="E181" s="66"/>
      <c r="F181" s="68">
        <v>44106</v>
      </c>
      <c r="G181" s="67">
        <v>36.009998000000003</v>
      </c>
      <c r="H181" s="70">
        <f t="shared" si="16"/>
        <v>2.3592893689596384E-2</v>
      </c>
      <c r="I181" s="65">
        <f t="shared" si="17"/>
        <v>-0.13645922213349621</v>
      </c>
      <c r="J181" s="64">
        <f t="shared" si="18"/>
        <v>-0.15214297793858425</v>
      </c>
      <c r="K181" s="64">
        <f t="shared" si="19"/>
        <v>-0.13388238905638197</v>
      </c>
      <c r="L181" s="64">
        <f t="shared" si="20"/>
        <v>-0.18210451168699821</v>
      </c>
    </row>
    <row r="182" spans="1:12" ht="15.75" customHeight="1" x14ac:dyDescent="0.35">
      <c r="A182" s="69" t="b">
        <f t="shared" si="14"/>
        <v>1</v>
      </c>
      <c r="B182" s="68">
        <v>44105</v>
      </c>
      <c r="C182" s="67">
        <v>482.98998999999998</v>
      </c>
      <c r="D182" s="70">
        <f t="shared" si="15"/>
        <v>2.7397854568011359E-2</v>
      </c>
      <c r="E182" s="66"/>
      <c r="F182" s="68">
        <v>44105</v>
      </c>
      <c r="G182" s="67">
        <v>35.18</v>
      </c>
      <c r="H182" s="70">
        <f t="shared" si="16"/>
        <v>1.2374100719424463E-2</v>
      </c>
      <c r="I182" s="65">
        <f t="shared" si="17"/>
        <v>-0.13627581570751829</v>
      </c>
      <c r="J182" s="64">
        <f t="shared" si="18"/>
        <v>-0.15190364461658767</v>
      </c>
      <c r="K182" s="64">
        <f t="shared" si="19"/>
        <v>-0.13561418408386086</v>
      </c>
      <c r="L182" s="64">
        <f t="shared" si="20"/>
        <v>-0.18145893236335386</v>
      </c>
    </row>
    <row r="183" spans="1:12" ht="15.75" customHeight="1" x14ac:dyDescent="0.35">
      <c r="A183" s="69" t="b">
        <f t="shared" si="14"/>
        <v>1</v>
      </c>
      <c r="B183" s="68">
        <v>44104</v>
      </c>
      <c r="C183" s="67">
        <v>470.10998499999999</v>
      </c>
      <c r="D183" s="70">
        <f t="shared" si="15"/>
        <v>9.9032975295381132E-3</v>
      </c>
      <c r="E183" s="66"/>
      <c r="F183" s="68">
        <v>44104</v>
      </c>
      <c r="G183" s="67">
        <v>34.75</v>
      </c>
      <c r="H183" s="70">
        <f t="shared" si="16"/>
        <v>6.9545642975694655E-3</v>
      </c>
      <c r="I183" s="65">
        <f t="shared" si="17"/>
        <v>-0.13667386544594021</v>
      </c>
      <c r="J183" s="64">
        <f t="shared" si="18"/>
        <v>-0.1524729143188315</v>
      </c>
      <c r="K183" s="64">
        <f t="shared" si="19"/>
        <v>-0.15696232190082696</v>
      </c>
      <c r="L183" s="64">
        <f t="shared" si="20"/>
        <v>-0.18455480517122982</v>
      </c>
    </row>
    <row r="184" spans="1:12" ht="15.75" customHeight="1" x14ac:dyDescent="0.35">
      <c r="A184" s="69" t="b">
        <f t="shared" si="14"/>
        <v>1</v>
      </c>
      <c r="B184" s="68">
        <v>44103</v>
      </c>
      <c r="C184" s="67">
        <v>465.5</v>
      </c>
      <c r="D184" s="70">
        <f t="shared" si="15"/>
        <v>-4.5441503954053997E-2</v>
      </c>
      <c r="E184" s="66"/>
      <c r="F184" s="68">
        <v>44103</v>
      </c>
      <c r="G184" s="67">
        <v>34.509998000000003</v>
      </c>
      <c r="H184" s="70">
        <f t="shared" si="16"/>
        <v>-3.9788565380872609E-2</v>
      </c>
      <c r="I184" s="65">
        <f t="shared" si="17"/>
        <v>-0.13671590163910366</v>
      </c>
      <c r="J184" s="64">
        <f t="shared" si="18"/>
        <v>-0.15251261696411991</v>
      </c>
      <c r="K184" s="64">
        <f t="shared" si="19"/>
        <v>-0.15547278740155668</v>
      </c>
      <c r="L184" s="64">
        <f t="shared" si="20"/>
        <v>-0.20887238197765648</v>
      </c>
    </row>
    <row r="185" spans="1:12" ht="15.75" customHeight="1" x14ac:dyDescent="0.35">
      <c r="A185" s="69" t="b">
        <f t="shared" si="14"/>
        <v>1</v>
      </c>
      <c r="B185" s="68">
        <v>44102</v>
      </c>
      <c r="C185" s="67">
        <v>487.66000400000001</v>
      </c>
      <c r="D185" s="70">
        <f t="shared" si="15"/>
        <v>-1.7804624370594158E-2</v>
      </c>
      <c r="E185" s="66"/>
      <c r="F185" s="68">
        <v>44102</v>
      </c>
      <c r="G185" s="67">
        <v>35.939999</v>
      </c>
      <c r="H185" s="70">
        <f t="shared" si="16"/>
        <v>5.08771330152884E-2</v>
      </c>
      <c r="I185" s="65">
        <f t="shared" si="17"/>
        <v>-0.13945617600474838</v>
      </c>
      <c r="J185" s="64">
        <f t="shared" si="18"/>
        <v>-0.15328789989663558</v>
      </c>
      <c r="K185" s="64">
        <f t="shared" si="19"/>
        <v>-0.16781017456995195</v>
      </c>
      <c r="L185" s="64">
        <f t="shared" si="20"/>
        <v>-0.24730956293478537</v>
      </c>
    </row>
    <row r="186" spans="1:12" ht="15.75" customHeight="1" x14ac:dyDescent="0.35">
      <c r="A186" s="69" t="b">
        <f t="shared" si="14"/>
        <v>1</v>
      </c>
      <c r="B186" s="68">
        <v>44099</v>
      </c>
      <c r="C186" s="67">
        <v>496.5</v>
      </c>
      <c r="D186" s="70">
        <f t="shared" si="15"/>
        <v>6.7787836582936523E-2</v>
      </c>
      <c r="E186" s="66"/>
      <c r="F186" s="68">
        <v>44099</v>
      </c>
      <c r="G186" s="67">
        <v>34.200001</v>
      </c>
      <c r="H186" s="70">
        <f t="shared" si="16"/>
        <v>4.4593735822007652E-2</v>
      </c>
      <c r="I186" s="65">
        <f t="shared" si="17"/>
        <v>-0.13819650610250553</v>
      </c>
      <c r="J186" s="64">
        <f t="shared" si="18"/>
        <v>-0.15172199528413841</v>
      </c>
      <c r="K186" s="64">
        <f t="shared" si="19"/>
        <v>-0.1640537762017196</v>
      </c>
      <c r="L186" s="64">
        <f t="shared" si="20"/>
        <v>-0.23448138851810763</v>
      </c>
    </row>
    <row r="187" spans="1:12" ht="15.75" customHeight="1" x14ac:dyDescent="0.35">
      <c r="A187" s="69" t="b">
        <f t="shared" si="14"/>
        <v>1</v>
      </c>
      <c r="B187" s="68">
        <v>44098</v>
      </c>
      <c r="C187" s="67">
        <v>464.98001099999999</v>
      </c>
      <c r="D187" s="70">
        <f t="shared" si="15"/>
        <v>-7.1024689970680455E-2</v>
      </c>
      <c r="E187" s="66"/>
      <c r="F187" s="68">
        <v>44098</v>
      </c>
      <c r="G187" s="67">
        <v>32.740001999999997</v>
      </c>
      <c r="H187" s="70">
        <f t="shared" si="16"/>
        <v>-1.0278113042435866E-2</v>
      </c>
      <c r="I187" s="65">
        <f t="shared" si="17"/>
        <v>-0.14210461275546421</v>
      </c>
      <c r="J187" s="64">
        <f t="shared" si="18"/>
        <v>-0.15582579051332046</v>
      </c>
      <c r="K187" s="64">
        <f t="shared" si="19"/>
        <v>-0.1744961851384137</v>
      </c>
      <c r="L187" s="64">
        <f t="shared" si="20"/>
        <v>-0.26358341079042402</v>
      </c>
    </row>
    <row r="188" spans="1:12" ht="15.75" customHeight="1" x14ac:dyDescent="0.35">
      <c r="A188" s="69" t="b">
        <f t="shared" si="14"/>
        <v>1</v>
      </c>
      <c r="B188" s="68">
        <v>44097</v>
      </c>
      <c r="C188" s="67">
        <v>500.52999899999998</v>
      </c>
      <c r="D188" s="70">
        <f t="shared" si="15"/>
        <v>1.6098239755198085E-2</v>
      </c>
      <c r="E188" s="66"/>
      <c r="F188" s="68">
        <v>44097</v>
      </c>
      <c r="G188" s="67">
        <v>33.080002</v>
      </c>
      <c r="H188" s="70">
        <f t="shared" si="16"/>
        <v>-2.9057763428235961E-2</v>
      </c>
      <c r="I188" s="65">
        <f t="shared" si="17"/>
        <v>-0.14353998173012503</v>
      </c>
      <c r="J188" s="64">
        <f t="shared" si="18"/>
        <v>-0.15696598317932045</v>
      </c>
      <c r="K188" s="64">
        <f t="shared" si="19"/>
        <v>-0.21206693009090785</v>
      </c>
      <c r="L188" s="64">
        <f t="shared" si="20"/>
        <v>-0.25216655399460292</v>
      </c>
    </row>
    <row r="189" spans="1:12" ht="15.75" customHeight="1" x14ac:dyDescent="0.35">
      <c r="A189" s="69" t="b">
        <f t="shared" si="14"/>
        <v>1</v>
      </c>
      <c r="B189" s="68">
        <v>44096</v>
      </c>
      <c r="C189" s="67">
        <v>492.60000600000001</v>
      </c>
      <c r="D189" s="70">
        <f t="shared" si="15"/>
        <v>5.1508111401993517E-2</v>
      </c>
      <c r="E189" s="66"/>
      <c r="F189" s="68">
        <v>44096</v>
      </c>
      <c r="G189" s="67">
        <v>34.07</v>
      </c>
      <c r="H189" s="70">
        <f t="shared" si="16"/>
        <v>8.2864454487587835E-3</v>
      </c>
      <c r="I189" s="65">
        <f t="shared" si="17"/>
        <v>-0.14328497679544974</v>
      </c>
      <c r="J189" s="64">
        <f t="shared" si="18"/>
        <v>-0.15671114796014882</v>
      </c>
      <c r="K189" s="64">
        <f t="shared" si="19"/>
        <v>-0.21388977808310483</v>
      </c>
      <c r="L189" s="64">
        <f t="shared" si="20"/>
        <v>-0.28381232948275742</v>
      </c>
    </row>
    <row r="190" spans="1:12" ht="15.75" customHeight="1" x14ac:dyDescent="0.35">
      <c r="A190" s="69" t="b">
        <f t="shared" si="14"/>
        <v>1</v>
      </c>
      <c r="B190" s="68">
        <v>44095</v>
      </c>
      <c r="C190" s="67">
        <v>468.47000100000002</v>
      </c>
      <c r="D190" s="70">
        <f t="shared" si="15"/>
        <v>6.778654127674888E-2</v>
      </c>
      <c r="E190" s="66"/>
      <c r="F190" s="68">
        <v>44095</v>
      </c>
      <c r="G190" s="67">
        <v>33.790000999999997</v>
      </c>
      <c r="H190" s="70">
        <f t="shared" si="16"/>
        <v>-8.6015686069362163E-2</v>
      </c>
      <c r="I190" s="65">
        <f t="shared" si="17"/>
        <v>-0.14402730322111873</v>
      </c>
      <c r="J190" s="64">
        <f t="shared" si="18"/>
        <v>-0.15767480937937908</v>
      </c>
      <c r="K190" s="64">
        <f t="shared" si="19"/>
        <v>-0.2135092987550733</v>
      </c>
      <c r="L190" s="64">
        <f t="shared" si="20"/>
        <v>-0.28334126201351795</v>
      </c>
    </row>
    <row r="191" spans="1:12" ht="15.75" customHeight="1" x14ac:dyDescent="0.35">
      <c r="A191" s="69" t="b">
        <f t="shared" si="14"/>
        <v>1</v>
      </c>
      <c r="B191" s="68">
        <v>44092</v>
      </c>
      <c r="C191" s="67">
        <v>438.73001099999999</v>
      </c>
      <c r="D191" s="70">
        <f t="shared" si="15"/>
        <v>6.197884659606645E-2</v>
      </c>
      <c r="E191" s="66"/>
      <c r="F191" s="68">
        <v>44092</v>
      </c>
      <c r="G191" s="67">
        <v>36.970001000000003</v>
      </c>
      <c r="H191" s="70">
        <f t="shared" si="16"/>
        <v>-3.5984278278189064E-2</v>
      </c>
      <c r="I191" s="65">
        <f t="shared" si="17"/>
        <v>-0.13861233236629347</v>
      </c>
      <c r="J191" s="64">
        <f t="shared" si="18"/>
        <v>-0.1522010072408598</v>
      </c>
      <c r="K191" s="64">
        <f t="shared" si="19"/>
        <v>-0.20606279009854503</v>
      </c>
      <c r="L191" s="64">
        <f t="shared" si="20"/>
        <v>-0.27251555477657796</v>
      </c>
    </row>
    <row r="192" spans="1:12" ht="15.75" customHeight="1" x14ac:dyDescent="0.35">
      <c r="A192" s="69" t="b">
        <f t="shared" si="14"/>
        <v>1</v>
      </c>
      <c r="B192" s="68">
        <v>44091</v>
      </c>
      <c r="C192" s="67">
        <v>413.125</v>
      </c>
      <c r="D192" s="70">
        <f t="shared" si="15"/>
        <v>1.2139517461318361E-2</v>
      </c>
      <c r="E192" s="66"/>
      <c r="F192" s="68">
        <v>44091</v>
      </c>
      <c r="G192" s="67">
        <v>38.349997999999999</v>
      </c>
      <c r="H192" s="70">
        <f t="shared" si="16"/>
        <v>1.30545695314499E-3</v>
      </c>
      <c r="I192" s="65">
        <f t="shared" si="17"/>
        <v>-0.13663386337727515</v>
      </c>
      <c r="J192" s="64">
        <f t="shared" si="18"/>
        <v>-0.15015015278031199</v>
      </c>
      <c r="K192" s="64">
        <f t="shared" si="19"/>
        <v>-0.1916699100294128</v>
      </c>
      <c r="L192" s="64">
        <f t="shared" si="20"/>
        <v>-0.25306483580921668</v>
      </c>
    </row>
    <row r="193" spans="1:12" ht="15.75" customHeight="1" x14ac:dyDescent="0.35">
      <c r="A193" s="69" t="b">
        <f t="shared" si="14"/>
        <v>1</v>
      </c>
      <c r="B193" s="68">
        <v>44090</v>
      </c>
      <c r="C193" s="67">
        <v>408.17001299999998</v>
      </c>
      <c r="D193" s="70">
        <f t="shared" si="15"/>
        <v>-6.7406166022260239E-3</v>
      </c>
      <c r="E193" s="66"/>
      <c r="F193" s="68">
        <v>44090</v>
      </c>
      <c r="G193" s="67">
        <v>38.299999</v>
      </c>
      <c r="H193" s="70">
        <f t="shared" si="16"/>
        <v>4.0760870672849725E-2</v>
      </c>
      <c r="I193" s="65">
        <f t="shared" si="17"/>
        <v>-0.13665557808847045</v>
      </c>
      <c r="J193" s="64">
        <f t="shared" si="18"/>
        <v>-0.14996352070027971</v>
      </c>
      <c r="K193" s="64">
        <f t="shared" si="19"/>
        <v>-0.20069041629070156</v>
      </c>
      <c r="L193" s="64">
        <f t="shared" si="20"/>
        <v>-0.25451998684262667</v>
      </c>
    </row>
    <row r="194" spans="1:12" ht="15.75" customHeight="1" x14ac:dyDescent="0.35">
      <c r="A194" s="69" t="b">
        <f t="shared" ref="A194:A257" si="21">B194=F194</f>
        <v>1</v>
      </c>
      <c r="B194" s="68">
        <v>44089</v>
      </c>
      <c r="C194" s="67">
        <v>410.94000199999999</v>
      </c>
      <c r="D194" s="70">
        <f t="shared" ref="D194:D257" si="22">C194/C195-1</f>
        <v>1.8413401937661833E-2</v>
      </c>
      <c r="E194" s="66"/>
      <c r="F194" s="68">
        <v>44089</v>
      </c>
      <c r="G194" s="67">
        <v>36.799999</v>
      </c>
      <c r="H194" s="70">
        <f t="shared" ref="H194:H257" si="23">G194/G195-1</f>
        <v>1.6330156977129029E-3</v>
      </c>
      <c r="I194" s="65">
        <f t="shared" ref="I194:I257" si="24">CORREL(D194:D695,H194:H695)</f>
        <v>-0.13614608631535771</v>
      </c>
      <c r="J194" s="64">
        <f t="shared" ref="J194:J254" si="25">CORREL($D194:$D443,$H194:$H443)</f>
        <v>-0.14928014391553016</v>
      </c>
      <c r="K194" s="64">
        <f t="shared" ref="K194:K257" si="26">CORREL(D194:D283,H194:H283)</f>
        <v>-0.20452716481677891</v>
      </c>
      <c r="L194" s="64">
        <f t="shared" ref="L194:L257" si="27">CORREL(D194:D224,H194:H224)</f>
        <v>-0.24458041382261922</v>
      </c>
    </row>
    <row r="195" spans="1:12" ht="15.75" customHeight="1" x14ac:dyDescent="0.35">
      <c r="A195" s="69" t="b">
        <f t="shared" si="21"/>
        <v>1</v>
      </c>
      <c r="B195" s="68">
        <v>44088</v>
      </c>
      <c r="C195" s="67">
        <v>403.51001000000002</v>
      </c>
      <c r="D195" s="70">
        <f t="shared" si="22"/>
        <v>5.3550939947780707E-2</v>
      </c>
      <c r="E195" s="66"/>
      <c r="F195" s="68">
        <v>44088</v>
      </c>
      <c r="G195" s="67">
        <v>36.740001999999997</v>
      </c>
      <c r="H195" s="70">
        <f t="shared" si="23"/>
        <v>1.857504851677283E-2</v>
      </c>
      <c r="I195" s="65">
        <f t="shared" si="24"/>
        <v>-0.13620441882353465</v>
      </c>
      <c r="J195" s="64">
        <f t="shared" si="25"/>
        <v>-0.14937898943597375</v>
      </c>
      <c r="K195" s="64">
        <f t="shared" si="26"/>
        <v>-0.20557026967975828</v>
      </c>
      <c r="L195" s="64">
        <f t="shared" si="27"/>
        <v>-0.24309682571166086</v>
      </c>
    </row>
    <row r="196" spans="1:12" ht="15.75" customHeight="1" x14ac:dyDescent="0.35">
      <c r="A196" s="69" t="b">
        <f t="shared" si="21"/>
        <v>1</v>
      </c>
      <c r="B196" s="68">
        <v>44085</v>
      </c>
      <c r="C196" s="67">
        <v>383</v>
      </c>
      <c r="D196" s="70">
        <f t="shared" si="22"/>
        <v>-3.8493834728901E-3</v>
      </c>
      <c r="E196" s="66"/>
      <c r="F196" s="68">
        <v>44085</v>
      </c>
      <c r="G196" s="67">
        <v>36.07</v>
      </c>
      <c r="H196" s="70">
        <f t="shared" si="23"/>
        <v>-1.0425267203696409E-2</v>
      </c>
      <c r="I196" s="65">
        <f t="shared" si="24"/>
        <v>-0.13760947696376266</v>
      </c>
      <c r="J196" s="64">
        <f t="shared" si="25"/>
        <v>-0.14980903308372243</v>
      </c>
      <c r="K196" s="64">
        <f t="shared" si="26"/>
        <v>-0.20986547125138413</v>
      </c>
      <c r="L196" s="64">
        <f t="shared" si="27"/>
        <v>-0.23758247145455683</v>
      </c>
    </row>
    <row r="197" spans="1:12" ht="15.75" customHeight="1" x14ac:dyDescent="0.35">
      <c r="A197" s="69" t="b">
        <f t="shared" si="21"/>
        <v>1</v>
      </c>
      <c r="B197" s="68">
        <v>44084</v>
      </c>
      <c r="C197" s="67">
        <v>384.48001099999999</v>
      </c>
      <c r="D197" s="70">
        <f t="shared" si="22"/>
        <v>-1.3268274296444615E-2</v>
      </c>
      <c r="E197" s="66"/>
      <c r="F197" s="68">
        <v>44084</v>
      </c>
      <c r="G197" s="67">
        <v>36.450001</v>
      </c>
      <c r="H197" s="70">
        <f t="shared" si="23"/>
        <v>1.165700837238437E-2</v>
      </c>
      <c r="I197" s="65">
        <f t="shared" si="24"/>
        <v>-0.13773338785128333</v>
      </c>
      <c r="J197" s="64">
        <f t="shared" si="25"/>
        <v>-0.15040698876079314</v>
      </c>
      <c r="K197" s="64">
        <f t="shared" si="26"/>
        <v>-0.20965693094317348</v>
      </c>
      <c r="L197" s="64">
        <f t="shared" si="27"/>
        <v>-0.23331262707139352</v>
      </c>
    </row>
    <row r="198" spans="1:12" ht="15.75" customHeight="1" x14ac:dyDescent="0.35">
      <c r="A198" s="69" t="b">
        <f t="shared" si="21"/>
        <v>1</v>
      </c>
      <c r="B198" s="68">
        <v>44083</v>
      </c>
      <c r="C198" s="67">
        <v>389.64999399999999</v>
      </c>
      <c r="D198" s="70">
        <f t="shared" si="22"/>
        <v>0.11049358312680146</v>
      </c>
      <c r="E198" s="66"/>
      <c r="F198" s="68">
        <v>44083</v>
      </c>
      <c r="G198" s="67">
        <v>36.029998999999997</v>
      </c>
      <c r="H198" s="70">
        <f t="shared" si="23"/>
        <v>-3.3530043817865951E-2</v>
      </c>
      <c r="I198" s="65">
        <f t="shared" si="24"/>
        <v>-0.13748079894090634</v>
      </c>
      <c r="J198" s="64">
        <f t="shared" si="25"/>
        <v>-0.15110723017940642</v>
      </c>
      <c r="K198" s="64">
        <f t="shared" si="26"/>
        <v>-0.21204405336804477</v>
      </c>
      <c r="L198" s="64">
        <f t="shared" si="27"/>
        <v>-0.23413200716559338</v>
      </c>
    </row>
    <row r="199" spans="1:12" ht="15.75" customHeight="1" x14ac:dyDescent="0.35">
      <c r="A199" s="69" t="b">
        <f t="shared" si="21"/>
        <v>1</v>
      </c>
      <c r="B199" s="68">
        <v>44082</v>
      </c>
      <c r="C199" s="67">
        <v>350.88000499999998</v>
      </c>
      <c r="D199" s="70">
        <f t="shared" si="22"/>
        <v>-5.1393682524790596E-2</v>
      </c>
      <c r="E199" s="66"/>
      <c r="F199" s="68">
        <v>44082</v>
      </c>
      <c r="G199" s="67">
        <v>37.279998999999997</v>
      </c>
      <c r="H199" s="70">
        <f t="shared" si="23"/>
        <v>-2.433917886258008E-2</v>
      </c>
      <c r="I199" s="65">
        <f t="shared" si="24"/>
        <v>-0.13448912082035655</v>
      </c>
      <c r="J199" s="64">
        <f t="shared" si="25"/>
        <v>-0.1481493699451179</v>
      </c>
      <c r="K199" s="64">
        <f t="shared" si="26"/>
        <v>-0.20553293333601311</v>
      </c>
      <c r="L199" s="64">
        <f t="shared" si="27"/>
        <v>-0.20402922282201921</v>
      </c>
    </row>
    <row r="200" spans="1:12" ht="15.75" customHeight="1" x14ac:dyDescent="0.35">
      <c r="A200" s="69" t="b">
        <f t="shared" si="21"/>
        <v>1</v>
      </c>
      <c r="B200" s="68">
        <v>44078</v>
      </c>
      <c r="C200" s="67">
        <v>369.89001500000001</v>
      </c>
      <c r="D200" s="70">
        <f t="shared" si="22"/>
        <v>-2.9974802764545116E-2</v>
      </c>
      <c r="E200" s="66"/>
      <c r="F200" s="68">
        <v>44078</v>
      </c>
      <c r="G200" s="67">
        <v>38.209999000000003</v>
      </c>
      <c r="H200" s="70">
        <f t="shared" si="23"/>
        <v>2.1657672638627279E-2</v>
      </c>
      <c r="I200" s="65">
        <f t="shared" si="24"/>
        <v>-0.13648998665277259</v>
      </c>
      <c r="J200" s="64">
        <f t="shared" si="25"/>
        <v>-0.15036837754614471</v>
      </c>
      <c r="K200" s="64">
        <f t="shared" si="26"/>
        <v>-0.19440703509508714</v>
      </c>
      <c r="L200" s="64">
        <f t="shared" si="27"/>
        <v>-0.22316810594908404</v>
      </c>
    </row>
    <row r="201" spans="1:12" ht="15.75" customHeight="1" x14ac:dyDescent="0.35">
      <c r="A201" s="69" t="b">
        <f t="shared" si="21"/>
        <v>1</v>
      </c>
      <c r="B201" s="68">
        <v>44077</v>
      </c>
      <c r="C201" s="67">
        <v>381.32000699999998</v>
      </c>
      <c r="D201" s="70">
        <f t="shared" si="22"/>
        <v>-9.9726110112976274E-2</v>
      </c>
      <c r="E201" s="66"/>
      <c r="F201" s="68">
        <v>44077</v>
      </c>
      <c r="G201" s="67">
        <v>37.400002000000001</v>
      </c>
      <c r="H201" s="70">
        <f t="shared" si="23"/>
        <v>1.3824966490240342E-2</v>
      </c>
      <c r="I201" s="65">
        <f t="shared" si="24"/>
        <v>-0.13564906619303183</v>
      </c>
      <c r="J201" s="64">
        <f t="shared" si="25"/>
        <v>-0.14936075293932019</v>
      </c>
      <c r="K201" s="64">
        <f t="shared" si="26"/>
        <v>-0.2129096980426344</v>
      </c>
      <c r="L201" s="64">
        <f t="shared" si="27"/>
        <v>-0.23517523864056095</v>
      </c>
    </row>
    <row r="202" spans="1:12" ht="15.75" customHeight="1" x14ac:dyDescent="0.35">
      <c r="A202" s="69" t="b">
        <f t="shared" si="21"/>
        <v>1</v>
      </c>
      <c r="B202" s="68">
        <v>44076</v>
      </c>
      <c r="C202" s="67">
        <v>423.55999800000001</v>
      </c>
      <c r="D202" s="70">
        <f t="shared" si="22"/>
        <v>-7.4570132296663094E-2</v>
      </c>
      <c r="E202" s="66"/>
      <c r="F202" s="68">
        <v>44076</v>
      </c>
      <c r="G202" s="67">
        <v>36.889999000000003</v>
      </c>
      <c r="H202" s="70">
        <f t="shared" si="23"/>
        <v>2.4437685333945414E-2</v>
      </c>
      <c r="I202" s="65">
        <f t="shared" si="24"/>
        <v>-0.13483102798656663</v>
      </c>
      <c r="J202" s="64">
        <f t="shared" si="25"/>
        <v>-0.14922726185250387</v>
      </c>
      <c r="K202" s="64">
        <f t="shared" si="26"/>
        <v>-0.22841952902978541</v>
      </c>
      <c r="L202" s="64">
        <f t="shared" si="27"/>
        <v>-0.2175443773342286</v>
      </c>
    </row>
    <row r="203" spans="1:12" ht="15.75" customHeight="1" x14ac:dyDescent="0.35">
      <c r="A203" s="69" t="b">
        <f t="shared" si="21"/>
        <v>1</v>
      </c>
      <c r="B203" s="68">
        <v>44075</v>
      </c>
      <c r="C203" s="67">
        <v>457.69000199999999</v>
      </c>
      <c r="D203" s="70">
        <f t="shared" si="22"/>
        <v>0.40784372055655993</v>
      </c>
      <c r="E203" s="66"/>
      <c r="F203" s="68">
        <v>44075</v>
      </c>
      <c r="G203" s="67">
        <v>36.009998000000003</v>
      </c>
      <c r="H203" s="70">
        <f t="shared" si="23"/>
        <v>2.7772222222233189E-4</v>
      </c>
      <c r="I203" s="65">
        <f t="shared" si="24"/>
        <v>-0.13294455019548257</v>
      </c>
      <c r="J203" s="64">
        <f t="shared" si="25"/>
        <v>-0.14718864974256338</v>
      </c>
      <c r="K203" s="64">
        <f t="shared" si="26"/>
        <v>-0.22840100856489037</v>
      </c>
      <c r="L203" s="64">
        <f t="shared" si="27"/>
        <v>-0.21021993823774668</v>
      </c>
    </row>
    <row r="204" spans="1:12" ht="15.75" customHeight="1" x14ac:dyDescent="0.35">
      <c r="A204" s="69" t="b">
        <f t="shared" si="21"/>
        <v>1</v>
      </c>
      <c r="B204" s="68">
        <v>44074</v>
      </c>
      <c r="C204" s="67">
        <v>325.10000600000001</v>
      </c>
      <c r="D204" s="70">
        <f t="shared" si="22"/>
        <v>8.6310081028539098E-2</v>
      </c>
      <c r="E204" s="66"/>
      <c r="F204" s="68">
        <v>44074</v>
      </c>
      <c r="G204" s="67">
        <v>36</v>
      </c>
      <c r="H204" s="70">
        <f t="shared" si="23"/>
        <v>-3.5886448848419961E-2</v>
      </c>
      <c r="I204" s="65">
        <f t="shared" si="24"/>
        <v>-0.15415452305318814</v>
      </c>
      <c r="J204" s="64">
        <f t="shared" si="25"/>
        <v>-0.17288304359767864</v>
      </c>
      <c r="K204" s="64">
        <f t="shared" si="26"/>
        <v>-0.31289942875871563</v>
      </c>
      <c r="L204" s="64">
        <f t="shared" si="27"/>
        <v>-0.47711774360182935</v>
      </c>
    </row>
    <row r="205" spans="1:12" ht="15.75" customHeight="1" x14ac:dyDescent="0.35">
      <c r="A205" s="69" t="b">
        <f t="shared" si="21"/>
        <v>1</v>
      </c>
      <c r="B205" s="68">
        <v>44071</v>
      </c>
      <c r="C205" s="67">
        <v>299.26998900000001</v>
      </c>
      <c r="D205" s="70">
        <f t="shared" si="22"/>
        <v>1.5576205066626159E-2</v>
      </c>
      <c r="E205" s="66"/>
      <c r="F205" s="68">
        <v>44071</v>
      </c>
      <c r="G205" s="67">
        <v>37.340000000000003</v>
      </c>
      <c r="H205" s="70">
        <f t="shared" si="23"/>
        <v>3.0922113999941603E-2</v>
      </c>
      <c r="I205" s="65">
        <f t="shared" si="24"/>
        <v>-0.15118816049703637</v>
      </c>
      <c r="J205" s="64">
        <f t="shared" si="25"/>
        <v>-0.16988103181269598</v>
      </c>
      <c r="K205" s="64">
        <f t="shared" si="26"/>
        <v>-0.29852777270398961</v>
      </c>
      <c r="L205" s="64">
        <f t="shared" si="27"/>
        <v>-0.43570226571374926</v>
      </c>
    </row>
    <row r="206" spans="1:12" ht="15.75" customHeight="1" x14ac:dyDescent="0.35">
      <c r="A206" s="69" t="b">
        <f t="shared" si="21"/>
        <v>1</v>
      </c>
      <c r="B206" s="68">
        <v>44070</v>
      </c>
      <c r="C206" s="67">
        <v>294.67999300000002</v>
      </c>
      <c r="D206" s="70">
        <f t="shared" si="22"/>
        <v>-1.9981576928903566E-3</v>
      </c>
      <c r="E206" s="66"/>
      <c r="F206" s="68">
        <v>44070</v>
      </c>
      <c r="G206" s="67">
        <v>36.220001000000003</v>
      </c>
      <c r="H206" s="70">
        <f t="shared" si="23"/>
        <v>5.7518277372262894E-2</v>
      </c>
      <c r="I206" s="65">
        <f t="shared" si="24"/>
        <v>-0.15179045330441043</v>
      </c>
      <c r="J206" s="64">
        <f t="shared" si="25"/>
        <v>-0.17052764995906972</v>
      </c>
      <c r="K206" s="64">
        <f t="shared" si="26"/>
        <v>-0.30784092742625185</v>
      </c>
      <c r="L206" s="64">
        <f t="shared" si="27"/>
        <v>-0.38063409636912143</v>
      </c>
    </row>
    <row r="207" spans="1:12" ht="15.75" customHeight="1" x14ac:dyDescent="0.35">
      <c r="A207" s="69" t="b">
        <f t="shared" si="21"/>
        <v>1</v>
      </c>
      <c r="B207" s="68">
        <v>44069</v>
      </c>
      <c r="C207" s="67">
        <v>295.26998900000001</v>
      </c>
      <c r="D207" s="70">
        <f t="shared" si="22"/>
        <v>1.6629895905316827E-2</v>
      </c>
      <c r="E207" s="66"/>
      <c r="F207" s="68">
        <v>44069</v>
      </c>
      <c r="G207" s="67">
        <v>34.25</v>
      </c>
      <c r="H207" s="70">
        <f t="shared" si="23"/>
        <v>-2.7541197400874684E-2</v>
      </c>
      <c r="I207" s="65">
        <f t="shared" si="24"/>
        <v>-0.15148300817454588</v>
      </c>
      <c r="J207" s="64">
        <f t="shared" si="25"/>
        <v>-0.17017607444366648</v>
      </c>
      <c r="K207" s="64">
        <f t="shared" si="26"/>
        <v>-0.30432842677196059</v>
      </c>
      <c r="L207" s="64">
        <f t="shared" si="27"/>
        <v>-0.3680482744282722</v>
      </c>
    </row>
    <row r="208" spans="1:12" ht="15.75" customHeight="1" x14ac:dyDescent="0.35">
      <c r="A208" s="69" t="b">
        <f t="shared" si="21"/>
        <v>1</v>
      </c>
      <c r="B208" s="68">
        <v>44068</v>
      </c>
      <c r="C208" s="67">
        <v>290.44000199999999</v>
      </c>
      <c r="D208" s="70">
        <f t="shared" si="22"/>
        <v>2.8907478492657956E-2</v>
      </c>
      <c r="E208" s="66"/>
      <c r="F208" s="68">
        <v>44068</v>
      </c>
      <c r="G208" s="67">
        <v>35.220001000000003</v>
      </c>
      <c r="H208" s="70">
        <f t="shared" si="23"/>
        <v>-3.0286316079295106E-2</v>
      </c>
      <c r="I208" s="65">
        <f t="shared" si="24"/>
        <v>-0.15110712285769151</v>
      </c>
      <c r="J208" s="64">
        <f t="shared" si="25"/>
        <v>-0.16964502304063325</v>
      </c>
      <c r="K208" s="64">
        <f t="shared" si="26"/>
        <v>-0.29973849566125826</v>
      </c>
      <c r="L208" s="64">
        <f t="shared" si="27"/>
        <v>-0.36338521049642547</v>
      </c>
    </row>
    <row r="209" spans="1:12" ht="15.75" customHeight="1" x14ac:dyDescent="0.35">
      <c r="A209" s="69" t="b">
        <f t="shared" si="21"/>
        <v>1</v>
      </c>
      <c r="B209" s="68">
        <v>44067</v>
      </c>
      <c r="C209" s="67">
        <v>282.27999899999998</v>
      </c>
      <c r="D209" s="70">
        <f t="shared" si="22"/>
        <v>-2.5545409344165715E-2</v>
      </c>
      <c r="E209" s="66"/>
      <c r="F209" s="68">
        <v>44067</v>
      </c>
      <c r="G209" s="67">
        <v>36.32</v>
      </c>
      <c r="H209" s="70">
        <f t="shared" si="23"/>
        <v>9.9273574477192206E-2</v>
      </c>
      <c r="I209" s="65">
        <f t="shared" si="24"/>
        <v>-0.15024014594343044</v>
      </c>
      <c r="J209" s="64">
        <f t="shared" si="25"/>
        <v>-0.16894746239540481</v>
      </c>
      <c r="K209" s="64">
        <f t="shared" si="26"/>
        <v>-0.29838722792215949</v>
      </c>
      <c r="L209" s="64">
        <f t="shared" si="27"/>
        <v>-0.29771923762688685</v>
      </c>
    </row>
    <row r="210" spans="1:12" ht="15.75" customHeight="1" x14ac:dyDescent="0.35">
      <c r="A210" s="69" t="b">
        <f t="shared" si="21"/>
        <v>1</v>
      </c>
      <c r="B210" s="68">
        <v>44064</v>
      </c>
      <c r="C210" s="67">
        <v>289.67999300000002</v>
      </c>
      <c r="D210" s="70">
        <f t="shared" si="22"/>
        <v>-3.4745226634934623E-3</v>
      </c>
      <c r="E210" s="66"/>
      <c r="F210" s="68">
        <v>44064</v>
      </c>
      <c r="G210" s="67">
        <v>33.040000999999997</v>
      </c>
      <c r="H210" s="70">
        <f t="shared" si="23"/>
        <v>-2.9662203514308594E-2</v>
      </c>
      <c r="I210" s="65">
        <f t="shared" si="24"/>
        <v>-0.14668405476602528</v>
      </c>
      <c r="J210" s="64">
        <f t="shared" si="25"/>
        <v>-0.16502661027274085</v>
      </c>
      <c r="K210" s="64">
        <f t="shared" si="26"/>
        <v>-0.27759949919286081</v>
      </c>
      <c r="L210" s="64">
        <f t="shared" si="27"/>
        <v>-0.22009439773068856</v>
      </c>
    </row>
    <row r="211" spans="1:12" ht="15.75" customHeight="1" x14ac:dyDescent="0.35">
      <c r="A211" s="69" t="b">
        <f t="shared" si="21"/>
        <v>1</v>
      </c>
      <c r="B211" s="68">
        <v>44063</v>
      </c>
      <c r="C211" s="67">
        <v>290.69000199999999</v>
      </c>
      <c r="D211" s="70">
        <f t="shared" si="22"/>
        <v>6.2813028305618301E-2</v>
      </c>
      <c r="E211" s="66"/>
      <c r="F211" s="68">
        <v>44063</v>
      </c>
      <c r="G211" s="67">
        <v>34.049999</v>
      </c>
      <c r="H211" s="70">
        <f t="shared" si="23"/>
        <v>-1.1324042140651636E-2</v>
      </c>
      <c r="I211" s="65">
        <f t="shared" si="24"/>
        <v>-0.14709890839041229</v>
      </c>
      <c r="J211" s="64">
        <f t="shared" si="25"/>
        <v>-0.16556604393935298</v>
      </c>
      <c r="K211" s="64">
        <f t="shared" si="26"/>
        <v>-0.26985615331419877</v>
      </c>
      <c r="L211" s="64">
        <f t="shared" si="27"/>
        <v>-0.22848575941358437</v>
      </c>
    </row>
    <row r="212" spans="1:12" ht="15.75" customHeight="1" x14ac:dyDescent="0.35">
      <c r="A212" s="69" t="b">
        <f t="shared" si="21"/>
        <v>1</v>
      </c>
      <c r="B212" s="68">
        <v>44062</v>
      </c>
      <c r="C212" s="67">
        <v>273.51001000000002</v>
      </c>
      <c r="D212" s="70">
        <f t="shared" si="22"/>
        <v>-1.1885759185798705E-2</v>
      </c>
      <c r="E212" s="66"/>
      <c r="F212" s="68">
        <v>44062</v>
      </c>
      <c r="G212" s="67">
        <v>34.439999</v>
      </c>
      <c r="H212" s="70">
        <f t="shared" si="23"/>
        <v>1.3537345497351527E-2</v>
      </c>
      <c r="I212" s="65">
        <f t="shared" si="24"/>
        <v>-0.14677961821438773</v>
      </c>
      <c r="J212" s="64">
        <f t="shared" si="25"/>
        <v>-0.16354423968128015</v>
      </c>
      <c r="K212" s="64">
        <f t="shared" si="26"/>
        <v>-0.25818930848880756</v>
      </c>
      <c r="L212" s="64">
        <f t="shared" si="27"/>
        <v>-0.22244195597830546</v>
      </c>
    </row>
    <row r="213" spans="1:12" ht="15.75" customHeight="1" x14ac:dyDescent="0.35">
      <c r="A213" s="69" t="b">
        <f t="shared" si="21"/>
        <v>1</v>
      </c>
      <c r="B213" s="68">
        <v>44061</v>
      </c>
      <c r="C213" s="67">
        <v>276.79998799999998</v>
      </c>
      <c r="D213" s="70">
        <f t="shared" si="22"/>
        <v>4.0015007477324893E-2</v>
      </c>
      <c r="E213" s="66"/>
      <c r="F213" s="68">
        <v>44061</v>
      </c>
      <c r="G213" s="67">
        <v>33.979999999999997</v>
      </c>
      <c r="H213" s="70">
        <f t="shared" si="23"/>
        <v>-1.2209359755269933E-2</v>
      </c>
      <c r="I213" s="65">
        <f t="shared" si="24"/>
        <v>-0.14647024630938152</v>
      </c>
      <c r="J213" s="64">
        <f t="shared" si="25"/>
        <v>-0.16317817608484755</v>
      </c>
      <c r="K213" s="64">
        <f t="shared" si="26"/>
        <v>-0.27657377373012593</v>
      </c>
      <c r="L213" s="64">
        <f t="shared" si="27"/>
        <v>-0.21279812607977469</v>
      </c>
    </row>
    <row r="214" spans="1:12" ht="15.75" customHeight="1" x14ac:dyDescent="0.35">
      <c r="A214" s="69" t="b">
        <f t="shared" si="21"/>
        <v>1</v>
      </c>
      <c r="B214" s="68">
        <v>44060</v>
      </c>
      <c r="C214" s="67">
        <v>266.14999399999999</v>
      </c>
      <c r="D214" s="70">
        <f t="shared" si="22"/>
        <v>8.6725693736871667E-2</v>
      </c>
      <c r="E214" s="66"/>
      <c r="F214" s="68">
        <v>44060</v>
      </c>
      <c r="G214" s="67">
        <v>34.400002000000001</v>
      </c>
      <c r="H214" s="70">
        <f t="shared" si="23"/>
        <v>-4.9198396904367003E-2</v>
      </c>
      <c r="I214" s="65">
        <f t="shared" si="24"/>
        <v>-0.14611067613339512</v>
      </c>
      <c r="J214" s="64">
        <f t="shared" si="25"/>
        <v>-0.16247512625483232</v>
      </c>
      <c r="K214" s="64">
        <f t="shared" si="26"/>
        <v>-0.24386273708973466</v>
      </c>
      <c r="L214" s="64">
        <f t="shared" si="27"/>
        <v>-0.2087440022543211</v>
      </c>
    </row>
    <row r="215" spans="1:12" ht="15.75" customHeight="1" x14ac:dyDescent="0.35">
      <c r="A215" s="69" t="b">
        <f t="shared" si="21"/>
        <v>1</v>
      </c>
      <c r="B215" s="68">
        <v>44057</v>
      </c>
      <c r="C215" s="67">
        <v>244.91000399999999</v>
      </c>
      <c r="D215" s="70">
        <f t="shared" si="22"/>
        <v>-9.4640889787664939E-3</v>
      </c>
      <c r="E215" s="66"/>
      <c r="F215" s="68">
        <v>44057</v>
      </c>
      <c r="G215" s="67">
        <v>36.18</v>
      </c>
      <c r="H215" s="70">
        <f t="shared" si="23"/>
        <v>1.0332281197087845E-2</v>
      </c>
      <c r="I215" s="65">
        <f t="shared" si="24"/>
        <v>-0.14146059379808365</v>
      </c>
      <c r="J215" s="64">
        <f t="shared" si="25"/>
        <v>-0.15784629363666575</v>
      </c>
      <c r="K215" s="64">
        <f t="shared" si="26"/>
        <v>-0.21840743336101237</v>
      </c>
      <c r="L215" s="64">
        <f t="shared" si="27"/>
        <v>-0.14143399762686382</v>
      </c>
    </row>
    <row r="216" spans="1:12" ht="15.75" customHeight="1" x14ac:dyDescent="0.35">
      <c r="A216" s="69" t="b">
        <f t="shared" si="21"/>
        <v>1</v>
      </c>
      <c r="B216" s="68">
        <v>44056</v>
      </c>
      <c r="C216" s="67">
        <v>247.25</v>
      </c>
      <c r="D216" s="70">
        <f t="shared" si="22"/>
        <v>4.4482929011140149E-2</v>
      </c>
      <c r="E216" s="66"/>
      <c r="F216" s="68">
        <v>44056</v>
      </c>
      <c r="G216" s="67">
        <v>35.810001</v>
      </c>
      <c r="H216" s="70">
        <f t="shared" si="23"/>
        <v>-1.6208817790724361E-2</v>
      </c>
      <c r="I216" s="65">
        <f t="shared" si="24"/>
        <v>-0.14125844103754565</v>
      </c>
      <c r="J216" s="64">
        <f t="shared" si="25"/>
        <v>-0.15757505275510925</v>
      </c>
      <c r="K216" s="64">
        <f t="shared" si="26"/>
        <v>-0.21742864463201581</v>
      </c>
      <c r="L216" s="64">
        <f t="shared" si="27"/>
        <v>-0.14243766343314634</v>
      </c>
    </row>
    <row r="217" spans="1:12" ht="15.75" customHeight="1" x14ac:dyDescent="0.35">
      <c r="A217" s="69" t="b">
        <f t="shared" si="21"/>
        <v>1</v>
      </c>
      <c r="B217" s="68">
        <v>44055</v>
      </c>
      <c r="C217" s="67">
        <v>236.720001</v>
      </c>
      <c r="D217" s="70">
        <f t="shared" si="22"/>
        <v>2.4584522905521267E-2</v>
      </c>
      <c r="E217" s="66"/>
      <c r="F217" s="68">
        <v>44055</v>
      </c>
      <c r="G217" s="67">
        <v>36.400002000000001</v>
      </c>
      <c r="H217" s="70">
        <f t="shared" si="23"/>
        <v>-1.1675264095831417E-2</v>
      </c>
      <c r="I217" s="65">
        <f t="shared" si="24"/>
        <v>-0.14062386700793514</v>
      </c>
      <c r="J217" s="64">
        <f t="shared" si="25"/>
        <v>-0.15644394816616164</v>
      </c>
      <c r="K217" s="64">
        <f t="shared" si="26"/>
        <v>-0.22074318087181505</v>
      </c>
      <c r="L217" s="64">
        <f t="shared" si="27"/>
        <v>-0.13722269254699537</v>
      </c>
    </row>
    <row r="218" spans="1:12" ht="15.75" customHeight="1" x14ac:dyDescent="0.35">
      <c r="A218" s="69" t="b">
        <f t="shared" si="21"/>
        <v>1</v>
      </c>
      <c r="B218" s="68">
        <v>44054</v>
      </c>
      <c r="C218" s="67">
        <v>231.03999300000001</v>
      </c>
      <c r="D218" s="70">
        <f t="shared" si="22"/>
        <v>-7.5840028000000004E-2</v>
      </c>
      <c r="E218" s="66"/>
      <c r="F218" s="68">
        <v>44054</v>
      </c>
      <c r="G218" s="67">
        <v>36.830002</v>
      </c>
      <c r="H218" s="70">
        <f t="shared" si="23"/>
        <v>-1.8913132154684709E-2</v>
      </c>
      <c r="I218" s="65">
        <f t="shared" si="24"/>
        <v>-0.14037741110194679</v>
      </c>
      <c r="J218" s="64">
        <f t="shared" si="25"/>
        <v>-0.15596316015169109</v>
      </c>
      <c r="K218" s="64">
        <f t="shared" si="26"/>
        <v>-0.22307569122823648</v>
      </c>
      <c r="L218" s="64">
        <f t="shared" si="27"/>
        <v>-0.16834605088813015</v>
      </c>
    </row>
    <row r="219" spans="1:12" ht="15.75" customHeight="1" x14ac:dyDescent="0.35">
      <c r="A219" s="69" t="b">
        <f t="shared" si="21"/>
        <v>1</v>
      </c>
      <c r="B219" s="68">
        <v>44053</v>
      </c>
      <c r="C219" s="67">
        <v>250</v>
      </c>
      <c r="D219" s="70">
        <f t="shared" si="22"/>
        <v>-3.3741779572683539E-2</v>
      </c>
      <c r="E219" s="66"/>
      <c r="F219" s="68">
        <v>44053</v>
      </c>
      <c r="G219" s="67">
        <v>37.540000999999997</v>
      </c>
      <c r="H219" s="70">
        <f t="shared" si="23"/>
        <v>9.3504189134623328E-2</v>
      </c>
      <c r="I219" s="65">
        <f t="shared" si="24"/>
        <v>-0.14350327065609941</v>
      </c>
      <c r="J219" s="64">
        <f t="shared" si="25"/>
        <v>-0.15752923971171429</v>
      </c>
      <c r="K219" s="64">
        <f t="shared" si="26"/>
        <v>-0.18637578418139811</v>
      </c>
      <c r="L219" s="64">
        <f t="shared" si="27"/>
        <v>-0.21080172259016502</v>
      </c>
    </row>
    <row r="220" spans="1:12" ht="15.75" customHeight="1" x14ac:dyDescent="0.35">
      <c r="A220" s="69" t="b">
        <f t="shared" si="21"/>
        <v>1</v>
      </c>
      <c r="B220" s="68">
        <v>44050</v>
      </c>
      <c r="C220" s="67">
        <v>258.73001099999999</v>
      </c>
      <c r="D220" s="70">
        <f t="shared" si="22"/>
        <v>-3.5489241379310421E-2</v>
      </c>
      <c r="E220" s="66"/>
      <c r="F220" s="68">
        <v>44050</v>
      </c>
      <c r="G220" s="67">
        <v>34.330002</v>
      </c>
      <c r="H220" s="70">
        <f t="shared" si="23"/>
        <v>-2.0348836026230499E-3</v>
      </c>
      <c r="I220" s="65">
        <f t="shared" si="24"/>
        <v>-0.13891075049614476</v>
      </c>
      <c r="J220" s="64">
        <f t="shared" si="25"/>
        <v>-0.15260634213176036</v>
      </c>
      <c r="K220" s="64">
        <f t="shared" si="26"/>
        <v>-0.12310401335519844</v>
      </c>
      <c r="L220" s="64">
        <f t="shared" si="27"/>
        <v>-0.13258512816769674</v>
      </c>
    </row>
    <row r="221" spans="1:12" ht="15.75" customHeight="1" x14ac:dyDescent="0.35">
      <c r="A221" s="69" t="b">
        <f t="shared" si="21"/>
        <v>1</v>
      </c>
      <c r="B221" s="68">
        <v>44049</v>
      </c>
      <c r="C221" s="67">
        <v>268.25</v>
      </c>
      <c r="D221" s="70">
        <f t="shared" si="22"/>
        <v>-1.7039186889831859E-2</v>
      </c>
      <c r="E221" s="66"/>
      <c r="F221" s="68">
        <v>44049</v>
      </c>
      <c r="G221" s="67">
        <v>34.400002000000001</v>
      </c>
      <c r="H221" s="70">
        <f t="shared" si="23"/>
        <v>1.9863682182033937E-2</v>
      </c>
      <c r="I221" s="65">
        <f t="shared" si="24"/>
        <v>-0.13918223786586573</v>
      </c>
      <c r="J221" s="64">
        <f t="shared" si="25"/>
        <v>-0.15171485379876265</v>
      </c>
      <c r="K221" s="64">
        <f t="shared" si="26"/>
        <v>-0.12924310832753128</v>
      </c>
      <c r="L221" s="64">
        <f t="shared" si="27"/>
        <v>-0.15399908337436061</v>
      </c>
    </row>
    <row r="222" spans="1:12" ht="15.75" customHeight="1" x14ac:dyDescent="0.35">
      <c r="A222" s="69" t="b">
        <f t="shared" si="21"/>
        <v>1</v>
      </c>
      <c r="B222" s="68">
        <v>44048</v>
      </c>
      <c r="C222" s="67">
        <v>272.89999399999999</v>
      </c>
      <c r="D222" s="70">
        <f t="shared" si="22"/>
        <v>2.0797479177040223E-2</v>
      </c>
      <c r="E222" s="66"/>
      <c r="F222" s="68">
        <v>44048</v>
      </c>
      <c r="G222" s="67">
        <v>33.729999999999997</v>
      </c>
      <c r="H222" s="70">
        <f t="shared" si="23"/>
        <v>4.4595817757949296E-2</v>
      </c>
      <c r="I222" s="65">
        <f t="shared" si="24"/>
        <v>-0.13857713999484558</v>
      </c>
      <c r="J222" s="64">
        <f t="shared" si="25"/>
        <v>-0.15080852149690754</v>
      </c>
      <c r="K222" s="64">
        <f t="shared" si="26"/>
        <v>-0.12362824878960277</v>
      </c>
      <c r="L222" s="64">
        <f t="shared" si="27"/>
        <v>-0.14658072535957684</v>
      </c>
    </row>
    <row r="223" spans="1:12" ht="15.75" customHeight="1" x14ac:dyDescent="0.35">
      <c r="A223" s="69" t="b">
        <f t="shared" si="21"/>
        <v>1</v>
      </c>
      <c r="B223" s="68">
        <v>44047</v>
      </c>
      <c r="C223" s="67">
        <v>267.33999599999999</v>
      </c>
      <c r="D223" s="70">
        <f t="shared" si="22"/>
        <v>-2.4627014925373558E-3</v>
      </c>
      <c r="E223" s="66"/>
      <c r="F223" s="68">
        <v>44047</v>
      </c>
      <c r="G223" s="67">
        <v>32.290000999999997</v>
      </c>
      <c r="H223" s="70">
        <f t="shared" si="23"/>
        <v>1.3178537396343337E-2</v>
      </c>
      <c r="I223" s="65">
        <f t="shared" si="24"/>
        <v>-0.13990795477148721</v>
      </c>
      <c r="J223" s="64">
        <f t="shared" si="25"/>
        <v>-0.15125464857194315</v>
      </c>
      <c r="K223" s="64">
        <f t="shared" si="26"/>
        <v>-0.14036218501649433</v>
      </c>
      <c r="L223" s="64">
        <f t="shared" si="27"/>
        <v>-0.17147680070082533</v>
      </c>
    </row>
    <row r="224" spans="1:12" ht="15.75" customHeight="1" x14ac:dyDescent="0.35">
      <c r="A224" s="69" t="b">
        <f t="shared" si="21"/>
        <v>1</v>
      </c>
      <c r="B224" s="68">
        <v>44046</v>
      </c>
      <c r="C224" s="67">
        <v>268</v>
      </c>
      <c r="D224" s="70">
        <f t="shared" si="22"/>
        <v>5.5492086873426327E-2</v>
      </c>
      <c r="E224" s="66"/>
      <c r="F224" s="68">
        <v>44046</v>
      </c>
      <c r="G224" s="67">
        <v>31.870000999999998</v>
      </c>
      <c r="H224" s="70">
        <f t="shared" si="23"/>
        <v>1.5615105660137019E-2</v>
      </c>
      <c r="I224" s="65">
        <f t="shared" si="24"/>
        <v>-0.1397682612953981</v>
      </c>
      <c r="J224" s="64">
        <f t="shared" si="25"/>
        <v>-0.15065242597702722</v>
      </c>
      <c r="K224" s="64">
        <f t="shared" si="26"/>
        <v>-0.14116291028394903</v>
      </c>
      <c r="L224" s="64">
        <f t="shared" si="27"/>
        <v>-0.17148915068084777</v>
      </c>
    </row>
    <row r="225" spans="1:12" ht="15.75" customHeight="1" x14ac:dyDescent="0.35">
      <c r="A225" s="69" t="b">
        <f t="shared" si="21"/>
        <v>1</v>
      </c>
      <c r="B225" s="68">
        <v>44043</v>
      </c>
      <c r="C225" s="67">
        <v>253.91000399999999</v>
      </c>
      <c r="D225" s="70">
        <f t="shared" si="22"/>
        <v>1.5640015999999868E-2</v>
      </c>
      <c r="E225" s="66"/>
      <c r="F225" s="68">
        <v>44043</v>
      </c>
      <c r="G225" s="67">
        <v>31.379999000000002</v>
      </c>
      <c r="H225" s="70">
        <f t="shared" si="23"/>
        <v>-1.1342186515437835E-2</v>
      </c>
      <c r="I225" s="65">
        <f t="shared" si="24"/>
        <v>-0.14154718434530594</v>
      </c>
      <c r="J225" s="64">
        <f t="shared" si="25"/>
        <v>-0.15253595246829629</v>
      </c>
      <c r="K225" s="64">
        <f t="shared" si="26"/>
        <v>-0.13790698641672894</v>
      </c>
      <c r="L225" s="64">
        <f t="shared" si="27"/>
        <v>-0.20680943860001003</v>
      </c>
    </row>
    <row r="226" spans="1:12" ht="15.75" customHeight="1" x14ac:dyDescent="0.35">
      <c r="A226" s="69" t="b">
        <f t="shared" si="21"/>
        <v>1</v>
      </c>
      <c r="B226" s="68">
        <v>44042</v>
      </c>
      <c r="C226" s="67">
        <v>250</v>
      </c>
      <c r="D226" s="70">
        <f t="shared" si="22"/>
        <v>-9.4694679245194147E-3</v>
      </c>
      <c r="E226" s="66"/>
      <c r="F226" s="68">
        <v>44042</v>
      </c>
      <c r="G226" s="67">
        <v>31.74</v>
      </c>
      <c r="H226" s="70">
        <f t="shared" si="23"/>
        <v>-2.5483573840958007E-2</v>
      </c>
      <c r="I226" s="65">
        <f t="shared" si="24"/>
        <v>-0.14141276999062177</v>
      </c>
      <c r="J226" s="64">
        <f t="shared" si="25"/>
        <v>-0.14882519425776847</v>
      </c>
      <c r="K226" s="64">
        <f t="shared" si="26"/>
        <v>-0.23644444841675508</v>
      </c>
      <c r="L226" s="64">
        <f t="shared" si="27"/>
        <v>-0.19082322487903156</v>
      </c>
    </row>
    <row r="227" spans="1:12" ht="15.75" customHeight="1" x14ac:dyDescent="0.35">
      <c r="A227" s="69" t="b">
        <f t="shared" si="21"/>
        <v>1</v>
      </c>
      <c r="B227" s="68">
        <v>44041</v>
      </c>
      <c r="C227" s="67">
        <v>252.38999899999999</v>
      </c>
      <c r="D227" s="70">
        <f t="shared" si="22"/>
        <v>8.3276233574958169E-4</v>
      </c>
      <c r="E227" s="66"/>
      <c r="F227" s="68">
        <v>44041</v>
      </c>
      <c r="G227" s="67">
        <v>32.57</v>
      </c>
      <c r="H227" s="70">
        <f t="shared" si="23"/>
        <v>-2.6598894996978428E-2</v>
      </c>
      <c r="I227" s="65">
        <f t="shared" si="24"/>
        <v>-0.14199188196098245</v>
      </c>
      <c r="J227" s="64">
        <f t="shared" si="25"/>
        <v>-0.14905230939886133</v>
      </c>
      <c r="K227" s="64">
        <f t="shared" si="26"/>
        <v>-0.17885108010706502</v>
      </c>
      <c r="L227" s="64">
        <f t="shared" si="27"/>
        <v>-0.18305385495031751</v>
      </c>
    </row>
    <row r="228" spans="1:12" ht="15.75" customHeight="1" x14ac:dyDescent="0.35">
      <c r="A228" s="69" t="b">
        <f t="shared" si="21"/>
        <v>1</v>
      </c>
      <c r="B228" s="68">
        <v>44040</v>
      </c>
      <c r="C228" s="67">
        <v>252.179993</v>
      </c>
      <c r="D228" s="70">
        <f t="shared" si="22"/>
        <v>-5.9449529905686305E-4</v>
      </c>
      <c r="E228" s="66"/>
      <c r="F228" s="68">
        <v>44040</v>
      </c>
      <c r="G228" s="67">
        <v>33.459999000000003</v>
      </c>
      <c r="H228" s="70">
        <f t="shared" si="23"/>
        <v>3.2078996426835094E-2</v>
      </c>
      <c r="I228" s="65">
        <f t="shared" si="24"/>
        <v>-0.14218290744582227</v>
      </c>
      <c r="J228" s="64">
        <f t="shared" si="25"/>
        <v>-0.14903561767764958</v>
      </c>
      <c r="K228" s="64">
        <f t="shared" si="26"/>
        <v>-0.15950617213913701</v>
      </c>
      <c r="L228" s="64">
        <f t="shared" si="27"/>
        <v>-0.18209951027078802</v>
      </c>
    </row>
    <row r="229" spans="1:12" ht="15.75" customHeight="1" x14ac:dyDescent="0.35">
      <c r="A229" s="69" t="b">
        <f t="shared" si="21"/>
        <v>1</v>
      </c>
      <c r="B229" s="68">
        <v>44039</v>
      </c>
      <c r="C229" s="67">
        <v>252.33000200000001</v>
      </c>
      <c r="D229" s="70">
        <f t="shared" si="22"/>
        <v>2.3402028093786775E-2</v>
      </c>
      <c r="E229" s="66"/>
      <c r="F229" s="68">
        <v>44039</v>
      </c>
      <c r="G229" s="67">
        <v>32.419998</v>
      </c>
      <c r="H229" s="70">
        <f t="shared" si="23"/>
        <v>-1.3990358455281071E-2</v>
      </c>
      <c r="I229" s="65">
        <f t="shared" si="24"/>
        <v>-0.14200561274109269</v>
      </c>
      <c r="J229" s="64">
        <f t="shared" si="25"/>
        <v>-0.14867402591499793</v>
      </c>
      <c r="K229" s="64">
        <f t="shared" si="26"/>
        <v>-0.15970629993683949</v>
      </c>
      <c r="L229" s="64">
        <f t="shared" si="27"/>
        <v>-0.2013551959141707</v>
      </c>
    </row>
    <row r="230" spans="1:12" ht="15.75" customHeight="1" x14ac:dyDescent="0.35">
      <c r="A230" s="69" t="b">
        <f t="shared" si="21"/>
        <v>1</v>
      </c>
      <c r="B230" s="68">
        <v>44036</v>
      </c>
      <c r="C230" s="67">
        <v>246.55999800000001</v>
      </c>
      <c r="D230" s="70">
        <f t="shared" si="22"/>
        <v>-1.9642155069582445E-2</v>
      </c>
      <c r="E230" s="66"/>
      <c r="F230" s="68">
        <v>44036</v>
      </c>
      <c r="G230" s="67">
        <v>32.880001</v>
      </c>
      <c r="H230" s="70">
        <f t="shared" si="23"/>
        <v>-1.0532621125488917E-2</v>
      </c>
      <c r="I230" s="65">
        <f t="shared" si="24"/>
        <v>-0.14172070922356486</v>
      </c>
      <c r="J230" s="64">
        <f t="shared" si="25"/>
        <v>-0.14853426838854994</v>
      </c>
      <c r="K230" s="64">
        <f t="shared" si="26"/>
        <v>-0.18898396638342718</v>
      </c>
      <c r="L230" s="64">
        <f t="shared" si="27"/>
        <v>-0.18025479164217681</v>
      </c>
    </row>
    <row r="231" spans="1:12" ht="15.75" customHeight="1" x14ac:dyDescent="0.35">
      <c r="A231" s="69" t="b">
        <f t="shared" si="21"/>
        <v>1</v>
      </c>
      <c r="B231" s="68">
        <v>44035</v>
      </c>
      <c r="C231" s="67">
        <v>251.5</v>
      </c>
      <c r="D231" s="70">
        <f t="shared" si="22"/>
        <v>-3.706253640951751E-2</v>
      </c>
      <c r="E231" s="66"/>
      <c r="F231" s="68">
        <v>44035</v>
      </c>
      <c r="G231" s="67">
        <v>33.229999999999997</v>
      </c>
      <c r="H231" s="70">
        <f t="shared" si="23"/>
        <v>4.9257972844963582E-2</v>
      </c>
      <c r="I231" s="65">
        <f t="shared" si="24"/>
        <v>-0.14214288321489971</v>
      </c>
      <c r="J231" s="64">
        <f t="shared" si="25"/>
        <v>-0.14861947589521035</v>
      </c>
      <c r="K231" s="64">
        <f t="shared" si="26"/>
        <v>-0.19389691994545843</v>
      </c>
      <c r="L231" s="64">
        <f t="shared" si="27"/>
        <v>-0.26952890568402538</v>
      </c>
    </row>
    <row r="232" spans="1:12" ht="15.75" customHeight="1" x14ac:dyDescent="0.35">
      <c r="A232" s="69" t="b">
        <f t="shared" si="21"/>
        <v>1</v>
      </c>
      <c r="B232" s="68">
        <v>44034</v>
      </c>
      <c r="C232" s="67">
        <v>261.17999300000002</v>
      </c>
      <c r="D232" s="70">
        <f t="shared" si="22"/>
        <v>2.841310836727784E-3</v>
      </c>
      <c r="E232" s="66"/>
      <c r="F232" s="68">
        <v>44034</v>
      </c>
      <c r="G232" s="67">
        <v>31.67</v>
      </c>
      <c r="H232" s="70">
        <f t="shared" si="23"/>
        <v>-4.23344420925309E-2</v>
      </c>
      <c r="I232" s="65">
        <f t="shared" si="24"/>
        <v>-0.13933289206284621</v>
      </c>
      <c r="J232" s="64">
        <f t="shared" si="25"/>
        <v>-0.14562233730729676</v>
      </c>
      <c r="K232" s="64">
        <f t="shared" si="26"/>
        <v>-0.18441866033537432</v>
      </c>
      <c r="L232" s="64">
        <f t="shared" si="27"/>
        <v>-0.20427605691094072</v>
      </c>
    </row>
    <row r="233" spans="1:12" ht="15.75" customHeight="1" x14ac:dyDescent="0.35">
      <c r="A233" s="69" t="b">
        <f t="shared" si="21"/>
        <v>1</v>
      </c>
      <c r="B233" s="68">
        <v>44033</v>
      </c>
      <c r="C233" s="67">
        <v>260.44000199999999</v>
      </c>
      <c r="D233" s="70">
        <f t="shared" si="22"/>
        <v>-3.030748899395852E-2</v>
      </c>
      <c r="E233" s="66"/>
      <c r="F233" s="68">
        <v>44033</v>
      </c>
      <c r="G233" s="67">
        <v>33.07</v>
      </c>
      <c r="H233" s="70">
        <f t="shared" si="23"/>
        <v>2.2888894346495769E-2</v>
      </c>
      <c r="I233" s="65">
        <f t="shared" si="24"/>
        <v>-0.13957623061264721</v>
      </c>
      <c r="J233" s="64">
        <f t="shared" si="25"/>
        <v>-0.14597341689384333</v>
      </c>
      <c r="K233" s="64">
        <f t="shared" si="26"/>
        <v>-0.19143981283949721</v>
      </c>
      <c r="L233" s="64">
        <f t="shared" si="27"/>
        <v>-0.18584615873843427</v>
      </c>
    </row>
    <row r="234" spans="1:12" ht="15.75" customHeight="1" x14ac:dyDescent="0.35">
      <c r="A234" s="69" t="b">
        <f t="shared" si="21"/>
        <v>1</v>
      </c>
      <c r="B234" s="68">
        <v>44032</v>
      </c>
      <c r="C234" s="67">
        <v>268.57998700000002</v>
      </c>
      <c r="D234" s="70">
        <f t="shared" si="22"/>
        <v>8.9397236252862333E-2</v>
      </c>
      <c r="E234" s="66"/>
      <c r="F234" s="68">
        <v>44032</v>
      </c>
      <c r="G234" s="67">
        <v>32.330002</v>
      </c>
      <c r="H234" s="70">
        <f t="shared" si="23"/>
        <v>-4.6874884839321007E-2</v>
      </c>
      <c r="I234" s="65">
        <f t="shared" si="24"/>
        <v>-0.13847229066556696</v>
      </c>
      <c r="J234" s="64">
        <f t="shared" si="25"/>
        <v>-0.14489296448624445</v>
      </c>
      <c r="K234" s="64">
        <f t="shared" si="26"/>
        <v>-0.17257188278120056</v>
      </c>
      <c r="L234" s="64">
        <f t="shared" si="27"/>
        <v>-0.19649977330000792</v>
      </c>
    </row>
    <row r="235" spans="1:12" ht="15.75" customHeight="1" x14ac:dyDescent="0.35">
      <c r="A235" s="69" t="b">
        <f t="shared" si="21"/>
        <v>1</v>
      </c>
      <c r="B235" s="68">
        <v>44029</v>
      </c>
      <c r="C235" s="67">
        <v>246.53999300000001</v>
      </c>
      <c r="D235" s="70">
        <f t="shared" si="22"/>
        <v>-8.0469946742132148E-3</v>
      </c>
      <c r="E235" s="66"/>
      <c r="F235" s="68">
        <v>44029</v>
      </c>
      <c r="G235" s="67">
        <v>33.919998</v>
      </c>
      <c r="H235" s="70">
        <f t="shared" si="23"/>
        <v>-1.6526644446120842E-2</v>
      </c>
      <c r="I235" s="65">
        <f t="shared" si="24"/>
        <v>-0.13379889103786385</v>
      </c>
      <c r="J235" s="64">
        <f t="shared" si="25"/>
        <v>-0.14016713311323539</v>
      </c>
      <c r="K235" s="64">
        <f t="shared" si="26"/>
        <v>-0.16723300133782029</v>
      </c>
      <c r="L235" s="64">
        <f t="shared" si="27"/>
        <v>-0.28327114836714462</v>
      </c>
    </row>
    <row r="236" spans="1:12" ht="15.75" customHeight="1" x14ac:dyDescent="0.35">
      <c r="A236" s="69" t="b">
        <f t="shared" si="21"/>
        <v>1</v>
      </c>
      <c r="B236" s="68">
        <v>44028</v>
      </c>
      <c r="C236" s="67">
        <v>248.53999300000001</v>
      </c>
      <c r="D236" s="70">
        <f t="shared" si="22"/>
        <v>-2.9974271992919133E-2</v>
      </c>
      <c r="E236" s="66"/>
      <c r="F236" s="68">
        <v>44028</v>
      </c>
      <c r="G236" s="67">
        <v>34.490001999999997</v>
      </c>
      <c r="H236" s="70">
        <f t="shared" si="23"/>
        <v>-5.1690873018720773E-2</v>
      </c>
      <c r="I236" s="65">
        <f t="shared" si="24"/>
        <v>-0.13413122781945264</v>
      </c>
      <c r="J236" s="64">
        <f t="shared" si="25"/>
        <v>-0.14024210649069571</v>
      </c>
      <c r="K236" s="64">
        <f t="shared" si="26"/>
        <v>-0.18050265331074178</v>
      </c>
      <c r="L236" s="64">
        <f t="shared" si="27"/>
        <v>-0.15621966187249331</v>
      </c>
    </row>
    <row r="237" spans="1:12" ht="15.75" customHeight="1" x14ac:dyDescent="0.35">
      <c r="A237" s="69" t="b">
        <f t="shared" si="21"/>
        <v>1</v>
      </c>
      <c r="B237" s="68">
        <v>44027</v>
      </c>
      <c r="C237" s="67">
        <v>256.22000100000002</v>
      </c>
      <c r="D237" s="70">
        <f t="shared" si="22"/>
        <v>-1.4576396501042366E-2</v>
      </c>
      <c r="E237" s="66"/>
      <c r="F237" s="68">
        <v>44027</v>
      </c>
      <c r="G237" s="67">
        <v>36.369999</v>
      </c>
      <c r="H237" s="70">
        <f t="shared" si="23"/>
        <v>0.14587268431001887</v>
      </c>
      <c r="I237" s="65">
        <f t="shared" si="24"/>
        <v>-0.13720777253133712</v>
      </c>
      <c r="J237" s="64">
        <f t="shared" si="25"/>
        <v>-0.14277950076504872</v>
      </c>
      <c r="K237" s="64">
        <f t="shared" si="26"/>
        <v>-0.18134808741106251</v>
      </c>
      <c r="L237" s="64">
        <f t="shared" si="27"/>
        <v>-0.18705653481471785</v>
      </c>
    </row>
    <row r="238" spans="1:12" ht="15.75" customHeight="1" x14ac:dyDescent="0.35">
      <c r="A238" s="69" t="b">
        <f t="shared" si="21"/>
        <v>1</v>
      </c>
      <c r="B238" s="68">
        <v>44026</v>
      </c>
      <c r="C238" s="67">
        <v>260.01001000000002</v>
      </c>
      <c r="D238" s="70">
        <f t="shared" si="22"/>
        <v>-1.1140146498967995E-3</v>
      </c>
      <c r="E238" s="66"/>
      <c r="F238" s="68">
        <v>44026</v>
      </c>
      <c r="G238" s="67">
        <v>31.74</v>
      </c>
      <c r="H238" s="70">
        <f t="shared" si="23"/>
        <v>-6.2972292191443291E-4</v>
      </c>
      <c r="I238" s="65">
        <f t="shared" si="24"/>
        <v>-0.13438990112695573</v>
      </c>
      <c r="J238" s="64">
        <f t="shared" si="25"/>
        <v>-0.1401312804866939</v>
      </c>
      <c r="K238" s="64">
        <f t="shared" si="26"/>
        <v>-0.17495198199784978</v>
      </c>
      <c r="L238" s="64">
        <f t="shared" si="27"/>
        <v>-6.8741897653565018E-2</v>
      </c>
    </row>
    <row r="239" spans="1:12" ht="15.75" customHeight="1" x14ac:dyDescent="0.35">
      <c r="A239" s="69" t="b">
        <f t="shared" si="21"/>
        <v>1</v>
      </c>
      <c r="B239" s="68">
        <v>44025</v>
      </c>
      <c r="C239" s="67">
        <v>260.29998799999998</v>
      </c>
      <c r="D239" s="70">
        <f t="shared" si="22"/>
        <v>-5.6439653757923258E-2</v>
      </c>
      <c r="E239" s="66"/>
      <c r="F239" s="68">
        <v>44025</v>
      </c>
      <c r="G239" s="67">
        <v>31.76</v>
      </c>
      <c r="H239" s="70">
        <f t="shared" si="23"/>
        <v>-2.785424106851786E-2</v>
      </c>
      <c r="I239" s="65">
        <f t="shared" si="24"/>
        <v>-0.13438219305568705</v>
      </c>
      <c r="J239" s="64">
        <f t="shared" si="25"/>
        <v>-0.139606257864057</v>
      </c>
      <c r="K239" s="64">
        <f t="shared" si="26"/>
        <v>-0.18864885322831365</v>
      </c>
      <c r="L239" s="64">
        <f t="shared" si="27"/>
        <v>-9.4261053734626982E-2</v>
      </c>
    </row>
    <row r="240" spans="1:12" ht="15.75" customHeight="1" x14ac:dyDescent="0.35">
      <c r="A240" s="69" t="b">
        <f t="shared" si="21"/>
        <v>1</v>
      </c>
      <c r="B240" s="68">
        <v>44022</v>
      </c>
      <c r="C240" s="67">
        <v>275.86999500000002</v>
      </c>
      <c r="D240" s="70">
        <f t="shared" si="22"/>
        <v>2.3560426903994847E-2</v>
      </c>
      <c r="E240" s="66"/>
      <c r="F240" s="68">
        <v>44022</v>
      </c>
      <c r="G240" s="67">
        <v>32.669998</v>
      </c>
      <c r="H240" s="70">
        <f t="shared" si="23"/>
        <v>8.2863705667882037E-2</v>
      </c>
      <c r="I240" s="65">
        <f t="shared" si="24"/>
        <v>-0.13752997338964298</v>
      </c>
      <c r="J240" s="64">
        <f t="shared" si="25"/>
        <v>-0.14415073892123126</v>
      </c>
      <c r="K240" s="64">
        <f t="shared" si="26"/>
        <v>-0.19467305255705289</v>
      </c>
      <c r="L240" s="64">
        <f t="shared" si="27"/>
        <v>-0.11881027477550433</v>
      </c>
    </row>
    <row r="241" spans="1:12" ht="15.75" customHeight="1" x14ac:dyDescent="0.35">
      <c r="A241" s="69" t="b">
        <f t="shared" si="21"/>
        <v>1</v>
      </c>
      <c r="B241" s="68">
        <v>44021</v>
      </c>
      <c r="C241" s="67">
        <v>269.51998900000001</v>
      </c>
      <c r="D241" s="70">
        <f t="shared" si="22"/>
        <v>1.2015552402715457E-2</v>
      </c>
      <c r="E241" s="66"/>
      <c r="F241" s="68">
        <v>44021</v>
      </c>
      <c r="G241" s="67">
        <v>30.17</v>
      </c>
      <c r="H241" s="70">
        <f t="shared" si="23"/>
        <v>-7.2548388335333058E-2</v>
      </c>
      <c r="I241" s="65">
        <f t="shared" si="24"/>
        <v>-0.14064321832870791</v>
      </c>
      <c r="J241" s="64">
        <f t="shared" si="25"/>
        <v>-0.14628705468549308</v>
      </c>
      <c r="K241" s="64">
        <f t="shared" si="26"/>
        <v>-0.20001517104911731</v>
      </c>
      <c r="L241" s="64">
        <f t="shared" si="27"/>
        <v>-0.13455191789801629</v>
      </c>
    </row>
    <row r="242" spans="1:12" ht="15.75" customHeight="1" x14ac:dyDescent="0.35">
      <c r="A242" s="69" t="b">
        <f t="shared" si="21"/>
        <v>1</v>
      </c>
      <c r="B242" s="68">
        <v>44020</v>
      </c>
      <c r="C242" s="67">
        <v>266.32000699999998</v>
      </c>
      <c r="D242" s="70">
        <f t="shared" si="22"/>
        <v>1.6100728360914252E-2</v>
      </c>
      <c r="E242" s="66"/>
      <c r="F242" s="68">
        <v>44020</v>
      </c>
      <c r="G242" s="67">
        <v>32.529998999999997</v>
      </c>
      <c r="H242" s="70">
        <f t="shared" si="23"/>
        <v>-6.1443934299365566E-4</v>
      </c>
      <c r="I242" s="65">
        <f t="shared" si="24"/>
        <v>-0.14025337718805989</v>
      </c>
      <c r="J242" s="64">
        <f t="shared" si="25"/>
        <v>-0.14527490034688451</v>
      </c>
      <c r="K242" s="64">
        <f t="shared" si="26"/>
        <v>-0.19924709750733988</v>
      </c>
      <c r="L242" s="64">
        <f t="shared" si="27"/>
        <v>-0.21185916669456983</v>
      </c>
    </row>
    <row r="243" spans="1:12" ht="15.75" customHeight="1" x14ac:dyDescent="0.35">
      <c r="A243" s="69" t="b">
        <f t="shared" si="21"/>
        <v>1</v>
      </c>
      <c r="B243" s="68">
        <v>44019</v>
      </c>
      <c r="C243" s="67">
        <v>262.10000600000001</v>
      </c>
      <c r="D243" s="70">
        <f t="shared" si="22"/>
        <v>4.2145823754788925E-3</v>
      </c>
      <c r="E243" s="66"/>
      <c r="F243" s="68">
        <v>44019</v>
      </c>
      <c r="G243" s="67">
        <v>32.549999</v>
      </c>
      <c r="H243" s="70">
        <f t="shared" si="23"/>
        <v>-7.5546721827512764E-2</v>
      </c>
      <c r="I243" s="65">
        <f t="shared" si="24"/>
        <v>-0.14029789259981387</v>
      </c>
      <c r="J243" s="64">
        <f t="shared" si="25"/>
        <v>-0.1453201706265288</v>
      </c>
      <c r="K243" s="64">
        <f t="shared" si="26"/>
        <v>-0.18738406540920466</v>
      </c>
      <c r="L243" s="64">
        <f t="shared" si="27"/>
        <v>-0.20515544710415567</v>
      </c>
    </row>
    <row r="244" spans="1:12" ht="15.75" customHeight="1" x14ac:dyDescent="0.35">
      <c r="A244" s="69" t="b">
        <f t="shared" si="21"/>
        <v>1</v>
      </c>
      <c r="B244" s="68">
        <v>44018</v>
      </c>
      <c r="C244" s="67">
        <v>261</v>
      </c>
      <c r="D244" s="70">
        <f t="shared" si="22"/>
        <v>-2.8271950342779739E-3</v>
      </c>
      <c r="E244" s="66"/>
      <c r="F244" s="68">
        <v>44018</v>
      </c>
      <c r="G244" s="67">
        <v>35.209999000000003</v>
      </c>
      <c r="H244" s="70">
        <f t="shared" si="23"/>
        <v>3.1341535774503049E-2</v>
      </c>
      <c r="I244" s="65">
        <f t="shared" si="24"/>
        <v>-0.14081540238181331</v>
      </c>
      <c r="J244" s="64">
        <f t="shared" si="25"/>
        <v>-0.14576216545323734</v>
      </c>
      <c r="K244" s="64">
        <f t="shared" si="26"/>
        <v>-0.19037401885102087</v>
      </c>
      <c r="L244" s="64">
        <f t="shared" si="27"/>
        <v>-0.22276755017687969</v>
      </c>
    </row>
    <row r="245" spans="1:12" ht="15.75" customHeight="1" x14ac:dyDescent="0.35">
      <c r="A245" s="69" t="b">
        <f t="shared" si="21"/>
        <v>1</v>
      </c>
      <c r="B245" s="68">
        <v>44014</v>
      </c>
      <c r="C245" s="67">
        <v>261.73998999999998</v>
      </c>
      <c r="D245" s="70">
        <f t="shared" si="22"/>
        <v>1.0072106470263797E-2</v>
      </c>
      <c r="E245" s="66"/>
      <c r="F245" s="68">
        <v>44014</v>
      </c>
      <c r="G245" s="67">
        <v>34.139999000000003</v>
      </c>
      <c r="H245" s="70">
        <f t="shared" si="23"/>
        <v>-8.9986064151347245E-3</v>
      </c>
      <c r="I245" s="65">
        <f t="shared" si="24"/>
        <v>-0.1404976500963645</v>
      </c>
      <c r="J245" s="64">
        <f t="shared" si="25"/>
        <v>-0.14536445878409951</v>
      </c>
      <c r="K245" s="64">
        <f t="shared" si="26"/>
        <v>-0.18765083912383271</v>
      </c>
      <c r="L245" s="64">
        <f t="shared" si="27"/>
        <v>-0.22136671908230557</v>
      </c>
    </row>
    <row r="246" spans="1:12" ht="15.75" customHeight="1" x14ac:dyDescent="0.35">
      <c r="A246" s="69" t="b">
        <f t="shared" si="21"/>
        <v>1</v>
      </c>
      <c r="B246" s="68">
        <v>44013</v>
      </c>
      <c r="C246" s="67">
        <v>259.13000499999998</v>
      </c>
      <c r="D246" s="70">
        <f t="shared" si="22"/>
        <v>2.2047851046520961E-2</v>
      </c>
      <c r="E246" s="66"/>
      <c r="F246" s="68">
        <v>44013</v>
      </c>
      <c r="G246" s="67">
        <v>34.450001</v>
      </c>
      <c r="H246" s="70">
        <f t="shared" si="23"/>
        <v>-4.6229412128591107E-3</v>
      </c>
      <c r="I246" s="65">
        <f t="shared" si="24"/>
        <v>-0.14044728166791501</v>
      </c>
      <c r="J246" s="64">
        <f t="shared" si="25"/>
        <v>-0.14534805806899745</v>
      </c>
      <c r="K246" s="64">
        <f t="shared" si="26"/>
        <v>-0.18826943138520774</v>
      </c>
      <c r="L246" s="64">
        <f t="shared" si="27"/>
        <v>-0.23144194114368352</v>
      </c>
    </row>
    <row r="247" spans="1:12" ht="15.75" customHeight="1" x14ac:dyDescent="0.35">
      <c r="A247" s="69" t="b">
        <f t="shared" si="21"/>
        <v>1</v>
      </c>
      <c r="B247" s="68">
        <v>44012</v>
      </c>
      <c r="C247" s="67">
        <v>253.53999300000001</v>
      </c>
      <c r="D247" s="70">
        <f t="shared" si="22"/>
        <v>2.0035383971961584E-2</v>
      </c>
      <c r="E247" s="66"/>
      <c r="F247" s="68">
        <v>44012</v>
      </c>
      <c r="G247" s="67">
        <v>34.610000999999997</v>
      </c>
      <c r="H247" s="70">
        <f t="shared" si="23"/>
        <v>-1.8712758718457789E-2</v>
      </c>
      <c r="I247" s="65">
        <f t="shared" si="24"/>
        <v>-0.14041753138050339</v>
      </c>
      <c r="J247" s="64">
        <f t="shared" si="25"/>
        <v>-0.14528610584312812</v>
      </c>
      <c r="K247" s="64">
        <f t="shared" si="26"/>
        <v>-0.18926181155683833</v>
      </c>
      <c r="L247" s="64">
        <f t="shared" si="27"/>
        <v>-0.31712587703532452</v>
      </c>
    </row>
    <row r="248" spans="1:12" ht="15.75" customHeight="1" x14ac:dyDescent="0.35">
      <c r="A248" s="69" t="b">
        <f t="shared" si="21"/>
        <v>1</v>
      </c>
      <c r="B248" s="68">
        <v>44011</v>
      </c>
      <c r="C248" s="67">
        <v>248.55999800000001</v>
      </c>
      <c r="D248" s="70">
        <f t="shared" si="22"/>
        <v>-3.2087189972921593E-2</v>
      </c>
      <c r="E248" s="66"/>
      <c r="F248" s="68">
        <v>44011</v>
      </c>
      <c r="G248" s="67">
        <v>35.270000000000003</v>
      </c>
      <c r="H248" s="70">
        <f t="shared" si="23"/>
        <v>7.2362452793020671E-2</v>
      </c>
      <c r="I248" s="65">
        <f t="shared" si="24"/>
        <v>-0.14006450004720372</v>
      </c>
      <c r="J248" s="64">
        <f t="shared" si="25"/>
        <v>-0.14227752653702627</v>
      </c>
      <c r="K248" s="64">
        <f t="shared" si="26"/>
        <v>-0.18650941745558042</v>
      </c>
      <c r="L248" s="64">
        <f t="shared" si="27"/>
        <v>-0.3222220232879513</v>
      </c>
    </row>
    <row r="249" spans="1:12" ht="15.75" customHeight="1" x14ac:dyDescent="0.35">
      <c r="A249" s="69" t="b">
        <f t="shared" si="21"/>
        <v>1</v>
      </c>
      <c r="B249" s="68">
        <v>44008</v>
      </c>
      <c r="C249" s="67">
        <v>256.79998799999998</v>
      </c>
      <c r="D249" s="70">
        <f t="shared" si="22"/>
        <v>-1.0442841877274955E-2</v>
      </c>
      <c r="E249" s="66"/>
      <c r="F249" s="68">
        <v>44008</v>
      </c>
      <c r="G249" s="67">
        <v>32.889999000000003</v>
      </c>
      <c r="H249" s="70">
        <f t="shared" si="23"/>
        <v>-5.1888153701013295E-2</v>
      </c>
      <c r="I249" s="65">
        <f t="shared" si="24"/>
        <v>-0.13628828618594566</v>
      </c>
      <c r="J249" s="64">
        <f t="shared" si="25"/>
        <v>-0.13861729296123104</v>
      </c>
      <c r="K249" s="64">
        <f t="shared" si="26"/>
        <v>-0.18079509556397252</v>
      </c>
      <c r="L249" s="64">
        <f t="shared" si="27"/>
        <v>-0.30522700641907674</v>
      </c>
    </row>
    <row r="250" spans="1:12" ht="15.75" customHeight="1" x14ac:dyDescent="0.35">
      <c r="A250" s="69" t="b">
        <f t="shared" si="21"/>
        <v>1</v>
      </c>
      <c r="B250" s="68">
        <v>44007</v>
      </c>
      <c r="C250" s="67">
        <v>259.51001000000002</v>
      </c>
      <c r="D250" s="70">
        <f t="shared" si="22"/>
        <v>1.4107135930609083E-2</v>
      </c>
      <c r="E250" s="66"/>
      <c r="F250" s="68">
        <v>44007</v>
      </c>
      <c r="G250" s="67">
        <v>34.689999</v>
      </c>
      <c r="H250" s="70">
        <f t="shared" si="23"/>
        <v>4.8986967039613027E-2</v>
      </c>
      <c r="I250" s="65">
        <f t="shared" si="24"/>
        <v>-0.13776865307500016</v>
      </c>
      <c r="J250" s="64">
        <f t="shared" si="25"/>
        <v>-0.14053052890038167</v>
      </c>
      <c r="K250" s="64">
        <f t="shared" si="26"/>
        <v>-0.18271667412223105</v>
      </c>
      <c r="L250" s="64">
        <f t="shared" si="27"/>
        <v>-0.33633021035125782</v>
      </c>
    </row>
    <row r="251" spans="1:12" ht="15.75" customHeight="1" x14ac:dyDescent="0.35">
      <c r="A251" s="69" t="b">
        <f t="shared" si="21"/>
        <v>1</v>
      </c>
      <c r="B251" s="68">
        <v>44006</v>
      </c>
      <c r="C251" s="67">
        <v>255.89999399999999</v>
      </c>
      <c r="D251" s="70">
        <f t="shared" si="22"/>
        <v>1.2222602050730558E-2</v>
      </c>
      <c r="E251" s="66"/>
      <c r="F251" s="68">
        <v>44006</v>
      </c>
      <c r="G251" s="67">
        <v>33.07</v>
      </c>
      <c r="H251" s="70">
        <f t="shared" si="23"/>
        <v>-8.3425771428726647E-2</v>
      </c>
      <c r="I251" s="65">
        <f t="shared" si="24"/>
        <v>-0.13873443251773923</v>
      </c>
      <c r="J251" s="64">
        <f t="shared" si="25"/>
        <v>-0.14193113791590828</v>
      </c>
      <c r="K251" s="64">
        <f t="shared" si="26"/>
        <v>-0.18113289079537059</v>
      </c>
      <c r="L251" s="64">
        <f t="shared" si="27"/>
        <v>-0.30156620342137574</v>
      </c>
    </row>
    <row r="252" spans="1:12" ht="15.75" customHeight="1" x14ac:dyDescent="0.35">
      <c r="A252" s="69" t="b">
        <f t="shared" si="21"/>
        <v>1</v>
      </c>
      <c r="B252" s="68">
        <v>44005</v>
      </c>
      <c r="C252" s="67">
        <v>252.80999800000001</v>
      </c>
      <c r="D252" s="70">
        <f t="shared" si="22"/>
        <v>6.1288413876892101E-3</v>
      </c>
      <c r="E252" s="66"/>
      <c r="F252" s="68">
        <v>44005</v>
      </c>
      <c r="G252" s="67">
        <v>36.080002</v>
      </c>
      <c r="H252" s="70">
        <f t="shared" si="23"/>
        <v>-1.2588915911633247E-2</v>
      </c>
      <c r="I252" s="65">
        <f t="shared" si="24"/>
        <v>-0.13831633859395306</v>
      </c>
      <c r="J252" s="64">
        <f t="shared" si="25"/>
        <v>-0.14027024060633489</v>
      </c>
      <c r="K252" s="64">
        <f t="shared" si="26"/>
        <v>-0.18190981176586682</v>
      </c>
      <c r="L252" s="64">
        <f t="shared" si="27"/>
        <v>-0.33114621710482656</v>
      </c>
    </row>
    <row r="253" spans="1:12" ht="15.75" customHeight="1" x14ac:dyDescent="0.35">
      <c r="A253" s="69" t="b">
        <f t="shared" si="21"/>
        <v>1</v>
      </c>
      <c r="B253" s="68">
        <v>44004</v>
      </c>
      <c r="C253" s="67">
        <v>251.270004</v>
      </c>
      <c r="D253" s="70">
        <f t="shared" si="22"/>
        <v>3.1994447708139528E-2</v>
      </c>
      <c r="E253" s="66"/>
      <c r="F253" s="68">
        <v>44004</v>
      </c>
      <c r="G253" s="67">
        <v>36.540000999999997</v>
      </c>
      <c r="H253" s="70">
        <f t="shared" si="23"/>
        <v>-8.1432953311619816E-3</v>
      </c>
      <c r="I253" s="65">
        <f t="shared" si="24"/>
        <v>-0.13830572431170565</v>
      </c>
      <c r="J253" s="64">
        <f t="shared" si="25"/>
        <v>-0.14016531708480023</v>
      </c>
      <c r="K253" s="64">
        <f t="shared" si="26"/>
        <v>-0.18213742785256737</v>
      </c>
      <c r="L253" s="64">
        <f t="shared" si="27"/>
        <v>-0.34978011963988809</v>
      </c>
    </row>
    <row r="254" spans="1:12" ht="15.75" customHeight="1" x14ac:dyDescent="0.35">
      <c r="A254" s="69" t="b">
        <f t="shared" si="21"/>
        <v>1</v>
      </c>
      <c r="B254" s="68">
        <v>44001</v>
      </c>
      <c r="C254" s="67">
        <v>243.479996</v>
      </c>
      <c r="D254" s="70">
        <f t="shared" si="22"/>
        <v>7.906565155665124E-3</v>
      </c>
      <c r="E254" s="66"/>
      <c r="F254" s="68">
        <v>44001</v>
      </c>
      <c r="G254" s="67">
        <v>36.840000000000003</v>
      </c>
      <c r="H254" s="70">
        <f t="shared" si="23"/>
        <v>-6.3548551093035033E-2</v>
      </c>
      <c r="I254" s="65">
        <f t="shared" si="24"/>
        <v>-0.1381395442917672</v>
      </c>
      <c r="J254" s="64">
        <f t="shared" si="25"/>
        <v>-0.1381395442917672</v>
      </c>
      <c r="K254" s="64">
        <f t="shared" si="26"/>
        <v>-0.18283401639066696</v>
      </c>
      <c r="L254" s="64">
        <f t="shared" si="27"/>
        <v>-0.35103582686929929</v>
      </c>
    </row>
    <row r="255" spans="1:12" ht="15.75" customHeight="1" x14ac:dyDescent="0.35">
      <c r="A255" s="69" t="b">
        <f t="shared" si="21"/>
        <v>1</v>
      </c>
      <c r="B255" s="68">
        <v>44000</v>
      </c>
      <c r="C255" s="67">
        <v>241.570007</v>
      </c>
      <c r="D255" s="70">
        <f t="shared" si="22"/>
        <v>2.0315982858506221E-2</v>
      </c>
      <c r="E255" s="66"/>
      <c r="F255" s="68">
        <v>44000</v>
      </c>
      <c r="G255" s="67">
        <v>39.340000000000003</v>
      </c>
      <c r="H255" s="70">
        <f t="shared" si="23"/>
        <v>2.2929936305733367E-3</v>
      </c>
      <c r="I255" s="65">
        <f t="shared" si="24"/>
        <v>-0.13814117851917923</v>
      </c>
      <c r="J255" s="64"/>
      <c r="K255" s="64">
        <f t="shared" si="26"/>
        <v>-0.1844563092971635</v>
      </c>
      <c r="L255" s="64">
        <f t="shared" si="27"/>
        <v>-0.36632462540121086</v>
      </c>
    </row>
    <row r="256" spans="1:12" ht="15.75" customHeight="1" x14ac:dyDescent="0.35">
      <c r="A256" s="69" t="b">
        <f t="shared" si="21"/>
        <v>1</v>
      </c>
      <c r="B256" s="68">
        <v>43999</v>
      </c>
      <c r="C256" s="67">
        <v>236.759995</v>
      </c>
      <c r="D256" s="70">
        <f t="shared" si="22"/>
        <v>-2.3911622063915061E-2</v>
      </c>
      <c r="E256" s="66"/>
      <c r="F256" s="68">
        <v>43999</v>
      </c>
      <c r="G256" s="67">
        <v>39.25</v>
      </c>
      <c r="H256" s="70">
        <f t="shared" si="23"/>
        <v>-2.3874633769575659E-2</v>
      </c>
      <c r="I256" s="65">
        <f t="shared" si="24"/>
        <v>-0.13827364814475049</v>
      </c>
      <c r="J256" s="64"/>
      <c r="K256" s="64">
        <f t="shared" si="26"/>
        <v>-0.18457102865202538</v>
      </c>
      <c r="L256" s="64">
        <f t="shared" si="27"/>
        <v>-0.35926781715980205</v>
      </c>
    </row>
    <row r="257" spans="1:12" ht="15.75" customHeight="1" x14ac:dyDescent="0.35">
      <c r="A257" s="69" t="b">
        <f t="shared" si="21"/>
        <v>1</v>
      </c>
      <c r="B257" s="68">
        <v>43998</v>
      </c>
      <c r="C257" s="67">
        <v>242.55999800000001</v>
      </c>
      <c r="D257" s="70">
        <f t="shared" si="22"/>
        <v>1.4810450760430971E-2</v>
      </c>
      <c r="E257" s="66"/>
      <c r="F257" s="68">
        <v>43998</v>
      </c>
      <c r="G257" s="67">
        <v>40.209999000000003</v>
      </c>
      <c r="H257" s="70">
        <f t="shared" si="23"/>
        <v>3.1025615384615568E-2</v>
      </c>
      <c r="I257" s="65">
        <f t="shared" si="24"/>
        <v>-0.13950373397880378</v>
      </c>
      <c r="J257" s="64"/>
      <c r="K257" s="64">
        <f t="shared" si="26"/>
        <v>-0.18669135060545197</v>
      </c>
      <c r="L257" s="64">
        <f t="shared" si="27"/>
        <v>-0.38362830072993392</v>
      </c>
    </row>
    <row r="258" spans="1:12" ht="15.75" customHeight="1" x14ac:dyDescent="0.35">
      <c r="A258" s="69" t="b">
        <f t="shared" ref="A258:A321" si="28">B258=F258</f>
        <v>1</v>
      </c>
      <c r="B258" s="68">
        <v>43997</v>
      </c>
      <c r="C258" s="67">
        <v>239.020004</v>
      </c>
      <c r="D258" s="70">
        <f t="shared" ref="D258:D321" si="29">C258/C259-1</f>
        <v>8.8830173308488192E-2</v>
      </c>
      <c r="E258" s="66"/>
      <c r="F258" s="68">
        <v>43997</v>
      </c>
      <c r="G258" s="67">
        <v>39</v>
      </c>
      <c r="H258" s="70">
        <f t="shared" ref="H258:H321" si="30">G258/G259-1</f>
        <v>-1.6641452344931862E-2</v>
      </c>
      <c r="I258" s="65">
        <f t="shared" ref="I258:I321" si="31">CORREL(D258:D759,H258:H759)</f>
        <v>-0.14012990276016182</v>
      </c>
      <c r="J258" s="64"/>
      <c r="K258" s="64">
        <f t="shared" ref="K258:K321" si="32">CORREL(D258:D347,H258:H347)</f>
        <v>-0.18664225622820671</v>
      </c>
      <c r="L258" s="64">
        <f t="shared" ref="L258:L321" si="33">CORREL(D258:D288,H258:H288)</f>
        <v>-0.37876598759549707</v>
      </c>
    </row>
    <row r="259" spans="1:12" ht="15.75" customHeight="1" x14ac:dyDescent="0.35">
      <c r="A259" s="69" t="b">
        <f t="shared" si="28"/>
        <v>1</v>
      </c>
      <c r="B259" s="68">
        <v>43994</v>
      </c>
      <c r="C259" s="67">
        <v>219.520004</v>
      </c>
      <c r="D259" s="70">
        <f t="shared" si="29"/>
        <v>-1.1482878910342942E-2</v>
      </c>
      <c r="E259" s="66"/>
      <c r="F259" s="68">
        <v>43994</v>
      </c>
      <c r="G259" s="67">
        <v>39.659999999999997</v>
      </c>
      <c r="H259" s="70">
        <f t="shared" si="30"/>
        <v>0.19027611044417747</v>
      </c>
      <c r="I259" s="65">
        <f t="shared" si="31"/>
        <v>-0.13919315101334431</v>
      </c>
      <c r="J259" s="64"/>
      <c r="K259" s="64">
        <f t="shared" si="32"/>
        <v>-0.18615803801121028</v>
      </c>
      <c r="L259" s="64">
        <f t="shared" si="33"/>
        <v>-0.30717915388832795</v>
      </c>
    </row>
    <row r="260" spans="1:12" ht="15.75" customHeight="1" x14ac:dyDescent="0.35">
      <c r="A260" s="69" t="b">
        <f t="shared" si="28"/>
        <v>1</v>
      </c>
      <c r="B260" s="68">
        <v>43993</v>
      </c>
      <c r="C260" s="67">
        <v>222.070007</v>
      </c>
      <c r="D260" s="70">
        <f t="shared" si="29"/>
        <v>4.7507147814547235E-3</v>
      </c>
      <c r="E260" s="66"/>
      <c r="F260" s="68">
        <v>43993</v>
      </c>
      <c r="G260" s="67">
        <v>33.32</v>
      </c>
      <c r="H260" s="70">
        <f t="shared" si="30"/>
        <v>-0.1611279163865077</v>
      </c>
      <c r="I260" s="65">
        <f t="shared" si="31"/>
        <v>-0.13712285086741888</v>
      </c>
      <c r="J260" s="64"/>
      <c r="K260" s="64">
        <f t="shared" si="32"/>
        <v>-0.18429283179097936</v>
      </c>
      <c r="L260" s="64">
        <f t="shared" si="33"/>
        <v>-0.33680258897592508</v>
      </c>
    </row>
    <row r="261" spans="1:12" ht="15.75" customHeight="1" x14ac:dyDescent="0.35">
      <c r="A261" s="69" t="b">
        <f t="shared" si="28"/>
        <v>1</v>
      </c>
      <c r="B261" s="68">
        <v>43992</v>
      </c>
      <c r="C261" s="67">
        <v>221.020004</v>
      </c>
      <c r="D261" s="70">
        <f t="shared" si="29"/>
        <v>7.5889653561931558E-2</v>
      </c>
      <c r="E261" s="66"/>
      <c r="F261" s="68">
        <v>43992</v>
      </c>
      <c r="G261" s="67">
        <v>39.720001000000003</v>
      </c>
      <c r="H261" s="70">
        <f t="shared" si="30"/>
        <v>-0.1102150114295477</v>
      </c>
      <c r="I261" s="65">
        <f t="shared" si="31"/>
        <v>-0.13924180813257045</v>
      </c>
      <c r="J261" s="64"/>
      <c r="K261" s="64">
        <f t="shared" si="32"/>
        <v>-0.1824702477686892</v>
      </c>
      <c r="L261" s="64">
        <f t="shared" si="33"/>
        <v>-0.39529519746636982</v>
      </c>
    </row>
    <row r="262" spans="1:12" ht="15.75" customHeight="1" x14ac:dyDescent="0.35">
      <c r="A262" s="69" t="b">
        <f t="shared" si="28"/>
        <v>1</v>
      </c>
      <c r="B262" s="68">
        <v>43991</v>
      </c>
      <c r="C262" s="67">
        <v>205.429993</v>
      </c>
      <c r="D262" s="70">
        <f t="shared" si="29"/>
        <v>-2.0969398837445641E-2</v>
      </c>
      <c r="E262" s="66"/>
      <c r="F262" s="68">
        <v>43991</v>
      </c>
      <c r="G262" s="67">
        <v>44.639999000000003</v>
      </c>
      <c r="H262" s="70">
        <f t="shared" si="30"/>
        <v>-8.3179299305387033E-2</v>
      </c>
      <c r="I262" s="65">
        <f t="shared" si="31"/>
        <v>-0.12763130345541465</v>
      </c>
      <c r="J262" s="64"/>
      <c r="K262" s="64">
        <f t="shared" si="32"/>
        <v>-0.17126603250919123</v>
      </c>
      <c r="L262" s="64">
        <f t="shared" si="33"/>
        <v>-0.36056497217435901</v>
      </c>
    </row>
    <row r="263" spans="1:12" ht="15.75" customHeight="1" x14ac:dyDescent="0.35">
      <c r="A263" s="69" t="b">
        <f t="shared" si="28"/>
        <v>1</v>
      </c>
      <c r="B263" s="68">
        <v>43990</v>
      </c>
      <c r="C263" s="67">
        <v>209.83000200000001</v>
      </c>
      <c r="D263" s="70">
        <f t="shared" si="29"/>
        <v>1.0741791597058015E-2</v>
      </c>
      <c r="E263" s="66"/>
      <c r="F263" s="68">
        <v>43990</v>
      </c>
      <c r="G263" s="67">
        <v>48.689999</v>
      </c>
      <c r="H263" s="70">
        <f t="shared" si="30"/>
        <v>0.14807825984437639</v>
      </c>
      <c r="I263" s="65">
        <f t="shared" si="31"/>
        <v>-0.13191532533328318</v>
      </c>
      <c r="J263" s="64"/>
      <c r="K263" s="64">
        <f t="shared" si="32"/>
        <v>-0.17823879010387836</v>
      </c>
      <c r="L263" s="64">
        <f t="shared" si="33"/>
        <v>-0.36852064842481885</v>
      </c>
    </row>
    <row r="264" spans="1:12" ht="15.75" customHeight="1" x14ac:dyDescent="0.35">
      <c r="A264" s="69" t="b">
        <f t="shared" si="28"/>
        <v>1</v>
      </c>
      <c r="B264" s="68">
        <v>43987</v>
      </c>
      <c r="C264" s="67">
        <v>207.60000600000001</v>
      </c>
      <c r="D264" s="70">
        <f t="shared" si="29"/>
        <v>-1.3073448640643304E-2</v>
      </c>
      <c r="E264" s="66"/>
      <c r="F264" s="68">
        <v>43987</v>
      </c>
      <c r="G264" s="67">
        <v>42.41</v>
      </c>
      <c r="H264" s="70">
        <f t="shared" si="30"/>
        <v>8.4654786938863635E-2</v>
      </c>
      <c r="I264" s="65">
        <f t="shared" si="31"/>
        <v>-0.1355180424502897</v>
      </c>
      <c r="J264" s="64"/>
      <c r="K264" s="64">
        <f t="shared" si="32"/>
        <v>-0.18072177111065413</v>
      </c>
      <c r="L264" s="64">
        <f t="shared" si="33"/>
        <v>-0.37789411369259884</v>
      </c>
    </row>
    <row r="265" spans="1:12" ht="15.75" customHeight="1" x14ac:dyDescent="0.35">
      <c r="A265" s="69" t="b">
        <f t="shared" si="28"/>
        <v>1</v>
      </c>
      <c r="B265" s="68">
        <v>43986</v>
      </c>
      <c r="C265" s="67">
        <v>210.35000600000001</v>
      </c>
      <c r="D265" s="70">
        <f t="shared" si="29"/>
        <v>-6.0392144110245738E-2</v>
      </c>
      <c r="E265" s="66"/>
      <c r="F265" s="68">
        <v>43986</v>
      </c>
      <c r="G265" s="67">
        <v>39.099997999999999</v>
      </c>
      <c r="H265" s="70">
        <f t="shared" si="30"/>
        <v>0.16196123851641975</v>
      </c>
      <c r="I265" s="65">
        <f t="shared" si="31"/>
        <v>-0.13355507673825684</v>
      </c>
      <c r="J265" s="64"/>
      <c r="K265" s="64">
        <f t="shared" si="32"/>
        <v>-0.17678361768804712</v>
      </c>
      <c r="L265" s="64">
        <f t="shared" si="33"/>
        <v>-0.38388429271318386</v>
      </c>
    </row>
    <row r="266" spans="1:12" ht="15.75" customHeight="1" x14ac:dyDescent="0.35">
      <c r="A266" s="69" t="b">
        <f t="shared" si="28"/>
        <v>1</v>
      </c>
      <c r="B266" s="68">
        <v>43985</v>
      </c>
      <c r="C266" s="67">
        <v>223.86999499999999</v>
      </c>
      <c r="D266" s="70">
        <f t="shared" si="29"/>
        <v>7.5884240908455913E-2</v>
      </c>
      <c r="E266" s="66"/>
      <c r="F266" s="68">
        <v>43985</v>
      </c>
      <c r="G266" s="67">
        <v>33.650002000000001</v>
      </c>
      <c r="H266" s="70">
        <f t="shared" si="30"/>
        <v>0.12504185891006347</v>
      </c>
      <c r="I266" s="65">
        <f t="shared" si="31"/>
        <v>-0.11729650650181081</v>
      </c>
      <c r="J266" s="64"/>
      <c r="K266" s="64">
        <f t="shared" si="32"/>
        <v>-0.1479470322011868</v>
      </c>
      <c r="L266" s="64">
        <f t="shared" si="33"/>
        <v>-0.32151098655882177</v>
      </c>
    </row>
    <row r="267" spans="1:12" ht="15.75" customHeight="1" x14ac:dyDescent="0.35">
      <c r="A267" s="69" t="b">
        <f t="shared" si="28"/>
        <v>1</v>
      </c>
      <c r="B267" s="68">
        <v>43984</v>
      </c>
      <c r="C267" s="67">
        <v>208.08000200000001</v>
      </c>
      <c r="D267" s="70">
        <f t="shared" si="29"/>
        <v>1.9250590818043367E-2</v>
      </c>
      <c r="E267" s="66"/>
      <c r="F267" s="68">
        <v>43984</v>
      </c>
      <c r="G267" s="67">
        <v>29.91</v>
      </c>
      <c r="H267" s="70">
        <f t="shared" si="30"/>
        <v>1.5274983546333498E-2</v>
      </c>
      <c r="I267" s="65">
        <f t="shared" si="31"/>
        <v>-0.13624601462560335</v>
      </c>
      <c r="J267" s="64"/>
      <c r="K267" s="64">
        <f t="shared" si="32"/>
        <v>-0.16708651960036552</v>
      </c>
      <c r="L267" s="64">
        <f t="shared" si="33"/>
        <v>-0.39244679858543607</v>
      </c>
    </row>
    <row r="268" spans="1:12" ht="15.75" customHeight="1" x14ac:dyDescent="0.35">
      <c r="A268" s="69" t="b">
        <f t="shared" si="28"/>
        <v>1</v>
      </c>
      <c r="B268" s="68">
        <v>43983</v>
      </c>
      <c r="C268" s="67">
        <v>204.14999399999999</v>
      </c>
      <c r="D268" s="70">
        <f t="shared" si="29"/>
        <v>0.13745263288283116</v>
      </c>
      <c r="E268" s="66"/>
      <c r="F268" s="68">
        <v>43983</v>
      </c>
      <c r="G268" s="67">
        <v>29.459999</v>
      </c>
      <c r="H268" s="70">
        <f t="shared" si="30"/>
        <v>5.0641866952857884E-2</v>
      </c>
      <c r="I268" s="65">
        <f t="shared" si="31"/>
        <v>-0.1368172212237051</v>
      </c>
      <c r="J268" s="64"/>
      <c r="K268" s="64">
        <f t="shared" si="32"/>
        <v>-0.16880825091937637</v>
      </c>
      <c r="L268" s="64">
        <f t="shared" si="33"/>
        <v>-0.39514473522499</v>
      </c>
    </row>
    <row r="269" spans="1:12" ht="15.75" customHeight="1" x14ac:dyDescent="0.35">
      <c r="A269" s="69" t="b">
        <f t="shared" si="28"/>
        <v>1</v>
      </c>
      <c r="B269" s="68">
        <v>43980</v>
      </c>
      <c r="C269" s="67">
        <v>179.479996</v>
      </c>
      <c r="D269" s="70">
        <f t="shared" si="29"/>
        <v>9.7401361710766743E-2</v>
      </c>
      <c r="E269" s="66"/>
      <c r="F269" s="68">
        <v>43980</v>
      </c>
      <c r="G269" s="67">
        <v>28.040001</v>
      </c>
      <c r="H269" s="70">
        <f t="shared" si="30"/>
        <v>-2.942187710009958E-2</v>
      </c>
      <c r="I269" s="65">
        <f t="shared" si="31"/>
        <v>-0.15377949526239157</v>
      </c>
      <c r="J269" s="64"/>
      <c r="K269" s="64">
        <f t="shared" si="32"/>
        <v>-0.18987037389011166</v>
      </c>
      <c r="L269" s="64">
        <f t="shared" si="33"/>
        <v>-0.46348365520990192</v>
      </c>
    </row>
    <row r="270" spans="1:12" ht="15.75" customHeight="1" x14ac:dyDescent="0.35">
      <c r="A270" s="69" t="b">
        <f t="shared" si="28"/>
        <v>1</v>
      </c>
      <c r="B270" s="68">
        <v>43979</v>
      </c>
      <c r="C270" s="67">
        <v>163.550003</v>
      </c>
      <c r="D270" s="70">
        <f t="shared" si="29"/>
        <v>9.7549051691367961E-3</v>
      </c>
      <c r="E270" s="66"/>
      <c r="F270" s="68">
        <v>43979</v>
      </c>
      <c r="G270" s="67">
        <v>28.889999</v>
      </c>
      <c r="H270" s="70">
        <f t="shared" si="30"/>
        <v>-5.865108964968746E-2</v>
      </c>
      <c r="I270" s="65">
        <f t="shared" si="31"/>
        <v>-0.15087302086175441</v>
      </c>
      <c r="J270" s="64"/>
      <c r="K270" s="64">
        <f t="shared" si="32"/>
        <v>-0.18857781654563952</v>
      </c>
      <c r="L270" s="64">
        <f t="shared" si="33"/>
        <v>-0.43644170744357752</v>
      </c>
    </row>
    <row r="271" spans="1:12" ht="15.75" customHeight="1" x14ac:dyDescent="0.35">
      <c r="A271" s="69" t="b">
        <f t="shared" si="28"/>
        <v>1</v>
      </c>
      <c r="B271" s="68">
        <v>43978</v>
      </c>
      <c r="C271" s="67">
        <v>161.970001</v>
      </c>
      <c r="D271" s="70">
        <f t="shared" si="29"/>
        <v>-1.237804268292686E-2</v>
      </c>
      <c r="E271" s="66"/>
      <c r="F271" s="68">
        <v>43978</v>
      </c>
      <c r="G271" s="67">
        <v>30.690000999999999</v>
      </c>
      <c r="H271" s="70">
        <f t="shared" si="30"/>
        <v>3.8930262730864529E-2</v>
      </c>
      <c r="I271" s="65">
        <f t="shared" si="31"/>
        <v>-0.15053130643541734</v>
      </c>
      <c r="J271" s="64"/>
      <c r="K271" s="64">
        <f t="shared" si="32"/>
        <v>-0.18924875012778281</v>
      </c>
      <c r="L271" s="64">
        <f t="shared" si="33"/>
        <v>-0.40629182420263094</v>
      </c>
    </row>
    <row r="272" spans="1:12" ht="15.75" customHeight="1" x14ac:dyDescent="0.35">
      <c r="A272" s="69" t="b">
        <f t="shared" si="28"/>
        <v>1</v>
      </c>
      <c r="B272" s="68">
        <v>43977</v>
      </c>
      <c r="C272" s="67">
        <v>164</v>
      </c>
      <c r="D272" s="70">
        <f t="shared" si="29"/>
        <v>-4.1272057070876444E-2</v>
      </c>
      <c r="E272" s="66"/>
      <c r="F272" s="68">
        <v>43977</v>
      </c>
      <c r="G272" s="67">
        <v>29.540001</v>
      </c>
      <c r="H272" s="70">
        <f t="shared" si="30"/>
        <v>0.1629921653543307</v>
      </c>
      <c r="I272" s="65">
        <f t="shared" si="31"/>
        <v>-0.14949332382951619</v>
      </c>
      <c r="J272" s="64"/>
      <c r="K272" s="64">
        <f t="shared" si="32"/>
        <v>-0.18811542617246019</v>
      </c>
      <c r="L272" s="64">
        <f t="shared" si="33"/>
        <v>-0.43578642962305442</v>
      </c>
    </row>
    <row r="273" spans="1:12" ht="15.75" customHeight="1" x14ac:dyDescent="0.35">
      <c r="A273" s="69" t="b">
        <f t="shared" si="28"/>
        <v>1</v>
      </c>
      <c r="B273" s="68">
        <v>43973</v>
      </c>
      <c r="C273" s="67">
        <v>171.05999800000001</v>
      </c>
      <c r="D273" s="70">
        <f t="shared" si="29"/>
        <v>-5.6385572611670209E-3</v>
      </c>
      <c r="E273" s="66"/>
      <c r="F273" s="68">
        <v>43973</v>
      </c>
      <c r="G273" s="67">
        <v>25.4</v>
      </c>
      <c r="H273" s="70">
        <f t="shared" si="30"/>
        <v>-1.7027863777089869E-2</v>
      </c>
      <c r="I273" s="65">
        <f t="shared" si="31"/>
        <v>-0.13823076264157558</v>
      </c>
      <c r="J273" s="64"/>
      <c r="K273" s="64">
        <f t="shared" si="32"/>
        <v>-0.16955475832569084</v>
      </c>
      <c r="L273" s="64">
        <f t="shared" si="33"/>
        <v>-0.31241722172289688</v>
      </c>
    </row>
    <row r="274" spans="1:12" ht="15.75" customHeight="1" x14ac:dyDescent="0.35">
      <c r="A274" s="69" t="b">
        <f t="shared" si="28"/>
        <v>1</v>
      </c>
      <c r="B274" s="68">
        <v>43972</v>
      </c>
      <c r="C274" s="67">
        <v>172.029999</v>
      </c>
      <c r="D274" s="70">
        <f t="shared" si="29"/>
        <v>-1.9660343507188149E-2</v>
      </c>
      <c r="E274" s="66"/>
      <c r="F274" s="68">
        <v>43972</v>
      </c>
      <c r="G274" s="67">
        <v>25.84</v>
      </c>
      <c r="H274" s="70">
        <f t="shared" si="30"/>
        <v>3.7334403853873876E-2</v>
      </c>
      <c r="I274" s="65">
        <f t="shared" si="31"/>
        <v>-0.13850781990747985</v>
      </c>
      <c r="J274" s="64"/>
      <c r="K274" s="64">
        <f t="shared" si="32"/>
        <v>-0.17087145506733317</v>
      </c>
      <c r="L274" s="64">
        <f t="shared" si="33"/>
        <v>-0.28154357400111479</v>
      </c>
    </row>
    <row r="275" spans="1:12" ht="15.75" customHeight="1" x14ac:dyDescent="0.35">
      <c r="A275" s="69" t="b">
        <f t="shared" si="28"/>
        <v>1</v>
      </c>
      <c r="B275" s="68">
        <v>43971</v>
      </c>
      <c r="C275" s="67">
        <v>175.479996</v>
      </c>
      <c r="D275" s="70">
        <f t="shared" si="29"/>
        <v>1.0363905300249554E-2</v>
      </c>
      <c r="E275" s="66"/>
      <c r="F275" s="68">
        <v>43971</v>
      </c>
      <c r="G275" s="67">
        <v>24.91</v>
      </c>
      <c r="H275" s="70">
        <f t="shared" si="30"/>
        <v>5.1942567567567544E-2</v>
      </c>
      <c r="I275" s="65">
        <f t="shared" si="31"/>
        <v>-0.13687871517941691</v>
      </c>
      <c r="J275" s="64"/>
      <c r="K275" s="64">
        <f t="shared" si="32"/>
        <v>-0.16789401489166877</v>
      </c>
      <c r="L275" s="64">
        <f t="shared" si="33"/>
        <v>-0.27159026812335418</v>
      </c>
    </row>
    <row r="276" spans="1:12" ht="15.75" customHeight="1" x14ac:dyDescent="0.35">
      <c r="A276" s="69" t="b">
        <f t="shared" si="28"/>
        <v>1</v>
      </c>
      <c r="B276" s="68">
        <v>43970</v>
      </c>
      <c r="C276" s="67">
        <v>173.679993</v>
      </c>
      <c r="D276" s="70">
        <f t="shared" si="29"/>
        <v>5.4587351331746303E-2</v>
      </c>
      <c r="E276" s="66"/>
      <c r="F276" s="68">
        <v>43970</v>
      </c>
      <c r="G276" s="67">
        <v>23.68</v>
      </c>
      <c r="H276" s="70">
        <f t="shared" si="30"/>
        <v>-1.8648943997055412E-2</v>
      </c>
      <c r="I276" s="65">
        <f t="shared" si="31"/>
        <v>-0.13794143113116494</v>
      </c>
      <c r="J276" s="64"/>
      <c r="K276" s="64">
        <f t="shared" si="32"/>
        <v>-0.16831213268418224</v>
      </c>
      <c r="L276" s="64">
        <f t="shared" si="33"/>
        <v>-0.28546394841895922</v>
      </c>
    </row>
    <row r="277" spans="1:12" ht="15.75" customHeight="1" x14ac:dyDescent="0.35">
      <c r="A277" s="69" t="b">
        <f t="shared" si="28"/>
        <v>1</v>
      </c>
      <c r="B277" s="68">
        <v>43969</v>
      </c>
      <c r="C277" s="67">
        <v>164.69000199999999</v>
      </c>
      <c r="D277" s="70">
        <f t="shared" si="29"/>
        <v>-5.7999198558609022E-2</v>
      </c>
      <c r="E277" s="66"/>
      <c r="F277" s="68">
        <v>43969</v>
      </c>
      <c r="G277" s="67">
        <v>24.129999000000002</v>
      </c>
      <c r="H277" s="70">
        <f t="shared" si="30"/>
        <v>0.21134533132530109</v>
      </c>
      <c r="I277" s="65">
        <f t="shared" si="31"/>
        <v>-0.13696164362962632</v>
      </c>
      <c r="J277" s="64"/>
      <c r="K277" s="64">
        <f t="shared" si="32"/>
        <v>-0.16845152828438464</v>
      </c>
      <c r="L277" s="64">
        <f t="shared" si="33"/>
        <v>-0.28648561410340762</v>
      </c>
    </row>
    <row r="278" spans="1:12" ht="15.75" customHeight="1" x14ac:dyDescent="0.35">
      <c r="A278" s="69" t="b">
        <f t="shared" si="28"/>
        <v>1</v>
      </c>
      <c r="B278" s="68">
        <v>43966</v>
      </c>
      <c r="C278" s="67">
        <v>174.83000200000001</v>
      </c>
      <c r="D278" s="70">
        <f t="shared" si="29"/>
        <v>4.1212541451669749E-2</v>
      </c>
      <c r="E278" s="66"/>
      <c r="F278" s="68">
        <v>43966</v>
      </c>
      <c r="G278" s="67">
        <v>19.920000000000002</v>
      </c>
      <c r="H278" s="70">
        <f t="shared" si="30"/>
        <v>-1.8719163483702506E-2</v>
      </c>
      <c r="I278" s="65">
        <f t="shared" si="31"/>
        <v>-0.11513408908784054</v>
      </c>
      <c r="J278" s="64"/>
      <c r="K278" s="64">
        <f t="shared" si="32"/>
        <v>-0.137242024976309</v>
      </c>
      <c r="L278" s="64">
        <f t="shared" si="33"/>
        <v>-9.4156104608305924E-2</v>
      </c>
    </row>
    <row r="279" spans="1:12" ht="15.75" customHeight="1" x14ac:dyDescent="0.35">
      <c r="A279" s="69" t="b">
        <f t="shared" si="28"/>
        <v>1</v>
      </c>
      <c r="B279" s="68">
        <v>43965</v>
      </c>
      <c r="C279" s="67">
        <v>167.91000399999999</v>
      </c>
      <c r="D279" s="70">
        <f t="shared" si="29"/>
        <v>4.6069463001492394E-3</v>
      </c>
      <c r="E279" s="66"/>
      <c r="F279" s="68">
        <v>43965</v>
      </c>
      <c r="G279" s="67">
        <v>20.299999</v>
      </c>
      <c r="H279" s="70">
        <f t="shared" si="30"/>
        <v>-1.9797200376494462E-2</v>
      </c>
      <c r="I279" s="65">
        <f t="shared" si="31"/>
        <v>-0.11429962309199103</v>
      </c>
      <c r="J279" s="64"/>
      <c r="K279" s="64">
        <f t="shared" si="32"/>
        <v>-0.1369289450816101</v>
      </c>
      <c r="L279" s="64">
        <f t="shared" si="33"/>
        <v>1.195285492226858E-2</v>
      </c>
    </row>
    <row r="280" spans="1:12" ht="15.75" customHeight="1" x14ac:dyDescent="0.35">
      <c r="A280" s="69" t="b">
        <f t="shared" si="28"/>
        <v>1</v>
      </c>
      <c r="B280" s="68">
        <v>43964</v>
      </c>
      <c r="C280" s="67">
        <v>167.13999899999999</v>
      </c>
      <c r="D280" s="70">
        <f t="shared" si="29"/>
        <v>3.7878826783108277E-2</v>
      </c>
      <c r="E280" s="66"/>
      <c r="F280" s="68">
        <v>43964</v>
      </c>
      <c r="G280" s="67">
        <v>20.709999</v>
      </c>
      <c r="H280" s="70">
        <f t="shared" si="30"/>
        <v>-9.0070342706502715E-2</v>
      </c>
      <c r="I280" s="65">
        <f t="shared" si="31"/>
        <v>-0.11428979752132551</v>
      </c>
      <c r="J280" s="64"/>
      <c r="K280" s="64">
        <f t="shared" si="32"/>
        <v>-0.13583946902929062</v>
      </c>
      <c r="L280" s="64">
        <f t="shared" si="33"/>
        <v>-3.545296455750619E-3</v>
      </c>
    </row>
    <row r="281" spans="1:12" ht="15.75" customHeight="1" x14ac:dyDescent="0.35">
      <c r="A281" s="69" t="b">
        <f t="shared" si="28"/>
        <v>1</v>
      </c>
      <c r="B281" s="68">
        <v>43963</v>
      </c>
      <c r="C281" s="67">
        <v>161.03999300000001</v>
      </c>
      <c r="D281" s="70">
        <f t="shared" si="29"/>
        <v>-3.2676616594824903E-2</v>
      </c>
      <c r="E281" s="66"/>
      <c r="F281" s="68">
        <v>43963</v>
      </c>
      <c r="G281" s="67">
        <v>22.76</v>
      </c>
      <c r="H281" s="70">
        <f t="shared" si="30"/>
        <v>-5.0479726761774146E-2</v>
      </c>
      <c r="I281" s="65">
        <f t="shared" si="31"/>
        <v>-0.10901389513430129</v>
      </c>
      <c r="J281" s="64"/>
      <c r="K281" s="64">
        <f t="shared" si="32"/>
        <v>-0.13034275826311814</v>
      </c>
      <c r="L281" s="64">
        <f t="shared" si="33"/>
        <v>2.1901019154220852E-2</v>
      </c>
    </row>
    <row r="282" spans="1:12" ht="15.75" customHeight="1" x14ac:dyDescent="0.35">
      <c r="A282" s="69" t="b">
        <f t="shared" si="28"/>
        <v>1</v>
      </c>
      <c r="B282" s="68">
        <v>43962</v>
      </c>
      <c r="C282" s="67">
        <v>166.479996</v>
      </c>
      <c r="D282" s="70">
        <f t="shared" si="29"/>
        <v>7.1299886922775668E-2</v>
      </c>
      <c r="E282" s="66"/>
      <c r="F282" s="68">
        <v>43962</v>
      </c>
      <c r="G282" s="67">
        <v>23.969999000000001</v>
      </c>
      <c r="H282" s="70">
        <f t="shared" si="30"/>
        <v>-5.7041738788355612E-2</v>
      </c>
      <c r="I282" s="65">
        <f t="shared" si="31"/>
        <v>-0.11290163999512165</v>
      </c>
      <c r="J282" s="64"/>
      <c r="K282" s="64">
        <f t="shared" si="32"/>
        <v>-0.13547715532495738</v>
      </c>
      <c r="L282" s="64">
        <f t="shared" si="33"/>
        <v>-2.3744842788847E-2</v>
      </c>
    </row>
    <row r="283" spans="1:12" ht="15.75" customHeight="1" x14ac:dyDescent="0.35">
      <c r="A283" s="69" t="b">
        <f t="shared" si="28"/>
        <v>1</v>
      </c>
      <c r="B283" s="68">
        <v>43959</v>
      </c>
      <c r="C283" s="67">
        <v>155.39999399999999</v>
      </c>
      <c r="D283" s="70">
        <f t="shared" si="29"/>
        <v>-1.5209182220357831E-2</v>
      </c>
      <c r="E283" s="66"/>
      <c r="F283" s="68">
        <v>43959</v>
      </c>
      <c r="G283" s="67">
        <v>25.42</v>
      </c>
      <c r="H283" s="70">
        <f t="shared" si="30"/>
        <v>0.11736263736263752</v>
      </c>
      <c r="I283" s="65">
        <f t="shared" si="31"/>
        <v>-0.10627328539608891</v>
      </c>
      <c r="J283" s="64"/>
      <c r="K283" s="64">
        <f t="shared" si="32"/>
        <v>-0.12906904471733815</v>
      </c>
      <c r="L283" s="64">
        <f t="shared" si="33"/>
        <v>-3.4680443803101479E-3</v>
      </c>
    </row>
    <row r="284" spans="1:12" ht="15.75" customHeight="1" x14ac:dyDescent="0.35">
      <c r="A284" s="69" t="b">
        <f t="shared" si="28"/>
        <v>1</v>
      </c>
      <c r="B284" s="68">
        <v>43958</v>
      </c>
      <c r="C284" s="67">
        <v>157.800003</v>
      </c>
      <c r="D284" s="70">
        <f t="shared" si="29"/>
        <v>5.4883396079507873E-2</v>
      </c>
      <c r="E284" s="66"/>
      <c r="F284" s="68">
        <v>43958</v>
      </c>
      <c r="G284" s="67">
        <v>22.75</v>
      </c>
      <c r="H284" s="70">
        <f t="shared" si="30"/>
        <v>-6.9838498472283295E-3</v>
      </c>
      <c r="I284" s="65">
        <f t="shared" si="31"/>
        <v>-0.10279218924522468</v>
      </c>
      <c r="J284" s="64"/>
      <c r="K284" s="64">
        <f t="shared" si="32"/>
        <v>-0.12227376431695354</v>
      </c>
      <c r="L284" s="64">
        <f t="shared" si="33"/>
        <v>3.0273322864250454E-2</v>
      </c>
    </row>
    <row r="285" spans="1:12" ht="15.75" customHeight="1" x14ac:dyDescent="0.35">
      <c r="A285" s="69" t="b">
        <f t="shared" si="28"/>
        <v>1</v>
      </c>
      <c r="B285" s="68">
        <v>43957</v>
      </c>
      <c r="C285" s="67">
        <v>149.58999600000001</v>
      </c>
      <c r="D285" s="70">
        <f t="shared" si="29"/>
        <v>3.2937362031753015E-2</v>
      </c>
      <c r="E285" s="66"/>
      <c r="F285" s="68">
        <v>43957</v>
      </c>
      <c r="G285" s="67">
        <v>22.91</v>
      </c>
      <c r="H285" s="70">
        <f t="shared" si="30"/>
        <v>-5.0165876858794478E-2</v>
      </c>
      <c r="I285" s="65">
        <f t="shared" si="31"/>
        <v>-0.10290681374914232</v>
      </c>
      <c r="J285" s="64"/>
      <c r="K285" s="64">
        <f t="shared" si="32"/>
        <v>-0.12330521505753632</v>
      </c>
      <c r="L285" s="64">
        <f t="shared" si="33"/>
        <v>-0.21159026051787505</v>
      </c>
    </row>
    <row r="286" spans="1:12" ht="15.75" customHeight="1" x14ac:dyDescent="0.35">
      <c r="A286" s="69" t="b">
        <f t="shared" si="28"/>
        <v>1</v>
      </c>
      <c r="B286" s="68">
        <v>43956</v>
      </c>
      <c r="C286" s="67">
        <v>144.820007</v>
      </c>
      <c r="D286" s="70">
        <f t="shared" si="29"/>
        <v>9.6207820744453887E-3</v>
      </c>
      <c r="E286" s="66"/>
      <c r="F286" s="68">
        <v>43956</v>
      </c>
      <c r="G286" s="67">
        <v>24.120000999999998</v>
      </c>
      <c r="H286" s="70">
        <f t="shared" si="30"/>
        <v>-4.5130601741884546E-2</v>
      </c>
      <c r="I286" s="65">
        <f t="shared" si="31"/>
        <v>-0.10027226747670272</v>
      </c>
      <c r="J286" s="64"/>
      <c r="K286" s="64">
        <f t="shared" si="32"/>
        <v>-0.12103564324202556</v>
      </c>
      <c r="L286" s="64">
        <f t="shared" si="33"/>
        <v>-9.5956865200157393E-2</v>
      </c>
    </row>
    <row r="287" spans="1:12" ht="15.75" customHeight="1" x14ac:dyDescent="0.35">
      <c r="A287" s="69" t="b">
        <f t="shared" si="28"/>
        <v>1</v>
      </c>
      <c r="B287" s="68">
        <v>43955</v>
      </c>
      <c r="C287" s="67">
        <v>143.44000199999999</v>
      </c>
      <c r="D287" s="70">
        <f t="shared" si="29"/>
        <v>3.5219428914829987E-2</v>
      </c>
      <c r="E287" s="66"/>
      <c r="F287" s="68">
        <v>43955</v>
      </c>
      <c r="G287" s="67">
        <v>25.26</v>
      </c>
      <c r="H287" s="70">
        <f t="shared" si="30"/>
        <v>-5.1089442107834504E-2</v>
      </c>
      <c r="I287" s="65">
        <f t="shared" si="31"/>
        <v>-9.9837472283310649E-2</v>
      </c>
      <c r="J287" s="64"/>
      <c r="K287" s="64">
        <f t="shared" si="32"/>
        <v>-0.12129454721576652</v>
      </c>
      <c r="L287" s="64">
        <f t="shared" si="33"/>
        <v>-5.9018957516940473E-2</v>
      </c>
    </row>
    <row r="288" spans="1:12" ht="15.75" customHeight="1" x14ac:dyDescent="0.35">
      <c r="A288" s="69" t="b">
        <f t="shared" si="28"/>
        <v>1</v>
      </c>
      <c r="B288" s="68">
        <v>43952</v>
      </c>
      <c r="C288" s="67">
        <v>138.55999800000001</v>
      </c>
      <c r="D288" s="70">
        <f t="shared" si="29"/>
        <v>2.5079529852475302E-2</v>
      </c>
      <c r="E288" s="66"/>
      <c r="F288" s="68">
        <v>43952</v>
      </c>
      <c r="G288" s="67">
        <v>26.620000999999998</v>
      </c>
      <c r="H288" s="70">
        <f t="shared" si="30"/>
        <v>-0.10006757944557132</v>
      </c>
      <c r="I288" s="65">
        <f t="shared" si="31"/>
        <v>-9.6876457924155543E-2</v>
      </c>
      <c r="J288" s="64"/>
      <c r="K288" s="64">
        <f t="shared" si="32"/>
        <v>-0.11940750021538804</v>
      </c>
      <c r="L288" s="64">
        <f t="shared" si="33"/>
        <v>-5.3835360985607289E-2</v>
      </c>
    </row>
    <row r="289" spans="1:12" ht="15.75" customHeight="1" x14ac:dyDescent="0.35">
      <c r="A289" s="69" t="b">
        <f t="shared" si="28"/>
        <v>1</v>
      </c>
      <c r="B289" s="68">
        <v>43951</v>
      </c>
      <c r="C289" s="67">
        <v>135.16999799999999</v>
      </c>
      <c r="D289" s="70">
        <f t="shared" si="29"/>
        <v>-7.7211894516982404E-2</v>
      </c>
      <c r="E289" s="66"/>
      <c r="F289" s="68">
        <v>43951</v>
      </c>
      <c r="G289" s="67">
        <v>29.58</v>
      </c>
      <c r="H289" s="70">
        <f t="shared" si="30"/>
        <v>-5.2226820000859431E-2</v>
      </c>
      <c r="I289" s="65">
        <f t="shared" si="31"/>
        <v>-9.302232022641993E-2</v>
      </c>
      <c r="J289" s="64"/>
      <c r="K289" s="64">
        <f t="shared" si="32"/>
        <v>-0.11702090985928733</v>
      </c>
      <c r="L289" s="64">
        <f t="shared" si="33"/>
        <v>-0.11497773739192986</v>
      </c>
    </row>
    <row r="290" spans="1:12" ht="15.75" customHeight="1" x14ac:dyDescent="0.35">
      <c r="A290" s="69" t="b">
        <f t="shared" si="28"/>
        <v>1</v>
      </c>
      <c r="B290" s="68">
        <v>43950</v>
      </c>
      <c r="C290" s="67">
        <v>146.479996</v>
      </c>
      <c r="D290" s="70">
        <f t="shared" si="29"/>
        <v>-6.5339490394719868E-2</v>
      </c>
      <c r="E290" s="66"/>
      <c r="F290" s="68">
        <v>43950</v>
      </c>
      <c r="G290" s="67">
        <v>31.209999</v>
      </c>
      <c r="H290" s="70">
        <f t="shared" si="30"/>
        <v>0.12104881465517248</v>
      </c>
      <c r="I290" s="65">
        <f t="shared" si="31"/>
        <v>-0.10271144563316417</v>
      </c>
      <c r="J290" s="64"/>
      <c r="K290" s="64">
        <f t="shared" si="32"/>
        <v>-0.12950288169468294</v>
      </c>
      <c r="L290" s="64">
        <f t="shared" si="33"/>
        <v>-0.14568665205189735</v>
      </c>
    </row>
    <row r="291" spans="1:12" ht="15.75" customHeight="1" x14ac:dyDescent="0.35">
      <c r="A291" s="69" t="b">
        <f t="shared" si="28"/>
        <v>1</v>
      </c>
      <c r="B291" s="68">
        <v>43949</v>
      </c>
      <c r="C291" s="67">
        <v>156.720001</v>
      </c>
      <c r="D291" s="70">
        <f t="shared" si="29"/>
        <v>-4.7873661681397617E-2</v>
      </c>
      <c r="E291" s="66"/>
      <c r="F291" s="68">
        <v>43949</v>
      </c>
      <c r="G291" s="67">
        <v>27.84</v>
      </c>
      <c r="H291" s="70">
        <f t="shared" si="30"/>
        <v>0.11359999999999992</v>
      </c>
      <c r="I291" s="65">
        <f t="shared" si="31"/>
        <v>-8.5486461706178032E-2</v>
      </c>
      <c r="J291" s="64"/>
      <c r="K291" s="64">
        <f t="shared" si="32"/>
        <v>-0.10500236857140764</v>
      </c>
      <c r="L291" s="64">
        <f t="shared" si="33"/>
        <v>-0.10152814306774235</v>
      </c>
    </row>
    <row r="292" spans="1:12" ht="15.75" customHeight="1" x14ac:dyDescent="0.35">
      <c r="A292" s="69" t="b">
        <f t="shared" si="28"/>
        <v>1</v>
      </c>
      <c r="B292" s="68">
        <v>43948</v>
      </c>
      <c r="C292" s="67">
        <v>164.60000600000001</v>
      </c>
      <c r="D292" s="70">
        <f t="shared" si="29"/>
        <v>3.6523947672721491E-2</v>
      </c>
      <c r="E292" s="66"/>
      <c r="F292" s="68">
        <v>43948</v>
      </c>
      <c r="G292" s="67">
        <v>25</v>
      </c>
      <c r="H292" s="70">
        <f t="shared" si="30"/>
        <v>-2.1909194910375462E-2</v>
      </c>
      <c r="I292" s="65">
        <f t="shared" si="31"/>
        <v>-7.2972458589683112E-2</v>
      </c>
      <c r="J292" s="64"/>
      <c r="K292" s="64">
        <f t="shared" si="32"/>
        <v>-8.6780492653282318E-2</v>
      </c>
      <c r="L292" s="64">
        <f t="shared" si="33"/>
        <v>-8.882293806097187E-2</v>
      </c>
    </row>
    <row r="293" spans="1:12" ht="15.75" customHeight="1" x14ac:dyDescent="0.35">
      <c r="A293" s="69" t="b">
        <f t="shared" si="28"/>
        <v>1</v>
      </c>
      <c r="B293" s="68">
        <v>43945</v>
      </c>
      <c r="C293" s="67">
        <v>158.800003</v>
      </c>
      <c r="D293" s="70">
        <f t="shared" si="29"/>
        <v>-6.0855125929508036E-2</v>
      </c>
      <c r="E293" s="66"/>
      <c r="F293" s="68">
        <v>43945</v>
      </c>
      <c r="G293" s="67">
        <v>25.559999000000001</v>
      </c>
      <c r="H293" s="70">
        <f t="shared" si="30"/>
        <v>-6.2208400552425935E-3</v>
      </c>
      <c r="I293" s="65">
        <f t="shared" si="31"/>
        <v>-7.1783490391288174E-2</v>
      </c>
      <c r="J293" s="64"/>
      <c r="K293" s="64">
        <f t="shared" si="32"/>
        <v>-8.3689135548944152E-2</v>
      </c>
      <c r="L293" s="64">
        <f t="shared" si="33"/>
        <v>-6.1257704346874532E-2</v>
      </c>
    </row>
    <row r="294" spans="1:12" ht="15.75" customHeight="1" x14ac:dyDescent="0.35">
      <c r="A294" s="69" t="b">
        <f t="shared" si="28"/>
        <v>1</v>
      </c>
      <c r="B294" s="68">
        <v>43944</v>
      </c>
      <c r="C294" s="67">
        <v>169.08999600000001</v>
      </c>
      <c r="D294" s="70">
        <f t="shared" si="29"/>
        <v>0.12539098835274554</v>
      </c>
      <c r="E294" s="66"/>
      <c r="F294" s="68">
        <v>43944</v>
      </c>
      <c r="G294" s="67">
        <v>25.719999000000001</v>
      </c>
      <c r="H294" s="70">
        <f t="shared" si="30"/>
        <v>-6.1823804552697537E-3</v>
      </c>
      <c r="I294" s="65">
        <f t="shared" si="31"/>
        <v>-7.2491558554256874E-2</v>
      </c>
      <c r="J294" s="64"/>
      <c r="K294" s="64">
        <f t="shared" si="32"/>
        <v>-8.3725319318927474E-2</v>
      </c>
      <c r="L294" s="64">
        <f t="shared" si="33"/>
        <v>-6.0080253692869935E-2</v>
      </c>
    </row>
    <row r="295" spans="1:12" ht="15.75" customHeight="1" x14ac:dyDescent="0.35">
      <c r="A295" s="69" t="b">
        <f t="shared" si="28"/>
        <v>1</v>
      </c>
      <c r="B295" s="68">
        <v>43943</v>
      </c>
      <c r="C295" s="67">
        <v>150.25</v>
      </c>
      <c r="D295" s="70">
        <f t="shared" si="29"/>
        <v>4.8719172228123941E-2</v>
      </c>
      <c r="E295" s="66"/>
      <c r="F295" s="68">
        <v>43943</v>
      </c>
      <c r="G295" s="67">
        <v>25.879999000000002</v>
      </c>
      <c r="H295" s="70">
        <f t="shared" si="30"/>
        <v>-7.1736014050789554E-2</v>
      </c>
      <c r="I295" s="65">
        <f t="shared" si="31"/>
        <v>-7.3597201719479768E-2</v>
      </c>
      <c r="J295" s="64"/>
      <c r="K295" s="64">
        <f t="shared" si="32"/>
        <v>-8.9780577054174734E-2</v>
      </c>
      <c r="L295" s="64">
        <f t="shared" si="33"/>
        <v>-9.62899115653853E-2</v>
      </c>
    </row>
    <row r="296" spans="1:12" ht="15.75" customHeight="1" x14ac:dyDescent="0.35">
      <c r="A296" s="69" t="b">
        <f t="shared" si="28"/>
        <v>1</v>
      </c>
      <c r="B296" s="68">
        <v>43942</v>
      </c>
      <c r="C296" s="67">
        <v>143.270004</v>
      </c>
      <c r="D296" s="70">
        <f t="shared" si="29"/>
        <v>-3.8391843801871106E-2</v>
      </c>
      <c r="E296" s="66"/>
      <c r="F296" s="68">
        <v>43942</v>
      </c>
      <c r="G296" s="67">
        <v>27.879999000000002</v>
      </c>
      <c r="H296" s="70">
        <f t="shared" si="30"/>
        <v>3.238502942119359E-3</v>
      </c>
      <c r="I296" s="65">
        <f t="shared" si="31"/>
        <v>-6.6804152539631817E-2</v>
      </c>
      <c r="J296" s="64"/>
      <c r="K296" s="64">
        <f t="shared" si="32"/>
        <v>-8.4354883246416962E-2</v>
      </c>
      <c r="L296" s="64">
        <f t="shared" si="33"/>
        <v>-8.1654550072375709E-2</v>
      </c>
    </row>
    <row r="297" spans="1:12" ht="15.75" customHeight="1" x14ac:dyDescent="0.35">
      <c r="A297" s="69" t="b">
        <f t="shared" si="28"/>
        <v>1</v>
      </c>
      <c r="B297" s="68">
        <v>43941</v>
      </c>
      <c r="C297" s="67">
        <v>148.990005</v>
      </c>
      <c r="D297" s="70">
        <f t="shared" si="29"/>
        <v>-7.1304345879040776E-3</v>
      </c>
      <c r="E297" s="66"/>
      <c r="F297" s="68">
        <v>43941</v>
      </c>
      <c r="G297" s="67">
        <v>27.790001</v>
      </c>
      <c r="H297" s="70">
        <f t="shared" si="30"/>
        <v>-4.4360350756533662E-2</v>
      </c>
      <c r="I297" s="65">
        <f t="shared" si="31"/>
        <v>-6.6258353309120818E-2</v>
      </c>
      <c r="J297" s="64"/>
      <c r="K297" s="64">
        <f t="shared" si="32"/>
        <v>-8.2475318727174424E-2</v>
      </c>
      <c r="L297" s="64">
        <f t="shared" si="33"/>
        <v>-8.4901243820772465E-2</v>
      </c>
    </row>
    <row r="298" spans="1:12" ht="15.75" customHeight="1" x14ac:dyDescent="0.35">
      <c r="A298" s="69" t="b">
        <f t="shared" si="28"/>
        <v>1</v>
      </c>
      <c r="B298" s="68">
        <v>43938</v>
      </c>
      <c r="C298" s="67">
        <v>150.05999800000001</v>
      </c>
      <c r="D298" s="70">
        <f t="shared" si="29"/>
        <v>-1.331006300113291E-3</v>
      </c>
      <c r="E298" s="66"/>
      <c r="F298" s="68">
        <v>43938</v>
      </c>
      <c r="G298" s="67">
        <v>29.08</v>
      </c>
      <c r="H298" s="70">
        <f t="shared" si="30"/>
        <v>3.0840164155978789E-2</v>
      </c>
      <c r="I298" s="65">
        <f t="shared" si="31"/>
        <v>-6.7375263989533807E-2</v>
      </c>
      <c r="J298" s="64"/>
      <c r="K298" s="64">
        <f t="shared" si="32"/>
        <v>-8.4368427022626355E-2</v>
      </c>
      <c r="L298" s="64">
        <f t="shared" si="33"/>
        <v>-0.11195386578513232</v>
      </c>
    </row>
    <row r="299" spans="1:12" ht="15.75" customHeight="1" x14ac:dyDescent="0.35">
      <c r="A299" s="69" t="b">
        <f t="shared" si="28"/>
        <v>1</v>
      </c>
      <c r="B299" s="68">
        <v>43937</v>
      </c>
      <c r="C299" s="67">
        <v>150.259995</v>
      </c>
      <c r="D299" s="70">
        <f t="shared" si="29"/>
        <v>-8.5774809788530249E-3</v>
      </c>
      <c r="E299" s="66"/>
      <c r="F299" s="68">
        <v>43937</v>
      </c>
      <c r="G299" s="67">
        <v>28.209999</v>
      </c>
      <c r="H299" s="70">
        <f t="shared" si="30"/>
        <v>-0.1145637754374208</v>
      </c>
      <c r="I299" s="65">
        <f t="shared" si="31"/>
        <v>-6.7066390323055378E-2</v>
      </c>
      <c r="J299" s="64"/>
      <c r="K299" s="64">
        <f t="shared" si="32"/>
        <v>-8.6527108366328265E-2</v>
      </c>
      <c r="L299" s="64">
        <f t="shared" si="33"/>
        <v>-0.11211792006223997</v>
      </c>
    </row>
    <row r="300" spans="1:12" ht="15.75" customHeight="1" x14ac:dyDescent="0.35">
      <c r="A300" s="69" t="b">
        <f t="shared" si="28"/>
        <v>1</v>
      </c>
      <c r="B300" s="68">
        <v>43936</v>
      </c>
      <c r="C300" s="67">
        <v>151.55999800000001</v>
      </c>
      <c r="D300" s="70">
        <f t="shared" si="29"/>
        <v>6.815137830820639E-2</v>
      </c>
      <c r="E300" s="66"/>
      <c r="F300" s="68">
        <v>43936</v>
      </c>
      <c r="G300" s="67">
        <v>31.860001</v>
      </c>
      <c r="H300" s="70">
        <f t="shared" si="30"/>
        <v>3.106799352750822E-2</v>
      </c>
      <c r="I300" s="65">
        <f t="shared" si="31"/>
        <v>-7.1066418260110398E-2</v>
      </c>
      <c r="J300" s="64"/>
      <c r="K300" s="64">
        <f t="shared" si="32"/>
        <v>-9.3553398062311832E-2</v>
      </c>
      <c r="L300" s="64">
        <f t="shared" si="33"/>
        <v>-0.12412081017346267</v>
      </c>
    </row>
    <row r="301" spans="1:12" ht="15.75" customHeight="1" x14ac:dyDescent="0.35">
      <c r="A301" s="69" t="b">
        <f t="shared" si="28"/>
        <v>1</v>
      </c>
      <c r="B301" s="68">
        <v>43935</v>
      </c>
      <c r="C301" s="67">
        <v>141.88999899999999</v>
      </c>
      <c r="D301" s="70">
        <f t="shared" si="29"/>
        <v>4.3922903824645365E-2</v>
      </c>
      <c r="E301" s="66"/>
      <c r="F301" s="68">
        <v>43935</v>
      </c>
      <c r="G301" s="67">
        <v>30.9</v>
      </c>
      <c r="H301" s="70">
        <f t="shared" si="30"/>
        <v>6.883431338637136E-2</v>
      </c>
      <c r="I301" s="65">
        <f t="shared" si="31"/>
        <v>-7.7124040773735539E-2</v>
      </c>
      <c r="J301" s="64"/>
      <c r="K301" s="64">
        <f t="shared" si="32"/>
        <v>-0.10144264922448774</v>
      </c>
      <c r="L301" s="64">
        <f t="shared" si="33"/>
        <v>-0.13137255055264974</v>
      </c>
    </row>
    <row r="302" spans="1:12" ht="15.75" customHeight="1" x14ac:dyDescent="0.35">
      <c r="A302" s="69" t="b">
        <f t="shared" si="28"/>
        <v>1</v>
      </c>
      <c r="B302" s="68">
        <v>43934</v>
      </c>
      <c r="C302" s="67">
        <v>135.91999799999999</v>
      </c>
      <c r="D302" s="70">
        <f t="shared" si="29"/>
        <v>9.163919216706784E-2</v>
      </c>
      <c r="E302" s="66"/>
      <c r="F302" s="68">
        <v>43934</v>
      </c>
      <c r="G302" s="67">
        <v>28.91</v>
      </c>
      <c r="H302" s="70">
        <f t="shared" si="30"/>
        <v>-8.2222222222222197E-2</v>
      </c>
      <c r="I302" s="65">
        <f t="shared" si="31"/>
        <v>-8.5063387557622036E-2</v>
      </c>
      <c r="J302" s="64"/>
      <c r="K302" s="64">
        <f t="shared" si="32"/>
        <v>-0.11105801234314701</v>
      </c>
      <c r="L302" s="64">
        <f t="shared" si="33"/>
        <v>-0.12889205891650865</v>
      </c>
    </row>
    <row r="303" spans="1:12" ht="15.75" customHeight="1" x14ac:dyDescent="0.35">
      <c r="A303" s="69" t="b">
        <f t="shared" si="28"/>
        <v>1</v>
      </c>
      <c r="B303" s="68">
        <v>43930</v>
      </c>
      <c r="C303" s="67">
        <v>124.510002</v>
      </c>
      <c r="D303" s="70">
        <f t="shared" si="29"/>
        <v>5.6871268260271224E-2</v>
      </c>
      <c r="E303" s="66"/>
      <c r="F303" s="68">
        <v>43930</v>
      </c>
      <c r="G303" s="67">
        <v>31.5</v>
      </c>
      <c r="H303" s="70">
        <f t="shared" si="30"/>
        <v>0.14503816793893121</v>
      </c>
      <c r="I303" s="65">
        <f t="shared" si="31"/>
        <v>-6.9145783069993541E-2</v>
      </c>
      <c r="J303" s="64"/>
      <c r="K303" s="64">
        <f t="shared" si="32"/>
        <v>-9.2247333965940884E-2</v>
      </c>
      <c r="L303" s="64">
        <f t="shared" si="33"/>
        <v>-0.11187585562716378</v>
      </c>
    </row>
    <row r="304" spans="1:12" ht="15.75" customHeight="1" x14ac:dyDescent="0.35">
      <c r="A304" s="69" t="b">
        <f t="shared" si="28"/>
        <v>1</v>
      </c>
      <c r="B304" s="68">
        <v>43929</v>
      </c>
      <c r="C304" s="67">
        <v>117.80999799999999</v>
      </c>
      <c r="D304" s="70">
        <f t="shared" si="29"/>
        <v>3.5692290109889946E-2</v>
      </c>
      <c r="E304" s="66"/>
      <c r="F304" s="68">
        <v>43929</v>
      </c>
      <c r="G304" s="67">
        <v>27.51</v>
      </c>
      <c r="H304" s="70">
        <f t="shared" si="30"/>
        <v>0.12377450980392157</v>
      </c>
      <c r="I304" s="65">
        <f t="shared" si="31"/>
        <v>-9.2037496523029255E-2</v>
      </c>
      <c r="J304" s="64"/>
      <c r="K304" s="64">
        <f t="shared" si="32"/>
        <v>-0.11975207310608402</v>
      </c>
      <c r="L304" s="64">
        <f t="shared" si="33"/>
        <v>-0.14754826965290507</v>
      </c>
    </row>
    <row r="305" spans="1:12" ht="15.75" customHeight="1" x14ac:dyDescent="0.35">
      <c r="A305" s="69" t="b">
        <f t="shared" si="28"/>
        <v>1</v>
      </c>
      <c r="B305" s="68">
        <v>43928</v>
      </c>
      <c r="C305" s="67">
        <v>113.75</v>
      </c>
      <c r="D305" s="70">
        <f t="shared" si="29"/>
        <v>-7.4751926553572101E-2</v>
      </c>
      <c r="E305" s="66"/>
      <c r="F305" s="68">
        <v>43928</v>
      </c>
      <c r="G305" s="67">
        <v>24.48</v>
      </c>
      <c r="H305" s="70">
        <f t="shared" si="30"/>
        <v>1.9150707743547102E-2</v>
      </c>
      <c r="I305" s="65">
        <f t="shared" si="31"/>
        <v>-0.10516905313465504</v>
      </c>
      <c r="J305" s="64"/>
      <c r="K305" s="64">
        <f t="shared" si="32"/>
        <v>-0.13615230729207256</v>
      </c>
      <c r="L305" s="64">
        <f t="shared" si="33"/>
        <v>-0.17235190315003696</v>
      </c>
    </row>
    <row r="306" spans="1:12" ht="15.75" customHeight="1" x14ac:dyDescent="0.35">
      <c r="A306" s="69" t="b">
        <f t="shared" si="28"/>
        <v>1</v>
      </c>
      <c r="B306" s="68">
        <v>43927</v>
      </c>
      <c r="C306" s="67">
        <v>122.94000200000001</v>
      </c>
      <c r="D306" s="70">
        <f t="shared" si="29"/>
        <v>-4.1029603144218441E-2</v>
      </c>
      <c r="E306" s="66"/>
      <c r="F306" s="68">
        <v>43927</v>
      </c>
      <c r="G306" s="67">
        <v>24.02</v>
      </c>
      <c r="H306" s="70">
        <f t="shared" si="30"/>
        <v>4.9366581448955005E-2</v>
      </c>
      <c r="I306" s="65">
        <f t="shared" si="31"/>
        <v>-0.10130870352184713</v>
      </c>
      <c r="J306" s="64"/>
      <c r="K306" s="64">
        <f t="shared" si="32"/>
        <v>-0.12998270615193819</v>
      </c>
      <c r="L306" s="64">
        <f t="shared" si="33"/>
        <v>-0.16033580295558292</v>
      </c>
    </row>
    <row r="307" spans="1:12" ht="15.75" customHeight="1" x14ac:dyDescent="0.35">
      <c r="A307" s="69" t="b">
        <f t="shared" si="28"/>
        <v>1</v>
      </c>
      <c r="B307" s="68">
        <v>43924</v>
      </c>
      <c r="C307" s="67">
        <v>128.199997</v>
      </c>
      <c r="D307" s="70">
        <f t="shared" si="29"/>
        <v>5.1422922988599851E-2</v>
      </c>
      <c r="E307" s="66"/>
      <c r="F307" s="68">
        <v>43924</v>
      </c>
      <c r="G307" s="67">
        <v>22.889999</v>
      </c>
      <c r="H307" s="70">
        <f t="shared" si="30"/>
        <v>-2.2630273270708878E-2</v>
      </c>
      <c r="I307" s="65">
        <f t="shared" si="31"/>
        <v>-9.5593638645099011E-2</v>
      </c>
      <c r="J307" s="64"/>
      <c r="K307" s="64">
        <f t="shared" si="32"/>
        <v>-0.12051869852181429</v>
      </c>
      <c r="L307" s="64">
        <f t="shared" si="33"/>
        <v>-0.14659780515720416</v>
      </c>
    </row>
    <row r="308" spans="1:12" ht="15.75" customHeight="1" x14ac:dyDescent="0.35">
      <c r="A308" s="69" t="b">
        <f t="shared" si="28"/>
        <v>1</v>
      </c>
      <c r="B308" s="68">
        <v>43923</v>
      </c>
      <c r="C308" s="67">
        <v>121.93</v>
      </c>
      <c r="D308" s="70">
        <f t="shared" si="29"/>
        <v>-0.10999999999999999</v>
      </c>
      <c r="E308" s="66"/>
      <c r="F308" s="68">
        <v>43923</v>
      </c>
      <c r="G308" s="67">
        <v>23.42</v>
      </c>
      <c r="H308" s="70">
        <f t="shared" si="30"/>
        <v>-8.6939571150097317E-2</v>
      </c>
      <c r="I308" s="65">
        <f t="shared" si="31"/>
        <v>-9.3746557389481205E-2</v>
      </c>
      <c r="J308" s="64"/>
      <c r="K308" s="64">
        <f t="shared" si="32"/>
        <v>-0.11635448864792865</v>
      </c>
      <c r="L308" s="64">
        <f t="shared" si="33"/>
        <v>-0.14825484683505141</v>
      </c>
    </row>
    <row r="309" spans="1:12" ht="15.75" customHeight="1" x14ac:dyDescent="0.35">
      <c r="A309" s="69" t="b">
        <f t="shared" si="28"/>
        <v>1</v>
      </c>
      <c r="B309" s="68">
        <v>43922</v>
      </c>
      <c r="C309" s="67">
        <v>137</v>
      </c>
      <c r="D309" s="70">
        <f t="shared" si="29"/>
        <v>-6.2414421790802699E-2</v>
      </c>
      <c r="E309" s="66"/>
      <c r="F309" s="68">
        <v>43922</v>
      </c>
      <c r="G309" s="67">
        <v>25.65</v>
      </c>
      <c r="H309" s="70">
        <f t="shared" si="30"/>
        <v>-0.18700472858969031</v>
      </c>
      <c r="I309" s="65">
        <f t="shared" si="31"/>
        <v>-0.12197734808022802</v>
      </c>
      <c r="J309" s="64"/>
      <c r="K309" s="64">
        <f t="shared" si="32"/>
        <v>-0.15184403590128512</v>
      </c>
      <c r="L309" s="64">
        <f t="shared" si="33"/>
        <v>-0.17802898201544798</v>
      </c>
    </row>
    <row r="310" spans="1:12" ht="15.75" customHeight="1" x14ac:dyDescent="0.35">
      <c r="A310" s="69" t="b">
        <f t="shared" si="28"/>
        <v>1</v>
      </c>
      <c r="B310" s="68">
        <v>43921</v>
      </c>
      <c r="C310" s="67">
        <v>146.11999499999999</v>
      </c>
      <c r="D310" s="70">
        <f t="shared" si="29"/>
        <v>-3.1548315497471169E-2</v>
      </c>
      <c r="E310" s="66"/>
      <c r="F310" s="68">
        <v>43921</v>
      </c>
      <c r="G310" s="67">
        <v>31.549999</v>
      </c>
      <c r="H310" s="70">
        <f t="shared" si="30"/>
        <v>4.6087500000000059E-2</v>
      </c>
      <c r="I310" s="65">
        <f t="shared" si="31"/>
        <v>-0.16216160613450101</v>
      </c>
      <c r="J310" s="64"/>
      <c r="K310" s="64">
        <f t="shared" si="32"/>
        <v>-0.20540649876805392</v>
      </c>
      <c r="L310" s="64">
        <f t="shared" si="33"/>
        <v>-0.2371519156935378</v>
      </c>
    </row>
    <row r="311" spans="1:12" ht="15.75" customHeight="1" x14ac:dyDescent="0.35">
      <c r="A311" s="69" t="b">
        <f t="shared" si="28"/>
        <v>1</v>
      </c>
      <c r="B311" s="68">
        <v>43920</v>
      </c>
      <c r="C311" s="67">
        <v>150.88000500000001</v>
      </c>
      <c r="D311" s="70">
        <f t="shared" si="29"/>
        <v>-5.4053527766383391E-3</v>
      </c>
      <c r="E311" s="66"/>
      <c r="F311" s="68">
        <v>43920</v>
      </c>
      <c r="G311" s="67">
        <v>30.16</v>
      </c>
      <c r="H311" s="70">
        <f t="shared" si="30"/>
        <v>-8.1607795371498315E-2</v>
      </c>
      <c r="I311" s="65">
        <f t="shared" si="31"/>
        <v>-0.15790414058382349</v>
      </c>
      <c r="J311" s="64"/>
      <c r="K311" s="64">
        <f t="shared" si="32"/>
        <v>-0.19945909444825266</v>
      </c>
      <c r="L311" s="64">
        <f t="shared" si="33"/>
        <v>-0.22495391718826188</v>
      </c>
    </row>
    <row r="312" spans="1:12" ht="15.75" customHeight="1" x14ac:dyDescent="0.35">
      <c r="A312" s="69" t="b">
        <f t="shared" si="28"/>
        <v>1</v>
      </c>
      <c r="B312" s="68">
        <v>43917</v>
      </c>
      <c r="C312" s="67">
        <v>151.699997</v>
      </c>
      <c r="D312" s="70">
        <f t="shared" si="29"/>
        <v>7.4743205444273819E-2</v>
      </c>
      <c r="E312" s="66"/>
      <c r="F312" s="68">
        <v>43917</v>
      </c>
      <c r="G312" s="67">
        <v>32.840000000000003</v>
      </c>
      <c r="H312" s="70">
        <f t="shared" si="30"/>
        <v>-7.6230635055713925E-2</v>
      </c>
      <c r="I312" s="65">
        <f t="shared" si="31"/>
        <v>-0.16106029567415328</v>
      </c>
      <c r="J312" s="64"/>
      <c r="K312" s="64">
        <f t="shared" si="32"/>
        <v>-0.2051649773536251</v>
      </c>
      <c r="L312" s="64">
        <f t="shared" si="33"/>
        <v>-0.23321162147298688</v>
      </c>
    </row>
    <row r="313" spans="1:12" ht="15.75" customHeight="1" x14ac:dyDescent="0.35">
      <c r="A313" s="69" t="b">
        <f t="shared" si="28"/>
        <v>1</v>
      </c>
      <c r="B313" s="68">
        <v>43916</v>
      </c>
      <c r="C313" s="67">
        <v>141.14999399999999</v>
      </c>
      <c r="D313" s="70">
        <f t="shared" si="29"/>
        <v>2.2011389312784013E-2</v>
      </c>
      <c r="E313" s="66"/>
      <c r="F313" s="68">
        <v>43916</v>
      </c>
      <c r="G313" s="67">
        <v>35.549999</v>
      </c>
      <c r="H313" s="70">
        <f t="shared" si="30"/>
        <v>-2.8688498835437115E-2</v>
      </c>
      <c r="I313" s="65">
        <f t="shared" si="31"/>
        <v>-0.14817157181684187</v>
      </c>
      <c r="J313" s="64"/>
      <c r="K313" s="64">
        <f t="shared" si="32"/>
        <v>-0.19117031959090836</v>
      </c>
      <c r="L313" s="64">
        <f t="shared" si="33"/>
        <v>-0.22599916856400734</v>
      </c>
    </row>
    <row r="314" spans="1:12" ht="15.75" customHeight="1" x14ac:dyDescent="0.35">
      <c r="A314" s="69" t="b">
        <f t="shared" si="28"/>
        <v>1</v>
      </c>
      <c r="B314" s="68">
        <v>43915</v>
      </c>
      <c r="C314" s="67">
        <v>138.11000100000001</v>
      </c>
      <c r="D314" s="70">
        <f t="shared" si="29"/>
        <v>2.1674864267821059E-2</v>
      </c>
      <c r="E314" s="66"/>
      <c r="F314" s="68">
        <v>43915</v>
      </c>
      <c r="G314" s="67">
        <v>36.599997999999999</v>
      </c>
      <c r="H314" s="70">
        <f t="shared" si="30"/>
        <v>0.10909084848484851</v>
      </c>
      <c r="I314" s="65">
        <f t="shared" si="31"/>
        <v>-0.14695639466975735</v>
      </c>
      <c r="J314" s="64"/>
      <c r="K314" s="64">
        <f t="shared" si="32"/>
        <v>-0.19070065609273615</v>
      </c>
      <c r="L314" s="64">
        <f t="shared" si="33"/>
        <v>-0.22900641844964653</v>
      </c>
    </row>
    <row r="315" spans="1:12" ht="15.75" customHeight="1" x14ac:dyDescent="0.35">
      <c r="A315" s="69" t="b">
        <f t="shared" si="28"/>
        <v>1</v>
      </c>
      <c r="B315" s="68">
        <v>43914</v>
      </c>
      <c r="C315" s="67">
        <v>135.179993</v>
      </c>
      <c r="D315" s="70">
        <f t="shared" si="29"/>
        <v>-0.15279522001498147</v>
      </c>
      <c r="E315" s="66"/>
      <c r="F315" s="68">
        <v>43914</v>
      </c>
      <c r="G315" s="67">
        <v>33</v>
      </c>
      <c r="H315" s="70">
        <f t="shared" si="30"/>
        <v>0.25714285714285712</v>
      </c>
      <c r="I315" s="65">
        <f t="shared" si="31"/>
        <v>-0.15574964805009195</v>
      </c>
      <c r="J315" s="64"/>
      <c r="K315" s="64">
        <f t="shared" si="32"/>
        <v>-0.20013898219937515</v>
      </c>
      <c r="L315" s="64">
        <f t="shared" si="33"/>
        <v>-0.23837721353175051</v>
      </c>
    </row>
    <row r="316" spans="1:12" ht="15.75" customHeight="1" x14ac:dyDescent="0.35">
      <c r="A316" s="69" t="b">
        <f t="shared" si="28"/>
        <v>1</v>
      </c>
      <c r="B316" s="68">
        <v>43913</v>
      </c>
      <c r="C316" s="67">
        <v>159.55999800000001</v>
      </c>
      <c r="D316" s="70">
        <f t="shared" si="29"/>
        <v>0.22221366781584839</v>
      </c>
      <c r="E316" s="66"/>
      <c r="F316" s="68">
        <v>43913</v>
      </c>
      <c r="G316" s="67">
        <v>26.25</v>
      </c>
      <c r="H316" s="70">
        <f t="shared" si="30"/>
        <v>7.1428571428571397E-2</v>
      </c>
      <c r="I316" s="65">
        <f t="shared" si="31"/>
        <v>-3.6887212696574467E-2</v>
      </c>
      <c r="J316" s="64"/>
      <c r="K316" s="64">
        <f t="shared" si="32"/>
        <v>-4.2140876259547461E-2</v>
      </c>
      <c r="L316" s="64">
        <f t="shared" si="33"/>
        <v>-4.2505197870624694E-3</v>
      </c>
    </row>
    <row r="317" spans="1:12" ht="15.75" customHeight="1" x14ac:dyDescent="0.35">
      <c r="A317" s="69" t="b">
        <f t="shared" si="28"/>
        <v>1</v>
      </c>
      <c r="B317" s="68">
        <v>43910</v>
      </c>
      <c r="C317" s="67">
        <v>130.550003</v>
      </c>
      <c r="D317" s="70">
        <f t="shared" si="29"/>
        <v>5.4779075416799161E-2</v>
      </c>
      <c r="E317" s="66"/>
      <c r="F317" s="68">
        <v>43910</v>
      </c>
      <c r="G317" s="67">
        <v>24.5</v>
      </c>
      <c r="H317" s="70">
        <f t="shared" si="30"/>
        <v>0.15131573537050125</v>
      </c>
      <c r="I317" s="65">
        <f t="shared" si="31"/>
        <v>-0.10748665993831105</v>
      </c>
      <c r="J317" s="64"/>
      <c r="K317" s="64">
        <f t="shared" si="32"/>
        <v>-0.15010878998317856</v>
      </c>
      <c r="L317" s="64">
        <f t="shared" si="33"/>
        <v>-0.19351741580658782</v>
      </c>
    </row>
    <row r="318" spans="1:12" ht="15.75" customHeight="1" x14ac:dyDescent="0.35">
      <c r="A318" s="69" t="b">
        <f t="shared" si="28"/>
        <v>1</v>
      </c>
      <c r="B318" s="68">
        <v>43909</v>
      </c>
      <c r="C318" s="67">
        <v>123.769997</v>
      </c>
      <c r="D318" s="70">
        <f t="shared" si="29"/>
        <v>4.2624867682797385E-2</v>
      </c>
      <c r="E318" s="66"/>
      <c r="F318" s="68">
        <v>43909</v>
      </c>
      <c r="G318" s="67">
        <v>21.280000999999999</v>
      </c>
      <c r="H318" s="70">
        <f t="shared" si="30"/>
        <v>-4.6771751486051061E-3</v>
      </c>
      <c r="I318" s="65">
        <f t="shared" si="31"/>
        <v>-0.14639969941149031</v>
      </c>
      <c r="J318" s="64"/>
      <c r="K318" s="64">
        <f t="shared" si="32"/>
        <v>-0.20052190499239256</v>
      </c>
      <c r="L318" s="64">
        <f t="shared" si="33"/>
        <v>-0.28193342794682291</v>
      </c>
    </row>
    <row r="319" spans="1:12" ht="15.75" customHeight="1" x14ac:dyDescent="0.35">
      <c r="A319" s="69" t="b">
        <f t="shared" si="28"/>
        <v>1</v>
      </c>
      <c r="B319" s="68">
        <v>43908</v>
      </c>
      <c r="C319" s="67">
        <v>118.709999</v>
      </c>
      <c r="D319" s="70">
        <f t="shared" si="29"/>
        <v>6.8496859918935282E-2</v>
      </c>
      <c r="E319" s="66"/>
      <c r="F319" s="68">
        <v>43908</v>
      </c>
      <c r="G319" s="67">
        <v>21.379999000000002</v>
      </c>
      <c r="H319" s="70">
        <f t="shared" si="30"/>
        <v>-0.30290189109879362</v>
      </c>
      <c r="I319" s="65">
        <f t="shared" si="31"/>
        <v>-0.14733475267279947</v>
      </c>
      <c r="J319" s="64"/>
      <c r="K319" s="64">
        <f t="shared" si="32"/>
        <v>-0.20436489154120763</v>
      </c>
      <c r="L319" s="64">
        <f t="shared" si="33"/>
        <v>-0.31397312462849292</v>
      </c>
    </row>
    <row r="320" spans="1:12" ht="15.75" customHeight="1" x14ac:dyDescent="0.35">
      <c r="A320" s="69" t="b">
        <f t="shared" si="28"/>
        <v>1</v>
      </c>
      <c r="B320" s="68">
        <v>43907</v>
      </c>
      <c r="C320" s="67">
        <v>111.099998</v>
      </c>
      <c r="D320" s="70">
        <f t="shared" si="29"/>
        <v>3.003891127351288E-2</v>
      </c>
      <c r="E320" s="66"/>
      <c r="F320" s="68">
        <v>43907</v>
      </c>
      <c r="G320" s="67">
        <v>30.67</v>
      </c>
      <c r="H320" s="70">
        <f t="shared" si="30"/>
        <v>-0.13532565166829291</v>
      </c>
      <c r="I320" s="65">
        <f t="shared" si="31"/>
        <v>-7.9110109118537192E-2</v>
      </c>
      <c r="J320" s="64"/>
      <c r="K320" s="64">
        <f t="shared" si="32"/>
        <v>-0.12425383220190347</v>
      </c>
      <c r="L320" s="64">
        <f t="shared" si="33"/>
        <v>-0.1353947089842728</v>
      </c>
    </row>
    <row r="321" spans="1:12" ht="15.75" customHeight="1" x14ac:dyDescent="0.35">
      <c r="A321" s="69" t="b">
        <f t="shared" si="28"/>
        <v>1</v>
      </c>
      <c r="B321" s="68">
        <v>43906</v>
      </c>
      <c r="C321" s="67">
        <v>107.860001</v>
      </c>
      <c r="D321" s="70">
        <f t="shared" si="29"/>
        <v>3.6289196647536492E-3</v>
      </c>
      <c r="E321" s="66"/>
      <c r="F321" s="68">
        <v>43906</v>
      </c>
      <c r="G321" s="67">
        <v>35.470001000000003</v>
      </c>
      <c r="H321" s="70">
        <f t="shared" si="30"/>
        <v>-0.14817478742014378</v>
      </c>
      <c r="I321" s="65">
        <f t="shared" si="31"/>
        <v>-6.3433851693643795E-2</v>
      </c>
      <c r="J321" s="64"/>
      <c r="K321" s="64">
        <f t="shared" si="32"/>
        <v>-0.11320059392119101</v>
      </c>
      <c r="L321" s="64">
        <f t="shared" si="33"/>
        <v>-0.123262711102591</v>
      </c>
    </row>
    <row r="322" spans="1:12" ht="15.75" customHeight="1" x14ac:dyDescent="0.35">
      <c r="A322" s="69" t="b">
        <f t="shared" ref="A322:A385" si="34">B322=F322</f>
        <v>1</v>
      </c>
      <c r="B322" s="68">
        <v>43903</v>
      </c>
      <c r="C322" s="67">
        <v>107.470001</v>
      </c>
      <c r="D322" s="70">
        <f t="shared" ref="D322:D385" si="35">C322/C323-1</f>
        <v>-1.8269845452910882E-2</v>
      </c>
      <c r="E322" s="66"/>
      <c r="F322" s="68">
        <v>43903</v>
      </c>
      <c r="G322" s="67">
        <v>41.639999000000003</v>
      </c>
      <c r="H322" s="70">
        <f t="shared" ref="H322:H385" si="36">G322/G323-1</f>
        <v>0.12297725873909071</v>
      </c>
      <c r="I322" s="65">
        <f t="shared" ref="I322:I385" si="37">CORREL(D322:D823,H322:H823)</f>
        <v>-6.5418364385109048E-2</v>
      </c>
      <c r="J322" s="64"/>
      <c r="K322" s="64">
        <f t="shared" ref="K322:K385" si="38">CORREL(D322:D411,H322:H411)</f>
        <v>-0.12302350737465542</v>
      </c>
      <c r="L322" s="64">
        <f t="shared" ref="L322:L385" si="39">CORREL(D322:D352,H322:H352)</f>
        <v>-0.14237244982882066</v>
      </c>
    </row>
    <row r="323" spans="1:12" ht="15.75" customHeight="1" x14ac:dyDescent="0.35">
      <c r="A323" s="69" t="b">
        <f t="shared" si="34"/>
        <v>1</v>
      </c>
      <c r="B323" s="68">
        <v>43902</v>
      </c>
      <c r="C323" s="67">
        <v>109.470001</v>
      </c>
      <c r="D323" s="70">
        <f t="shared" si="35"/>
        <v>-7.5249499313251311E-3</v>
      </c>
      <c r="E323" s="66"/>
      <c r="F323" s="68">
        <v>43902</v>
      </c>
      <c r="G323" s="67">
        <v>37.080002</v>
      </c>
      <c r="H323" s="70">
        <f t="shared" si="36"/>
        <v>-0.24847989460883668</v>
      </c>
      <c r="I323" s="65">
        <f t="shared" si="37"/>
        <v>-5.4237463577309207E-2</v>
      </c>
      <c r="J323" s="64"/>
      <c r="K323" s="64">
        <f t="shared" si="38"/>
        <v>-0.10493567650880857</v>
      </c>
      <c r="L323" s="64">
        <f t="shared" si="39"/>
        <v>-0.10276818592208094</v>
      </c>
    </row>
    <row r="324" spans="1:12" ht="15.75" customHeight="1" x14ac:dyDescent="0.35">
      <c r="A324" s="69" t="b">
        <f t="shared" si="34"/>
        <v>1</v>
      </c>
      <c r="B324" s="68">
        <v>43901</v>
      </c>
      <c r="C324" s="67">
        <v>110.300003</v>
      </c>
      <c r="D324" s="70">
        <f t="shared" si="35"/>
        <v>1.6683611700315515E-2</v>
      </c>
      <c r="E324" s="66"/>
      <c r="F324" s="68">
        <v>43901</v>
      </c>
      <c r="G324" s="67">
        <v>49.34</v>
      </c>
      <c r="H324" s="70">
        <f t="shared" si="36"/>
        <v>-6.1263335972919664E-2</v>
      </c>
      <c r="I324" s="65">
        <f t="shared" si="37"/>
        <v>-8.4893189220338644E-2</v>
      </c>
      <c r="J324" s="64"/>
      <c r="K324" s="64">
        <f t="shared" si="38"/>
        <v>-0.17211632098571159</v>
      </c>
      <c r="L324" s="64">
        <f t="shared" si="39"/>
        <v>-0.22080681856575787</v>
      </c>
    </row>
    <row r="325" spans="1:12" ht="15.75" customHeight="1" x14ac:dyDescent="0.35">
      <c r="A325" s="69" t="b">
        <f t="shared" si="34"/>
        <v>1</v>
      </c>
      <c r="B325" s="68">
        <v>43900</v>
      </c>
      <c r="C325" s="67">
        <v>108.489998</v>
      </c>
      <c r="D325" s="70">
        <f t="shared" si="35"/>
        <v>-4.6241775824175879E-2</v>
      </c>
      <c r="E325" s="66"/>
      <c r="F325" s="68">
        <v>43900</v>
      </c>
      <c r="G325" s="67">
        <v>52.560001</v>
      </c>
      <c r="H325" s="70">
        <f t="shared" si="36"/>
        <v>0.12355712106791628</v>
      </c>
      <c r="I325" s="65">
        <f t="shared" si="37"/>
        <v>-7.9925098726583238E-2</v>
      </c>
      <c r="J325" s="64"/>
      <c r="K325" s="64">
        <f t="shared" si="38"/>
        <v>-0.15701509479286402</v>
      </c>
      <c r="L325" s="64">
        <f t="shared" si="39"/>
        <v>-0.18660353010475358</v>
      </c>
    </row>
    <row r="326" spans="1:12" ht="15.75" customHeight="1" x14ac:dyDescent="0.35">
      <c r="A326" s="69" t="b">
        <f t="shared" si="34"/>
        <v>1</v>
      </c>
      <c r="B326" s="68">
        <v>43899</v>
      </c>
      <c r="C326" s="67">
        <v>113.75</v>
      </c>
      <c r="D326" s="70">
        <f t="shared" si="35"/>
        <v>-4.9860041987402903E-3</v>
      </c>
      <c r="E326" s="66"/>
      <c r="F326" s="68">
        <v>43899</v>
      </c>
      <c r="G326" s="67">
        <v>46.779998999999997</v>
      </c>
      <c r="H326" s="70">
        <f t="shared" si="36"/>
        <v>-0.1021113091021616</v>
      </c>
      <c r="I326" s="65">
        <f t="shared" si="37"/>
        <v>-3.8657787743880276E-2</v>
      </c>
      <c r="J326" s="64"/>
      <c r="K326" s="64">
        <f t="shared" si="38"/>
        <v>-9.3387506279515628E-2</v>
      </c>
      <c r="L326" s="64">
        <f t="shared" si="39"/>
        <v>-5.6361259387085506E-2</v>
      </c>
    </row>
    <row r="327" spans="1:12" ht="15.75" customHeight="1" x14ac:dyDescent="0.35">
      <c r="A327" s="69" t="b">
        <f t="shared" si="34"/>
        <v>1</v>
      </c>
      <c r="B327" s="68">
        <v>43896</v>
      </c>
      <c r="C327" s="67">
        <v>114.32</v>
      </c>
      <c r="D327" s="70">
        <f t="shared" si="35"/>
        <v>-8.5440000000000071E-2</v>
      </c>
      <c r="E327" s="66"/>
      <c r="F327" s="68">
        <v>43896</v>
      </c>
      <c r="G327" s="67">
        <v>52.099997999999999</v>
      </c>
      <c r="H327" s="70">
        <f t="shared" si="36"/>
        <v>9.8855979841052655E-3</v>
      </c>
      <c r="I327" s="65">
        <f t="shared" si="37"/>
        <v>-4.716599281068367E-2</v>
      </c>
      <c r="J327" s="64"/>
      <c r="K327" s="64">
        <f t="shared" si="38"/>
        <v>-0.10858771016842135</v>
      </c>
      <c r="L327" s="64">
        <f t="shared" si="39"/>
        <v>-0.11392551957218579</v>
      </c>
    </row>
    <row r="328" spans="1:12" ht="15.75" customHeight="1" x14ac:dyDescent="0.35">
      <c r="A328" s="69" t="b">
        <f t="shared" si="34"/>
        <v>1</v>
      </c>
      <c r="B328" s="68">
        <v>43895</v>
      </c>
      <c r="C328" s="67">
        <v>125</v>
      </c>
      <c r="D328" s="70">
        <f t="shared" si="35"/>
        <v>7.0205451963901044E-2</v>
      </c>
      <c r="E328" s="66"/>
      <c r="F328" s="68">
        <v>43895</v>
      </c>
      <c r="G328" s="67">
        <v>51.59</v>
      </c>
      <c r="H328" s="70">
        <f t="shared" si="36"/>
        <v>-0.13250379800733481</v>
      </c>
      <c r="I328" s="65">
        <f t="shared" si="37"/>
        <v>-3.8447618208976395E-2</v>
      </c>
      <c r="J328" s="64"/>
      <c r="K328" s="64">
        <f t="shared" si="38"/>
        <v>-0.1007953694584328</v>
      </c>
      <c r="L328" s="64">
        <f t="shared" si="39"/>
        <v>-6.0163130043685668E-2</v>
      </c>
    </row>
    <row r="329" spans="1:12" ht="15.75" customHeight="1" x14ac:dyDescent="0.35">
      <c r="A329" s="69" t="b">
        <f t="shared" si="34"/>
        <v>1</v>
      </c>
      <c r="B329" s="68">
        <v>43894</v>
      </c>
      <c r="C329" s="67">
        <v>116.800003</v>
      </c>
      <c r="D329" s="70">
        <f t="shared" si="35"/>
        <v>-5.7035668195830613E-3</v>
      </c>
      <c r="E329" s="66"/>
      <c r="F329" s="68">
        <v>43894</v>
      </c>
      <c r="G329" s="67">
        <v>59.470001000000003</v>
      </c>
      <c r="H329" s="70">
        <f t="shared" si="36"/>
        <v>2.0243609191223255E-2</v>
      </c>
      <c r="I329" s="65">
        <f t="shared" si="37"/>
        <v>4.6491867155344528E-2</v>
      </c>
      <c r="J329" s="64"/>
      <c r="K329" s="64">
        <f t="shared" si="38"/>
        <v>1.2711516007486065E-2</v>
      </c>
      <c r="L329" s="64">
        <f t="shared" si="39"/>
        <v>0.10100713912705661</v>
      </c>
    </row>
    <row r="330" spans="1:12" ht="15.75" customHeight="1" x14ac:dyDescent="0.35">
      <c r="A330" s="69" t="b">
        <f t="shared" si="34"/>
        <v>1</v>
      </c>
      <c r="B330" s="68">
        <v>43893</v>
      </c>
      <c r="C330" s="67">
        <v>117.470001</v>
      </c>
      <c r="D330" s="70">
        <f t="shared" si="35"/>
        <v>3.8546547267734432E-2</v>
      </c>
      <c r="E330" s="66"/>
      <c r="F330" s="68">
        <v>43893</v>
      </c>
      <c r="G330" s="67">
        <v>58.290000999999997</v>
      </c>
      <c r="H330" s="70">
        <f t="shared" si="36"/>
        <v>-4.8481833120530116E-2</v>
      </c>
      <c r="I330" s="65">
        <f t="shared" si="37"/>
        <v>4.8502091118558729E-2</v>
      </c>
      <c r="J330" s="64"/>
      <c r="K330" s="64">
        <f t="shared" si="38"/>
        <v>1.7689170255929729E-2</v>
      </c>
      <c r="L330" s="64">
        <f t="shared" si="39"/>
        <v>0.11266571064674062</v>
      </c>
    </row>
    <row r="331" spans="1:12" ht="15.75" customHeight="1" x14ac:dyDescent="0.35">
      <c r="A331" s="69" t="b">
        <f t="shared" si="34"/>
        <v>1</v>
      </c>
      <c r="B331" s="68">
        <v>43892</v>
      </c>
      <c r="C331" s="67">
        <v>113.110001</v>
      </c>
      <c r="D331" s="70">
        <f t="shared" si="35"/>
        <v>7.7238104761904625E-2</v>
      </c>
      <c r="E331" s="66"/>
      <c r="F331" s="68">
        <v>43892</v>
      </c>
      <c r="G331" s="67">
        <v>61.259998000000003</v>
      </c>
      <c r="H331" s="70">
        <f t="shared" si="36"/>
        <v>-5.3580451371976201E-3</v>
      </c>
      <c r="I331" s="65">
        <f t="shared" si="37"/>
        <v>6.7741805519707723E-2</v>
      </c>
      <c r="J331" s="64"/>
      <c r="K331" s="64">
        <f t="shared" si="38"/>
        <v>5.0011862595658547E-2</v>
      </c>
      <c r="L331" s="64">
        <f t="shared" si="39"/>
        <v>0.12036878518924818</v>
      </c>
    </row>
    <row r="332" spans="1:12" ht="15.75" customHeight="1" x14ac:dyDescent="0.35">
      <c r="A332" s="69" t="b">
        <f t="shared" si="34"/>
        <v>1</v>
      </c>
      <c r="B332" s="68">
        <v>43889</v>
      </c>
      <c r="C332" s="67">
        <v>105</v>
      </c>
      <c r="D332" s="70">
        <f t="shared" si="35"/>
        <v>-7.5297250322397646E-2</v>
      </c>
      <c r="E332" s="66"/>
      <c r="F332" s="68">
        <v>43889</v>
      </c>
      <c r="G332" s="67">
        <v>61.59</v>
      </c>
      <c r="H332" s="70">
        <f t="shared" si="36"/>
        <v>-5.1586108666889174E-2</v>
      </c>
      <c r="I332" s="65">
        <f t="shared" si="37"/>
        <v>7.1771828876561014E-2</v>
      </c>
      <c r="J332" s="64"/>
      <c r="K332" s="64">
        <f t="shared" si="38"/>
        <v>5.0462887817372397E-2</v>
      </c>
      <c r="L332" s="64">
        <f t="shared" si="39"/>
        <v>0.13040385796504858</v>
      </c>
    </row>
    <row r="333" spans="1:12" ht="15.75" customHeight="1" x14ac:dyDescent="0.35">
      <c r="A333" s="69" t="b">
        <f t="shared" si="34"/>
        <v>1</v>
      </c>
      <c r="B333" s="68">
        <v>43888</v>
      </c>
      <c r="C333" s="67">
        <v>113.550003</v>
      </c>
      <c r="D333" s="70">
        <f t="shared" si="35"/>
        <v>6.2406495015152386E-2</v>
      </c>
      <c r="E333" s="66"/>
      <c r="F333" s="68">
        <v>43888</v>
      </c>
      <c r="G333" s="67">
        <v>64.940002000000007</v>
      </c>
      <c r="H333" s="70">
        <f t="shared" si="36"/>
        <v>-2.3898948202298875E-2</v>
      </c>
      <c r="I333" s="65">
        <f t="shared" si="37"/>
        <v>3.1689521905798303E-2</v>
      </c>
      <c r="J333" s="64"/>
      <c r="K333" s="64">
        <f t="shared" si="38"/>
        <v>-2.3524561590300051E-2</v>
      </c>
      <c r="L333" s="64">
        <f t="shared" si="39"/>
        <v>9.4675228985046031E-3</v>
      </c>
    </row>
    <row r="334" spans="1:12" ht="15.75" customHeight="1" x14ac:dyDescent="0.35">
      <c r="A334" s="69" t="b">
        <f t="shared" si="34"/>
        <v>1</v>
      </c>
      <c r="B334" s="68">
        <v>43887</v>
      </c>
      <c r="C334" s="67">
        <v>106.879997</v>
      </c>
      <c r="D334" s="70">
        <f t="shared" si="35"/>
        <v>-1.8678090797943359E-3</v>
      </c>
      <c r="E334" s="66"/>
      <c r="F334" s="68">
        <v>43887</v>
      </c>
      <c r="G334" s="67">
        <v>66.529999000000004</v>
      </c>
      <c r="H334" s="70">
        <f t="shared" si="36"/>
        <v>-5.7248136601955379E-2</v>
      </c>
      <c r="I334" s="65">
        <f t="shared" si="37"/>
        <v>4.7814666424646546E-2</v>
      </c>
      <c r="J334" s="64"/>
      <c r="K334" s="64">
        <f t="shared" si="38"/>
        <v>-1.7952121242591327E-3</v>
      </c>
      <c r="L334" s="64">
        <f t="shared" si="39"/>
        <v>3.4398292570213082E-2</v>
      </c>
    </row>
    <row r="335" spans="1:12" ht="15.75" customHeight="1" x14ac:dyDescent="0.35">
      <c r="A335" s="69" t="b">
        <f t="shared" si="34"/>
        <v>1</v>
      </c>
      <c r="B335" s="68">
        <v>43886</v>
      </c>
      <c r="C335" s="67">
        <v>107.08000199999999</v>
      </c>
      <c r="D335" s="70">
        <f t="shared" si="35"/>
        <v>1.971240796662399E-2</v>
      </c>
      <c r="E335" s="66"/>
      <c r="F335" s="68">
        <v>43886</v>
      </c>
      <c r="G335" s="67">
        <v>70.569999999999993</v>
      </c>
      <c r="H335" s="70">
        <f t="shared" si="36"/>
        <v>-6.492647323537204E-2</v>
      </c>
      <c r="I335" s="65">
        <f t="shared" si="37"/>
        <v>4.7197084074446241E-2</v>
      </c>
      <c r="J335" s="64"/>
      <c r="K335" s="64">
        <f t="shared" si="38"/>
        <v>-3.4389196434858063E-2</v>
      </c>
      <c r="L335" s="64">
        <f t="shared" si="39"/>
        <v>1.0224854857312841E-2</v>
      </c>
    </row>
    <row r="336" spans="1:12" ht="15.75" customHeight="1" x14ac:dyDescent="0.35">
      <c r="A336" s="69" t="b">
        <f t="shared" si="34"/>
        <v>1</v>
      </c>
      <c r="B336" s="68">
        <v>43885</v>
      </c>
      <c r="C336" s="67">
        <v>105.010002</v>
      </c>
      <c r="D336" s="70">
        <f t="shared" si="35"/>
        <v>3.1937892454050765E-2</v>
      </c>
      <c r="E336" s="66"/>
      <c r="F336" s="68">
        <v>43885</v>
      </c>
      <c r="G336" s="67">
        <v>75.470000999999996</v>
      </c>
      <c r="H336" s="70">
        <f t="shared" si="36"/>
        <v>-3.2559940198437665E-2</v>
      </c>
      <c r="I336" s="65">
        <f t="shared" si="37"/>
        <v>6.4052555302974448E-2</v>
      </c>
      <c r="J336" s="64"/>
      <c r="K336" s="64">
        <f t="shared" si="38"/>
        <v>-1.7395548538152429E-2</v>
      </c>
      <c r="L336" s="64">
        <f t="shared" si="39"/>
        <v>2.0740493972973482E-2</v>
      </c>
    </row>
    <row r="337" spans="1:12" ht="15.75" customHeight="1" x14ac:dyDescent="0.35">
      <c r="A337" s="69" t="b">
        <f t="shared" si="34"/>
        <v>1</v>
      </c>
      <c r="B337" s="68">
        <v>43882</v>
      </c>
      <c r="C337" s="67">
        <v>101.760002</v>
      </c>
      <c r="D337" s="70">
        <f t="shared" si="35"/>
        <v>-3.3526440939059432E-2</v>
      </c>
      <c r="E337" s="66"/>
      <c r="F337" s="68">
        <v>43882</v>
      </c>
      <c r="G337" s="67">
        <v>78.010002</v>
      </c>
      <c r="H337" s="70">
        <f t="shared" si="36"/>
        <v>-2.3776772680426883E-2</v>
      </c>
      <c r="I337" s="65">
        <f t="shared" si="37"/>
        <v>7.7401042961648681E-2</v>
      </c>
      <c r="J337" s="64"/>
      <c r="K337" s="64">
        <f t="shared" si="38"/>
        <v>1.0649909016306111E-3</v>
      </c>
      <c r="L337" s="64">
        <f t="shared" si="39"/>
        <v>4.2428581147719469E-2</v>
      </c>
    </row>
    <row r="338" spans="1:12" ht="15.75" customHeight="1" x14ac:dyDescent="0.35">
      <c r="A338" s="69" t="b">
        <f t="shared" si="34"/>
        <v>1</v>
      </c>
      <c r="B338" s="68">
        <v>43881</v>
      </c>
      <c r="C338" s="67">
        <v>105.290001</v>
      </c>
      <c r="D338" s="70">
        <f t="shared" si="35"/>
        <v>1.3085740402193791E-2</v>
      </c>
      <c r="E338" s="66"/>
      <c r="F338" s="68">
        <v>43881</v>
      </c>
      <c r="G338" s="67">
        <v>79.910004000000001</v>
      </c>
      <c r="H338" s="70">
        <f t="shared" si="36"/>
        <v>6.1698062495543216E-3</v>
      </c>
      <c r="I338" s="65">
        <f t="shared" si="37"/>
        <v>6.7852308663594207E-2</v>
      </c>
      <c r="J338" s="64"/>
      <c r="K338" s="64">
        <f t="shared" si="38"/>
        <v>-1.834593491588811E-2</v>
      </c>
      <c r="L338" s="64">
        <f t="shared" si="39"/>
        <v>1.5442423088428605E-3</v>
      </c>
    </row>
    <row r="339" spans="1:12" ht="15.75" customHeight="1" x14ac:dyDescent="0.35">
      <c r="A339" s="69" t="b">
        <f t="shared" si="34"/>
        <v>1</v>
      </c>
      <c r="B339" s="68">
        <v>43880</v>
      </c>
      <c r="C339" s="67">
        <v>103.93</v>
      </c>
      <c r="D339" s="70">
        <f t="shared" si="35"/>
        <v>7.8223893331506256E-2</v>
      </c>
      <c r="E339" s="66"/>
      <c r="F339" s="68">
        <v>43880</v>
      </c>
      <c r="G339" s="67">
        <v>79.419998000000007</v>
      </c>
      <c r="H339" s="70">
        <f t="shared" si="36"/>
        <v>-1.0219342228797057E-2</v>
      </c>
      <c r="I339" s="65">
        <f t="shared" si="37"/>
        <v>6.6942719331436071E-2</v>
      </c>
      <c r="J339" s="64"/>
      <c r="K339" s="64">
        <f t="shared" si="38"/>
        <v>-2.6886852181484421E-2</v>
      </c>
      <c r="L339" s="64">
        <f t="shared" si="39"/>
        <v>2.66367590014077E-3</v>
      </c>
    </row>
    <row r="340" spans="1:12" ht="15.75" customHeight="1" x14ac:dyDescent="0.35">
      <c r="A340" s="69" t="b">
        <f t="shared" si="34"/>
        <v>1</v>
      </c>
      <c r="B340" s="68">
        <v>43879</v>
      </c>
      <c r="C340" s="67">
        <v>96.389999000000003</v>
      </c>
      <c r="D340" s="70">
        <f t="shared" si="35"/>
        <v>5.9813108075198906E-2</v>
      </c>
      <c r="E340" s="66"/>
      <c r="F340" s="68">
        <v>43879</v>
      </c>
      <c r="G340" s="67">
        <v>80.239998</v>
      </c>
      <c r="H340" s="70">
        <f t="shared" si="36"/>
        <v>8.6737268884828911E-3</v>
      </c>
      <c r="I340" s="65">
        <f t="shared" si="37"/>
        <v>7.8245835534917707E-2</v>
      </c>
      <c r="J340" s="64"/>
      <c r="K340" s="64">
        <f t="shared" si="38"/>
        <v>-1.8144427703611958E-2</v>
      </c>
      <c r="L340" s="64">
        <f t="shared" si="39"/>
        <v>4.689332951243403E-2</v>
      </c>
    </row>
    <row r="341" spans="1:12" ht="15.75" customHeight="1" x14ac:dyDescent="0.35">
      <c r="A341" s="69" t="b">
        <f t="shared" si="34"/>
        <v>1</v>
      </c>
      <c r="B341" s="68">
        <v>43875</v>
      </c>
      <c r="C341" s="67">
        <v>90.949996999999996</v>
      </c>
      <c r="D341" s="70">
        <f t="shared" si="35"/>
        <v>1.2129935320165375E-2</v>
      </c>
      <c r="E341" s="66"/>
      <c r="F341" s="68">
        <v>43875</v>
      </c>
      <c r="G341" s="67">
        <v>79.550003000000004</v>
      </c>
      <c r="H341" s="70">
        <f t="shared" si="36"/>
        <v>-1.7779911539200111E-2</v>
      </c>
      <c r="I341" s="65">
        <f t="shared" si="37"/>
        <v>7.2207218586324562E-2</v>
      </c>
      <c r="J341" s="64"/>
      <c r="K341" s="64">
        <f t="shared" si="38"/>
        <v>-2.8804400912829518E-2</v>
      </c>
      <c r="L341" s="64">
        <f t="shared" si="39"/>
        <v>2.2398156441532011E-2</v>
      </c>
    </row>
    <row r="342" spans="1:12" ht="15.75" customHeight="1" x14ac:dyDescent="0.35">
      <c r="A342" s="69" t="b">
        <f t="shared" si="34"/>
        <v>1</v>
      </c>
      <c r="B342" s="68">
        <v>43874</v>
      </c>
      <c r="C342" s="67">
        <v>89.860000999999997</v>
      </c>
      <c r="D342" s="70">
        <f t="shared" si="35"/>
        <v>1.7897621407992892E-2</v>
      </c>
      <c r="E342" s="66"/>
      <c r="F342" s="68">
        <v>43874</v>
      </c>
      <c r="G342" s="67">
        <v>80.989998</v>
      </c>
      <c r="H342" s="70">
        <f t="shared" si="36"/>
        <v>-1.47201830189847E-2</v>
      </c>
      <c r="I342" s="65">
        <f t="shared" si="37"/>
        <v>7.5207690865451995E-2</v>
      </c>
      <c r="J342" s="64"/>
      <c r="K342" s="64">
        <f t="shared" si="38"/>
        <v>-2.4447144404132329E-2</v>
      </c>
      <c r="L342" s="64">
        <f t="shared" si="39"/>
        <v>2.5496681802963286E-2</v>
      </c>
    </row>
    <row r="343" spans="1:12" ht="15.75" customHeight="1" x14ac:dyDescent="0.35">
      <c r="A343" s="69" t="b">
        <f t="shared" si="34"/>
        <v>1</v>
      </c>
      <c r="B343" s="68">
        <v>43873</v>
      </c>
      <c r="C343" s="67">
        <v>88.279999000000004</v>
      </c>
      <c r="D343" s="70">
        <f t="shared" si="35"/>
        <v>-4.5106111862878162E-3</v>
      </c>
      <c r="E343" s="66"/>
      <c r="F343" s="68">
        <v>43873</v>
      </c>
      <c r="G343" s="67">
        <v>82.199996999999996</v>
      </c>
      <c r="H343" s="70">
        <f t="shared" si="36"/>
        <v>2.0737588733857892E-2</v>
      </c>
      <c r="I343" s="65">
        <f t="shared" si="37"/>
        <v>7.8857043967636722E-2</v>
      </c>
      <c r="J343" s="64"/>
      <c r="K343" s="64">
        <f t="shared" si="38"/>
        <v>-2.0946055330547619E-2</v>
      </c>
      <c r="L343" s="64">
        <f t="shared" si="39"/>
        <v>3.0805583534623988E-2</v>
      </c>
    </row>
    <row r="344" spans="1:12" ht="15.75" customHeight="1" x14ac:dyDescent="0.35">
      <c r="A344" s="69" t="b">
        <f t="shared" si="34"/>
        <v>1</v>
      </c>
      <c r="B344" s="68">
        <v>43872</v>
      </c>
      <c r="C344" s="67">
        <v>88.68</v>
      </c>
      <c r="D344" s="70">
        <f t="shared" si="35"/>
        <v>-1.1040459708719919E-2</v>
      </c>
      <c r="E344" s="66"/>
      <c r="F344" s="68">
        <v>43872</v>
      </c>
      <c r="G344" s="67">
        <v>80.529999000000004</v>
      </c>
      <c r="H344" s="70">
        <f t="shared" si="36"/>
        <v>1.3338341344679261E-2</v>
      </c>
      <c r="I344" s="65">
        <f t="shared" si="37"/>
        <v>8.069035309412266E-2</v>
      </c>
      <c r="J344" s="64"/>
      <c r="K344" s="64">
        <f t="shared" si="38"/>
        <v>-2.1974508754288379E-2</v>
      </c>
      <c r="L344" s="64">
        <f t="shared" si="39"/>
        <v>5.2501816427278671E-2</v>
      </c>
    </row>
    <row r="345" spans="1:12" ht="15.75" customHeight="1" x14ac:dyDescent="0.35">
      <c r="A345" s="69" t="b">
        <f t="shared" si="34"/>
        <v>1</v>
      </c>
      <c r="B345" s="68">
        <v>43871</v>
      </c>
      <c r="C345" s="67">
        <v>89.669998000000007</v>
      </c>
      <c r="D345" s="70">
        <f t="shared" si="35"/>
        <v>1.1620024950586894E-2</v>
      </c>
      <c r="E345" s="66"/>
      <c r="F345" s="68">
        <v>43871</v>
      </c>
      <c r="G345" s="67">
        <v>79.470000999999996</v>
      </c>
      <c r="H345" s="70">
        <f t="shared" si="36"/>
        <v>-1.2584297461593064E-4</v>
      </c>
      <c r="I345" s="65">
        <f t="shared" si="37"/>
        <v>8.3037632161453601E-2</v>
      </c>
      <c r="J345" s="64"/>
      <c r="K345" s="64">
        <f t="shared" si="38"/>
        <v>1.2187991664488945E-2</v>
      </c>
      <c r="L345" s="64">
        <f t="shared" si="39"/>
        <v>6.971840164249804E-2</v>
      </c>
    </row>
    <row r="346" spans="1:12" ht="15.75" customHeight="1" x14ac:dyDescent="0.35">
      <c r="A346" s="69" t="b">
        <f t="shared" si="34"/>
        <v>1</v>
      </c>
      <c r="B346" s="68">
        <v>43868</v>
      </c>
      <c r="C346" s="67">
        <v>88.639999000000003</v>
      </c>
      <c r="D346" s="70">
        <f t="shared" si="35"/>
        <v>1.5814771583434029E-2</v>
      </c>
      <c r="E346" s="66"/>
      <c r="F346" s="68">
        <v>43868</v>
      </c>
      <c r="G346" s="67">
        <v>79.480002999999996</v>
      </c>
      <c r="H346" s="70">
        <f t="shared" si="36"/>
        <v>-1.2670770186335445E-2</v>
      </c>
      <c r="I346" s="65">
        <f t="shared" si="37"/>
        <v>8.3029973117539707E-2</v>
      </c>
      <c r="J346" s="64"/>
      <c r="K346" s="64">
        <f t="shared" si="38"/>
        <v>1.2880765382070692E-2</v>
      </c>
      <c r="L346" s="64">
        <f t="shared" si="39"/>
        <v>6.9419956866842089E-2</v>
      </c>
    </row>
    <row r="347" spans="1:12" ht="15.75" customHeight="1" x14ac:dyDescent="0.35">
      <c r="A347" s="69" t="b">
        <f t="shared" si="34"/>
        <v>1</v>
      </c>
      <c r="B347" s="68">
        <v>43867</v>
      </c>
      <c r="C347" s="67">
        <v>87.260002</v>
      </c>
      <c r="D347" s="70">
        <f t="shared" si="35"/>
        <v>3.103851088719356E-3</v>
      </c>
      <c r="E347" s="66"/>
      <c r="F347" s="68">
        <v>43867</v>
      </c>
      <c r="G347" s="67">
        <v>80.5</v>
      </c>
      <c r="H347" s="70">
        <f t="shared" si="36"/>
        <v>-1.6493561795810963E-2</v>
      </c>
      <c r="I347" s="65">
        <f t="shared" si="37"/>
        <v>8.5823926853856577E-2</v>
      </c>
      <c r="J347" s="64"/>
      <c r="K347" s="64">
        <f t="shared" si="38"/>
        <v>1.6483719853549513E-2</v>
      </c>
      <c r="L347" s="64">
        <f t="shared" si="39"/>
        <v>6.6921033937997615E-2</v>
      </c>
    </row>
    <row r="348" spans="1:12" ht="15.75" customHeight="1" x14ac:dyDescent="0.35">
      <c r="A348" s="69" t="b">
        <f t="shared" si="34"/>
        <v>1</v>
      </c>
      <c r="B348" s="68">
        <v>43866</v>
      </c>
      <c r="C348" s="67">
        <v>86.989998</v>
      </c>
      <c r="D348" s="70">
        <f t="shared" si="35"/>
        <v>1.3987609115425848E-2</v>
      </c>
      <c r="E348" s="66"/>
      <c r="F348" s="68">
        <v>43866</v>
      </c>
      <c r="G348" s="67">
        <v>81.849997999999999</v>
      </c>
      <c r="H348" s="70">
        <f t="shared" si="36"/>
        <v>3.7520586101160935E-2</v>
      </c>
      <c r="I348" s="65">
        <f t="shared" si="37"/>
        <v>8.6739040426582203E-2</v>
      </c>
      <c r="J348" s="64"/>
      <c r="K348" s="64">
        <f t="shared" si="38"/>
        <v>1.9678420217511764E-2</v>
      </c>
      <c r="L348" s="64">
        <f t="shared" si="39"/>
        <v>5.8990743450815321E-2</v>
      </c>
    </row>
    <row r="349" spans="1:12" ht="15.75" customHeight="1" x14ac:dyDescent="0.35">
      <c r="A349" s="69" t="b">
        <f t="shared" si="34"/>
        <v>1</v>
      </c>
      <c r="B349" s="68">
        <v>43865</v>
      </c>
      <c r="C349" s="67">
        <v>85.790001000000004</v>
      </c>
      <c r="D349" s="70">
        <f t="shared" si="35"/>
        <v>-2.1332453966121157E-2</v>
      </c>
      <c r="E349" s="66"/>
      <c r="F349" s="68">
        <v>43865</v>
      </c>
      <c r="G349" s="67">
        <v>78.889999000000003</v>
      </c>
      <c r="H349" s="70">
        <f t="shared" si="36"/>
        <v>5.313035359068996E-2</v>
      </c>
      <c r="I349" s="65">
        <f t="shared" si="37"/>
        <v>8.1305677942135307E-2</v>
      </c>
      <c r="J349" s="64"/>
      <c r="K349" s="64">
        <f t="shared" si="38"/>
        <v>9.2605105552525761E-3</v>
      </c>
      <c r="L349" s="64">
        <f t="shared" si="39"/>
        <v>5.1548724994389006E-2</v>
      </c>
    </row>
    <row r="350" spans="1:12" ht="15.75" customHeight="1" x14ac:dyDescent="0.35">
      <c r="A350" s="69" t="b">
        <f t="shared" si="34"/>
        <v>1</v>
      </c>
      <c r="B350" s="68">
        <v>43864</v>
      </c>
      <c r="C350" s="67">
        <v>87.660004000000001</v>
      </c>
      <c r="D350" s="70">
        <f t="shared" si="35"/>
        <v>0.14888598366110162</v>
      </c>
      <c r="E350" s="66"/>
      <c r="F350" s="68">
        <v>43864</v>
      </c>
      <c r="G350" s="67">
        <v>74.910004000000001</v>
      </c>
      <c r="H350" s="70">
        <f t="shared" si="36"/>
        <v>1.470601545296768E-3</v>
      </c>
      <c r="I350" s="65">
        <f t="shared" si="37"/>
        <v>0.10159788595660373</v>
      </c>
      <c r="J350" s="64"/>
      <c r="K350" s="64">
        <f t="shared" si="38"/>
        <v>3.8288441831639722E-2</v>
      </c>
      <c r="L350" s="64">
        <f t="shared" si="39"/>
        <v>0.15288508528746761</v>
      </c>
    </row>
    <row r="351" spans="1:12" ht="15.75" customHeight="1" x14ac:dyDescent="0.35">
      <c r="A351" s="69" t="b">
        <f t="shared" si="34"/>
        <v>1</v>
      </c>
      <c r="B351" s="68">
        <v>43861</v>
      </c>
      <c r="C351" s="67">
        <v>76.300003000000004</v>
      </c>
      <c r="D351" s="70">
        <f t="shared" si="35"/>
        <v>2.3611510281573489E-2</v>
      </c>
      <c r="E351" s="66"/>
      <c r="F351" s="68">
        <v>43861</v>
      </c>
      <c r="G351" s="67">
        <v>74.800003000000004</v>
      </c>
      <c r="H351" s="70">
        <f t="shared" si="36"/>
        <v>-3.7942083601286147E-2</v>
      </c>
      <c r="I351" s="65">
        <f t="shared" si="37"/>
        <v>0.10512064606761511</v>
      </c>
      <c r="J351" s="64"/>
      <c r="K351" s="64">
        <f t="shared" si="38"/>
        <v>2.8280611744771696E-2</v>
      </c>
      <c r="L351" s="64">
        <f t="shared" si="39"/>
        <v>0.15305651969413075</v>
      </c>
    </row>
    <row r="352" spans="1:12" ht="15.75" customHeight="1" x14ac:dyDescent="0.35">
      <c r="A352" s="69" t="b">
        <f t="shared" si="34"/>
        <v>1</v>
      </c>
      <c r="B352" s="68">
        <v>43860</v>
      </c>
      <c r="C352" s="67">
        <v>74.540001000000004</v>
      </c>
      <c r="D352" s="70">
        <f t="shared" si="35"/>
        <v>1.3047009702446211E-2</v>
      </c>
      <c r="E352" s="66"/>
      <c r="F352" s="68">
        <v>43860</v>
      </c>
      <c r="G352" s="67">
        <v>77.75</v>
      </c>
      <c r="H352" s="70">
        <f t="shared" si="36"/>
        <v>3.3772118518443417E-2</v>
      </c>
      <c r="I352" s="65">
        <f t="shared" si="37"/>
        <v>0.12213836603542952</v>
      </c>
      <c r="J352" s="64"/>
      <c r="K352" s="64">
        <f t="shared" si="38"/>
        <v>5.4793683496030511E-2</v>
      </c>
      <c r="L352" s="64">
        <f t="shared" si="39"/>
        <v>0.26308293325100296</v>
      </c>
    </row>
    <row r="353" spans="1:12" ht="15.75" customHeight="1" x14ac:dyDescent="0.35">
      <c r="A353" s="69" t="b">
        <f t="shared" si="34"/>
        <v>1</v>
      </c>
      <c r="B353" s="68">
        <v>43859</v>
      </c>
      <c r="C353" s="67">
        <v>73.580001999999993</v>
      </c>
      <c r="D353" s="70">
        <f t="shared" si="35"/>
        <v>2.8946999609928525E-2</v>
      </c>
      <c r="E353" s="66"/>
      <c r="F353" s="68">
        <v>43859</v>
      </c>
      <c r="G353" s="67">
        <v>75.209998999999996</v>
      </c>
      <c r="H353" s="70">
        <f t="shared" si="36"/>
        <v>-2.3880647999455773E-2</v>
      </c>
      <c r="I353" s="65">
        <f t="shared" si="37"/>
        <v>0.11672999257032486</v>
      </c>
      <c r="J353" s="64"/>
      <c r="K353" s="64">
        <f t="shared" si="38"/>
        <v>4.3196341580582512E-2</v>
      </c>
      <c r="L353" s="64">
        <f t="shared" si="39"/>
        <v>0.24928462254253056</v>
      </c>
    </row>
    <row r="354" spans="1:12" ht="15.75" customHeight="1" x14ac:dyDescent="0.35">
      <c r="A354" s="69" t="b">
        <f t="shared" si="34"/>
        <v>1</v>
      </c>
      <c r="B354" s="68">
        <v>43858</v>
      </c>
      <c r="C354" s="67">
        <v>71.510002</v>
      </c>
      <c r="D354" s="70">
        <f t="shared" si="35"/>
        <v>1.5190232390964287E-2</v>
      </c>
      <c r="E354" s="66"/>
      <c r="F354" s="68">
        <v>43858</v>
      </c>
      <c r="G354" s="67">
        <v>77.050003000000004</v>
      </c>
      <c r="H354" s="70">
        <f t="shared" si="36"/>
        <v>-7.4712613991212429E-3</v>
      </c>
      <c r="I354" s="65">
        <f t="shared" si="37"/>
        <v>0.12965198969470168</v>
      </c>
      <c r="J354" s="64"/>
      <c r="K354" s="64">
        <f t="shared" si="38"/>
        <v>6.407257478119531E-2</v>
      </c>
      <c r="L354" s="64">
        <f t="shared" si="39"/>
        <v>0.25243542187418022</v>
      </c>
    </row>
    <row r="355" spans="1:12" ht="15.75" customHeight="1" x14ac:dyDescent="0.35">
      <c r="A355" s="69" t="b">
        <f t="shared" si="34"/>
        <v>1</v>
      </c>
      <c r="B355" s="68">
        <v>43857</v>
      </c>
      <c r="C355" s="67">
        <v>70.440002000000007</v>
      </c>
      <c r="D355" s="70">
        <f t="shared" si="35"/>
        <v>-3.5068465753424594E-2</v>
      </c>
      <c r="E355" s="66"/>
      <c r="F355" s="68">
        <v>43857</v>
      </c>
      <c r="G355" s="67">
        <v>77.629997000000003</v>
      </c>
      <c r="H355" s="70">
        <f t="shared" si="36"/>
        <v>-5.2136811913630954E-2</v>
      </c>
      <c r="I355" s="65">
        <f t="shared" si="37"/>
        <v>0.13174333904902416</v>
      </c>
      <c r="J355" s="64"/>
      <c r="K355" s="64">
        <f t="shared" si="38"/>
        <v>6.7324405353008279E-2</v>
      </c>
      <c r="L355" s="64">
        <f t="shared" si="39"/>
        <v>0.23567750057951448</v>
      </c>
    </row>
    <row r="356" spans="1:12" ht="15.75" customHeight="1" x14ac:dyDescent="0.35">
      <c r="A356" s="69" t="b">
        <f t="shared" si="34"/>
        <v>1</v>
      </c>
      <c r="B356" s="68">
        <v>43854</v>
      </c>
      <c r="C356" s="67">
        <v>73</v>
      </c>
      <c r="D356" s="70">
        <f t="shared" si="35"/>
        <v>-1.9739505576211736E-2</v>
      </c>
      <c r="E356" s="66"/>
      <c r="F356" s="68">
        <v>43854</v>
      </c>
      <c r="G356" s="67">
        <v>81.900002000000001</v>
      </c>
      <c r="H356" s="70">
        <f t="shared" si="36"/>
        <v>-3.5108330647089958E-2</v>
      </c>
      <c r="I356" s="65">
        <f t="shared" si="37"/>
        <v>0.10796179526508071</v>
      </c>
      <c r="J356" s="64"/>
      <c r="K356" s="64">
        <f t="shared" si="38"/>
        <v>4.0154870876065563E-2</v>
      </c>
      <c r="L356" s="64">
        <f t="shared" si="39"/>
        <v>9.7705868369432528E-2</v>
      </c>
    </row>
    <row r="357" spans="1:12" ht="15.75" customHeight="1" x14ac:dyDescent="0.35">
      <c r="A357" s="69" t="b">
        <f t="shared" si="34"/>
        <v>1</v>
      </c>
      <c r="B357" s="68">
        <v>43853</v>
      </c>
      <c r="C357" s="67">
        <v>74.470000999999996</v>
      </c>
      <c r="D357" s="70">
        <f t="shared" si="35"/>
        <v>-1.4164680776215577E-2</v>
      </c>
      <c r="E357" s="66"/>
      <c r="F357" s="68">
        <v>43853</v>
      </c>
      <c r="G357" s="67">
        <v>84.879997000000003</v>
      </c>
      <c r="H357" s="70">
        <f t="shared" si="36"/>
        <v>1.8478534604201347E-2</v>
      </c>
      <c r="I357" s="65">
        <f t="shared" si="37"/>
        <v>9.8819966265229722E-2</v>
      </c>
      <c r="J357" s="64"/>
      <c r="K357" s="64">
        <f t="shared" si="38"/>
        <v>-2.8395110694673788E-3</v>
      </c>
      <c r="L357" s="64">
        <f t="shared" si="39"/>
        <v>-4.3817892084253872E-2</v>
      </c>
    </row>
    <row r="358" spans="1:12" ht="15.75" customHeight="1" x14ac:dyDescent="0.35">
      <c r="A358" s="69" t="b">
        <f t="shared" si="34"/>
        <v>1</v>
      </c>
      <c r="B358" s="68">
        <v>43852</v>
      </c>
      <c r="C358" s="67">
        <v>75.540001000000004</v>
      </c>
      <c r="D358" s="70">
        <f t="shared" si="35"/>
        <v>-1.5508952866846504E-2</v>
      </c>
      <c r="E358" s="66"/>
      <c r="F358" s="68">
        <v>43852</v>
      </c>
      <c r="G358" s="67">
        <v>83.339995999999999</v>
      </c>
      <c r="H358" s="70">
        <f t="shared" si="36"/>
        <v>-2.8558164954445076E-2</v>
      </c>
      <c r="I358" s="65">
        <f t="shared" si="37"/>
        <v>0.10401964035458379</v>
      </c>
      <c r="J358" s="64"/>
      <c r="K358" s="64">
        <f t="shared" si="38"/>
        <v>-1.8398381246141845E-2</v>
      </c>
      <c r="L358" s="64">
        <f t="shared" si="39"/>
        <v>-9.0442014451375632E-2</v>
      </c>
    </row>
    <row r="359" spans="1:12" ht="15.75" customHeight="1" x14ac:dyDescent="0.35">
      <c r="A359" s="69" t="b">
        <f t="shared" si="34"/>
        <v>1</v>
      </c>
      <c r="B359" s="68">
        <v>43851</v>
      </c>
      <c r="C359" s="67">
        <v>76.730002999999996</v>
      </c>
      <c r="D359" s="70">
        <f t="shared" si="35"/>
        <v>1.5484449854008764E-2</v>
      </c>
      <c r="E359" s="66"/>
      <c r="F359" s="68">
        <v>43851</v>
      </c>
      <c r="G359" s="67">
        <v>85.790001000000004</v>
      </c>
      <c r="H359" s="70">
        <f t="shared" si="36"/>
        <v>-4.3589700454504943E-2</v>
      </c>
      <c r="I359" s="65">
        <f t="shared" si="37"/>
        <v>9.8044340047680187E-2</v>
      </c>
      <c r="J359" s="64"/>
      <c r="K359" s="64">
        <f t="shared" si="38"/>
        <v>-2.9055556939362827E-2</v>
      </c>
      <c r="L359" s="64">
        <f t="shared" si="39"/>
        <v>-0.14635930479004755</v>
      </c>
    </row>
    <row r="360" spans="1:12" ht="15.75" customHeight="1" x14ac:dyDescent="0.35">
      <c r="A360" s="69" t="b">
        <f t="shared" si="34"/>
        <v>1</v>
      </c>
      <c r="B360" s="68">
        <v>43847</v>
      </c>
      <c r="C360" s="67">
        <v>75.559997999999993</v>
      </c>
      <c r="D360" s="70">
        <f t="shared" si="35"/>
        <v>-7.2264221885899316E-3</v>
      </c>
      <c r="E360" s="66"/>
      <c r="F360" s="68">
        <v>43847</v>
      </c>
      <c r="G360" s="67">
        <v>89.699996999999996</v>
      </c>
      <c r="H360" s="70">
        <f t="shared" si="36"/>
        <v>1.7868661850919398E-3</v>
      </c>
      <c r="I360" s="65">
        <f t="shared" si="37"/>
        <v>0.1155907335615491</v>
      </c>
      <c r="J360" s="64"/>
      <c r="K360" s="64">
        <f t="shared" si="38"/>
        <v>-4.8239424292416773E-3</v>
      </c>
      <c r="L360" s="64">
        <f t="shared" si="39"/>
        <v>-0.11896841358184682</v>
      </c>
    </row>
    <row r="361" spans="1:12" ht="15.75" customHeight="1" x14ac:dyDescent="0.35">
      <c r="A361" s="69" t="b">
        <f t="shared" si="34"/>
        <v>1</v>
      </c>
      <c r="B361" s="68">
        <v>43846</v>
      </c>
      <c r="C361" s="67">
        <v>76.110000999999997</v>
      </c>
      <c r="D361" s="70">
        <f t="shared" si="35"/>
        <v>-1.0787639438844976E-2</v>
      </c>
      <c r="E361" s="66"/>
      <c r="F361" s="68">
        <v>43846</v>
      </c>
      <c r="G361" s="67">
        <v>89.540001000000004</v>
      </c>
      <c r="H361" s="70">
        <f t="shared" si="36"/>
        <v>1.4157888615269121E-2</v>
      </c>
      <c r="I361" s="65">
        <f t="shared" si="37"/>
        <v>0.11579768382054356</v>
      </c>
      <c r="J361" s="64"/>
      <c r="K361" s="64">
        <f t="shared" si="38"/>
        <v>-2.6251816519814292E-3</v>
      </c>
      <c r="L361" s="64">
        <f t="shared" si="39"/>
        <v>-0.14177619670383401</v>
      </c>
    </row>
    <row r="362" spans="1:12" ht="15.75" customHeight="1" x14ac:dyDescent="0.35">
      <c r="A362" s="69" t="b">
        <f t="shared" si="34"/>
        <v>1</v>
      </c>
      <c r="B362" s="68">
        <v>43845</v>
      </c>
      <c r="C362" s="67">
        <v>76.940002000000007</v>
      </c>
      <c r="D362" s="70">
        <f t="shared" si="35"/>
        <v>5.1667547749177256E-2</v>
      </c>
      <c r="E362" s="66"/>
      <c r="F362" s="68">
        <v>43845</v>
      </c>
      <c r="G362" s="67">
        <v>88.290001000000004</v>
      </c>
      <c r="H362" s="70">
        <f t="shared" si="36"/>
        <v>5.008571542596929E-3</v>
      </c>
      <c r="I362" s="65">
        <f t="shared" si="37"/>
        <v>0.11901718960679307</v>
      </c>
      <c r="J362" s="64"/>
      <c r="K362" s="64">
        <f t="shared" si="38"/>
        <v>-2.9309058758695505E-2</v>
      </c>
      <c r="L362" s="64">
        <f t="shared" si="39"/>
        <v>-2.0201224389949736E-2</v>
      </c>
    </row>
    <row r="363" spans="1:12" ht="15.75" customHeight="1" x14ac:dyDescent="0.35">
      <c r="A363" s="69" t="b">
        <f t="shared" si="34"/>
        <v>1</v>
      </c>
      <c r="B363" s="68">
        <v>43844</v>
      </c>
      <c r="C363" s="67">
        <v>73.160004000000001</v>
      </c>
      <c r="D363" s="70">
        <f t="shared" si="35"/>
        <v>-1.1751925054058199E-2</v>
      </c>
      <c r="E363" s="66"/>
      <c r="F363" s="68">
        <v>43844</v>
      </c>
      <c r="G363" s="67">
        <v>87.849997999999999</v>
      </c>
      <c r="H363" s="70">
        <f t="shared" si="36"/>
        <v>1.1048440684180427E-2</v>
      </c>
      <c r="I363" s="65">
        <f t="shared" si="37"/>
        <v>0.11561093696825447</v>
      </c>
      <c r="J363" s="64"/>
      <c r="K363" s="64">
        <f t="shared" si="38"/>
        <v>-5.0426408452452394E-2</v>
      </c>
      <c r="L363" s="64">
        <f t="shared" si="39"/>
        <v>-5.7442976847467457E-2</v>
      </c>
    </row>
    <row r="364" spans="1:12" ht="15.75" customHeight="1" x14ac:dyDescent="0.35">
      <c r="A364" s="69" t="b">
        <f t="shared" si="34"/>
        <v>1</v>
      </c>
      <c r="B364" s="68">
        <v>43843</v>
      </c>
      <c r="C364" s="67">
        <v>74.029999000000004</v>
      </c>
      <c r="D364" s="70">
        <f t="shared" si="35"/>
        <v>1.2860898227440076E-2</v>
      </c>
      <c r="E364" s="66"/>
      <c r="F364" s="68">
        <v>43843</v>
      </c>
      <c r="G364" s="67">
        <v>86.889999000000003</v>
      </c>
      <c r="H364" s="70">
        <f t="shared" si="36"/>
        <v>-4.8104341956346497E-3</v>
      </c>
      <c r="I364" s="65">
        <f t="shared" si="37"/>
        <v>0.11825168163102874</v>
      </c>
      <c r="J364" s="64"/>
      <c r="K364" s="64">
        <f t="shared" si="38"/>
        <v>-5.1303862724052615E-2</v>
      </c>
      <c r="L364" s="64">
        <f t="shared" si="39"/>
        <v>-5.0073773173284396E-2</v>
      </c>
    </row>
    <row r="365" spans="1:12" ht="15.75" customHeight="1" x14ac:dyDescent="0.35">
      <c r="A365" s="69" t="b">
        <f t="shared" si="34"/>
        <v>1</v>
      </c>
      <c r="B365" s="68">
        <v>43840</v>
      </c>
      <c r="C365" s="67">
        <v>73.089995999999999</v>
      </c>
      <c r="D365" s="70">
        <f t="shared" si="35"/>
        <v>6.4719496087048967E-3</v>
      </c>
      <c r="E365" s="66"/>
      <c r="F365" s="68">
        <v>43840</v>
      </c>
      <c r="G365" s="67">
        <v>87.309997999999993</v>
      </c>
      <c r="H365" s="70">
        <f t="shared" si="36"/>
        <v>-7.276850731444684E-3</v>
      </c>
      <c r="I365" s="65">
        <f t="shared" si="37"/>
        <v>0.11974554420149576</v>
      </c>
      <c r="J365" s="64"/>
      <c r="K365" s="64">
        <f t="shared" si="38"/>
        <v>-4.4578522905540305E-2</v>
      </c>
      <c r="L365" s="64">
        <f t="shared" si="39"/>
        <v>-4.2059660597242754E-2</v>
      </c>
    </row>
    <row r="366" spans="1:12" ht="15.75" customHeight="1" x14ac:dyDescent="0.35">
      <c r="A366" s="69" t="b">
        <f t="shared" si="34"/>
        <v>1</v>
      </c>
      <c r="B366" s="68">
        <v>43839</v>
      </c>
      <c r="C366" s="67">
        <v>72.620002999999997</v>
      </c>
      <c r="D366" s="70">
        <f t="shared" si="35"/>
        <v>9.6485178642913283E-4</v>
      </c>
      <c r="E366" s="66"/>
      <c r="F366" s="68">
        <v>43839</v>
      </c>
      <c r="G366" s="67">
        <v>87.949996999999996</v>
      </c>
      <c r="H366" s="70">
        <f t="shared" si="36"/>
        <v>7.4455209354344909E-3</v>
      </c>
      <c r="I366" s="65">
        <f t="shared" si="37"/>
        <v>0.1210145225658515</v>
      </c>
      <c r="J366" s="64"/>
      <c r="K366" s="64">
        <f t="shared" si="38"/>
        <v>-4.7174456889708921E-2</v>
      </c>
      <c r="L366" s="64">
        <f t="shared" si="39"/>
        <v>-1.8273908053181413E-2</v>
      </c>
    </row>
    <row r="367" spans="1:12" ht="15.75" customHeight="1" x14ac:dyDescent="0.35">
      <c r="A367" s="69" t="b">
        <f t="shared" si="34"/>
        <v>1</v>
      </c>
      <c r="B367" s="68">
        <v>43838</v>
      </c>
      <c r="C367" s="67">
        <v>72.550003000000004</v>
      </c>
      <c r="D367" s="70">
        <f t="shared" si="35"/>
        <v>9.0403474536759898E-3</v>
      </c>
      <c r="E367" s="66"/>
      <c r="F367" s="68">
        <v>43838</v>
      </c>
      <c r="G367" s="67">
        <v>87.300003000000004</v>
      </c>
      <c r="H367" s="70">
        <f t="shared" si="36"/>
        <v>6.1081712380375297E-3</v>
      </c>
      <c r="I367" s="65">
        <f t="shared" si="37"/>
        <v>0.12086328146170849</v>
      </c>
      <c r="J367" s="64"/>
      <c r="K367" s="64">
        <f t="shared" si="38"/>
        <v>-4.9697970764847894E-2</v>
      </c>
      <c r="L367" s="64">
        <f t="shared" si="39"/>
        <v>2.9282014874047652E-2</v>
      </c>
    </row>
    <row r="368" spans="1:12" ht="15.75" customHeight="1" x14ac:dyDescent="0.35">
      <c r="A368" s="69" t="b">
        <f t="shared" si="34"/>
        <v>1</v>
      </c>
      <c r="B368" s="68">
        <v>43837</v>
      </c>
      <c r="C368" s="67">
        <v>71.900002000000001</v>
      </c>
      <c r="D368" s="70">
        <f t="shared" si="35"/>
        <v>2.2468742889647508E-2</v>
      </c>
      <c r="E368" s="66"/>
      <c r="F368" s="68">
        <v>43837</v>
      </c>
      <c r="G368" s="67">
        <v>86.769997000000004</v>
      </c>
      <c r="H368" s="70">
        <f t="shared" si="36"/>
        <v>-1.0604333315997638E-2</v>
      </c>
      <c r="I368" s="65">
        <f t="shared" si="37"/>
        <v>0.11982142826036549</v>
      </c>
      <c r="J368" s="64"/>
      <c r="K368" s="64">
        <f t="shared" si="38"/>
        <v>-4.1775472282541595E-2</v>
      </c>
      <c r="L368" s="64">
        <f t="shared" si="39"/>
        <v>3.3967669826505863E-2</v>
      </c>
    </row>
    <row r="369" spans="1:12" ht="15.75" customHeight="1" x14ac:dyDescent="0.35">
      <c r="A369" s="69" t="b">
        <f t="shared" si="34"/>
        <v>1</v>
      </c>
      <c r="B369" s="68">
        <v>43836</v>
      </c>
      <c r="C369" s="67">
        <v>70.319999999999993</v>
      </c>
      <c r="D369" s="70">
        <f t="shared" si="35"/>
        <v>4.5184319934368444E-2</v>
      </c>
      <c r="E369" s="66"/>
      <c r="F369" s="68">
        <v>43836</v>
      </c>
      <c r="G369" s="67">
        <v>87.699996999999996</v>
      </c>
      <c r="H369" s="70">
        <f t="shared" si="36"/>
        <v>-2.2753696865672746E-3</v>
      </c>
      <c r="I369" s="65">
        <f t="shared" si="37"/>
        <v>0.12543526187517265</v>
      </c>
      <c r="J369" s="64"/>
      <c r="K369" s="64">
        <f t="shared" si="38"/>
        <v>-3.5566980477999686E-2</v>
      </c>
      <c r="L369" s="64">
        <f t="shared" si="39"/>
        <v>2.4137404447797411E-2</v>
      </c>
    </row>
    <row r="370" spans="1:12" ht="15.75" customHeight="1" x14ac:dyDescent="0.35">
      <c r="A370" s="69" t="b">
        <f t="shared" si="34"/>
        <v>1</v>
      </c>
      <c r="B370" s="68">
        <v>43833</v>
      </c>
      <c r="C370" s="67">
        <v>67.279999000000004</v>
      </c>
      <c r="D370" s="70">
        <f t="shared" si="35"/>
        <v>-2.095462716887897E-2</v>
      </c>
      <c r="E370" s="66"/>
      <c r="F370" s="68">
        <v>43833</v>
      </c>
      <c r="G370" s="67">
        <v>87.900002000000001</v>
      </c>
      <c r="H370" s="70">
        <f t="shared" si="36"/>
        <v>-2.0503633173693636E-2</v>
      </c>
      <c r="I370" s="65">
        <f t="shared" si="37"/>
        <v>0.12896313634720608</v>
      </c>
      <c r="J370" s="64"/>
      <c r="K370" s="64">
        <f t="shared" si="38"/>
        <v>-3.247088523643208E-2</v>
      </c>
      <c r="L370" s="64">
        <f t="shared" si="39"/>
        <v>2.2253895857445773E-2</v>
      </c>
    </row>
    <row r="371" spans="1:12" ht="15.75" customHeight="1" x14ac:dyDescent="0.35">
      <c r="A371" s="69" t="b">
        <f t="shared" si="34"/>
        <v>1</v>
      </c>
      <c r="B371" s="68">
        <v>43832</v>
      </c>
      <c r="C371" s="67">
        <v>68.720000999999996</v>
      </c>
      <c r="D371" s="70">
        <f t="shared" si="35"/>
        <v>9.9941209583460644E-3</v>
      </c>
      <c r="E371" s="66"/>
      <c r="F371" s="68">
        <v>43832</v>
      </c>
      <c r="G371" s="67">
        <v>89.739998</v>
      </c>
      <c r="H371" s="70">
        <f t="shared" si="36"/>
        <v>1.8730867010142704E-2</v>
      </c>
      <c r="I371" s="65">
        <f t="shared" si="37"/>
        <v>0.12235934957907928</v>
      </c>
      <c r="J371" s="64"/>
      <c r="K371" s="64">
        <f t="shared" si="38"/>
        <v>-4.3939556139575633E-2</v>
      </c>
      <c r="L371" s="64">
        <f t="shared" si="39"/>
        <v>-1.812107227103282E-2</v>
      </c>
    </row>
    <row r="372" spans="1:12" ht="15.75" customHeight="1" x14ac:dyDescent="0.35">
      <c r="A372" s="69" t="b">
        <f t="shared" si="34"/>
        <v>1</v>
      </c>
      <c r="B372" s="68">
        <v>43830</v>
      </c>
      <c r="C372" s="67">
        <v>68.040001000000004</v>
      </c>
      <c r="D372" s="70">
        <f t="shared" si="35"/>
        <v>1.8715376273163997E-2</v>
      </c>
      <c r="E372" s="66"/>
      <c r="F372" s="68">
        <v>43830</v>
      </c>
      <c r="G372" s="67">
        <v>88.089995999999999</v>
      </c>
      <c r="H372" s="70">
        <f t="shared" si="36"/>
        <v>1.4779104306266166E-3</v>
      </c>
      <c r="I372" s="65">
        <f t="shared" si="37"/>
        <v>0.11904740168189261</v>
      </c>
      <c r="J372" s="64"/>
      <c r="K372" s="64">
        <f t="shared" si="38"/>
        <v>-2.5600146951258874E-2</v>
      </c>
      <c r="L372" s="64">
        <f t="shared" si="39"/>
        <v>-3.6882093061879576E-2</v>
      </c>
    </row>
    <row r="373" spans="1:12" ht="15.75" customHeight="1" x14ac:dyDescent="0.35">
      <c r="A373" s="69" t="b">
        <f t="shared" si="34"/>
        <v>1</v>
      </c>
      <c r="B373" s="68">
        <v>43829</v>
      </c>
      <c r="C373" s="67">
        <v>66.790001000000004</v>
      </c>
      <c r="D373" s="70">
        <f t="shared" si="35"/>
        <v>2.2509304059263879E-3</v>
      </c>
      <c r="E373" s="66"/>
      <c r="F373" s="68">
        <v>43829</v>
      </c>
      <c r="G373" s="67">
        <v>87.959998999999996</v>
      </c>
      <c r="H373" s="70">
        <f t="shared" si="36"/>
        <v>-4.6396286758075833E-3</v>
      </c>
      <c r="I373" s="65">
        <f t="shared" si="37"/>
        <v>0.11875254521552543</v>
      </c>
      <c r="J373" s="64"/>
      <c r="K373" s="64">
        <f t="shared" si="38"/>
        <v>-2.5294923774951978E-2</v>
      </c>
      <c r="L373" s="64">
        <f t="shared" si="39"/>
        <v>-4.4740977866580982E-2</v>
      </c>
    </row>
    <row r="374" spans="1:12" ht="15.75" customHeight="1" x14ac:dyDescent="0.35">
      <c r="A374" s="69" t="b">
        <f t="shared" si="34"/>
        <v>1</v>
      </c>
      <c r="B374" s="68">
        <v>43826</v>
      </c>
      <c r="C374" s="67">
        <v>66.639999000000003</v>
      </c>
      <c r="D374" s="70">
        <f t="shared" si="35"/>
        <v>-1.2008866360661119E-2</v>
      </c>
      <c r="E374" s="66"/>
      <c r="F374" s="68">
        <v>43826</v>
      </c>
      <c r="G374" s="67">
        <v>88.370002999999997</v>
      </c>
      <c r="H374" s="70">
        <f t="shared" si="36"/>
        <v>-9.9708601843858657E-3</v>
      </c>
      <c r="I374" s="65">
        <f t="shared" si="37"/>
        <v>0.11922671413664324</v>
      </c>
      <c r="J374" s="64"/>
      <c r="K374" s="64">
        <f t="shared" si="38"/>
        <v>-1.477069532837748E-2</v>
      </c>
      <c r="L374" s="64">
        <f t="shared" si="39"/>
        <v>-4.4002369640836522E-2</v>
      </c>
    </row>
    <row r="375" spans="1:12" ht="15.75" customHeight="1" x14ac:dyDescent="0.35">
      <c r="A375" s="69" t="b">
        <f t="shared" si="34"/>
        <v>1</v>
      </c>
      <c r="B375" s="68">
        <v>43825</v>
      </c>
      <c r="C375" s="67">
        <v>67.449996999999996</v>
      </c>
      <c r="D375" s="70">
        <f t="shared" si="35"/>
        <v>1.4896148283119803E-2</v>
      </c>
      <c r="E375" s="66"/>
      <c r="F375" s="68">
        <v>43825</v>
      </c>
      <c r="G375" s="67">
        <v>89.260002</v>
      </c>
      <c r="H375" s="70">
        <f t="shared" si="36"/>
        <v>1.2338754630649706E-3</v>
      </c>
      <c r="I375" s="65">
        <f t="shared" si="37"/>
        <v>0.11743688417622604</v>
      </c>
      <c r="J375" s="64"/>
      <c r="K375" s="64">
        <f t="shared" si="38"/>
        <v>-1.8287213557598516E-2</v>
      </c>
      <c r="L375" s="64">
        <f t="shared" si="39"/>
        <v>-5.1249969178704349E-2</v>
      </c>
    </row>
    <row r="376" spans="1:12" ht="15.75" customHeight="1" x14ac:dyDescent="0.35">
      <c r="A376" s="69" t="b">
        <f t="shared" si="34"/>
        <v>1</v>
      </c>
      <c r="B376" s="68">
        <v>43823</v>
      </c>
      <c r="C376" s="67">
        <v>66.459998999999996</v>
      </c>
      <c r="D376" s="70">
        <f t="shared" si="35"/>
        <v>4.6862734788730709E-3</v>
      </c>
      <c r="E376" s="66"/>
      <c r="F376" s="68">
        <v>43823</v>
      </c>
      <c r="G376" s="67">
        <v>89.150002000000001</v>
      </c>
      <c r="H376" s="70">
        <f t="shared" si="36"/>
        <v>-3.2423970652416534E-3</v>
      </c>
      <c r="I376" s="65">
        <f t="shared" si="37"/>
        <v>0.11727733195194083</v>
      </c>
      <c r="J376" s="64"/>
      <c r="K376" s="64">
        <f t="shared" si="38"/>
        <v>-1.5087526843757179E-2</v>
      </c>
      <c r="L376" s="64">
        <f t="shared" si="39"/>
        <v>-6.1542512953358872E-2</v>
      </c>
    </row>
    <row r="377" spans="1:12" ht="15.75" customHeight="1" x14ac:dyDescent="0.35">
      <c r="A377" s="69" t="b">
        <f t="shared" si="34"/>
        <v>1</v>
      </c>
      <c r="B377" s="68">
        <v>43822</v>
      </c>
      <c r="C377" s="67">
        <v>66.150002000000001</v>
      </c>
      <c r="D377" s="70">
        <f t="shared" si="35"/>
        <v>-1.1653936949051369E-2</v>
      </c>
      <c r="E377" s="66"/>
      <c r="F377" s="68">
        <v>43822</v>
      </c>
      <c r="G377" s="67">
        <v>89.440002000000007</v>
      </c>
      <c r="H377" s="70">
        <f t="shared" si="36"/>
        <v>1.7921483175644681E-3</v>
      </c>
      <c r="I377" s="65">
        <f t="shared" si="37"/>
        <v>0.11781505390674374</v>
      </c>
      <c r="J377" s="64"/>
      <c r="K377" s="64">
        <f t="shared" si="38"/>
        <v>-2.5436057025569401E-3</v>
      </c>
      <c r="L377" s="64">
        <f t="shared" si="39"/>
        <v>-7.0281647162018152E-2</v>
      </c>
    </row>
    <row r="378" spans="1:12" ht="15.75" customHeight="1" x14ac:dyDescent="0.35">
      <c r="A378" s="69" t="b">
        <f t="shared" si="34"/>
        <v>1</v>
      </c>
      <c r="B378" s="68">
        <v>43819</v>
      </c>
      <c r="C378" s="67">
        <v>66.930000000000007</v>
      </c>
      <c r="D378" s="70">
        <f t="shared" si="35"/>
        <v>-1.8333822235259589E-2</v>
      </c>
      <c r="E378" s="66"/>
      <c r="F378" s="68">
        <v>43819</v>
      </c>
      <c r="G378" s="67">
        <v>89.279999000000004</v>
      </c>
      <c r="H378" s="70">
        <f t="shared" si="36"/>
        <v>6.7247253225222181E-4</v>
      </c>
      <c r="I378" s="65">
        <f t="shared" si="37"/>
        <v>0.11816086164969368</v>
      </c>
      <c r="J378" s="64"/>
      <c r="K378" s="64">
        <f t="shared" si="38"/>
        <v>5.8755173694565973E-4</v>
      </c>
      <c r="L378" s="64">
        <f t="shared" si="39"/>
        <v>-6.6258109766136344E-2</v>
      </c>
    </row>
    <row r="379" spans="1:12" ht="15.75" customHeight="1" x14ac:dyDescent="0.35">
      <c r="A379" s="69" t="b">
        <f t="shared" si="34"/>
        <v>1</v>
      </c>
      <c r="B379" s="68">
        <v>43818</v>
      </c>
      <c r="C379" s="67">
        <v>68.180000000000007</v>
      </c>
      <c r="D379" s="70">
        <f t="shared" si="35"/>
        <v>8.5799114964471013E-3</v>
      </c>
      <c r="E379" s="66"/>
      <c r="F379" s="68">
        <v>43818</v>
      </c>
      <c r="G379" s="67">
        <v>89.220000999999996</v>
      </c>
      <c r="H379" s="70">
        <f t="shared" si="36"/>
        <v>4.2774090174428903E-3</v>
      </c>
      <c r="I379" s="65">
        <f t="shared" si="37"/>
        <v>0.11842344455095244</v>
      </c>
      <c r="J379" s="64"/>
      <c r="K379" s="64">
        <f t="shared" si="38"/>
        <v>2.5197970860020857E-2</v>
      </c>
      <c r="L379" s="64">
        <f t="shared" si="39"/>
        <v>-6.2953465093501693E-2</v>
      </c>
    </row>
    <row r="380" spans="1:12" ht="15.75" customHeight="1" x14ac:dyDescent="0.35">
      <c r="A380" s="69" t="b">
        <f t="shared" si="34"/>
        <v>1</v>
      </c>
      <c r="B380" s="68">
        <v>43817</v>
      </c>
      <c r="C380" s="67">
        <v>67.599997999999999</v>
      </c>
      <c r="D380" s="70">
        <f t="shared" si="35"/>
        <v>2.1611002617832886E-2</v>
      </c>
      <c r="E380" s="66"/>
      <c r="F380" s="68">
        <v>43817</v>
      </c>
      <c r="G380" s="67">
        <v>88.839995999999999</v>
      </c>
      <c r="H380" s="70">
        <f t="shared" si="36"/>
        <v>-5.8192143484868675E-3</v>
      </c>
      <c r="I380" s="65">
        <f t="shared" si="37"/>
        <v>0.11768617722901498</v>
      </c>
      <c r="J380" s="64"/>
      <c r="K380" s="64">
        <f t="shared" si="38"/>
        <v>2.0937082209592041E-2</v>
      </c>
      <c r="L380" s="64">
        <f t="shared" si="39"/>
        <v>-0.1101303686548732</v>
      </c>
    </row>
    <row r="381" spans="1:12" ht="15.75" customHeight="1" x14ac:dyDescent="0.35">
      <c r="A381" s="69" t="b">
        <f t="shared" si="34"/>
        <v>1</v>
      </c>
      <c r="B381" s="68">
        <v>43816</v>
      </c>
      <c r="C381" s="67">
        <v>66.169998000000007</v>
      </c>
      <c r="D381" s="70">
        <f t="shared" si="35"/>
        <v>-2.712886291269978E-3</v>
      </c>
      <c r="E381" s="66"/>
      <c r="F381" s="68">
        <v>43816</v>
      </c>
      <c r="G381" s="67">
        <v>89.360000999999997</v>
      </c>
      <c r="H381" s="70">
        <f t="shared" si="36"/>
        <v>8.2365341837933315E-3</v>
      </c>
      <c r="I381" s="65">
        <f t="shared" si="37"/>
        <v>0.12104858944575791</v>
      </c>
      <c r="J381" s="64"/>
      <c r="K381" s="64">
        <f t="shared" si="38"/>
        <v>3.9282807989737996E-2</v>
      </c>
      <c r="L381" s="64">
        <f t="shared" si="39"/>
        <v>-0.10098525007056627</v>
      </c>
    </row>
    <row r="382" spans="1:12" ht="15.75" customHeight="1" x14ac:dyDescent="0.35">
      <c r="A382" s="69" t="b">
        <f t="shared" si="34"/>
        <v>1</v>
      </c>
      <c r="B382" s="68">
        <v>43815</v>
      </c>
      <c r="C382" s="67">
        <v>66.349997999999999</v>
      </c>
      <c r="D382" s="70">
        <f t="shared" si="35"/>
        <v>4.4224062885992232E-2</v>
      </c>
      <c r="E382" s="66"/>
      <c r="F382" s="68">
        <v>43815</v>
      </c>
      <c r="G382" s="67">
        <v>88.629997000000003</v>
      </c>
      <c r="H382" s="70">
        <f t="shared" si="36"/>
        <v>1.1988981228842732E-2</v>
      </c>
      <c r="I382" s="65">
        <f t="shared" si="37"/>
        <v>0.12133989357573807</v>
      </c>
      <c r="J382" s="64"/>
      <c r="K382" s="64">
        <f t="shared" si="38"/>
        <v>4.1920436081437085E-2</v>
      </c>
      <c r="L382" s="64">
        <f t="shared" si="39"/>
        <v>-9.0700591102839637E-2</v>
      </c>
    </row>
    <row r="383" spans="1:12" ht="15.75" customHeight="1" x14ac:dyDescent="0.35">
      <c r="A383" s="69" t="b">
        <f t="shared" si="34"/>
        <v>1</v>
      </c>
      <c r="B383" s="68">
        <v>43812</v>
      </c>
      <c r="C383" s="67">
        <v>63.540000999999997</v>
      </c>
      <c r="D383" s="70">
        <f t="shared" si="35"/>
        <v>1.6802671889816878E-2</v>
      </c>
      <c r="E383" s="66"/>
      <c r="F383" s="68">
        <v>43812</v>
      </c>
      <c r="G383" s="67">
        <v>87.580001999999993</v>
      </c>
      <c r="H383" s="70">
        <f t="shared" si="36"/>
        <v>-1.0059895896237236E-2</v>
      </c>
      <c r="I383" s="65">
        <f t="shared" si="37"/>
        <v>0.11159985372141107</v>
      </c>
      <c r="J383" s="64"/>
      <c r="K383" s="64">
        <f t="shared" si="38"/>
        <v>4.0738098051230104E-2</v>
      </c>
      <c r="L383" s="64">
        <f t="shared" si="39"/>
        <v>-0.16312777813406201</v>
      </c>
    </row>
    <row r="384" spans="1:12" ht="15.75" customHeight="1" x14ac:dyDescent="0.35">
      <c r="A384" s="69" t="b">
        <f t="shared" si="34"/>
        <v>1</v>
      </c>
      <c r="B384" s="68">
        <v>43811</v>
      </c>
      <c r="C384" s="67">
        <v>62.490001999999997</v>
      </c>
      <c r="D384" s="70">
        <f t="shared" si="35"/>
        <v>-1.6215333753148764E-2</v>
      </c>
      <c r="E384" s="66"/>
      <c r="F384" s="68">
        <v>43811</v>
      </c>
      <c r="G384" s="67">
        <v>88.470000999999996</v>
      </c>
      <c r="H384" s="70">
        <f t="shared" si="36"/>
        <v>1.6662882670519963E-2</v>
      </c>
      <c r="I384" s="65">
        <f t="shared" si="37"/>
        <v>0.11620915358716979</v>
      </c>
      <c r="J384" s="64"/>
      <c r="K384" s="64">
        <f t="shared" si="38"/>
        <v>5.5581780225295155E-2</v>
      </c>
      <c r="L384" s="64">
        <f t="shared" si="39"/>
        <v>-7.4775704235876234E-2</v>
      </c>
    </row>
    <row r="385" spans="1:12" ht="15.75" customHeight="1" x14ac:dyDescent="0.35">
      <c r="A385" s="69" t="b">
        <f t="shared" si="34"/>
        <v>1</v>
      </c>
      <c r="B385" s="68">
        <v>43810</v>
      </c>
      <c r="C385" s="67">
        <v>63.52</v>
      </c>
      <c r="D385" s="70">
        <f t="shared" si="35"/>
        <v>-1.6261421712869595E-2</v>
      </c>
      <c r="E385" s="66"/>
      <c r="F385" s="68">
        <v>43810</v>
      </c>
      <c r="G385" s="67">
        <v>87.019997000000004</v>
      </c>
      <c r="H385" s="70">
        <f t="shared" si="36"/>
        <v>5.8952142897881199E-3</v>
      </c>
      <c r="I385" s="65">
        <f t="shared" si="37"/>
        <v>0.1218101635741918</v>
      </c>
      <c r="J385" s="64"/>
      <c r="K385" s="64">
        <f t="shared" si="38"/>
        <v>6.1459533498438162E-2</v>
      </c>
      <c r="L385" s="64">
        <f t="shared" si="39"/>
        <v>-2.9900788918568549E-2</v>
      </c>
    </row>
    <row r="386" spans="1:12" ht="15.75" customHeight="1" x14ac:dyDescent="0.35">
      <c r="A386" s="69" t="b">
        <f t="shared" ref="A386:A449" si="40">B386=F386</f>
        <v>1</v>
      </c>
      <c r="B386" s="68">
        <v>43809</v>
      </c>
      <c r="C386" s="67">
        <v>64.569999999999993</v>
      </c>
      <c r="D386" s="70">
        <f t="shared" ref="D386:D449" si="41">C386/C387-1</f>
        <v>-2.0776493152062869E-2</v>
      </c>
      <c r="E386" s="66"/>
      <c r="F386" s="68">
        <v>43809</v>
      </c>
      <c r="G386" s="67">
        <v>86.510002</v>
      </c>
      <c r="H386" s="70">
        <f t="shared" ref="H386:H449" si="42">G386/G387-1</f>
        <v>-1.2555632775303804E-2</v>
      </c>
      <c r="I386" s="65">
        <f t="shared" ref="I386:I449" si="43">CORREL(D386:D887,H386:H887)</f>
        <v>0.12371233541702384</v>
      </c>
      <c r="J386" s="64"/>
      <c r="K386" s="64">
        <f t="shared" ref="K386:K414" si="44">CORREL(D386:D475,H386:H475)</f>
        <v>0.1054418539697109</v>
      </c>
      <c r="L386" s="64">
        <f t="shared" ref="L386:L449" si="45">CORREL(D386:D416,H386:H416)</f>
        <v>2.3875228533350001E-2</v>
      </c>
    </row>
    <row r="387" spans="1:12" ht="15.75" customHeight="1" x14ac:dyDescent="0.35">
      <c r="A387" s="69" t="b">
        <f t="shared" si="40"/>
        <v>1</v>
      </c>
      <c r="B387" s="68">
        <v>43808</v>
      </c>
      <c r="C387" s="67">
        <v>65.940002000000007</v>
      </c>
      <c r="D387" s="70">
        <f t="shared" si="41"/>
        <v>5.100414246081808E-2</v>
      </c>
      <c r="E387" s="66"/>
      <c r="F387" s="68">
        <v>43808</v>
      </c>
      <c r="G387" s="67">
        <v>87.610000999999997</v>
      </c>
      <c r="H387" s="70">
        <f t="shared" si="42"/>
        <v>-1.0950564214256775E-2</v>
      </c>
      <c r="I387" s="65">
        <f t="shared" si="43"/>
        <v>0.11939358032652087</v>
      </c>
      <c r="J387" s="64"/>
      <c r="K387" s="64">
        <f t="shared" si="44"/>
        <v>0.10344462053341891</v>
      </c>
      <c r="L387" s="64">
        <f t="shared" si="45"/>
        <v>-3.9541645860717949E-2</v>
      </c>
    </row>
    <row r="388" spans="1:12" ht="15.75" customHeight="1" x14ac:dyDescent="0.35">
      <c r="A388" s="69" t="b">
        <f t="shared" si="40"/>
        <v>1</v>
      </c>
      <c r="B388" s="68">
        <v>43805</v>
      </c>
      <c r="C388" s="67">
        <v>62.740001999999997</v>
      </c>
      <c r="D388" s="70">
        <f t="shared" si="41"/>
        <v>-9.9468870373729756E-2</v>
      </c>
      <c r="E388" s="66"/>
      <c r="F388" s="68">
        <v>43805</v>
      </c>
      <c r="G388" s="67">
        <v>88.580001999999993</v>
      </c>
      <c r="H388" s="70">
        <f t="shared" si="42"/>
        <v>8.1948667403271003E-3</v>
      </c>
      <c r="I388" s="65">
        <f t="shared" si="43"/>
        <v>0.13427506657033872</v>
      </c>
      <c r="J388" s="64"/>
      <c r="K388" s="64">
        <f t="shared" si="44"/>
        <v>0.12168507507389717</v>
      </c>
      <c r="L388" s="64">
        <f t="shared" si="45"/>
        <v>9.8731358151176191E-3</v>
      </c>
    </row>
    <row r="389" spans="1:12" ht="15.75" customHeight="1" x14ac:dyDescent="0.35">
      <c r="A389" s="69" t="b">
        <f t="shared" si="40"/>
        <v>1</v>
      </c>
      <c r="B389" s="68">
        <v>43804</v>
      </c>
      <c r="C389" s="67">
        <v>69.669998000000007</v>
      </c>
      <c r="D389" s="70">
        <f t="shared" si="41"/>
        <v>-4.145240196472666E-3</v>
      </c>
      <c r="E389" s="66"/>
      <c r="F389" s="68">
        <v>43804</v>
      </c>
      <c r="G389" s="67">
        <v>87.860000999999997</v>
      </c>
      <c r="H389" s="70">
        <f t="shared" si="42"/>
        <v>-3.5159011799003048E-3</v>
      </c>
      <c r="I389" s="65">
        <f t="shared" si="43"/>
        <v>0.15862618488812702</v>
      </c>
      <c r="J389" s="64"/>
      <c r="K389" s="64">
        <f t="shared" si="44"/>
        <v>0.15069836004065384</v>
      </c>
      <c r="L389" s="64">
        <f t="shared" si="45"/>
        <v>0.1207242914745319</v>
      </c>
    </row>
    <row r="390" spans="1:12" ht="15.75" customHeight="1" x14ac:dyDescent="0.35">
      <c r="A390" s="69" t="b">
        <f t="shared" si="40"/>
        <v>1</v>
      </c>
      <c r="B390" s="68">
        <v>43803</v>
      </c>
      <c r="C390" s="67">
        <v>69.959998999999996</v>
      </c>
      <c r="D390" s="70">
        <f t="shared" si="41"/>
        <v>-8.5686950257946037E-4</v>
      </c>
      <c r="E390" s="66"/>
      <c r="F390" s="68">
        <v>43803</v>
      </c>
      <c r="G390" s="67">
        <v>88.169998000000007</v>
      </c>
      <c r="H390" s="70">
        <f t="shared" si="42"/>
        <v>-7.8767297892404775E-3</v>
      </c>
      <c r="I390" s="65">
        <f t="shared" si="43"/>
        <v>0.15848074446546268</v>
      </c>
      <c r="J390" s="64"/>
      <c r="K390" s="64">
        <f t="shared" si="44"/>
        <v>0.14924460102006915</v>
      </c>
      <c r="L390" s="64">
        <f t="shared" si="45"/>
        <v>0.18292212912268963</v>
      </c>
    </row>
    <row r="391" spans="1:12" ht="15.75" customHeight="1" x14ac:dyDescent="0.35">
      <c r="A391" s="69" t="b">
        <f t="shared" si="40"/>
        <v>1</v>
      </c>
      <c r="B391" s="68">
        <v>43802</v>
      </c>
      <c r="C391" s="67">
        <v>70.019997000000004</v>
      </c>
      <c r="D391" s="70">
        <f t="shared" si="41"/>
        <v>1.5813100246626854E-2</v>
      </c>
      <c r="E391" s="66"/>
      <c r="F391" s="68">
        <v>43802</v>
      </c>
      <c r="G391" s="67">
        <v>88.870002999999997</v>
      </c>
      <c r="H391" s="70">
        <f t="shared" si="42"/>
        <v>-3.0121074870274267E-2</v>
      </c>
      <c r="I391" s="65">
        <f t="shared" si="43"/>
        <v>0.15889951222362256</v>
      </c>
      <c r="J391" s="64"/>
      <c r="K391" s="64">
        <f t="shared" si="44"/>
        <v>0.14491444491265268</v>
      </c>
      <c r="L391" s="64">
        <f t="shared" si="45"/>
        <v>0.17309555015462219</v>
      </c>
    </row>
    <row r="392" spans="1:12" ht="15.75" customHeight="1" x14ac:dyDescent="0.35">
      <c r="A392" s="69" t="b">
        <f t="shared" si="40"/>
        <v>1</v>
      </c>
      <c r="B392" s="68">
        <v>43801</v>
      </c>
      <c r="C392" s="67">
        <v>68.930000000000007</v>
      </c>
      <c r="D392" s="70">
        <f t="shared" si="41"/>
        <v>-7.4765100671140838E-2</v>
      </c>
      <c r="E392" s="66"/>
      <c r="F392" s="68">
        <v>43801</v>
      </c>
      <c r="G392" s="67">
        <v>91.629997000000003</v>
      </c>
      <c r="H392" s="70">
        <f t="shared" si="42"/>
        <v>-1.2607822868281549E-2</v>
      </c>
      <c r="I392" s="65">
        <f t="shared" si="43"/>
        <v>0.17541964019839837</v>
      </c>
      <c r="J392" s="64"/>
      <c r="K392" s="64">
        <f t="shared" si="44"/>
        <v>0.15311140344068955</v>
      </c>
      <c r="L392" s="64">
        <f t="shared" si="45"/>
        <v>0.24871179713176847</v>
      </c>
    </row>
    <row r="393" spans="1:12" ht="15.75" customHeight="1" x14ac:dyDescent="0.35">
      <c r="A393" s="69" t="b">
        <f t="shared" si="40"/>
        <v>1</v>
      </c>
      <c r="B393" s="68">
        <v>43798</v>
      </c>
      <c r="C393" s="67">
        <v>74.5</v>
      </c>
      <c r="D393" s="70">
        <f t="shared" si="41"/>
        <v>5.6695192853801757E-3</v>
      </c>
      <c r="E393" s="66"/>
      <c r="F393" s="68">
        <v>43798</v>
      </c>
      <c r="G393" s="67">
        <v>92.800003000000004</v>
      </c>
      <c r="H393" s="70">
        <f t="shared" si="42"/>
        <v>-2.6867274792027329E-3</v>
      </c>
      <c r="I393" s="65">
        <f t="shared" si="43"/>
        <v>0.15813267878324605</v>
      </c>
      <c r="J393" s="64"/>
      <c r="K393" s="64">
        <f t="shared" si="44"/>
        <v>0.12627087041441817</v>
      </c>
      <c r="L393" s="64">
        <f t="shared" si="45"/>
        <v>0.13502007357451332</v>
      </c>
    </row>
    <row r="394" spans="1:12" ht="15.75" customHeight="1" x14ac:dyDescent="0.35">
      <c r="A394" s="69" t="b">
        <f t="shared" si="40"/>
        <v>1</v>
      </c>
      <c r="B394" s="68">
        <v>43796</v>
      </c>
      <c r="C394" s="67">
        <v>74.080001999999993</v>
      </c>
      <c r="D394" s="70">
        <f t="shared" si="41"/>
        <v>-1.4369371241651496E-2</v>
      </c>
      <c r="E394" s="66"/>
      <c r="F394" s="68">
        <v>43796</v>
      </c>
      <c r="G394" s="67">
        <v>93.050003000000004</v>
      </c>
      <c r="H394" s="70">
        <f t="shared" si="42"/>
        <v>3.1263582767064868E-3</v>
      </c>
      <c r="I394" s="65">
        <f t="shared" si="43"/>
        <v>0.15879549934759368</v>
      </c>
      <c r="J394" s="64"/>
      <c r="K394" s="64">
        <f t="shared" si="44"/>
        <v>0.12606353155376662</v>
      </c>
      <c r="L394" s="64">
        <f t="shared" si="45"/>
        <v>-1.3588788663134113E-2</v>
      </c>
    </row>
    <row r="395" spans="1:12" ht="15.75" customHeight="1" x14ac:dyDescent="0.35">
      <c r="A395" s="69" t="b">
        <f t="shared" si="40"/>
        <v>1</v>
      </c>
      <c r="B395" s="68">
        <v>43795</v>
      </c>
      <c r="C395" s="67">
        <v>75.160004000000001</v>
      </c>
      <c r="D395" s="70">
        <f t="shared" si="41"/>
        <v>8.1824409852806479E-3</v>
      </c>
      <c r="E395" s="66"/>
      <c r="F395" s="68">
        <v>43795</v>
      </c>
      <c r="G395" s="67">
        <v>92.760002</v>
      </c>
      <c r="H395" s="70">
        <f t="shared" si="42"/>
        <v>2.5940878489218999E-3</v>
      </c>
      <c r="I395" s="65">
        <f t="shared" si="43"/>
        <v>0.15973042989857847</v>
      </c>
      <c r="J395" s="64"/>
      <c r="K395" s="64">
        <f t="shared" si="44"/>
        <v>0.13029849776576546</v>
      </c>
      <c r="L395" s="64">
        <f t="shared" si="45"/>
        <v>-8.2655538408122411E-3</v>
      </c>
    </row>
    <row r="396" spans="1:12" ht="15.75" customHeight="1" x14ac:dyDescent="0.35">
      <c r="A396" s="69" t="b">
        <f t="shared" si="40"/>
        <v>1</v>
      </c>
      <c r="B396" s="68">
        <v>43794</v>
      </c>
      <c r="C396" s="67">
        <v>74.550003000000004</v>
      </c>
      <c r="D396" s="70">
        <f t="shared" si="41"/>
        <v>1.89994385456842E-2</v>
      </c>
      <c r="E396" s="66"/>
      <c r="F396" s="68">
        <v>43794</v>
      </c>
      <c r="G396" s="67">
        <v>92.519997000000004</v>
      </c>
      <c r="H396" s="70">
        <f t="shared" si="42"/>
        <v>8.0627370675827592E-3</v>
      </c>
      <c r="I396" s="65">
        <f t="shared" si="43"/>
        <v>0.15939961327003208</v>
      </c>
      <c r="J396" s="64"/>
      <c r="K396" s="64">
        <f t="shared" si="44"/>
        <v>0.12829255499056783</v>
      </c>
      <c r="L396" s="64">
        <f t="shared" si="45"/>
        <v>-3.2958172784837182E-3</v>
      </c>
    </row>
    <row r="397" spans="1:12" ht="15.75" customHeight="1" x14ac:dyDescent="0.35">
      <c r="A397" s="69" t="b">
        <f t="shared" si="40"/>
        <v>1</v>
      </c>
      <c r="B397" s="68">
        <v>43791</v>
      </c>
      <c r="C397" s="67">
        <v>73.160004000000001</v>
      </c>
      <c r="D397" s="70">
        <f t="shared" si="41"/>
        <v>4.6338759906715099E-2</v>
      </c>
      <c r="E397" s="66"/>
      <c r="F397" s="68">
        <v>43791</v>
      </c>
      <c r="G397" s="67">
        <v>91.779999000000004</v>
      </c>
      <c r="H397" s="70">
        <f t="shared" si="42"/>
        <v>8.904012213872603E-3</v>
      </c>
      <c r="I397" s="65">
        <f t="shared" si="43"/>
        <v>0.15635715211563439</v>
      </c>
      <c r="J397" s="64"/>
      <c r="K397" s="64">
        <f t="shared" si="44"/>
        <v>0.13007435826650496</v>
      </c>
      <c r="L397" s="64">
        <f t="shared" si="45"/>
        <v>-1.9862704659848154E-2</v>
      </c>
    </row>
    <row r="398" spans="1:12" ht="15.75" customHeight="1" x14ac:dyDescent="0.35">
      <c r="A398" s="69" t="b">
        <f t="shared" si="40"/>
        <v>1</v>
      </c>
      <c r="B398" s="68">
        <v>43790</v>
      </c>
      <c r="C398" s="67">
        <v>69.919998000000007</v>
      </c>
      <c r="D398" s="70">
        <f t="shared" si="41"/>
        <v>-1.5072545853572095E-2</v>
      </c>
      <c r="E398" s="66"/>
      <c r="F398" s="68">
        <v>43790</v>
      </c>
      <c r="G398" s="67">
        <v>90.970000999999996</v>
      </c>
      <c r="H398" s="70">
        <f t="shared" si="42"/>
        <v>-7.9606981884634553E-3</v>
      </c>
      <c r="I398" s="65">
        <f t="shared" si="43"/>
        <v>0.14894771669578497</v>
      </c>
      <c r="J398" s="64"/>
      <c r="K398" s="64">
        <f t="shared" si="44"/>
        <v>0.1101649612675925</v>
      </c>
      <c r="L398" s="64">
        <f t="shared" si="45"/>
        <v>-9.7425006928297017E-2</v>
      </c>
    </row>
    <row r="399" spans="1:12" ht="15.75" customHeight="1" x14ac:dyDescent="0.35">
      <c r="A399" s="69" t="b">
        <f t="shared" si="40"/>
        <v>1</v>
      </c>
      <c r="B399" s="68">
        <v>43789</v>
      </c>
      <c r="C399" s="67">
        <v>70.989998</v>
      </c>
      <c r="D399" s="70">
        <f t="shared" si="41"/>
        <v>1.9385396602317639E-2</v>
      </c>
      <c r="E399" s="66"/>
      <c r="F399" s="68">
        <v>43789</v>
      </c>
      <c r="G399" s="67">
        <v>91.699996999999996</v>
      </c>
      <c r="H399" s="70">
        <f t="shared" si="42"/>
        <v>-1.7043670092789509E-2</v>
      </c>
      <c r="I399" s="65">
        <f t="shared" si="43"/>
        <v>0.14659051852883254</v>
      </c>
      <c r="J399" s="64"/>
      <c r="K399" s="64">
        <f t="shared" si="44"/>
        <v>0.11523800092161229</v>
      </c>
      <c r="L399" s="64">
        <f t="shared" si="45"/>
        <v>-0.13430293077563801</v>
      </c>
    </row>
    <row r="400" spans="1:12" ht="15.75" customHeight="1" x14ac:dyDescent="0.35">
      <c r="A400" s="69" t="b">
        <f t="shared" si="40"/>
        <v>1</v>
      </c>
      <c r="B400" s="68">
        <v>43788</v>
      </c>
      <c r="C400" s="67">
        <v>69.639999000000003</v>
      </c>
      <c r="D400" s="70">
        <f t="shared" si="41"/>
        <v>-6.2785814418211405E-3</v>
      </c>
      <c r="E400" s="66"/>
      <c r="F400" s="68">
        <v>43788</v>
      </c>
      <c r="G400" s="67">
        <v>93.290001000000004</v>
      </c>
      <c r="H400" s="70">
        <f t="shared" si="42"/>
        <v>5.6053036198762118E-3</v>
      </c>
      <c r="I400" s="65">
        <f t="shared" si="43"/>
        <v>0.15762053958698058</v>
      </c>
      <c r="J400" s="64"/>
      <c r="K400" s="64">
        <f t="shared" si="44"/>
        <v>0.10522827737215833</v>
      </c>
      <c r="L400" s="64">
        <f t="shared" si="45"/>
        <v>-5.4274044101690039E-2</v>
      </c>
    </row>
    <row r="401" spans="1:12" ht="15.75" customHeight="1" x14ac:dyDescent="0.35">
      <c r="A401" s="69" t="b">
        <f t="shared" si="40"/>
        <v>1</v>
      </c>
      <c r="B401" s="68">
        <v>43787</v>
      </c>
      <c r="C401" s="67">
        <v>70.080001999999993</v>
      </c>
      <c r="D401" s="70">
        <f t="shared" si="41"/>
        <v>9.9985713469896709E-4</v>
      </c>
      <c r="E401" s="66"/>
      <c r="F401" s="68">
        <v>43787</v>
      </c>
      <c r="G401" s="67">
        <v>92.769997000000004</v>
      </c>
      <c r="H401" s="70">
        <f t="shared" si="42"/>
        <v>2.810452863248214E-3</v>
      </c>
      <c r="I401" s="65">
        <f t="shared" si="43"/>
        <v>0.15825041909962528</v>
      </c>
      <c r="J401" s="64"/>
      <c r="K401" s="64">
        <f t="shared" si="44"/>
        <v>0.10323736292498724</v>
      </c>
      <c r="L401" s="64">
        <f t="shared" si="45"/>
        <v>-4.8613364347518444E-2</v>
      </c>
    </row>
    <row r="402" spans="1:12" ht="15.75" customHeight="1" x14ac:dyDescent="0.35">
      <c r="A402" s="69" t="b">
        <f t="shared" si="40"/>
        <v>1</v>
      </c>
      <c r="B402" s="68">
        <v>43784</v>
      </c>
      <c r="C402" s="67">
        <v>70.010002</v>
      </c>
      <c r="D402" s="70">
        <f t="shared" si="41"/>
        <v>3.3510541290538542E-2</v>
      </c>
      <c r="E402" s="66"/>
      <c r="F402" s="68">
        <v>43784</v>
      </c>
      <c r="G402" s="67">
        <v>92.510002</v>
      </c>
      <c r="H402" s="70">
        <f t="shared" si="42"/>
        <v>-1.0803069956866196E-4</v>
      </c>
      <c r="I402" s="65">
        <f t="shared" si="43"/>
        <v>0.1581241335608255</v>
      </c>
      <c r="J402" s="64"/>
      <c r="K402" s="64">
        <f t="shared" si="44"/>
        <v>0.11403176786377051</v>
      </c>
      <c r="L402" s="64">
        <f t="shared" si="45"/>
        <v>-4.9204130627204128E-2</v>
      </c>
    </row>
    <row r="403" spans="1:12" ht="15.75" customHeight="1" x14ac:dyDescent="0.35">
      <c r="A403" s="69" t="b">
        <f t="shared" si="40"/>
        <v>1</v>
      </c>
      <c r="B403" s="68">
        <v>43783</v>
      </c>
      <c r="C403" s="67">
        <v>67.739998</v>
      </c>
      <c r="D403" s="70">
        <f t="shared" si="41"/>
        <v>-3.9700631092467464E-3</v>
      </c>
      <c r="E403" s="66"/>
      <c r="F403" s="68">
        <v>43783</v>
      </c>
      <c r="G403" s="67">
        <v>92.519997000000004</v>
      </c>
      <c r="H403" s="70">
        <f t="shared" si="42"/>
        <v>1.0820060827094746E-3</v>
      </c>
      <c r="I403" s="65">
        <f t="shared" si="43"/>
        <v>0.16010984615083426</v>
      </c>
      <c r="J403" s="64"/>
      <c r="K403" s="64">
        <f t="shared" si="44"/>
        <v>0.1158127079476015</v>
      </c>
      <c r="L403" s="64">
        <f t="shared" si="45"/>
        <v>-7.9297259740561205E-2</v>
      </c>
    </row>
    <row r="404" spans="1:12" ht="15.75" customHeight="1" x14ac:dyDescent="0.35">
      <c r="A404" s="69" t="b">
        <f t="shared" si="40"/>
        <v>1</v>
      </c>
      <c r="B404" s="68">
        <v>43782</v>
      </c>
      <c r="C404" s="67">
        <v>68.010002</v>
      </c>
      <c r="D404" s="70">
        <f t="shared" si="41"/>
        <v>1.4708823529407944E-4</v>
      </c>
      <c r="E404" s="66"/>
      <c r="F404" s="68">
        <v>43782</v>
      </c>
      <c r="G404" s="67">
        <v>92.419998000000007</v>
      </c>
      <c r="H404" s="70">
        <f t="shared" si="42"/>
        <v>-3.2355802066912354E-3</v>
      </c>
      <c r="I404" s="65">
        <f t="shared" si="43"/>
        <v>0.16012645780612481</v>
      </c>
      <c r="J404" s="64"/>
      <c r="K404" s="64">
        <f t="shared" si="44"/>
        <v>0.11548126150736263</v>
      </c>
      <c r="L404" s="64">
        <f t="shared" si="45"/>
        <v>5.0861499557279734E-2</v>
      </c>
    </row>
    <row r="405" spans="1:12" ht="15.75" customHeight="1" x14ac:dyDescent="0.35">
      <c r="A405" s="69" t="b">
        <f t="shared" si="40"/>
        <v>1</v>
      </c>
      <c r="B405" s="68">
        <v>43781</v>
      </c>
      <c r="C405" s="67">
        <v>68</v>
      </c>
      <c r="D405" s="70">
        <f t="shared" si="41"/>
        <v>-5.7025735590375826E-3</v>
      </c>
      <c r="E405" s="66"/>
      <c r="F405" s="68">
        <v>43781</v>
      </c>
      <c r="G405" s="67">
        <v>92.720000999999996</v>
      </c>
      <c r="H405" s="70">
        <f t="shared" si="42"/>
        <v>-8.660301600131648E-3</v>
      </c>
      <c r="I405" s="65">
        <f t="shared" si="43"/>
        <v>0.16044949254026389</v>
      </c>
      <c r="J405" s="64"/>
      <c r="K405" s="64">
        <f t="shared" si="44"/>
        <v>0.11341846406500196</v>
      </c>
      <c r="L405" s="64">
        <f t="shared" si="45"/>
        <v>5.3577881827073306E-2</v>
      </c>
    </row>
    <row r="406" spans="1:12" ht="15.75" customHeight="1" x14ac:dyDescent="0.35">
      <c r="A406" s="69" t="b">
        <f t="shared" si="40"/>
        <v>1</v>
      </c>
      <c r="B406" s="68">
        <v>43780</v>
      </c>
      <c r="C406" s="67">
        <v>68.389999000000003</v>
      </c>
      <c r="D406" s="70">
        <f t="shared" si="41"/>
        <v>-2.0901918995044122E-2</v>
      </c>
      <c r="E406" s="66"/>
      <c r="F406" s="68">
        <v>43780</v>
      </c>
      <c r="G406" s="67">
        <v>93.529999000000004</v>
      </c>
      <c r="H406" s="70">
        <f t="shared" si="42"/>
        <v>9.6315280472691889E-4</v>
      </c>
      <c r="I406" s="65">
        <f t="shared" si="43"/>
        <v>0.16003175079239332</v>
      </c>
      <c r="J406" s="64"/>
      <c r="K406" s="64">
        <f t="shared" si="44"/>
        <v>0.11276882343081138</v>
      </c>
      <c r="L406" s="64">
        <f t="shared" si="45"/>
        <v>5.2297726581340236E-2</v>
      </c>
    </row>
    <row r="407" spans="1:12" ht="15.75" customHeight="1" x14ac:dyDescent="0.35">
      <c r="A407" s="69" t="b">
        <f t="shared" si="40"/>
        <v>1</v>
      </c>
      <c r="B407" s="68">
        <v>43777</v>
      </c>
      <c r="C407" s="67">
        <v>69.849997999999999</v>
      </c>
      <c r="D407" s="70">
        <f t="shared" si="41"/>
        <v>4.5502171695918969E-2</v>
      </c>
      <c r="E407" s="66"/>
      <c r="F407" s="68">
        <v>43777</v>
      </c>
      <c r="G407" s="67">
        <v>93.440002000000007</v>
      </c>
      <c r="H407" s="70">
        <f t="shared" si="42"/>
        <v>-3.8379636299158415E-3</v>
      </c>
      <c r="I407" s="65">
        <f t="shared" si="43"/>
        <v>0.16040578828393973</v>
      </c>
      <c r="J407" s="64"/>
      <c r="K407" s="64">
        <f t="shared" si="44"/>
        <v>0.11233863043235069</v>
      </c>
      <c r="L407" s="64">
        <f t="shared" si="45"/>
        <v>6.9993404951512503E-2</v>
      </c>
    </row>
    <row r="408" spans="1:12" ht="15.75" customHeight="1" x14ac:dyDescent="0.35">
      <c r="A408" s="69" t="b">
        <f t="shared" si="40"/>
        <v>1</v>
      </c>
      <c r="B408" s="68">
        <v>43776</v>
      </c>
      <c r="C408" s="67">
        <v>66.809997999999993</v>
      </c>
      <c r="D408" s="70">
        <f t="shared" si="41"/>
        <v>-2.9932664075038584E-4</v>
      </c>
      <c r="E408" s="66"/>
      <c r="F408" s="68">
        <v>43776</v>
      </c>
      <c r="G408" s="67">
        <v>93.800003000000004</v>
      </c>
      <c r="H408" s="70">
        <f t="shared" si="42"/>
        <v>4.9282946187398924E-3</v>
      </c>
      <c r="I408" s="65">
        <f t="shared" si="43"/>
        <v>0.16861434335284473</v>
      </c>
      <c r="J408" s="64"/>
      <c r="K408" s="64">
        <f t="shared" si="44"/>
        <v>0.15012365543908396</v>
      </c>
      <c r="L408" s="64">
        <f t="shared" si="45"/>
        <v>9.3343124538597708E-2</v>
      </c>
    </row>
    <row r="409" spans="1:12" ht="15.75" customHeight="1" x14ac:dyDescent="0.35">
      <c r="A409" s="69" t="b">
        <f t="shared" si="40"/>
        <v>1</v>
      </c>
      <c r="B409" s="68">
        <v>43775</v>
      </c>
      <c r="C409" s="67">
        <v>66.830001999999993</v>
      </c>
      <c r="D409" s="70">
        <f t="shared" si="41"/>
        <v>-8.9695023018332432E-4</v>
      </c>
      <c r="E409" s="66"/>
      <c r="F409" s="68">
        <v>43775</v>
      </c>
      <c r="G409" s="67">
        <v>93.339995999999999</v>
      </c>
      <c r="H409" s="70">
        <f t="shared" si="42"/>
        <v>2.3624677073947886E-3</v>
      </c>
      <c r="I409" s="65">
        <f t="shared" si="43"/>
        <v>0.16845220093736968</v>
      </c>
      <c r="J409" s="64"/>
      <c r="K409" s="64">
        <f t="shared" si="44"/>
        <v>0.1476649496579549</v>
      </c>
      <c r="L409" s="64">
        <f t="shared" si="45"/>
        <v>9.145977087762272E-2</v>
      </c>
    </row>
    <row r="410" spans="1:12" ht="15.75" customHeight="1" x14ac:dyDescent="0.35">
      <c r="A410" s="69" t="b">
        <f t="shared" si="40"/>
        <v>1</v>
      </c>
      <c r="B410" s="68">
        <v>43774</v>
      </c>
      <c r="C410" s="67">
        <v>66.889999000000003</v>
      </c>
      <c r="D410" s="70">
        <f t="shared" si="41"/>
        <v>-4.6063945547748952E-2</v>
      </c>
      <c r="E410" s="66"/>
      <c r="F410" s="68">
        <v>43774</v>
      </c>
      <c r="G410" s="67">
        <v>93.120002999999997</v>
      </c>
      <c r="H410" s="70">
        <f t="shared" si="42"/>
        <v>7.901331398434186E-3</v>
      </c>
      <c r="I410" s="65">
        <f t="shared" si="43"/>
        <v>0.16839890587875714</v>
      </c>
      <c r="J410" s="64"/>
      <c r="K410" s="64">
        <f t="shared" si="44"/>
        <v>0.14196310155179065</v>
      </c>
      <c r="L410" s="64">
        <f t="shared" si="45"/>
        <v>9.1981079396976237E-2</v>
      </c>
    </row>
    <row r="411" spans="1:12" ht="15.75" customHeight="1" x14ac:dyDescent="0.35">
      <c r="A411" s="69" t="b">
        <f t="shared" si="40"/>
        <v>1</v>
      </c>
      <c r="B411" s="68">
        <v>43773</v>
      </c>
      <c r="C411" s="67">
        <v>70.120002999999997</v>
      </c>
      <c r="D411" s="70">
        <f t="shared" si="41"/>
        <v>-3.8357153549611889E-3</v>
      </c>
      <c r="E411" s="66"/>
      <c r="F411" s="68">
        <v>43773</v>
      </c>
      <c r="G411" s="67">
        <v>92.389999000000003</v>
      </c>
      <c r="H411" s="70">
        <f t="shared" si="42"/>
        <v>8.0741623988180855E-3</v>
      </c>
      <c r="I411" s="65">
        <f t="shared" si="43"/>
        <v>0.17867376016481479</v>
      </c>
      <c r="J411" s="64"/>
      <c r="K411" s="64">
        <f t="shared" si="44"/>
        <v>0.14703302719305275</v>
      </c>
      <c r="L411" s="64">
        <f t="shared" si="45"/>
        <v>0.11248245115683757</v>
      </c>
    </row>
    <row r="412" spans="1:12" ht="15.75" customHeight="1" x14ac:dyDescent="0.35">
      <c r="A412" s="69" t="b">
        <f t="shared" si="40"/>
        <v>1</v>
      </c>
      <c r="B412" s="68">
        <v>43770</v>
      </c>
      <c r="C412" s="67">
        <v>70.389999000000003</v>
      </c>
      <c r="D412" s="70">
        <f t="shared" si="41"/>
        <v>7.1540994012604386E-3</v>
      </c>
      <c r="E412" s="66"/>
      <c r="F412" s="68">
        <v>43770</v>
      </c>
      <c r="G412" s="67">
        <v>91.650002000000001</v>
      </c>
      <c r="H412" s="70">
        <f t="shared" si="42"/>
        <v>8.9168431931678782E-3</v>
      </c>
      <c r="I412" s="65">
        <f t="shared" si="43"/>
        <v>0.17924481395138306</v>
      </c>
      <c r="J412" s="64"/>
      <c r="K412" s="64">
        <f t="shared" si="44"/>
        <v>0.1600996858399974</v>
      </c>
      <c r="L412" s="64">
        <f t="shared" si="45"/>
        <v>0.11918640582693596</v>
      </c>
    </row>
    <row r="413" spans="1:12" ht="15.75" customHeight="1" x14ac:dyDescent="0.35">
      <c r="A413" s="69" t="b">
        <f t="shared" si="40"/>
        <v>1</v>
      </c>
      <c r="B413" s="68">
        <v>43769</v>
      </c>
      <c r="C413" s="67">
        <v>69.889999000000003</v>
      </c>
      <c r="D413" s="70">
        <f t="shared" si="41"/>
        <v>-1.5714428571428352E-3</v>
      </c>
      <c r="E413" s="66"/>
      <c r="F413" s="68">
        <v>43769</v>
      </c>
      <c r="G413" s="67">
        <v>90.839995999999999</v>
      </c>
      <c r="H413" s="70">
        <f t="shared" si="42"/>
        <v>-9.0542382252479792E-3</v>
      </c>
      <c r="I413" s="65">
        <f t="shared" si="43"/>
        <v>0.17765326461413125</v>
      </c>
      <c r="J413" s="64"/>
      <c r="K413" s="64">
        <f t="shared" si="44"/>
        <v>0.1592612183220847</v>
      </c>
      <c r="L413" s="64">
        <f t="shared" si="45"/>
        <v>0.10346381616387508</v>
      </c>
    </row>
    <row r="414" spans="1:12" ht="15.75" customHeight="1" x14ac:dyDescent="0.35">
      <c r="A414" s="69" t="b">
        <f t="shared" si="40"/>
        <v>1</v>
      </c>
      <c r="B414" s="68">
        <v>43768</v>
      </c>
      <c r="C414" s="67">
        <v>70</v>
      </c>
      <c r="D414" s="70">
        <f t="shared" si="41"/>
        <v>6.8865508287234922E-2</v>
      </c>
      <c r="E414" s="66"/>
      <c r="F414" s="68">
        <v>43768</v>
      </c>
      <c r="G414" s="67">
        <v>91.669998000000007</v>
      </c>
      <c r="H414" s="70">
        <f t="shared" si="42"/>
        <v>7.0306383283602614E-3</v>
      </c>
      <c r="I414" s="65">
        <f t="shared" si="43"/>
        <v>0.17828392165681675</v>
      </c>
      <c r="J414" s="64"/>
      <c r="K414" s="64">
        <f t="shared" si="44"/>
        <v>0.17828392165681675</v>
      </c>
      <c r="L414" s="64">
        <f t="shared" si="45"/>
        <v>0.10912944773867611</v>
      </c>
    </row>
    <row r="415" spans="1:12" ht="15.75" customHeight="1" x14ac:dyDescent="0.35">
      <c r="A415" s="69" t="b">
        <f t="shared" si="40"/>
        <v>1</v>
      </c>
      <c r="B415" s="68">
        <v>43767</v>
      </c>
      <c r="C415" s="67">
        <v>65.489998</v>
      </c>
      <c r="D415" s="70">
        <f t="shared" si="41"/>
        <v>-1.6075721636890528E-2</v>
      </c>
      <c r="E415" s="66"/>
      <c r="F415" s="68">
        <v>43767</v>
      </c>
      <c r="G415" s="67">
        <v>91.029999000000004</v>
      </c>
      <c r="H415" s="70">
        <f t="shared" si="42"/>
        <v>-1.2582741889950344E-2</v>
      </c>
      <c r="I415" s="65">
        <f t="shared" si="43"/>
        <v>0.17237312325912066</v>
      </c>
      <c r="J415" s="64"/>
      <c r="K415" s="64"/>
      <c r="L415" s="64">
        <f t="shared" si="45"/>
        <v>0.13876587022196255</v>
      </c>
    </row>
    <row r="416" spans="1:12" ht="15.75" customHeight="1" x14ac:dyDescent="0.35">
      <c r="A416" s="69" t="b">
        <f t="shared" si="40"/>
        <v>1</v>
      </c>
      <c r="B416" s="68">
        <v>43766</v>
      </c>
      <c r="C416" s="67">
        <v>66.559997999999993</v>
      </c>
      <c r="D416" s="70">
        <f t="shared" si="41"/>
        <v>4.9014924365406998E-2</v>
      </c>
      <c r="E416" s="66"/>
      <c r="F416" s="68">
        <v>43766</v>
      </c>
      <c r="G416" s="67">
        <v>92.190002000000007</v>
      </c>
      <c r="H416" s="70">
        <f t="shared" si="42"/>
        <v>6.0017787647510534E-3</v>
      </c>
      <c r="I416" s="65">
        <f t="shared" si="43"/>
        <v>0.16865271746798075</v>
      </c>
      <c r="J416" s="64"/>
      <c r="K416" s="64"/>
      <c r="L416" s="64">
        <f t="shared" si="45"/>
        <v>3.9469787918541242E-2</v>
      </c>
    </row>
    <row r="417" spans="1:12" ht="15.75" customHeight="1" x14ac:dyDescent="0.35">
      <c r="A417" s="69" t="b">
        <f t="shared" si="40"/>
        <v>1</v>
      </c>
      <c r="B417" s="68">
        <v>43763</v>
      </c>
      <c r="C417" s="67">
        <v>63.450001</v>
      </c>
      <c r="D417" s="70">
        <f t="shared" si="41"/>
        <v>-1.6583943734529316E-2</v>
      </c>
      <c r="E417" s="66"/>
      <c r="F417" s="68">
        <v>43763</v>
      </c>
      <c r="G417" s="67">
        <v>91.639999000000003</v>
      </c>
      <c r="H417" s="70">
        <f t="shared" si="42"/>
        <v>2.0376361660758624E-2</v>
      </c>
      <c r="I417" s="65">
        <f t="shared" si="43"/>
        <v>0.1644676628843304</v>
      </c>
      <c r="J417" s="64"/>
      <c r="K417" s="64"/>
      <c r="L417" s="64">
        <f t="shared" si="45"/>
        <v>-4.0080689752257509E-2</v>
      </c>
    </row>
    <row r="418" spans="1:12" ht="15.75" customHeight="1" x14ac:dyDescent="0.35">
      <c r="A418" s="69" t="b">
        <f t="shared" si="40"/>
        <v>1</v>
      </c>
      <c r="B418" s="68">
        <v>43762</v>
      </c>
      <c r="C418" s="67">
        <v>64.519997000000004</v>
      </c>
      <c r="D418" s="70">
        <f t="shared" si="41"/>
        <v>3.9638993882710416E-2</v>
      </c>
      <c r="E418" s="66"/>
      <c r="F418" s="68">
        <v>43762</v>
      </c>
      <c r="G418" s="67">
        <v>89.809997999999993</v>
      </c>
      <c r="H418" s="70">
        <f t="shared" si="42"/>
        <v>-1.0011568186617525E-3</v>
      </c>
      <c r="I418" s="65">
        <f t="shared" si="43"/>
        <v>0.17372255084855548</v>
      </c>
      <c r="J418" s="64"/>
      <c r="K418" s="64"/>
      <c r="L418" s="64">
        <f t="shared" si="45"/>
        <v>-6.0197855699650298E-3</v>
      </c>
    </row>
    <row r="419" spans="1:12" ht="15.75" customHeight="1" x14ac:dyDescent="0.35">
      <c r="A419" s="69" t="b">
        <f t="shared" si="40"/>
        <v>1</v>
      </c>
      <c r="B419" s="68">
        <v>43761</v>
      </c>
      <c r="C419" s="67">
        <v>62.060001</v>
      </c>
      <c r="D419" s="70">
        <f t="shared" si="41"/>
        <v>9.6775806451621094E-4</v>
      </c>
      <c r="E419" s="66"/>
      <c r="F419" s="68">
        <v>43761</v>
      </c>
      <c r="G419" s="67">
        <v>89.900002000000001</v>
      </c>
      <c r="H419" s="70">
        <f t="shared" si="42"/>
        <v>2.1179690348676061E-3</v>
      </c>
      <c r="I419" s="65">
        <f t="shared" si="43"/>
        <v>0.178018759545536</v>
      </c>
      <c r="J419" s="64"/>
      <c r="K419" s="64"/>
      <c r="L419" s="64">
        <f t="shared" si="45"/>
        <v>1.2279266661439492E-2</v>
      </c>
    </row>
    <row r="420" spans="1:12" ht="15.75" customHeight="1" x14ac:dyDescent="0.35">
      <c r="A420" s="69" t="b">
        <f t="shared" si="40"/>
        <v>1</v>
      </c>
      <c r="B420" s="68">
        <v>43760</v>
      </c>
      <c r="C420" s="67">
        <v>62</v>
      </c>
      <c r="D420" s="70">
        <f t="shared" si="41"/>
        <v>-5.7320924007340346E-2</v>
      </c>
      <c r="E420" s="66"/>
      <c r="F420" s="68">
        <v>43760</v>
      </c>
      <c r="G420" s="67">
        <v>89.709998999999996</v>
      </c>
      <c r="H420" s="70">
        <f t="shared" si="42"/>
        <v>-1.178673729661539E-2</v>
      </c>
      <c r="I420" s="65">
        <f t="shared" si="43"/>
        <v>0.17784305067698727</v>
      </c>
      <c r="J420" s="64"/>
      <c r="K420" s="64"/>
      <c r="L420" s="64">
        <f t="shared" si="45"/>
        <v>1.5823987905498993E-2</v>
      </c>
    </row>
    <row r="421" spans="1:12" ht="15.75" customHeight="1" x14ac:dyDescent="0.35">
      <c r="A421" s="69" t="b">
        <f t="shared" si="40"/>
        <v>1</v>
      </c>
      <c r="B421" s="68">
        <v>43759</v>
      </c>
      <c r="C421" s="67">
        <v>65.769997000000004</v>
      </c>
      <c r="D421" s="70">
        <f t="shared" si="41"/>
        <v>-4.6913588168473463E-3</v>
      </c>
      <c r="E421" s="66"/>
      <c r="F421" s="68">
        <v>43759</v>
      </c>
      <c r="G421" s="67">
        <v>90.779999000000004</v>
      </c>
      <c r="H421" s="70">
        <f t="shared" si="42"/>
        <v>7.6590412991028867E-3</v>
      </c>
      <c r="I421" s="65">
        <f t="shared" si="43"/>
        <v>0.16302313837510574</v>
      </c>
      <c r="J421" s="64"/>
      <c r="K421" s="64"/>
      <c r="L421" s="64">
        <f t="shared" si="45"/>
        <v>-0.11414458372577142</v>
      </c>
    </row>
    <row r="422" spans="1:12" ht="15.75" customHeight="1" x14ac:dyDescent="0.35">
      <c r="A422" s="69" t="b">
        <f t="shared" si="40"/>
        <v>1</v>
      </c>
      <c r="B422" s="68">
        <v>43756</v>
      </c>
      <c r="C422" s="67">
        <v>66.080001999999993</v>
      </c>
      <c r="D422" s="70">
        <f t="shared" si="41"/>
        <v>-1.4172713921717484E-2</v>
      </c>
      <c r="E422" s="66"/>
      <c r="F422" s="68">
        <v>43756</v>
      </c>
      <c r="G422" s="67">
        <v>90.089995999999999</v>
      </c>
      <c r="H422" s="70">
        <f t="shared" si="42"/>
        <v>7.0422200653055267E-3</v>
      </c>
      <c r="I422" s="65">
        <f t="shared" si="43"/>
        <v>0.16353849793720099</v>
      </c>
      <c r="J422" s="64"/>
      <c r="K422" s="64"/>
      <c r="L422" s="64">
        <f t="shared" si="45"/>
        <v>-0.12618460798139502</v>
      </c>
    </row>
    <row r="423" spans="1:12" ht="15.75" customHeight="1" x14ac:dyDescent="0.35">
      <c r="A423" s="69" t="b">
        <f t="shared" si="40"/>
        <v>1</v>
      </c>
      <c r="B423" s="68">
        <v>43755</v>
      </c>
      <c r="C423" s="67">
        <v>67.029999000000004</v>
      </c>
      <c r="D423" s="70">
        <f t="shared" si="41"/>
        <v>-9.7503764292989903E-3</v>
      </c>
      <c r="E423" s="66"/>
      <c r="F423" s="68">
        <v>43755</v>
      </c>
      <c r="G423" s="67">
        <v>89.459998999999996</v>
      </c>
      <c r="H423" s="70">
        <f t="shared" si="42"/>
        <v>-2.6755630772206107E-3</v>
      </c>
      <c r="I423" s="65">
        <f t="shared" si="43"/>
        <v>0.16597031526979772</v>
      </c>
      <c r="J423" s="64"/>
      <c r="K423" s="64"/>
      <c r="L423" s="64">
        <f t="shared" si="45"/>
        <v>-0.11802633893659663</v>
      </c>
    </row>
    <row r="424" spans="1:12" ht="15.75" customHeight="1" x14ac:dyDescent="0.35">
      <c r="A424" s="69" t="b">
        <f t="shared" si="40"/>
        <v>1</v>
      </c>
      <c r="B424" s="68">
        <v>43754</v>
      </c>
      <c r="C424" s="67">
        <v>67.690002000000007</v>
      </c>
      <c r="D424" s="70">
        <f t="shared" si="41"/>
        <v>-4.8094486737526365E-2</v>
      </c>
      <c r="E424" s="66"/>
      <c r="F424" s="68">
        <v>43754</v>
      </c>
      <c r="G424" s="67">
        <v>89.699996999999996</v>
      </c>
      <c r="H424" s="70">
        <f t="shared" si="42"/>
        <v>2.0710059878586318E-2</v>
      </c>
      <c r="I424" s="65">
        <f t="shared" si="43"/>
        <v>0.16544674427958903</v>
      </c>
      <c r="J424" s="64"/>
      <c r="K424" s="64"/>
      <c r="L424" s="64">
        <f t="shared" si="45"/>
        <v>-0.10518213939899945</v>
      </c>
    </row>
    <row r="425" spans="1:12" ht="15.75" customHeight="1" x14ac:dyDescent="0.35">
      <c r="A425" s="69" t="b">
        <f t="shared" si="40"/>
        <v>1</v>
      </c>
      <c r="B425" s="68">
        <v>43753</v>
      </c>
      <c r="C425" s="67">
        <v>71.110000999999997</v>
      </c>
      <c r="D425" s="70">
        <f t="shared" si="41"/>
        <v>4.3785026393288184E-3</v>
      </c>
      <c r="E425" s="66"/>
      <c r="F425" s="68">
        <v>43753</v>
      </c>
      <c r="G425" s="67">
        <v>87.879997000000003</v>
      </c>
      <c r="H425" s="70">
        <f t="shared" si="42"/>
        <v>1.0463332063201936E-2</v>
      </c>
      <c r="I425" s="65">
        <f t="shared" si="43"/>
        <v>0.19788419769335625</v>
      </c>
      <c r="J425" s="64"/>
      <c r="K425" s="64"/>
      <c r="L425" s="64">
        <f t="shared" si="45"/>
        <v>-7.0747458804734834E-2</v>
      </c>
    </row>
    <row r="426" spans="1:12" ht="15.75" customHeight="1" x14ac:dyDescent="0.35">
      <c r="A426" s="69" t="b">
        <f t="shared" si="40"/>
        <v>1</v>
      </c>
      <c r="B426" s="68">
        <v>43752</v>
      </c>
      <c r="C426" s="67">
        <v>70.800003000000004</v>
      </c>
      <c r="D426" s="70">
        <f t="shared" si="41"/>
        <v>-7.7084094662482894E-3</v>
      </c>
      <c r="E426" s="66"/>
      <c r="F426" s="68">
        <v>43752</v>
      </c>
      <c r="G426" s="67">
        <v>86.970000999999996</v>
      </c>
      <c r="H426" s="70">
        <f t="shared" si="42"/>
        <v>-2.0654159021132878E-3</v>
      </c>
      <c r="I426" s="65">
        <f t="shared" si="43"/>
        <v>0.19641127139261094</v>
      </c>
      <c r="J426" s="64"/>
      <c r="K426" s="64"/>
      <c r="L426" s="64">
        <f t="shared" si="45"/>
        <v>-8.7681974870338034E-2</v>
      </c>
    </row>
    <row r="427" spans="1:12" ht="15.75" customHeight="1" x14ac:dyDescent="0.35">
      <c r="A427" s="69" t="b">
        <f t="shared" si="40"/>
        <v>1</v>
      </c>
      <c r="B427" s="68">
        <v>43749</v>
      </c>
      <c r="C427" s="67">
        <v>71.349997999999999</v>
      </c>
      <c r="D427" s="70">
        <f t="shared" si="41"/>
        <v>4.7880015550485489E-3</v>
      </c>
      <c r="E427" s="66"/>
      <c r="F427" s="68">
        <v>43749</v>
      </c>
      <c r="G427" s="67">
        <v>87.150002000000001</v>
      </c>
      <c r="H427" s="70">
        <f t="shared" si="42"/>
        <v>-2.1753378601024886E-3</v>
      </c>
      <c r="I427" s="65">
        <f t="shared" si="43"/>
        <v>0.1961288740250112</v>
      </c>
      <c r="J427" s="64"/>
      <c r="K427" s="64"/>
      <c r="L427" s="64">
        <f t="shared" si="45"/>
        <v>-5.2702805950009632E-2</v>
      </c>
    </row>
    <row r="428" spans="1:12" ht="15.75" customHeight="1" x14ac:dyDescent="0.35">
      <c r="A428" s="69" t="b">
        <f t="shared" si="40"/>
        <v>1</v>
      </c>
      <c r="B428" s="68">
        <v>43748</v>
      </c>
      <c r="C428" s="67">
        <v>71.010002</v>
      </c>
      <c r="D428" s="70">
        <f t="shared" si="41"/>
        <v>-2.5391147057491792E-2</v>
      </c>
      <c r="E428" s="66"/>
      <c r="F428" s="68">
        <v>43748</v>
      </c>
      <c r="G428" s="67">
        <v>87.339995999999999</v>
      </c>
      <c r="H428" s="70">
        <f t="shared" si="42"/>
        <v>1.0178082467939831E-2</v>
      </c>
      <c r="I428" s="65">
        <f t="shared" si="43"/>
        <v>0.1967803443498389</v>
      </c>
      <c r="J428" s="64"/>
      <c r="K428" s="64"/>
      <c r="L428" s="64">
        <f t="shared" si="45"/>
        <v>-5.1899415647529611E-2</v>
      </c>
    </row>
    <row r="429" spans="1:12" ht="15.75" customHeight="1" x14ac:dyDescent="0.35">
      <c r="A429" s="69" t="b">
        <f t="shared" si="40"/>
        <v>1</v>
      </c>
      <c r="B429" s="68">
        <v>43747</v>
      </c>
      <c r="C429" s="67">
        <v>72.860000999999997</v>
      </c>
      <c r="D429" s="70">
        <f t="shared" si="41"/>
        <v>-9.9197586585002551E-3</v>
      </c>
      <c r="E429" s="66"/>
      <c r="F429" s="68">
        <v>43747</v>
      </c>
      <c r="G429" s="67">
        <v>86.459998999999996</v>
      </c>
      <c r="H429" s="70">
        <f t="shared" si="42"/>
        <v>2.0899716119973544E-2</v>
      </c>
      <c r="I429" s="65">
        <f t="shared" si="43"/>
        <v>0.20520525104141185</v>
      </c>
      <c r="J429" s="64"/>
      <c r="K429" s="64"/>
      <c r="L429" s="64">
        <f t="shared" si="45"/>
        <v>-5.0651712287753732E-2</v>
      </c>
    </row>
    <row r="430" spans="1:12" ht="15.75" customHeight="1" x14ac:dyDescent="0.35">
      <c r="A430" s="69" t="b">
        <f t="shared" si="40"/>
        <v>1</v>
      </c>
      <c r="B430" s="68">
        <v>43746</v>
      </c>
      <c r="C430" s="67">
        <v>73.589995999999999</v>
      </c>
      <c r="D430" s="70">
        <f t="shared" si="41"/>
        <v>-4.416160655050283E-2</v>
      </c>
      <c r="E430" s="66"/>
      <c r="F430" s="68">
        <v>43746</v>
      </c>
      <c r="G430" s="67">
        <v>84.690002000000007</v>
      </c>
      <c r="H430" s="70">
        <f t="shared" si="42"/>
        <v>-1.8856335152770409E-3</v>
      </c>
      <c r="I430" s="65">
        <f t="shared" si="43"/>
        <v>0.21294449033076795</v>
      </c>
      <c r="J430" s="64"/>
      <c r="K430" s="64"/>
      <c r="L430" s="64">
        <f t="shared" si="45"/>
        <v>-3.9399716545998546E-2</v>
      </c>
    </row>
    <row r="431" spans="1:12" ht="15.75" customHeight="1" x14ac:dyDescent="0.35">
      <c r="A431" s="69" t="b">
        <f t="shared" si="40"/>
        <v>1</v>
      </c>
      <c r="B431" s="68">
        <v>43745</v>
      </c>
      <c r="C431" s="67">
        <v>76.989998</v>
      </c>
      <c r="D431" s="70">
        <f t="shared" si="41"/>
        <v>6.0107017641539695E-3</v>
      </c>
      <c r="E431" s="66"/>
      <c r="F431" s="68">
        <v>43745</v>
      </c>
      <c r="G431" s="67">
        <v>84.849997999999999</v>
      </c>
      <c r="H431" s="70">
        <f t="shared" si="42"/>
        <v>6.6436943096013223E-3</v>
      </c>
      <c r="I431" s="65">
        <f t="shared" si="43"/>
        <v>0.21380575344755559</v>
      </c>
      <c r="J431" s="64"/>
      <c r="K431" s="64"/>
      <c r="L431" s="64">
        <f t="shared" si="45"/>
        <v>2.4963015030773825E-3</v>
      </c>
    </row>
    <row r="432" spans="1:12" ht="15.75" customHeight="1" x14ac:dyDescent="0.35">
      <c r="A432" s="69" t="b">
        <f t="shared" si="40"/>
        <v>1</v>
      </c>
      <c r="B432" s="68">
        <v>43742</v>
      </c>
      <c r="C432" s="67">
        <v>76.529999000000004</v>
      </c>
      <c r="D432" s="70">
        <f t="shared" si="41"/>
        <v>-3.9047636625076931E-3</v>
      </c>
      <c r="E432" s="66"/>
      <c r="F432" s="68">
        <v>43742</v>
      </c>
      <c r="G432" s="67">
        <v>84.290001000000004</v>
      </c>
      <c r="H432" s="70">
        <f t="shared" si="42"/>
        <v>1.2249357953021178E-2</v>
      </c>
      <c r="I432" s="65">
        <f t="shared" si="43"/>
        <v>0.21255054313274352</v>
      </c>
      <c r="J432" s="64"/>
      <c r="K432" s="64"/>
      <c r="L432" s="64">
        <f t="shared" si="45"/>
        <v>2.9798442358220295E-4</v>
      </c>
    </row>
    <row r="433" spans="1:12" ht="15.75" customHeight="1" x14ac:dyDescent="0.35">
      <c r="A433" s="69" t="b">
        <f t="shared" si="40"/>
        <v>1</v>
      </c>
      <c r="B433" s="68">
        <v>43741</v>
      </c>
      <c r="C433" s="67">
        <v>76.830001999999993</v>
      </c>
      <c r="D433" s="70">
        <f t="shared" si="41"/>
        <v>4.0352120253273283E-2</v>
      </c>
      <c r="E433" s="66"/>
      <c r="F433" s="68">
        <v>43741</v>
      </c>
      <c r="G433" s="67">
        <v>83.269997000000004</v>
      </c>
      <c r="H433" s="70">
        <f t="shared" si="42"/>
        <v>-5.018580355631963E-3</v>
      </c>
      <c r="I433" s="65">
        <f t="shared" si="43"/>
        <v>0.2144446036255663</v>
      </c>
      <c r="J433" s="64"/>
      <c r="K433" s="64"/>
      <c r="L433" s="64">
        <f t="shared" si="45"/>
        <v>2.3830357976073972E-2</v>
      </c>
    </row>
    <row r="434" spans="1:12" ht="15.75" customHeight="1" x14ac:dyDescent="0.35">
      <c r="A434" s="69" t="b">
        <f t="shared" si="40"/>
        <v>1</v>
      </c>
      <c r="B434" s="68">
        <v>43740</v>
      </c>
      <c r="C434" s="67">
        <v>73.849997999999999</v>
      </c>
      <c r="D434" s="70">
        <f t="shared" si="41"/>
        <v>-2.5854109638678402E-2</v>
      </c>
      <c r="E434" s="66"/>
      <c r="F434" s="68">
        <v>43740</v>
      </c>
      <c r="G434" s="67">
        <v>83.690002000000007</v>
      </c>
      <c r="H434" s="70">
        <f t="shared" si="42"/>
        <v>-4.7244924737929073E-2</v>
      </c>
      <c r="I434" s="65">
        <f t="shared" si="43"/>
        <v>0.22415077445397805</v>
      </c>
      <c r="J434" s="64"/>
      <c r="K434" s="64"/>
      <c r="L434" s="64">
        <f t="shared" si="45"/>
        <v>4.0524849187387219E-2</v>
      </c>
    </row>
    <row r="435" spans="1:12" ht="15.75" customHeight="1" x14ac:dyDescent="0.35">
      <c r="A435" s="69" t="b">
        <f t="shared" si="40"/>
        <v>1</v>
      </c>
      <c r="B435" s="68">
        <v>43739</v>
      </c>
      <c r="C435" s="67">
        <v>75.809997999999993</v>
      </c>
      <c r="D435" s="70">
        <f t="shared" si="41"/>
        <v>-5.1180973143608588E-3</v>
      </c>
      <c r="E435" s="66"/>
      <c r="F435" s="68">
        <v>43739</v>
      </c>
      <c r="G435" s="67">
        <v>87.839995999999999</v>
      </c>
      <c r="H435" s="70">
        <f t="shared" si="42"/>
        <v>-6.4473246715383015E-3</v>
      </c>
      <c r="I435" s="65">
        <f t="shared" si="43"/>
        <v>0.20325018273300219</v>
      </c>
      <c r="J435" s="64"/>
      <c r="K435" s="64"/>
      <c r="L435" s="64">
        <f t="shared" si="45"/>
        <v>-2.1613371296269536E-2</v>
      </c>
    </row>
    <row r="436" spans="1:12" ht="15.75" customHeight="1" x14ac:dyDescent="0.35">
      <c r="A436" s="69" t="b">
        <f t="shared" si="40"/>
        <v>1</v>
      </c>
      <c r="B436" s="68">
        <v>43738</v>
      </c>
      <c r="C436" s="67">
        <v>76.199996999999996</v>
      </c>
      <c r="D436" s="70">
        <f t="shared" si="41"/>
        <v>2.1041030759585411E-3</v>
      </c>
      <c r="E436" s="66"/>
      <c r="F436" s="68">
        <v>43738</v>
      </c>
      <c r="G436" s="67">
        <v>88.410004000000001</v>
      </c>
      <c r="H436" s="70">
        <f t="shared" si="42"/>
        <v>3.0633651357314662E-3</v>
      </c>
      <c r="I436" s="65">
        <f t="shared" si="43"/>
        <v>0.20284568192852889</v>
      </c>
      <c r="J436" s="64"/>
      <c r="K436" s="64"/>
      <c r="L436" s="64">
        <f t="shared" si="45"/>
        <v>1.0731169326886099E-2</v>
      </c>
    </row>
    <row r="437" spans="1:12" ht="15.75" customHeight="1" x14ac:dyDescent="0.35">
      <c r="A437" s="69" t="b">
        <f t="shared" si="40"/>
        <v>1</v>
      </c>
      <c r="B437" s="68">
        <v>43735</v>
      </c>
      <c r="C437" s="67">
        <v>76.040001000000004</v>
      </c>
      <c r="D437" s="70">
        <f t="shared" si="41"/>
        <v>-4.6520363636363582E-2</v>
      </c>
      <c r="E437" s="66"/>
      <c r="F437" s="68">
        <v>43735</v>
      </c>
      <c r="G437" s="67">
        <v>88.139999000000003</v>
      </c>
      <c r="H437" s="70">
        <f t="shared" si="42"/>
        <v>-3.5047824817902029E-3</v>
      </c>
      <c r="I437" s="65">
        <f t="shared" si="43"/>
        <v>0.20254882054505571</v>
      </c>
      <c r="J437" s="64"/>
      <c r="K437" s="64"/>
      <c r="L437" s="64">
        <f t="shared" si="45"/>
        <v>1.9335084444695907E-2</v>
      </c>
    </row>
    <row r="438" spans="1:12" ht="15.75" customHeight="1" x14ac:dyDescent="0.35">
      <c r="A438" s="69" t="b">
        <f t="shared" si="40"/>
        <v>1</v>
      </c>
      <c r="B438" s="68">
        <v>43734</v>
      </c>
      <c r="C438" s="67">
        <v>79.75</v>
      </c>
      <c r="D438" s="70">
        <f t="shared" si="41"/>
        <v>1.8844472835288784E-3</v>
      </c>
      <c r="E438" s="66"/>
      <c r="F438" s="68">
        <v>43734</v>
      </c>
      <c r="G438" s="67">
        <v>88.449996999999996</v>
      </c>
      <c r="H438" s="70">
        <f t="shared" si="42"/>
        <v>-8.0744759016369017E-3</v>
      </c>
      <c r="I438" s="65">
        <f t="shared" si="43"/>
        <v>0.20004841549975014</v>
      </c>
      <c r="J438" s="64"/>
      <c r="K438" s="64"/>
      <c r="L438" s="64">
        <f t="shared" si="45"/>
        <v>6.2711722950089324E-2</v>
      </c>
    </row>
    <row r="439" spans="1:12" ht="15.75" customHeight="1" x14ac:dyDescent="0.35">
      <c r="A439" s="69" t="b">
        <f t="shared" si="40"/>
        <v>1</v>
      </c>
      <c r="B439" s="68">
        <v>43733</v>
      </c>
      <c r="C439" s="67">
        <v>79.599997999999999</v>
      </c>
      <c r="D439" s="70">
        <f t="shared" si="41"/>
        <v>-5.2486755279433916E-3</v>
      </c>
      <c r="E439" s="66"/>
      <c r="F439" s="68">
        <v>43733</v>
      </c>
      <c r="G439" s="67">
        <v>89.169998000000007</v>
      </c>
      <c r="H439" s="70">
        <f t="shared" si="42"/>
        <v>9.8527176720482057E-3</v>
      </c>
      <c r="I439" s="65">
        <f t="shared" si="43"/>
        <v>0.20156673941626821</v>
      </c>
      <c r="J439" s="64"/>
      <c r="K439" s="64"/>
      <c r="L439" s="64">
        <f t="shared" si="45"/>
        <v>5.5107576982367519E-2</v>
      </c>
    </row>
    <row r="440" spans="1:12" ht="15.75" customHeight="1" x14ac:dyDescent="0.35">
      <c r="A440" s="69" t="b">
        <f t="shared" si="40"/>
        <v>1</v>
      </c>
      <c r="B440" s="68">
        <v>43732</v>
      </c>
      <c r="C440" s="67">
        <v>80.019997000000004</v>
      </c>
      <c r="D440" s="70">
        <f t="shared" si="41"/>
        <v>-3.1469449353566326E-2</v>
      </c>
      <c r="E440" s="66"/>
      <c r="F440" s="68">
        <v>43732</v>
      </c>
      <c r="G440" s="67">
        <v>88.300003000000004</v>
      </c>
      <c r="H440" s="70">
        <f t="shared" si="42"/>
        <v>1.0203378417452669E-3</v>
      </c>
      <c r="I440" s="65">
        <f t="shared" si="43"/>
        <v>0.20353144547446655</v>
      </c>
      <c r="J440" s="64"/>
      <c r="K440" s="64"/>
      <c r="L440" s="64">
        <f t="shared" si="45"/>
        <v>8.7287236136579016E-2</v>
      </c>
    </row>
    <row r="441" spans="1:12" ht="15.75" customHeight="1" x14ac:dyDescent="0.35">
      <c r="A441" s="69" t="b">
        <f t="shared" si="40"/>
        <v>1</v>
      </c>
      <c r="B441" s="68">
        <v>43731</v>
      </c>
      <c r="C441" s="67">
        <v>82.620002999999997</v>
      </c>
      <c r="D441" s="70">
        <f t="shared" si="41"/>
        <v>-1.2094881233026822E-4</v>
      </c>
      <c r="E441" s="66"/>
      <c r="F441" s="68">
        <v>43731</v>
      </c>
      <c r="G441" s="67">
        <v>88.209998999999996</v>
      </c>
      <c r="H441" s="70">
        <f t="shared" si="42"/>
        <v>-9.8776185824500651E-3</v>
      </c>
      <c r="I441" s="65">
        <f t="shared" si="43"/>
        <v>0.2058986560127338</v>
      </c>
      <c r="J441" s="64"/>
      <c r="K441" s="64"/>
      <c r="L441" s="64">
        <f t="shared" si="45"/>
        <v>9.6084662120052344E-2</v>
      </c>
    </row>
    <row r="442" spans="1:12" ht="15.75" customHeight="1" x14ac:dyDescent="0.35">
      <c r="A442" s="69" t="b">
        <f t="shared" si="40"/>
        <v>1</v>
      </c>
      <c r="B442" s="68">
        <v>43728</v>
      </c>
      <c r="C442" s="67">
        <v>82.629997000000003</v>
      </c>
      <c r="D442" s="70">
        <f t="shared" si="41"/>
        <v>-2.3516969149717348E-2</v>
      </c>
      <c r="E442" s="66"/>
      <c r="F442" s="68">
        <v>43728</v>
      </c>
      <c r="G442" s="67">
        <v>89.089995999999999</v>
      </c>
      <c r="H442" s="70">
        <f t="shared" si="42"/>
        <v>-3.6904720127595159E-3</v>
      </c>
      <c r="I442" s="65">
        <f t="shared" si="43"/>
        <v>0.20695400712249951</v>
      </c>
      <c r="J442" s="64"/>
      <c r="K442" s="64"/>
      <c r="L442" s="64">
        <f t="shared" si="45"/>
        <v>0.13155133857502588</v>
      </c>
    </row>
    <row r="443" spans="1:12" ht="15.75" customHeight="1" x14ac:dyDescent="0.35">
      <c r="A443" s="69" t="b">
        <f t="shared" si="40"/>
        <v>1</v>
      </c>
      <c r="B443" s="68">
        <v>43727</v>
      </c>
      <c r="C443" s="67">
        <v>84.620002999999997</v>
      </c>
      <c r="D443" s="70">
        <f t="shared" si="41"/>
        <v>8.2791244844782064E-4</v>
      </c>
      <c r="E443" s="66"/>
      <c r="F443" s="68">
        <v>43727</v>
      </c>
      <c r="G443" s="67">
        <v>89.419998000000007</v>
      </c>
      <c r="H443" s="70">
        <f t="shared" si="42"/>
        <v>-8.9771137434184745E-3</v>
      </c>
      <c r="I443" s="65">
        <f t="shared" si="43"/>
        <v>0.20450834013074654</v>
      </c>
      <c r="J443" s="64"/>
      <c r="K443" s="64"/>
      <c r="L443" s="64">
        <f t="shared" si="45"/>
        <v>0.14160042086151339</v>
      </c>
    </row>
    <row r="444" spans="1:12" ht="15.75" customHeight="1" x14ac:dyDescent="0.35">
      <c r="A444" s="69" t="b">
        <f t="shared" si="40"/>
        <v>1</v>
      </c>
      <c r="B444" s="68">
        <v>43726</v>
      </c>
      <c r="C444" s="67">
        <v>84.550003000000004</v>
      </c>
      <c r="D444" s="70">
        <f t="shared" si="41"/>
        <v>-1.0632797857192955E-3</v>
      </c>
      <c r="E444" s="66"/>
      <c r="F444" s="68">
        <v>43726</v>
      </c>
      <c r="G444" s="67">
        <v>90.230002999999996</v>
      </c>
      <c r="H444" s="70">
        <f t="shared" si="42"/>
        <v>2.7783951062994028E-3</v>
      </c>
      <c r="I444" s="65">
        <f t="shared" si="43"/>
        <v>0.20566344982709217</v>
      </c>
      <c r="J444" s="64"/>
      <c r="K444" s="64"/>
      <c r="L444" s="64">
        <f t="shared" si="45"/>
        <v>0.14185746703962648</v>
      </c>
    </row>
    <row r="445" spans="1:12" ht="15.75" customHeight="1" x14ac:dyDescent="0.35">
      <c r="A445" s="69" t="b">
        <f t="shared" si="40"/>
        <v>1</v>
      </c>
      <c r="B445" s="68">
        <v>43725</v>
      </c>
      <c r="C445" s="67">
        <v>84.639999000000003</v>
      </c>
      <c r="D445" s="70">
        <f t="shared" si="41"/>
        <v>4.9212856060812049E-2</v>
      </c>
      <c r="E445" s="66"/>
      <c r="F445" s="68">
        <v>43725</v>
      </c>
      <c r="G445" s="67">
        <v>89.980002999999996</v>
      </c>
      <c r="H445" s="70">
        <f t="shared" si="42"/>
        <v>1.3744941105341635E-2</v>
      </c>
      <c r="I445" s="65">
        <f t="shared" si="43"/>
        <v>0.20573631863282549</v>
      </c>
      <c r="J445" s="64"/>
      <c r="K445" s="64"/>
      <c r="L445" s="64">
        <f t="shared" si="45"/>
        <v>0.23336125201193869</v>
      </c>
    </row>
    <row r="446" spans="1:12" ht="15.75" customHeight="1" x14ac:dyDescent="0.35">
      <c r="A446" s="69" t="b">
        <f t="shared" si="40"/>
        <v>1</v>
      </c>
      <c r="B446" s="68">
        <v>43724</v>
      </c>
      <c r="C446" s="67">
        <v>80.669998000000007</v>
      </c>
      <c r="D446" s="70">
        <f t="shared" si="41"/>
        <v>2.3081801473222807E-2</v>
      </c>
      <c r="E446" s="66"/>
      <c r="F446" s="68">
        <v>43724</v>
      </c>
      <c r="G446" s="67">
        <v>88.760002</v>
      </c>
      <c r="H446" s="70">
        <f t="shared" si="42"/>
        <v>-2.8352447254569202E-2</v>
      </c>
      <c r="I446" s="65">
        <f t="shared" si="43"/>
        <v>0.18736109790716363</v>
      </c>
      <c r="J446" s="64"/>
      <c r="K446" s="64"/>
      <c r="L446" s="64">
        <f t="shared" si="45"/>
        <v>0.20732645027510879</v>
      </c>
    </row>
    <row r="447" spans="1:12" ht="15.75" customHeight="1" x14ac:dyDescent="0.35">
      <c r="A447" s="69" t="b">
        <f t="shared" si="40"/>
        <v>1</v>
      </c>
      <c r="B447" s="68">
        <v>43721</v>
      </c>
      <c r="C447" s="67">
        <v>78.849997999999999</v>
      </c>
      <c r="D447" s="70">
        <f t="shared" si="41"/>
        <v>-3.2871348373253451E-2</v>
      </c>
      <c r="E447" s="66"/>
      <c r="F447" s="68">
        <v>43721</v>
      </c>
      <c r="G447" s="67">
        <v>91.349997999999999</v>
      </c>
      <c r="H447" s="70">
        <f t="shared" si="42"/>
        <v>2.2040736922378734E-2</v>
      </c>
      <c r="I447" s="65">
        <f t="shared" si="43"/>
        <v>0.22261016717054061</v>
      </c>
      <c r="J447" s="64"/>
      <c r="K447" s="64"/>
      <c r="L447" s="64">
        <f t="shared" si="45"/>
        <v>0.27140692412284018</v>
      </c>
    </row>
    <row r="448" spans="1:12" ht="15.75" customHeight="1" x14ac:dyDescent="0.35">
      <c r="A448" s="69" t="b">
        <f t="shared" si="40"/>
        <v>1</v>
      </c>
      <c r="B448" s="68">
        <v>43720</v>
      </c>
      <c r="C448" s="67">
        <v>81.529999000000004</v>
      </c>
      <c r="D448" s="70">
        <f t="shared" si="41"/>
        <v>1.0159831621358473E-2</v>
      </c>
      <c r="E448" s="66"/>
      <c r="F448" s="68">
        <v>43720</v>
      </c>
      <c r="G448" s="67">
        <v>89.379997000000003</v>
      </c>
      <c r="H448" s="70">
        <f t="shared" si="42"/>
        <v>1.1314777482963612E-2</v>
      </c>
      <c r="I448" s="65">
        <f t="shared" si="43"/>
        <v>0.25545936229282923</v>
      </c>
      <c r="J448" s="64"/>
      <c r="K448" s="64"/>
      <c r="L448" s="64">
        <f t="shared" si="45"/>
        <v>0.31365830791070481</v>
      </c>
    </row>
    <row r="449" spans="1:12" ht="15.75" customHeight="1" x14ac:dyDescent="0.35">
      <c r="A449" s="69" t="b">
        <f t="shared" si="40"/>
        <v>1</v>
      </c>
      <c r="B449" s="68">
        <v>43719</v>
      </c>
      <c r="C449" s="67">
        <v>80.709998999999996</v>
      </c>
      <c r="D449" s="70">
        <f t="shared" si="41"/>
        <v>4.4804108146958566E-3</v>
      </c>
      <c r="E449" s="66"/>
      <c r="F449" s="68">
        <v>43719</v>
      </c>
      <c r="G449" s="67">
        <v>88.379997000000003</v>
      </c>
      <c r="H449" s="70">
        <f t="shared" si="42"/>
        <v>9.3649956456145489E-3</v>
      </c>
      <c r="I449" s="65">
        <f t="shared" si="43"/>
        <v>0.25203601696169098</v>
      </c>
      <c r="J449" s="64"/>
      <c r="K449" s="64"/>
      <c r="L449" s="64">
        <f t="shared" si="45"/>
        <v>0.30076485837332739</v>
      </c>
    </row>
    <row r="450" spans="1:12" ht="15.75" customHeight="1" x14ac:dyDescent="0.35">
      <c r="A450" s="69" t="b">
        <f t="shared" ref="A450:A504" si="46">B450=F450</f>
        <v>1</v>
      </c>
      <c r="B450" s="68">
        <v>43718</v>
      </c>
      <c r="C450" s="67">
        <v>80.349997999999999</v>
      </c>
      <c r="D450" s="70">
        <f t="shared" ref="D450:D503" si="47">C450/C451-1</f>
        <v>2.1614697479600764E-2</v>
      </c>
      <c r="E450" s="66"/>
      <c r="F450" s="68">
        <v>43718</v>
      </c>
      <c r="G450" s="67">
        <v>87.559997999999993</v>
      </c>
      <c r="H450" s="70">
        <f t="shared" ref="H450:H503" si="48">G450/G451-1</f>
        <v>2.6336424451243179E-3</v>
      </c>
      <c r="I450" s="65">
        <f t="shared" ref="I450:I502" si="49">CORREL(D450:D951,H450:H951)</f>
        <v>0.25080269830073226</v>
      </c>
      <c r="J450" s="64"/>
      <c r="K450" s="64"/>
      <c r="L450" s="64">
        <f t="shared" ref="L450:L502" si="50">CORREL(D450:D480,H450:H480)</f>
        <v>0.2704637550723199</v>
      </c>
    </row>
    <row r="451" spans="1:12" ht="15.75" customHeight="1" x14ac:dyDescent="0.35">
      <c r="A451" s="69" t="b">
        <f t="shared" si="46"/>
        <v>1</v>
      </c>
      <c r="B451" s="68">
        <v>43717</v>
      </c>
      <c r="C451" s="67">
        <v>78.650002000000001</v>
      </c>
      <c r="D451" s="70">
        <f t="shared" si="47"/>
        <v>-7.9147660501221795E-2</v>
      </c>
      <c r="E451" s="66"/>
      <c r="F451" s="68">
        <v>43717</v>
      </c>
      <c r="G451" s="67">
        <v>87.330001999999993</v>
      </c>
      <c r="H451" s="70">
        <f t="shared" si="48"/>
        <v>1.1935098078733386E-2</v>
      </c>
      <c r="I451" s="65">
        <f t="shared" si="49"/>
        <v>0.25002134112375618</v>
      </c>
      <c r="J451" s="64"/>
      <c r="K451" s="64"/>
      <c r="L451" s="64">
        <f t="shared" si="50"/>
        <v>0.23260384948910992</v>
      </c>
    </row>
    <row r="452" spans="1:12" ht="15.75" customHeight="1" x14ac:dyDescent="0.35">
      <c r="A452" s="69" t="b">
        <f t="shared" si="46"/>
        <v>1</v>
      </c>
      <c r="B452" s="68">
        <v>43714</v>
      </c>
      <c r="C452" s="67">
        <v>85.410004000000001</v>
      </c>
      <c r="D452" s="70">
        <f t="shared" si="47"/>
        <v>-7.8541351202042309E-2</v>
      </c>
      <c r="E452" s="66"/>
      <c r="F452" s="68">
        <v>43714</v>
      </c>
      <c r="G452" s="67">
        <v>86.300003000000004</v>
      </c>
      <c r="H452" s="70">
        <f t="shared" si="48"/>
        <v>5.3588888797246881E-3</v>
      </c>
      <c r="I452" s="65">
        <f t="shared" si="49"/>
        <v>0.30849174640305282</v>
      </c>
      <c r="J452" s="64"/>
      <c r="K452" s="64"/>
      <c r="L452" s="64">
        <f t="shared" si="50"/>
        <v>0.32706837193043842</v>
      </c>
    </row>
    <row r="453" spans="1:12" ht="15.75" customHeight="1" x14ac:dyDescent="0.35">
      <c r="A453" s="69" t="b">
        <f t="shared" si="46"/>
        <v>1</v>
      </c>
      <c r="B453" s="68">
        <v>43713</v>
      </c>
      <c r="C453" s="67">
        <v>92.690002000000007</v>
      </c>
      <c r="D453" s="70">
        <f t="shared" si="47"/>
        <v>-8.9810436114726722E-3</v>
      </c>
      <c r="E453" s="66"/>
      <c r="F453" s="68">
        <v>43713</v>
      </c>
      <c r="G453" s="67">
        <v>85.839995999999999</v>
      </c>
      <c r="H453" s="70">
        <f t="shared" si="48"/>
        <v>2.300073779045464E-2</v>
      </c>
      <c r="I453" s="65">
        <f t="shared" si="49"/>
        <v>0.35352822770485359</v>
      </c>
      <c r="J453" s="64"/>
      <c r="K453" s="64"/>
      <c r="L453" s="64">
        <f t="shared" si="50"/>
        <v>0.43015863970264751</v>
      </c>
    </row>
    <row r="454" spans="1:12" ht="15.75" customHeight="1" x14ac:dyDescent="0.35">
      <c r="A454" s="69" t="b">
        <f t="shared" si="46"/>
        <v>1</v>
      </c>
      <c r="B454" s="68">
        <v>43712</v>
      </c>
      <c r="C454" s="67">
        <v>93.529999000000004</v>
      </c>
      <c r="D454" s="70">
        <f t="shared" si="47"/>
        <v>1.157257204815676E-2</v>
      </c>
      <c r="E454" s="66"/>
      <c r="F454" s="68">
        <v>43712</v>
      </c>
      <c r="G454" s="67">
        <v>83.910004000000001</v>
      </c>
      <c r="H454" s="70">
        <f t="shared" si="48"/>
        <v>9.140132071193463E-3</v>
      </c>
      <c r="I454" s="65">
        <f t="shared" si="49"/>
        <v>0.37373123252360702</v>
      </c>
      <c r="J454" s="64"/>
      <c r="K454" s="64"/>
      <c r="L454" s="64">
        <f t="shared" si="50"/>
        <v>0.47128957053938053</v>
      </c>
    </row>
    <row r="455" spans="1:12" ht="15.75" customHeight="1" x14ac:dyDescent="0.35">
      <c r="A455" s="69" t="b">
        <f t="shared" si="46"/>
        <v>1</v>
      </c>
      <c r="B455" s="68">
        <v>43711</v>
      </c>
      <c r="C455" s="67">
        <v>92.459998999999996</v>
      </c>
      <c r="D455" s="70">
        <f t="shared" si="47"/>
        <v>8.617879537861306E-3</v>
      </c>
      <c r="E455" s="66"/>
      <c r="F455" s="68">
        <v>43711</v>
      </c>
      <c r="G455" s="67">
        <v>83.150002000000001</v>
      </c>
      <c r="H455" s="70">
        <f t="shared" si="48"/>
        <v>-1.3758700361966469E-2</v>
      </c>
      <c r="I455" s="65">
        <f t="shared" si="49"/>
        <v>0.3708988561437852</v>
      </c>
      <c r="J455" s="64"/>
      <c r="K455" s="64"/>
      <c r="L455" s="64">
        <f t="shared" si="50"/>
        <v>0.45776123920648087</v>
      </c>
    </row>
    <row r="456" spans="1:12" ht="15.75" customHeight="1" x14ac:dyDescent="0.35">
      <c r="A456" s="69" t="b">
        <f t="shared" si="46"/>
        <v>1</v>
      </c>
      <c r="B456" s="68">
        <v>43707</v>
      </c>
      <c r="C456" s="67">
        <v>91.669998000000007</v>
      </c>
      <c r="D456" s="70">
        <f t="shared" si="47"/>
        <v>8.8037303135117817E-3</v>
      </c>
      <c r="E456" s="66"/>
      <c r="F456" s="68">
        <v>43707</v>
      </c>
      <c r="G456" s="67">
        <v>84.309997999999993</v>
      </c>
      <c r="H456" s="70">
        <f t="shared" si="48"/>
        <v>-4.4869995398041373E-3</v>
      </c>
      <c r="I456" s="65">
        <f t="shared" si="49"/>
        <v>0.37901472358690497</v>
      </c>
      <c r="J456" s="64"/>
      <c r="K456" s="64"/>
      <c r="L456" s="64">
        <f t="shared" si="50"/>
        <v>0.47892470763581507</v>
      </c>
    </row>
    <row r="457" spans="1:12" ht="15.75" customHeight="1" x14ac:dyDescent="0.35">
      <c r="A457" s="69" t="b">
        <f t="shared" si="46"/>
        <v>1</v>
      </c>
      <c r="B457" s="68">
        <v>43706</v>
      </c>
      <c r="C457" s="67">
        <v>90.870002999999997</v>
      </c>
      <c r="D457" s="70">
        <f t="shared" si="47"/>
        <v>7.8748776453025915E-3</v>
      </c>
      <c r="E457" s="66"/>
      <c r="F457" s="68">
        <v>43706</v>
      </c>
      <c r="G457" s="67">
        <v>84.690002000000007</v>
      </c>
      <c r="H457" s="70">
        <f t="shared" si="48"/>
        <v>2.7168042225641509E-2</v>
      </c>
      <c r="I457" s="65">
        <f t="shared" si="49"/>
        <v>0.3812375401372905</v>
      </c>
      <c r="J457" s="64"/>
      <c r="K457" s="64"/>
      <c r="L457" s="64">
        <f t="shared" si="50"/>
        <v>0.42344300353065839</v>
      </c>
    </row>
    <row r="458" spans="1:12" ht="15.75" customHeight="1" x14ac:dyDescent="0.35">
      <c r="A458" s="69" t="b">
        <f t="shared" si="46"/>
        <v>1</v>
      </c>
      <c r="B458" s="68">
        <v>43705</v>
      </c>
      <c r="C458" s="67">
        <v>90.160004000000001</v>
      </c>
      <c r="D458" s="70">
        <f t="shared" si="47"/>
        <v>-1.7115436047680066E-2</v>
      </c>
      <c r="E458" s="66"/>
      <c r="F458" s="68">
        <v>43705</v>
      </c>
      <c r="G458" s="67">
        <v>82.449996999999996</v>
      </c>
      <c r="H458" s="70">
        <f t="shared" si="48"/>
        <v>6.2240052178663685E-3</v>
      </c>
      <c r="I458" s="65">
        <f t="shared" si="49"/>
        <v>0.38519745884303247</v>
      </c>
      <c r="J458" s="64"/>
      <c r="K458" s="64"/>
      <c r="L458" s="64">
        <f t="shared" si="50"/>
        <v>0.44226934662396161</v>
      </c>
    </row>
    <row r="459" spans="1:12" ht="15.75" customHeight="1" x14ac:dyDescent="0.35">
      <c r="A459" s="69" t="b">
        <f t="shared" si="46"/>
        <v>1</v>
      </c>
      <c r="B459" s="68">
        <v>43704</v>
      </c>
      <c r="C459" s="67">
        <v>91.730002999999996</v>
      </c>
      <c r="D459" s="70">
        <f t="shared" si="47"/>
        <v>-3.2692893794838973E-4</v>
      </c>
      <c r="E459" s="66"/>
      <c r="F459" s="68">
        <v>43704</v>
      </c>
      <c r="G459" s="67">
        <v>81.940002000000007</v>
      </c>
      <c r="H459" s="70">
        <f t="shared" si="48"/>
        <v>-1.9621918649870174E-2</v>
      </c>
      <c r="I459" s="65">
        <f t="shared" si="49"/>
        <v>0.39451700497987113</v>
      </c>
      <c r="J459" s="64"/>
      <c r="K459" s="64"/>
      <c r="L459" s="64">
        <f t="shared" si="50"/>
        <v>0.36257039925061796</v>
      </c>
    </row>
    <row r="460" spans="1:12" ht="15.75" customHeight="1" x14ac:dyDescent="0.35">
      <c r="A460" s="69" t="b">
        <f t="shared" si="46"/>
        <v>1</v>
      </c>
      <c r="B460" s="68">
        <v>43703</v>
      </c>
      <c r="C460" s="67">
        <v>91.760002</v>
      </c>
      <c r="D460" s="70">
        <f t="shared" si="47"/>
        <v>1.4188039316425094E-3</v>
      </c>
      <c r="E460" s="66"/>
      <c r="F460" s="68">
        <v>43703</v>
      </c>
      <c r="G460" s="67">
        <v>83.580001999999993</v>
      </c>
      <c r="H460" s="70">
        <f t="shared" si="48"/>
        <v>1.2722682815008657E-2</v>
      </c>
      <c r="I460" s="65">
        <f t="shared" si="49"/>
        <v>0.40010369998298834</v>
      </c>
      <c r="J460" s="64"/>
      <c r="K460" s="64"/>
      <c r="L460" s="64">
        <f t="shared" si="50"/>
        <v>0.35093396394626764</v>
      </c>
    </row>
    <row r="461" spans="1:12" ht="15.75" customHeight="1" x14ac:dyDescent="0.35">
      <c r="A461" s="69" t="b">
        <f t="shared" si="46"/>
        <v>1</v>
      </c>
      <c r="B461" s="68">
        <v>43700</v>
      </c>
      <c r="C461" s="67">
        <v>91.629997000000003</v>
      </c>
      <c r="D461" s="70">
        <f t="shared" si="47"/>
        <v>-2.3966766850237575E-2</v>
      </c>
      <c r="E461" s="66"/>
      <c r="F461" s="68">
        <v>43700</v>
      </c>
      <c r="G461" s="67">
        <v>82.529999000000004</v>
      </c>
      <c r="H461" s="70">
        <f t="shared" si="48"/>
        <v>-3.5413733880638842E-2</v>
      </c>
      <c r="I461" s="65">
        <f t="shared" si="49"/>
        <v>0.40353401575975151</v>
      </c>
      <c r="J461" s="64"/>
      <c r="K461" s="64"/>
      <c r="L461" s="64">
        <f t="shared" si="50"/>
        <v>0.37246783277865014</v>
      </c>
    </row>
    <row r="462" spans="1:12" ht="15.75" customHeight="1" x14ac:dyDescent="0.35">
      <c r="A462" s="69" t="b">
        <f t="shared" si="46"/>
        <v>1</v>
      </c>
      <c r="B462" s="68">
        <v>43699</v>
      </c>
      <c r="C462" s="67">
        <v>93.879997000000003</v>
      </c>
      <c r="D462" s="70">
        <f t="shared" si="47"/>
        <v>9.3537789623958645E-3</v>
      </c>
      <c r="E462" s="66"/>
      <c r="F462" s="68">
        <v>43699</v>
      </c>
      <c r="G462" s="67">
        <v>85.559997999999993</v>
      </c>
      <c r="H462" s="70">
        <f t="shared" si="48"/>
        <v>3.165634855602617E-3</v>
      </c>
      <c r="I462" s="65">
        <f t="shared" si="49"/>
        <v>0.38484841210201404</v>
      </c>
      <c r="J462" s="64"/>
      <c r="K462" s="64"/>
      <c r="L462" s="64">
        <f t="shared" si="50"/>
        <v>0.3407947116600798</v>
      </c>
    </row>
    <row r="463" spans="1:12" ht="15.75" customHeight="1" x14ac:dyDescent="0.35">
      <c r="A463" s="69" t="b">
        <f t="shared" si="46"/>
        <v>1</v>
      </c>
      <c r="B463" s="68">
        <v>43698</v>
      </c>
      <c r="C463" s="67">
        <v>93.010002</v>
      </c>
      <c r="D463" s="70">
        <f t="shared" si="47"/>
        <v>1.7503532764313157E-2</v>
      </c>
      <c r="E463" s="66"/>
      <c r="F463" s="68">
        <v>43698</v>
      </c>
      <c r="G463" s="67">
        <v>85.290001000000004</v>
      </c>
      <c r="H463" s="70">
        <f t="shared" si="48"/>
        <v>1.4994668749192863E-2</v>
      </c>
      <c r="I463" s="65">
        <f t="shared" si="49"/>
        <v>0.38392342664792412</v>
      </c>
      <c r="J463" s="64"/>
      <c r="K463" s="64"/>
      <c r="L463" s="64">
        <f t="shared" si="50"/>
        <v>0.33920742220384903</v>
      </c>
    </row>
    <row r="464" spans="1:12" ht="15.75" customHeight="1" x14ac:dyDescent="0.35">
      <c r="A464" s="69" t="b">
        <f t="shared" si="46"/>
        <v>1</v>
      </c>
      <c r="B464" s="68">
        <v>43697</v>
      </c>
      <c r="C464" s="67">
        <v>91.410004000000001</v>
      </c>
      <c r="D464" s="70">
        <f t="shared" si="47"/>
        <v>-1.8890136715469352E-2</v>
      </c>
      <c r="E464" s="66"/>
      <c r="F464" s="68">
        <v>43697</v>
      </c>
      <c r="G464" s="67">
        <v>84.029999000000004</v>
      </c>
      <c r="H464" s="70">
        <f t="shared" si="48"/>
        <v>1.6688520880778768E-3</v>
      </c>
      <c r="I464" s="65">
        <f t="shared" si="49"/>
        <v>0.37622232664916039</v>
      </c>
      <c r="J464" s="64"/>
      <c r="K464" s="64"/>
      <c r="L464" s="64">
        <f t="shared" si="50"/>
        <v>0.32294092823611603</v>
      </c>
    </row>
    <row r="465" spans="1:12" ht="15.75" customHeight="1" x14ac:dyDescent="0.35">
      <c r="A465" s="69" t="b">
        <f t="shared" si="46"/>
        <v>1</v>
      </c>
      <c r="B465" s="68">
        <v>43696</v>
      </c>
      <c r="C465" s="67">
        <v>93.169998000000007</v>
      </c>
      <c r="D465" s="70">
        <f t="shared" si="47"/>
        <v>6.9166649401994906E-3</v>
      </c>
      <c r="E465" s="66"/>
      <c r="F465" s="68">
        <v>43696</v>
      </c>
      <c r="G465" s="67">
        <v>83.889999000000003</v>
      </c>
      <c r="H465" s="70">
        <f t="shared" si="48"/>
        <v>1.1454026731274825E-2</v>
      </c>
      <c r="I465" s="65">
        <f t="shared" si="49"/>
        <v>0.38124327649534973</v>
      </c>
      <c r="J465" s="64"/>
      <c r="K465" s="64"/>
      <c r="L465" s="64">
        <f t="shared" si="50"/>
        <v>0.32724863940053384</v>
      </c>
    </row>
    <row r="466" spans="1:12" ht="15.75" customHeight="1" x14ac:dyDescent="0.35">
      <c r="A466" s="69" t="b">
        <f t="shared" si="46"/>
        <v>1</v>
      </c>
      <c r="B466" s="68">
        <v>43693</v>
      </c>
      <c r="C466" s="67">
        <v>92.529999000000004</v>
      </c>
      <c r="D466" s="70">
        <f t="shared" si="47"/>
        <v>2.0851721324489425E-2</v>
      </c>
      <c r="E466" s="66"/>
      <c r="F466" s="68">
        <v>43693</v>
      </c>
      <c r="G466" s="67">
        <v>82.940002000000007</v>
      </c>
      <c r="H466" s="70">
        <f t="shared" si="48"/>
        <v>1.6172493892214312E-2</v>
      </c>
      <c r="I466" s="65">
        <f t="shared" si="49"/>
        <v>0.38094306388217236</v>
      </c>
      <c r="J466" s="64"/>
      <c r="K466" s="64"/>
      <c r="L466" s="64">
        <f t="shared" si="50"/>
        <v>0.32625421578849667</v>
      </c>
    </row>
    <row r="467" spans="1:12" ht="15.75" customHeight="1" x14ac:dyDescent="0.35">
      <c r="A467" s="69" t="b">
        <f t="shared" si="46"/>
        <v>1</v>
      </c>
      <c r="B467" s="68">
        <v>43692</v>
      </c>
      <c r="C467" s="67">
        <v>90.639999000000003</v>
      </c>
      <c r="D467" s="70">
        <f t="shared" si="47"/>
        <v>-2.1694581290996551E-2</v>
      </c>
      <c r="E467" s="66"/>
      <c r="F467" s="68">
        <v>43692</v>
      </c>
      <c r="G467" s="67">
        <v>81.620002999999997</v>
      </c>
      <c r="H467" s="70">
        <f t="shared" si="48"/>
        <v>-4.0267725696194745E-3</v>
      </c>
      <c r="I467" s="65">
        <f t="shared" si="49"/>
        <v>0.36961122935397517</v>
      </c>
      <c r="J467" s="64"/>
      <c r="K467" s="64"/>
      <c r="L467" s="64">
        <f t="shared" si="50"/>
        <v>0.37595586512792167</v>
      </c>
    </row>
    <row r="468" spans="1:12" ht="15.75" customHeight="1" x14ac:dyDescent="0.35">
      <c r="A468" s="69" t="b">
        <f t="shared" si="46"/>
        <v>1</v>
      </c>
      <c r="B468" s="68">
        <v>43691</v>
      </c>
      <c r="C468" s="67">
        <v>92.650002000000001</v>
      </c>
      <c r="D468" s="70">
        <f t="shared" si="47"/>
        <v>-2.9334678763792921E-2</v>
      </c>
      <c r="E468" s="66"/>
      <c r="F468" s="68">
        <v>43691</v>
      </c>
      <c r="G468" s="67">
        <v>81.949996999999996</v>
      </c>
      <c r="H468" s="70">
        <f t="shared" si="48"/>
        <v>-3.086567007723906E-2</v>
      </c>
      <c r="I468" s="65">
        <f t="shared" si="49"/>
        <v>0.36897778318081292</v>
      </c>
      <c r="J468" s="64"/>
      <c r="K468" s="64"/>
      <c r="L468" s="64">
        <f t="shared" si="50"/>
        <v>0.36111656675379095</v>
      </c>
    </row>
    <row r="469" spans="1:12" ht="15.75" customHeight="1" x14ac:dyDescent="0.35">
      <c r="A469" s="69" t="b">
        <f t="shared" si="46"/>
        <v>1</v>
      </c>
      <c r="B469" s="68">
        <v>43690</v>
      </c>
      <c r="C469" s="67">
        <v>95.449996999999996</v>
      </c>
      <c r="D469" s="70">
        <f t="shared" si="47"/>
        <v>3.5698707217937997E-2</v>
      </c>
      <c r="E469" s="66"/>
      <c r="F469" s="68">
        <v>43690</v>
      </c>
      <c r="G469" s="67">
        <v>84.559997999999993</v>
      </c>
      <c r="H469" s="70">
        <f t="shared" si="48"/>
        <v>-1.7707590812272578E-3</v>
      </c>
      <c r="I469" s="65">
        <f t="shared" si="49"/>
        <v>0.33637458279731053</v>
      </c>
      <c r="J469" s="64"/>
      <c r="K469" s="64"/>
      <c r="L469" s="64">
        <f t="shared" si="50"/>
        <v>0.29204615253154576</v>
      </c>
    </row>
    <row r="470" spans="1:12" ht="15.75" customHeight="1" x14ac:dyDescent="0.35">
      <c r="A470" s="69" t="b">
        <f t="shared" si="46"/>
        <v>1</v>
      </c>
      <c r="B470" s="68">
        <v>43689</v>
      </c>
      <c r="C470" s="67">
        <v>92.160004000000001</v>
      </c>
      <c r="D470" s="70">
        <f t="shared" si="47"/>
        <v>-2.1655977335116039E-2</v>
      </c>
      <c r="E470" s="66"/>
      <c r="F470" s="68">
        <v>43689</v>
      </c>
      <c r="G470" s="67">
        <v>84.709998999999996</v>
      </c>
      <c r="H470" s="70">
        <f t="shared" si="48"/>
        <v>-2.6097998639986297E-2</v>
      </c>
      <c r="I470" s="65">
        <f t="shared" si="49"/>
        <v>0.34511026542632323</v>
      </c>
      <c r="J470" s="64"/>
      <c r="K470" s="64"/>
      <c r="L470" s="64">
        <f t="shared" si="50"/>
        <v>0.27564392147884742</v>
      </c>
    </row>
    <row r="471" spans="1:12" ht="15.75" customHeight="1" x14ac:dyDescent="0.35">
      <c r="A471" s="69" t="b">
        <f t="shared" si="46"/>
        <v>1</v>
      </c>
      <c r="B471" s="68">
        <v>43686</v>
      </c>
      <c r="C471" s="67">
        <v>94.199996999999996</v>
      </c>
      <c r="D471" s="70">
        <f t="shared" si="47"/>
        <v>-1.6393443136476282E-2</v>
      </c>
      <c r="E471" s="66"/>
      <c r="F471" s="68">
        <v>43686</v>
      </c>
      <c r="G471" s="67">
        <v>86.980002999999996</v>
      </c>
      <c r="H471" s="70">
        <f t="shared" si="48"/>
        <v>-7.4174828512205693E-3</v>
      </c>
      <c r="I471" s="65">
        <f t="shared" si="49"/>
        <v>0.3232623514813785</v>
      </c>
      <c r="J471" s="64"/>
      <c r="K471" s="64"/>
      <c r="L471" s="64">
        <f t="shared" si="50"/>
        <v>0.27554460937948694</v>
      </c>
    </row>
    <row r="472" spans="1:12" ht="15.75" customHeight="1" x14ac:dyDescent="0.35">
      <c r="A472" s="69" t="b">
        <f t="shared" si="46"/>
        <v>1</v>
      </c>
      <c r="B472" s="68">
        <v>43685</v>
      </c>
      <c r="C472" s="67">
        <v>95.769997000000004</v>
      </c>
      <c r="D472" s="70">
        <f t="shared" si="47"/>
        <v>3.5911304572568081E-2</v>
      </c>
      <c r="E472" s="66"/>
      <c r="F472" s="68">
        <v>43685</v>
      </c>
      <c r="G472" s="67">
        <v>87.629997000000003</v>
      </c>
      <c r="H472" s="70">
        <f t="shared" si="48"/>
        <v>1.3297802498919875E-2</v>
      </c>
      <c r="I472" s="65">
        <f t="shared" si="49"/>
        <v>0.31621400873774608</v>
      </c>
      <c r="J472" s="64"/>
      <c r="K472" s="64"/>
      <c r="L472" s="64">
        <f t="shared" si="50"/>
        <v>0.26749030704451993</v>
      </c>
    </row>
    <row r="473" spans="1:12" ht="15.75" customHeight="1" x14ac:dyDescent="0.35">
      <c r="A473" s="69" t="b">
        <f t="shared" si="46"/>
        <v>1</v>
      </c>
      <c r="B473" s="68">
        <v>43684</v>
      </c>
      <c r="C473" s="67">
        <v>92.449996999999996</v>
      </c>
      <c r="D473" s="70">
        <f t="shared" si="47"/>
        <v>2.2337686608426388E-2</v>
      </c>
      <c r="E473" s="66"/>
      <c r="F473" s="68">
        <v>43684</v>
      </c>
      <c r="G473" s="67">
        <v>86.480002999999996</v>
      </c>
      <c r="H473" s="70">
        <f t="shared" si="48"/>
        <v>1.1935455323373034E-2</v>
      </c>
      <c r="I473" s="65">
        <f t="shared" si="49"/>
        <v>0.29410732503139081</v>
      </c>
      <c r="J473" s="64"/>
      <c r="K473" s="64"/>
      <c r="L473" s="64">
        <f t="shared" si="50"/>
        <v>0.29410732503139081</v>
      </c>
    </row>
    <row r="474" spans="1:12" ht="15.75" customHeight="1" x14ac:dyDescent="0.35">
      <c r="A474" s="69" t="b">
        <f t="shared" si="46"/>
        <v>1</v>
      </c>
      <c r="B474" s="68">
        <v>43683</v>
      </c>
      <c r="C474" s="67">
        <v>90.43</v>
      </c>
      <c r="D474" s="70">
        <f t="shared" si="47"/>
        <v>8.2506186141015903E-3</v>
      </c>
      <c r="E474" s="66"/>
      <c r="F474" s="68">
        <v>43683</v>
      </c>
      <c r="G474" s="67">
        <v>85.459998999999996</v>
      </c>
      <c r="H474" s="70">
        <f t="shared" si="48"/>
        <v>-1.5188340469136641E-3</v>
      </c>
      <c r="I474" s="65">
        <f t="shared" si="49"/>
        <v>0.28073347175099916</v>
      </c>
      <c r="J474" s="64"/>
      <c r="K474" s="64"/>
      <c r="L474" s="64">
        <f t="shared" si="50"/>
        <v>0.28073347175099916</v>
      </c>
    </row>
    <row r="475" spans="1:12" ht="15.75" customHeight="1" x14ac:dyDescent="0.35">
      <c r="A475" s="69" t="b">
        <f t="shared" si="46"/>
        <v>1</v>
      </c>
      <c r="B475" s="68">
        <v>43682</v>
      </c>
      <c r="C475" s="67">
        <v>89.690002000000007</v>
      </c>
      <c r="D475" s="70">
        <f t="shared" si="47"/>
        <v>-4.2387378074423276E-2</v>
      </c>
      <c r="E475" s="66"/>
      <c r="F475" s="68">
        <v>43682</v>
      </c>
      <c r="G475" s="67">
        <v>85.589995999999999</v>
      </c>
      <c r="H475" s="70">
        <f t="shared" si="48"/>
        <v>-4.2938655932013958E-2</v>
      </c>
      <c r="I475" s="65">
        <f t="shared" si="49"/>
        <v>0.28172393899499232</v>
      </c>
      <c r="J475" s="64"/>
      <c r="K475" s="64"/>
      <c r="L475" s="64">
        <f t="shared" si="50"/>
        <v>0.28172393899499232</v>
      </c>
    </row>
    <row r="476" spans="1:12" ht="15.75" customHeight="1" x14ac:dyDescent="0.35">
      <c r="A476" s="69" t="b">
        <f t="shared" si="46"/>
        <v>1</v>
      </c>
      <c r="B476" s="68">
        <v>43679</v>
      </c>
      <c r="C476" s="67">
        <v>93.660004000000001</v>
      </c>
      <c r="D476" s="70">
        <f t="shared" si="47"/>
        <v>-1.5141893062921019E-2</v>
      </c>
      <c r="E476" s="66"/>
      <c r="F476" s="68">
        <v>43679</v>
      </c>
      <c r="G476" s="67">
        <v>89.43</v>
      </c>
      <c r="H476" s="70">
        <f t="shared" si="48"/>
        <v>-1.1713979704143562E-2</v>
      </c>
      <c r="I476" s="65">
        <f t="shared" si="49"/>
        <v>0.17330993607068179</v>
      </c>
      <c r="J476" s="64"/>
      <c r="K476" s="64"/>
      <c r="L476" s="64">
        <f t="shared" si="50"/>
        <v>0.17330993607068179</v>
      </c>
    </row>
    <row r="477" spans="1:12" ht="15.75" customHeight="1" x14ac:dyDescent="0.35">
      <c r="A477" s="69" t="b">
        <f t="shared" si="46"/>
        <v>1</v>
      </c>
      <c r="B477" s="68">
        <v>43678</v>
      </c>
      <c r="C477" s="67">
        <v>95.099997999999999</v>
      </c>
      <c r="D477" s="70">
        <f t="shared" si="47"/>
        <v>-4.2927860058049605E-3</v>
      </c>
      <c r="E477" s="66"/>
      <c r="F477" s="68">
        <v>43678</v>
      </c>
      <c r="G477" s="67">
        <v>90.489998</v>
      </c>
      <c r="H477" s="70">
        <f t="shared" si="48"/>
        <v>-1.5449961246873589E-2</v>
      </c>
      <c r="I477" s="65">
        <f t="shared" si="49"/>
        <v>0.1556184667573757</v>
      </c>
      <c r="J477" s="64"/>
      <c r="K477" s="64"/>
      <c r="L477" s="64">
        <f t="shared" si="50"/>
        <v>0.1556184667573757</v>
      </c>
    </row>
    <row r="478" spans="1:12" ht="15.75" customHeight="1" x14ac:dyDescent="0.35">
      <c r="A478" s="69" t="b">
        <f t="shared" si="46"/>
        <v>1</v>
      </c>
      <c r="B478" s="68">
        <v>43677</v>
      </c>
      <c r="C478" s="67">
        <v>95.510002</v>
      </c>
      <c r="D478" s="70">
        <f t="shared" si="47"/>
        <v>2.0948790888031255E-4</v>
      </c>
      <c r="E478" s="66"/>
      <c r="F478" s="68">
        <v>43677</v>
      </c>
      <c r="G478" s="67">
        <v>91.910004000000001</v>
      </c>
      <c r="H478" s="70">
        <f t="shared" si="48"/>
        <v>-2.1505333759182399E-2</v>
      </c>
      <c r="I478" s="65">
        <f t="shared" si="49"/>
        <v>0.1495260471167211</v>
      </c>
      <c r="J478" s="64"/>
      <c r="K478" s="64"/>
      <c r="L478" s="64">
        <f t="shared" si="50"/>
        <v>0.1495260471167211</v>
      </c>
    </row>
    <row r="479" spans="1:12" ht="15.75" customHeight="1" x14ac:dyDescent="0.35">
      <c r="A479" s="69" t="b">
        <f t="shared" si="46"/>
        <v>1</v>
      </c>
      <c r="B479" s="68">
        <v>43676</v>
      </c>
      <c r="C479" s="67">
        <v>95.489998</v>
      </c>
      <c r="D479" s="70">
        <f t="shared" si="47"/>
        <v>-1.015862952048685E-2</v>
      </c>
      <c r="E479" s="66"/>
      <c r="F479" s="68">
        <v>43676</v>
      </c>
      <c r="G479" s="67">
        <v>93.93</v>
      </c>
      <c r="H479" s="70">
        <f t="shared" si="48"/>
        <v>5.243985332962664E-3</v>
      </c>
      <c r="I479" s="65">
        <f t="shared" si="49"/>
        <v>0.15591572783106772</v>
      </c>
      <c r="J479" s="64"/>
      <c r="K479" s="64"/>
      <c r="L479" s="64">
        <f t="shared" si="50"/>
        <v>0.15591572783106772</v>
      </c>
    </row>
    <row r="480" spans="1:12" ht="15.75" customHeight="1" x14ac:dyDescent="0.35">
      <c r="A480" s="69" t="b">
        <f t="shared" si="46"/>
        <v>1</v>
      </c>
      <c r="B480" s="68">
        <v>43675</v>
      </c>
      <c r="C480" s="67">
        <v>96.470000999999996</v>
      </c>
      <c r="D480" s="70">
        <f t="shared" si="47"/>
        <v>-5.6066498710366841E-2</v>
      </c>
      <c r="E480" s="66"/>
      <c r="F480" s="68">
        <v>43675</v>
      </c>
      <c r="G480" s="67">
        <v>93.440002000000007</v>
      </c>
      <c r="H480" s="70">
        <f t="shared" si="48"/>
        <v>8.5690873118138278E-4</v>
      </c>
      <c r="I480" s="65">
        <f t="shared" si="49"/>
        <v>0.1594925528042403</v>
      </c>
      <c r="J480" s="64"/>
      <c r="K480" s="64"/>
      <c r="L480" s="64">
        <f t="shared" si="50"/>
        <v>0.1594925528042403</v>
      </c>
    </row>
    <row r="481" spans="1:12" ht="15.75" customHeight="1" x14ac:dyDescent="0.35">
      <c r="A481" s="69" t="b">
        <f t="shared" si="46"/>
        <v>1</v>
      </c>
      <c r="B481" s="68">
        <v>43672</v>
      </c>
      <c r="C481" s="67">
        <v>102.199997</v>
      </c>
      <c r="D481" s="70">
        <f t="shared" si="47"/>
        <v>5.2414745624397741E-2</v>
      </c>
      <c r="E481" s="66"/>
      <c r="F481" s="68">
        <v>43672</v>
      </c>
      <c r="G481" s="67">
        <v>93.360000999999997</v>
      </c>
      <c r="H481" s="70">
        <f t="shared" si="48"/>
        <v>-6.0683381241350975E-3</v>
      </c>
      <c r="I481" s="65">
        <f t="shared" si="49"/>
        <v>0.1539289413954969</v>
      </c>
      <c r="J481" s="64"/>
      <c r="K481" s="64"/>
      <c r="L481" s="64">
        <f t="shared" si="50"/>
        <v>0.1539289413954969</v>
      </c>
    </row>
    <row r="482" spans="1:12" ht="15.75" customHeight="1" x14ac:dyDescent="0.35">
      <c r="A482" s="69" t="b">
        <f t="shared" si="46"/>
        <v>1</v>
      </c>
      <c r="B482" s="68">
        <v>43671</v>
      </c>
      <c r="C482" s="67">
        <v>97.110000999999997</v>
      </c>
      <c r="D482" s="70">
        <f t="shared" si="47"/>
        <v>1.2195111273814563E-2</v>
      </c>
      <c r="E482" s="66"/>
      <c r="F482" s="68">
        <v>43671</v>
      </c>
      <c r="G482" s="67">
        <v>93.93</v>
      </c>
      <c r="H482" s="70">
        <f t="shared" si="48"/>
        <v>-1.2406697377702613E-2</v>
      </c>
      <c r="I482" s="65">
        <f t="shared" si="49"/>
        <v>0.22256343918404539</v>
      </c>
      <c r="J482" s="64"/>
      <c r="K482" s="64"/>
      <c r="L482" s="64">
        <f t="shared" si="50"/>
        <v>0.22256343918404539</v>
      </c>
    </row>
    <row r="483" spans="1:12" ht="15.75" customHeight="1" x14ac:dyDescent="0.35">
      <c r="A483" s="69" t="b">
        <f t="shared" si="46"/>
        <v>1</v>
      </c>
      <c r="B483" s="68">
        <v>43670</v>
      </c>
      <c r="C483" s="67">
        <v>95.940002000000007</v>
      </c>
      <c r="D483" s="70">
        <f t="shared" si="47"/>
        <v>-1.4888561606823725E-2</v>
      </c>
      <c r="E483" s="66"/>
      <c r="F483" s="68">
        <v>43670</v>
      </c>
      <c r="G483" s="67">
        <v>95.110000999999997</v>
      </c>
      <c r="H483" s="70">
        <f t="shared" si="48"/>
        <v>1.896144527546495E-3</v>
      </c>
      <c r="I483" s="65">
        <f t="shared" si="49"/>
        <v>0.2526066935193696</v>
      </c>
      <c r="J483" s="64"/>
      <c r="K483" s="64"/>
      <c r="L483" s="64">
        <f t="shared" si="50"/>
        <v>0.2526066935193696</v>
      </c>
    </row>
    <row r="484" spans="1:12" ht="15.75" customHeight="1" x14ac:dyDescent="0.35">
      <c r="A484" s="69" t="b">
        <f t="shared" si="46"/>
        <v>1</v>
      </c>
      <c r="B484" s="68">
        <v>43669</v>
      </c>
      <c r="C484" s="67">
        <v>97.389999000000003</v>
      </c>
      <c r="D484" s="70">
        <f t="shared" si="47"/>
        <v>7.4480295323890999E-3</v>
      </c>
      <c r="E484" s="66"/>
      <c r="F484" s="68">
        <v>43669</v>
      </c>
      <c r="G484" s="67">
        <v>94.93</v>
      </c>
      <c r="H484" s="70">
        <f t="shared" si="48"/>
        <v>1.1723307860528553E-2</v>
      </c>
      <c r="I484" s="65">
        <f t="shared" si="49"/>
        <v>0.24805453597011853</v>
      </c>
      <c r="J484" s="64"/>
      <c r="K484" s="64"/>
      <c r="L484" s="64">
        <f t="shared" si="50"/>
        <v>0.24805453597011853</v>
      </c>
    </row>
    <row r="485" spans="1:12" ht="15.75" customHeight="1" x14ac:dyDescent="0.35">
      <c r="A485" s="69" t="b">
        <f t="shared" si="46"/>
        <v>1</v>
      </c>
      <c r="B485" s="68">
        <v>43668</v>
      </c>
      <c r="C485" s="67">
        <v>96.669998000000007</v>
      </c>
      <c r="D485" s="70">
        <f t="shared" si="47"/>
        <v>3.5232395648931103E-2</v>
      </c>
      <c r="E485" s="66"/>
      <c r="F485" s="68">
        <v>43668</v>
      </c>
      <c r="G485" s="67">
        <v>93.830001999999993</v>
      </c>
      <c r="H485" s="70">
        <f t="shared" si="48"/>
        <v>0</v>
      </c>
      <c r="I485" s="65">
        <f t="shared" si="49"/>
        <v>0.24792478026957629</v>
      </c>
      <c r="J485" s="64"/>
      <c r="K485" s="64"/>
      <c r="L485" s="64">
        <f t="shared" si="50"/>
        <v>0.24792478026957629</v>
      </c>
    </row>
    <row r="486" spans="1:12" ht="15.75" customHeight="1" x14ac:dyDescent="0.35">
      <c r="A486" s="69" t="b">
        <f t="shared" si="46"/>
        <v>1</v>
      </c>
      <c r="B486" s="68">
        <v>43665</v>
      </c>
      <c r="C486" s="67">
        <v>93.379997000000003</v>
      </c>
      <c r="D486" s="70">
        <f t="shared" si="47"/>
        <v>-1.9014654501215422E-2</v>
      </c>
      <c r="E486" s="66"/>
      <c r="F486" s="68">
        <v>43665</v>
      </c>
      <c r="G486" s="67">
        <v>93.830001999999993</v>
      </c>
      <c r="H486" s="70">
        <f t="shared" si="48"/>
        <v>-1.5218272619839213E-2</v>
      </c>
      <c r="I486" s="65">
        <f t="shared" si="49"/>
        <v>0.27479888488799897</v>
      </c>
      <c r="J486" s="64"/>
      <c r="K486" s="64"/>
      <c r="L486" s="64">
        <f t="shared" si="50"/>
        <v>0.27479888488799897</v>
      </c>
    </row>
    <row r="487" spans="1:12" ht="15.75" customHeight="1" x14ac:dyDescent="0.35">
      <c r="A487" s="69" t="b">
        <f t="shared" si="46"/>
        <v>1</v>
      </c>
      <c r="B487" s="68">
        <v>43664</v>
      </c>
      <c r="C487" s="67">
        <v>95.190002000000007</v>
      </c>
      <c r="D487" s="70">
        <f t="shared" si="47"/>
        <v>-4.5522920519715515E-2</v>
      </c>
      <c r="E487" s="66"/>
      <c r="F487" s="68">
        <v>43664</v>
      </c>
      <c r="G487" s="67">
        <v>95.279999000000004</v>
      </c>
      <c r="H487" s="70">
        <f t="shared" si="48"/>
        <v>5.2753746072522478E-3</v>
      </c>
      <c r="I487" s="65">
        <f t="shared" si="49"/>
        <v>0.23232713680285955</v>
      </c>
      <c r="J487" s="64"/>
      <c r="K487" s="64"/>
      <c r="L487" s="64">
        <f t="shared" si="50"/>
        <v>0.23232713680285955</v>
      </c>
    </row>
    <row r="488" spans="1:12" ht="15.75" customHeight="1" x14ac:dyDescent="0.35">
      <c r="A488" s="69" t="b">
        <f t="shared" si="46"/>
        <v>1</v>
      </c>
      <c r="B488" s="68">
        <v>43663</v>
      </c>
      <c r="C488" s="67">
        <v>99.730002999999996</v>
      </c>
      <c r="D488" s="70">
        <f t="shared" si="47"/>
        <v>2.708553093893995E-2</v>
      </c>
      <c r="E488" s="66"/>
      <c r="F488" s="68">
        <v>43663</v>
      </c>
      <c r="G488" s="67">
        <v>94.779999000000004</v>
      </c>
      <c r="H488" s="70">
        <f t="shared" si="48"/>
        <v>9.1567399735250632E-3</v>
      </c>
      <c r="I488" s="65">
        <f t="shared" si="49"/>
        <v>0.24598124771777605</v>
      </c>
      <c r="J488" s="64"/>
      <c r="K488" s="64"/>
      <c r="L488" s="64">
        <f t="shared" si="50"/>
        <v>0.24598124771777605</v>
      </c>
    </row>
    <row r="489" spans="1:12" ht="15.75" customHeight="1" x14ac:dyDescent="0.35">
      <c r="A489" s="69" t="b">
        <f t="shared" si="46"/>
        <v>1</v>
      </c>
      <c r="B489" s="68">
        <v>43662</v>
      </c>
      <c r="C489" s="67">
        <v>97.099997999999999</v>
      </c>
      <c r="D489" s="70">
        <f t="shared" si="47"/>
        <v>-2.7054157503382137E-2</v>
      </c>
      <c r="E489" s="66"/>
      <c r="F489" s="68">
        <v>43662</v>
      </c>
      <c r="G489" s="67">
        <v>93.919998000000007</v>
      </c>
      <c r="H489" s="70">
        <f t="shared" si="48"/>
        <v>2.8471287779237908E-2</v>
      </c>
      <c r="I489" s="65">
        <f t="shared" si="49"/>
        <v>0.23757395919114169</v>
      </c>
      <c r="J489" s="64"/>
      <c r="K489" s="64"/>
      <c r="L489" s="64">
        <f t="shared" si="50"/>
        <v>0.23757395919114169</v>
      </c>
    </row>
    <row r="490" spans="1:12" ht="15.75" customHeight="1" x14ac:dyDescent="0.35">
      <c r="A490" s="69" t="b">
        <f t="shared" si="46"/>
        <v>1</v>
      </c>
      <c r="B490" s="68">
        <v>43661</v>
      </c>
      <c r="C490" s="67">
        <v>99.800003000000004</v>
      </c>
      <c r="D490" s="70">
        <f t="shared" si="47"/>
        <v>6.9667736237907674E-2</v>
      </c>
      <c r="E490" s="66"/>
      <c r="F490" s="68">
        <v>43661</v>
      </c>
      <c r="G490" s="67">
        <v>91.32</v>
      </c>
      <c r="H490" s="70">
        <f t="shared" si="48"/>
        <v>9.8648467653772443E-4</v>
      </c>
      <c r="I490" s="65">
        <f t="shared" si="49"/>
        <v>0.45809800746189977</v>
      </c>
      <c r="J490" s="64"/>
      <c r="K490" s="64"/>
      <c r="L490" s="64">
        <f t="shared" si="50"/>
        <v>0.45809800746189977</v>
      </c>
    </row>
    <row r="491" spans="1:12" ht="15.75" customHeight="1" x14ac:dyDescent="0.35">
      <c r="A491" s="69" t="b">
        <f t="shared" si="46"/>
        <v>1</v>
      </c>
      <c r="B491" s="68">
        <v>43658</v>
      </c>
      <c r="C491" s="67">
        <v>93.300003000000004</v>
      </c>
      <c r="D491" s="70">
        <f t="shared" si="47"/>
        <v>2.0787756656723166E-2</v>
      </c>
      <c r="E491" s="66"/>
      <c r="F491" s="68">
        <v>43658</v>
      </c>
      <c r="G491" s="67">
        <v>91.230002999999996</v>
      </c>
      <c r="H491" s="70">
        <f t="shared" si="48"/>
        <v>1.955744234832002E-2</v>
      </c>
      <c r="I491" s="65">
        <f t="shared" si="49"/>
        <v>0.58410344991770013</v>
      </c>
      <c r="J491" s="64"/>
      <c r="K491" s="64"/>
      <c r="L491" s="64">
        <f t="shared" si="50"/>
        <v>0.58410344991770013</v>
      </c>
    </row>
    <row r="492" spans="1:12" ht="15.75" customHeight="1" x14ac:dyDescent="0.35">
      <c r="A492" s="69" t="b">
        <f t="shared" si="46"/>
        <v>1</v>
      </c>
      <c r="B492" s="68">
        <v>43657</v>
      </c>
      <c r="C492" s="67">
        <v>91.400002000000001</v>
      </c>
      <c r="D492" s="70">
        <f t="shared" si="47"/>
        <v>-1.4236399760176877E-2</v>
      </c>
      <c r="E492" s="66"/>
      <c r="F492" s="68">
        <v>43657</v>
      </c>
      <c r="G492" s="67">
        <v>89.480002999999996</v>
      </c>
      <c r="H492" s="70">
        <f t="shared" si="48"/>
        <v>-3.3514690347125065E-4</v>
      </c>
      <c r="I492" s="65">
        <f t="shared" si="49"/>
        <v>0.57267956926292118</v>
      </c>
      <c r="J492" s="64"/>
      <c r="K492" s="64"/>
      <c r="L492" s="64">
        <f t="shared" si="50"/>
        <v>0.57267956926292118</v>
      </c>
    </row>
    <row r="493" spans="1:12" ht="15.75" customHeight="1" x14ac:dyDescent="0.35">
      <c r="A493" s="69" t="b">
        <f t="shared" si="46"/>
        <v>1</v>
      </c>
      <c r="B493" s="68">
        <v>43656</v>
      </c>
      <c r="C493" s="67">
        <v>92.720000999999996</v>
      </c>
      <c r="D493" s="70">
        <f t="shared" si="47"/>
        <v>1.9685483338832022E-2</v>
      </c>
      <c r="E493" s="66"/>
      <c r="F493" s="68">
        <v>43656</v>
      </c>
      <c r="G493" s="67">
        <v>89.510002</v>
      </c>
      <c r="H493" s="70">
        <f t="shared" si="48"/>
        <v>5.5894255040178642E-4</v>
      </c>
      <c r="I493" s="65">
        <f t="shared" si="49"/>
        <v>0.56753739899292577</v>
      </c>
      <c r="J493" s="64"/>
      <c r="K493" s="64"/>
      <c r="L493" s="64">
        <f t="shared" si="50"/>
        <v>0.56753739899292577</v>
      </c>
    </row>
    <row r="494" spans="1:12" ht="15.75" customHeight="1" x14ac:dyDescent="0.35">
      <c r="A494" s="69" t="b">
        <f t="shared" si="46"/>
        <v>1</v>
      </c>
      <c r="B494" s="68">
        <v>43655</v>
      </c>
      <c r="C494" s="67">
        <v>90.93</v>
      </c>
      <c r="D494" s="70">
        <f t="shared" si="47"/>
        <v>1.8730497604000362E-3</v>
      </c>
      <c r="E494" s="66"/>
      <c r="F494" s="68">
        <v>43655</v>
      </c>
      <c r="G494" s="67">
        <v>89.459998999999996</v>
      </c>
      <c r="H494" s="70">
        <f t="shared" si="48"/>
        <v>-1.3345086872065592E-2</v>
      </c>
      <c r="I494" s="65">
        <f t="shared" si="49"/>
        <v>0.58958028813975383</v>
      </c>
      <c r="J494" s="64"/>
      <c r="K494" s="64"/>
      <c r="L494" s="64">
        <f t="shared" si="50"/>
        <v>0.58958028813975383</v>
      </c>
    </row>
    <row r="495" spans="1:12" ht="15.75" customHeight="1" x14ac:dyDescent="0.35">
      <c r="A495" s="69" t="b">
        <f t="shared" si="46"/>
        <v>1</v>
      </c>
      <c r="B495" s="68">
        <v>43654</v>
      </c>
      <c r="C495" s="67">
        <v>90.760002</v>
      </c>
      <c r="D495" s="70">
        <f t="shared" si="47"/>
        <v>-1.2189758778507587E-2</v>
      </c>
      <c r="E495" s="66"/>
      <c r="F495" s="68">
        <v>43654</v>
      </c>
      <c r="G495" s="67">
        <v>90.669998000000007</v>
      </c>
      <c r="H495" s="70">
        <f t="shared" si="48"/>
        <v>8.8312179636274024E-4</v>
      </c>
      <c r="I495" s="65">
        <f t="shared" si="49"/>
        <v>0.67867839311360634</v>
      </c>
      <c r="J495" s="64"/>
      <c r="K495" s="64"/>
      <c r="L495" s="64">
        <f t="shared" si="50"/>
        <v>0.67867839311360634</v>
      </c>
    </row>
    <row r="496" spans="1:12" ht="15.75" customHeight="1" x14ac:dyDescent="0.35">
      <c r="A496" s="69" t="b">
        <f t="shared" si="46"/>
        <v>1</v>
      </c>
      <c r="B496" s="68">
        <v>43651</v>
      </c>
      <c r="C496" s="67">
        <v>91.879997000000003</v>
      </c>
      <c r="D496" s="70">
        <f t="shared" si="47"/>
        <v>1.5809840214809689E-2</v>
      </c>
      <c r="E496" s="66"/>
      <c r="F496" s="68">
        <v>43651</v>
      </c>
      <c r="G496" s="67">
        <v>90.589995999999999</v>
      </c>
      <c r="H496" s="70">
        <f t="shared" si="48"/>
        <v>-8.8234258039809887E-4</v>
      </c>
      <c r="I496" s="65">
        <f t="shared" si="49"/>
        <v>0.67113387865634488</v>
      </c>
      <c r="J496" s="64"/>
      <c r="K496" s="64"/>
      <c r="L496" s="64">
        <f t="shared" si="50"/>
        <v>0.67113387865634488</v>
      </c>
    </row>
    <row r="497" spans="1:12" ht="15.75" customHeight="1" x14ac:dyDescent="0.35">
      <c r="A497" s="69" t="b">
        <f t="shared" si="46"/>
        <v>1</v>
      </c>
      <c r="B497" s="68">
        <v>43649</v>
      </c>
      <c r="C497" s="67">
        <v>90.449996999999996</v>
      </c>
      <c r="D497" s="70">
        <f t="shared" si="47"/>
        <v>6.2492660489580354E-2</v>
      </c>
      <c r="E497" s="66"/>
      <c r="F497" s="68">
        <v>43649</v>
      </c>
      <c r="G497" s="67">
        <v>90.669998000000007</v>
      </c>
      <c r="H497" s="70">
        <f t="shared" si="48"/>
        <v>2.0254247093926647E-2</v>
      </c>
      <c r="I497" s="65">
        <f t="shared" si="49"/>
        <v>0.72716472884571637</v>
      </c>
      <c r="J497" s="64"/>
      <c r="K497" s="64"/>
      <c r="L497" s="64">
        <f t="shared" si="50"/>
        <v>0.72716472884571637</v>
      </c>
    </row>
    <row r="498" spans="1:12" ht="15.75" customHeight="1" x14ac:dyDescent="0.35">
      <c r="A498" s="69" t="b">
        <f t="shared" si="46"/>
        <v>1</v>
      </c>
      <c r="B498" s="68">
        <v>43648</v>
      </c>
      <c r="C498" s="67">
        <v>85.129997000000003</v>
      </c>
      <c r="D498" s="70">
        <f t="shared" si="47"/>
        <v>-1.9917153811683685E-2</v>
      </c>
      <c r="E498" s="66"/>
      <c r="F498" s="68">
        <v>43648</v>
      </c>
      <c r="G498" s="67">
        <v>88.870002999999997</v>
      </c>
      <c r="H498" s="70">
        <f t="shared" si="48"/>
        <v>4.7485134453990607E-3</v>
      </c>
      <c r="I498" s="65">
        <f t="shared" si="49"/>
        <v>0.61196472173502325</v>
      </c>
      <c r="J498" s="64"/>
      <c r="K498" s="64"/>
      <c r="L498" s="64">
        <f t="shared" si="50"/>
        <v>0.61196472173502325</v>
      </c>
    </row>
    <row r="499" spans="1:12" ht="15.75" customHeight="1" x14ac:dyDescent="0.35">
      <c r="A499" s="69" t="b">
        <f t="shared" si="46"/>
        <v>1</v>
      </c>
      <c r="B499" s="68">
        <v>43647</v>
      </c>
      <c r="C499" s="67">
        <v>86.860000999999997</v>
      </c>
      <c r="D499" s="70">
        <f t="shared" si="47"/>
        <v>-2.1736681813980474E-2</v>
      </c>
      <c r="E499" s="66"/>
      <c r="F499" s="68">
        <v>43647</v>
      </c>
      <c r="G499" s="67">
        <v>88.449996999999996</v>
      </c>
      <c r="H499" s="70">
        <f t="shared" si="48"/>
        <v>1.0279771206860966E-2</v>
      </c>
      <c r="I499" s="65">
        <f t="shared" si="49"/>
        <v>0.6244276382213555</v>
      </c>
      <c r="J499" s="64"/>
      <c r="K499" s="64"/>
      <c r="L499" s="64">
        <f t="shared" si="50"/>
        <v>0.6244276382213555</v>
      </c>
    </row>
    <row r="500" spans="1:12" ht="15.75" customHeight="1" x14ac:dyDescent="0.35">
      <c r="A500" s="69" t="b">
        <f t="shared" si="46"/>
        <v>1</v>
      </c>
      <c r="B500" s="68">
        <v>43644</v>
      </c>
      <c r="C500" s="67">
        <v>88.790001000000004</v>
      </c>
      <c r="D500" s="70">
        <f t="shared" si="47"/>
        <v>-1.6395214901801736E-2</v>
      </c>
      <c r="E500" s="66"/>
      <c r="F500" s="68">
        <v>43644</v>
      </c>
      <c r="G500" s="67">
        <v>87.550003000000004</v>
      </c>
      <c r="H500" s="70">
        <f t="shared" si="48"/>
        <v>1.2958498206641078E-2</v>
      </c>
      <c r="I500" s="65">
        <f t="shared" si="49"/>
        <v>0.73750549058278037</v>
      </c>
      <c r="J500" s="64"/>
      <c r="K500" s="64"/>
      <c r="L500" s="64">
        <f t="shared" si="50"/>
        <v>0.73750549058278037</v>
      </c>
    </row>
    <row r="501" spans="1:12" ht="15.75" customHeight="1" x14ac:dyDescent="0.35">
      <c r="A501" s="69" t="b">
        <f t="shared" si="46"/>
        <v>1</v>
      </c>
      <c r="B501" s="68">
        <v>43643</v>
      </c>
      <c r="C501" s="67">
        <v>90.269997000000004</v>
      </c>
      <c r="D501" s="70">
        <f t="shared" si="47"/>
        <v>4.5638768779363792E-2</v>
      </c>
      <c r="E501" s="66"/>
      <c r="F501" s="68">
        <v>43643</v>
      </c>
      <c r="G501" s="67">
        <v>86.43</v>
      </c>
      <c r="H501" s="70">
        <f t="shared" si="48"/>
        <v>1.2891104819146904E-2</v>
      </c>
      <c r="I501" s="65">
        <f t="shared" si="49"/>
        <v>0.99999751469449116</v>
      </c>
      <c r="J501" s="64"/>
      <c r="K501" s="64"/>
      <c r="L501" s="64">
        <f t="shared" si="50"/>
        <v>0.99999751469449116</v>
      </c>
    </row>
    <row r="502" spans="1:12" ht="15.75" customHeight="1" x14ac:dyDescent="0.35">
      <c r="A502" s="69" t="b">
        <f t="shared" si="46"/>
        <v>1</v>
      </c>
      <c r="B502" s="68">
        <v>43642</v>
      </c>
      <c r="C502" s="67">
        <v>86.330001999999993</v>
      </c>
      <c r="D502" s="70">
        <f t="shared" si="47"/>
        <v>1.5288757089130245E-2</v>
      </c>
      <c r="E502" s="66"/>
      <c r="F502" s="68">
        <v>43642</v>
      </c>
      <c r="G502" s="67">
        <v>85.330001999999993</v>
      </c>
      <c r="H502" s="70">
        <f t="shared" si="48"/>
        <v>3.1742770555907018E-3</v>
      </c>
      <c r="I502" s="65">
        <f t="shared" si="49"/>
        <v>1</v>
      </c>
      <c r="J502" s="64"/>
      <c r="K502" s="64"/>
      <c r="L502" s="64">
        <f t="shared" si="50"/>
        <v>1</v>
      </c>
    </row>
    <row r="503" spans="1:12" ht="15.75" customHeight="1" x14ac:dyDescent="0.35">
      <c r="A503" s="69" t="b">
        <f t="shared" si="46"/>
        <v>1</v>
      </c>
      <c r="B503" s="68">
        <v>43641</v>
      </c>
      <c r="C503" s="67">
        <v>85.029999000000004</v>
      </c>
      <c r="D503" s="70">
        <f t="shared" si="47"/>
        <v>-4.8987862700464624E-2</v>
      </c>
      <c r="E503" s="66"/>
      <c r="F503" s="68">
        <v>43641</v>
      </c>
      <c r="G503" s="67">
        <v>85.059997999999993</v>
      </c>
      <c r="H503" s="70">
        <f t="shared" si="48"/>
        <v>-1.7215539553476544E-2</v>
      </c>
      <c r="I503" s="65" t="str">
        <f>IFERROR(CORREL(D503:D1004,H503:H1004),"")</f>
        <v/>
      </c>
      <c r="J503" s="64"/>
      <c r="K503" s="64"/>
      <c r="L503" s="64" t="str">
        <f>IFERROR(CORREL(D503:D533,H503:H533),"")</f>
        <v/>
      </c>
    </row>
    <row r="504" spans="1:12" ht="15.75" customHeight="1" x14ac:dyDescent="0.35">
      <c r="A504" s="69" t="b">
        <f t="shared" si="46"/>
        <v>1</v>
      </c>
      <c r="B504" s="68">
        <v>43640</v>
      </c>
      <c r="C504" s="67">
        <v>89.410004000000001</v>
      </c>
      <c r="D504" s="66"/>
      <c r="E504" s="66"/>
      <c r="F504" s="68">
        <v>43640</v>
      </c>
      <c r="G504" s="67">
        <v>86.550003000000004</v>
      </c>
      <c r="H504" s="66"/>
      <c r="I504" s="65" t="str">
        <f>IFERROR(CORREL(D504:D1005,H504:H1005),"")</f>
        <v/>
      </c>
      <c r="J504" s="64"/>
      <c r="K504" s="64"/>
      <c r="L504" s="64" t="str">
        <f>IFERROR(CORREL(D504:D534,H504:H534),"")</f>
        <v/>
      </c>
    </row>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842029"/>
  </sheetPr>
  <dimension ref="A1:L504"/>
  <sheetViews>
    <sheetView workbookViewId="0">
      <pane xSplit="1" ySplit="1" topLeftCell="B2" activePane="bottomRight" state="frozen"/>
      <selection activeCell="C2" sqref="C2"/>
      <selection pane="topRight" activeCell="C2" sqref="C2"/>
      <selection pane="bottomLeft" activeCell="C2" sqref="C2"/>
      <selection pane="bottomRight" activeCell="C2" sqref="C2"/>
    </sheetView>
  </sheetViews>
  <sheetFormatPr defaultColWidth="14.453125" defaultRowHeight="15" customHeight="1" x14ac:dyDescent="0.3"/>
  <cols>
    <col min="1" max="1" width="11.26953125" style="7" customWidth="1"/>
    <col min="2" max="2" width="10.08984375" style="7" customWidth="1"/>
    <col min="3" max="3" width="8" style="7" customWidth="1"/>
    <col min="4" max="4" width="16.26953125" style="7" customWidth="1"/>
    <col min="5" max="5" width="22.7265625" style="7" customWidth="1"/>
    <col min="6" max="6" width="12.453125" style="7" customWidth="1"/>
    <col min="7" max="7" width="16.453125" style="7" customWidth="1"/>
    <col min="8" max="8" width="13" style="7" customWidth="1"/>
    <col min="9" max="9" width="20.7265625" style="7" customWidth="1"/>
    <col min="10" max="10" width="10.453125" style="7" customWidth="1"/>
    <col min="11" max="11" width="20.81640625" style="7" customWidth="1"/>
    <col min="12" max="12" width="14.26953125" style="7" customWidth="1"/>
    <col min="13" max="13" width="14.453125" style="7" customWidth="1"/>
    <col min="14" max="16384" width="14.453125" style="7"/>
  </cols>
  <sheetData>
    <row r="1" spans="1:12" ht="14" customHeight="1" x14ac:dyDescent="0.3">
      <c r="A1" s="84" t="s">
        <v>430</v>
      </c>
      <c r="B1" s="85" t="s">
        <v>431</v>
      </c>
      <c r="C1" s="84" t="s">
        <v>432</v>
      </c>
      <c r="D1" s="84" t="s">
        <v>438</v>
      </c>
      <c r="E1" s="84" t="s">
        <v>439</v>
      </c>
      <c r="F1" s="84" t="s">
        <v>440</v>
      </c>
      <c r="G1" s="84" t="s">
        <v>441</v>
      </c>
      <c r="H1" s="84" t="s">
        <v>442</v>
      </c>
      <c r="I1" s="84" t="s">
        <v>443</v>
      </c>
      <c r="J1" s="84" t="s">
        <v>444</v>
      </c>
      <c r="K1" s="84"/>
      <c r="L1" s="84" t="s">
        <v>445</v>
      </c>
    </row>
    <row r="2" spans="1:12" ht="14" customHeight="1" x14ac:dyDescent="0.3">
      <c r="A2" s="80">
        <v>44368</v>
      </c>
      <c r="B2" s="74">
        <v>369.25</v>
      </c>
      <c r="C2" s="78">
        <f t="shared" ref="C2:C65" si="0">B2/B3-1</f>
        <v>-1.3333663246410388E-2</v>
      </c>
      <c r="D2" s="76">
        <f t="shared" ref="D2:D65" si="1">_xlfn.STDEV.P(C2:C91)</f>
        <v>3.4076573137501925E-2</v>
      </c>
      <c r="E2" s="76">
        <f t="shared" ref="E2:E65" si="2">D2*SQRT(250)</f>
        <v>0.53879792983908115</v>
      </c>
      <c r="F2" s="82">
        <f t="shared" ref="F2:F33" si="3">0.09%</f>
        <v>8.9999999999999998E-4</v>
      </c>
      <c r="G2" s="78">
        <f t="shared" ref="G2:G33" si="4">L2/L251-1</f>
        <v>0.44294649729456426</v>
      </c>
      <c r="H2" s="78">
        <f t="shared" ref="H2:H33" si="5">G2-F2</f>
        <v>0.44204649729456424</v>
      </c>
      <c r="I2" s="78">
        <f t="shared" ref="I2:I33" si="6">AVERAGE(G1:G90)</f>
        <v>1.3278583746658303</v>
      </c>
      <c r="J2" s="83">
        <f t="shared" ref="J2:J33" si="7">H2/E2</f>
        <v>0.8204309497376634</v>
      </c>
      <c r="K2" s="78"/>
      <c r="L2" s="81">
        <f t="shared" ref="L2:L65" si="8">L3*(1+C2)</f>
        <v>537.32537052786108</v>
      </c>
    </row>
    <row r="3" spans="1:12" ht="14" customHeight="1" x14ac:dyDescent="0.3">
      <c r="A3" s="80">
        <v>44365</v>
      </c>
      <c r="B3" s="74">
        <v>374.23998999999998</v>
      </c>
      <c r="C3" s="78">
        <f t="shared" si="0"/>
        <v>3.4588496004659408E-3</v>
      </c>
      <c r="D3" s="76">
        <f t="shared" si="1"/>
        <v>3.4053745466886852E-2</v>
      </c>
      <c r="E3" s="76">
        <f t="shared" si="2"/>
        <v>0.53843699267498257</v>
      </c>
      <c r="F3" s="82">
        <f t="shared" si="3"/>
        <v>8.9999999999999998E-4</v>
      </c>
      <c r="G3" s="78">
        <f t="shared" si="4"/>
        <v>0.48032116198189279</v>
      </c>
      <c r="H3" s="78">
        <f t="shared" si="5"/>
        <v>0.47942116198189277</v>
      </c>
      <c r="I3" s="78">
        <f t="shared" si="6"/>
        <v>1.3518797375038081</v>
      </c>
      <c r="J3" s="83">
        <f t="shared" si="7"/>
        <v>0.89039417518492525</v>
      </c>
      <c r="K3" s="78"/>
      <c r="L3" s="81">
        <f t="shared" si="8"/>
        <v>544.58670627784159</v>
      </c>
    </row>
    <row r="4" spans="1:12" ht="14" customHeight="1" x14ac:dyDescent="0.3">
      <c r="A4" s="80">
        <v>44364</v>
      </c>
      <c r="B4" s="74">
        <v>372.95001200000002</v>
      </c>
      <c r="C4" s="78">
        <f t="shared" si="0"/>
        <v>3.0732734708359022E-2</v>
      </c>
      <c r="D4" s="76">
        <f t="shared" si="1"/>
        <v>3.4417163496563305E-2</v>
      </c>
      <c r="E4" s="76">
        <f t="shared" si="2"/>
        <v>0.54418313625772385</v>
      </c>
      <c r="F4" s="82">
        <f t="shared" si="3"/>
        <v>8.9999999999999998E-4</v>
      </c>
      <c r="G4" s="78">
        <f t="shared" si="4"/>
        <v>0.48425998353548039</v>
      </c>
      <c r="H4" s="78">
        <f t="shared" si="5"/>
        <v>0.48335998353548038</v>
      </c>
      <c r="I4" s="78">
        <f t="shared" si="6"/>
        <v>1.3885010838220126</v>
      </c>
      <c r="J4" s="83">
        <f t="shared" si="7"/>
        <v>0.88823036093967123</v>
      </c>
      <c r="K4" s="78"/>
      <c r="L4" s="81">
        <f t="shared" si="8"/>
        <v>542.70955554846375</v>
      </c>
    </row>
    <row r="5" spans="1:12" ht="14" customHeight="1" x14ac:dyDescent="0.3">
      <c r="A5" s="80">
        <v>44363</v>
      </c>
      <c r="B5" s="74">
        <v>361.82998700000002</v>
      </c>
      <c r="C5" s="78">
        <f t="shared" si="0"/>
        <v>7.8829721448467893E-3</v>
      </c>
      <c r="D5" s="76">
        <f t="shared" si="1"/>
        <v>3.4322434877034062E-2</v>
      </c>
      <c r="E5" s="76">
        <f t="shared" si="2"/>
        <v>0.5426853452711442</v>
      </c>
      <c r="F5" s="82">
        <f t="shared" si="3"/>
        <v>8.9999999999999998E-4</v>
      </c>
      <c r="G5" s="78">
        <f t="shared" si="4"/>
        <v>0.48607685618657603</v>
      </c>
      <c r="H5" s="78">
        <f t="shared" si="5"/>
        <v>0.48517685618657602</v>
      </c>
      <c r="I5" s="78">
        <f t="shared" si="6"/>
        <v>1.425225906954138</v>
      </c>
      <c r="J5" s="83">
        <f t="shared" si="7"/>
        <v>0.89402977326422006</v>
      </c>
      <c r="K5" s="78"/>
      <c r="L5" s="81">
        <f t="shared" si="8"/>
        <v>526.52791288521644</v>
      </c>
    </row>
    <row r="6" spans="1:12" ht="14" customHeight="1" x14ac:dyDescent="0.3">
      <c r="A6" s="80">
        <v>44362</v>
      </c>
      <c r="B6" s="74">
        <v>359</v>
      </c>
      <c r="C6" s="78">
        <f t="shared" si="0"/>
        <v>-1.8884435857074888E-2</v>
      </c>
      <c r="D6" s="76">
        <f t="shared" si="1"/>
        <v>3.5247950650120416E-2</v>
      </c>
      <c r="E6" s="76">
        <f t="shared" si="2"/>
        <v>0.5573190345379665</v>
      </c>
      <c r="F6" s="82">
        <f t="shared" si="3"/>
        <v>8.9999999999999998E-4</v>
      </c>
      <c r="G6" s="78">
        <f t="shared" si="4"/>
        <v>0.48611164299051457</v>
      </c>
      <c r="H6" s="78">
        <f t="shared" si="5"/>
        <v>0.48521164299051456</v>
      </c>
      <c r="I6" s="78">
        <f t="shared" si="6"/>
        <v>1.4604395619039161</v>
      </c>
      <c r="J6" s="83">
        <f t="shared" si="7"/>
        <v>0.87061738954021006</v>
      </c>
      <c r="K6" s="78"/>
      <c r="L6" s="81">
        <f t="shared" si="8"/>
        <v>522.40977121056778</v>
      </c>
    </row>
    <row r="7" spans="1:12" ht="14" customHeight="1" x14ac:dyDescent="0.3">
      <c r="A7" s="80">
        <v>44361</v>
      </c>
      <c r="B7" s="74">
        <v>365.91000400000001</v>
      </c>
      <c r="C7" s="78">
        <f t="shared" si="0"/>
        <v>-1.337308973864193E-3</v>
      </c>
      <c r="D7" s="76">
        <f t="shared" si="1"/>
        <v>3.5290959577791929E-2</v>
      </c>
      <c r="E7" s="76">
        <f t="shared" si="2"/>
        <v>0.55799906539378352</v>
      </c>
      <c r="F7" s="82">
        <f t="shared" si="3"/>
        <v>8.9999999999999998E-4</v>
      </c>
      <c r="G7" s="78">
        <f t="shared" si="4"/>
        <v>0.54548915242205553</v>
      </c>
      <c r="H7" s="78">
        <f t="shared" si="5"/>
        <v>0.54458915242205552</v>
      </c>
      <c r="I7" s="78">
        <f t="shared" si="6"/>
        <v>1.4964998912269971</v>
      </c>
      <c r="J7" s="83">
        <f t="shared" si="7"/>
        <v>0.97596785764817628</v>
      </c>
      <c r="K7" s="78"/>
      <c r="L7" s="81">
        <f t="shared" si="8"/>
        <v>532.46507374177702</v>
      </c>
    </row>
    <row r="8" spans="1:12" ht="14" customHeight="1" x14ac:dyDescent="0.3">
      <c r="A8" s="80">
        <v>44358</v>
      </c>
      <c r="B8" s="74">
        <v>366.39999399999999</v>
      </c>
      <c r="C8" s="78">
        <f t="shared" si="0"/>
        <v>5.7431440115440102E-2</v>
      </c>
      <c r="D8" s="76">
        <f t="shared" si="1"/>
        <v>3.5423274602452308E-2</v>
      </c>
      <c r="E8" s="76">
        <f t="shared" si="2"/>
        <v>0.56009114962672435</v>
      </c>
      <c r="F8" s="82">
        <f t="shared" si="3"/>
        <v>8.9999999999999998E-4</v>
      </c>
      <c r="G8" s="78">
        <f t="shared" si="4"/>
        <v>0.51055407742871139</v>
      </c>
      <c r="H8" s="78">
        <f t="shared" si="5"/>
        <v>0.50965407742871138</v>
      </c>
      <c r="I8" s="78">
        <f t="shared" si="6"/>
        <v>1.5283104049217988</v>
      </c>
      <c r="J8" s="83">
        <f t="shared" si="7"/>
        <v>0.90994845708305327</v>
      </c>
      <c r="K8" s="78"/>
      <c r="L8" s="81">
        <f t="shared" si="8"/>
        <v>533.17809759636043</v>
      </c>
    </row>
    <row r="9" spans="1:12" ht="14" customHeight="1" x14ac:dyDescent="0.3">
      <c r="A9" s="80">
        <v>44357</v>
      </c>
      <c r="B9" s="74">
        <v>346.5</v>
      </c>
      <c r="C9" s="78">
        <f t="shared" si="0"/>
        <v>3.8575652091004331E-2</v>
      </c>
      <c r="D9" s="76">
        <f t="shared" si="1"/>
        <v>3.5006205717858244E-2</v>
      </c>
      <c r="E9" s="76">
        <f t="shared" si="2"/>
        <v>0.55349671154420854</v>
      </c>
      <c r="F9" s="82">
        <f t="shared" si="3"/>
        <v>8.9999999999999998E-4</v>
      </c>
      <c r="G9" s="78">
        <f t="shared" si="4"/>
        <v>0.44966945946499148</v>
      </c>
      <c r="H9" s="78">
        <f t="shared" si="5"/>
        <v>0.44876945946499147</v>
      </c>
      <c r="I9" s="78">
        <f t="shared" si="6"/>
        <v>1.558830592299157</v>
      </c>
      <c r="J9" s="83">
        <f t="shared" si="7"/>
        <v>0.81078974834911488</v>
      </c>
      <c r="K9" s="78"/>
      <c r="L9" s="81">
        <f t="shared" si="8"/>
        <v>504.22001594557582</v>
      </c>
    </row>
    <row r="10" spans="1:12" ht="14" customHeight="1" x14ac:dyDescent="0.3">
      <c r="A10" s="80">
        <v>44356</v>
      </c>
      <c r="B10" s="74">
        <v>333.63000499999998</v>
      </c>
      <c r="C10" s="78">
        <f t="shared" si="0"/>
        <v>-2.235833316654956E-2</v>
      </c>
      <c r="D10" s="76">
        <f t="shared" si="1"/>
        <v>3.4879209329481305E-2</v>
      </c>
      <c r="E10" s="76">
        <f t="shared" si="2"/>
        <v>0.55148872233477619</v>
      </c>
      <c r="F10" s="82">
        <f t="shared" si="3"/>
        <v>8.9999999999999998E-4</v>
      </c>
      <c r="G10" s="78">
        <f t="shared" si="4"/>
        <v>0.51981595718265416</v>
      </c>
      <c r="H10" s="78">
        <f t="shared" si="5"/>
        <v>0.51891595718265415</v>
      </c>
      <c r="I10" s="78">
        <f t="shared" si="6"/>
        <v>1.5919409697436517</v>
      </c>
      <c r="J10" s="83">
        <f t="shared" si="7"/>
        <v>0.94093666138044973</v>
      </c>
      <c r="K10" s="78"/>
      <c r="L10" s="81">
        <f t="shared" si="8"/>
        <v>485.4918512006422</v>
      </c>
    </row>
    <row r="11" spans="1:12" ht="14" customHeight="1" x14ac:dyDescent="0.3">
      <c r="A11" s="80">
        <v>44355</v>
      </c>
      <c r="B11" s="74">
        <v>341.26001000000002</v>
      </c>
      <c r="C11" s="78">
        <f t="shared" si="0"/>
        <v>-4.085665043066955E-3</v>
      </c>
      <c r="D11" s="76">
        <f t="shared" si="1"/>
        <v>3.4847753480401394E-2</v>
      </c>
      <c r="E11" s="76">
        <f t="shared" si="2"/>
        <v>0.55099136169064111</v>
      </c>
      <c r="F11" s="82">
        <f t="shared" si="3"/>
        <v>8.9999999999999998E-4</v>
      </c>
      <c r="G11" s="78">
        <f t="shared" si="4"/>
        <v>0.53672265160958954</v>
      </c>
      <c r="H11" s="78">
        <f t="shared" si="5"/>
        <v>0.53582265160958953</v>
      </c>
      <c r="I11" s="78">
        <f t="shared" si="6"/>
        <v>1.6246169165960551</v>
      </c>
      <c r="J11" s="83">
        <f t="shared" si="7"/>
        <v>0.97247014901556994</v>
      </c>
      <c r="K11" s="78"/>
      <c r="L11" s="81">
        <f t="shared" si="8"/>
        <v>496.59488509029541</v>
      </c>
    </row>
    <row r="12" spans="1:12" ht="14" customHeight="1" x14ac:dyDescent="0.3">
      <c r="A12" s="80">
        <v>44354</v>
      </c>
      <c r="B12" s="74">
        <v>342.66000400000001</v>
      </c>
      <c r="C12" s="78">
        <f t="shared" si="0"/>
        <v>1.9821440476190499E-2</v>
      </c>
      <c r="D12" s="76">
        <f t="shared" si="1"/>
        <v>3.4919763669357298E-2</v>
      </c>
      <c r="E12" s="76">
        <f t="shared" si="2"/>
        <v>0.55212994274983984</v>
      </c>
      <c r="F12" s="82">
        <f t="shared" si="3"/>
        <v>8.9999999999999998E-4</v>
      </c>
      <c r="G12" s="78">
        <f t="shared" si="4"/>
        <v>0.55035742375608732</v>
      </c>
      <c r="H12" s="78">
        <f t="shared" si="5"/>
        <v>0.5494574237560873</v>
      </c>
      <c r="I12" s="78">
        <f t="shared" si="6"/>
        <v>1.6559188025574227</v>
      </c>
      <c r="J12" s="83">
        <f t="shared" si="7"/>
        <v>0.99515961952644283</v>
      </c>
      <c r="K12" s="78"/>
      <c r="L12" s="81">
        <f t="shared" si="8"/>
        <v>498.63212894889193</v>
      </c>
    </row>
    <row r="13" spans="1:12" ht="14" customHeight="1" x14ac:dyDescent="0.3">
      <c r="A13" s="80">
        <v>44351</v>
      </c>
      <c r="B13" s="74">
        <v>336</v>
      </c>
      <c r="C13" s="78">
        <f t="shared" si="0"/>
        <v>5.3258485525266019E-2</v>
      </c>
      <c r="D13" s="76">
        <f t="shared" si="1"/>
        <v>3.4868294125930892E-2</v>
      </c>
      <c r="E13" s="76">
        <f t="shared" si="2"/>
        <v>0.55131613781305788</v>
      </c>
      <c r="F13" s="82">
        <f t="shared" si="3"/>
        <v>8.9999999999999998E-4</v>
      </c>
      <c r="G13" s="78">
        <f t="shared" si="4"/>
        <v>0.63559368860028198</v>
      </c>
      <c r="H13" s="78">
        <f t="shared" si="5"/>
        <v>0.63469368860028197</v>
      </c>
      <c r="I13" s="78">
        <f t="shared" si="6"/>
        <v>1.6868312763937754</v>
      </c>
      <c r="J13" s="83">
        <f t="shared" si="7"/>
        <v>1.1512336481169649</v>
      </c>
      <c r="K13" s="78"/>
      <c r="L13" s="81">
        <f t="shared" si="8"/>
        <v>488.94062152298255</v>
      </c>
    </row>
    <row r="14" spans="1:12" ht="14" customHeight="1" x14ac:dyDescent="0.3">
      <c r="A14" s="80">
        <v>44350</v>
      </c>
      <c r="B14" s="74">
        <v>319.01001000000002</v>
      </c>
      <c r="C14" s="78">
        <f t="shared" si="0"/>
        <v>-2.4762237080595328E-2</v>
      </c>
      <c r="D14" s="76">
        <f t="shared" si="1"/>
        <v>3.4696138064113681E-2</v>
      </c>
      <c r="E14" s="76">
        <f t="shared" si="2"/>
        <v>0.54859411147132231</v>
      </c>
      <c r="F14" s="82">
        <f t="shared" si="3"/>
        <v>8.9999999999999998E-4</v>
      </c>
      <c r="G14" s="78">
        <f t="shared" si="4"/>
        <v>0.52032601133940837</v>
      </c>
      <c r="H14" s="78">
        <f t="shared" si="5"/>
        <v>0.51942601133940836</v>
      </c>
      <c r="I14" s="78">
        <f t="shared" si="6"/>
        <v>1.7235937205455851</v>
      </c>
      <c r="J14" s="83">
        <f t="shared" si="7"/>
        <v>0.9468311826138901</v>
      </c>
      <c r="K14" s="78"/>
      <c r="L14" s="81">
        <f t="shared" si="8"/>
        <v>464.21712071860981</v>
      </c>
    </row>
    <row r="15" spans="1:12" ht="14" customHeight="1" x14ac:dyDescent="0.3">
      <c r="A15" s="80">
        <v>44349</v>
      </c>
      <c r="B15" s="74">
        <v>327.10998499999999</v>
      </c>
      <c r="C15" s="78">
        <f t="shared" si="0"/>
        <v>-1.8613938671385721E-3</v>
      </c>
      <c r="D15" s="76">
        <f t="shared" si="1"/>
        <v>3.4696640322601953E-2</v>
      </c>
      <c r="E15" s="76">
        <f t="shared" si="2"/>
        <v>0.54860205287530772</v>
      </c>
      <c r="F15" s="82">
        <f t="shared" si="3"/>
        <v>8.9999999999999998E-4</v>
      </c>
      <c r="G15" s="78">
        <f t="shared" si="4"/>
        <v>0.57567425600170763</v>
      </c>
      <c r="H15" s="78">
        <f t="shared" si="5"/>
        <v>0.57477425600170762</v>
      </c>
      <c r="I15" s="78">
        <f t="shared" si="6"/>
        <v>1.7612279298335238</v>
      </c>
      <c r="J15" s="83">
        <f t="shared" si="7"/>
        <v>1.0477070820082195</v>
      </c>
      <c r="K15" s="78"/>
      <c r="L15" s="81">
        <f t="shared" si="8"/>
        <v>476.00404575081399</v>
      </c>
    </row>
    <row r="16" spans="1:12" ht="14" customHeight="1" x14ac:dyDescent="0.3">
      <c r="A16" s="80">
        <v>44348</v>
      </c>
      <c r="B16" s="74">
        <v>327.72000100000002</v>
      </c>
      <c r="C16" s="78">
        <f t="shared" si="0"/>
        <v>-1.1492166656085767E-2</v>
      </c>
      <c r="D16" s="76">
        <f t="shared" si="1"/>
        <v>3.4697710580557463E-2</v>
      </c>
      <c r="E16" s="76">
        <f t="shared" si="2"/>
        <v>0.54861897513942437</v>
      </c>
      <c r="F16" s="82">
        <f t="shared" si="3"/>
        <v>8.9999999999999998E-4</v>
      </c>
      <c r="G16" s="78">
        <f t="shared" si="4"/>
        <v>0.5579747642127475</v>
      </c>
      <c r="H16" s="78">
        <f t="shared" si="5"/>
        <v>0.55707476421274749</v>
      </c>
      <c r="I16" s="78">
        <f t="shared" si="6"/>
        <v>1.8035045733107968</v>
      </c>
      <c r="J16" s="83">
        <f t="shared" si="7"/>
        <v>1.0154128629458619</v>
      </c>
      <c r="K16" s="78"/>
      <c r="L16" s="81">
        <f t="shared" si="8"/>
        <v>476.8917290906324</v>
      </c>
    </row>
    <row r="17" spans="1:12" ht="14" customHeight="1" x14ac:dyDescent="0.3">
      <c r="A17" s="80">
        <v>44344</v>
      </c>
      <c r="B17" s="74">
        <v>331.52999899999998</v>
      </c>
      <c r="C17" s="78">
        <f t="shared" si="0"/>
        <v>1.5623582726357998E-2</v>
      </c>
      <c r="D17" s="76">
        <f t="shared" si="1"/>
        <v>3.4680467920593289E-2</v>
      </c>
      <c r="E17" s="76">
        <f t="shared" si="2"/>
        <v>0.54834634474739141</v>
      </c>
      <c r="F17" s="82">
        <f t="shared" si="3"/>
        <v>8.9999999999999998E-4</v>
      </c>
      <c r="G17" s="78">
        <f t="shared" si="4"/>
        <v>0.48090412473542932</v>
      </c>
      <c r="H17" s="78">
        <f t="shared" si="5"/>
        <v>0.48000412473542931</v>
      </c>
      <c r="I17" s="78">
        <f t="shared" si="6"/>
        <v>1.8455691667989405</v>
      </c>
      <c r="J17" s="83">
        <f t="shared" si="7"/>
        <v>0.87536668992761213</v>
      </c>
      <c r="K17" s="78"/>
      <c r="L17" s="81">
        <f t="shared" si="8"/>
        <v>482.43596358504101</v>
      </c>
    </row>
    <row r="18" spans="1:12" ht="14" customHeight="1" x14ac:dyDescent="0.3">
      <c r="A18" s="80">
        <v>44343</v>
      </c>
      <c r="B18" s="74">
        <v>326.42999300000002</v>
      </c>
      <c r="C18" s="78">
        <f t="shared" si="0"/>
        <v>1.1654807973802139E-3</v>
      </c>
      <c r="D18" s="76">
        <f t="shared" si="1"/>
        <v>3.4750486356220467E-2</v>
      </c>
      <c r="E18" s="76">
        <f t="shared" si="2"/>
        <v>0.54945343342131026</v>
      </c>
      <c r="F18" s="82">
        <f t="shared" si="3"/>
        <v>8.9999999999999998E-4</v>
      </c>
      <c r="G18" s="78">
        <f t="shared" si="4"/>
        <v>0.56877157757812769</v>
      </c>
      <c r="H18" s="78">
        <f t="shared" si="5"/>
        <v>0.56787157757812767</v>
      </c>
      <c r="I18" s="78">
        <f t="shared" si="6"/>
        <v>1.8886422699505185</v>
      </c>
      <c r="J18" s="83">
        <f t="shared" si="7"/>
        <v>1.0335208464202912</v>
      </c>
      <c r="K18" s="78"/>
      <c r="L18" s="81">
        <f t="shared" si="8"/>
        <v>475.01453470584181</v>
      </c>
    </row>
    <row r="19" spans="1:12" ht="14" customHeight="1" x14ac:dyDescent="0.3">
      <c r="A19" s="80">
        <v>44342</v>
      </c>
      <c r="B19" s="74">
        <v>326.04998799999998</v>
      </c>
      <c r="C19" s="78">
        <f t="shared" si="0"/>
        <v>1.4846828357964581E-2</v>
      </c>
      <c r="D19" s="76">
        <f t="shared" si="1"/>
        <v>3.4854435218796311E-2</v>
      </c>
      <c r="E19" s="76">
        <f t="shared" si="2"/>
        <v>0.55109700925092775</v>
      </c>
      <c r="F19" s="82">
        <f t="shared" si="3"/>
        <v>8.9999999999999998E-4</v>
      </c>
      <c r="G19" s="78">
        <f t="shared" si="4"/>
        <v>0.59710995631966535</v>
      </c>
      <c r="H19" s="78">
        <f t="shared" si="5"/>
        <v>0.59620995631966534</v>
      </c>
      <c r="I19" s="78">
        <f t="shared" si="6"/>
        <v>1.9304526180318446</v>
      </c>
      <c r="J19" s="83">
        <f t="shared" si="7"/>
        <v>1.0818602647291751</v>
      </c>
      <c r="K19" s="78"/>
      <c r="L19" s="81">
        <f t="shared" si="8"/>
        <v>474.4615588698839</v>
      </c>
    </row>
    <row r="20" spans="1:12" ht="14" customHeight="1" x14ac:dyDescent="0.3">
      <c r="A20" s="80">
        <v>44341</v>
      </c>
      <c r="B20" s="74">
        <v>321.27999899999998</v>
      </c>
      <c r="C20" s="78">
        <f t="shared" si="0"/>
        <v>-8.7075196461483539E-4</v>
      </c>
      <c r="D20" s="76">
        <f t="shared" si="1"/>
        <v>3.4816371125963384E-2</v>
      </c>
      <c r="E20" s="76">
        <f t="shared" si="2"/>
        <v>0.55049516309882707</v>
      </c>
      <c r="F20" s="82">
        <f t="shared" si="3"/>
        <v>8.9999999999999998E-4</v>
      </c>
      <c r="G20" s="78">
        <f t="shared" si="4"/>
        <v>0.79006020815823907</v>
      </c>
      <c r="H20" s="78">
        <f t="shared" si="5"/>
        <v>0.78916020815823906</v>
      </c>
      <c r="I20" s="78">
        <f t="shared" si="6"/>
        <v>1.9717882148163492</v>
      </c>
      <c r="J20" s="83">
        <f t="shared" si="7"/>
        <v>1.4335461254844231</v>
      </c>
      <c r="K20" s="78"/>
      <c r="L20" s="81">
        <f t="shared" si="8"/>
        <v>467.5203642677476</v>
      </c>
    </row>
    <row r="21" spans="1:12" ht="15.75" customHeight="1" x14ac:dyDescent="0.3">
      <c r="A21" s="80">
        <v>44340</v>
      </c>
      <c r="B21" s="74">
        <v>321.55999800000001</v>
      </c>
      <c r="C21" s="78">
        <f t="shared" si="0"/>
        <v>1.630848324225953E-2</v>
      </c>
      <c r="D21" s="76">
        <f t="shared" si="1"/>
        <v>3.5246860811498297E-2</v>
      </c>
      <c r="E21" s="76">
        <f t="shared" si="2"/>
        <v>0.5573018026763269</v>
      </c>
      <c r="F21" s="82">
        <f t="shared" si="3"/>
        <v>8.9999999999999998E-4</v>
      </c>
      <c r="G21" s="78">
        <f t="shared" si="4"/>
        <v>0.96612651850578057</v>
      </c>
      <c r="H21" s="78">
        <f t="shared" si="5"/>
        <v>0.96522651850578056</v>
      </c>
      <c r="I21" s="78">
        <f t="shared" si="6"/>
        <v>2.0106027218926883</v>
      </c>
      <c r="J21" s="83">
        <f t="shared" si="7"/>
        <v>1.7319637472379945</v>
      </c>
      <c r="K21" s="78"/>
      <c r="L21" s="81">
        <f t="shared" si="8"/>
        <v>467.92781333050306</v>
      </c>
    </row>
    <row r="22" spans="1:12" ht="15.75" customHeight="1" x14ac:dyDescent="0.3">
      <c r="A22" s="80">
        <v>44337</v>
      </c>
      <c r="B22" s="74">
        <v>316.39999399999999</v>
      </c>
      <c r="C22" s="78">
        <f t="shared" si="0"/>
        <v>-2.5592058237592141E-2</v>
      </c>
      <c r="D22" s="76">
        <f t="shared" si="1"/>
        <v>3.5281946374117044E-2</v>
      </c>
      <c r="E22" s="76">
        <f t="shared" si="2"/>
        <v>0.55785655413064539</v>
      </c>
      <c r="F22" s="82">
        <f t="shared" si="3"/>
        <v>8.9999999999999998E-4</v>
      </c>
      <c r="G22" s="78">
        <f t="shared" si="4"/>
        <v>0.95344812030963655</v>
      </c>
      <c r="H22" s="78">
        <f t="shared" si="5"/>
        <v>0.95254812030963654</v>
      </c>
      <c r="I22" s="78">
        <f t="shared" si="6"/>
        <v>2.0462093447178979</v>
      </c>
      <c r="J22" s="83">
        <f t="shared" si="7"/>
        <v>1.7075144376390308</v>
      </c>
      <c r="K22" s="78"/>
      <c r="L22" s="81">
        <f t="shared" si="8"/>
        <v>460.41907653639271</v>
      </c>
    </row>
    <row r="23" spans="1:12" ht="15.75" customHeight="1" x14ac:dyDescent="0.3">
      <c r="A23" s="80">
        <v>44336</v>
      </c>
      <c r="B23" s="74">
        <v>324.709991</v>
      </c>
      <c r="C23" s="78">
        <f t="shared" si="0"/>
        <v>4.5899634133533151E-2</v>
      </c>
      <c r="D23" s="76">
        <f t="shared" si="1"/>
        <v>3.5686808126520531E-2</v>
      </c>
      <c r="E23" s="76">
        <f t="shared" si="2"/>
        <v>0.56425798050605624</v>
      </c>
      <c r="F23" s="82">
        <f t="shared" si="3"/>
        <v>8.9999999999999998E-4</v>
      </c>
      <c r="G23" s="78">
        <f t="shared" si="4"/>
        <v>0.97993896951219495</v>
      </c>
      <c r="H23" s="78">
        <f t="shared" si="5"/>
        <v>0.97903896951219493</v>
      </c>
      <c r="I23" s="78">
        <f t="shared" si="6"/>
        <v>2.0779824014370769</v>
      </c>
      <c r="J23" s="83">
        <f t="shared" si="7"/>
        <v>1.7350910458264874</v>
      </c>
      <c r="K23" s="78"/>
      <c r="L23" s="81">
        <f t="shared" si="8"/>
        <v>472.51162147101809</v>
      </c>
    </row>
    <row r="24" spans="1:12" ht="15.75" customHeight="1" x14ac:dyDescent="0.3">
      <c r="A24" s="80">
        <v>44335</v>
      </c>
      <c r="B24" s="74">
        <v>310.459991</v>
      </c>
      <c r="C24" s="78">
        <f t="shared" si="0"/>
        <v>-7.6711440103149897E-3</v>
      </c>
      <c r="D24" s="76">
        <f t="shared" si="1"/>
        <v>3.5532787305314145E-2</v>
      </c>
      <c r="E24" s="76">
        <f t="shared" si="2"/>
        <v>0.56182269749554747</v>
      </c>
      <c r="F24" s="82">
        <f t="shared" si="3"/>
        <v>8.9999999999999998E-4</v>
      </c>
      <c r="G24" s="78">
        <f t="shared" si="4"/>
        <v>0.81491871056844012</v>
      </c>
      <c r="H24" s="78">
        <f t="shared" si="5"/>
        <v>0.81401871056844011</v>
      </c>
      <c r="I24" s="78">
        <f t="shared" si="6"/>
        <v>2.1083672328762435</v>
      </c>
      <c r="J24" s="83">
        <f t="shared" si="7"/>
        <v>1.448888971907176</v>
      </c>
      <c r="K24" s="78"/>
      <c r="L24" s="81">
        <f t="shared" si="8"/>
        <v>451.7753004689273</v>
      </c>
    </row>
    <row r="25" spans="1:12" ht="15.75" customHeight="1" x14ac:dyDescent="0.3">
      <c r="A25" s="80">
        <v>44334</v>
      </c>
      <c r="B25" s="74">
        <v>312.85998499999999</v>
      </c>
      <c r="C25" s="78">
        <f t="shared" si="0"/>
        <v>1.2721302848700544E-2</v>
      </c>
      <c r="D25" s="76">
        <f t="shared" si="1"/>
        <v>3.5595623348783224E-2</v>
      </c>
      <c r="E25" s="76">
        <f t="shared" si="2"/>
        <v>0.56281622257812569</v>
      </c>
      <c r="F25" s="82">
        <f t="shared" si="3"/>
        <v>8.9999999999999998E-4</v>
      </c>
      <c r="G25" s="78">
        <f t="shared" si="4"/>
        <v>0.81863620774653323</v>
      </c>
      <c r="H25" s="78">
        <f t="shared" si="5"/>
        <v>0.81773620774653322</v>
      </c>
      <c r="I25" s="78">
        <f t="shared" si="6"/>
        <v>2.1351375124457785</v>
      </c>
      <c r="J25" s="83">
        <f t="shared" si="7"/>
        <v>1.4529364558837348</v>
      </c>
      <c r="K25" s="78"/>
      <c r="L25" s="81">
        <f t="shared" si="8"/>
        <v>455.2677247487232</v>
      </c>
    </row>
    <row r="26" spans="1:12" ht="15.75" customHeight="1" x14ac:dyDescent="0.3">
      <c r="A26" s="80">
        <v>44333</v>
      </c>
      <c r="B26" s="74">
        <v>308.92999300000002</v>
      </c>
      <c r="C26" s="78">
        <f t="shared" si="0"/>
        <v>3.3777581257385947E-3</v>
      </c>
      <c r="D26" s="76">
        <f t="shared" si="1"/>
        <v>3.5572456088484125E-2</v>
      </c>
      <c r="E26" s="76">
        <f t="shared" si="2"/>
        <v>0.56244991602966998</v>
      </c>
      <c r="F26" s="82">
        <f t="shared" si="3"/>
        <v>8.9999999999999998E-4</v>
      </c>
      <c r="G26" s="78">
        <f t="shared" si="4"/>
        <v>0.76048552565501537</v>
      </c>
      <c r="H26" s="78">
        <f t="shared" si="5"/>
        <v>0.75958552565501536</v>
      </c>
      <c r="I26" s="78">
        <f t="shared" si="6"/>
        <v>2.1680684572577587</v>
      </c>
      <c r="J26" s="83">
        <f t="shared" si="7"/>
        <v>1.3504945133904975</v>
      </c>
      <c r="K26" s="78"/>
      <c r="L26" s="81">
        <f t="shared" si="8"/>
        <v>449.54887733485322</v>
      </c>
    </row>
    <row r="27" spans="1:12" ht="15.75" customHeight="1" x14ac:dyDescent="0.3">
      <c r="A27" s="80">
        <v>44330</v>
      </c>
      <c r="B27" s="74">
        <v>307.89001500000001</v>
      </c>
      <c r="C27" s="78">
        <f t="shared" si="0"/>
        <v>6.1104255430048937E-2</v>
      </c>
      <c r="D27" s="76">
        <f t="shared" si="1"/>
        <v>3.58798246569388E-2</v>
      </c>
      <c r="E27" s="76">
        <f t="shared" si="2"/>
        <v>0.56730983981698069</v>
      </c>
      <c r="F27" s="82">
        <f t="shared" si="3"/>
        <v>8.9999999999999998E-4</v>
      </c>
      <c r="G27" s="78">
        <f t="shared" si="4"/>
        <v>0.77274313340166922</v>
      </c>
      <c r="H27" s="78">
        <f t="shared" si="5"/>
        <v>0.77184313340166921</v>
      </c>
      <c r="I27" s="78">
        <f t="shared" si="6"/>
        <v>2.1992669753010485</v>
      </c>
      <c r="J27" s="83">
        <f t="shared" si="7"/>
        <v>1.3605318984960191</v>
      </c>
      <c r="K27" s="78"/>
      <c r="L27" s="81">
        <f t="shared" si="8"/>
        <v>448.03552171077513</v>
      </c>
    </row>
    <row r="28" spans="1:12" ht="15.75" customHeight="1" x14ac:dyDescent="0.3">
      <c r="A28" s="80">
        <v>44329</v>
      </c>
      <c r="B28" s="74">
        <v>290.16000400000001</v>
      </c>
      <c r="C28" s="78">
        <f t="shared" si="0"/>
        <v>1.5878218189373516E-3</v>
      </c>
      <c r="D28" s="76">
        <f t="shared" si="1"/>
        <v>3.5271117634994784E-2</v>
      </c>
      <c r="E28" s="76">
        <f t="shared" si="2"/>
        <v>0.55768533673157483</v>
      </c>
      <c r="F28" s="82">
        <f t="shared" si="3"/>
        <v>8.9999999999999998E-4</v>
      </c>
      <c r="G28" s="78">
        <f t="shared" si="4"/>
        <v>0.76185561039704153</v>
      </c>
      <c r="H28" s="78">
        <f t="shared" si="5"/>
        <v>0.76095561039704152</v>
      </c>
      <c r="I28" s="78">
        <f t="shared" si="6"/>
        <v>2.2320630920792093</v>
      </c>
      <c r="J28" s="83">
        <f t="shared" si="7"/>
        <v>1.3644891846301219</v>
      </c>
      <c r="K28" s="78"/>
      <c r="L28" s="81">
        <f t="shared" si="8"/>
        <v>422.23515683592592</v>
      </c>
    </row>
    <row r="29" spans="1:12" ht="15.75" customHeight="1" x14ac:dyDescent="0.3">
      <c r="A29" s="80">
        <v>44328</v>
      </c>
      <c r="B29" s="74">
        <v>289.70001200000002</v>
      </c>
      <c r="C29" s="78">
        <f t="shared" si="0"/>
        <v>-3.513734554537884E-2</v>
      </c>
      <c r="D29" s="76">
        <f t="shared" si="1"/>
        <v>3.6002989624284977E-2</v>
      </c>
      <c r="E29" s="76">
        <f t="shared" si="2"/>
        <v>0.56925724894075169</v>
      </c>
      <c r="F29" s="82">
        <f t="shared" si="3"/>
        <v>8.9999999999999998E-4</v>
      </c>
      <c r="G29" s="78">
        <f t="shared" si="4"/>
        <v>0.65703831542597557</v>
      </c>
      <c r="H29" s="78">
        <f t="shared" si="5"/>
        <v>0.65613831542597556</v>
      </c>
      <c r="I29" s="78">
        <f t="shared" si="6"/>
        <v>2.2675741795889475</v>
      </c>
      <c r="J29" s="83">
        <f t="shared" si="7"/>
        <v>1.1526218008587299</v>
      </c>
      <c r="K29" s="78"/>
      <c r="L29" s="81">
        <f t="shared" si="8"/>
        <v>421.56578548361756</v>
      </c>
    </row>
    <row r="30" spans="1:12" ht="15.75" customHeight="1" x14ac:dyDescent="0.3">
      <c r="A30" s="80">
        <v>44327</v>
      </c>
      <c r="B30" s="74">
        <v>300.25</v>
      </c>
      <c r="C30" s="78">
        <f t="shared" si="0"/>
        <v>4.0764014030434836E-2</v>
      </c>
      <c r="D30" s="76">
        <f t="shared" si="1"/>
        <v>3.6128207543375278E-2</v>
      </c>
      <c r="E30" s="76">
        <f t="shared" si="2"/>
        <v>0.57123711808171185</v>
      </c>
      <c r="F30" s="82">
        <f t="shared" si="3"/>
        <v>8.9999999999999998E-4</v>
      </c>
      <c r="G30" s="78">
        <f t="shared" si="4"/>
        <v>0.78816028138502103</v>
      </c>
      <c r="H30" s="78">
        <f t="shared" si="5"/>
        <v>0.78726028138502102</v>
      </c>
      <c r="I30" s="78">
        <f t="shared" si="6"/>
        <v>2.303129332599168</v>
      </c>
      <c r="J30" s="83">
        <f t="shared" si="7"/>
        <v>1.3781672382017871</v>
      </c>
      <c r="K30" s="78"/>
      <c r="L30" s="81">
        <f t="shared" si="8"/>
        <v>436.91792146510568</v>
      </c>
    </row>
    <row r="31" spans="1:12" ht="15.75" customHeight="1" x14ac:dyDescent="0.3">
      <c r="A31" s="80">
        <v>44326</v>
      </c>
      <c r="B31" s="74">
        <v>288.48998999999998</v>
      </c>
      <c r="C31" s="78">
        <f t="shared" si="0"/>
        <v>-2.2862756498535308E-2</v>
      </c>
      <c r="D31" s="76">
        <f t="shared" si="1"/>
        <v>3.5853947525795141E-2</v>
      </c>
      <c r="E31" s="76">
        <f t="shared" si="2"/>
        <v>0.56690068644835656</v>
      </c>
      <c r="F31" s="82">
        <f t="shared" si="3"/>
        <v>8.9999999999999998E-4</v>
      </c>
      <c r="G31" s="78">
        <f t="shared" si="4"/>
        <v>0.72603800242932848</v>
      </c>
      <c r="H31" s="78">
        <f t="shared" si="5"/>
        <v>0.72513800242932847</v>
      </c>
      <c r="I31" s="78">
        <f t="shared" si="6"/>
        <v>2.3368457508865799</v>
      </c>
      <c r="J31" s="83">
        <f t="shared" si="7"/>
        <v>1.279127049523139</v>
      </c>
      <c r="K31" s="78"/>
      <c r="L31" s="81">
        <f t="shared" si="8"/>
        <v>419.80498515999705</v>
      </c>
    </row>
    <row r="32" spans="1:12" ht="15.75" customHeight="1" x14ac:dyDescent="0.3">
      <c r="A32" s="80">
        <v>44323</v>
      </c>
      <c r="B32" s="74">
        <v>295.23998999999998</v>
      </c>
      <c r="C32" s="78">
        <f t="shared" si="0"/>
        <v>7.4731345834417873E-3</v>
      </c>
      <c r="D32" s="76">
        <f t="shared" si="1"/>
        <v>3.5793249791760781E-2</v>
      </c>
      <c r="E32" s="76">
        <f t="shared" si="2"/>
        <v>0.56594097100655805</v>
      </c>
      <c r="F32" s="82">
        <f t="shared" si="3"/>
        <v>8.9999999999999998E-4</v>
      </c>
      <c r="G32" s="78">
        <f t="shared" si="4"/>
        <v>0.8333333509273062</v>
      </c>
      <c r="H32" s="78">
        <f t="shared" si="5"/>
        <v>0.83243335092730619</v>
      </c>
      <c r="I32" s="78">
        <f t="shared" si="6"/>
        <v>2.3728172720300833</v>
      </c>
      <c r="J32" s="83">
        <f t="shared" si="7"/>
        <v>1.4708837026709276</v>
      </c>
      <c r="K32" s="78"/>
      <c r="L32" s="81">
        <f t="shared" si="8"/>
        <v>429.62745300309268</v>
      </c>
    </row>
    <row r="33" spans="1:12" ht="15.75" customHeight="1" x14ac:dyDescent="0.3">
      <c r="A33" s="80">
        <v>44322</v>
      </c>
      <c r="B33" s="74">
        <v>293.04998799999998</v>
      </c>
      <c r="C33" s="78">
        <f t="shared" si="0"/>
        <v>-1.525591606244725E-2</v>
      </c>
      <c r="D33" s="76">
        <f t="shared" si="1"/>
        <v>3.6366476747262823E-2</v>
      </c>
      <c r="E33" s="76">
        <f t="shared" si="2"/>
        <v>0.57500448498451029</v>
      </c>
      <c r="F33" s="82">
        <f t="shared" si="3"/>
        <v>8.9999999999999998E-4</v>
      </c>
      <c r="G33" s="78">
        <f t="shared" si="4"/>
        <v>0.76027147429772834</v>
      </c>
      <c r="H33" s="78">
        <f t="shared" si="5"/>
        <v>0.75937147429772833</v>
      </c>
      <c r="I33" s="78">
        <f t="shared" si="6"/>
        <v>2.4120599342797915</v>
      </c>
      <c r="J33" s="83">
        <f t="shared" si="7"/>
        <v>1.3206357413337126</v>
      </c>
      <c r="K33" s="78"/>
      <c r="L33" s="81">
        <f t="shared" si="8"/>
        <v>426.44060497030523</v>
      </c>
    </row>
    <row r="34" spans="1:12" ht="15.75" customHeight="1" x14ac:dyDescent="0.3">
      <c r="A34" s="80">
        <v>44321</v>
      </c>
      <c r="B34" s="74">
        <v>297.58999599999999</v>
      </c>
      <c r="C34" s="78">
        <f t="shared" si="0"/>
        <v>-2.38150233134653E-2</v>
      </c>
      <c r="D34" s="76">
        <f t="shared" si="1"/>
        <v>3.6404728182211465E-2</v>
      </c>
      <c r="E34" s="76">
        <f t="shared" si="2"/>
        <v>0.57560929327554766</v>
      </c>
      <c r="F34" s="82">
        <f t="shared" ref="F34:F65" si="9">0.09%</f>
        <v>8.9999999999999998E-4</v>
      </c>
      <c r="G34" s="78">
        <f t="shared" ref="G34:G65" si="10">L34/L283-1</f>
        <v>0.9149936131915164</v>
      </c>
      <c r="H34" s="78">
        <f t="shared" ref="H34:H65" si="11">G34-F34</f>
        <v>0.91409361319151639</v>
      </c>
      <c r="I34" s="78">
        <f t="shared" ref="I34:I65" si="12">AVERAGE(G33:G122)</f>
        <v>2.4485046603842608</v>
      </c>
      <c r="J34" s="83">
        <f t="shared" ref="J34:J65" si="13">H34/E34</f>
        <v>1.588045265895202</v>
      </c>
      <c r="K34" s="78"/>
      <c r="L34" s="81">
        <f t="shared" si="8"/>
        <v>433.04713572399368</v>
      </c>
    </row>
    <row r="35" spans="1:12" ht="15.75" customHeight="1" x14ac:dyDescent="0.3">
      <c r="A35" s="80">
        <v>44320</v>
      </c>
      <c r="B35" s="74">
        <v>304.85000600000001</v>
      </c>
      <c r="C35" s="78">
        <f t="shared" si="0"/>
        <v>-2.8892732621032313E-2</v>
      </c>
      <c r="D35" s="76">
        <f t="shared" si="1"/>
        <v>3.6863719153218649E-2</v>
      </c>
      <c r="E35" s="76">
        <f t="shared" si="2"/>
        <v>0.58286657774472272</v>
      </c>
      <c r="F35" s="82">
        <f t="shared" si="9"/>
        <v>8.9999999999999998E-4</v>
      </c>
      <c r="G35" s="78">
        <f t="shared" si="10"/>
        <v>0.93187579343708871</v>
      </c>
      <c r="H35" s="78">
        <f t="shared" si="11"/>
        <v>0.93097579343708869</v>
      </c>
      <c r="I35" s="78">
        <f t="shared" si="12"/>
        <v>2.4674735725874801</v>
      </c>
      <c r="J35" s="83">
        <f t="shared" si="13"/>
        <v>1.5972365357425364</v>
      </c>
      <c r="K35" s="78"/>
      <c r="L35" s="81">
        <f t="shared" si="8"/>
        <v>443.61176013370522</v>
      </c>
    </row>
    <row r="36" spans="1:12" ht="15.75" customHeight="1" x14ac:dyDescent="0.3">
      <c r="A36" s="80">
        <v>44319</v>
      </c>
      <c r="B36" s="74">
        <v>313.92001299999998</v>
      </c>
      <c r="C36" s="78">
        <f t="shared" si="0"/>
        <v>-1.7679988347592324E-2</v>
      </c>
      <c r="D36" s="76">
        <f t="shared" si="1"/>
        <v>3.6758889044970995E-2</v>
      </c>
      <c r="E36" s="76">
        <f t="shared" si="2"/>
        <v>0.58120906819759977</v>
      </c>
      <c r="F36" s="82">
        <f t="shared" si="9"/>
        <v>8.9999999999999998E-4</v>
      </c>
      <c r="G36" s="78">
        <f t="shared" si="10"/>
        <v>1.0985361414141623</v>
      </c>
      <c r="H36" s="78">
        <f t="shared" si="11"/>
        <v>1.0976361414141624</v>
      </c>
      <c r="I36" s="78">
        <f t="shared" si="12"/>
        <v>2.4851153903078886</v>
      </c>
      <c r="J36" s="83">
        <f t="shared" si="13"/>
        <v>1.8885392563093795</v>
      </c>
      <c r="K36" s="78"/>
      <c r="L36" s="81">
        <f t="shared" si="8"/>
        <v>456.8102567402463</v>
      </c>
    </row>
    <row r="37" spans="1:12" ht="15.75" customHeight="1" x14ac:dyDescent="0.3">
      <c r="A37" s="80">
        <v>44316</v>
      </c>
      <c r="B37" s="74">
        <v>319.57000699999998</v>
      </c>
      <c r="C37" s="78">
        <f t="shared" si="0"/>
        <v>-4.7648675534438523E-3</v>
      </c>
      <c r="D37" s="76">
        <f t="shared" si="1"/>
        <v>3.673567405502616E-2</v>
      </c>
      <c r="E37" s="76">
        <f t="shared" si="2"/>
        <v>0.5808420069771818</v>
      </c>
      <c r="F37" s="82">
        <f t="shared" si="9"/>
        <v>8.9999999999999998E-4</v>
      </c>
      <c r="G37" s="78">
        <f t="shared" si="10"/>
        <v>1.2066702910738014</v>
      </c>
      <c r="H37" s="78">
        <f t="shared" si="11"/>
        <v>1.2057702910738015</v>
      </c>
      <c r="I37" s="78">
        <f t="shared" si="12"/>
        <v>2.5029687190075527</v>
      </c>
      <c r="J37" s="83">
        <f t="shared" si="13"/>
        <v>2.0759006349228626</v>
      </c>
      <c r="K37" s="78"/>
      <c r="L37" s="81">
        <f t="shared" si="8"/>
        <v>465.03201738894012</v>
      </c>
    </row>
    <row r="38" spans="1:12" ht="15.75" customHeight="1" x14ac:dyDescent="0.3">
      <c r="A38" s="80">
        <v>44315</v>
      </c>
      <c r="B38" s="74">
        <v>321.10000600000001</v>
      </c>
      <c r="C38" s="78">
        <f t="shared" si="0"/>
        <v>-3.0641491320754666E-2</v>
      </c>
      <c r="D38" s="76">
        <f t="shared" si="1"/>
        <v>3.6759294101054205E-2</v>
      </c>
      <c r="E38" s="76">
        <f t="shared" si="2"/>
        <v>0.581215472696615</v>
      </c>
      <c r="F38" s="82">
        <f t="shared" si="9"/>
        <v>8.9999999999999998E-4</v>
      </c>
      <c r="G38" s="78">
        <f t="shared" si="10"/>
        <v>1.238566658692601</v>
      </c>
      <c r="H38" s="78">
        <f t="shared" si="11"/>
        <v>1.2376666586926011</v>
      </c>
      <c r="I38" s="78">
        <f t="shared" si="12"/>
        <v>2.5192993303749178</v>
      </c>
      <c r="J38" s="83">
        <f t="shared" si="13"/>
        <v>2.1294454756173411</v>
      </c>
      <c r="K38" s="78"/>
      <c r="L38" s="81">
        <f t="shared" si="8"/>
        <v>467.25844197819475</v>
      </c>
    </row>
    <row r="39" spans="1:12" ht="15.75" customHeight="1" x14ac:dyDescent="0.3">
      <c r="A39" s="80">
        <v>44314</v>
      </c>
      <c r="B39" s="74">
        <v>331.25</v>
      </c>
      <c r="C39" s="78">
        <f t="shared" si="0"/>
        <v>-6.7168132992536655E-3</v>
      </c>
      <c r="D39" s="76">
        <f t="shared" si="1"/>
        <v>3.6634918663450991E-2</v>
      </c>
      <c r="E39" s="76">
        <f t="shared" si="2"/>
        <v>0.57924892435758346</v>
      </c>
      <c r="F39" s="82">
        <f t="shared" si="9"/>
        <v>8.9999999999999998E-4</v>
      </c>
      <c r="G39" s="78">
        <f t="shared" si="10"/>
        <v>1.3906611199575796</v>
      </c>
      <c r="H39" s="78">
        <f t="shared" si="11"/>
        <v>1.3897611199575797</v>
      </c>
      <c r="I39" s="78">
        <f t="shared" si="12"/>
        <v>2.5347420249549306</v>
      </c>
      <c r="J39" s="83">
        <f t="shared" si="13"/>
        <v>2.3992467858251016</v>
      </c>
      <c r="K39" s="78"/>
      <c r="L39" s="81">
        <f t="shared" si="8"/>
        <v>482.02851452228566</v>
      </c>
    </row>
    <row r="40" spans="1:12" ht="15.75" customHeight="1" x14ac:dyDescent="0.3">
      <c r="A40" s="80">
        <v>44313</v>
      </c>
      <c r="B40" s="74">
        <v>333.48998999999998</v>
      </c>
      <c r="C40" s="78">
        <f t="shared" si="0"/>
        <v>-8.7094194363520616E-3</v>
      </c>
      <c r="D40" s="76">
        <f t="shared" si="1"/>
        <v>3.6655803148253112E-2</v>
      </c>
      <c r="E40" s="76">
        <f t="shared" si="2"/>
        <v>0.57957913705625286</v>
      </c>
      <c r="F40" s="82">
        <f t="shared" si="9"/>
        <v>8.9999999999999998E-4</v>
      </c>
      <c r="G40" s="78">
        <f t="shared" si="10"/>
        <v>1.4671894276420723</v>
      </c>
      <c r="H40" s="78">
        <f t="shared" si="11"/>
        <v>1.4662894276420724</v>
      </c>
      <c r="I40" s="78">
        <f t="shared" si="12"/>
        <v>2.5501726840771011</v>
      </c>
      <c r="J40" s="83">
        <f t="shared" si="13"/>
        <v>2.529920995930806</v>
      </c>
      <c r="K40" s="78"/>
      <c r="L40" s="81">
        <f t="shared" si="8"/>
        <v>485.28810411396796</v>
      </c>
    </row>
    <row r="41" spans="1:12" ht="15.75" customHeight="1" x14ac:dyDescent="0.3">
      <c r="A41" s="80">
        <v>44312</v>
      </c>
      <c r="B41" s="74">
        <v>336.42001299999998</v>
      </c>
      <c r="C41" s="78">
        <f t="shared" si="0"/>
        <v>-1.3654476168747376E-3</v>
      </c>
      <c r="D41" s="76">
        <f t="shared" si="1"/>
        <v>3.6662248217112919E-2</v>
      </c>
      <c r="E41" s="76">
        <f t="shared" si="2"/>
        <v>0.57968104254262087</v>
      </c>
      <c r="F41" s="82">
        <f t="shared" si="9"/>
        <v>8.9999999999999998E-4</v>
      </c>
      <c r="G41" s="78">
        <f t="shared" si="10"/>
        <v>1.2966959461140348</v>
      </c>
      <c r="H41" s="78">
        <f t="shared" si="11"/>
        <v>1.2957959461140349</v>
      </c>
      <c r="I41" s="78">
        <f t="shared" si="12"/>
        <v>2.5641427029219153</v>
      </c>
      <c r="J41" s="83">
        <f t="shared" si="13"/>
        <v>2.2353602257378666</v>
      </c>
      <c r="K41" s="78"/>
      <c r="L41" s="81">
        <f t="shared" si="8"/>
        <v>489.55181621723176</v>
      </c>
    </row>
    <row r="42" spans="1:12" ht="15.75" customHeight="1" x14ac:dyDescent="0.3">
      <c r="A42" s="80">
        <v>44309</v>
      </c>
      <c r="B42" s="74">
        <v>336.88000499999998</v>
      </c>
      <c r="C42" s="78">
        <f t="shared" si="0"/>
        <v>2.6072118108842579E-2</v>
      </c>
      <c r="D42" s="76">
        <f t="shared" si="1"/>
        <v>3.6662548772918024E-2</v>
      </c>
      <c r="E42" s="76">
        <f t="shared" si="2"/>
        <v>0.57968579474716142</v>
      </c>
      <c r="F42" s="82">
        <f t="shared" si="9"/>
        <v>8.9999999999999998E-4</v>
      </c>
      <c r="G42" s="78">
        <f t="shared" si="10"/>
        <v>1.1495661233437593</v>
      </c>
      <c r="H42" s="78">
        <f t="shared" si="11"/>
        <v>1.1486661233437594</v>
      </c>
      <c r="I42" s="78">
        <f t="shared" si="12"/>
        <v>2.5775201818887421</v>
      </c>
      <c r="J42" s="83">
        <f t="shared" si="13"/>
        <v>1.9815322951716752</v>
      </c>
      <c r="K42" s="78"/>
      <c r="L42" s="81">
        <f t="shared" si="8"/>
        <v>490.22118756954012</v>
      </c>
    </row>
    <row r="43" spans="1:12" ht="15.75" customHeight="1" x14ac:dyDescent="0.3">
      <c r="A43" s="80">
        <v>44308</v>
      </c>
      <c r="B43" s="74">
        <v>328.32000699999998</v>
      </c>
      <c r="C43" s="78">
        <f t="shared" si="0"/>
        <v>1.7226412280753056E-2</v>
      </c>
      <c r="D43" s="76">
        <f t="shared" si="1"/>
        <v>3.6548947152957409E-2</v>
      </c>
      <c r="E43" s="76">
        <f t="shared" si="2"/>
        <v>0.57788959542235951</v>
      </c>
      <c r="F43" s="82">
        <f t="shared" si="9"/>
        <v>8.9999999999999998E-4</v>
      </c>
      <c r="G43" s="78">
        <f t="shared" si="10"/>
        <v>0.99465367577204078</v>
      </c>
      <c r="H43" s="78">
        <f t="shared" si="11"/>
        <v>0.99375367577204077</v>
      </c>
      <c r="I43" s="78">
        <f t="shared" si="12"/>
        <v>2.5933328267748497</v>
      </c>
      <c r="J43" s="83">
        <f t="shared" si="13"/>
        <v>1.7196254849436086</v>
      </c>
      <c r="K43" s="78"/>
      <c r="L43" s="81">
        <f t="shared" si="8"/>
        <v>477.76484607443444</v>
      </c>
    </row>
    <row r="44" spans="1:12" ht="15.75" customHeight="1" x14ac:dyDescent="0.3">
      <c r="A44" s="80">
        <v>44307</v>
      </c>
      <c r="B44" s="74">
        <v>322.76001000000002</v>
      </c>
      <c r="C44" s="78">
        <f t="shared" si="0"/>
        <v>3.0455932719424261E-3</v>
      </c>
      <c r="D44" s="76">
        <f t="shared" si="1"/>
        <v>3.6672626414524241E-2</v>
      </c>
      <c r="E44" s="76">
        <f t="shared" si="2"/>
        <v>0.57984513625175405</v>
      </c>
      <c r="F44" s="82">
        <f t="shared" si="9"/>
        <v>8.9999999999999998E-4</v>
      </c>
      <c r="G44" s="78">
        <f t="shared" si="10"/>
        <v>1.0324937273458366</v>
      </c>
      <c r="H44" s="78">
        <f t="shared" si="11"/>
        <v>1.0315937273458367</v>
      </c>
      <c r="I44" s="78">
        <f t="shared" si="12"/>
        <v>2.6113799105677384</v>
      </c>
      <c r="J44" s="83">
        <f t="shared" si="13"/>
        <v>1.7790849019003323</v>
      </c>
      <c r="K44" s="78"/>
      <c r="L44" s="81">
        <f t="shared" si="8"/>
        <v>469.67404729810733</v>
      </c>
    </row>
    <row r="45" spans="1:12" ht="15.75" customHeight="1" x14ac:dyDescent="0.3">
      <c r="A45" s="80">
        <v>44306</v>
      </c>
      <c r="B45" s="74">
        <v>321.77999899999998</v>
      </c>
      <c r="C45" s="78">
        <f t="shared" si="0"/>
        <v>-7.862325724448227E-3</v>
      </c>
      <c r="D45" s="76">
        <f t="shared" si="1"/>
        <v>3.7265530242909295E-2</v>
      </c>
      <c r="E45" s="76">
        <f t="shared" si="2"/>
        <v>0.58921976890740591</v>
      </c>
      <c r="F45" s="82">
        <f t="shared" si="9"/>
        <v>8.9999999999999998E-4</v>
      </c>
      <c r="G45" s="78">
        <f t="shared" si="10"/>
        <v>0.90301027034148107</v>
      </c>
      <c r="H45" s="78">
        <f t="shared" si="11"/>
        <v>0.90211027034148106</v>
      </c>
      <c r="I45" s="78">
        <f t="shared" si="12"/>
        <v>2.6318447996157852</v>
      </c>
      <c r="J45" s="83">
        <f t="shared" si="13"/>
        <v>1.53102512499584</v>
      </c>
      <c r="K45" s="78"/>
      <c r="L45" s="81">
        <f t="shared" si="8"/>
        <v>468.24795447834725</v>
      </c>
    </row>
    <row r="46" spans="1:12" ht="15.75" customHeight="1" x14ac:dyDescent="0.3">
      <c r="A46" s="80">
        <v>44305</v>
      </c>
      <c r="B46" s="74">
        <v>324.32998700000002</v>
      </c>
      <c r="C46" s="78">
        <f t="shared" si="0"/>
        <v>-1.7032958919849905E-2</v>
      </c>
      <c r="D46" s="76">
        <f t="shared" si="1"/>
        <v>3.7282215337056931E-2</v>
      </c>
      <c r="E46" s="76">
        <f t="shared" si="2"/>
        <v>0.58948358340981033</v>
      </c>
      <c r="F46" s="82">
        <f t="shared" si="9"/>
        <v>8.9999999999999998E-4</v>
      </c>
      <c r="G46" s="78">
        <f t="shared" si="10"/>
        <v>1.1586022429284526</v>
      </c>
      <c r="H46" s="78">
        <f t="shared" si="11"/>
        <v>1.1577022429284527</v>
      </c>
      <c r="I46" s="78">
        <f t="shared" si="12"/>
        <v>2.6523493005423231</v>
      </c>
      <c r="J46" s="83">
        <f t="shared" si="13"/>
        <v>1.9639261813396685</v>
      </c>
      <c r="K46" s="78"/>
      <c r="L46" s="81">
        <f t="shared" si="8"/>
        <v>471.95864709024062</v>
      </c>
    </row>
    <row r="47" spans="1:12" ht="15.75" customHeight="1" x14ac:dyDescent="0.3">
      <c r="A47" s="80">
        <v>44302</v>
      </c>
      <c r="B47" s="74">
        <v>329.95001200000002</v>
      </c>
      <c r="C47" s="78">
        <f t="shared" si="0"/>
        <v>-7.3108880301027135E-3</v>
      </c>
      <c r="D47" s="76">
        <f t="shared" si="1"/>
        <v>3.7249349223212415E-2</v>
      </c>
      <c r="E47" s="76">
        <f t="shared" si="2"/>
        <v>0.58896392452187496</v>
      </c>
      <c r="F47" s="82">
        <f t="shared" si="9"/>
        <v>8.9999999999999998E-4</v>
      </c>
      <c r="G47" s="78">
        <f t="shared" si="10"/>
        <v>1.3029943657989991</v>
      </c>
      <c r="H47" s="78">
        <f t="shared" si="11"/>
        <v>1.3020943657989992</v>
      </c>
      <c r="I47" s="78">
        <f t="shared" si="12"/>
        <v>2.6750679892462306</v>
      </c>
      <c r="J47" s="83">
        <f t="shared" si="13"/>
        <v>2.2108219393166544</v>
      </c>
      <c r="K47" s="78"/>
      <c r="L47" s="81">
        <f t="shared" si="8"/>
        <v>480.13679743689147</v>
      </c>
    </row>
    <row r="48" spans="1:12" ht="15.75" customHeight="1" x14ac:dyDescent="0.3">
      <c r="A48" s="80">
        <v>44301</v>
      </c>
      <c r="B48" s="74">
        <v>332.38000499999998</v>
      </c>
      <c r="C48" s="78">
        <f t="shared" si="0"/>
        <v>9.6597596721836876E-3</v>
      </c>
      <c r="D48" s="76">
        <f t="shared" si="1"/>
        <v>3.7251615325769726E-2</v>
      </c>
      <c r="E48" s="76">
        <f t="shared" si="2"/>
        <v>0.58899975474933808</v>
      </c>
      <c r="F48" s="82">
        <f t="shared" si="9"/>
        <v>8.9999999999999998E-4</v>
      </c>
      <c r="G48" s="78">
        <f t="shared" si="10"/>
        <v>1.2308879377512607</v>
      </c>
      <c r="H48" s="78">
        <f t="shared" si="11"/>
        <v>1.2299879377512608</v>
      </c>
      <c r="I48" s="78">
        <f t="shared" si="12"/>
        <v>2.6950214859083066</v>
      </c>
      <c r="J48" s="83">
        <f t="shared" si="13"/>
        <v>2.0882656195242553</v>
      </c>
      <c r="K48" s="78"/>
      <c r="L48" s="81">
        <f t="shared" si="8"/>
        <v>483.67287567414292</v>
      </c>
    </row>
    <row r="49" spans="1:12" ht="15.75" customHeight="1" x14ac:dyDescent="0.3">
      <c r="A49" s="80">
        <v>44300</v>
      </c>
      <c r="B49" s="74">
        <v>329.20001200000002</v>
      </c>
      <c r="C49" s="78">
        <f t="shared" si="0"/>
        <v>-3.9533152443471886E-2</v>
      </c>
      <c r="D49" s="76">
        <f t="shared" si="1"/>
        <v>3.7233860335749568E-2</v>
      </c>
      <c r="E49" s="76">
        <f t="shared" si="2"/>
        <v>0.58871902370785179</v>
      </c>
      <c r="F49" s="82">
        <f t="shared" si="9"/>
        <v>8.9999999999999998E-4</v>
      </c>
      <c r="G49" s="78">
        <f t="shared" si="10"/>
        <v>1.1937892602131046</v>
      </c>
      <c r="H49" s="78">
        <f t="shared" si="11"/>
        <v>1.1928892602131047</v>
      </c>
      <c r="I49" s="78">
        <f t="shared" si="12"/>
        <v>2.7135818475097637</v>
      </c>
      <c r="J49" s="83">
        <f t="shared" si="13"/>
        <v>2.0262454790403863</v>
      </c>
      <c r="K49" s="78"/>
      <c r="L49" s="81">
        <f t="shared" si="8"/>
        <v>479.04541212099195</v>
      </c>
    </row>
    <row r="50" spans="1:12" ht="15.75" customHeight="1" x14ac:dyDescent="0.3">
      <c r="A50" s="80">
        <v>44299</v>
      </c>
      <c r="B50" s="74">
        <v>342.75</v>
      </c>
      <c r="C50" s="78">
        <f t="shared" si="0"/>
        <v>6.6063230815115226E-2</v>
      </c>
      <c r="D50" s="76">
        <f t="shared" si="1"/>
        <v>3.706412118654543E-2</v>
      </c>
      <c r="E50" s="76">
        <f t="shared" si="2"/>
        <v>0.5860352121099307</v>
      </c>
      <c r="F50" s="82">
        <f t="shared" si="9"/>
        <v>8.9999999999999998E-4</v>
      </c>
      <c r="G50" s="78">
        <f t="shared" si="10"/>
        <v>1.2810462625131858</v>
      </c>
      <c r="H50" s="78">
        <f t="shared" si="11"/>
        <v>1.2801462625131859</v>
      </c>
      <c r="I50" s="78">
        <f t="shared" si="12"/>
        <v>2.7336182516956895</v>
      </c>
      <c r="J50" s="83">
        <f t="shared" si="13"/>
        <v>2.1844186766597415</v>
      </c>
      <c r="K50" s="78"/>
      <c r="L50" s="81">
        <f t="shared" si="8"/>
        <v>498.76308936607813</v>
      </c>
    </row>
    <row r="51" spans="1:12" ht="15.75" customHeight="1" x14ac:dyDescent="0.3">
      <c r="A51" s="80">
        <v>44298</v>
      </c>
      <c r="B51" s="74">
        <v>321.51001000000002</v>
      </c>
      <c r="C51" s="78">
        <f t="shared" si="0"/>
        <v>-3.533190829688837E-3</v>
      </c>
      <c r="D51" s="76">
        <f t="shared" si="1"/>
        <v>3.9569542114079606E-2</v>
      </c>
      <c r="E51" s="76">
        <f t="shared" si="2"/>
        <v>0.62564939525222896</v>
      </c>
      <c r="F51" s="82">
        <f t="shared" si="9"/>
        <v>8.9999999999999998E-4</v>
      </c>
      <c r="G51" s="78">
        <f t="shared" si="10"/>
        <v>1.1213381779010052</v>
      </c>
      <c r="H51" s="78">
        <f t="shared" si="11"/>
        <v>1.1204381779010053</v>
      </c>
      <c r="I51" s="78">
        <f t="shared" si="12"/>
        <v>2.7547117995242179</v>
      </c>
      <c r="J51" s="83">
        <f t="shared" si="13"/>
        <v>1.7908403434951032</v>
      </c>
      <c r="K51" s="78"/>
      <c r="L51" s="81">
        <f t="shared" si="8"/>
        <v>467.8550717716081</v>
      </c>
    </row>
    <row r="52" spans="1:12" ht="15.75" customHeight="1" x14ac:dyDescent="0.3">
      <c r="A52" s="80">
        <v>44295</v>
      </c>
      <c r="B52" s="74">
        <v>322.64999399999999</v>
      </c>
      <c r="C52" s="78">
        <f t="shared" si="0"/>
        <v>-2.605048607235716E-2</v>
      </c>
      <c r="D52" s="76">
        <f t="shared" si="1"/>
        <v>3.9614106559633426E-2</v>
      </c>
      <c r="E52" s="76">
        <f t="shared" si="2"/>
        <v>0.62635402100529214</v>
      </c>
      <c r="F52" s="82">
        <f t="shared" si="9"/>
        <v>8.9999999999999998E-4</v>
      </c>
      <c r="G52" s="78">
        <f t="shared" si="10"/>
        <v>1.2739445787155161</v>
      </c>
      <c r="H52" s="78">
        <f t="shared" si="11"/>
        <v>1.2730445787155162</v>
      </c>
      <c r="I52" s="78">
        <f t="shared" si="12"/>
        <v>2.7751793764271491</v>
      </c>
      <c r="J52" s="83">
        <f t="shared" si="13"/>
        <v>2.0324681187043265</v>
      </c>
      <c r="K52" s="78"/>
      <c r="L52" s="81">
        <f t="shared" si="8"/>
        <v>469.51395416888857</v>
      </c>
    </row>
    <row r="53" spans="1:12" ht="15.75" customHeight="1" x14ac:dyDescent="0.3">
      <c r="A53" s="80">
        <v>44294</v>
      </c>
      <c r="B53" s="74">
        <v>331.27999899999998</v>
      </c>
      <c r="C53" s="78">
        <f t="shared" si="0"/>
        <v>2.5380748823665034E-2</v>
      </c>
      <c r="D53" s="76">
        <f t="shared" si="1"/>
        <v>4.014217225195775E-2</v>
      </c>
      <c r="E53" s="76">
        <f t="shared" si="2"/>
        <v>0.63470347271498495</v>
      </c>
      <c r="F53" s="82">
        <f t="shared" si="9"/>
        <v>8.9999999999999998E-4</v>
      </c>
      <c r="G53" s="78">
        <f t="shared" si="10"/>
        <v>1.4373160967821677</v>
      </c>
      <c r="H53" s="78">
        <f t="shared" si="11"/>
        <v>1.4364160967821678</v>
      </c>
      <c r="I53" s="78">
        <f t="shared" si="12"/>
        <v>2.7984729144345599</v>
      </c>
      <c r="J53" s="83">
        <f t="shared" si="13"/>
        <v>2.2631294116570775</v>
      </c>
      <c r="K53" s="78"/>
      <c r="L53" s="81">
        <f t="shared" si="8"/>
        <v>482.07216847974109</v>
      </c>
    </row>
    <row r="54" spans="1:12" ht="15.75" customHeight="1" x14ac:dyDescent="0.3">
      <c r="A54" s="80">
        <v>44293</v>
      </c>
      <c r="B54" s="74">
        <v>323.07998700000002</v>
      </c>
      <c r="C54" s="78">
        <f t="shared" si="0"/>
        <v>-2.0346347120539954E-2</v>
      </c>
      <c r="D54" s="76">
        <f t="shared" si="1"/>
        <v>4.0258907192983036E-2</v>
      </c>
      <c r="E54" s="76">
        <f t="shared" si="2"/>
        <v>0.63654921419581167</v>
      </c>
      <c r="F54" s="82">
        <f t="shared" si="9"/>
        <v>8.9999999999999998E-4</v>
      </c>
      <c r="G54" s="78">
        <f t="shared" si="10"/>
        <v>1.5948115156242633</v>
      </c>
      <c r="H54" s="78">
        <f t="shared" si="11"/>
        <v>1.5939115156242634</v>
      </c>
      <c r="I54" s="78">
        <f t="shared" si="12"/>
        <v>2.8202518906591174</v>
      </c>
      <c r="J54" s="83">
        <f t="shared" si="13"/>
        <v>2.5039878772577562</v>
      </c>
      <c r="K54" s="78"/>
      <c r="L54" s="81">
        <f t="shared" si="8"/>
        <v>470.13967156374139</v>
      </c>
    </row>
    <row r="55" spans="1:12" ht="15.75" customHeight="1" x14ac:dyDescent="0.3">
      <c r="A55" s="80">
        <v>44292</v>
      </c>
      <c r="B55" s="74">
        <v>329.790009</v>
      </c>
      <c r="C55" s="78">
        <f t="shared" si="0"/>
        <v>1.7996104957293868E-2</v>
      </c>
      <c r="D55" s="76">
        <f t="shared" si="1"/>
        <v>4.0215835062831405E-2</v>
      </c>
      <c r="E55" s="76">
        <f t="shared" si="2"/>
        <v>0.63586818402103984</v>
      </c>
      <c r="F55" s="82">
        <f t="shared" si="9"/>
        <v>8.9999999999999998E-4</v>
      </c>
      <c r="G55" s="78">
        <f t="shared" si="10"/>
        <v>1.7993380409020983</v>
      </c>
      <c r="H55" s="78">
        <f t="shared" si="11"/>
        <v>1.7984380409020984</v>
      </c>
      <c r="I55" s="78">
        <f t="shared" si="12"/>
        <v>2.8402944383964646</v>
      </c>
      <c r="J55" s="83">
        <f t="shared" si="13"/>
        <v>2.8283189599600895</v>
      </c>
      <c r="K55" s="78"/>
      <c r="L55" s="81">
        <f t="shared" si="8"/>
        <v>479.90396420395831</v>
      </c>
    </row>
    <row r="56" spans="1:12" ht="15.75" customHeight="1" x14ac:dyDescent="0.3">
      <c r="A56" s="80">
        <v>44291</v>
      </c>
      <c r="B56" s="74">
        <v>323.959991</v>
      </c>
      <c r="C56" s="78">
        <f t="shared" si="0"/>
        <v>-6.958342039230736E-3</v>
      </c>
      <c r="D56" s="76">
        <f t="shared" si="1"/>
        <v>4.0207789080591659E-2</v>
      </c>
      <c r="E56" s="76">
        <f t="shared" si="2"/>
        <v>0.63574096587158546</v>
      </c>
      <c r="F56" s="82">
        <f t="shared" si="9"/>
        <v>8.9999999999999998E-4</v>
      </c>
      <c r="G56" s="78">
        <f t="shared" si="10"/>
        <v>1.8479999208791211</v>
      </c>
      <c r="H56" s="78">
        <f t="shared" si="11"/>
        <v>1.8470999208791212</v>
      </c>
      <c r="I56" s="78">
        <f t="shared" si="12"/>
        <v>2.85861036373135</v>
      </c>
      <c r="J56" s="83">
        <f t="shared" si="13"/>
        <v>2.9054285000287687</v>
      </c>
      <c r="K56" s="78"/>
      <c r="L56" s="81">
        <f t="shared" si="8"/>
        <v>471.42023615511852</v>
      </c>
    </row>
    <row r="57" spans="1:12" ht="15.75" customHeight="1" x14ac:dyDescent="0.3">
      <c r="A57" s="80">
        <v>44287</v>
      </c>
      <c r="B57" s="74">
        <v>326.23001099999999</v>
      </c>
      <c r="C57" s="78">
        <f t="shared" si="0"/>
        <v>1.5375523239504085E-2</v>
      </c>
      <c r="D57" s="76">
        <f t="shared" si="1"/>
        <v>4.0754172445478541E-2</v>
      </c>
      <c r="E57" s="76">
        <f t="shared" si="2"/>
        <v>0.64438004541493255</v>
      </c>
      <c r="F57" s="82">
        <f t="shared" si="9"/>
        <v>8.9999999999999998E-4</v>
      </c>
      <c r="G57" s="78">
        <f t="shared" si="10"/>
        <v>1.653570893873908</v>
      </c>
      <c r="H57" s="78">
        <f t="shared" si="11"/>
        <v>1.6526708938739081</v>
      </c>
      <c r="I57" s="78">
        <f t="shared" si="12"/>
        <v>2.8744203984004431</v>
      </c>
      <c r="J57" s="83">
        <f t="shared" si="13"/>
        <v>2.5647456119000576</v>
      </c>
      <c r="K57" s="78"/>
      <c r="L57" s="81">
        <f t="shared" si="8"/>
        <v>474.7235248148495</v>
      </c>
    </row>
    <row r="58" spans="1:12" ht="15.75" customHeight="1" x14ac:dyDescent="0.3">
      <c r="A58" s="80">
        <v>44286</v>
      </c>
      <c r="B58" s="74">
        <v>321.290009</v>
      </c>
      <c r="C58" s="78">
        <f t="shared" si="0"/>
        <v>2.5862916913931278E-2</v>
      </c>
      <c r="D58" s="76">
        <f t="shared" si="1"/>
        <v>4.0713458190537039E-2</v>
      </c>
      <c r="E58" s="76">
        <f t="shared" si="2"/>
        <v>0.64373629652067299</v>
      </c>
      <c r="F58" s="82">
        <f t="shared" si="9"/>
        <v>8.9999999999999998E-4</v>
      </c>
      <c r="G58" s="78">
        <f t="shared" si="10"/>
        <v>1.5061623753392137</v>
      </c>
      <c r="H58" s="78">
        <f t="shared" si="11"/>
        <v>1.5052623753392138</v>
      </c>
      <c r="I58" s="78">
        <f t="shared" si="12"/>
        <v>2.8899722238174328</v>
      </c>
      <c r="J58" s="83">
        <f t="shared" si="13"/>
        <v>2.3383214267627888</v>
      </c>
      <c r="K58" s="78"/>
      <c r="L58" s="81">
        <f t="shared" si="8"/>
        <v>467.5349306237639</v>
      </c>
    </row>
    <row r="59" spans="1:12" ht="15.75" customHeight="1" x14ac:dyDescent="0.3">
      <c r="A59" s="80">
        <v>44285</v>
      </c>
      <c r="B59" s="74">
        <v>313.19000199999999</v>
      </c>
      <c r="C59" s="78">
        <f t="shared" si="0"/>
        <v>1.5564664115341076E-2</v>
      </c>
      <c r="D59" s="76">
        <f t="shared" si="1"/>
        <v>4.0778273942877023E-2</v>
      </c>
      <c r="E59" s="76">
        <f t="shared" si="2"/>
        <v>0.64476112354893167</v>
      </c>
      <c r="F59" s="82">
        <f t="shared" si="9"/>
        <v>8.9999999999999998E-4</v>
      </c>
      <c r="G59" s="78">
        <f t="shared" si="10"/>
        <v>1.5686049536619375</v>
      </c>
      <c r="H59" s="78">
        <f t="shared" si="11"/>
        <v>1.5677049536619376</v>
      </c>
      <c r="I59" s="78">
        <f t="shared" si="12"/>
        <v>2.9089937827396413</v>
      </c>
      <c r="J59" s="83">
        <f t="shared" si="13"/>
        <v>2.4314508062038307</v>
      </c>
      <c r="K59" s="78"/>
      <c r="L59" s="81">
        <f t="shared" si="8"/>
        <v>455.74795902578626</v>
      </c>
    </row>
    <row r="60" spans="1:12" ht="15.75" customHeight="1" x14ac:dyDescent="0.3">
      <c r="A60" s="80">
        <v>44284</v>
      </c>
      <c r="B60" s="74">
        <v>308.39001500000001</v>
      </c>
      <c r="C60" s="78">
        <f t="shared" si="0"/>
        <v>-3.6130634681770246E-2</v>
      </c>
      <c r="D60" s="76">
        <f t="shared" si="1"/>
        <v>4.0745505115272987E-2</v>
      </c>
      <c r="E60" s="76">
        <f t="shared" si="2"/>
        <v>0.64424300289152092</v>
      </c>
      <c r="F60" s="82">
        <f t="shared" si="9"/>
        <v>8.9999999999999998E-4</v>
      </c>
      <c r="G60" s="78">
        <f t="shared" si="10"/>
        <v>1.2510220072992704</v>
      </c>
      <c r="H60" s="78">
        <f t="shared" si="11"/>
        <v>1.2501220072992705</v>
      </c>
      <c r="I60" s="78">
        <f t="shared" si="12"/>
        <v>2.9309130234802727</v>
      </c>
      <c r="J60" s="83">
        <f t="shared" si="13"/>
        <v>1.9404510436099665</v>
      </c>
      <c r="K60" s="78"/>
      <c r="L60" s="81">
        <f t="shared" si="8"/>
        <v>448.76311192137484</v>
      </c>
    </row>
    <row r="61" spans="1:12" ht="15.75" customHeight="1" x14ac:dyDescent="0.3">
      <c r="A61" s="80">
        <v>44281</v>
      </c>
      <c r="B61" s="74">
        <v>319.95001200000002</v>
      </c>
      <c r="C61" s="78">
        <f t="shared" si="0"/>
        <v>1.6198208362111277E-2</v>
      </c>
      <c r="D61" s="76">
        <f t="shared" si="1"/>
        <v>4.0596555023796631E-2</v>
      </c>
      <c r="E61" s="76">
        <f t="shared" si="2"/>
        <v>0.64188789515774236</v>
      </c>
      <c r="F61" s="82">
        <f t="shared" si="9"/>
        <v>8.9999999999999998E-4</v>
      </c>
      <c r="G61" s="78">
        <f t="shared" si="10"/>
        <v>1.1896388102121143</v>
      </c>
      <c r="H61" s="78">
        <f t="shared" si="11"/>
        <v>1.1887388102121144</v>
      </c>
      <c r="I61" s="78">
        <f t="shared" si="12"/>
        <v>2.952536961096436</v>
      </c>
      <c r="J61" s="83">
        <f t="shared" si="13"/>
        <v>1.851941467006454</v>
      </c>
      <c r="K61" s="78"/>
      <c r="L61" s="81">
        <f t="shared" si="8"/>
        <v>465.58499322489808</v>
      </c>
    </row>
    <row r="62" spans="1:12" ht="15.75" customHeight="1" x14ac:dyDescent="0.3">
      <c r="A62" s="80">
        <v>44280</v>
      </c>
      <c r="B62" s="74">
        <v>314.85000600000001</v>
      </c>
      <c r="C62" s="78">
        <f t="shared" si="0"/>
        <v>-3.4920308338459716E-4</v>
      </c>
      <c r="D62" s="76">
        <f t="shared" si="1"/>
        <v>4.0982559020975251E-2</v>
      </c>
      <c r="E62" s="76">
        <f t="shared" si="2"/>
        <v>0.64799115424281062</v>
      </c>
      <c r="F62" s="82">
        <f t="shared" si="9"/>
        <v>8.9999999999999998E-4</v>
      </c>
      <c r="G62" s="78">
        <f t="shared" si="10"/>
        <v>1.0867576588428669</v>
      </c>
      <c r="H62" s="78">
        <f t="shared" si="11"/>
        <v>1.085857658842867</v>
      </c>
      <c r="I62" s="78">
        <f t="shared" si="12"/>
        <v>2.9799807506738096</v>
      </c>
      <c r="J62" s="83">
        <f t="shared" si="13"/>
        <v>1.6757291387900368</v>
      </c>
      <c r="K62" s="78"/>
      <c r="L62" s="81">
        <f t="shared" si="8"/>
        <v>458.16356434569889</v>
      </c>
    </row>
    <row r="63" spans="1:12" ht="15.75" customHeight="1" x14ac:dyDescent="0.3">
      <c r="A63" s="80">
        <v>44279</v>
      </c>
      <c r="B63" s="74">
        <v>314.959991</v>
      </c>
      <c r="C63" s="78">
        <f t="shared" si="0"/>
        <v>-7.2992754503392043E-2</v>
      </c>
      <c r="D63" s="76">
        <f t="shared" si="1"/>
        <v>4.1191660542930081E-2</v>
      </c>
      <c r="E63" s="76">
        <f t="shared" si="2"/>
        <v>0.65129733960073544</v>
      </c>
      <c r="F63" s="82">
        <f t="shared" si="9"/>
        <v>8.9999999999999998E-4</v>
      </c>
      <c r="G63" s="78">
        <f t="shared" si="10"/>
        <v>1.0762030140317016</v>
      </c>
      <c r="H63" s="78">
        <f t="shared" si="11"/>
        <v>1.0753030140317017</v>
      </c>
      <c r="I63" s="78">
        <f t="shared" si="12"/>
        <v>3.0093306185502313</v>
      </c>
      <c r="J63" s="83">
        <f t="shared" si="13"/>
        <v>1.651017052658152</v>
      </c>
      <c r="K63" s="78"/>
      <c r="L63" s="81">
        <f t="shared" si="8"/>
        <v>458.3236123643245</v>
      </c>
    </row>
    <row r="64" spans="1:12" ht="15.75" customHeight="1" x14ac:dyDescent="0.3">
      <c r="A64" s="80">
        <v>44278</v>
      </c>
      <c r="B64" s="74">
        <v>339.76001000000002</v>
      </c>
      <c r="C64" s="78">
        <f t="shared" si="0"/>
        <v>3.4277047184170462E-2</v>
      </c>
      <c r="D64" s="76">
        <f t="shared" si="1"/>
        <v>4.1852690058063684E-2</v>
      </c>
      <c r="E64" s="76">
        <f t="shared" si="2"/>
        <v>0.66174913394283008</v>
      </c>
      <c r="F64" s="82">
        <f t="shared" si="9"/>
        <v>8.9999999999999998E-4</v>
      </c>
      <c r="G64" s="78">
        <f t="shared" si="10"/>
        <v>1.4070848348743126</v>
      </c>
      <c r="H64" s="78">
        <f t="shared" si="11"/>
        <v>1.4061848348743127</v>
      </c>
      <c r="I64" s="78">
        <f t="shared" si="12"/>
        <v>3.0413735012120204</v>
      </c>
      <c r="J64" s="83">
        <f t="shared" si="13"/>
        <v>2.1249515303420043</v>
      </c>
      <c r="K64" s="78"/>
      <c r="L64" s="81">
        <f t="shared" si="8"/>
        <v>494.41211445849649</v>
      </c>
    </row>
    <row r="65" spans="1:12" ht="15.75" customHeight="1" x14ac:dyDescent="0.3">
      <c r="A65" s="80">
        <v>44277</v>
      </c>
      <c r="B65" s="74">
        <v>328.5</v>
      </c>
      <c r="C65" s="78">
        <f t="shared" si="0"/>
        <v>6.8656590797013806E-3</v>
      </c>
      <c r="D65" s="76">
        <f t="shared" si="1"/>
        <v>4.2734162912705861E-2</v>
      </c>
      <c r="E65" s="76">
        <f t="shared" si="2"/>
        <v>0.67568644352422913</v>
      </c>
      <c r="F65" s="82">
        <f t="shared" si="9"/>
        <v>8.9999999999999998E-4</v>
      </c>
      <c r="G65" s="78">
        <f t="shared" si="10"/>
        <v>1.378538828625453</v>
      </c>
      <c r="H65" s="78">
        <f t="shared" si="11"/>
        <v>1.3776388286254531</v>
      </c>
      <c r="I65" s="78">
        <f t="shared" si="12"/>
        <v>3.0746814755710088</v>
      </c>
      <c r="J65" s="83">
        <f t="shared" si="13"/>
        <v>2.0388729740380724</v>
      </c>
      <c r="K65" s="78"/>
      <c r="L65" s="81">
        <f t="shared" si="8"/>
        <v>478.02676836398757</v>
      </c>
    </row>
    <row r="66" spans="1:12" ht="15.75" customHeight="1" x14ac:dyDescent="0.3">
      <c r="A66" s="80">
        <v>44274</v>
      </c>
      <c r="B66" s="74">
        <v>326.26001000000002</v>
      </c>
      <c r="C66" s="78">
        <f t="shared" ref="C66:C129" si="14">B66/B67-1</f>
        <v>3.1423883346082704E-2</v>
      </c>
      <c r="D66" s="76">
        <f t="shared" ref="D66:D129" si="15">_xlfn.STDEV.P(C66:C155)</f>
        <v>4.6372443016734891E-2</v>
      </c>
      <c r="E66" s="76">
        <f t="shared" ref="E66:E129" si="16">D66*SQRT(250)</f>
        <v>0.73321270299625951</v>
      </c>
      <c r="F66" s="82">
        <f t="shared" ref="F66:F97" si="17">0.09%</f>
        <v>8.9999999999999998E-4</v>
      </c>
      <c r="G66" s="78">
        <f t="shared" ref="G66:G97" si="18">L66/L315-1</f>
        <v>1.4135229094145627</v>
      </c>
      <c r="H66" s="78">
        <f t="shared" ref="H66:H97" si="19">G66-F66</f>
        <v>1.4126229094145628</v>
      </c>
      <c r="I66" s="78">
        <f t="shared" ref="I66:I97" si="20">AVERAGE(G65:G154)</f>
        <v>3.1034331417899175</v>
      </c>
      <c r="J66" s="83">
        <f t="shared" ref="J66:J97" si="21">H66/E66</f>
        <v>1.9266208886478735</v>
      </c>
      <c r="K66" s="78"/>
      <c r="L66" s="81">
        <f t="shared" ref="L66:L129" si="22">L67*(1+C66)</f>
        <v>474.76717877230527</v>
      </c>
    </row>
    <row r="67" spans="1:12" ht="15.75" customHeight="1" x14ac:dyDescent="0.3">
      <c r="A67" s="80">
        <v>44273</v>
      </c>
      <c r="B67" s="74">
        <v>316.32000699999998</v>
      </c>
      <c r="C67" s="78">
        <f t="shared" si="14"/>
        <v>-6.0389090635183607E-2</v>
      </c>
      <c r="D67" s="76">
        <f t="shared" si="15"/>
        <v>4.6237288698799353E-2</v>
      </c>
      <c r="E67" s="76">
        <f t="shared" si="16"/>
        <v>0.73107572559484535</v>
      </c>
      <c r="F67" s="82">
        <f t="shared" si="17"/>
        <v>8.9999999999999998E-4</v>
      </c>
      <c r="G67" s="78">
        <f t="shared" si="18"/>
        <v>0.98245181101092838</v>
      </c>
      <c r="H67" s="78">
        <f t="shared" si="19"/>
        <v>0.98155181101092837</v>
      </c>
      <c r="I67" s="78">
        <f t="shared" si="20"/>
        <v>3.1336944455296449</v>
      </c>
      <c r="J67" s="83">
        <f t="shared" si="21"/>
        <v>1.3426130517632511</v>
      </c>
      <c r="K67" s="78"/>
      <c r="L67" s="81">
        <f t="shared" si="22"/>
        <v>460.30268102004237</v>
      </c>
    </row>
    <row r="68" spans="1:12" ht="15.75" customHeight="1" x14ac:dyDescent="0.3">
      <c r="A68" s="80">
        <v>44272</v>
      </c>
      <c r="B68" s="74">
        <v>336.64999399999999</v>
      </c>
      <c r="C68" s="78">
        <f t="shared" si="14"/>
        <v>4.6854693234781308E-3</v>
      </c>
      <c r="D68" s="76">
        <f t="shared" si="15"/>
        <v>4.5957128991523696E-2</v>
      </c>
      <c r="E68" s="76">
        <f t="shared" si="16"/>
        <v>0.72664601167685972</v>
      </c>
      <c r="F68" s="82">
        <f t="shared" si="17"/>
        <v>8.9999999999999998E-4</v>
      </c>
      <c r="G68" s="78">
        <f t="shared" si="18"/>
        <v>1.5787053716115209</v>
      </c>
      <c r="H68" s="78">
        <f t="shared" si="19"/>
        <v>1.577805371611521</v>
      </c>
      <c r="I68" s="78">
        <f t="shared" si="20"/>
        <v>3.1644117943888426</v>
      </c>
      <c r="J68" s="83">
        <f t="shared" si="21"/>
        <v>2.1713535149948262</v>
      </c>
      <c r="K68" s="78"/>
      <c r="L68" s="81">
        <f t="shared" si="22"/>
        <v>489.88648006567979</v>
      </c>
    </row>
    <row r="69" spans="1:12" ht="15.75" customHeight="1" x14ac:dyDescent="0.3">
      <c r="A69" s="80">
        <v>44271</v>
      </c>
      <c r="B69" s="74">
        <v>335.07998700000002</v>
      </c>
      <c r="C69" s="78">
        <f t="shared" si="14"/>
        <v>-4.2628608571428472E-2</v>
      </c>
      <c r="D69" s="76">
        <f t="shared" si="15"/>
        <v>4.6605576724250551E-2</v>
      </c>
      <c r="E69" s="76">
        <f t="shared" si="16"/>
        <v>0.73689887057180459</v>
      </c>
      <c r="F69" s="82">
        <f t="shared" si="17"/>
        <v>8.9999999999999998E-4</v>
      </c>
      <c r="G69" s="78">
        <f t="shared" si="18"/>
        <v>1.7072795921615822</v>
      </c>
      <c r="H69" s="78">
        <f t="shared" si="19"/>
        <v>1.7063795921615823</v>
      </c>
      <c r="I69" s="78">
        <f t="shared" si="20"/>
        <v>3.2040837940866229</v>
      </c>
      <c r="J69" s="83">
        <f t="shared" si="21"/>
        <v>2.3156224826854448</v>
      </c>
      <c r="K69" s="78"/>
      <c r="L69" s="81">
        <f t="shared" si="22"/>
        <v>487.60183661813392</v>
      </c>
    </row>
    <row r="70" spans="1:12" ht="15.75" customHeight="1" x14ac:dyDescent="0.3">
      <c r="A70" s="80">
        <v>44270</v>
      </c>
      <c r="B70" s="74">
        <v>350</v>
      </c>
      <c r="C70" s="78">
        <f t="shared" si="14"/>
        <v>1.0421735164623636E-2</v>
      </c>
      <c r="D70" s="76">
        <f t="shared" si="15"/>
        <v>4.640832547999843E-2</v>
      </c>
      <c r="E70" s="76">
        <f t="shared" si="16"/>
        <v>0.73378005455611006</v>
      </c>
      <c r="F70" s="82">
        <f t="shared" si="17"/>
        <v>8.9999999999999998E-4</v>
      </c>
      <c r="G70" s="78">
        <f t="shared" si="18"/>
        <v>1.9483615782020203</v>
      </c>
      <c r="H70" s="78">
        <f t="shared" si="19"/>
        <v>1.9474615782020204</v>
      </c>
      <c r="I70" s="78">
        <f t="shared" si="20"/>
        <v>3.234183394502828</v>
      </c>
      <c r="J70" s="83">
        <f t="shared" si="21"/>
        <v>2.6540126923729344</v>
      </c>
      <c r="K70" s="78"/>
      <c r="L70" s="81">
        <f t="shared" si="22"/>
        <v>509.31314741977371</v>
      </c>
    </row>
    <row r="71" spans="1:12" ht="15.75" customHeight="1" x14ac:dyDescent="0.3">
      <c r="A71" s="80">
        <v>44267</v>
      </c>
      <c r="B71" s="74">
        <v>346.39001500000001</v>
      </c>
      <c r="C71" s="78">
        <f t="shared" si="14"/>
        <v>-2.4720549817363047E-2</v>
      </c>
      <c r="D71" s="76">
        <f t="shared" si="15"/>
        <v>4.6417989409220928E-2</v>
      </c>
      <c r="E71" s="76">
        <f t="shared" si="16"/>
        <v>0.73393285469355884</v>
      </c>
      <c r="F71" s="82">
        <f t="shared" si="17"/>
        <v>8.9999999999999998E-4</v>
      </c>
      <c r="G71" s="78">
        <f t="shared" si="18"/>
        <v>2.1178219733181294</v>
      </c>
      <c r="H71" s="78">
        <f t="shared" si="19"/>
        <v>2.1169219733181293</v>
      </c>
      <c r="I71" s="78">
        <f t="shared" si="20"/>
        <v>3.2629929002073803</v>
      </c>
      <c r="J71" s="83">
        <f t="shared" si="21"/>
        <v>2.8843537386018969</v>
      </c>
      <c r="K71" s="78"/>
      <c r="L71" s="81">
        <f t="shared" si="22"/>
        <v>504.05996792695038</v>
      </c>
    </row>
    <row r="72" spans="1:12" ht="15.75" customHeight="1" x14ac:dyDescent="0.3">
      <c r="A72" s="80">
        <v>44266</v>
      </c>
      <c r="B72" s="74">
        <v>355.17001299999998</v>
      </c>
      <c r="C72" s="78">
        <f t="shared" si="14"/>
        <v>5.6959241903875357E-2</v>
      </c>
      <c r="D72" s="76">
        <f t="shared" si="15"/>
        <v>4.6738561247141056E-2</v>
      </c>
      <c r="E72" s="76">
        <f t="shared" si="16"/>
        <v>0.73900154050122846</v>
      </c>
      <c r="F72" s="82">
        <f t="shared" si="17"/>
        <v>8.9999999999999998E-4</v>
      </c>
      <c r="G72" s="78">
        <f t="shared" si="18"/>
        <v>2.2928797488143937</v>
      </c>
      <c r="H72" s="78">
        <f t="shared" si="19"/>
        <v>2.2919797488143936</v>
      </c>
      <c r="I72" s="78">
        <f t="shared" si="20"/>
        <v>3.2882742717844065</v>
      </c>
      <c r="J72" s="83">
        <f t="shared" si="21"/>
        <v>3.101454629255382</v>
      </c>
      <c r="K72" s="78"/>
      <c r="L72" s="81">
        <f t="shared" si="22"/>
        <v>516.83644911471981</v>
      </c>
    </row>
    <row r="73" spans="1:12" ht="15.75" customHeight="1" x14ac:dyDescent="0.3">
      <c r="A73" s="80">
        <v>44265</v>
      </c>
      <c r="B73" s="74">
        <v>336.02999899999998</v>
      </c>
      <c r="C73" s="78">
        <f t="shared" si="14"/>
        <v>-1.7772021474322108E-2</v>
      </c>
      <c r="D73" s="76">
        <f t="shared" si="15"/>
        <v>4.6584167526809439E-2</v>
      </c>
      <c r="E73" s="76">
        <f t="shared" si="16"/>
        <v>0.73656036143785375</v>
      </c>
      <c r="F73" s="82">
        <f t="shared" si="17"/>
        <v>8.9999999999999998E-4</v>
      </c>
      <c r="G73" s="78">
        <f t="shared" si="18"/>
        <v>2.1267330033801737</v>
      </c>
      <c r="H73" s="78">
        <f t="shared" si="19"/>
        <v>2.1258330033801736</v>
      </c>
      <c r="I73" s="78">
        <f t="shared" si="20"/>
        <v>3.3112243168523734</v>
      </c>
      <c r="J73" s="83">
        <f t="shared" si="21"/>
        <v>2.8861626482727005</v>
      </c>
      <c r="K73" s="78"/>
      <c r="L73" s="81">
        <f t="shared" si="22"/>
        <v>488.98427548043833</v>
      </c>
    </row>
    <row r="74" spans="1:12" ht="15.75" customHeight="1" x14ac:dyDescent="0.3">
      <c r="A74" s="80">
        <v>44264</v>
      </c>
      <c r="B74" s="74">
        <v>342.10998499999999</v>
      </c>
      <c r="C74" s="78">
        <f t="shared" si="14"/>
        <v>0.10027978227240353</v>
      </c>
      <c r="D74" s="76">
        <f t="shared" si="15"/>
        <v>4.6740629633711478E-2</v>
      </c>
      <c r="E74" s="76">
        <f t="shared" si="16"/>
        <v>0.73903424456444966</v>
      </c>
      <c r="F74" s="82">
        <f t="shared" si="17"/>
        <v>8.9999999999999998E-4</v>
      </c>
      <c r="G74" s="78">
        <f t="shared" si="18"/>
        <v>2.1251482769238326</v>
      </c>
      <c r="H74" s="78">
        <f t="shared" si="19"/>
        <v>2.1242482769238324</v>
      </c>
      <c r="I74" s="78">
        <f t="shared" si="20"/>
        <v>3.3315912082131329</v>
      </c>
      <c r="J74" s="83">
        <f t="shared" si="21"/>
        <v>2.8743570308785347</v>
      </c>
      <c r="K74" s="78"/>
      <c r="L74" s="81">
        <f t="shared" si="22"/>
        <v>497.83175206880452</v>
      </c>
    </row>
    <row r="75" spans="1:12" ht="15.75" customHeight="1" x14ac:dyDescent="0.3">
      <c r="A75" s="80">
        <v>44263</v>
      </c>
      <c r="B75" s="74">
        <v>310.92999300000002</v>
      </c>
      <c r="C75" s="78">
        <f t="shared" si="14"/>
        <v>-7.8534808848483073E-2</v>
      </c>
      <c r="D75" s="76">
        <f t="shared" si="15"/>
        <v>4.5672565822760164E-2</v>
      </c>
      <c r="E75" s="76">
        <f t="shared" si="16"/>
        <v>0.72214667291942147</v>
      </c>
      <c r="F75" s="82">
        <f t="shared" si="17"/>
        <v>8.9999999999999998E-4</v>
      </c>
      <c r="G75" s="78">
        <f t="shared" si="18"/>
        <v>1.8189481826215386</v>
      </c>
      <c r="H75" s="78">
        <f t="shared" si="19"/>
        <v>1.8180481826215387</v>
      </c>
      <c r="I75" s="78">
        <f t="shared" si="20"/>
        <v>3.3561801511689078</v>
      </c>
      <c r="J75" s="83">
        <f t="shared" si="21"/>
        <v>2.517560837428936</v>
      </c>
      <c r="K75" s="78"/>
      <c r="L75" s="81">
        <f t="shared" si="22"/>
        <v>452.45923817725213</v>
      </c>
    </row>
    <row r="76" spans="1:12" ht="15.75" customHeight="1" x14ac:dyDescent="0.3">
      <c r="A76" s="80">
        <v>44260</v>
      </c>
      <c r="B76" s="74">
        <v>337.42999300000002</v>
      </c>
      <c r="C76" s="78">
        <f t="shared" si="14"/>
        <v>-1.649713796959551E-2</v>
      </c>
      <c r="D76" s="76">
        <f t="shared" si="15"/>
        <v>4.5025902384512616E-2</v>
      </c>
      <c r="E76" s="76">
        <f t="shared" si="16"/>
        <v>0.71192202619733203</v>
      </c>
      <c r="F76" s="82">
        <f t="shared" si="17"/>
        <v>8.9999999999999998E-4</v>
      </c>
      <c r="G76" s="78">
        <f t="shared" si="18"/>
        <v>2.1102405679830527</v>
      </c>
      <c r="H76" s="78">
        <f t="shared" si="19"/>
        <v>2.1093405679830526</v>
      </c>
      <c r="I76" s="78">
        <f t="shared" si="20"/>
        <v>3.3818266485490143</v>
      </c>
      <c r="J76" s="83">
        <f t="shared" si="21"/>
        <v>2.9628814538158159</v>
      </c>
      <c r="K76" s="78"/>
      <c r="L76" s="81">
        <f t="shared" si="22"/>
        <v>491.02151933903497</v>
      </c>
    </row>
    <row r="77" spans="1:12" ht="15.75" customHeight="1" x14ac:dyDescent="0.3">
      <c r="A77" s="80">
        <v>44259</v>
      </c>
      <c r="B77" s="74">
        <v>343.08999599999999</v>
      </c>
      <c r="C77" s="78">
        <f t="shared" si="14"/>
        <v>4.4500072279471947E-3</v>
      </c>
      <c r="D77" s="76">
        <f t="shared" si="15"/>
        <v>4.5028638629685758E-2</v>
      </c>
      <c r="E77" s="76">
        <f t="shared" si="16"/>
        <v>0.71196529003225084</v>
      </c>
      <c r="F77" s="82">
        <f t="shared" si="17"/>
        <v>8.9999999999999998E-4</v>
      </c>
      <c r="G77" s="78">
        <f t="shared" si="18"/>
        <v>2.0161757890109908</v>
      </c>
      <c r="H77" s="78">
        <f t="shared" si="19"/>
        <v>2.0152757890109907</v>
      </c>
      <c r="I77" s="78">
        <f t="shared" si="20"/>
        <v>3.4150793818666201</v>
      </c>
      <c r="J77" s="83">
        <f t="shared" si="21"/>
        <v>2.8305815146124638</v>
      </c>
      <c r="K77" s="78"/>
      <c r="L77" s="81">
        <f t="shared" si="22"/>
        <v>499.25784488856453</v>
      </c>
    </row>
    <row r="78" spans="1:12" ht="15.75" customHeight="1" x14ac:dyDescent="0.3">
      <c r="A78" s="80">
        <v>44258</v>
      </c>
      <c r="B78" s="74">
        <v>341.57000699999998</v>
      </c>
      <c r="C78" s="78">
        <f t="shared" si="14"/>
        <v>-8.3746884965471335E-2</v>
      </c>
      <c r="D78" s="76">
        <f t="shared" si="15"/>
        <v>4.5060064206402267E-2</v>
      </c>
      <c r="E78" s="76">
        <f t="shared" si="16"/>
        <v>0.71246217202829354</v>
      </c>
      <c r="F78" s="82">
        <f t="shared" si="17"/>
        <v>8.9999999999999998E-4</v>
      </c>
      <c r="G78" s="78">
        <f t="shared" si="18"/>
        <v>1.9878412088873363</v>
      </c>
      <c r="H78" s="78">
        <f t="shared" si="19"/>
        <v>1.9869412088873364</v>
      </c>
      <c r="I78" s="78">
        <f t="shared" si="20"/>
        <v>3.4434454430380019</v>
      </c>
      <c r="J78" s="83">
        <f t="shared" si="21"/>
        <v>2.7888374806352951</v>
      </c>
      <c r="K78" s="78"/>
      <c r="L78" s="81">
        <f t="shared" si="22"/>
        <v>497.0459866553262</v>
      </c>
    </row>
    <row r="79" spans="1:12" ht="15.75" customHeight="1" x14ac:dyDescent="0.3">
      <c r="A79" s="80">
        <v>44257</v>
      </c>
      <c r="B79" s="74">
        <v>372.790009</v>
      </c>
      <c r="C79" s="78">
        <f t="shared" si="14"/>
        <v>-9.0001451545169697E-2</v>
      </c>
      <c r="D79" s="76">
        <f t="shared" si="15"/>
        <v>4.4465711124136484E-2</v>
      </c>
      <c r="E79" s="76">
        <f t="shared" si="16"/>
        <v>0.70306462465678699</v>
      </c>
      <c r="F79" s="82">
        <f t="shared" si="17"/>
        <v>8.9999999999999998E-4</v>
      </c>
      <c r="G79" s="78">
        <f t="shared" si="18"/>
        <v>1.9823200720000025</v>
      </c>
      <c r="H79" s="78">
        <f t="shared" si="19"/>
        <v>1.9814200720000026</v>
      </c>
      <c r="I79" s="78">
        <f t="shared" si="20"/>
        <v>3.4751625464608247</v>
      </c>
      <c r="J79" s="83">
        <f t="shared" si="21"/>
        <v>2.8182616540652528</v>
      </c>
      <c r="K79" s="78"/>
      <c r="L79" s="81">
        <f t="shared" si="22"/>
        <v>542.47672231553088</v>
      </c>
    </row>
    <row r="80" spans="1:12" ht="15.75" customHeight="1" x14ac:dyDescent="0.3">
      <c r="A80" s="80">
        <v>44256</v>
      </c>
      <c r="B80" s="74">
        <v>409.66000400000001</v>
      </c>
      <c r="C80" s="78">
        <f t="shared" si="14"/>
        <v>9.6491048010935776E-2</v>
      </c>
      <c r="D80" s="76">
        <f t="shared" si="15"/>
        <v>4.3853576136463193E-2</v>
      </c>
      <c r="E80" s="76">
        <f t="shared" si="16"/>
        <v>0.6933859206741535</v>
      </c>
      <c r="F80" s="82">
        <f t="shared" si="17"/>
        <v>8.9999999999999998E-4</v>
      </c>
      <c r="G80" s="78">
        <f t="shared" si="18"/>
        <v>2.5073629578588306</v>
      </c>
      <c r="H80" s="78">
        <f t="shared" si="19"/>
        <v>2.5064629578588304</v>
      </c>
      <c r="I80" s="78">
        <f t="shared" si="20"/>
        <v>3.5089653041329485</v>
      </c>
      <c r="J80" s="83">
        <f t="shared" si="21"/>
        <v>3.6148166311509313</v>
      </c>
      <c r="K80" s="78"/>
      <c r="L80" s="81">
        <f t="shared" si="22"/>
        <v>596.12921716924893</v>
      </c>
    </row>
    <row r="81" spans="1:12" ht="15.75" customHeight="1" x14ac:dyDescent="0.3">
      <c r="A81" s="80">
        <v>44253</v>
      </c>
      <c r="B81" s="74">
        <v>373.60998499999999</v>
      </c>
      <c r="C81" s="78">
        <f t="shared" si="14"/>
        <v>2.4346705048080119E-2</v>
      </c>
      <c r="D81" s="76">
        <f t="shared" si="15"/>
        <v>4.2630077068225823E-2</v>
      </c>
      <c r="E81" s="76">
        <f t="shared" si="16"/>
        <v>0.67404070182053422</v>
      </c>
      <c r="F81" s="82">
        <f t="shared" si="17"/>
        <v>8.9999999999999998E-4</v>
      </c>
      <c r="G81" s="78">
        <f t="shared" si="18"/>
        <v>2.1804714550057787</v>
      </c>
      <c r="H81" s="78">
        <f t="shared" si="19"/>
        <v>2.1795714550057785</v>
      </c>
      <c r="I81" s="78">
        <f t="shared" si="20"/>
        <v>3.5444686816244126</v>
      </c>
      <c r="J81" s="83">
        <f t="shared" si="21"/>
        <v>3.2335902700221468</v>
      </c>
      <c r="K81" s="78"/>
      <c r="L81" s="81">
        <f t="shared" si="22"/>
        <v>543.66993533658422</v>
      </c>
    </row>
    <row r="82" spans="1:12" ht="15.75" customHeight="1" x14ac:dyDescent="0.3">
      <c r="A82" s="80">
        <v>44252</v>
      </c>
      <c r="B82" s="74">
        <v>364.73001099999999</v>
      </c>
      <c r="C82" s="78">
        <f t="shared" si="14"/>
        <v>-5.3214960970421332E-2</v>
      </c>
      <c r="D82" s="76">
        <f t="shared" si="15"/>
        <v>4.279971455691238E-2</v>
      </c>
      <c r="E82" s="76">
        <f t="shared" si="16"/>
        <v>0.676722906024537</v>
      </c>
      <c r="F82" s="82">
        <f t="shared" si="17"/>
        <v>8.9999999999999998E-4</v>
      </c>
      <c r="G82" s="78">
        <f t="shared" si="18"/>
        <v>2.22456023141579</v>
      </c>
      <c r="H82" s="78">
        <f t="shared" si="19"/>
        <v>2.2236602314157898</v>
      </c>
      <c r="I82" s="78">
        <f t="shared" si="20"/>
        <v>3.5691616750474022</v>
      </c>
      <c r="J82" s="83">
        <f t="shared" si="21"/>
        <v>3.285924285434433</v>
      </c>
      <c r="K82" s="78"/>
      <c r="L82" s="81">
        <f t="shared" si="22"/>
        <v>530.74797103102492</v>
      </c>
    </row>
    <row r="83" spans="1:12" ht="15.75" customHeight="1" x14ac:dyDescent="0.3">
      <c r="A83" s="80">
        <v>44251</v>
      </c>
      <c r="B83" s="74">
        <v>385.23001099999999</v>
      </c>
      <c r="C83" s="78">
        <f t="shared" si="14"/>
        <v>-7.5484155240270745E-3</v>
      </c>
      <c r="D83" s="76">
        <f t="shared" si="15"/>
        <v>4.2876673035078E-2</v>
      </c>
      <c r="E83" s="76">
        <f t="shared" si="16"/>
        <v>0.67793972640585554</v>
      </c>
      <c r="F83" s="82">
        <f t="shared" si="17"/>
        <v>8.9999999999999998E-4</v>
      </c>
      <c r="G83" s="78">
        <f t="shared" si="18"/>
        <v>2.6688572476190493</v>
      </c>
      <c r="H83" s="78">
        <f t="shared" si="19"/>
        <v>2.6679572476190492</v>
      </c>
      <c r="I83" s="78">
        <f t="shared" si="20"/>
        <v>3.6030321682191495</v>
      </c>
      <c r="J83" s="83">
        <f t="shared" si="21"/>
        <v>3.9353900408866869</v>
      </c>
      <c r="K83" s="78"/>
      <c r="L83" s="81">
        <f t="shared" si="22"/>
        <v>560.57916966561163</v>
      </c>
    </row>
    <row r="84" spans="1:12" ht="15.75" customHeight="1" x14ac:dyDescent="0.3">
      <c r="A84" s="80">
        <v>44250</v>
      </c>
      <c r="B84" s="74">
        <v>388.16000400000001</v>
      </c>
      <c r="C84" s="78">
        <f t="shared" si="14"/>
        <v>-1.567173520993792E-2</v>
      </c>
      <c r="D84" s="76">
        <f t="shared" si="15"/>
        <v>4.2906901923152767E-2</v>
      </c>
      <c r="E84" s="76">
        <f t="shared" si="16"/>
        <v>0.67841768709310835</v>
      </c>
      <c r="F84" s="82">
        <f t="shared" si="17"/>
        <v>8.9999999999999998E-4</v>
      </c>
      <c r="G84" s="78">
        <f t="shared" si="18"/>
        <v>2.4184059334635171</v>
      </c>
      <c r="H84" s="78">
        <f t="shared" si="19"/>
        <v>2.4175059334635169</v>
      </c>
      <c r="I84" s="78">
        <f t="shared" si="20"/>
        <v>3.6374939666392327</v>
      </c>
      <c r="J84" s="83">
        <f t="shared" si="21"/>
        <v>3.5634476804725908</v>
      </c>
      <c r="K84" s="78"/>
      <c r="L84" s="81">
        <f t="shared" si="22"/>
        <v>564.84283811346279</v>
      </c>
    </row>
    <row r="85" spans="1:12" ht="15.75" customHeight="1" x14ac:dyDescent="0.3">
      <c r="A85" s="80">
        <v>44249</v>
      </c>
      <c r="B85" s="74">
        <v>394.33999599999999</v>
      </c>
      <c r="C85" s="78">
        <f t="shared" si="14"/>
        <v>-5.4929812229070452E-2</v>
      </c>
      <c r="D85" s="76">
        <f t="shared" si="15"/>
        <v>4.3305610610380373E-2</v>
      </c>
      <c r="E85" s="76">
        <f t="shared" si="16"/>
        <v>0.68472182496578293</v>
      </c>
      <c r="F85" s="82">
        <f t="shared" si="17"/>
        <v>8.9999999999999998E-4</v>
      </c>
      <c r="G85" s="78">
        <f t="shared" si="18"/>
        <v>2.6895584493700926</v>
      </c>
      <c r="H85" s="78">
        <f t="shared" si="19"/>
        <v>2.6886584493700925</v>
      </c>
      <c r="I85" s="78">
        <f t="shared" si="20"/>
        <v>3.6623308055884687</v>
      </c>
      <c r="J85" s="83">
        <f t="shared" si="21"/>
        <v>3.9266434212235759</v>
      </c>
      <c r="K85" s="78"/>
      <c r="L85" s="81">
        <f t="shared" si="22"/>
        <v>573.83584147503143</v>
      </c>
    </row>
    <row r="86" spans="1:12" ht="15.75" customHeight="1" x14ac:dyDescent="0.3">
      <c r="A86" s="80">
        <v>44246</v>
      </c>
      <c r="B86" s="74">
        <v>417.26001000000002</v>
      </c>
      <c r="C86" s="78">
        <f t="shared" si="14"/>
        <v>-1.5553444372679026E-3</v>
      </c>
      <c r="D86" s="76">
        <f t="shared" si="15"/>
        <v>4.2933414827823445E-2</v>
      </c>
      <c r="E86" s="76">
        <f t="shared" si="16"/>
        <v>0.67883689292383964</v>
      </c>
      <c r="F86" s="82">
        <f t="shared" si="17"/>
        <v>8.9999999999999998E-4</v>
      </c>
      <c r="G86" s="78">
        <f t="shared" si="18"/>
        <v>2.8967127587464954</v>
      </c>
      <c r="H86" s="78">
        <f t="shared" si="19"/>
        <v>2.8958127587464952</v>
      </c>
      <c r="I86" s="78">
        <f t="shared" si="20"/>
        <v>3.6950656706443881</v>
      </c>
      <c r="J86" s="83">
        <f t="shared" si="21"/>
        <v>4.2658446954375879</v>
      </c>
      <c r="K86" s="78"/>
      <c r="L86" s="81">
        <f t="shared" si="22"/>
        <v>607.18859710144659</v>
      </c>
    </row>
    <row r="87" spans="1:12" ht="15.75" customHeight="1" x14ac:dyDescent="0.3">
      <c r="A87" s="80">
        <v>44245</v>
      </c>
      <c r="B87" s="74">
        <v>417.91000400000001</v>
      </c>
      <c r="C87" s="78">
        <f t="shared" si="14"/>
        <v>-2.6803615694548366E-2</v>
      </c>
      <c r="D87" s="76">
        <f t="shared" si="15"/>
        <v>4.3047135120766536E-2</v>
      </c>
      <c r="E87" s="76">
        <f t="shared" si="16"/>
        <v>0.68063496863324835</v>
      </c>
      <c r="F87" s="82">
        <f t="shared" si="17"/>
        <v>8.9999999999999998E-4</v>
      </c>
      <c r="G87" s="78">
        <f t="shared" si="18"/>
        <v>2.979716179797808</v>
      </c>
      <c r="H87" s="78">
        <f t="shared" si="19"/>
        <v>2.9788161797978079</v>
      </c>
      <c r="I87" s="78">
        <f t="shared" si="20"/>
        <v>3.7222415414896397</v>
      </c>
      <c r="J87" s="83">
        <f t="shared" si="21"/>
        <v>4.3765253286639547</v>
      </c>
      <c r="K87" s="78"/>
      <c r="L87" s="81">
        <f t="shared" si="22"/>
        <v>608.1344556441436</v>
      </c>
    </row>
    <row r="88" spans="1:12" ht="15.75" customHeight="1" x14ac:dyDescent="0.3">
      <c r="A88" s="80">
        <v>44244</v>
      </c>
      <c r="B88" s="74">
        <v>429.42001299999998</v>
      </c>
      <c r="C88" s="78">
        <f t="shared" si="14"/>
        <v>-3.3947485232109886E-2</v>
      </c>
      <c r="D88" s="76">
        <f t="shared" si="15"/>
        <v>4.2959134984709643E-2</v>
      </c>
      <c r="E88" s="76">
        <f t="shared" si="16"/>
        <v>0.67924356431152588</v>
      </c>
      <c r="F88" s="82">
        <f t="shared" si="17"/>
        <v>8.9999999999999998E-4</v>
      </c>
      <c r="G88" s="78">
        <f t="shared" si="18"/>
        <v>3.219929290095731</v>
      </c>
      <c r="H88" s="78">
        <f t="shared" si="19"/>
        <v>3.2190292900957309</v>
      </c>
      <c r="I88" s="78">
        <f t="shared" si="20"/>
        <v>3.7451728965658382</v>
      </c>
      <c r="J88" s="83">
        <f t="shared" si="21"/>
        <v>4.7391384463958888</v>
      </c>
      <c r="K88" s="78"/>
      <c r="L88" s="81">
        <f t="shared" si="22"/>
        <v>624.88359538877194</v>
      </c>
    </row>
    <row r="89" spans="1:12" ht="15.75" customHeight="1" x14ac:dyDescent="0.3">
      <c r="A89" s="80">
        <v>44243</v>
      </c>
      <c r="B89" s="74">
        <v>444.51001000000002</v>
      </c>
      <c r="C89" s="78">
        <f t="shared" si="14"/>
        <v>2.6321316512709858E-2</v>
      </c>
      <c r="D89" s="76">
        <f t="shared" si="15"/>
        <v>4.2813791760529248E-2</v>
      </c>
      <c r="E89" s="76">
        <f t="shared" si="16"/>
        <v>0.67694548615711336</v>
      </c>
      <c r="F89" s="82">
        <f t="shared" si="17"/>
        <v>8.9999999999999998E-4</v>
      </c>
      <c r="G89" s="78">
        <f t="shared" si="18"/>
        <v>3.2217685039247002</v>
      </c>
      <c r="H89" s="78">
        <f t="shared" si="19"/>
        <v>3.2208685039247</v>
      </c>
      <c r="I89" s="78">
        <f t="shared" si="20"/>
        <v>3.7670430884734962</v>
      </c>
      <c r="J89" s="83">
        <f t="shared" si="21"/>
        <v>4.7579436893935707</v>
      </c>
      <c r="K89" s="78"/>
      <c r="L89" s="81">
        <f t="shared" si="22"/>
        <v>646.84226357912894</v>
      </c>
    </row>
    <row r="90" spans="1:12" ht="15.75" customHeight="1" x14ac:dyDescent="0.3">
      <c r="A90" s="80">
        <v>44239</v>
      </c>
      <c r="B90" s="74">
        <v>433.10998499999999</v>
      </c>
      <c r="C90" s="78">
        <f t="shared" si="14"/>
        <v>7.8562748952526462E-4</v>
      </c>
      <c r="D90" s="76">
        <f t="shared" si="15"/>
        <v>4.2750809885941182E-2</v>
      </c>
      <c r="E90" s="76">
        <f t="shared" si="16"/>
        <v>0.6759496552820865</v>
      </c>
      <c r="F90" s="82">
        <f t="shared" si="17"/>
        <v>8.9999999999999998E-4</v>
      </c>
      <c r="G90" s="78">
        <f t="shared" si="18"/>
        <v>3.167324016164728</v>
      </c>
      <c r="H90" s="78">
        <f t="shared" si="19"/>
        <v>3.1664240161647279</v>
      </c>
      <c r="I90" s="78">
        <f t="shared" si="20"/>
        <v>3.7831346707787246</v>
      </c>
      <c r="J90" s="83">
        <f t="shared" si="21"/>
        <v>4.6844080641528247</v>
      </c>
      <c r="K90" s="78"/>
      <c r="L90" s="81">
        <f t="shared" si="22"/>
        <v>630.25317039794572</v>
      </c>
    </row>
    <row r="91" spans="1:12" ht="15.75" customHeight="1" x14ac:dyDescent="0.3">
      <c r="A91" s="80">
        <v>44238</v>
      </c>
      <c r="B91" s="74">
        <v>432.76998900000001</v>
      </c>
      <c r="C91" s="78">
        <f t="shared" si="14"/>
        <v>4.1067030162413865E-3</v>
      </c>
      <c r="D91" s="76">
        <f t="shared" si="15"/>
        <v>4.2756664617368829E-2</v>
      </c>
      <c r="E91" s="76">
        <f t="shared" si="16"/>
        <v>0.6760422267140862</v>
      </c>
      <c r="F91" s="82">
        <f t="shared" si="17"/>
        <v>8.9999999999999998E-4</v>
      </c>
      <c r="G91" s="78">
        <f t="shared" si="18"/>
        <v>3.4897810300838383</v>
      </c>
      <c r="H91" s="78">
        <f t="shared" si="19"/>
        <v>3.4888810300838382</v>
      </c>
      <c r="I91" s="78">
        <f t="shared" si="20"/>
        <v>3.8001457667439973</v>
      </c>
      <c r="J91" s="83">
        <f t="shared" si="21"/>
        <v>5.1607442438050048</v>
      </c>
      <c r="K91" s="78"/>
      <c r="L91" s="81">
        <f t="shared" si="22"/>
        <v>629.75841487545972</v>
      </c>
    </row>
    <row r="92" spans="1:12" ht="15.75" customHeight="1" x14ac:dyDescent="0.3">
      <c r="A92" s="80">
        <v>44237</v>
      </c>
      <c r="B92" s="74">
        <v>431</v>
      </c>
      <c r="C92" s="78">
        <f t="shared" si="14"/>
        <v>2.2556589127635807E-3</v>
      </c>
      <c r="D92" s="76">
        <f t="shared" si="15"/>
        <v>4.2754373111643991E-2</v>
      </c>
      <c r="E92" s="76">
        <f t="shared" si="16"/>
        <v>0.67600599482727719</v>
      </c>
      <c r="F92" s="82">
        <f t="shared" si="17"/>
        <v>8.9999999999999998E-4</v>
      </c>
      <c r="G92" s="78">
        <f t="shared" si="18"/>
        <v>3.7388676659329656</v>
      </c>
      <c r="H92" s="78">
        <f t="shared" si="19"/>
        <v>3.7379676659329655</v>
      </c>
      <c r="I92" s="78">
        <f t="shared" si="20"/>
        <v>3.8199214464495994</v>
      </c>
      <c r="J92" s="83">
        <f t="shared" si="21"/>
        <v>5.5294889313637441</v>
      </c>
      <c r="K92" s="78"/>
      <c r="L92" s="81">
        <f t="shared" si="22"/>
        <v>627.18276153692148</v>
      </c>
    </row>
    <row r="93" spans="1:12" ht="15.75" customHeight="1" x14ac:dyDescent="0.3">
      <c r="A93" s="80">
        <v>44236</v>
      </c>
      <c r="B93" s="74">
        <v>430.02999899999998</v>
      </c>
      <c r="C93" s="78">
        <f t="shared" si="14"/>
        <v>4.6785621317814163E-2</v>
      </c>
      <c r="D93" s="76">
        <f t="shared" si="15"/>
        <v>4.2852299864166138E-2</v>
      </c>
      <c r="E93" s="76">
        <f t="shared" si="16"/>
        <v>0.67755435273644526</v>
      </c>
      <c r="F93" s="82">
        <f t="shared" si="17"/>
        <v>8.9999999999999998E-4</v>
      </c>
      <c r="G93" s="78">
        <f t="shared" si="18"/>
        <v>3.7855552438731896</v>
      </c>
      <c r="H93" s="78">
        <f t="shared" si="19"/>
        <v>3.7846552438731895</v>
      </c>
      <c r="I93" s="78">
        <f t="shared" si="20"/>
        <v>3.8305711373001081</v>
      </c>
      <c r="J93" s="83">
        <f t="shared" si="21"/>
        <v>5.5857588820558322</v>
      </c>
      <c r="K93" s="78"/>
      <c r="L93" s="81">
        <f t="shared" si="22"/>
        <v>625.77123507317754</v>
      </c>
    </row>
    <row r="94" spans="1:12" ht="15.75" customHeight="1" x14ac:dyDescent="0.3">
      <c r="A94" s="80">
        <v>44235</v>
      </c>
      <c r="B94" s="74">
        <v>410.80999800000001</v>
      </c>
      <c r="C94" s="78">
        <f t="shared" si="14"/>
        <v>-2.0925184307778344E-2</v>
      </c>
      <c r="D94" s="76">
        <f t="shared" si="15"/>
        <v>4.2578037011897094E-2</v>
      </c>
      <c r="E94" s="76">
        <f t="shared" si="16"/>
        <v>0.673217876282723</v>
      </c>
      <c r="F94" s="82">
        <f t="shared" si="17"/>
        <v>8.9999999999999998E-4</v>
      </c>
      <c r="G94" s="78">
        <f t="shared" si="18"/>
        <v>3.6534889290155066</v>
      </c>
      <c r="H94" s="78">
        <f t="shared" si="19"/>
        <v>3.6525889290155065</v>
      </c>
      <c r="I94" s="78">
        <f t="shared" si="20"/>
        <v>3.8336279196790124</v>
      </c>
      <c r="J94" s="83">
        <f t="shared" si="21"/>
        <v>5.4255673500291515</v>
      </c>
      <c r="K94" s="78"/>
      <c r="L94" s="81">
        <f t="shared" si="22"/>
        <v>597.80266592254554</v>
      </c>
    </row>
    <row r="95" spans="1:12" ht="15.75" customHeight="1" x14ac:dyDescent="0.3">
      <c r="A95" s="80">
        <v>44232</v>
      </c>
      <c r="B95" s="74">
        <v>419.58999599999999</v>
      </c>
      <c r="C95" s="78">
        <f t="shared" si="14"/>
        <v>7.5926930008727966E-2</v>
      </c>
      <c r="D95" s="76">
        <f t="shared" si="15"/>
        <v>4.2786091350893007E-2</v>
      </c>
      <c r="E95" s="76">
        <f t="shared" si="16"/>
        <v>0.67650750422426231</v>
      </c>
      <c r="F95" s="82">
        <f t="shared" si="17"/>
        <v>8.9999999999999998E-4</v>
      </c>
      <c r="G95" s="78">
        <f t="shared" si="18"/>
        <v>3.7315064952638703</v>
      </c>
      <c r="H95" s="78">
        <f t="shared" si="19"/>
        <v>3.7306064952638702</v>
      </c>
      <c r="I95" s="78">
        <f t="shared" si="20"/>
        <v>3.8352855981550755</v>
      </c>
      <c r="J95" s="83">
        <f t="shared" si="21"/>
        <v>5.5145086668945122</v>
      </c>
      <c r="K95" s="78"/>
      <c r="L95" s="81">
        <f t="shared" si="22"/>
        <v>610.57914711031503</v>
      </c>
    </row>
    <row r="96" spans="1:12" ht="15.75" customHeight="1" x14ac:dyDescent="0.3">
      <c r="A96" s="80">
        <v>44231</v>
      </c>
      <c r="B96" s="74">
        <v>389.98001099999999</v>
      </c>
      <c r="C96" s="78">
        <f t="shared" si="14"/>
        <v>2.4995426643374064E-2</v>
      </c>
      <c r="D96" s="76">
        <f t="shared" si="15"/>
        <v>4.204203583856464E-2</v>
      </c>
      <c r="E96" s="76">
        <f t="shared" si="16"/>
        <v>0.66474295360145663</v>
      </c>
      <c r="F96" s="82">
        <f t="shared" si="17"/>
        <v>8.9999999999999998E-4</v>
      </c>
      <c r="G96" s="78">
        <f t="shared" si="18"/>
        <v>3.3490578755226474</v>
      </c>
      <c r="H96" s="78">
        <f t="shared" si="19"/>
        <v>3.3481578755226473</v>
      </c>
      <c r="I96" s="78">
        <f t="shared" si="20"/>
        <v>3.8417783363386313</v>
      </c>
      <c r="J96" s="83">
        <f t="shared" si="21"/>
        <v>5.0367707658771499</v>
      </c>
      <c r="K96" s="78"/>
      <c r="L96" s="81">
        <f t="shared" si="22"/>
        <v>567.49127666630852</v>
      </c>
    </row>
    <row r="97" spans="1:12" ht="15.75" customHeight="1" x14ac:dyDescent="0.3">
      <c r="A97" s="80">
        <v>44230</v>
      </c>
      <c r="B97" s="74">
        <v>380.47000100000002</v>
      </c>
      <c r="C97" s="78">
        <f t="shared" si="14"/>
        <v>-2.9016933228020902E-2</v>
      </c>
      <c r="D97" s="76">
        <f t="shared" si="15"/>
        <v>4.2580484689748239E-2</v>
      </c>
      <c r="E97" s="76">
        <f t="shared" si="16"/>
        <v>0.67325657746766276</v>
      </c>
      <c r="F97" s="82">
        <f t="shared" si="17"/>
        <v>8.9999999999999998E-4</v>
      </c>
      <c r="G97" s="78">
        <f t="shared" si="18"/>
        <v>3.2923060163843205</v>
      </c>
      <c r="H97" s="78">
        <f t="shared" si="19"/>
        <v>3.2914060163843204</v>
      </c>
      <c r="I97" s="78">
        <f t="shared" si="20"/>
        <v>3.8458624786006594</v>
      </c>
      <c r="J97" s="83">
        <f t="shared" si="21"/>
        <v>4.8887840483703409</v>
      </c>
      <c r="K97" s="78"/>
      <c r="L97" s="81">
        <f t="shared" si="22"/>
        <v>553.65249630889855</v>
      </c>
    </row>
    <row r="98" spans="1:12" ht="15.75" customHeight="1" x14ac:dyDescent="0.3">
      <c r="A98" s="80">
        <v>44229</v>
      </c>
      <c r="B98" s="74">
        <v>391.83999599999999</v>
      </c>
      <c r="C98" s="78">
        <f t="shared" si="14"/>
        <v>2.5947171423114535E-2</v>
      </c>
      <c r="D98" s="76">
        <f t="shared" si="15"/>
        <v>4.310886107158847E-2</v>
      </c>
      <c r="E98" s="76">
        <f t="shared" si="16"/>
        <v>0.68161094160993263</v>
      </c>
      <c r="F98" s="82">
        <f t="shared" ref="F98:F122" si="23">0.09%</f>
        <v>8.9999999999999998E-4</v>
      </c>
      <c r="G98" s="78">
        <f t="shared" ref="G98:G122" si="24">L98/L347-1</f>
        <v>3.4904880474332343</v>
      </c>
      <c r="H98" s="78">
        <f t="shared" ref="H98:H122" si="25">G98-F98</f>
        <v>3.4895880474332341</v>
      </c>
      <c r="I98" s="78">
        <f t="shared" ref="I98:I122" si="26">AVERAGE(G97:G186)</f>
        <v>3.8649703479498139</v>
      </c>
      <c r="J98" s="83">
        <f t="shared" ref="J98:J122" si="27">H98/E98</f>
        <v>5.1196185894419379</v>
      </c>
      <c r="K98" s="78"/>
      <c r="L98" s="81">
        <f t="shared" si="22"/>
        <v>570.19789042203308</v>
      </c>
    </row>
    <row r="99" spans="1:12" ht="15.75" customHeight="1" x14ac:dyDescent="0.3">
      <c r="A99" s="80">
        <v>44228</v>
      </c>
      <c r="B99" s="74">
        <v>381.92999300000002</v>
      </c>
      <c r="C99" s="78">
        <f t="shared" si="14"/>
        <v>2.650035158571673E-2</v>
      </c>
      <c r="D99" s="76">
        <f t="shared" si="15"/>
        <v>4.3050866895987368E-2</v>
      </c>
      <c r="E99" s="76">
        <f t="shared" si="16"/>
        <v>0.68069397318031633</v>
      </c>
      <c r="F99" s="82">
        <f t="shared" si="23"/>
        <v>8.9999999999999998E-4</v>
      </c>
      <c r="G99" s="78">
        <f t="shared" si="24"/>
        <v>3.3905046761812798</v>
      </c>
      <c r="H99" s="78">
        <f t="shared" si="25"/>
        <v>3.3896046761812797</v>
      </c>
      <c r="I99" s="78">
        <f t="shared" si="26"/>
        <v>3.8878769212124329</v>
      </c>
      <c r="J99" s="83">
        <f t="shared" si="27"/>
        <v>4.9796308028767742</v>
      </c>
      <c r="K99" s="78"/>
      <c r="L99" s="81">
        <f t="shared" si="22"/>
        <v>555.77704808240628</v>
      </c>
    </row>
    <row r="100" spans="1:12" ht="15.75" customHeight="1" x14ac:dyDescent="0.3">
      <c r="A100" s="80">
        <v>44225</v>
      </c>
      <c r="B100" s="74">
        <v>372.07000699999998</v>
      </c>
      <c r="C100" s="78">
        <f t="shared" si="14"/>
        <v>-1.7221767793357157E-2</v>
      </c>
      <c r="D100" s="76">
        <f t="shared" si="15"/>
        <v>4.3312938337187974E-2</v>
      </c>
      <c r="E100" s="76">
        <f t="shared" si="16"/>
        <v>0.68483768649970034</v>
      </c>
      <c r="F100" s="82">
        <f t="shared" si="23"/>
        <v>8.9999999999999998E-4</v>
      </c>
      <c r="G100" s="78">
        <f t="shared" si="24"/>
        <v>3.3369856937057278</v>
      </c>
      <c r="H100" s="78">
        <f t="shared" si="25"/>
        <v>3.3360856937057277</v>
      </c>
      <c r="I100" s="78">
        <f t="shared" si="26"/>
        <v>3.9044347909532338</v>
      </c>
      <c r="J100" s="83">
        <f t="shared" si="27"/>
        <v>4.8713523795060416</v>
      </c>
      <c r="K100" s="78"/>
      <c r="L100" s="81">
        <f t="shared" si="22"/>
        <v>541.42898950190647</v>
      </c>
    </row>
    <row r="101" spans="1:12" ht="15.75" customHeight="1" x14ac:dyDescent="0.3">
      <c r="A101" s="80">
        <v>44224</v>
      </c>
      <c r="B101" s="74">
        <v>378.58999599999999</v>
      </c>
      <c r="C101" s="78">
        <f t="shared" si="14"/>
        <v>2.1173885234231138E-2</v>
      </c>
      <c r="D101" s="76">
        <f t="shared" si="15"/>
        <v>4.3884757585463938E-2</v>
      </c>
      <c r="E101" s="76">
        <f t="shared" si="16"/>
        <v>0.69387894267208716</v>
      </c>
      <c r="F101" s="82">
        <f t="shared" si="23"/>
        <v>8.9999999999999998E-4</v>
      </c>
      <c r="G101" s="78">
        <f t="shared" si="24"/>
        <v>3.3188452968813476</v>
      </c>
      <c r="H101" s="78">
        <f t="shared" si="25"/>
        <v>3.3179452968813474</v>
      </c>
      <c r="I101" s="78">
        <f t="shared" si="26"/>
        <v>3.9267795785520145</v>
      </c>
      <c r="J101" s="83">
        <f t="shared" si="27"/>
        <v>4.781735102241516</v>
      </c>
      <c r="K101" s="78"/>
      <c r="L101" s="81">
        <f t="shared" si="22"/>
        <v>550.91674984114161</v>
      </c>
    </row>
    <row r="102" spans="1:12" ht="15.75" customHeight="1" x14ac:dyDescent="0.3">
      <c r="A102" s="80">
        <v>44223</v>
      </c>
      <c r="B102" s="74">
        <v>370.73998999999998</v>
      </c>
      <c r="C102" s="78">
        <f t="shared" si="14"/>
        <v>-9.7492584036997787E-3</v>
      </c>
      <c r="D102" s="76">
        <f t="shared" si="15"/>
        <v>4.4316443383557225E-2</v>
      </c>
      <c r="E102" s="76">
        <f t="shared" si="16"/>
        <v>0.70070449444969896</v>
      </c>
      <c r="F102" s="82">
        <f t="shared" si="23"/>
        <v>8.9999999999999998E-4</v>
      </c>
      <c r="G102" s="78">
        <f t="shared" si="24"/>
        <v>3.8589773974189763</v>
      </c>
      <c r="H102" s="78">
        <f t="shared" si="25"/>
        <v>3.8580773974189762</v>
      </c>
      <c r="I102" s="78">
        <f t="shared" si="26"/>
        <v>3.9535883914995726</v>
      </c>
      <c r="J102" s="83">
        <f t="shared" si="27"/>
        <v>5.5059977893376191</v>
      </c>
      <c r="K102" s="78"/>
      <c r="L102" s="81">
        <f t="shared" si="22"/>
        <v>539.49357480364415</v>
      </c>
    </row>
    <row r="103" spans="1:12" ht="15.75" customHeight="1" x14ac:dyDescent="0.3">
      <c r="A103" s="80">
        <v>44222</v>
      </c>
      <c r="B103" s="74">
        <v>374.39001500000001</v>
      </c>
      <c r="C103" s="78">
        <f t="shared" si="14"/>
        <v>-4.4509028350604551E-2</v>
      </c>
      <c r="D103" s="76">
        <f t="shared" si="15"/>
        <v>4.4323358115190288E-2</v>
      </c>
      <c r="E103" s="76">
        <f t="shared" si="16"/>
        <v>0.7008138259565454</v>
      </c>
      <c r="F103" s="82">
        <f t="shared" si="23"/>
        <v>8.9999999999999998E-4</v>
      </c>
      <c r="G103" s="78">
        <f t="shared" si="24"/>
        <v>4.022672524514725</v>
      </c>
      <c r="H103" s="78">
        <f t="shared" si="25"/>
        <v>4.0217725245147253</v>
      </c>
      <c r="I103" s="78">
        <f t="shared" si="26"/>
        <v>3.9838142531480596</v>
      </c>
      <c r="J103" s="83">
        <f t="shared" si="27"/>
        <v>5.7387174390079725</v>
      </c>
      <c r="K103" s="78"/>
      <c r="L103" s="81">
        <f t="shared" si="22"/>
        <v>544.80501972053241</v>
      </c>
    </row>
    <row r="104" spans="1:12" ht="15.75" customHeight="1" x14ac:dyDescent="0.3">
      <c r="A104" s="80">
        <v>44221</v>
      </c>
      <c r="B104" s="74">
        <v>391.82998700000002</v>
      </c>
      <c r="C104" s="78">
        <f t="shared" si="14"/>
        <v>2.1987462524582169E-2</v>
      </c>
      <c r="D104" s="76">
        <f t="shared" si="15"/>
        <v>4.4077540191774192E-2</v>
      </c>
      <c r="E104" s="76">
        <f t="shared" si="16"/>
        <v>0.69692710331810692</v>
      </c>
      <c r="F104" s="82">
        <f t="shared" si="23"/>
        <v>8.9999999999999998E-4</v>
      </c>
      <c r="G104" s="78">
        <f t="shared" si="24"/>
        <v>4.325223924293998</v>
      </c>
      <c r="H104" s="78">
        <f t="shared" si="25"/>
        <v>4.3243239242939984</v>
      </c>
      <c r="I104" s="78">
        <f t="shared" si="26"/>
        <v>3.9900560959345137</v>
      </c>
      <c r="J104" s="83">
        <f t="shared" si="27"/>
        <v>6.2048439552797738</v>
      </c>
      <c r="K104" s="78"/>
      <c r="L104" s="81">
        <f t="shared" si="22"/>
        <v>570.18332552119739</v>
      </c>
    </row>
    <row r="105" spans="1:12" ht="15.75" customHeight="1" x14ac:dyDescent="0.3">
      <c r="A105" s="80">
        <v>44218</v>
      </c>
      <c r="B105" s="74">
        <v>383.39999399999999</v>
      </c>
      <c r="C105" s="78">
        <f t="shared" si="14"/>
        <v>1.5412241140053684E-3</v>
      </c>
      <c r="D105" s="76">
        <f t="shared" si="15"/>
        <v>4.4059748209390577E-2</v>
      </c>
      <c r="E105" s="76">
        <f t="shared" si="16"/>
        <v>0.6966457873759978</v>
      </c>
      <c r="F105" s="82">
        <f t="shared" si="23"/>
        <v>8.9999999999999998E-4</v>
      </c>
      <c r="G105" s="78">
        <f t="shared" si="24"/>
        <v>4.361487669934621</v>
      </c>
      <c r="H105" s="78">
        <f t="shared" si="25"/>
        <v>4.3605876699346213</v>
      </c>
      <c r="I105" s="78">
        <f t="shared" si="26"/>
        <v>3.9883394417987135</v>
      </c>
      <c r="J105" s="83">
        <f t="shared" si="27"/>
        <v>6.2594043471637315</v>
      </c>
      <c r="K105" s="78"/>
      <c r="L105" s="81">
        <f t="shared" si="22"/>
        <v>557.91616475674971</v>
      </c>
    </row>
    <row r="106" spans="1:12" ht="15.75" customHeight="1" x14ac:dyDescent="0.3">
      <c r="A106" s="80">
        <v>44217</v>
      </c>
      <c r="B106" s="74">
        <v>382.80999800000001</v>
      </c>
      <c r="C106" s="78">
        <f t="shared" si="14"/>
        <v>2.6149426107124896E-5</v>
      </c>
      <c r="D106" s="76">
        <f t="shared" si="15"/>
        <v>4.441013202417015E-2</v>
      </c>
      <c r="E106" s="76">
        <f t="shared" si="16"/>
        <v>0.70218584192580791</v>
      </c>
      <c r="F106" s="82">
        <f t="shared" si="23"/>
        <v>8.9999999999999998E-4</v>
      </c>
      <c r="G106" s="78">
        <f t="shared" si="24"/>
        <v>4.4345540478547987</v>
      </c>
      <c r="H106" s="78">
        <f t="shared" si="25"/>
        <v>4.433654047854799</v>
      </c>
      <c r="I106" s="78">
        <f t="shared" si="26"/>
        <v>3.9696236372156424</v>
      </c>
      <c r="J106" s="83">
        <f t="shared" si="27"/>
        <v>6.3140749686651381</v>
      </c>
      <c r="K106" s="78"/>
      <c r="L106" s="81">
        <f t="shared" si="22"/>
        <v>557.05761412896391</v>
      </c>
    </row>
    <row r="107" spans="1:12" ht="15.75" customHeight="1" x14ac:dyDescent="0.3">
      <c r="A107" s="80">
        <v>44216</v>
      </c>
      <c r="B107" s="74">
        <v>382.79998799999998</v>
      </c>
      <c r="C107" s="78">
        <f t="shared" si="14"/>
        <v>-2.8105738290625681E-2</v>
      </c>
      <c r="D107" s="76">
        <f t="shared" si="15"/>
        <v>4.4412948300005993E-2</v>
      </c>
      <c r="E107" s="76">
        <f t="shared" si="16"/>
        <v>0.70223037115661069</v>
      </c>
      <c r="F107" s="82">
        <f t="shared" si="23"/>
        <v>8.9999999999999998E-4</v>
      </c>
      <c r="G107" s="78">
        <f t="shared" si="24"/>
        <v>4.243835452054797</v>
      </c>
      <c r="H107" s="78">
        <f t="shared" si="25"/>
        <v>4.2429354520547973</v>
      </c>
      <c r="I107" s="78">
        <f t="shared" si="26"/>
        <v>3.9465728117615848</v>
      </c>
      <c r="J107" s="83">
        <f t="shared" si="27"/>
        <v>6.0420848005569132</v>
      </c>
      <c r="K107" s="78"/>
      <c r="L107" s="81">
        <f t="shared" si="22"/>
        <v>557.04304777294772</v>
      </c>
    </row>
    <row r="108" spans="1:12" ht="15.75" customHeight="1" x14ac:dyDescent="0.3">
      <c r="A108" s="80">
        <v>44215</v>
      </c>
      <c r="B108" s="74">
        <v>393.86999500000002</v>
      </c>
      <c r="C108" s="78">
        <f t="shared" si="14"/>
        <v>2.4289381905935548E-2</v>
      </c>
      <c r="D108" s="76">
        <f t="shared" si="15"/>
        <v>4.4332172845704808E-2</v>
      </c>
      <c r="E108" s="76">
        <f t="shared" si="16"/>
        <v>0.70095319908347775</v>
      </c>
      <c r="F108" s="82">
        <f t="shared" si="23"/>
        <v>8.9999999999999998E-4</v>
      </c>
      <c r="G108" s="78">
        <f t="shared" si="24"/>
        <v>4.2889752881834964</v>
      </c>
      <c r="H108" s="78">
        <f t="shared" si="25"/>
        <v>4.2880752881834967</v>
      </c>
      <c r="I108" s="78">
        <f t="shared" si="26"/>
        <v>3.9160739845057586</v>
      </c>
      <c r="J108" s="83">
        <f t="shared" si="27"/>
        <v>6.1174915726047239</v>
      </c>
      <c r="K108" s="78"/>
      <c r="L108" s="81">
        <f t="shared" si="22"/>
        <v>573.15190522188755</v>
      </c>
    </row>
    <row r="109" spans="1:12" ht="15.75" customHeight="1" x14ac:dyDescent="0.3">
      <c r="A109" s="80">
        <v>44211</v>
      </c>
      <c r="B109" s="74">
        <v>384.52999899999998</v>
      </c>
      <c r="C109" s="78">
        <f t="shared" si="14"/>
        <v>3.3660605199368199E-3</v>
      </c>
      <c r="D109" s="76">
        <f t="shared" si="15"/>
        <v>4.5731234615545055E-2</v>
      </c>
      <c r="E109" s="76">
        <f t="shared" si="16"/>
        <v>0.72307430798328509</v>
      </c>
      <c r="F109" s="82">
        <f t="shared" si="23"/>
        <v>8.9999999999999998E-4</v>
      </c>
      <c r="G109" s="78">
        <f t="shared" si="24"/>
        <v>4.0904155931901585</v>
      </c>
      <c r="H109" s="78">
        <f t="shared" si="25"/>
        <v>4.0895155931901588</v>
      </c>
      <c r="I109" s="78">
        <f t="shared" si="26"/>
        <v>3.8942232200024902</v>
      </c>
      <c r="J109" s="83">
        <f t="shared" si="27"/>
        <v>5.6557335090444036</v>
      </c>
      <c r="K109" s="78"/>
      <c r="L109" s="81">
        <f t="shared" si="22"/>
        <v>559.56052590860725</v>
      </c>
    </row>
    <row r="110" spans="1:12" ht="15.75" customHeight="1" x14ac:dyDescent="0.3">
      <c r="A110" s="80">
        <v>44210</v>
      </c>
      <c r="B110" s="74">
        <v>383.23998999999998</v>
      </c>
      <c r="C110" s="78">
        <f t="shared" si="14"/>
        <v>5.103799672218412E-2</v>
      </c>
      <c r="D110" s="76">
        <f t="shared" si="15"/>
        <v>4.6073266729580911E-2</v>
      </c>
      <c r="E110" s="76">
        <f t="shared" si="16"/>
        <v>0.72848231054966384</v>
      </c>
      <c r="F110" s="82">
        <f t="shared" si="23"/>
        <v>8.9999999999999998E-4</v>
      </c>
      <c r="G110" s="78">
        <f t="shared" si="24"/>
        <v>3.9946562624271014</v>
      </c>
      <c r="H110" s="78">
        <f t="shared" si="25"/>
        <v>3.9937562624271012</v>
      </c>
      <c r="I110" s="78">
        <f t="shared" si="26"/>
        <v>3.8660266437038464</v>
      </c>
      <c r="J110" s="83">
        <f t="shared" si="27"/>
        <v>5.4822968308093589</v>
      </c>
      <c r="K110" s="78"/>
      <c r="L110" s="81">
        <f t="shared" si="22"/>
        <v>557.68333006863634</v>
      </c>
    </row>
    <row r="111" spans="1:12" ht="15.75" customHeight="1" x14ac:dyDescent="0.3">
      <c r="A111" s="80">
        <v>44209</v>
      </c>
      <c r="B111" s="74">
        <v>364.63000499999998</v>
      </c>
      <c r="C111" s="78">
        <f t="shared" si="14"/>
        <v>2.1916445850264532E-2</v>
      </c>
      <c r="D111" s="76">
        <f t="shared" si="15"/>
        <v>4.5887366509460611E-2</v>
      </c>
      <c r="E111" s="76">
        <f t="shared" si="16"/>
        <v>0.7255429699841297</v>
      </c>
      <c r="F111" s="82">
        <f t="shared" si="23"/>
        <v>8.9999999999999998E-4</v>
      </c>
      <c r="G111" s="78">
        <f t="shared" si="24"/>
        <v>3.8257016232319154</v>
      </c>
      <c r="H111" s="78">
        <f t="shared" si="25"/>
        <v>3.8248016232319153</v>
      </c>
      <c r="I111" s="78">
        <f t="shared" si="26"/>
        <v>3.8487659552818223</v>
      </c>
      <c r="J111" s="83">
        <f t="shared" si="27"/>
        <v>5.2716403872200397</v>
      </c>
      <c r="K111" s="78"/>
      <c r="L111" s="81">
        <f t="shared" si="22"/>
        <v>530.60244425782275</v>
      </c>
    </row>
    <row r="112" spans="1:12" ht="15.75" customHeight="1" x14ac:dyDescent="0.3">
      <c r="A112" s="80">
        <v>44208</v>
      </c>
      <c r="B112" s="74">
        <v>356.80999800000001</v>
      </c>
      <c r="C112" s="78">
        <f t="shared" si="14"/>
        <v>5.655742355576332E-2</v>
      </c>
      <c r="D112" s="76">
        <f t="shared" si="15"/>
        <v>4.701672780003896E-2</v>
      </c>
      <c r="E112" s="76">
        <f t="shared" si="16"/>
        <v>0.74339973988140395</v>
      </c>
      <c r="F112" s="82">
        <f t="shared" si="23"/>
        <v>8.9999999999999998E-4</v>
      </c>
      <c r="G112" s="78">
        <f t="shared" si="24"/>
        <v>3.6880829498346781</v>
      </c>
      <c r="H112" s="78">
        <f t="shared" si="25"/>
        <v>3.687182949834678</v>
      </c>
      <c r="I112" s="78">
        <f t="shared" si="26"/>
        <v>3.8366084296863825</v>
      </c>
      <c r="J112" s="83">
        <f t="shared" si="27"/>
        <v>4.959892709167347</v>
      </c>
      <c r="K112" s="78"/>
      <c r="L112" s="81">
        <f t="shared" si="22"/>
        <v>519.2229231777809</v>
      </c>
    </row>
    <row r="113" spans="1:12" ht="15.75" customHeight="1" x14ac:dyDescent="0.3">
      <c r="A113" s="80">
        <v>44207</v>
      </c>
      <c r="B113" s="74">
        <v>337.709991</v>
      </c>
      <c r="C113" s="78">
        <f t="shared" si="14"/>
        <v>-3.4037912275302951E-2</v>
      </c>
      <c r="D113" s="76">
        <f t="shared" si="15"/>
        <v>4.7248933293500259E-2</v>
      </c>
      <c r="E113" s="76">
        <f t="shared" si="16"/>
        <v>0.74707123110410911</v>
      </c>
      <c r="F113" s="82">
        <f t="shared" si="23"/>
        <v>8.9999999999999998E-4</v>
      </c>
      <c r="G113" s="78">
        <f t="shared" si="24"/>
        <v>3.3892641307703659</v>
      </c>
      <c r="H113" s="78">
        <f t="shared" si="25"/>
        <v>3.3883641307703658</v>
      </c>
      <c r="I113" s="78">
        <f t="shared" si="26"/>
        <v>3.837599957545879</v>
      </c>
      <c r="J113" s="83">
        <f t="shared" si="27"/>
        <v>4.5355302007315226</v>
      </c>
      <c r="K113" s="78"/>
      <c r="L113" s="81">
        <f t="shared" si="22"/>
        <v>491.42896694661022</v>
      </c>
    </row>
    <row r="114" spans="1:12" ht="15.75" customHeight="1" x14ac:dyDescent="0.3">
      <c r="A114" s="80">
        <v>44204</v>
      </c>
      <c r="B114" s="74">
        <v>349.60998499999999</v>
      </c>
      <c r="C114" s="78">
        <f t="shared" si="14"/>
        <v>2.0759080291970822E-2</v>
      </c>
      <c r="D114" s="76">
        <f t="shared" si="15"/>
        <v>6.3761235054139248E-2</v>
      </c>
      <c r="E114" s="76">
        <f t="shared" si="16"/>
        <v>1.0081536459822475</v>
      </c>
      <c r="F114" s="82">
        <f t="shared" si="23"/>
        <v>8.9999999999999998E-4</v>
      </c>
      <c r="G114" s="78">
        <f t="shared" si="24"/>
        <v>3.7787037436465996</v>
      </c>
      <c r="H114" s="78">
        <f t="shared" si="25"/>
        <v>3.7778037436465994</v>
      </c>
      <c r="I114" s="78">
        <f t="shared" si="26"/>
        <v>3.8525516583169988</v>
      </c>
      <c r="J114" s="83">
        <f t="shared" si="27"/>
        <v>3.7472499937902546</v>
      </c>
      <c r="K114" s="78"/>
      <c r="L114" s="81">
        <f t="shared" si="22"/>
        <v>508.74560522779996</v>
      </c>
    </row>
    <row r="115" spans="1:12" ht="15.75" customHeight="1" x14ac:dyDescent="0.3">
      <c r="A115" s="80">
        <v>44203</v>
      </c>
      <c r="B115" s="74">
        <v>342.5</v>
      </c>
      <c r="C115" s="78">
        <f t="shared" si="14"/>
        <v>-5.5457274115650046E-3</v>
      </c>
      <c r="D115" s="76">
        <f t="shared" si="15"/>
        <v>6.4335325131096993E-2</v>
      </c>
      <c r="E115" s="76">
        <f t="shared" si="16"/>
        <v>1.0172308071086866</v>
      </c>
      <c r="F115" s="82">
        <f t="shared" si="23"/>
        <v>8.9999999999999998E-4</v>
      </c>
      <c r="G115" s="78">
        <f t="shared" si="24"/>
        <v>3.6265028316426173</v>
      </c>
      <c r="H115" s="78">
        <f t="shared" si="25"/>
        <v>3.6256028316426172</v>
      </c>
      <c r="I115" s="78">
        <f t="shared" si="26"/>
        <v>3.9040280502666258</v>
      </c>
      <c r="J115" s="83">
        <f t="shared" si="27"/>
        <v>3.5641889788491605</v>
      </c>
      <c r="K115" s="78"/>
      <c r="L115" s="81">
        <f t="shared" si="22"/>
        <v>498.39929426077885</v>
      </c>
    </row>
    <row r="116" spans="1:12" ht="15.75" customHeight="1" x14ac:dyDescent="0.3">
      <c r="A116" s="80">
        <v>44202</v>
      </c>
      <c r="B116" s="74">
        <v>344.41000400000001</v>
      </c>
      <c r="C116" s="78">
        <f t="shared" si="14"/>
        <v>-4.5506148578499439E-2</v>
      </c>
      <c r="D116" s="76">
        <f t="shared" si="15"/>
        <v>6.4340733942277489E-2</v>
      </c>
      <c r="E116" s="76">
        <f t="shared" si="16"/>
        <v>1.0173163279225075</v>
      </c>
      <c r="F116" s="82">
        <f t="shared" si="23"/>
        <v>8.9999999999999998E-4</v>
      </c>
      <c r="G116" s="78">
        <f t="shared" si="24"/>
        <v>3.7121360356894835</v>
      </c>
      <c r="H116" s="78">
        <f t="shared" si="25"/>
        <v>3.7112360356894833</v>
      </c>
      <c r="I116" s="78">
        <f t="shared" si="26"/>
        <v>3.9196935885941291</v>
      </c>
      <c r="J116" s="83">
        <f t="shared" si="27"/>
        <v>3.6480649467882924</v>
      </c>
      <c r="K116" s="78"/>
      <c r="L116" s="81">
        <f t="shared" si="22"/>
        <v>501.17869468599133</v>
      </c>
    </row>
    <row r="117" spans="1:12" ht="15.75" customHeight="1" x14ac:dyDescent="0.3">
      <c r="A117" s="80">
        <v>44201</v>
      </c>
      <c r="B117" s="74">
        <v>360.82998700000002</v>
      </c>
      <c r="C117" s="78">
        <f t="shared" si="14"/>
        <v>2.3611755487169539E-3</v>
      </c>
      <c r="D117" s="76">
        <f t="shared" si="15"/>
        <v>6.4132697818996096E-2</v>
      </c>
      <c r="E117" s="76">
        <f t="shared" si="16"/>
        <v>1.0140269879967034</v>
      </c>
      <c r="F117" s="82">
        <f t="shared" si="23"/>
        <v>8.9999999999999998E-4</v>
      </c>
      <c r="G117" s="78">
        <f t="shared" si="24"/>
        <v>3.968741009278121</v>
      </c>
      <c r="H117" s="78">
        <f t="shared" si="25"/>
        <v>3.9678410092781209</v>
      </c>
      <c r="I117" s="78">
        <f t="shared" si="26"/>
        <v>3.9615779824443451</v>
      </c>
      <c r="J117" s="83">
        <f t="shared" si="27"/>
        <v>3.9129540497900637</v>
      </c>
      <c r="K117" s="78"/>
      <c r="L117" s="81">
        <f t="shared" si="22"/>
        <v>525.07273246401758</v>
      </c>
    </row>
    <row r="118" spans="1:12" ht="15.75" customHeight="1" x14ac:dyDescent="0.3">
      <c r="A118" s="80">
        <v>44200</v>
      </c>
      <c r="B118" s="74">
        <v>359.98001099999999</v>
      </c>
      <c r="C118" s="78">
        <f t="shared" si="14"/>
        <v>6.7176578707944801E-2</v>
      </c>
      <c r="D118" s="76">
        <f t="shared" si="15"/>
        <v>6.414575661621584E-2</v>
      </c>
      <c r="E118" s="76">
        <f t="shared" si="16"/>
        <v>1.0142334657102867</v>
      </c>
      <c r="F118" s="82">
        <f t="shared" si="23"/>
        <v>8.9999999999999998E-4</v>
      </c>
      <c r="G118" s="78">
        <f t="shared" si="24"/>
        <v>3.9618193813169116</v>
      </c>
      <c r="H118" s="78">
        <f t="shared" si="25"/>
        <v>3.9609193813169115</v>
      </c>
      <c r="I118" s="78">
        <f t="shared" si="26"/>
        <v>4.0031516402368217</v>
      </c>
      <c r="J118" s="83">
        <f t="shared" si="27"/>
        <v>3.9053329585639389</v>
      </c>
      <c r="K118" s="78"/>
      <c r="L118" s="81">
        <f t="shared" si="22"/>
        <v>523.83586403032814</v>
      </c>
    </row>
    <row r="119" spans="1:12" ht="15.75" customHeight="1" x14ac:dyDescent="0.3">
      <c r="A119" s="80">
        <v>44196</v>
      </c>
      <c r="B119" s="74">
        <v>337.32000699999998</v>
      </c>
      <c r="C119" s="78">
        <f t="shared" si="14"/>
        <v>-4.5500812883432107E-2</v>
      </c>
      <c r="D119" s="76">
        <f t="shared" si="15"/>
        <v>6.3853668561593913E-2</v>
      </c>
      <c r="E119" s="76">
        <f t="shared" si="16"/>
        <v>1.0096151480606219</v>
      </c>
      <c r="F119" s="82">
        <f t="shared" si="23"/>
        <v>8.9999999999999998E-4</v>
      </c>
      <c r="G119" s="78">
        <f t="shared" si="24"/>
        <v>3.6915159612930202</v>
      </c>
      <c r="H119" s="78">
        <f t="shared" si="25"/>
        <v>3.6906159612930201</v>
      </c>
      <c r="I119" s="78">
        <f t="shared" si="26"/>
        <v>4.0100337664285615</v>
      </c>
      <c r="J119" s="83">
        <f t="shared" si="27"/>
        <v>3.6554680943351086</v>
      </c>
      <c r="K119" s="78"/>
      <c r="L119" s="81">
        <f t="shared" si="22"/>
        <v>490.86146986522914</v>
      </c>
    </row>
    <row r="120" spans="1:12" ht="15.75" customHeight="1" x14ac:dyDescent="0.3">
      <c r="A120" s="80">
        <v>44195</v>
      </c>
      <c r="B120" s="74">
        <v>353.39999399999999</v>
      </c>
      <c r="C120" s="78">
        <f t="shared" si="14"/>
        <v>-9.8941625441695269E-4</v>
      </c>
      <c r="D120" s="76">
        <f t="shared" si="15"/>
        <v>6.3716358552501171E-2</v>
      </c>
      <c r="E120" s="76">
        <f t="shared" si="16"/>
        <v>1.0074440861892644</v>
      </c>
      <c r="F120" s="82">
        <f t="shared" si="23"/>
        <v>8.9999999999999998E-4</v>
      </c>
      <c r="G120" s="78">
        <f t="shared" si="24"/>
        <v>4.0255971843003442</v>
      </c>
      <c r="H120" s="78">
        <f t="shared" si="25"/>
        <v>4.0246971843003445</v>
      </c>
      <c r="I120" s="78">
        <f t="shared" si="26"/>
        <v>4.0220873627064737</v>
      </c>
      <c r="J120" s="83">
        <f t="shared" si="27"/>
        <v>3.9949583698724904</v>
      </c>
      <c r="K120" s="78"/>
      <c r="L120" s="81">
        <f t="shared" si="22"/>
        <v>514.26075212076933</v>
      </c>
    </row>
    <row r="121" spans="1:12" ht="15.75" customHeight="1" x14ac:dyDescent="0.3">
      <c r="A121" s="80">
        <v>44194</v>
      </c>
      <c r="B121" s="74">
        <v>353.75</v>
      </c>
      <c r="C121" s="78">
        <f t="shared" si="14"/>
        <v>6.7161413223424393E-3</v>
      </c>
      <c r="D121" s="76">
        <f t="shared" si="15"/>
        <v>6.3719091469040867E-2</v>
      </c>
      <c r="E121" s="76">
        <f t="shared" si="16"/>
        <v>1.0074872973938676</v>
      </c>
      <c r="F121" s="82">
        <f t="shared" si="23"/>
        <v>8.9999999999999998E-4</v>
      </c>
      <c r="G121" s="78">
        <f t="shared" si="24"/>
        <v>4.257877604903058</v>
      </c>
      <c r="H121" s="78">
        <f t="shared" si="25"/>
        <v>4.2569776049030583</v>
      </c>
      <c r="I121" s="78">
        <f t="shared" si="26"/>
        <v>4.1322778298442921</v>
      </c>
      <c r="J121" s="83">
        <f t="shared" si="27"/>
        <v>4.2253412186087678</v>
      </c>
      <c r="K121" s="78"/>
      <c r="L121" s="81">
        <f t="shared" si="22"/>
        <v>514.77007399927163</v>
      </c>
    </row>
    <row r="122" spans="1:12" ht="15.75" customHeight="1" x14ac:dyDescent="0.3">
      <c r="A122" s="80">
        <v>44193</v>
      </c>
      <c r="B122" s="74">
        <v>351.39001500000001</v>
      </c>
      <c r="C122" s="78">
        <f t="shared" si="14"/>
        <v>-6.3384591454541339E-2</v>
      </c>
      <c r="D122" s="76">
        <f t="shared" si="15"/>
        <v>6.4015697672769517E-2</v>
      </c>
      <c r="E122" s="76">
        <f t="shared" si="16"/>
        <v>1.0121770532534597</v>
      </c>
      <c r="F122" s="82">
        <f t="shared" si="23"/>
        <v>8.9999999999999998E-4</v>
      </c>
      <c r="G122" s="78">
        <f t="shared" si="24"/>
        <v>4.1133587003294743</v>
      </c>
      <c r="H122" s="78">
        <f t="shared" si="25"/>
        <v>4.1124587003294746</v>
      </c>
      <c r="I122" s="78">
        <f t="shared" si="26"/>
        <v>4.1856181526162661</v>
      </c>
      <c r="J122" s="83">
        <f t="shared" si="27"/>
        <v>4.0629835334744264</v>
      </c>
      <c r="K122" s="78"/>
      <c r="L122" s="81">
        <f t="shared" si="22"/>
        <v>511.33587003294741</v>
      </c>
    </row>
    <row r="123" spans="1:12" ht="15.75" customHeight="1" x14ac:dyDescent="0.3">
      <c r="A123" s="80">
        <v>44189</v>
      </c>
      <c r="B123" s="74">
        <v>375.17001299999998</v>
      </c>
      <c r="C123" s="78">
        <f t="shared" si="14"/>
        <v>-2.2689360963199956E-2</v>
      </c>
      <c r="D123" s="76">
        <f t="shared" si="15"/>
        <v>6.3633727867603379E-2</v>
      </c>
      <c r="E123" s="76">
        <f t="shared" si="16"/>
        <v>1.006137580344781</v>
      </c>
      <c r="F123" s="82"/>
      <c r="G123" s="78"/>
      <c r="H123" s="78"/>
      <c r="I123" s="83"/>
      <c r="J123" s="83"/>
      <c r="K123" s="78"/>
      <c r="L123" s="81">
        <f t="shared" si="22"/>
        <v>545.94005753870715</v>
      </c>
    </row>
    <row r="124" spans="1:12" ht="15.75" customHeight="1" x14ac:dyDescent="0.3">
      <c r="A124" s="80">
        <v>44188</v>
      </c>
      <c r="B124" s="74">
        <v>383.88000499999998</v>
      </c>
      <c r="C124" s="78">
        <f t="shared" si="14"/>
        <v>-6.1418080684596643E-2</v>
      </c>
      <c r="D124" s="76">
        <f t="shared" si="15"/>
        <v>6.3667203830192254E-2</v>
      </c>
      <c r="E124" s="76">
        <f t="shared" si="16"/>
        <v>1.0066668817880182</v>
      </c>
      <c r="F124" s="82"/>
      <c r="G124" s="78"/>
      <c r="H124" s="78"/>
      <c r="I124" s="83"/>
      <c r="J124" s="83"/>
      <c r="K124" s="78"/>
      <c r="L124" s="81">
        <f t="shared" si="22"/>
        <v>558.61466736591012</v>
      </c>
    </row>
    <row r="125" spans="1:12" ht="15.75" customHeight="1" x14ac:dyDescent="0.3">
      <c r="A125" s="80">
        <v>44187</v>
      </c>
      <c r="B125" s="74">
        <v>409</v>
      </c>
      <c r="C125" s="78">
        <f t="shared" si="14"/>
        <v>7.3352568468632029E-5</v>
      </c>
      <c r="D125" s="76">
        <f t="shared" si="15"/>
        <v>6.3818989198422868E-2</v>
      </c>
      <c r="E125" s="76">
        <f t="shared" si="16"/>
        <v>1.0090668191834986</v>
      </c>
      <c r="F125" s="82"/>
      <c r="G125" s="78"/>
      <c r="H125" s="78"/>
      <c r="I125" s="83"/>
      <c r="J125" s="83"/>
      <c r="K125" s="78"/>
      <c r="L125" s="81">
        <f t="shared" si="22"/>
        <v>595.16879227053585</v>
      </c>
    </row>
    <row r="126" spans="1:12" ht="15.75" customHeight="1" x14ac:dyDescent="0.3">
      <c r="A126" s="80">
        <v>44186</v>
      </c>
      <c r="B126" s="74">
        <v>408.97000100000002</v>
      </c>
      <c r="C126" s="78">
        <f t="shared" si="14"/>
        <v>7.2904384795833277E-3</v>
      </c>
      <c r="D126" s="76">
        <f t="shared" si="15"/>
        <v>6.383931268509159E-2</v>
      </c>
      <c r="E126" s="76">
        <f t="shared" si="16"/>
        <v>1.0093881617228448</v>
      </c>
      <c r="F126" s="82"/>
      <c r="G126" s="78"/>
      <c r="H126" s="78"/>
      <c r="I126" s="83"/>
      <c r="J126" s="83"/>
      <c r="K126" s="78"/>
      <c r="L126" s="81">
        <f t="shared" si="22"/>
        <v>595.12513831308036</v>
      </c>
    </row>
    <row r="127" spans="1:12" ht="15.75" customHeight="1" x14ac:dyDescent="0.3">
      <c r="A127" s="80">
        <v>44183</v>
      </c>
      <c r="B127" s="74">
        <v>406.01001000000002</v>
      </c>
      <c r="C127" s="78">
        <f t="shared" si="14"/>
        <v>1.0930768026128801E-2</v>
      </c>
      <c r="D127" s="76">
        <f t="shared" si="15"/>
        <v>6.3956934577403271E-2</v>
      </c>
      <c r="E127" s="76">
        <f t="shared" si="16"/>
        <v>1.0112479271348647</v>
      </c>
      <c r="F127" s="82"/>
      <c r="G127" s="78"/>
      <c r="H127" s="78"/>
      <c r="I127" s="83"/>
      <c r="J127" s="83"/>
      <c r="K127" s="78"/>
      <c r="L127" s="81">
        <f t="shared" si="22"/>
        <v>590.81781736295409</v>
      </c>
    </row>
    <row r="128" spans="1:12" ht="15.75" customHeight="1" x14ac:dyDescent="0.3">
      <c r="A128" s="80">
        <v>44182</v>
      </c>
      <c r="B128" s="74">
        <v>401.61999500000002</v>
      </c>
      <c r="C128" s="78">
        <f t="shared" si="14"/>
        <v>-5.8911014851484866E-3</v>
      </c>
      <c r="D128" s="76">
        <f t="shared" si="15"/>
        <v>6.3980118451389165E-2</v>
      </c>
      <c r="E128" s="76">
        <f t="shared" si="16"/>
        <v>1.0116144963687734</v>
      </c>
      <c r="F128" s="82"/>
      <c r="G128" s="78"/>
      <c r="H128" s="78"/>
      <c r="I128" s="83"/>
      <c r="J128" s="83"/>
      <c r="K128" s="78"/>
      <c r="L128" s="81">
        <f t="shared" si="22"/>
        <v>584.42955348618261</v>
      </c>
    </row>
    <row r="129" spans="1:12" ht="15.75" customHeight="1" x14ac:dyDescent="0.3">
      <c r="A129" s="80">
        <v>44181</v>
      </c>
      <c r="B129" s="74">
        <v>404</v>
      </c>
      <c r="C129" s="78">
        <f t="shared" si="14"/>
        <v>1.1441321583479436E-2</v>
      </c>
      <c r="D129" s="76">
        <f t="shared" si="15"/>
        <v>6.4567012976325611E-2</v>
      </c>
      <c r="E129" s="76">
        <f t="shared" si="16"/>
        <v>1.0208941135941816</v>
      </c>
      <c r="F129" s="82"/>
      <c r="G129" s="78"/>
      <c r="H129" s="78"/>
      <c r="I129" s="83"/>
      <c r="J129" s="83"/>
      <c r="K129" s="78"/>
      <c r="L129" s="81">
        <f t="shared" si="22"/>
        <v>587.89289016453915</v>
      </c>
    </row>
    <row r="130" spans="1:12" ht="15.75" customHeight="1" x14ac:dyDescent="0.3">
      <c r="A130" s="80">
        <v>44180</v>
      </c>
      <c r="B130" s="74">
        <v>399.42999300000002</v>
      </c>
      <c r="C130" s="78">
        <f t="shared" ref="C130:C193" si="28">B130/B131-1</f>
        <v>8.6870958531048981E-3</v>
      </c>
      <c r="D130" s="76">
        <f t="shared" ref="D130:D193" si="29">_xlfn.STDEV.P(C130:C219)</f>
        <v>6.4708214727412366E-2</v>
      </c>
      <c r="E130" s="76">
        <f t="shared" ref="E130:E193" si="30">D130*SQRT(250)</f>
        <v>1.0231267093093732</v>
      </c>
      <c r="F130" s="82"/>
      <c r="G130" s="78"/>
      <c r="H130" s="78"/>
      <c r="I130" s="83"/>
      <c r="J130" s="83"/>
      <c r="K130" s="78"/>
      <c r="L130" s="81">
        <f t="shared" ref="L130:L193" si="31">L131*(1+C130)</f>
        <v>581.24270545339527</v>
      </c>
    </row>
    <row r="131" spans="1:12" ht="15.75" customHeight="1" x14ac:dyDescent="0.3">
      <c r="A131" s="80">
        <v>44179</v>
      </c>
      <c r="B131" s="74">
        <v>395.98998999999998</v>
      </c>
      <c r="C131" s="78">
        <f t="shared" si="28"/>
        <v>-2.5692551177740608E-3</v>
      </c>
      <c r="D131" s="76">
        <f t="shared" si="29"/>
        <v>6.4859251472095786E-2</v>
      </c>
      <c r="E131" s="76">
        <f t="shared" si="30"/>
        <v>1.0255148099272577</v>
      </c>
      <c r="F131" s="82"/>
      <c r="G131" s="78"/>
      <c r="H131" s="78"/>
      <c r="I131" s="83"/>
      <c r="J131" s="83"/>
      <c r="K131" s="78"/>
      <c r="L131" s="81">
        <f t="shared" si="31"/>
        <v>576.23688043892821</v>
      </c>
    </row>
    <row r="132" spans="1:12" ht="15.75" customHeight="1" x14ac:dyDescent="0.3">
      <c r="A132" s="80">
        <v>44176</v>
      </c>
      <c r="B132" s="74">
        <v>397.01001000000002</v>
      </c>
      <c r="C132" s="78">
        <f t="shared" si="28"/>
        <v>-2.3871269009049234E-3</v>
      </c>
      <c r="D132" s="76">
        <f t="shared" si="29"/>
        <v>6.4898929987839027E-2</v>
      </c>
      <c r="E132" s="76">
        <f t="shared" si="30"/>
        <v>1.0261421823468753</v>
      </c>
      <c r="F132" s="82"/>
      <c r="G132" s="78"/>
      <c r="H132" s="78"/>
      <c r="I132" s="83"/>
      <c r="J132" s="83"/>
      <c r="K132" s="78"/>
      <c r="L132" s="81">
        <f t="shared" si="31"/>
        <v>577.72119357216002</v>
      </c>
    </row>
    <row r="133" spans="1:12" ht="15.75" customHeight="1" x14ac:dyDescent="0.3">
      <c r="A133" s="80">
        <v>44175</v>
      </c>
      <c r="B133" s="74">
        <v>397.959991</v>
      </c>
      <c r="C133" s="78">
        <f t="shared" si="28"/>
        <v>3.2696716032932116E-2</v>
      </c>
      <c r="D133" s="76">
        <f t="shared" si="29"/>
        <v>6.491063585562297E-2</v>
      </c>
      <c r="E133" s="76">
        <f t="shared" si="30"/>
        <v>1.0263272683678055</v>
      </c>
      <c r="F133" s="82"/>
      <c r="G133" s="78"/>
      <c r="H133" s="78"/>
      <c r="I133" s="83"/>
      <c r="J133" s="83"/>
      <c r="K133" s="78"/>
      <c r="L133" s="81">
        <f t="shared" si="31"/>
        <v>579.10358732387135</v>
      </c>
    </row>
    <row r="134" spans="1:12" ht="15.75" customHeight="1" x14ac:dyDescent="0.3">
      <c r="A134" s="80">
        <v>44174</v>
      </c>
      <c r="B134" s="74">
        <v>385.35998499999999</v>
      </c>
      <c r="C134" s="78">
        <f t="shared" si="28"/>
        <v>-6.4660230582524236E-2</v>
      </c>
      <c r="D134" s="76">
        <f t="shared" si="29"/>
        <v>6.4856882934849702E-2</v>
      </c>
      <c r="E134" s="76">
        <f t="shared" si="30"/>
        <v>1.025477360065155</v>
      </c>
      <c r="F134" s="82"/>
      <c r="G134" s="78"/>
      <c r="H134" s="78"/>
      <c r="I134" s="83"/>
      <c r="J134" s="83"/>
      <c r="K134" s="78"/>
      <c r="L134" s="81">
        <f t="shared" si="31"/>
        <v>560.768305285677</v>
      </c>
    </row>
    <row r="135" spans="1:12" ht="15.75" customHeight="1" x14ac:dyDescent="0.3">
      <c r="A135" s="80">
        <v>44173</v>
      </c>
      <c r="B135" s="74">
        <v>412</v>
      </c>
      <c r="C135" s="78">
        <f t="shared" si="28"/>
        <v>1.0175294689096948E-2</v>
      </c>
      <c r="D135" s="76">
        <f t="shared" si="29"/>
        <v>6.4624987407461823E-2</v>
      </c>
      <c r="E135" s="76">
        <f t="shared" si="30"/>
        <v>1.0218107698363967</v>
      </c>
      <c r="F135" s="82"/>
      <c r="G135" s="78"/>
      <c r="H135" s="78"/>
      <c r="I135" s="83"/>
      <c r="J135" s="83"/>
      <c r="K135" s="78"/>
      <c r="L135" s="81">
        <f t="shared" si="31"/>
        <v>599.53433353413413</v>
      </c>
    </row>
    <row r="136" spans="1:12" ht="15.75" customHeight="1" x14ac:dyDescent="0.3">
      <c r="A136" s="80">
        <v>44172</v>
      </c>
      <c r="B136" s="74">
        <v>407.85000600000001</v>
      </c>
      <c r="C136" s="78">
        <f t="shared" si="28"/>
        <v>-5.2681738184879867E-3</v>
      </c>
      <c r="D136" s="76">
        <f t="shared" si="29"/>
        <v>6.4630200144403863E-2</v>
      </c>
      <c r="E136" s="76">
        <f t="shared" si="30"/>
        <v>1.0218931904442974</v>
      </c>
      <c r="F136" s="82"/>
      <c r="G136" s="78"/>
      <c r="H136" s="78"/>
      <c r="I136" s="83"/>
      <c r="J136" s="83"/>
      <c r="K136" s="78"/>
      <c r="L136" s="81">
        <f t="shared" si="31"/>
        <v>593.49534351723935</v>
      </c>
    </row>
    <row r="137" spans="1:12" ht="15.75" customHeight="1" x14ac:dyDescent="0.3">
      <c r="A137" s="80">
        <v>44169</v>
      </c>
      <c r="B137" s="74">
        <v>410.01001000000002</v>
      </c>
      <c r="C137" s="78">
        <f t="shared" si="28"/>
        <v>-8.536051949449841E-3</v>
      </c>
      <c r="D137" s="76">
        <f t="shared" si="29"/>
        <v>6.4640842207670773E-2</v>
      </c>
      <c r="E137" s="76">
        <f t="shared" si="30"/>
        <v>1.0220614562389327</v>
      </c>
      <c r="F137" s="82"/>
      <c r="G137" s="78"/>
      <c r="H137" s="78"/>
      <c r="I137" s="83"/>
      <c r="J137" s="83"/>
      <c r="K137" s="78"/>
      <c r="L137" s="81">
        <f t="shared" si="31"/>
        <v>596.63853904775169</v>
      </c>
    </row>
    <row r="138" spans="1:12" ht="15.75" customHeight="1" x14ac:dyDescent="0.3">
      <c r="A138" s="80">
        <v>44168</v>
      </c>
      <c r="B138" s="74">
        <v>413.540009</v>
      </c>
      <c r="C138" s="78">
        <f t="shared" si="28"/>
        <v>1.6471056162055131E-3</v>
      </c>
      <c r="D138" s="76">
        <f t="shared" si="29"/>
        <v>6.4622727849040829E-2</v>
      </c>
      <c r="E138" s="76">
        <f t="shared" si="30"/>
        <v>1.0217750430808139</v>
      </c>
      <c r="F138" s="82"/>
      <c r="G138" s="78"/>
      <c r="H138" s="78"/>
      <c r="I138" s="83"/>
      <c r="J138" s="83"/>
      <c r="K138" s="78"/>
      <c r="L138" s="81">
        <f t="shared" si="31"/>
        <v>601.77532447940496</v>
      </c>
    </row>
    <row r="139" spans="1:12" ht="15.75" customHeight="1" x14ac:dyDescent="0.3">
      <c r="A139" s="80">
        <v>44167</v>
      </c>
      <c r="B139" s="74">
        <v>412.85998499999999</v>
      </c>
      <c r="C139" s="78">
        <f t="shared" si="28"/>
        <v>1.6120664104356974E-2</v>
      </c>
      <c r="D139" s="76">
        <f t="shared" si="29"/>
        <v>6.462539040457238E-2</v>
      </c>
      <c r="E139" s="76">
        <f t="shared" si="30"/>
        <v>1.0218171417801958</v>
      </c>
      <c r="F139" s="82"/>
      <c r="G139" s="78"/>
      <c r="H139" s="78"/>
      <c r="I139" s="83"/>
      <c r="J139" s="83"/>
      <c r="K139" s="78"/>
      <c r="L139" s="81">
        <f t="shared" si="31"/>
        <v>600.78576686865927</v>
      </c>
    </row>
    <row r="140" spans="1:12" ht="15.75" customHeight="1" x14ac:dyDescent="0.3">
      <c r="A140" s="80">
        <v>44166</v>
      </c>
      <c r="B140" s="74">
        <v>406.30999800000001</v>
      </c>
      <c r="C140" s="78">
        <f t="shared" si="28"/>
        <v>-0.15061875838130567</v>
      </c>
      <c r="D140" s="76">
        <f t="shared" si="29"/>
        <v>6.4640785156513489E-2</v>
      </c>
      <c r="E140" s="76">
        <f t="shared" si="30"/>
        <v>1.0220605541809318</v>
      </c>
      <c r="F140" s="82"/>
      <c r="G140" s="78"/>
      <c r="H140" s="78"/>
      <c r="I140" s="83"/>
      <c r="J140" s="83"/>
      <c r="K140" s="78"/>
      <c r="L140" s="81">
        <f t="shared" si="31"/>
        <v>591.25435402714902</v>
      </c>
    </row>
    <row r="141" spans="1:12" ht="15.75" customHeight="1" x14ac:dyDescent="0.3">
      <c r="A141" s="80">
        <v>44165</v>
      </c>
      <c r="B141" s="74">
        <v>478.35998499999999</v>
      </c>
      <c r="C141" s="78">
        <f t="shared" si="28"/>
        <v>1.4312674062658015E-2</v>
      </c>
      <c r="D141" s="76">
        <f t="shared" si="29"/>
        <v>6.2503557183223007E-2</v>
      </c>
      <c r="E141" s="76">
        <f t="shared" si="30"/>
        <v>0.98826801280781473</v>
      </c>
      <c r="F141" s="82"/>
      <c r="G141" s="78"/>
      <c r="H141" s="78"/>
      <c r="I141" s="83"/>
      <c r="J141" s="83"/>
      <c r="K141" s="78"/>
      <c r="L141" s="81">
        <f t="shared" si="31"/>
        <v>696.10008445721701</v>
      </c>
    </row>
    <row r="142" spans="1:12" ht="15.75" customHeight="1" x14ac:dyDescent="0.3">
      <c r="A142" s="80">
        <v>44162</v>
      </c>
      <c r="B142" s="74">
        <v>471.60998499999999</v>
      </c>
      <c r="C142" s="78">
        <f t="shared" si="28"/>
        <v>6.2854917373895924E-2</v>
      </c>
      <c r="D142" s="76">
        <f t="shared" si="29"/>
        <v>6.2686384813926327E-2</v>
      </c>
      <c r="E142" s="76">
        <f t="shared" si="30"/>
        <v>0.99115877146898779</v>
      </c>
      <c r="F142" s="82"/>
      <c r="G142" s="78"/>
      <c r="H142" s="78"/>
      <c r="I142" s="83"/>
      <c r="J142" s="83"/>
      <c r="K142" s="78"/>
      <c r="L142" s="81">
        <f t="shared" si="31"/>
        <v>686.27761661412126</v>
      </c>
    </row>
    <row r="143" spans="1:12" ht="15.75" customHeight="1" x14ac:dyDescent="0.3">
      <c r="A143" s="80">
        <v>44160</v>
      </c>
      <c r="B143" s="74">
        <v>443.72000100000002</v>
      </c>
      <c r="C143" s="78">
        <f t="shared" si="28"/>
        <v>3.7820169462851272E-2</v>
      </c>
      <c r="D143" s="76">
        <f t="shared" si="29"/>
        <v>6.2422085784354042E-2</v>
      </c>
      <c r="E143" s="76">
        <f t="shared" si="30"/>
        <v>0.98697983688488478</v>
      </c>
      <c r="F143" s="82"/>
      <c r="G143" s="78"/>
      <c r="H143" s="78"/>
      <c r="I143" s="83"/>
      <c r="J143" s="83"/>
      <c r="K143" s="78"/>
      <c r="L143" s="81">
        <f t="shared" si="31"/>
        <v>645.69265794975797</v>
      </c>
    </row>
    <row r="144" spans="1:12" ht="15.75" customHeight="1" x14ac:dyDescent="0.3">
      <c r="A144" s="80">
        <v>44159</v>
      </c>
      <c r="B144" s="74">
        <v>427.54998799999998</v>
      </c>
      <c r="C144" s="78">
        <f t="shared" si="28"/>
        <v>-6.3447313524791493E-3</v>
      </c>
      <c r="D144" s="76">
        <f t="shared" si="29"/>
        <v>6.2465556574878241E-2</v>
      </c>
      <c r="E144" s="76">
        <f t="shared" si="30"/>
        <v>0.98766717043360741</v>
      </c>
      <c r="F144" s="82"/>
      <c r="G144" s="78"/>
      <c r="H144" s="78"/>
      <c r="I144" s="83"/>
      <c r="J144" s="83"/>
      <c r="K144" s="78"/>
      <c r="L144" s="81">
        <f t="shared" si="31"/>
        <v>622.16237162161895</v>
      </c>
    </row>
    <row r="145" spans="1:12" ht="15.75" customHeight="1" x14ac:dyDescent="0.3">
      <c r="A145" s="80">
        <v>44158</v>
      </c>
      <c r="B145" s="74">
        <v>430.27999899999998</v>
      </c>
      <c r="C145" s="78">
        <f t="shared" si="28"/>
        <v>-2.1201107535926744E-2</v>
      </c>
      <c r="D145" s="76">
        <f t="shared" si="29"/>
        <v>6.3042438868593106E-2</v>
      </c>
      <c r="E145" s="76">
        <f t="shared" si="30"/>
        <v>0.9967884803834135</v>
      </c>
      <c r="F145" s="82"/>
      <c r="G145" s="78"/>
      <c r="H145" s="78"/>
      <c r="I145" s="83"/>
      <c r="J145" s="83"/>
      <c r="K145" s="78"/>
      <c r="L145" s="81">
        <f t="shared" si="31"/>
        <v>626.13503017847779</v>
      </c>
    </row>
    <row r="146" spans="1:12" ht="15.75" customHeight="1" x14ac:dyDescent="0.3">
      <c r="A146" s="80">
        <v>44155</v>
      </c>
      <c r="B146" s="74">
        <v>439.60000600000001</v>
      </c>
      <c r="C146" s="78">
        <f t="shared" si="28"/>
        <v>6.1092462888720167E-2</v>
      </c>
      <c r="D146" s="76">
        <f t="shared" si="29"/>
        <v>6.2989732062629283E-2</v>
      </c>
      <c r="E146" s="76">
        <f t="shared" si="30"/>
        <v>0.99595511260822234</v>
      </c>
      <c r="F146" s="82"/>
      <c r="G146" s="78"/>
      <c r="H146" s="78"/>
      <c r="I146" s="83"/>
      <c r="J146" s="83"/>
      <c r="K146" s="78"/>
      <c r="L146" s="81">
        <f t="shared" si="31"/>
        <v>639.69732189031879</v>
      </c>
    </row>
    <row r="147" spans="1:12" ht="15.75" customHeight="1" x14ac:dyDescent="0.3">
      <c r="A147" s="80">
        <v>44154</v>
      </c>
      <c r="B147" s="74">
        <v>414.290009</v>
      </c>
      <c r="C147" s="78">
        <f t="shared" si="28"/>
        <v>-1.8070547025262895E-3</v>
      </c>
      <c r="D147" s="76">
        <f t="shared" si="29"/>
        <v>6.2862841071827338E-2</v>
      </c>
      <c r="E147" s="76">
        <f t="shared" si="30"/>
        <v>0.99394878988077418</v>
      </c>
      <c r="F147" s="82"/>
      <c r="G147" s="78"/>
      <c r="H147" s="78"/>
      <c r="I147" s="83"/>
      <c r="J147" s="83"/>
      <c r="K147" s="78"/>
      <c r="L147" s="81">
        <f t="shared" si="31"/>
        <v>602.86670979530436</v>
      </c>
    </row>
    <row r="148" spans="1:12" ht="15.75" customHeight="1" x14ac:dyDescent="0.3">
      <c r="A148" s="80">
        <v>44153</v>
      </c>
      <c r="B148" s="74">
        <v>415.040009</v>
      </c>
      <c r="C148" s="78">
        <f t="shared" si="28"/>
        <v>3.3388949612965346E-2</v>
      </c>
      <c r="D148" s="76">
        <f t="shared" si="29"/>
        <v>6.2897324718234046E-2</v>
      </c>
      <c r="E148" s="76">
        <f t="shared" si="30"/>
        <v>0.99449402420413957</v>
      </c>
      <c r="F148" s="82"/>
      <c r="G148" s="78"/>
      <c r="H148" s="78"/>
      <c r="I148" s="83"/>
      <c r="J148" s="83"/>
      <c r="K148" s="78"/>
      <c r="L148" s="81">
        <f t="shared" si="31"/>
        <v>603.95809511120387</v>
      </c>
    </row>
    <row r="149" spans="1:12" ht="15.75" customHeight="1" x14ac:dyDescent="0.3">
      <c r="A149" s="80">
        <v>44152</v>
      </c>
      <c r="B149" s="74">
        <v>401.63000499999998</v>
      </c>
      <c r="C149" s="78">
        <f t="shared" si="28"/>
        <v>6.2132307084539207E-3</v>
      </c>
      <c r="D149" s="76">
        <f t="shared" si="29"/>
        <v>6.284055902951563E-2</v>
      </c>
      <c r="E149" s="76">
        <f t="shared" si="30"/>
        <v>0.99359647985764799</v>
      </c>
      <c r="F149" s="82"/>
      <c r="G149" s="78"/>
      <c r="H149" s="78"/>
      <c r="I149" s="83"/>
      <c r="J149" s="83"/>
      <c r="K149" s="78"/>
      <c r="L149" s="81">
        <f t="shared" si="31"/>
        <v>584.4441198421988</v>
      </c>
    </row>
    <row r="150" spans="1:12" ht="15.75" customHeight="1" x14ac:dyDescent="0.3">
      <c r="A150" s="80">
        <v>44151</v>
      </c>
      <c r="B150" s="74">
        <v>399.14999399999999</v>
      </c>
      <c r="C150" s="78">
        <f t="shared" si="28"/>
        <v>-1.0976741024574244E-2</v>
      </c>
      <c r="D150" s="76">
        <f t="shared" si="29"/>
        <v>6.3187468501361754E-2</v>
      </c>
      <c r="E150" s="76">
        <f t="shared" si="30"/>
        <v>0.99908160022224712</v>
      </c>
      <c r="F150" s="82"/>
      <c r="G150" s="78"/>
      <c r="H150" s="78"/>
      <c r="I150" s="83"/>
      <c r="J150" s="83"/>
      <c r="K150" s="78"/>
      <c r="L150" s="81">
        <f t="shared" si="31"/>
        <v>580.83525639063976</v>
      </c>
    </row>
    <row r="151" spans="1:12" ht="15.75" customHeight="1" x14ac:dyDescent="0.3">
      <c r="A151" s="80">
        <v>44148</v>
      </c>
      <c r="B151" s="74">
        <v>403.57998700000002</v>
      </c>
      <c r="C151" s="78">
        <f t="shared" si="28"/>
        <v>-5.8464042373645331E-2</v>
      </c>
      <c r="D151" s="76">
        <f t="shared" si="29"/>
        <v>6.3188436786959817E-2</v>
      </c>
      <c r="E151" s="76">
        <f t="shared" si="30"/>
        <v>0.99909691016182411</v>
      </c>
      <c r="F151" s="82"/>
      <c r="G151" s="78"/>
      <c r="H151" s="78"/>
      <c r="I151" s="83"/>
      <c r="J151" s="83"/>
      <c r="K151" s="78"/>
      <c r="L151" s="81">
        <f t="shared" si="31"/>
        <v>587.28169547029006</v>
      </c>
    </row>
    <row r="152" spans="1:12" ht="15.75" customHeight="1" x14ac:dyDescent="0.3">
      <c r="A152" s="80">
        <v>44147</v>
      </c>
      <c r="B152" s="74">
        <v>428.64001500000001</v>
      </c>
      <c r="C152" s="78">
        <f t="shared" si="28"/>
        <v>3.701557833275837E-2</v>
      </c>
      <c r="D152" s="76">
        <f t="shared" si="29"/>
        <v>6.2816287706303958E-2</v>
      </c>
      <c r="E152" s="76">
        <f t="shared" si="30"/>
        <v>0.99321271654177301</v>
      </c>
      <c r="F152" s="82"/>
      <c r="G152" s="78"/>
      <c r="H152" s="78"/>
      <c r="I152" s="83"/>
      <c r="J152" s="83"/>
      <c r="K152" s="78"/>
      <c r="L152" s="81">
        <f t="shared" si="31"/>
        <v>623.74855757059765</v>
      </c>
    </row>
    <row r="153" spans="1:12" ht="15.75" customHeight="1" x14ac:dyDescent="0.3">
      <c r="A153" s="80">
        <v>44146</v>
      </c>
      <c r="B153" s="74">
        <v>413.33999599999999</v>
      </c>
      <c r="C153" s="78">
        <f t="shared" si="28"/>
        <v>9.9279234613993239E-2</v>
      </c>
      <c r="D153" s="76">
        <f t="shared" si="29"/>
        <v>6.2743858479624617E-2</v>
      </c>
      <c r="E153" s="76">
        <f t="shared" si="30"/>
        <v>0.99206750991441628</v>
      </c>
      <c r="F153" s="82"/>
      <c r="G153" s="78"/>
      <c r="H153" s="78"/>
      <c r="I153" s="83"/>
      <c r="J153" s="83"/>
      <c r="K153" s="78"/>
      <c r="L153" s="81">
        <f t="shared" si="31"/>
        <v>601.48426947781945</v>
      </c>
    </row>
    <row r="154" spans="1:12" ht="15.75" customHeight="1" x14ac:dyDescent="0.3">
      <c r="A154" s="80">
        <v>44145</v>
      </c>
      <c r="B154" s="74">
        <v>376.01001000000002</v>
      </c>
      <c r="C154" s="78">
        <f t="shared" si="28"/>
        <v>-9.0092877990825548E-2</v>
      </c>
      <c r="D154" s="76">
        <f t="shared" si="29"/>
        <v>6.1974849760849229E-2</v>
      </c>
      <c r="E154" s="76">
        <f t="shared" si="30"/>
        <v>0.97990841445512566</v>
      </c>
      <c r="F154" s="82"/>
      <c r="G154" s="78"/>
      <c r="H154" s="78"/>
      <c r="I154" s="83"/>
      <c r="J154" s="83"/>
      <c r="K154" s="78"/>
      <c r="L154" s="81">
        <f t="shared" si="31"/>
        <v>547.16240472697348</v>
      </c>
    </row>
    <row r="155" spans="1:12" ht="15.75" customHeight="1" x14ac:dyDescent="0.3">
      <c r="A155" s="80">
        <v>44144</v>
      </c>
      <c r="B155" s="74">
        <v>413.23998999999998</v>
      </c>
      <c r="C155" s="78">
        <f t="shared" si="28"/>
        <v>-0.17370178081927323</v>
      </c>
      <c r="D155" s="76">
        <f t="shared" si="29"/>
        <v>6.1143772511586696E-2</v>
      </c>
      <c r="E155" s="76">
        <f t="shared" si="30"/>
        <v>0.96676792935904021</v>
      </c>
      <c r="F155" s="82"/>
      <c r="G155" s="78"/>
      <c r="H155" s="78"/>
      <c r="I155" s="83"/>
      <c r="J155" s="83"/>
      <c r="K155" s="78"/>
      <c r="L155" s="81">
        <f t="shared" si="31"/>
        <v>601.33874270461695</v>
      </c>
    </row>
    <row r="156" spans="1:12" ht="15.75" customHeight="1" x14ac:dyDescent="0.3">
      <c r="A156" s="80">
        <v>44141</v>
      </c>
      <c r="B156" s="74">
        <v>500.10998499999999</v>
      </c>
      <c r="C156" s="78">
        <f t="shared" si="28"/>
        <v>6.8044489464116342E-3</v>
      </c>
      <c r="D156" s="76">
        <f t="shared" si="29"/>
        <v>5.8073643623605842E-2</v>
      </c>
      <c r="E156" s="76">
        <f t="shared" si="30"/>
        <v>0.91822492937754296</v>
      </c>
      <c r="F156" s="82"/>
      <c r="G156" s="78"/>
      <c r="H156" s="78"/>
      <c r="I156" s="83"/>
      <c r="J156" s="83"/>
      <c r="K156" s="78"/>
      <c r="L156" s="81">
        <f t="shared" si="31"/>
        <v>727.75025861830272</v>
      </c>
    </row>
    <row r="157" spans="1:12" ht="15.75" customHeight="1" x14ac:dyDescent="0.3">
      <c r="A157" s="80">
        <v>44140</v>
      </c>
      <c r="B157" s="74">
        <v>496.73001099999999</v>
      </c>
      <c r="C157" s="78">
        <f t="shared" si="28"/>
        <v>2.6938182089604634E-2</v>
      </c>
      <c r="D157" s="76">
        <f t="shared" si="29"/>
        <v>5.8089714726154269E-2</v>
      </c>
      <c r="E157" s="76">
        <f t="shared" si="30"/>
        <v>0.91847903582035884</v>
      </c>
      <c r="F157" s="82"/>
      <c r="G157" s="78"/>
      <c r="H157" s="78"/>
      <c r="I157" s="83"/>
      <c r="J157" s="83"/>
      <c r="K157" s="78"/>
      <c r="L157" s="81">
        <f t="shared" si="31"/>
        <v>722.83178662933983</v>
      </c>
    </row>
    <row r="158" spans="1:12" ht="15.75" customHeight="1" x14ac:dyDescent="0.3">
      <c r="A158" s="80">
        <v>44139</v>
      </c>
      <c r="B158" s="74">
        <v>483.70001200000002</v>
      </c>
      <c r="C158" s="78">
        <f t="shared" si="28"/>
        <v>7.129410486381027E-2</v>
      </c>
      <c r="D158" s="76">
        <f t="shared" si="29"/>
        <v>5.8070533081912019E-2</v>
      </c>
      <c r="E158" s="76">
        <f t="shared" si="30"/>
        <v>0.91817574739499597</v>
      </c>
      <c r="F158" s="82"/>
      <c r="G158" s="78"/>
      <c r="H158" s="78"/>
      <c r="I158" s="83"/>
      <c r="J158" s="83"/>
      <c r="K158" s="78"/>
      <c r="L158" s="81">
        <f t="shared" si="31"/>
        <v>703.87078719629278</v>
      </c>
    </row>
    <row r="159" spans="1:12" ht="15.75" customHeight="1" x14ac:dyDescent="0.3">
      <c r="A159" s="80">
        <v>44138</v>
      </c>
      <c r="B159" s="74">
        <v>451.51001000000002</v>
      </c>
      <c r="C159" s="78">
        <f t="shared" si="28"/>
        <v>-3.289161147902786E-3</v>
      </c>
      <c r="D159" s="76">
        <f t="shared" si="29"/>
        <v>5.7847474832506116E-2</v>
      </c>
      <c r="E159" s="76">
        <f t="shared" si="30"/>
        <v>0.91464888679993328</v>
      </c>
      <c r="F159" s="82"/>
      <c r="G159" s="78"/>
      <c r="H159" s="78"/>
      <c r="I159" s="83"/>
      <c r="J159" s="83"/>
      <c r="K159" s="78"/>
      <c r="L159" s="81">
        <f t="shared" si="31"/>
        <v>657.02852652752472</v>
      </c>
    </row>
    <row r="160" spans="1:12" ht="15.75" customHeight="1" x14ac:dyDescent="0.3">
      <c r="A160" s="80">
        <v>44137</v>
      </c>
      <c r="B160" s="74">
        <v>453</v>
      </c>
      <c r="C160" s="78">
        <f t="shared" si="28"/>
        <v>-1.7161710380232953E-2</v>
      </c>
      <c r="D160" s="76">
        <f t="shared" si="29"/>
        <v>5.7867533210853105E-2</v>
      </c>
      <c r="E160" s="76">
        <f t="shared" si="30"/>
        <v>0.91496603760866269</v>
      </c>
      <c r="F160" s="82"/>
      <c r="G160" s="78"/>
      <c r="H160" s="78"/>
      <c r="I160" s="83"/>
      <c r="J160" s="83"/>
      <c r="K160" s="78"/>
      <c r="L160" s="81">
        <f t="shared" si="31"/>
        <v>659.19673080330745</v>
      </c>
    </row>
    <row r="161" spans="1:12" ht="15.75" customHeight="1" x14ac:dyDescent="0.3">
      <c r="A161" s="80">
        <v>44134</v>
      </c>
      <c r="B161" s="74">
        <v>460.91000400000001</v>
      </c>
      <c r="C161" s="78">
        <f t="shared" si="28"/>
        <v>-5.8752633171190283E-2</v>
      </c>
      <c r="D161" s="76">
        <f t="shared" si="29"/>
        <v>5.7811094221343604E-2</v>
      </c>
      <c r="E161" s="76">
        <f t="shared" si="30"/>
        <v>0.91407365883022085</v>
      </c>
      <c r="F161" s="82"/>
      <c r="G161" s="78"/>
      <c r="H161" s="78"/>
      <c r="I161" s="83"/>
      <c r="J161" s="83"/>
      <c r="K161" s="78"/>
      <c r="L161" s="81">
        <f t="shared" si="31"/>
        <v>670.707213755716</v>
      </c>
    </row>
    <row r="162" spans="1:12" ht="15.75" customHeight="1" x14ac:dyDescent="0.3">
      <c r="A162" s="80">
        <v>44133</v>
      </c>
      <c r="B162" s="74">
        <v>489.67999300000002</v>
      </c>
      <c r="C162" s="78">
        <f t="shared" si="28"/>
        <v>-5.1026174860444917E-2</v>
      </c>
      <c r="D162" s="76">
        <f t="shared" si="29"/>
        <v>5.7377017038789821E-2</v>
      </c>
      <c r="E162" s="76">
        <f t="shared" si="30"/>
        <v>0.90721029594432756</v>
      </c>
      <c r="F162" s="82"/>
      <c r="G162" s="78"/>
      <c r="H162" s="78"/>
      <c r="I162" s="83"/>
      <c r="J162" s="83"/>
      <c r="K162" s="78"/>
      <c r="L162" s="81">
        <f t="shared" si="31"/>
        <v>712.57273846663679</v>
      </c>
    </row>
    <row r="163" spans="1:12" ht="15.75" customHeight="1" x14ac:dyDescent="0.3">
      <c r="A163" s="80">
        <v>44132</v>
      </c>
      <c r="B163" s="74">
        <v>516.01000999999997</v>
      </c>
      <c r="C163" s="78">
        <f t="shared" si="28"/>
        <v>-4.2635263040785021E-2</v>
      </c>
      <c r="D163" s="76">
        <f t="shared" si="29"/>
        <v>5.7026225070956595E-2</v>
      </c>
      <c r="E163" s="76">
        <f t="shared" si="30"/>
        <v>0.90166378792809998</v>
      </c>
      <c r="F163" s="82"/>
      <c r="G163" s="78"/>
      <c r="H163" s="78"/>
      <c r="I163" s="83"/>
      <c r="J163" s="83"/>
      <c r="K163" s="78"/>
      <c r="L163" s="81">
        <f t="shared" si="31"/>
        <v>750.8876636948828</v>
      </c>
    </row>
    <row r="164" spans="1:12" ht="15.75" customHeight="1" x14ac:dyDescent="0.3">
      <c r="A164" s="80">
        <v>44131</v>
      </c>
      <c r="B164" s="74">
        <v>538.98999000000003</v>
      </c>
      <c r="C164" s="78">
        <f t="shared" si="28"/>
        <v>4.0943264452291128E-2</v>
      </c>
      <c r="D164" s="76">
        <f t="shared" si="29"/>
        <v>5.6804758578119958E-2</v>
      </c>
      <c r="E164" s="76">
        <f t="shared" si="30"/>
        <v>0.89816209521423429</v>
      </c>
      <c r="F164" s="82"/>
      <c r="G164" s="78"/>
      <c r="H164" s="78"/>
      <c r="I164" s="83"/>
      <c r="J164" s="83"/>
      <c r="K164" s="78"/>
      <c r="L164" s="81">
        <f t="shared" si="31"/>
        <v>784.32768067043571</v>
      </c>
    </row>
    <row r="165" spans="1:12" ht="15.75" customHeight="1" x14ac:dyDescent="0.3">
      <c r="A165" s="80">
        <v>44130</v>
      </c>
      <c r="B165" s="74">
        <v>517.78997800000002</v>
      </c>
      <c r="C165" s="78">
        <f t="shared" si="28"/>
        <v>1.2257563995216714E-2</v>
      </c>
      <c r="D165" s="76">
        <f t="shared" si="29"/>
        <v>5.671218975181274E-2</v>
      </c>
      <c r="E165" s="76">
        <f t="shared" si="30"/>
        <v>0.89669845355693767</v>
      </c>
      <c r="F165" s="82"/>
      <c r="G165" s="78"/>
      <c r="H165" s="78"/>
      <c r="I165" s="83"/>
      <c r="J165" s="83"/>
      <c r="K165" s="78"/>
      <c r="L165" s="81">
        <f t="shared" si="31"/>
        <v>753.47783827884439</v>
      </c>
    </row>
    <row r="166" spans="1:12" ht="15.75" customHeight="1" x14ac:dyDescent="0.3">
      <c r="A166" s="80">
        <v>44127</v>
      </c>
      <c r="B166" s="74">
        <v>511.51998900000001</v>
      </c>
      <c r="C166" s="78">
        <f t="shared" si="28"/>
        <v>-1.7328138819723837E-2</v>
      </c>
      <c r="D166" s="76">
        <f t="shared" si="29"/>
        <v>5.6722157471512553E-2</v>
      </c>
      <c r="E166" s="76">
        <f t="shared" si="30"/>
        <v>0.8968560570435854</v>
      </c>
      <c r="F166" s="82"/>
      <c r="G166" s="78"/>
      <c r="H166" s="78"/>
      <c r="I166" s="83"/>
      <c r="J166" s="83"/>
      <c r="K166" s="78"/>
      <c r="L166" s="81">
        <f t="shared" si="31"/>
        <v>744.35387304490905</v>
      </c>
    </row>
    <row r="167" spans="1:12" ht="15.75" customHeight="1" x14ac:dyDescent="0.3">
      <c r="A167" s="80">
        <v>44126</v>
      </c>
      <c r="B167" s="74">
        <v>520.53997800000002</v>
      </c>
      <c r="C167" s="78">
        <f t="shared" si="28"/>
        <v>1.4322134046563129E-2</v>
      </c>
      <c r="D167" s="76">
        <f t="shared" si="29"/>
        <v>5.6761607130990994E-2</v>
      </c>
      <c r="E167" s="76">
        <f t="shared" si="30"/>
        <v>0.89747981092793494</v>
      </c>
      <c r="F167" s="82"/>
      <c r="G167" s="78"/>
      <c r="H167" s="78"/>
      <c r="I167" s="83"/>
      <c r="J167" s="83"/>
      <c r="K167" s="78"/>
      <c r="L167" s="81">
        <f t="shared" si="31"/>
        <v>757.47958443714253</v>
      </c>
    </row>
    <row r="168" spans="1:12" ht="15.75" customHeight="1" x14ac:dyDescent="0.3">
      <c r="A168" s="80">
        <v>44125</v>
      </c>
      <c r="B168" s="74">
        <v>513.19000200000005</v>
      </c>
      <c r="C168" s="78">
        <f t="shared" si="28"/>
        <v>-4.4374543057072557E-2</v>
      </c>
      <c r="D168" s="76">
        <f t="shared" si="29"/>
        <v>5.6762048667055996E-2</v>
      </c>
      <c r="E168" s="76">
        <f t="shared" si="30"/>
        <v>0.8974867922261075</v>
      </c>
      <c r="F168" s="82"/>
      <c r="G168" s="78"/>
      <c r="H168" s="78"/>
      <c r="I168" s="83"/>
      <c r="J168" s="83"/>
      <c r="K168" s="78"/>
      <c r="L168" s="81">
        <f t="shared" si="31"/>
        <v>746.78404326565737</v>
      </c>
    </row>
    <row r="169" spans="1:12" ht="15.75" customHeight="1" x14ac:dyDescent="0.3">
      <c r="A169" s="80">
        <v>44124</v>
      </c>
      <c r="B169" s="74">
        <v>537.02002000000005</v>
      </c>
      <c r="C169" s="78">
        <f t="shared" si="28"/>
        <v>-5.5107867670914357E-2</v>
      </c>
      <c r="D169" s="76">
        <f t="shared" si="29"/>
        <v>5.7062103940746803E-2</v>
      </c>
      <c r="E169" s="76">
        <f t="shared" si="30"/>
        <v>0.90223108267014829</v>
      </c>
      <c r="F169" s="82"/>
      <c r="G169" s="78"/>
      <c r="H169" s="78"/>
      <c r="I169" s="83"/>
      <c r="J169" s="83"/>
      <c r="K169" s="78"/>
      <c r="L169" s="81">
        <f t="shared" si="31"/>
        <v>781.46101889608553</v>
      </c>
    </row>
    <row r="170" spans="1:12" ht="15.75" customHeight="1" x14ac:dyDescent="0.3">
      <c r="A170" s="80">
        <v>44123</v>
      </c>
      <c r="B170" s="74">
        <v>568.34002699999996</v>
      </c>
      <c r="C170" s="78">
        <f t="shared" si="28"/>
        <v>1.670845617173522E-2</v>
      </c>
      <c r="D170" s="76">
        <f t="shared" si="29"/>
        <v>5.6678832920065383E-2</v>
      </c>
      <c r="E170" s="76">
        <f t="shared" si="30"/>
        <v>0.8961710357376943</v>
      </c>
      <c r="F170" s="82"/>
      <c r="G170" s="78"/>
      <c r="H170" s="78"/>
      <c r="I170" s="83"/>
      <c r="J170" s="83"/>
      <c r="K170" s="78"/>
      <c r="L170" s="81">
        <f t="shared" si="31"/>
        <v>827.03727987431205</v>
      </c>
    </row>
    <row r="171" spans="1:12" ht="15.75" customHeight="1" x14ac:dyDescent="0.3">
      <c r="A171" s="80">
        <v>44120</v>
      </c>
      <c r="B171" s="74">
        <v>559</v>
      </c>
      <c r="C171" s="78">
        <f t="shared" si="28"/>
        <v>4.2132690135748385E-2</v>
      </c>
      <c r="D171" s="76">
        <f t="shared" si="29"/>
        <v>5.6681455021634006E-2</v>
      </c>
      <c r="E171" s="76">
        <f t="shared" si="30"/>
        <v>0.89621249480376008</v>
      </c>
      <c r="F171" s="82"/>
      <c r="G171" s="78"/>
      <c r="H171" s="78"/>
      <c r="I171" s="83"/>
      <c r="J171" s="83"/>
      <c r="K171" s="78"/>
      <c r="L171" s="81">
        <f t="shared" si="31"/>
        <v>813.44585545043878</v>
      </c>
    </row>
    <row r="172" spans="1:12" ht="15.75" customHeight="1" x14ac:dyDescent="0.3">
      <c r="A172" s="80">
        <v>44119</v>
      </c>
      <c r="B172" s="74">
        <v>536.40002400000003</v>
      </c>
      <c r="C172" s="78">
        <f t="shared" si="28"/>
        <v>5.3313743740795339E-2</v>
      </c>
      <c r="D172" s="76">
        <f t="shared" si="29"/>
        <v>5.6991894462242211E-2</v>
      </c>
      <c r="E172" s="76">
        <f t="shared" si="30"/>
        <v>0.90112097334311259</v>
      </c>
      <c r="F172" s="82"/>
      <c r="G172" s="78"/>
      <c r="H172" s="78"/>
      <c r="I172" s="83"/>
      <c r="J172" s="83"/>
      <c r="K172" s="78"/>
      <c r="L172" s="81">
        <f t="shared" si="31"/>
        <v>780.55881285566352</v>
      </c>
    </row>
    <row r="173" spans="1:12" ht="15.75" customHeight="1" x14ac:dyDescent="0.3">
      <c r="A173" s="80">
        <v>44118</v>
      </c>
      <c r="B173" s="74">
        <v>509.25</v>
      </c>
      <c r="C173" s="78">
        <f t="shared" si="28"/>
        <v>-1.8388901876589481E-2</v>
      </c>
      <c r="D173" s="76">
        <f t="shared" si="29"/>
        <v>5.6927730734518664E-2</v>
      </c>
      <c r="E173" s="76">
        <f t="shared" si="30"/>
        <v>0.90010645572924608</v>
      </c>
      <c r="F173" s="82"/>
      <c r="G173" s="78"/>
      <c r="H173" s="78"/>
      <c r="I173" s="83"/>
      <c r="J173" s="83"/>
      <c r="K173" s="78"/>
      <c r="L173" s="81">
        <f t="shared" si="31"/>
        <v>741.05062949577086</v>
      </c>
    </row>
    <row r="174" spans="1:12" ht="15.75" customHeight="1" x14ac:dyDescent="0.3">
      <c r="A174" s="80">
        <v>44117</v>
      </c>
      <c r="B174" s="74">
        <v>518.78997800000002</v>
      </c>
      <c r="C174" s="78">
        <f t="shared" si="28"/>
        <v>5.5437947066481863E-2</v>
      </c>
      <c r="D174" s="76">
        <f t="shared" si="29"/>
        <v>5.6840576891866237E-2</v>
      </c>
      <c r="E174" s="76">
        <f t="shared" si="30"/>
        <v>0.89872843248115808</v>
      </c>
      <c r="F174" s="82"/>
      <c r="G174" s="78"/>
      <c r="H174" s="78"/>
      <c r="I174" s="83"/>
      <c r="J174" s="83"/>
      <c r="K174" s="78"/>
      <c r="L174" s="81">
        <f t="shared" si="31"/>
        <v>754.93301870004348</v>
      </c>
    </row>
    <row r="175" spans="1:12" ht="15.75" customHeight="1" x14ac:dyDescent="0.3">
      <c r="A175" s="80">
        <v>44116</v>
      </c>
      <c r="B175" s="74">
        <v>491.540009</v>
      </c>
      <c r="C175" s="78">
        <f t="shared" si="28"/>
        <v>-1.7668101641574729E-3</v>
      </c>
      <c r="D175" s="76">
        <f t="shared" si="29"/>
        <v>5.6707732278135428E-2</v>
      </c>
      <c r="E175" s="76">
        <f t="shared" si="30"/>
        <v>0.89662797470978484</v>
      </c>
      <c r="F175" s="82"/>
      <c r="G175" s="78"/>
      <c r="H175" s="78"/>
      <c r="I175" s="83"/>
      <c r="J175" s="83"/>
      <c r="K175" s="78"/>
      <c r="L175" s="81">
        <f t="shared" si="31"/>
        <v>715.27939733295409</v>
      </c>
    </row>
    <row r="176" spans="1:12" ht="15.75" customHeight="1" x14ac:dyDescent="0.3">
      <c r="A176" s="80">
        <v>44113</v>
      </c>
      <c r="B176" s="74">
        <v>492.41000400000001</v>
      </c>
      <c r="C176" s="78">
        <f t="shared" si="28"/>
        <v>2.8962525018389584E-2</v>
      </c>
      <c r="D176" s="76">
        <f t="shared" si="29"/>
        <v>5.7184131348230333E-2</v>
      </c>
      <c r="E176" s="76">
        <f t="shared" si="30"/>
        <v>0.90416050539321546</v>
      </c>
      <c r="F176" s="82"/>
      <c r="G176" s="78"/>
      <c r="H176" s="78"/>
      <c r="I176" s="83"/>
      <c r="J176" s="83"/>
      <c r="K176" s="78"/>
      <c r="L176" s="81">
        <f t="shared" si="31"/>
        <v>716.54539702349541</v>
      </c>
    </row>
    <row r="177" spans="1:12" ht="15.75" customHeight="1" x14ac:dyDescent="0.3">
      <c r="A177" s="80">
        <v>44112</v>
      </c>
      <c r="B177" s="74">
        <v>478.54998799999998</v>
      </c>
      <c r="C177" s="78">
        <f t="shared" si="28"/>
        <v>-4.286213487637025E-3</v>
      </c>
      <c r="D177" s="76">
        <f t="shared" si="29"/>
        <v>5.7565052544345408E-2</v>
      </c>
      <c r="E177" s="76">
        <f t="shared" si="30"/>
        <v>0.91018339833701201</v>
      </c>
      <c r="F177" s="82"/>
      <c r="G177" s="78"/>
      <c r="H177" s="78"/>
      <c r="I177" s="83"/>
      <c r="J177" s="83"/>
      <c r="K177" s="78"/>
      <c r="L177" s="81">
        <f t="shared" si="31"/>
        <v>696.37657310278553</v>
      </c>
    </row>
    <row r="178" spans="1:12" ht="15.75" customHeight="1" x14ac:dyDescent="0.3">
      <c r="A178" s="80">
        <v>44111</v>
      </c>
      <c r="B178" s="74">
        <v>480.60998499999999</v>
      </c>
      <c r="C178" s="78">
        <f t="shared" si="28"/>
        <v>4.9346262415055353E-3</v>
      </c>
      <c r="D178" s="76">
        <f t="shared" si="29"/>
        <v>5.7549547676890501E-2</v>
      </c>
      <c r="E178" s="76">
        <f t="shared" si="30"/>
        <v>0.90993824485712937</v>
      </c>
      <c r="F178" s="82"/>
      <c r="G178" s="78"/>
      <c r="H178" s="78"/>
      <c r="I178" s="83"/>
      <c r="J178" s="83"/>
      <c r="K178" s="78"/>
      <c r="L178" s="81">
        <f t="shared" si="31"/>
        <v>699.37424040491499</v>
      </c>
    </row>
    <row r="179" spans="1:12" ht="15.75" customHeight="1" x14ac:dyDescent="0.3">
      <c r="A179" s="80">
        <v>44110</v>
      </c>
      <c r="B179" s="74">
        <v>478.25</v>
      </c>
      <c r="C179" s="78">
        <f t="shared" si="28"/>
        <v>-1.4669211268405702E-2</v>
      </c>
      <c r="D179" s="76">
        <f t="shared" si="29"/>
        <v>5.9050559394117748E-2</v>
      </c>
      <c r="E179" s="76">
        <f t="shared" si="30"/>
        <v>0.93367132396232289</v>
      </c>
      <c r="F179" s="82"/>
      <c r="G179" s="78"/>
      <c r="H179" s="78"/>
      <c r="I179" s="83"/>
      <c r="J179" s="83"/>
      <c r="K179" s="78"/>
      <c r="L179" s="81">
        <f t="shared" si="31"/>
        <v>695.94003643859082</v>
      </c>
    </row>
    <row r="180" spans="1:12" ht="15.75" customHeight="1" x14ac:dyDescent="0.3">
      <c r="A180" s="80">
        <v>44109</v>
      </c>
      <c r="B180" s="74">
        <v>485.36999500000002</v>
      </c>
      <c r="C180" s="78">
        <f t="shared" si="28"/>
        <v>6.5113823867757326E-3</v>
      </c>
      <c r="D180" s="76">
        <f t="shared" si="29"/>
        <v>5.9643215678756266E-2</v>
      </c>
      <c r="E180" s="76">
        <f t="shared" si="30"/>
        <v>0.94304204260767677</v>
      </c>
      <c r="F180" s="82"/>
      <c r="G180" s="78"/>
      <c r="H180" s="78"/>
      <c r="I180" s="83"/>
      <c r="J180" s="83"/>
      <c r="K180" s="78"/>
      <c r="L180" s="81">
        <f t="shared" si="31"/>
        <v>706.30091376162818</v>
      </c>
    </row>
    <row r="181" spans="1:12" ht="15.75" customHeight="1" x14ac:dyDescent="0.3">
      <c r="A181" s="80">
        <v>44106</v>
      </c>
      <c r="B181" s="74">
        <v>482.23001099999999</v>
      </c>
      <c r="C181" s="78">
        <f t="shared" si="28"/>
        <v>-1.5734880965131426E-3</v>
      </c>
      <c r="D181" s="76">
        <f t="shared" si="29"/>
        <v>5.9639814946828136E-2</v>
      </c>
      <c r="E181" s="76">
        <f t="shared" si="30"/>
        <v>0.9429882723146541</v>
      </c>
      <c r="F181" s="82"/>
      <c r="G181" s="78"/>
      <c r="H181" s="78"/>
      <c r="I181" s="83"/>
      <c r="J181" s="83"/>
      <c r="K181" s="78"/>
      <c r="L181" s="81">
        <f t="shared" si="31"/>
        <v>701.7316705219489</v>
      </c>
    </row>
    <row r="182" spans="1:12" ht="15.75" customHeight="1" x14ac:dyDescent="0.3">
      <c r="A182" s="80">
        <v>44105</v>
      </c>
      <c r="B182" s="74">
        <v>482.98998999999998</v>
      </c>
      <c r="C182" s="78">
        <f t="shared" si="28"/>
        <v>2.7397854568011359E-2</v>
      </c>
      <c r="D182" s="76">
        <f t="shared" si="29"/>
        <v>5.968145754827086E-2</v>
      </c>
      <c r="E182" s="76">
        <f t="shared" si="30"/>
        <v>0.94364669965592218</v>
      </c>
      <c r="F182" s="82"/>
      <c r="G182" s="78"/>
      <c r="H182" s="78"/>
      <c r="I182" s="83"/>
      <c r="J182" s="83"/>
      <c r="K182" s="78"/>
      <c r="L182" s="81">
        <f t="shared" si="31"/>
        <v>702.83757708327153</v>
      </c>
    </row>
    <row r="183" spans="1:12" ht="15.75" customHeight="1" x14ac:dyDescent="0.3">
      <c r="A183" s="80">
        <v>44104</v>
      </c>
      <c r="B183" s="74">
        <v>470.10998499999999</v>
      </c>
      <c r="C183" s="78">
        <f t="shared" si="28"/>
        <v>9.9032975295381132E-3</v>
      </c>
      <c r="D183" s="76">
        <f t="shared" si="29"/>
        <v>5.9939334681755142E-2</v>
      </c>
      <c r="E183" s="76">
        <f t="shared" si="30"/>
        <v>0.94772409514735023</v>
      </c>
      <c r="F183" s="82"/>
      <c r="G183" s="78"/>
      <c r="H183" s="78"/>
      <c r="I183" s="83"/>
      <c r="J183" s="83"/>
      <c r="K183" s="78"/>
      <c r="L183" s="81">
        <f t="shared" si="31"/>
        <v>684.09484598232177</v>
      </c>
    </row>
    <row r="184" spans="1:12" ht="15.75" customHeight="1" x14ac:dyDescent="0.3">
      <c r="A184" s="80">
        <v>44103</v>
      </c>
      <c r="B184" s="74">
        <v>465.5</v>
      </c>
      <c r="C184" s="78">
        <f t="shared" si="28"/>
        <v>-4.5441503954053997E-2</v>
      </c>
      <c r="D184" s="76">
        <f t="shared" si="29"/>
        <v>5.9970088468317161E-2</v>
      </c>
      <c r="E184" s="76">
        <f t="shared" si="30"/>
        <v>0.94821035520840347</v>
      </c>
      <c r="F184" s="82"/>
      <c r="G184" s="78"/>
      <c r="H184" s="78"/>
      <c r="I184" s="83"/>
      <c r="J184" s="83"/>
      <c r="K184" s="78"/>
      <c r="L184" s="81">
        <f t="shared" si="31"/>
        <v>677.38648606829906</v>
      </c>
    </row>
    <row r="185" spans="1:12" ht="15.75" customHeight="1" x14ac:dyDescent="0.3">
      <c r="A185" s="80">
        <v>44102</v>
      </c>
      <c r="B185" s="74">
        <v>487.66000400000001</v>
      </c>
      <c r="C185" s="78">
        <f t="shared" si="28"/>
        <v>-1.7804624370594158E-2</v>
      </c>
      <c r="D185" s="76">
        <f t="shared" si="29"/>
        <v>5.9752750303364639E-2</v>
      </c>
      <c r="E185" s="76">
        <f t="shared" si="30"/>
        <v>0.94477393708974677</v>
      </c>
      <c r="F185" s="82"/>
      <c r="G185" s="78"/>
      <c r="H185" s="78"/>
      <c r="I185" s="83"/>
      <c r="J185" s="83"/>
      <c r="K185" s="78"/>
      <c r="L185" s="81">
        <f t="shared" si="31"/>
        <v>709.63329002279841</v>
      </c>
    </row>
    <row r="186" spans="1:12" ht="15.75" customHeight="1" x14ac:dyDescent="0.3">
      <c r="A186" s="80">
        <v>44099</v>
      </c>
      <c r="B186" s="74">
        <v>496.5</v>
      </c>
      <c r="C186" s="78">
        <f t="shared" si="28"/>
        <v>6.7787836582936523E-2</v>
      </c>
      <c r="D186" s="76">
        <f t="shared" si="29"/>
        <v>5.9664232877954401E-2</v>
      </c>
      <c r="E186" s="76">
        <f t="shared" si="30"/>
        <v>0.94337435370519462</v>
      </c>
      <c r="F186" s="82"/>
      <c r="G186" s="78"/>
      <c r="H186" s="78"/>
      <c r="I186" s="83"/>
      <c r="J186" s="83"/>
      <c r="K186" s="78"/>
      <c r="L186" s="81">
        <f t="shared" si="31"/>
        <v>722.49707912547899</v>
      </c>
    </row>
    <row r="187" spans="1:12" ht="15.75" customHeight="1" x14ac:dyDescent="0.3">
      <c r="A187" s="80">
        <v>44098</v>
      </c>
      <c r="B187" s="74">
        <v>464.98001099999999</v>
      </c>
      <c r="C187" s="78">
        <f t="shared" si="28"/>
        <v>-7.1024689970680455E-2</v>
      </c>
      <c r="D187" s="76">
        <f t="shared" si="29"/>
        <v>5.9546270310824365E-2</v>
      </c>
      <c r="E187" s="76">
        <f t="shared" si="30"/>
        <v>0.94150920175133745</v>
      </c>
      <c r="F187" s="82"/>
      <c r="G187" s="78"/>
      <c r="H187" s="78"/>
      <c r="I187" s="83"/>
      <c r="J187" s="83"/>
      <c r="K187" s="78"/>
      <c r="L187" s="81">
        <f t="shared" si="31"/>
        <v>676.62980825625993</v>
      </c>
    </row>
    <row r="188" spans="1:12" ht="15.75" customHeight="1" x14ac:dyDescent="0.3">
      <c r="A188" s="80">
        <v>44097</v>
      </c>
      <c r="B188" s="74">
        <v>500.52999899999998</v>
      </c>
      <c r="C188" s="78">
        <f t="shared" si="28"/>
        <v>1.6098239755198085E-2</v>
      </c>
      <c r="D188" s="76">
        <f t="shared" si="29"/>
        <v>5.9356972134937701E-2</v>
      </c>
      <c r="E188" s="76">
        <f t="shared" si="30"/>
        <v>0.93851613478775242</v>
      </c>
      <c r="F188" s="82"/>
      <c r="G188" s="78"/>
      <c r="H188" s="78"/>
      <c r="I188" s="83"/>
      <c r="J188" s="83"/>
      <c r="K188" s="78"/>
      <c r="L188" s="81">
        <f t="shared" si="31"/>
        <v>728.36145476773186</v>
      </c>
    </row>
    <row r="189" spans="1:12" ht="15.75" customHeight="1" x14ac:dyDescent="0.3">
      <c r="A189" s="80">
        <v>44096</v>
      </c>
      <c r="B189" s="74">
        <v>492.60000600000001</v>
      </c>
      <c r="C189" s="78">
        <f t="shared" si="28"/>
        <v>5.1508111401993517E-2</v>
      </c>
      <c r="D189" s="76">
        <f t="shared" si="29"/>
        <v>5.9428363818053158E-2</v>
      </c>
      <c r="E189" s="76">
        <f t="shared" si="30"/>
        <v>0.9396449364109416</v>
      </c>
      <c r="F189" s="82"/>
      <c r="G189" s="78"/>
      <c r="H189" s="78"/>
      <c r="I189" s="83"/>
      <c r="J189" s="83"/>
      <c r="K189" s="78"/>
      <c r="L189" s="81">
        <f t="shared" si="31"/>
        <v>716.82188421388389</v>
      </c>
    </row>
    <row r="190" spans="1:12" ht="15.75" customHeight="1" x14ac:dyDescent="0.3">
      <c r="A190" s="80">
        <v>44095</v>
      </c>
      <c r="B190" s="74">
        <v>468.47000100000002</v>
      </c>
      <c r="C190" s="78">
        <f t="shared" si="28"/>
        <v>6.778654127674888E-2</v>
      </c>
      <c r="D190" s="76">
        <f t="shared" si="29"/>
        <v>5.9299160132888273E-2</v>
      </c>
      <c r="E190" s="76">
        <f t="shared" si="30"/>
        <v>0.93760204677489978</v>
      </c>
      <c r="F190" s="82"/>
      <c r="G190" s="78"/>
      <c r="H190" s="78"/>
      <c r="I190" s="83"/>
      <c r="J190" s="83"/>
      <c r="K190" s="78"/>
      <c r="L190" s="81">
        <f t="shared" si="31"/>
        <v>681.70837337444141</v>
      </c>
    </row>
    <row r="191" spans="1:12" ht="15.75" customHeight="1" x14ac:dyDescent="0.3">
      <c r="A191" s="80">
        <v>44092</v>
      </c>
      <c r="B191" s="74">
        <v>438.73001099999999</v>
      </c>
      <c r="C191" s="78">
        <f t="shared" si="28"/>
        <v>6.197884659606645E-2</v>
      </c>
      <c r="D191" s="76">
        <f t="shared" si="29"/>
        <v>5.9075027449869179E-2</v>
      </c>
      <c r="E191" s="76">
        <f t="shared" si="30"/>
        <v>0.93405819789277544</v>
      </c>
      <c r="F191" s="82"/>
      <c r="G191" s="78"/>
      <c r="H191" s="78"/>
      <c r="I191" s="83"/>
      <c r="J191" s="83"/>
      <c r="K191" s="78"/>
      <c r="L191" s="81">
        <f t="shared" si="31"/>
        <v>638.4313221997769</v>
      </c>
    </row>
    <row r="192" spans="1:12" ht="15.75" customHeight="1" x14ac:dyDescent="0.3">
      <c r="A192" s="80">
        <v>44091</v>
      </c>
      <c r="B192" s="74">
        <v>413.125</v>
      </c>
      <c r="C192" s="78">
        <f t="shared" si="28"/>
        <v>1.2139517461318361E-2</v>
      </c>
      <c r="D192" s="76">
        <f t="shared" si="29"/>
        <v>5.9031740145532863E-2</v>
      </c>
      <c r="E192" s="76">
        <f t="shared" si="30"/>
        <v>0.93337376551541718</v>
      </c>
      <c r="F192" s="82"/>
      <c r="G192" s="78"/>
      <c r="H192" s="78"/>
      <c r="I192" s="83"/>
      <c r="J192" s="83"/>
      <c r="K192" s="78"/>
      <c r="L192" s="81">
        <f t="shared" si="31"/>
        <v>601.17141150798284</v>
      </c>
    </row>
    <row r="193" spans="1:12" ht="15.75" customHeight="1" x14ac:dyDescent="0.3">
      <c r="A193" s="80">
        <v>44090</v>
      </c>
      <c r="B193" s="74">
        <v>408.17001299999998</v>
      </c>
      <c r="C193" s="78">
        <f t="shared" si="28"/>
        <v>-6.7406166022260239E-3</v>
      </c>
      <c r="D193" s="76">
        <f t="shared" si="29"/>
        <v>5.9361497190796163E-2</v>
      </c>
      <c r="E193" s="76">
        <f t="shared" si="30"/>
        <v>0.93858768220301358</v>
      </c>
      <c r="F193" s="82"/>
      <c r="G193" s="78"/>
      <c r="H193" s="78"/>
      <c r="I193" s="83"/>
      <c r="J193" s="83"/>
      <c r="K193" s="78"/>
      <c r="L193" s="81">
        <f t="shared" si="31"/>
        <v>593.96101143828548</v>
      </c>
    </row>
    <row r="194" spans="1:12" ht="15.75" customHeight="1" x14ac:dyDescent="0.3">
      <c r="A194" s="80">
        <v>44089</v>
      </c>
      <c r="B194" s="74">
        <v>410.94000199999999</v>
      </c>
      <c r="C194" s="78">
        <f t="shared" ref="C194:C257" si="32">B194/B195-1</f>
        <v>1.8413401937661833E-2</v>
      </c>
      <c r="D194" s="76">
        <f t="shared" ref="D194:D257" si="33">_xlfn.STDEV.P(C194:C283)</f>
        <v>5.9398387199943385E-2</v>
      </c>
      <c r="E194" s="76">
        <f t="shared" ref="E194:E257" si="34">D194*SQRT(250)</f>
        <v>0.93917096446206183</v>
      </c>
      <c r="F194" s="82"/>
      <c r="G194" s="78"/>
      <c r="H194" s="78"/>
      <c r="I194" s="83"/>
      <c r="J194" s="83"/>
      <c r="K194" s="78"/>
      <c r="L194" s="81">
        <f t="shared" ref="L194:L257" si="35">L195*(1+C194)</f>
        <v>597.99184519802304</v>
      </c>
    </row>
    <row r="195" spans="1:12" ht="15.75" customHeight="1" x14ac:dyDescent="0.3">
      <c r="A195" s="80">
        <v>44088</v>
      </c>
      <c r="B195" s="74">
        <v>403.51001000000002</v>
      </c>
      <c r="C195" s="78">
        <f t="shared" si="32"/>
        <v>5.3550939947780707E-2</v>
      </c>
      <c r="D195" s="76">
        <f t="shared" si="33"/>
        <v>5.9563170600380293E-2</v>
      </c>
      <c r="E195" s="76">
        <f t="shared" si="34"/>
        <v>0.94177641879190299</v>
      </c>
      <c r="F195" s="82"/>
      <c r="G195" s="78"/>
      <c r="H195" s="78"/>
      <c r="I195" s="83"/>
      <c r="J195" s="83"/>
      <c r="K195" s="78"/>
      <c r="L195" s="81">
        <f t="shared" si="35"/>
        <v>587.17986630995529</v>
      </c>
    </row>
    <row r="196" spans="1:12" ht="15.75" customHeight="1" x14ac:dyDescent="0.3">
      <c r="A196" s="80">
        <v>44085</v>
      </c>
      <c r="B196" s="74">
        <v>383</v>
      </c>
      <c r="C196" s="78">
        <f t="shared" si="32"/>
        <v>-3.8493834728901E-3</v>
      </c>
      <c r="D196" s="76">
        <f t="shared" si="33"/>
        <v>5.9445019271691879E-2</v>
      </c>
      <c r="E196" s="76">
        <f t="shared" si="34"/>
        <v>0.93990828225575007</v>
      </c>
      <c r="F196" s="82"/>
      <c r="G196" s="78"/>
      <c r="H196" s="78"/>
      <c r="I196" s="83"/>
      <c r="J196" s="83"/>
      <c r="K196" s="78"/>
      <c r="L196" s="81">
        <f t="shared" si="35"/>
        <v>557.33410131935227</v>
      </c>
    </row>
    <row r="197" spans="1:12" ht="15.75" customHeight="1" x14ac:dyDescent="0.3">
      <c r="A197" s="80">
        <v>44084</v>
      </c>
      <c r="B197" s="74">
        <v>384.48001099999999</v>
      </c>
      <c r="C197" s="78">
        <f t="shared" si="32"/>
        <v>-1.3268274296444615E-2</v>
      </c>
      <c r="D197" s="76">
        <f t="shared" si="33"/>
        <v>5.9420785201863044E-2</v>
      </c>
      <c r="E197" s="76">
        <f t="shared" si="34"/>
        <v>0.9395251079675766</v>
      </c>
      <c r="F197" s="82"/>
      <c r="G197" s="78"/>
      <c r="H197" s="78"/>
      <c r="I197" s="83"/>
      <c r="J197" s="83"/>
      <c r="K197" s="78"/>
      <c r="L197" s="81">
        <f t="shared" si="35"/>
        <v>559.487784349712</v>
      </c>
    </row>
    <row r="198" spans="1:12" ht="15.75" customHeight="1" x14ac:dyDescent="0.3">
      <c r="A198" s="80">
        <v>44083</v>
      </c>
      <c r="B198" s="74">
        <v>389.64999399999999</v>
      </c>
      <c r="C198" s="78">
        <f t="shared" si="32"/>
        <v>0.11049358312680146</v>
      </c>
      <c r="D198" s="76">
        <f t="shared" si="33"/>
        <v>5.9403759007569536E-2</v>
      </c>
      <c r="E198" s="76">
        <f t="shared" si="34"/>
        <v>0.9392559001983164</v>
      </c>
      <c r="F198" s="82"/>
      <c r="G198" s="78"/>
      <c r="H198" s="78"/>
      <c r="I198" s="83"/>
      <c r="J198" s="83"/>
      <c r="K198" s="78"/>
      <c r="L198" s="81">
        <f t="shared" si="35"/>
        <v>567.01104238924552</v>
      </c>
    </row>
    <row r="199" spans="1:12" ht="15.75" customHeight="1" x14ac:dyDescent="0.3">
      <c r="A199" s="80">
        <v>44082</v>
      </c>
      <c r="B199" s="74">
        <v>350.88000499999998</v>
      </c>
      <c r="C199" s="78">
        <f t="shared" si="32"/>
        <v>-5.1393682524790596E-2</v>
      </c>
      <c r="D199" s="76">
        <f t="shared" si="33"/>
        <v>5.8516226032392857E-2</v>
      </c>
      <c r="E199" s="76">
        <f t="shared" si="34"/>
        <v>0.92522277169799638</v>
      </c>
      <c r="F199" s="82"/>
      <c r="G199" s="78"/>
      <c r="H199" s="78"/>
      <c r="I199" s="83"/>
      <c r="J199" s="83"/>
      <c r="K199" s="78"/>
      <c r="L199" s="81">
        <f t="shared" si="35"/>
        <v>510.59371346633122</v>
      </c>
    </row>
    <row r="200" spans="1:12" ht="15.75" customHeight="1" x14ac:dyDescent="0.3">
      <c r="A200" s="80">
        <v>44078</v>
      </c>
      <c r="B200" s="74">
        <v>369.89001500000001</v>
      </c>
      <c r="C200" s="78">
        <f t="shared" si="32"/>
        <v>-2.9974802764545116E-2</v>
      </c>
      <c r="D200" s="76">
        <f t="shared" si="33"/>
        <v>5.8889250123885073E-2</v>
      </c>
      <c r="E200" s="76">
        <f t="shared" si="34"/>
        <v>0.93112080045414869</v>
      </c>
      <c r="F200" s="82"/>
      <c r="G200" s="78"/>
      <c r="H200" s="78"/>
      <c r="I200" s="83"/>
      <c r="J200" s="83"/>
      <c r="K200" s="78"/>
      <c r="L200" s="81">
        <f t="shared" si="35"/>
        <v>538.25670782513521</v>
      </c>
    </row>
    <row r="201" spans="1:12" ht="15.75" customHeight="1" x14ac:dyDescent="0.3">
      <c r="A201" s="80">
        <v>44077</v>
      </c>
      <c r="B201" s="74">
        <v>381.32000699999998</v>
      </c>
      <c r="C201" s="78">
        <f t="shared" si="32"/>
        <v>-9.9726110112976274E-2</v>
      </c>
      <c r="D201" s="76">
        <f t="shared" si="33"/>
        <v>5.9283925049955881E-2</v>
      </c>
      <c r="E201" s="76">
        <f t="shared" si="34"/>
        <v>0.93736115896286021</v>
      </c>
      <c r="F201" s="82"/>
      <c r="G201" s="78"/>
      <c r="H201" s="78"/>
      <c r="I201" s="83"/>
      <c r="J201" s="83"/>
      <c r="K201" s="78"/>
      <c r="L201" s="81">
        <f t="shared" si="35"/>
        <v>554.88940839800034</v>
      </c>
    </row>
    <row r="202" spans="1:12" ht="15.75" customHeight="1" x14ac:dyDescent="0.3">
      <c r="A202" s="80">
        <v>44076</v>
      </c>
      <c r="B202" s="74">
        <v>423.55999800000001</v>
      </c>
      <c r="C202" s="78">
        <f t="shared" si="32"/>
        <v>-7.4570132296663094E-2</v>
      </c>
      <c r="D202" s="76">
        <f t="shared" si="33"/>
        <v>5.8446300328845235E-2</v>
      </c>
      <c r="E202" s="76">
        <f t="shared" si="34"/>
        <v>0.9241171492469954</v>
      </c>
      <c r="F202" s="82"/>
      <c r="G202" s="78"/>
      <c r="H202" s="78"/>
      <c r="I202" s="83"/>
      <c r="J202" s="83"/>
      <c r="K202" s="78"/>
      <c r="L202" s="81">
        <f t="shared" si="35"/>
        <v>616.3562162928373</v>
      </c>
    </row>
    <row r="203" spans="1:12" ht="15.75" customHeight="1" x14ac:dyDescent="0.3">
      <c r="A203" s="80">
        <v>44075</v>
      </c>
      <c r="B203" s="74">
        <v>457.69000199999999</v>
      </c>
      <c r="C203" s="78">
        <f t="shared" si="32"/>
        <v>0.40784372055655993</v>
      </c>
      <c r="D203" s="76">
        <f t="shared" si="33"/>
        <v>5.7772704784971547E-2</v>
      </c>
      <c r="E203" s="76">
        <f t="shared" si="34"/>
        <v>0.91346666854509173</v>
      </c>
      <c r="F203" s="82"/>
      <c r="G203" s="78"/>
      <c r="H203" s="78"/>
      <c r="I203" s="83"/>
      <c r="J203" s="83"/>
      <c r="K203" s="78"/>
      <c r="L203" s="81">
        <f t="shared" si="35"/>
        <v>666.0215298890929</v>
      </c>
    </row>
    <row r="204" spans="1:12" ht="15.75" customHeight="1" x14ac:dyDescent="0.3">
      <c r="A204" s="80">
        <v>44074</v>
      </c>
      <c r="B204" s="74">
        <v>325.10000600000001</v>
      </c>
      <c r="C204" s="78">
        <f t="shared" si="32"/>
        <v>8.6310081028539098E-2</v>
      </c>
      <c r="D204" s="76">
        <f t="shared" si="33"/>
        <v>4.0522834073368298E-2</v>
      </c>
      <c r="E204" s="76">
        <f t="shared" si="34"/>
        <v>0.6407222645846129</v>
      </c>
      <c r="F204" s="82"/>
      <c r="G204" s="78"/>
      <c r="H204" s="78"/>
      <c r="I204" s="83"/>
      <c r="J204" s="83"/>
      <c r="K204" s="78"/>
      <c r="L204" s="81">
        <f t="shared" si="35"/>
        <v>473.07916366299236</v>
      </c>
    </row>
    <row r="205" spans="1:12" ht="15.75" customHeight="1" x14ac:dyDescent="0.3">
      <c r="A205" s="80">
        <v>44071</v>
      </c>
      <c r="B205" s="74">
        <v>299.26998900000001</v>
      </c>
      <c r="C205" s="78">
        <f t="shared" si="32"/>
        <v>1.5576205066626159E-2</v>
      </c>
      <c r="D205" s="76">
        <f t="shared" si="33"/>
        <v>4.1554873121630601E-2</v>
      </c>
      <c r="E205" s="76">
        <f t="shared" si="34"/>
        <v>0.6570402347183194</v>
      </c>
      <c r="F205" s="82"/>
      <c r="G205" s="78"/>
      <c r="H205" s="78"/>
      <c r="I205" s="83"/>
      <c r="J205" s="83"/>
      <c r="K205" s="78"/>
      <c r="L205" s="81">
        <f t="shared" si="35"/>
        <v>435.49182864534589</v>
      </c>
    </row>
    <row r="206" spans="1:12" ht="15.75" customHeight="1" x14ac:dyDescent="0.3">
      <c r="A206" s="80">
        <v>44070</v>
      </c>
      <c r="B206" s="74">
        <v>294.67999300000002</v>
      </c>
      <c r="C206" s="78">
        <f t="shared" si="32"/>
        <v>-1.9981576928903566E-3</v>
      </c>
      <c r="D206" s="76">
        <f t="shared" si="33"/>
        <v>4.1762016633724447E-2</v>
      </c>
      <c r="E206" s="76">
        <f t="shared" si="34"/>
        <v>0.66031546122203544</v>
      </c>
      <c r="F206" s="82"/>
      <c r="G206" s="78"/>
      <c r="H206" s="78"/>
      <c r="I206" s="83"/>
      <c r="J206" s="83"/>
      <c r="K206" s="78"/>
      <c r="L206" s="81">
        <f t="shared" si="35"/>
        <v>428.8125563327626</v>
      </c>
    </row>
    <row r="207" spans="1:12" ht="15.75" customHeight="1" x14ac:dyDescent="0.3">
      <c r="A207" s="80">
        <v>44069</v>
      </c>
      <c r="B207" s="74">
        <v>295.26998900000001</v>
      </c>
      <c r="C207" s="78">
        <f t="shared" si="32"/>
        <v>1.6629895905316827E-2</v>
      </c>
      <c r="D207" s="76">
        <f t="shared" si="33"/>
        <v>4.204083968972698E-2</v>
      </c>
      <c r="E207" s="76">
        <f t="shared" si="34"/>
        <v>0.66472404082771885</v>
      </c>
      <c r="F207" s="82"/>
      <c r="G207" s="78"/>
      <c r="H207" s="78"/>
      <c r="I207" s="83"/>
      <c r="J207" s="83"/>
      <c r="K207" s="78"/>
      <c r="L207" s="81">
        <f t="shared" si="35"/>
        <v>429.67110696054851</v>
      </c>
    </row>
    <row r="208" spans="1:12" ht="15.75" customHeight="1" x14ac:dyDescent="0.3">
      <c r="A208" s="80">
        <v>44068</v>
      </c>
      <c r="B208" s="74">
        <v>290.44000199999999</v>
      </c>
      <c r="C208" s="78">
        <f t="shared" si="32"/>
        <v>2.8907478492657956E-2</v>
      </c>
      <c r="D208" s="76">
        <f t="shared" si="33"/>
        <v>4.2063521093308694E-2</v>
      </c>
      <c r="E208" s="76">
        <f t="shared" si="34"/>
        <v>0.66508266530695737</v>
      </c>
      <c r="F208" s="82"/>
      <c r="G208" s="78"/>
      <c r="H208" s="78"/>
      <c r="I208" s="83"/>
      <c r="J208" s="83"/>
      <c r="K208" s="78"/>
      <c r="L208" s="81">
        <f t="shared" si="35"/>
        <v>422.64260444350111</v>
      </c>
    </row>
    <row r="209" spans="1:12" ht="15.75" customHeight="1" x14ac:dyDescent="0.3">
      <c r="A209" s="80">
        <v>44067</v>
      </c>
      <c r="B209" s="74">
        <v>282.27999899999998</v>
      </c>
      <c r="C209" s="78">
        <f t="shared" si="32"/>
        <v>-2.5545409344165715E-2</v>
      </c>
      <c r="D209" s="76">
        <f t="shared" si="33"/>
        <v>4.2017762379754471E-2</v>
      </c>
      <c r="E209" s="76">
        <f t="shared" si="34"/>
        <v>0.66435915651880462</v>
      </c>
      <c r="F209" s="82"/>
      <c r="G209" s="78"/>
      <c r="H209" s="78"/>
      <c r="I209" s="83"/>
      <c r="J209" s="83"/>
      <c r="K209" s="78"/>
      <c r="L209" s="81">
        <f t="shared" si="35"/>
        <v>410.76832784097309</v>
      </c>
    </row>
    <row r="210" spans="1:12" ht="15.75" customHeight="1" x14ac:dyDescent="0.3">
      <c r="A210" s="80">
        <v>44064</v>
      </c>
      <c r="B210" s="74">
        <v>289.67999300000002</v>
      </c>
      <c r="C210" s="78">
        <f t="shared" si="32"/>
        <v>-3.4745226634934623E-3</v>
      </c>
      <c r="D210" s="76">
        <f t="shared" si="33"/>
        <v>4.1905211657319669E-2</v>
      </c>
      <c r="E210" s="76">
        <f t="shared" si="34"/>
        <v>0.66257957334284767</v>
      </c>
      <c r="F210" s="82"/>
      <c r="G210" s="78"/>
      <c r="H210" s="78"/>
      <c r="I210" s="83"/>
      <c r="J210" s="83"/>
      <c r="K210" s="78"/>
      <c r="L210" s="81">
        <f t="shared" si="35"/>
        <v>421.53665422676585</v>
      </c>
    </row>
    <row r="211" spans="1:12" ht="15.75" customHeight="1" x14ac:dyDescent="0.3">
      <c r="A211" s="80">
        <v>44063</v>
      </c>
      <c r="B211" s="74">
        <v>290.69000199999999</v>
      </c>
      <c r="C211" s="78">
        <f t="shared" si="32"/>
        <v>6.2813028305618301E-2</v>
      </c>
      <c r="D211" s="76">
        <f t="shared" si="33"/>
        <v>4.2355876265240851E-2</v>
      </c>
      <c r="E211" s="76">
        <f t="shared" si="34"/>
        <v>0.66970520645213616</v>
      </c>
      <c r="F211" s="82"/>
      <c r="G211" s="78"/>
      <c r="H211" s="78"/>
      <c r="I211" s="83"/>
      <c r="J211" s="83"/>
      <c r="K211" s="78"/>
      <c r="L211" s="81">
        <f t="shared" si="35"/>
        <v>423.00639954880091</v>
      </c>
    </row>
    <row r="212" spans="1:12" ht="15.75" customHeight="1" x14ac:dyDescent="0.3">
      <c r="A212" s="80">
        <v>44062</v>
      </c>
      <c r="B212" s="74">
        <v>273.51001000000002</v>
      </c>
      <c r="C212" s="78">
        <f t="shared" si="32"/>
        <v>-1.1885759185798705E-2</v>
      </c>
      <c r="D212" s="76">
        <f t="shared" si="33"/>
        <v>4.2134315953506168E-2</v>
      </c>
      <c r="E212" s="76">
        <f t="shared" si="34"/>
        <v>0.66620203033124348</v>
      </c>
      <c r="F212" s="82"/>
      <c r="G212" s="78"/>
      <c r="H212" s="78"/>
      <c r="I212" s="83"/>
      <c r="J212" s="83"/>
      <c r="K212" s="78"/>
      <c r="L212" s="81">
        <f t="shared" si="35"/>
        <v>398.00641155403946</v>
      </c>
    </row>
    <row r="213" spans="1:12" ht="15.75" customHeight="1" x14ac:dyDescent="0.3">
      <c r="A213" s="80">
        <v>44061</v>
      </c>
      <c r="B213" s="74">
        <v>276.79998799999998</v>
      </c>
      <c r="C213" s="78">
        <f t="shared" si="32"/>
        <v>4.0015007477324893E-2</v>
      </c>
      <c r="D213" s="76">
        <f t="shared" si="33"/>
        <v>4.2962452628000636E-2</v>
      </c>
      <c r="E213" s="76">
        <f t="shared" si="34"/>
        <v>0.67929602085784346</v>
      </c>
      <c r="F213" s="82"/>
      <c r="G213" s="78"/>
      <c r="H213" s="78"/>
      <c r="I213" s="83"/>
      <c r="J213" s="83"/>
      <c r="K213" s="78"/>
      <c r="L213" s="81">
        <f t="shared" si="35"/>
        <v>402.79392312581604</v>
      </c>
    </row>
    <row r="214" spans="1:12" ht="15.75" customHeight="1" x14ac:dyDescent="0.3">
      <c r="A214" s="80">
        <v>44060</v>
      </c>
      <c r="B214" s="74">
        <v>266.14999399999999</v>
      </c>
      <c r="C214" s="78">
        <f t="shared" si="32"/>
        <v>8.6725693736871667E-2</v>
      </c>
      <c r="D214" s="76">
        <f t="shared" si="33"/>
        <v>4.3130095008056028E-2</v>
      </c>
      <c r="E214" s="76">
        <f t="shared" si="34"/>
        <v>0.68194667962457656</v>
      </c>
      <c r="F214" s="82"/>
      <c r="G214" s="78"/>
      <c r="H214" s="78"/>
      <c r="I214" s="83"/>
      <c r="J214" s="83"/>
      <c r="K214" s="78"/>
      <c r="L214" s="81">
        <f t="shared" si="35"/>
        <v>387.29626037112547</v>
      </c>
    </row>
    <row r="215" spans="1:12" ht="15.75" customHeight="1" x14ac:dyDescent="0.3">
      <c r="A215" s="80">
        <v>44057</v>
      </c>
      <c r="B215" s="74">
        <v>244.91000399999999</v>
      </c>
      <c r="C215" s="78">
        <f t="shared" si="32"/>
        <v>-9.4640889787664939E-3</v>
      </c>
      <c r="D215" s="76">
        <f t="shared" si="33"/>
        <v>4.2447805851967772E-2</v>
      </c>
      <c r="E215" s="76">
        <f t="shared" si="34"/>
        <v>0.67115874084421145</v>
      </c>
      <c r="F215" s="82"/>
      <c r="G215" s="78"/>
      <c r="H215" s="78"/>
      <c r="I215" s="83"/>
      <c r="J215" s="83"/>
      <c r="K215" s="78"/>
      <c r="L215" s="81">
        <f t="shared" si="35"/>
        <v>356.38824277665537</v>
      </c>
    </row>
    <row r="216" spans="1:12" ht="15.75" customHeight="1" x14ac:dyDescent="0.3">
      <c r="A216" s="80">
        <v>44056</v>
      </c>
      <c r="B216" s="74">
        <v>247.25</v>
      </c>
      <c r="C216" s="78">
        <f t="shared" si="32"/>
        <v>4.4482929011140149E-2</v>
      </c>
      <c r="D216" s="76">
        <f t="shared" si="33"/>
        <v>4.331370870420985E-2</v>
      </c>
      <c r="E216" s="76">
        <f t="shared" si="34"/>
        <v>0.68484986707181739</v>
      </c>
      <c r="F216" s="82"/>
      <c r="G216" s="78"/>
      <c r="H216" s="78"/>
      <c r="I216" s="83"/>
      <c r="J216" s="83"/>
      <c r="K216" s="78"/>
      <c r="L216" s="81">
        <f t="shared" si="35"/>
        <v>359.79335914154018</v>
      </c>
    </row>
    <row r="217" spans="1:12" ht="15.75" customHeight="1" x14ac:dyDescent="0.3">
      <c r="A217" s="80">
        <v>44055</v>
      </c>
      <c r="B217" s="74">
        <v>236.720001</v>
      </c>
      <c r="C217" s="78">
        <f t="shared" si="32"/>
        <v>2.4584522905521267E-2</v>
      </c>
      <c r="D217" s="76">
        <f t="shared" si="33"/>
        <v>4.3456332397667378E-2</v>
      </c>
      <c r="E217" s="76">
        <f t="shared" si="34"/>
        <v>0.68710494566997471</v>
      </c>
      <c r="F217" s="82"/>
      <c r="G217" s="78"/>
      <c r="H217" s="78"/>
      <c r="I217" s="83"/>
      <c r="J217" s="83"/>
      <c r="K217" s="78"/>
      <c r="L217" s="81">
        <f t="shared" si="35"/>
        <v>344.47031076149136</v>
      </c>
    </row>
    <row r="218" spans="1:12" ht="15.75" customHeight="1" x14ac:dyDescent="0.3">
      <c r="A218" s="80">
        <v>44054</v>
      </c>
      <c r="B218" s="74">
        <v>231.03999300000001</v>
      </c>
      <c r="C218" s="78">
        <f t="shared" si="32"/>
        <v>-7.5840028000000004E-2</v>
      </c>
      <c r="D218" s="76">
        <f t="shared" si="33"/>
        <v>4.3662330616894972E-2</v>
      </c>
      <c r="E218" s="76">
        <f t="shared" si="34"/>
        <v>0.69036206350346407</v>
      </c>
      <c r="F218" s="82"/>
      <c r="G218" s="78"/>
      <c r="H218" s="78"/>
      <c r="I218" s="83"/>
      <c r="J218" s="83"/>
      <c r="K218" s="78"/>
      <c r="L218" s="81">
        <f t="shared" si="35"/>
        <v>336.20487432763571</v>
      </c>
    </row>
    <row r="219" spans="1:12" ht="15.75" customHeight="1" x14ac:dyDescent="0.3">
      <c r="A219" s="80">
        <v>44053</v>
      </c>
      <c r="B219" s="74">
        <v>250</v>
      </c>
      <c r="C219" s="78">
        <f t="shared" si="32"/>
        <v>-3.3741779572683539E-2</v>
      </c>
      <c r="D219" s="76">
        <f t="shared" si="33"/>
        <v>4.4529897202205009E-2</v>
      </c>
      <c r="E219" s="76">
        <f t="shared" si="34"/>
        <v>0.70407949566063655</v>
      </c>
      <c r="F219" s="82"/>
      <c r="G219" s="78"/>
      <c r="H219" s="78"/>
      <c r="I219" s="83"/>
      <c r="J219" s="83"/>
      <c r="K219" s="78"/>
      <c r="L219" s="81">
        <f t="shared" si="35"/>
        <v>363.79510529983838</v>
      </c>
    </row>
    <row r="220" spans="1:12" ht="15.75" customHeight="1" x14ac:dyDescent="0.3">
      <c r="A220" s="80">
        <v>44050</v>
      </c>
      <c r="B220" s="74">
        <v>258.73001099999999</v>
      </c>
      <c r="C220" s="78">
        <f t="shared" si="32"/>
        <v>-3.5489241379310421E-2</v>
      </c>
      <c r="D220" s="76">
        <f t="shared" si="33"/>
        <v>4.492593172986873E-2</v>
      </c>
      <c r="E220" s="76">
        <f t="shared" si="34"/>
        <v>0.7103413513580682</v>
      </c>
      <c r="F220" s="82"/>
      <c r="G220" s="78"/>
      <c r="H220" s="78"/>
      <c r="I220" s="83"/>
      <c r="J220" s="83"/>
      <c r="K220" s="78"/>
      <c r="L220" s="81">
        <f t="shared" si="35"/>
        <v>376.49884638389335</v>
      </c>
    </row>
    <row r="221" spans="1:12" ht="15.75" customHeight="1" x14ac:dyDescent="0.3">
      <c r="A221" s="80">
        <v>44049</v>
      </c>
      <c r="B221" s="74">
        <v>268.25</v>
      </c>
      <c r="C221" s="78">
        <f t="shared" si="32"/>
        <v>-1.7039186889831859E-2</v>
      </c>
      <c r="D221" s="76">
        <f t="shared" si="33"/>
        <v>4.4886045266406389E-2</v>
      </c>
      <c r="E221" s="76">
        <f t="shared" si="34"/>
        <v>0.70971069099631778</v>
      </c>
      <c r="F221" s="82"/>
      <c r="G221" s="78"/>
      <c r="H221" s="78"/>
      <c r="I221" s="83"/>
      <c r="J221" s="83"/>
      <c r="K221" s="78"/>
      <c r="L221" s="81">
        <f t="shared" si="35"/>
        <v>390.35214798672661</v>
      </c>
    </row>
    <row r="222" spans="1:12" ht="15.75" customHeight="1" x14ac:dyDescent="0.3">
      <c r="A222" s="80">
        <v>44048</v>
      </c>
      <c r="B222" s="74">
        <v>272.89999399999999</v>
      </c>
      <c r="C222" s="78">
        <f t="shared" si="32"/>
        <v>2.0797479177040223E-2</v>
      </c>
      <c r="D222" s="76">
        <f t="shared" si="33"/>
        <v>4.4832174839334139E-2</v>
      </c>
      <c r="E222" s="76">
        <f t="shared" si="34"/>
        <v>0.70885892475594625</v>
      </c>
      <c r="F222" s="82"/>
      <c r="G222" s="78"/>
      <c r="H222" s="78"/>
      <c r="I222" s="83"/>
      <c r="J222" s="83"/>
      <c r="K222" s="78"/>
      <c r="L222" s="81">
        <f t="shared" si="35"/>
        <v>397.11872821422105</v>
      </c>
    </row>
    <row r="223" spans="1:12" ht="15.75" customHeight="1" x14ac:dyDescent="0.3">
      <c r="A223" s="80">
        <v>44047</v>
      </c>
      <c r="B223" s="74">
        <v>267.33999599999999</v>
      </c>
      <c r="C223" s="78">
        <f t="shared" si="32"/>
        <v>-2.4627014925373558E-3</v>
      </c>
      <c r="D223" s="76">
        <f t="shared" si="33"/>
        <v>4.5362935540497244E-2</v>
      </c>
      <c r="E223" s="76">
        <f t="shared" si="34"/>
        <v>0.71725098829686318</v>
      </c>
      <c r="F223" s="82"/>
      <c r="G223" s="78"/>
      <c r="H223" s="78"/>
      <c r="I223" s="83"/>
      <c r="J223" s="83"/>
      <c r="K223" s="78"/>
      <c r="L223" s="81">
        <f t="shared" si="35"/>
        <v>389.02792798271344</v>
      </c>
    </row>
    <row r="224" spans="1:12" ht="15.75" customHeight="1" x14ac:dyDescent="0.3">
      <c r="A224" s="80">
        <v>44046</v>
      </c>
      <c r="B224" s="74">
        <v>268</v>
      </c>
      <c r="C224" s="78">
        <f t="shared" si="32"/>
        <v>5.5492086873426327E-2</v>
      </c>
      <c r="D224" s="76">
        <f t="shared" si="33"/>
        <v>4.5371937524690223E-2</v>
      </c>
      <c r="E224" s="76">
        <f t="shared" si="34"/>
        <v>0.71739332216441642</v>
      </c>
      <c r="F224" s="82"/>
      <c r="G224" s="78"/>
      <c r="H224" s="78"/>
      <c r="I224" s="83"/>
      <c r="J224" s="83"/>
      <c r="K224" s="78"/>
      <c r="L224" s="81">
        <f t="shared" si="35"/>
        <v>389.98835288142669</v>
      </c>
    </row>
    <row r="225" spans="1:12" ht="15.75" customHeight="1" x14ac:dyDescent="0.3">
      <c r="A225" s="80">
        <v>44043</v>
      </c>
      <c r="B225" s="74">
        <v>253.91000399999999</v>
      </c>
      <c r="C225" s="78">
        <f t="shared" si="32"/>
        <v>1.5640015999999868E-2</v>
      </c>
      <c r="D225" s="76">
        <f t="shared" si="33"/>
        <v>4.5119787374787175E-2</v>
      </c>
      <c r="E225" s="76">
        <f t="shared" si="34"/>
        <v>0.71340647823418379</v>
      </c>
      <c r="F225" s="82"/>
      <c r="G225" s="78"/>
      <c r="H225" s="78"/>
      <c r="I225" s="83"/>
      <c r="J225" s="83"/>
      <c r="K225" s="78"/>
      <c r="L225" s="81">
        <f t="shared" si="35"/>
        <v>369.48486656744944</v>
      </c>
    </row>
    <row r="226" spans="1:12" ht="15.75" customHeight="1" x14ac:dyDescent="0.3">
      <c r="A226" s="80">
        <v>44042</v>
      </c>
      <c r="B226" s="74">
        <v>250</v>
      </c>
      <c r="C226" s="78">
        <f t="shared" si="32"/>
        <v>-9.4694679245194147E-3</v>
      </c>
      <c r="D226" s="76">
        <f t="shared" si="33"/>
        <v>4.8156470086027699E-2</v>
      </c>
      <c r="E226" s="76">
        <f t="shared" si="34"/>
        <v>0.76142064772806106</v>
      </c>
      <c r="F226" s="82"/>
      <c r="G226" s="78"/>
      <c r="H226" s="78"/>
      <c r="I226" s="83"/>
      <c r="J226" s="83"/>
      <c r="K226" s="78"/>
      <c r="L226" s="81">
        <f t="shared" si="35"/>
        <v>363.79510529983833</v>
      </c>
    </row>
    <row r="227" spans="1:12" ht="15.75" customHeight="1" x14ac:dyDescent="0.3">
      <c r="A227" s="80">
        <v>44041</v>
      </c>
      <c r="B227" s="74">
        <v>252.38999899999999</v>
      </c>
      <c r="C227" s="78">
        <f t="shared" si="32"/>
        <v>8.3276233574958169E-4</v>
      </c>
      <c r="D227" s="76">
        <f t="shared" si="33"/>
        <v>5.3182288796674838E-2</v>
      </c>
      <c r="E227" s="76">
        <f t="shared" si="34"/>
        <v>0.84088581889173963</v>
      </c>
      <c r="F227" s="82"/>
      <c r="G227" s="78"/>
      <c r="H227" s="78"/>
      <c r="I227" s="83"/>
      <c r="J227" s="83"/>
      <c r="K227" s="78"/>
      <c r="L227" s="81">
        <f t="shared" si="35"/>
        <v>367.27298505132433</v>
      </c>
    </row>
    <row r="228" spans="1:12" ht="15.75" customHeight="1" x14ac:dyDescent="0.3">
      <c r="A228" s="80">
        <v>44040</v>
      </c>
      <c r="B228" s="74">
        <v>252.179993</v>
      </c>
      <c r="C228" s="78">
        <f t="shared" si="32"/>
        <v>-5.9449529905686305E-4</v>
      </c>
      <c r="D228" s="76">
        <f t="shared" si="33"/>
        <v>5.3393429482321689E-2</v>
      </c>
      <c r="E228" s="76">
        <f t="shared" si="34"/>
        <v>0.84422424625860792</v>
      </c>
      <c r="F228" s="82"/>
      <c r="G228" s="78"/>
      <c r="H228" s="78"/>
      <c r="I228" s="83"/>
      <c r="J228" s="83"/>
      <c r="K228" s="78"/>
      <c r="L228" s="81">
        <f t="shared" si="35"/>
        <v>366.96738843178997</v>
      </c>
    </row>
    <row r="229" spans="1:12" ht="15.75" customHeight="1" x14ac:dyDescent="0.3">
      <c r="A229" s="80">
        <v>44039</v>
      </c>
      <c r="B229" s="74">
        <v>252.33000200000001</v>
      </c>
      <c r="C229" s="78">
        <f t="shared" si="32"/>
        <v>2.3402028093786775E-2</v>
      </c>
      <c r="D229" s="76">
        <f t="shared" si="33"/>
        <v>5.3496222350229418E-2</v>
      </c>
      <c r="E229" s="76">
        <f t="shared" si="34"/>
        <v>0.84584954420765424</v>
      </c>
      <c r="F229" s="82"/>
      <c r="G229" s="78"/>
      <c r="H229" s="78"/>
      <c r="I229" s="83"/>
      <c r="J229" s="83"/>
      <c r="K229" s="78"/>
      <c r="L229" s="81">
        <f t="shared" si="35"/>
        <v>367.18567859159367</v>
      </c>
    </row>
    <row r="230" spans="1:12" ht="15.75" customHeight="1" x14ac:dyDescent="0.3">
      <c r="A230" s="80">
        <v>44036</v>
      </c>
      <c r="B230" s="74">
        <v>246.55999800000001</v>
      </c>
      <c r="C230" s="78">
        <f t="shared" si="32"/>
        <v>-1.9642155069582445E-2</v>
      </c>
      <c r="D230" s="76">
        <f t="shared" si="33"/>
        <v>5.3831266269265134E-2</v>
      </c>
      <c r="E230" s="76">
        <f t="shared" si="34"/>
        <v>0.85114705370936372</v>
      </c>
      <c r="F230" s="82"/>
      <c r="G230" s="78"/>
      <c r="H230" s="78"/>
      <c r="I230" s="83"/>
      <c r="J230" s="83"/>
      <c r="K230" s="78"/>
      <c r="L230" s="81">
        <f t="shared" si="35"/>
        <v>358.7892817405517</v>
      </c>
    </row>
    <row r="231" spans="1:12" ht="15.75" customHeight="1" x14ac:dyDescent="0.3">
      <c r="A231" s="80">
        <v>44035</v>
      </c>
      <c r="B231" s="74">
        <v>251.5</v>
      </c>
      <c r="C231" s="78">
        <f t="shared" si="32"/>
        <v>-3.706253640951751E-2</v>
      </c>
      <c r="D231" s="76">
        <f t="shared" si="33"/>
        <v>5.3775927222261731E-2</v>
      </c>
      <c r="E231" s="76">
        <f t="shared" si="34"/>
        <v>0.85027206654899434</v>
      </c>
      <c r="F231" s="82"/>
      <c r="G231" s="78"/>
      <c r="H231" s="78"/>
      <c r="I231" s="83"/>
      <c r="J231" s="83"/>
      <c r="K231" s="78"/>
      <c r="L231" s="81">
        <f t="shared" si="35"/>
        <v>365.9778759316373</v>
      </c>
    </row>
    <row r="232" spans="1:12" ht="15.75" customHeight="1" x14ac:dyDescent="0.3">
      <c r="A232" s="80">
        <v>44034</v>
      </c>
      <c r="B232" s="74">
        <v>261.17999300000002</v>
      </c>
      <c r="C232" s="78">
        <f t="shared" si="32"/>
        <v>2.841310836727784E-3</v>
      </c>
      <c r="D232" s="76">
        <f t="shared" si="33"/>
        <v>5.3541592025964951E-2</v>
      </c>
      <c r="E232" s="76">
        <f t="shared" si="34"/>
        <v>0.84656690176779203</v>
      </c>
      <c r="F232" s="82"/>
      <c r="G232" s="78"/>
      <c r="H232" s="78"/>
      <c r="I232" s="83"/>
      <c r="J232" s="83"/>
      <c r="K232" s="78"/>
      <c r="L232" s="81">
        <f t="shared" si="35"/>
        <v>380.06401222258415</v>
      </c>
    </row>
    <row r="233" spans="1:12" ht="15.75" customHeight="1" x14ac:dyDescent="0.3">
      <c r="A233" s="80">
        <v>44033</v>
      </c>
      <c r="B233" s="74">
        <v>260.44000199999999</v>
      </c>
      <c r="C233" s="78">
        <f t="shared" si="32"/>
        <v>-3.030748899395852E-2</v>
      </c>
      <c r="D233" s="76">
        <f t="shared" si="33"/>
        <v>5.3624405584487493E-2</v>
      </c>
      <c r="E233" s="76">
        <f t="shared" si="34"/>
        <v>0.84787629909816642</v>
      </c>
      <c r="F233" s="82"/>
      <c r="G233" s="78"/>
      <c r="H233" s="78"/>
      <c r="I233" s="83"/>
      <c r="J233" s="83"/>
      <c r="K233" s="78"/>
      <c r="L233" s="81">
        <f t="shared" si="35"/>
        <v>378.98719180752039</v>
      </c>
    </row>
    <row r="234" spans="1:12" ht="15.75" customHeight="1" x14ac:dyDescent="0.3">
      <c r="A234" s="80">
        <v>44032</v>
      </c>
      <c r="B234" s="74">
        <v>268.57998700000002</v>
      </c>
      <c r="C234" s="78">
        <f t="shared" si="32"/>
        <v>8.9397236252862333E-2</v>
      </c>
      <c r="D234" s="76">
        <f t="shared" si="33"/>
        <v>5.348199176809821E-2</v>
      </c>
      <c r="E234" s="76">
        <f t="shared" si="34"/>
        <v>0.84562453894783063</v>
      </c>
      <c r="F234" s="82"/>
      <c r="G234" s="78"/>
      <c r="H234" s="78"/>
      <c r="I234" s="83"/>
      <c r="J234" s="83"/>
      <c r="K234" s="78"/>
      <c r="L234" s="81">
        <f t="shared" si="35"/>
        <v>390.83233860837686</v>
      </c>
    </row>
    <row r="235" spans="1:12" ht="15.75" customHeight="1" x14ac:dyDescent="0.3">
      <c r="A235" s="80">
        <v>44029</v>
      </c>
      <c r="B235" s="74">
        <v>246.53999300000001</v>
      </c>
      <c r="C235" s="78">
        <f t="shared" si="32"/>
        <v>-8.0469946742132148E-3</v>
      </c>
      <c r="D235" s="76">
        <f t="shared" si="33"/>
        <v>5.2842094068507477E-2</v>
      </c>
      <c r="E235" s="76">
        <f t="shared" si="34"/>
        <v>0.83550686794678608</v>
      </c>
      <c r="F235" s="82"/>
      <c r="G235" s="78"/>
      <c r="H235" s="78"/>
      <c r="I235" s="83"/>
      <c r="J235" s="83"/>
      <c r="K235" s="78"/>
      <c r="L235" s="81">
        <f t="shared" si="35"/>
        <v>358.76017085622561</v>
      </c>
    </row>
    <row r="236" spans="1:12" ht="15.75" customHeight="1" x14ac:dyDescent="0.3">
      <c r="A236" s="80">
        <v>44028</v>
      </c>
      <c r="B236" s="74">
        <v>248.53999300000001</v>
      </c>
      <c r="C236" s="78">
        <f t="shared" si="32"/>
        <v>-2.9974271992919133E-2</v>
      </c>
      <c r="D236" s="76">
        <f t="shared" si="33"/>
        <v>5.3142117060941921E-2</v>
      </c>
      <c r="E236" s="76">
        <f t="shared" si="34"/>
        <v>0.84025064797934768</v>
      </c>
      <c r="F236" s="82"/>
      <c r="G236" s="78"/>
      <c r="H236" s="78"/>
      <c r="I236" s="83"/>
      <c r="J236" s="83"/>
      <c r="K236" s="78"/>
      <c r="L236" s="81">
        <f t="shared" si="35"/>
        <v>361.6705316986243</v>
      </c>
    </row>
    <row r="237" spans="1:12" ht="15.75" customHeight="1" x14ac:dyDescent="0.3">
      <c r="A237" s="80">
        <v>44027</v>
      </c>
      <c r="B237" s="74">
        <v>256.22000100000002</v>
      </c>
      <c r="C237" s="78">
        <f t="shared" si="32"/>
        <v>-1.4576396501042366E-2</v>
      </c>
      <c r="D237" s="76">
        <f t="shared" si="33"/>
        <v>5.2997063735658149E-2</v>
      </c>
      <c r="E237" s="76">
        <f t="shared" si="34"/>
        <v>0.83795715352895761</v>
      </c>
      <c r="F237" s="82"/>
      <c r="G237" s="78"/>
      <c r="H237" s="78"/>
      <c r="I237" s="83"/>
      <c r="J237" s="83"/>
      <c r="K237" s="78"/>
      <c r="L237" s="81">
        <f t="shared" si="35"/>
        <v>372.8463289748787</v>
      </c>
    </row>
    <row r="238" spans="1:12" ht="15.75" customHeight="1" x14ac:dyDescent="0.3">
      <c r="A238" s="80">
        <v>44026</v>
      </c>
      <c r="B238" s="74">
        <v>260.01001000000002</v>
      </c>
      <c r="C238" s="78">
        <f t="shared" si="32"/>
        <v>-1.1140146498967995E-3</v>
      </c>
      <c r="D238" s="76">
        <f t="shared" si="33"/>
        <v>5.3881087196281166E-2</v>
      </c>
      <c r="E238" s="76">
        <f t="shared" si="34"/>
        <v>0.8519347917319221</v>
      </c>
      <c r="F238" s="82"/>
      <c r="G238" s="78"/>
      <c r="H238" s="78"/>
      <c r="I238" s="83"/>
      <c r="J238" s="83"/>
      <c r="K238" s="78"/>
      <c r="L238" s="81">
        <f t="shared" si="35"/>
        <v>378.36147586784801</v>
      </c>
    </row>
    <row r="239" spans="1:12" ht="15.75" customHeight="1" x14ac:dyDescent="0.3">
      <c r="A239" s="80">
        <v>44025</v>
      </c>
      <c r="B239" s="74">
        <v>260.29998799999998</v>
      </c>
      <c r="C239" s="78">
        <f t="shared" si="32"/>
        <v>-5.6439653757923258E-2</v>
      </c>
      <c r="D239" s="76">
        <f t="shared" si="33"/>
        <v>5.4240985494727591E-2</v>
      </c>
      <c r="E239" s="76">
        <f t="shared" si="34"/>
        <v>0.8576252834774708</v>
      </c>
      <c r="F239" s="82"/>
      <c r="G239" s="78"/>
      <c r="H239" s="78"/>
      <c r="I239" s="83"/>
      <c r="J239" s="83"/>
      <c r="K239" s="78"/>
      <c r="L239" s="81">
        <f t="shared" si="35"/>
        <v>378.78344617602653</v>
      </c>
    </row>
    <row r="240" spans="1:12" ht="15.75" customHeight="1" x14ac:dyDescent="0.3">
      <c r="A240" s="80">
        <v>44022</v>
      </c>
      <c r="B240" s="74">
        <v>275.86999500000002</v>
      </c>
      <c r="C240" s="78">
        <f t="shared" si="32"/>
        <v>2.3560426903994847E-2</v>
      </c>
      <c r="D240" s="76">
        <f t="shared" si="33"/>
        <v>5.3805398090514524E-2</v>
      </c>
      <c r="E240" s="76">
        <f t="shared" si="34"/>
        <v>0.85073804189050228</v>
      </c>
      <c r="F240" s="82"/>
      <c r="G240" s="78"/>
      <c r="H240" s="78"/>
      <c r="I240" s="83"/>
      <c r="J240" s="83"/>
      <c r="K240" s="78"/>
      <c r="L240" s="81">
        <f t="shared" si="35"/>
        <v>401.44061552036345</v>
      </c>
    </row>
    <row r="241" spans="1:12" ht="15.75" customHeight="1" x14ac:dyDescent="0.3">
      <c r="A241" s="80">
        <v>44021</v>
      </c>
      <c r="B241" s="74">
        <v>269.51998900000001</v>
      </c>
      <c r="C241" s="78">
        <f t="shared" si="32"/>
        <v>1.2015552402715457E-2</v>
      </c>
      <c r="D241" s="76">
        <f t="shared" si="33"/>
        <v>5.3867310091398134E-2</v>
      </c>
      <c r="E241" s="76">
        <f t="shared" si="34"/>
        <v>0.85171695657695512</v>
      </c>
      <c r="F241" s="82"/>
      <c r="G241" s="78"/>
      <c r="H241" s="78"/>
      <c r="I241" s="83"/>
      <c r="J241" s="83"/>
      <c r="K241" s="78"/>
      <c r="L241" s="81">
        <f t="shared" si="35"/>
        <v>392.20021111466502</v>
      </c>
    </row>
    <row r="242" spans="1:12" ht="15.75" customHeight="1" x14ac:dyDescent="0.3">
      <c r="A242" s="80">
        <v>44020</v>
      </c>
      <c r="B242" s="74">
        <v>266.32000699999998</v>
      </c>
      <c r="C242" s="78">
        <f t="shared" si="32"/>
        <v>1.6100728360914252E-2</v>
      </c>
      <c r="D242" s="76">
        <f t="shared" si="33"/>
        <v>5.4311389867252272E-2</v>
      </c>
      <c r="E242" s="76">
        <f t="shared" si="34"/>
        <v>0.85873847434953565</v>
      </c>
      <c r="F242" s="82"/>
      <c r="G242" s="78"/>
      <c r="H242" s="78"/>
      <c r="I242" s="83"/>
      <c r="J242" s="83"/>
      <c r="K242" s="78"/>
      <c r="L242" s="81">
        <f t="shared" si="35"/>
        <v>387.54365996007459</v>
      </c>
    </row>
    <row r="243" spans="1:12" ht="15.75" customHeight="1" x14ac:dyDescent="0.3">
      <c r="A243" s="80">
        <v>44019</v>
      </c>
      <c r="B243" s="74">
        <v>262.10000600000001</v>
      </c>
      <c r="C243" s="78">
        <f t="shared" si="32"/>
        <v>4.2145823754788925E-3</v>
      </c>
      <c r="D243" s="76">
        <f t="shared" si="33"/>
        <v>5.5071482452019233E-2</v>
      </c>
      <c r="E243" s="76">
        <f t="shared" si="34"/>
        <v>0.87075659335187672</v>
      </c>
      <c r="F243" s="82"/>
      <c r="G243" s="78"/>
      <c r="H243" s="78"/>
      <c r="I243" s="83"/>
      <c r="J243" s="83"/>
      <c r="K243" s="78"/>
      <c r="L243" s="81">
        <f t="shared" si="35"/>
        <v>381.4027971274329</v>
      </c>
    </row>
    <row r="244" spans="1:12" ht="15.75" customHeight="1" x14ac:dyDescent="0.3">
      <c r="A244" s="80">
        <v>44018</v>
      </c>
      <c r="B244" s="74">
        <v>261</v>
      </c>
      <c r="C244" s="78">
        <f t="shared" si="32"/>
        <v>-2.8271950342779739E-3</v>
      </c>
      <c r="D244" s="76">
        <f t="shared" si="33"/>
        <v>5.5331027539970143E-2</v>
      </c>
      <c r="E244" s="76">
        <f t="shared" si="34"/>
        <v>0.87486036151904467</v>
      </c>
      <c r="F244" s="82"/>
      <c r="G244" s="78"/>
      <c r="H244" s="78"/>
      <c r="I244" s="83"/>
      <c r="J244" s="83"/>
      <c r="K244" s="78"/>
      <c r="L244" s="81">
        <f t="shared" si="35"/>
        <v>379.80208993303108</v>
      </c>
    </row>
    <row r="245" spans="1:12" ht="15.75" customHeight="1" x14ac:dyDescent="0.3">
      <c r="A245" s="80">
        <v>44014</v>
      </c>
      <c r="B245" s="74">
        <v>261.73998999999998</v>
      </c>
      <c r="C245" s="78">
        <f t="shared" si="32"/>
        <v>1.0072106470263797E-2</v>
      </c>
      <c r="D245" s="76">
        <f t="shared" si="33"/>
        <v>5.5328363413276779E-2</v>
      </c>
      <c r="E245" s="76">
        <f t="shared" si="34"/>
        <v>0.87481823797741332</v>
      </c>
      <c r="F245" s="82"/>
      <c r="G245" s="78"/>
      <c r="H245" s="78"/>
      <c r="I245" s="83"/>
      <c r="J245" s="83"/>
      <c r="K245" s="78"/>
      <c r="L245" s="81">
        <f t="shared" si="35"/>
        <v>380.87890889291435</v>
      </c>
    </row>
    <row r="246" spans="1:12" ht="15.75" customHeight="1" x14ac:dyDescent="0.3">
      <c r="A246" s="80">
        <v>44013</v>
      </c>
      <c r="B246" s="74">
        <v>259.13000499999998</v>
      </c>
      <c r="C246" s="78">
        <f t="shared" si="32"/>
        <v>2.2047851046520961E-2</v>
      </c>
      <c r="D246" s="76">
        <f t="shared" si="33"/>
        <v>5.5334853936219119E-2</v>
      </c>
      <c r="E246" s="76">
        <f t="shared" si="34"/>
        <v>0.87492086215593012</v>
      </c>
      <c r="F246" s="82"/>
      <c r="G246" s="78"/>
      <c r="H246" s="78"/>
      <c r="I246" s="83"/>
      <c r="J246" s="83"/>
      <c r="K246" s="78"/>
      <c r="L246" s="81">
        <f t="shared" si="35"/>
        <v>377.08090982129039</v>
      </c>
    </row>
    <row r="247" spans="1:12" ht="15.75" customHeight="1" x14ac:dyDescent="0.3">
      <c r="A247" s="80">
        <v>44012</v>
      </c>
      <c r="B247" s="74">
        <v>253.53999300000001</v>
      </c>
      <c r="C247" s="78">
        <f t="shared" si="32"/>
        <v>2.0035383971961584E-2</v>
      </c>
      <c r="D247" s="76">
        <f t="shared" si="33"/>
        <v>5.5365318931278697E-2</v>
      </c>
      <c r="E247" s="76">
        <f t="shared" si="34"/>
        <v>0.87540255602240036</v>
      </c>
      <c r="F247" s="82"/>
      <c r="G247" s="78"/>
      <c r="H247" s="78"/>
      <c r="I247" s="83"/>
      <c r="J247" s="83"/>
      <c r="K247" s="78"/>
      <c r="L247" s="81">
        <f t="shared" si="35"/>
        <v>368.94643380462099</v>
      </c>
    </row>
    <row r="248" spans="1:12" ht="15.75" customHeight="1" x14ac:dyDescent="0.3">
      <c r="A248" s="80">
        <v>44011</v>
      </c>
      <c r="B248" s="74">
        <v>248.55999800000001</v>
      </c>
      <c r="C248" s="78">
        <f t="shared" si="32"/>
        <v>-3.2087189972921593E-2</v>
      </c>
      <c r="D248" s="76">
        <f t="shared" si="33"/>
        <v>5.5560083393128401E-2</v>
      </c>
      <c r="E248" s="76">
        <f t="shared" si="34"/>
        <v>0.8784820525559105</v>
      </c>
      <c r="F248" s="82"/>
      <c r="G248" s="78"/>
      <c r="H248" s="78"/>
      <c r="I248" s="83"/>
      <c r="J248" s="83"/>
      <c r="K248" s="78"/>
      <c r="L248" s="81">
        <f t="shared" si="35"/>
        <v>361.69964258295033</v>
      </c>
    </row>
    <row r="249" spans="1:12" ht="15.75" customHeight="1" x14ac:dyDescent="0.3">
      <c r="A249" s="80">
        <v>44008</v>
      </c>
      <c r="B249" s="74">
        <v>256.79998799999998</v>
      </c>
      <c r="C249" s="78">
        <f t="shared" si="32"/>
        <v>-1.0442841877274955E-2</v>
      </c>
      <c r="D249" s="76">
        <f t="shared" si="33"/>
        <v>5.5371321336246657E-2</v>
      </c>
      <c r="E249" s="76">
        <f t="shared" si="34"/>
        <v>0.87549746237808768</v>
      </c>
      <c r="F249" s="82"/>
      <c r="G249" s="78"/>
      <c r="H249" s="78"/>
      <c r="I249" s="83"/>
      <c r="J249" s="83"/>
      <c r="K249" s="78"/>
      <c r="L249" s="81">
        <f t="shared" si="35"/>
        <v>373.69031470182875</v>
      </c>
    </row>
    <row r="250" spans="1:12" ht="15.75" customHeight="1" x14ac:dyDescent="0.3">
      <c r="A250" s="80">
        <v>44007</v>
      </c>
      <c r="B250" s="74">
        <v>259.51001000000002</v>
      </c>
      <c r="C250" s="78">
        <f t="shared" si="32"/>
        <v>1.4107135930609083E-2</v>
      </c>
      <c r="D250" s="76">
        <f t="shared" si="33"/>
        <v>5.5757637305880639E-2</v>
      </c>
      <c r="E250" s="76">
        <f t="shared" si="34"/>
        <v>0.88160565418078685</v>
      </c>
      <c r="F250" s="82"/>
      <c r="G250" s="78"/>
      <c r="H250" s="78"/>
      <c r="I250" s="83"/>
      <c r="J250" s="83"/>
      <c r="K250" s="78"/>
      <c r="L250" s="81">
        <f t="shared" si="35"/>
        <v>377.63388565724836</v>
      </c>
    </row>
    <row r="251" spans="1:12" ht="15.75" customHeight="1" x14ac:dyDescent="0.3">
      <c r="A251" s="80">
        <v>44006</v>
      </c>
      <c r="B251" s="74">
        <v>255.89999399999999</v>
      </c>
      <c r="C251" s="78">
        <f t="shared" si="32"/>
        <v>1.2222602050730558E-2</v>
      </c>
      <c r="D251" s="76">
        <f t="shared" si="33"/>
        <v>5.5976813782596432E-2</v>
      </c>
      <c r="E251" s="76">
        <f t="shared" si="34"/>
        <v>0.88507113856055064</v>
      </c>
      <c r="F251" s="82"/>
      <c r="G251" s="78"/>
      <c r="H251" s="78"/>
      <c r="I251" s="83"/>
      <c r="J251" s="83"/>
      <c r="K251" s="78"/>
      <c r="L251" s="81">
        <f t="shared" si="35"/>
        <v>372.38066105383189</v>
      </c>
    </row>
    <row r="252" spans="1:12" ht="15.75" customHeight="1" x14ac:dyDescent="0.3">
      <c r="A252" s="80">
        <v>44005</v>
      </c>
      <c r="B252" s="74">
        <v>252.80999800000001</v>
      </c>
      <c r="C252" s="78">
        <f t="shared" si="32"/>
        <v>6.1288413876892101E-3</v>
      </c>
      <c r="D252" s="76">
        <f t="shared" si="33"/>
        <v>5.5976830814616796E-2</v>
      </c>
      <c r="E252" s="76">
        <f t="shared" si="34"/>
        <v>0.88507140786043814</v>
      </c>
      <c r="F252" s="82"/>
      <c r="G252" s="78"/>
      <c r="H252" s="78"/>
      <c r="I252" s="83"/>
      <c r="J252" s="83"/>
      <c r="K252" s="78"/>
      <c r="L252" s="81">
        <f t="shared" si="35"/>
        <v>367.88415937304757</v>
      </c>
    </row>
    <row r="253" spans="1:12" ht="15.75" customHeight="1" x14ac:dyDescent="0.3">
      <c r="A253" s="80">
        <v>44004</v>
      </c>
      <c r="B253" s="74">
        <v>251.270004</v>
      </c>
      <c r="C253" s="78">
        <f t="shared" si="32"/>
        <v>3.1994447708139528E-2</v>
      </c>
      <c r="D253" s="76">
        <f t="shared" si="33"/>
        <v>5.5974135269457458E-2</v>
      </c>
      <c r="E253" s="76">
        <f t="shared" si="34"/>
        <v>0.88502878754924141</v>
      </c>
      <c r="F253" s="82"/>
      <c r="G253" s="78"/>
      <c r="H253" s="78"/>
      <c r="I253" s="83"/>
      <c r="J253" s="83"/>
      <c r="K253" s="78"/>
      <c r="L253" s="81">
        <f t="shared" si="35"/>
        <v>365.64319025548303</v>
      </c>
    </row>
    <row r="254" spans="1:12" ht="15.75" customHeight="1" x14ac:dyDescent="0.3">
      <c r="A254" s="80">
        <v>44001</v>
      </c>
      <c r="B254" s="74">
        <v>243.479996</v>
      </c>
      <c r="C254" s="78">
        <f t="shared" si="32"/>
        <v>7.906565155665124E-3</v>
      </c>
      <c r="D254" s="76">
        <f t="shared" si="33"/>
        <v>5.5968973814775752E-2</v>
      </c>
      <c r="E254" s="76">
        <f t="shared" si="34"/>
        <v>0.88494717778507181</v>
      </c>
      <c r="F254" s="82"/>
      <c r="G254" s="78"/>
      <c r="H254" s="78"/>
      <c r="I254" s="83"/>
      <c r="J254" s="83"/>
      <c r="K254" s="78"/>
      <c r="L254" s="81">
        <f t="shared" si="35"/>
        <v>354.30732313289667</v>
      </c>
    </row>
    <row r="255" spans="1:12" ht="15.75" customHeight="1" x14ac:dyDescent="0.3">
      <c r="A255" s="80">
        <v>44000</v>
      </c>
      <c r="B255" s="74">
        <v>241.570007</v>
      </c>
      <c r="C255" s="78">
        <f t="shared" si="32"/>
        <v>2.0315982858506221E-2</v>
      </c>
      <c r="D255" s="76">
        <f t="shared" si="33"/>
        <v>5.6022693206646691E-2</v>
      </c>
      <c r="E255" s="76">
        <f t="shared" si="34"/>
        <v>0.88579655594922824</v>
      </c>
      <c r="F255" s="82"/>
      <c r="G255" s="78"/>
      <c r="H255" s="78"/>
      <c r="I255" s="83"/>
      <c r="J255" s="83"/>
      <c r="K255" s="78"/>
      <c r="L255" s="81">
        <f t="shared" si="35"/>
        <v>351.52794453539059</v>
      </c>
    </row>
    <row r="256" spans="1:12" ht="15.75" customHeight="1" x14ac:dyDescent="0.3">
      <c r="A256" s="80">
        <v>43999</v>
      </c>
      <c r="B256" s="74">
        <v>236.759995</v>
      </c>
      <c r="C256" s="78">
        <f t="shared" si="32"/>
        <v>-2.3911622063915061E-2</v>
      </c>
      <c r="D256" s="76">
        <f t="shared" si="33"/>
        <v>5.6016829008423842E-2</v>
      </c>
      <c r="E256" s="76">
        <f t="shared" si="34"/>
        <v>0.88570383483405368</v>
      </c>
      <c r="F256" s="82"/>
      <c r="G256" s="78"/>
      <c r="H256" s="78"/>
      <c r="I256" s="83"/>
      <c r="J256" s="83"/>
      <c r="K256" s="78"/>
      <c r="L256" s="81">
        <f t="shared" si="35"/>
        <v>344.52850924725664</v>
      </c>
    </row>
    <row r="257" spans="1:12" ht="15.75" customHeight="1" x14ac:dyDescent="0.3">
      <c r="A257" s="80">
        <v>43998</v>
      </c>
      <c r="B257" s="74">
        <v>242.55999800000001</v>
      </c>
      <c r="C257" s="78">
        <f t="shared" si="32"/>
        <v>1.4810450760430971E-2</v>
      </c>
      <c r="D257" s="76">
        <f t="shared" si="33"/>
        <v>5.5884378741766862E-2</v>
      </c>
      <c r="E257" s="76">
        <f t="shared" si="34"/>
        <v>0.8836096122373901</v>
      </c>
      <c r="F257" s="82"/>
      <c r="G257" s="76"/>
      <c r="H257" s="78"/>
      <c r="I257" s="76"/>
      <c r="J257" s="76"/>
      <c r="K257" s="78"/>
      <c r="L257" s="81">
        <f t="shared" si="35"/>
        <v>352.96856005575415</v>
      </c>
    </row>
    <row r="258" spans="1:12" ht="15.75" customHeight="1" x14ac:dyDescent="0.3">
      <c r="A258" s="80">
        <v>43997</v>
      </c>
      <c r="B258" s="74">
        <v>239.020004</v>
      </c>
      <c r="C258" s="78">
        <f t="shared" ref="C258:C321" si="36">B258/B259-1</f>
        <v>8.8830173308488192E-2</v>
      </c>
      <c r="D258" s="76">
        <f t="shared" ref="D258:D321" si="37">_xlfn.STDEV.P(C258:C347)</f>
        <v>5.5893546046129589E-2</v>
      </c>
      <c r="E258" s="76">
        <f t="shared" ref="E258:E321" si="38">D258*SQRT(250)</f>
        <v>0.88375456004634123</v>
      </c>
      <c r="F258" s="82"/>
      <c r="G258" s="76"/>
      <c r="H258" s="78"/>
      <c r="I258" s="76"/>
      <c r="J258" s="76"/>
      <c r="K258" s="78"/>
      <c r="L258" s="81">
        <f t="shared" ref="L258:L321" si="39">L259*(1+C258)</f>
        <v>347.81723009579093</v>
      </c>
    </row>
    <row r="259" spans="1:12" ht="15.75" customHeight="1" x14ac:dyDescent="0.3">
      <c r="A259" s="80">
        <v>43994</v>
      </c>
      <c r="B259" s="74">
        <v>219.520004</v>
      </c>
      <c r="C259" s="78">
        <f t="shared" si="36"/>
        <v>-1.1482878910342942E-2</v>
      </c>
      <c r="D259" s="76">
        <f t="shared" si="37"/>
        <v>5.5310356455015829E-2</v>
      </c>
      <c r="E259" s="76">
        <f t="shared" si="38"/>
        <v>0.87453352296823228</v>
      </c>
      <c r="F259" s="82"/>
      <c r="G259" s="76"/>
      <c r="H259" s="78"/>
      <c r="I259" s="76"/>
      <c r="J259" s="76"/>
      <c r="K259" s="78"/>
      <c r="L259" s="81">
        <f t="shared" si="39"/>
        <v>319.44121188240354</v>
      </c>
    </row>
    <row r="260" spans="1:12" ht="15.75" customHeight="1" x14ac:dyDescent="0.3">
      <c r="A260" s="80">
        <v>43993</v>
      </c>
      <c r="B260" s="74">
        <v>222.070007</v>
      </c>
      <c r="C260" s="78">
        <f t="shared" si="36"/>
        <v>4.7507147814547235E-3</v>
      </c>
      <c r="D260" s="76">
        <f t="shared" si="37"/>
        <v>5.5366427486329847E-2</v>
      </c>
      <c r="E260" s="76">
        <f t="shared" si="38"/>
        <v>0.87542008381676695</v>
      </c>
      <c r="F260" s="82"/>
      <c r="G260" s="76"/>
      <c r="H260" s="78"/>
      <c r="I260" s="76"/>
      <c r="J260" s="76"/>
      <c r="K260" s="78"/>
      <c r="L260" s="81">
        <f t="shared" si="39"/>
        <v>323.15192632200313</v>
      </c>
    </row>
    <row r="261" spans="1:12" ht="15.75" customHeight="1" x14ac:dyDescent="0.3">
      <c r="A261" s="80">
        <v>43992</v>
      </c>
      <c r="B261" s="74">
        <v>221.020004</v>
      </c>
      <c r="C261" s="78">
        <f t="shared" si="36"/>
        <v>7.5889653561931558E-2</v>
      </c>
      <c r="D261" s="76">
        <f t="shared" si="37"/>
        <v>5.7191277931802863E-2</v>
      </c>
      <c r="E261" s="76">
        <f t="shared" si="38"/>
        <v>0.90427350280110508</v>
      </c>
      <c r="F261" s="82"/>
      <c r="G261" s="76"/>
      <c r="H261" s="78"/>
      <c r="I261" s="76"/>
      <c r="J261" s="76"/>
      <c r="K261" s="78"/>
      <c r="L261" s="81">
        <f t="shared" si="39"/>
        <v>321.62398251420257</v>
      </c>
    </row>
    <row r="262" spans="1:12" ht="15.75" customHeight="1" x14ac:dyDescent="0.3">
      <c r="A262" s="80">
        <v>43991</v>
      </c>
      <c r="B262" s="74">
        <v>205.429993</v>
      </c>
      <c r="C262" s="78">
        <f t="shared" si="36"/>
        <v>-2.0969398837445641E-2</v>
      </c>
      <c r="D262" s="76">
        <f t="shared" si="37"/>
        <v>5.6818847257397005E-2</v>
      </c>
      <c r="E262" s="76">
        <f t="shared" si="38"/>
        <v>0.89838485679292968</v>
      </c>
      <c r="F262" s="82"/>
      <c r="G262" s="76"/>
      <c r="H262" s="78"/>
      <c r="I262" s="76"/>
      <c r="J262" s="76"/>
      <c r="K262" s="78"/>
      <c r="L262" s="81">
        <f t="shared" si="39"/>
        <v>298.93770374072</v>
      </c>
    </row>
    <row r="263" spans="1:12" ht="15.75" customHeight="1" x14ac:dyDescent="0.3">
      <c r="A263" s="80">
        <v>43990</v>
      </c>
      <c r="B263" s="74">
        <v>209.83000200000001</v>
      </c>
      <c r="C263" s="78">
        <f t="shared" si="36"/>
        <v>1.0741791597058015E-2</v>
      </c>
      <c r="D263" s="76">
        <f t="shared" si="37"/>
        <v>5.6705244641615596E-2</v>
      </c>
      <c r="E263" s="76">
        <f t="shared" si="38"/>
        <v>0.89658864172281849</v>
      </c>
      <c r="F263" s="82"/>
      <c r="G263" s="76"/>
      <c r="H263" s="78"/>
      <c r="I263" s="76"/>
      <c r="J263" s="76"/>
      <c r="K263" s="78"/>
      <c r="L263" s="81">
        <f t="shared" si="39"/>
        <v>305.34051069062099</v>
      </c>
    </row>
    <row r="264" spans="1:12" ht="15.75" customHeight="1" x14ac:dyDescent="0.3">
      <c r="A264" s="80">
        <v>43987</v>
      </c>
      <c r="B264" s="74">
        <v>207.60000600000001</v>
      </c>
      <c r="C264" s="78">
        <f t="shared" si="36"/>
        <v>-1.3073448640643304E-2</v>
      </c>
      <c r="D264" s="76">
        <f t="shared" si="37"/>
        <v>5.6728265053272928E-2</v>
      </c>
      <c r="E264" s="76">
        <f t="shared" si="38"/>
        <v>0.89695262639037776</v>
      </c>
      <c r="F264" s="82"/>
      <c r="G264" s="76"/>
      <c r="H264" s="78"/>
      <c r="I264" s="76"/>
      <c r="J264" s="76"/>
      <c r="K264" s="78"/>
      <c r="L264" s="81">
        <f t="shared" si="39"/>
        <v>302.09546417206815</v>
      </c>
    </row>
    <row r="265" spans="1:12" ht="15.75" customHeight="1" x14ac:dyDescent="0.3">
      <c r="A265" s="80">
        <v>43986</v>
      </c>
      <c r="B265" s="74">
        <v>210.35000600000001</v>
      </c>
      <c r="C265" s="78">
        <f t="shared" si="36"/>
        <v>-6.0392144110245738E-2</v>
      </c>
      <c r="D265" s="76">
        <f t="shared" si="37"/>
        <v>5.6658528028538248E-2</v>
      </c>
      <c r="E265" s="76">
        <f t="shared" si="38"/>
        <v>0.89584998721335229</v>
      </c>
      <c r="F265" s="82"/>
      <c r="G265" s="76"/>
      <c r="H265" s="78"/>
      <c r="I265" s="76"/>
      <c r="J265" s="76"/>
      <c r="K265" s="78"/>
      <c r="L265" s="81">
        <f t="shared" si="39"/>
        <v>306.09721033036641</v>
      </c>
    </row>
    <row r="266" spans="1:12" ht="15.75" customHeight="1" x14ac:dyDescent="0.3">
      <c r="A266" s="80">
        <v>43985</v>
      </c>
      <c r="B266" s="74">
        <v>223.86999499999999</v>
      </c>
      <c r="C266" s="78">
        <f t="shared" si="36"/>
        <v>7.5884240908455913E-2</v>
      </c>
      <c r="D266" s="76">
        <f t="shared" si="37"/>
        <v>5.6351404258235031E-2</v>
      </c>
      <c r="E266" s="76">
        <f t="shared" si="38"/>
        <v>0.89099393402466964</v>
      </c>
      <c r="F266" s="82"/>
      <c r="G266" s="76"/>
      <c r="H266" s="78"/>
      <c r="I266" s="76"/>
      <c r="J266" s="76"/>
      <c r="K266" s="78"/>
      <c r="L266" s="81">
        <f t="shared" si="39"/>
        <v>325.77123361799704</v>
      </c>
    </row>
    <row r="267" spans="1:12" ht="15.75" customHeight="1" x14ac:dyDescent="0.3">
      <c r="A267" s="80">
        <v>43984</v>
      </c>
      <c r="B267" s="74">
        <v>208.08000200000001</v>
      </c>
      <c r="C267" s="78">
        <f t="shared" si="36"/>
        <v>1.9250590818043367E-2</v>
      </c>
      <c r="D267" s="76">
        <f t="shared" si="37"/>
        <v>5.6077017806171192E-2</v>
      </c>
      <c r="E267" s="76">
        <f t="shared" si="38"/>
        <v>0.88665550328659792</v>
      </c>
      <c r="F267" s="82"/>
      <c r="G267" s="76"/>
      <c r="H267" s="78"/>
      <c r="I267" s="76"/>
      <c r="J267" s="76"/>
      <c r="K267" s="78"/>
      <c r="L267" s="81">
        <f t="shared" si="39"/>
        <v>302.79394495352221</v>
      </c>
    </row>
    <row r="268" spans="1:12" ht="15.75" customHeight="1" x14ac:dyDescent="0.3">
      <c r="A268" s="80">
        <v>43983</v>
      </c>
      <c r="B268" s="74">
        <v>204.14999399999999</v>
      </c>
      <c r="C268" s="78">
        <f t="shared" si="36"/>
        <v>0.13745263288283116</v>
      </c>
      <c r="D268" s="76">
        <f t="shared" si="37"/>
        <v>5.6145140266965647E-2</v>
      </c>
      <c r="E268" s="76">
        <f t="shared" si="38"/>
        <v>0.88773261396622793</v>
      </c>
      <c r="F268" s="82"/>
      <c r="G268" s="76"/>
      <c r="H268" s="78"/>
      <c r="I268" s="76"/>
      <c r="J268" s="76"/>
      <c r="K268" s="78"/>
      <c r="L268" s="81">
        <f t="shared" si="39"/>
        <v>297.07507425676539</v>
      </c>
    </row>
    <row r="269" spans="1:12" ht="15.75" customHeight="1" x14ac:dyDescent="0.3">
      <c r="A269" s="80">
        <v>43980</v>
      </c>
      <c r="B269" s="74">
        <v>179.479996</v>
      </c>
      <c r="C269" s="78">
        <f t="shared" si="36"/>
        <v>9.7401361710766743E-2</v>
      </c>
      <c r="D269" s="76">
        <f t="shared" si="37"/>
        <v>5.4636470448003342E-2</v>
      </c>
      <c r="E269" s="76">
        <f t="shared" si="38"/>
        <v>0.86387844964085403</v>
      </c>
      <c r="F269" s="82"/>
      <c r="G269" s="76"/>
      <c r="H269" s="78"/>
      <c r="I269" s="76"/>
      <c r="J269" s="76"/>
      <c r="K269" s="78"/>
      <c r="L269" s="81">
        <f t="shared" si="39"/>
        <v>261.17577617613819</v>
      </c>
    </row>
    <row r="270" spans="1:12" ht="15.75" customHeight="1" x14ac:dyDescent="0.3">
      <c r="A270" s="80">
        <v>43979</v>
      </c>
      <c r="B270" s="74">
        <v>163.550003</v>
      </c>
      <c r="C270" s="78">
        <f t="shared" si="36"/>
        <v>9.7549051691367961E-3</v>
      </c>
      <c r="D270" s="76">
        <f t="shared" si="37"/>
        <v>5.3865635633047949E-2</v>
      </c>
      <c r="E270" s="76">
        <f t="shared" si="38"/>
        <v>0.85169048106578671</v>
      </c>
      <c r="F270" s="82"/>
      <c r="G270" s="76"/>
      <c r="H270" s="78"/>
      <c r="I270" s="76"/>
      <c r="J270" s="76"/>
      <c r="K270" s="78"/>
      <c r="L270" s="81">
        <f t="shared" si="39"/>
        <v>237.99476225269544</v>
      </c>
    </row>
    <row r="271" spans="1:12" ht="15.75" customHeight="1" x14ac:dyDescent="0.3">
      <c r="A271" s="80">
        <v>43978</v>
      </c>
      <c r="B271" s="74">
        <v>161.970001</v>
      </c>
      <c r="C271" s="78">
        <f t="shared" si="36"/>
        <v>-1.237804268292686E-2</v>
      </c>
      <c r="D271" s="76">
        <f t="shared" si="37"/>
        <v>5.3896046242786766E-2</v>
      </c>
      <c r="E271" s="76">
        <f t="shared" si="38"/>
        <v>0.85217131502483257</v>
      </c>
      <c r="F271" s="82"/>
      <c r="G271" s="76"/>
      <c r="H271" s="78"/>
      <c r="I271" s="76"/>
      <c r="J271" s="76"/>
      <c r="K271" s="78"/>
      <c r="L271" s="81">
        <f t="shared" si="39"/>
        <v>235.69557427683964</v>
      </c>
    </row>
    <row r="272" spans="1:12" ht="15.75" customHeight="1" x14ac:dyDescent="0.3">
      <c r="A272" s="80">
        <v>43977</v>
      </c>
      <c r="B272" s="74">
        <v>164</v>
      </c>
      <c r="C272" s="78">
        <f t="shared" si="36"/>
        <v>-4.1272057070876444E-2</v>
      </c>
      <c r="D272" s="76">
        <f t="shared" si="37"/>
        <v>5.388901425371885E-2</v>
      </c>
      <c r="E272" s="76">
        <f t="shared" si="38"/>
        <v>0.85206012951515242</v>
      </c>
      <c r="F272" s="82"/>
      <c r="G272" s="76"/>
      <c r="H272" s="78"/>
      <c r="I272" s="76"/>
      <c r="J272" s="76"/>
      <c r="K272" s="78"/>
      <c r="L272" s="81">
        <f t="shared" si="39"/>
        <v>238.6495890766939</v>
      </c>
    </row>
    <row r="273" spans="1:12" ht="15.75" customHeight="1" x14ac:dyDescent="0.3">
      <c r="A273" s="80">
        <v>43973</v>
      </c>
      <c r="B273" s="74">
        <v>171.05999800000001</v>
      </c>
      <c r="C273" s="78">
        <f t="shared" si="36"/>
        <v>-5.6385572611670209E-3</v>
      </c>
      <c r="D273" s="76">
        <f t="shared" si="37"/>
        <v>5.378946050303348E-2</v>
      </c>
      <c r="E273" s="76">
        <f t="shared" si="38"/>
        <v>0.85048604650626081</v>
      </c>
      <c r="F273" s="82"/>
      <c r="G273" s="76"/>
      <c r="H273" s="78"/>
      <c r="I273" s="76"/>
      <c r="J273" s="76"/>
      <c r="K273" s="78"/>
      <c r="L273" s="81">
        <f t="shared" si="39"/>
        <v>248.92315994000052</v>
      </c>
    </row>
    <row r="274" spans="1:12" ht="15.75" customHeight="1" x14ac:dyDescent="0.3">
      <c r="A274" s="80">
        <v>43972</v>
      </c>
      <c r="B274" s="74">
        <v>172.029999</v>
      </c>
      <c r="C274" s="78">
        <f t="shared" si="36"/>
        <v>-1.9660343507188149E-2</v>
      </c>
      <c r="D274" s="76">
        <f t="shared" si="37"/>
        <v>5.3814162781976912E-2</v>
      </c>
      <c r="E274" s="76">
        <f t="shared" si="38"/>
        <v>0.85087662383055118</v>
      </c>
      <c r="F274" s="82"/>
      <c r="G274" s="76"/>
      <c r="H274" s="78"/>
      <c r="I274" s="76"/>
      <c r="J274" s="76"/>
      <c r="K274" s="78"/>
      <c r="L274" s="81">
        <f t="shared" si="39"/>
        <v>250.33468640374431</v>
      </c>
    </row>
    <row r="275" spans="1:12" ht="15.75" customHeight="1" x14ac:dyDescent="0.3">
      <c r="A275" s="80">
        <v>43971</v>
      </c>
      <c r="B275" s="74">
        <v>175.479996</v>
      </c>
      <c r="C275" s="78">
        <f t="shared" si="36"/>
        <v>1.0363905300249554E-2</v>
      </c>
      <c r="D275" s="76">
        <f t="shared" si="37"/>
        <v>5.3717269979968417E-2</v>
      </c>
      <c r="E275" s="76">
        <f t="shared" si="38"/>
        <v>0.84934461411443818</v>
      </c>
      <c r="F275" s="82"/>
      <c r="G275" s="76"/>
      <c r="H275" s="78"/>
      <c r="I275" s="76"/>
      <c r="J275" s="76"/>
      <c r="K275" s="78"/>
      <c r="L275" s="81">
        <f t="shared" si="39"/>
        <v>255.35505449134081</v>
      </c>
    </row>
    <row r="276" spans="1:12" ht="15.75" customHeight="1" x14ac:dyDescent="0.3">
      <c r="A276" s="80">
        <v>43970</v>
      </c>
      <c r="B276" s="74">
        <v>173.679993</v>
      </c>
      <c r="C276" s="78">
        <f t="shared" si="36"/>
        <v>5.4587351331746303E-2</v>
      </c>
      <c r="D276" s="76">
        <f t="shared" si="37"/>
        <v>5.371949045854018E-2</v>
      </c>
      <c r="E276" s="76">
        <f t="shared" si="38"/>
        <v>0.84937972296335007</v>
      </c>
      <c r="F276" s="82"/>
      <c r="G276" s="76"/>
      <c r="H276" s="78"/>
      <c r="I276" s="76"/>
      <c r="J276" s="76"/>
      <c r="K276" s="78"/>
      <c r="L276" s="81">
        <f t="shared" si="39"/>
        <v>252.7357253676407</v>
      </c>
    </row>
    <row r="277" spans="1:12" ht="15.75" customHeight="1" x14ac:dyDescent="0.3">
      <c r="A277" s="80">
        <v>43969</v>
      </c>
      <c r="B277" s="74">
        <v>164.69000199999999</v>
      </c>
      <c r="C277" s="78">
        <f t="shared" si="36"/>
        <v>-5.7999198558609022E-2</v>
      </c>
      <c r="D277" s="76">
        <f t="shared" si="37"/>
        <v>5.353150783827601E-2</v>
      </c>
      <c r="E277" s="76">
        <f t="shared" si="38"/>
        <v>0.84640745676054363</v>
      </c>
      <c r="F277" s="82"/>
      <c r="G277" s="76"/>
      <c r="H277" s="78"/>
      <c r="I277" s="76"/>
      <c r="J277" s="76"/>
      <c r="K277" s="78"/>
      <c r="L277" s="81">
        <f t="shared" si="39"/>
        <v>239.65366647768229</v>
      </c>
    </row>
    <row r="278" spans="1:12" ht="15.75" customHeight="1" x14ac:dyDescent="0.3">
      <c r="A278" s="80">
        <v>43966</v>
      </c>
      <c r="B278" s="74">
        <v>174.83000200000001</v>
      </c>
      <c r="C278" s="78">
        <f t="shared" si="36"/>
        <v>4.1212541451669749E-2</v>
      </c>
      <c r="D278" s="76">
        <f t="shared" si="37"/>
        <v>5.3036484032413046E-2</v>
      </c>
      <c r="E278" s="76">
        <f t="shared" si="38"/>
        <v>0.83858044314788371</v>
      </c>
      <c r="F278" s="82"/>
      <c r="G278" s="76"/>
      <c r="H278" s="78"/>
      <c r="I278" s="76"/>
      <c r="J278" s="76"/>
      <c r="K278" s="78"/>
      <c r="L278" s="81">
        <f t="shared" si="39"/>
        <v>254.40919594864374</v>
      </c>
    </row>
    <row r="279" spans="1:12" ht="15.75" customHeight="1" x14ac:dyDescent="0.3">
      <c r="A279" s="80">
        <v>43965</v>
      </c>
      <c r="B279" s="74">
        <v>167.91000399999999</v>
      </c>
      <c r="C279" s="78">
        <f t="shared" si="36"/>
        <v>4.6069463001492394E-3</v>
      </c>
      <c r="D279" s="76">
        <f t="shared" si="37"/>
        <v>5.2955368335679751E-2</v>
      </c>
      <c r="E279" s="76">
        <f t="shared" si="38"/>
        <v>0.83729789136954025</v>
      </c>
      <c r="F279" s="82"/>
      <c r="G279" s="76"/>
      <c r="H279" s="78"/>
      <c r="I279" s="76"/>
      <c r="J279" s="76"/>
      <c r="K279" s="78"/>
      <c r="L279" s="81">
        <f t="shared" si="39"/>
        <v>244.33935034430502</v>
      </c>
    </row>
    <row r="280" spans="1:12" ht="15.75" customHeight="1" x14ac:dyDescent="0.3">
      <c r="A280" s="80">
        <v>43964</v>
      </c>
      <c r="B280" s="74">
        <v>167.13999899999999</v>
      </c>
      <c r="C280" s="78">
        <f t="shared" si="36"/>
        <v>3.7878826783108277E-2</v>
      </c>
      <c r="D280" s="76">
        <f t="shared" si="37"/>
        <v>5.3070817468519021E-2</v>
      </c>
      <c r="E280" s="76">
        <f t="shared" si="38"/>
        <v>0.83912330243785738</v>
      </c>
      <c r="F280" s="82"/>
      <c r="G280" s="76"/>
      <c r="H280" s="78"/>
      <c r="I280" s="76"/>
      <c r="J280" s="76"/>
      <c r="K280" s="78"/>
      <c r="L280" s="81">
        <f t="shared" si="39"/>
        <v>243.21885414407942</v>
      </c>
    </row>
    <row r="281" spans="1:12" ht="15.75" customHeight="1" x14ac:dyDescent="0.3">
      <c r="A281" s="80">
        <v>43963</v>
      </c>
      <c r="B281" s="74">
        <v>161.03999300000001</v>
      </c>
      <c r="C281" s="78">
        <f t="shared" si="36"/>
        <v>-3.2676616594824903E-2</v>
      </c>
      <c r="D281" s="76">
        <f t="shared" si="37"/>
        <v>5.3104770456968931E-2</v>
      </c>
      <c r="E281" s="76">
        <f t="shared" si="38"/>
        <v>0.83966014632221286</v>
      </c>
      <c r="F281" s="82"/>
      <c r="G281" s="76"/>
      <c r="H281" s="78"/>
      <c r="I281" s="76"/>
      <c r="J281" s="76"/>
      <c r="K281" s="78"/>
      <c r="L281" s="81">
        <f t="shared" si="39"/>
        <v>234.34224484368087</v>
      </c>
    </row>
    <row r="282" spans="1:12" ht="15.75" customHeight="1" x14ac:dyDescent="0.3">
      <c r="A282" s="80">
        <v>43962</v>
      </c>
      <c r="B282" s="74">
        <v>166.479996</v>
      </c>
      <c r="C282" s="78">
        <f t="shared" si="36"/>
        <v>7.1299886922775668E-2</v>
      </c>
      <c r="D282" s="76">
        <f t="shared" si="37"/>
        <v>5.2903769922856621E-2</v>
      </c>
      <c r="E282" s="76">
        <f t="shared" si="38"/>
        <v>0.8364820488286866</v>
      </c>
      <c r="F282" s="82"/>
      <c r="G282" s="76"/>
      <c r="H282" s="78"/>
      <c r="I282" s="76"/>
      <c r="J282" s="76"/>
      <c r="K282" s="78"/>
      <c r="L282" s="81">
        <f t="shared" si="39"/>
        <v>242.2584307005466</v>
      </c>
    </row>
    <row r="283" spans="1:12" ht="15.75" customHeight="1" x14ac:dyDescent="0.3">
      <c r="A283" s="80">
        <v>43959</v>
      </c>
      <c r="B283" s="74">
        <v>155.39999399999999</v>
      </c>
      <c r="C283" s="78">
        <f t="shared" si="36"/>
        <v>-1.5209182220357831E-2</v>
      </c>
      <c r="D283" s="76">
        <f t="shared" si="37"/>
        <v>5.2527674399430124E-2</v>
      </c>
      <c r="E283" s="76">
        <f t="shared" si="38"/>
        <v>0.83053545646958182</v>
      </c>
      <c r="F283" s="82"/>
      <c r="G283" s="76"/>
      <c r="H283" s="78"/>
      <c r="I283" s="76"/>
      <c r="J283" s="76"/>
      <c r="K283" s="78"/>
      <c r="L283" s="81">
        <f t="shared" si="39"/>
        <v>226.1350287232969</v>
      </c>
    </row>
    <row r="284" spans="1:12" ht="15.75" customHeight="1" x14ac:dyDescent="0.3">
      <c r="A284" s="80">
        <v>43958</v>
      </c>
      <c r="B284" s="74">
        <v>157.800003</v>
      </c>
      <c r="C284" s="78">
        <f t="shared" si="36"/>
        <v>5.4883396079507873E-2</v>
      </c>
      <c r="D284" s="76">
        <f t="shared" si="37"/>
        <v>5.2463524581215663E-2</v>
      </c>
      <c r="E284" s="76">
        <f t="shared" si="38"/>
        <v>0.82952115878436461</v>
      </c>
      <c r="F284" s="82"/>
      <c r="G284" s="76"/>
      <c r="H284" s="78"/>
      <c r="I284" s="76"/>
      <c r="J284" s="76"/>
      <c r="K284" s="78"/>
      <c r="L284" s="81">
        <f t="shared" si="39"/>
        <v>229.62747483079914</v>
      </c>
    </row>
    <row r="285" spans="1:12" ht="15.75" customHeight="1" x14ac:dyDescent="0.3">
      <c r="A285" s="80">
        <v>43957</v>
      </c>
      <c r="B285" s="74">
        <v>149.58999600000001</v>
      </c>
      <c r="C285" s="78">
        <f t="shared" si="36"/>
        <v>3.2937362031753015E-2</v>
      </c>
      <c r="D285" s="76">
        <f t="shared" si="37"/>
        <v>5.2309836858931515E-2</v>
      </c>
      <c r="E285" s="76">
        <f t="shared" si="38"/>
        <v>0.82709114253025795</v>
      </c>
      <c r="F285" s="82"/>
      <c r="G285" s="76"/>
      <c r="H285" s="78"/>
      <c r="I285" s="76"/>
      <c r="J285" s="76"/>
      <c r="K285" s="78"/>
      <c r="L285" s="81">
        <f t="shared" si="39"/>
        <v>217.68043338648951</v>
      </c>
    </row>
    <row r="286" spans="1:12" ht="15.75" customHeight="1" x14ac:dyDescent="0.3">
      <c r="A286" s="80">
        <v>43956</v>
      </c>
      <c r="B286" s="74">
        <v>144.820007</v>
      </c>
      <c r="C286" s="78">
        <f t="shared" si="36"/>
        <v>9.6207820744453887E-3</v>
      </c>
      <c r="D286" s="76">
        <f t="shared" si="37"/>
        <v>5.2256988921254792E-2</v>
      </c>
      <c r="E286" s="76">
        <f t="shared" si="38"/>
        <v>0.82625554326675266</v>
      </c>
      <c r="F286" s="82"/>
      <c r="G286" s="76"/>
      <c r="H286" s="78"/>
      <c r="I286" s="76"/>
      <c r="J286" s="76"/>
      <c r="K286" s="78"/>
      <c r="L286" s="81">
        <f t="shared" si="39"/>
        <v>210.73923878435323</v>
      </c>
    </row>
    <row r="287" spans="1:12" ht="15.75" customHeight="1" x14ac:dyDescent="0.3">
      <c r="A287" s="80">
        <v>43955</v>
      </c>
      <c r="B287" s="74">
        <v>143.44000199999999</v>
      </c>
      <c r="C287" s="78">
        <f t="shared" si="36"/>
        <v>3.5219428914829987E-2</v>
      </c>
      <c r="D287" s="76">
        <f t="shared" si="37"/>
        <v>5.2259980926902448E-2</v>
      </c>
      <c r="E287" s="76">
        <f t="shared" si="38"/>
        <v>0.82630285102984602</v>
      </c>
      <c r="F287" s="82"/>
      <c r="G287" s="76"/>
      <c r="H287" s="78"/>
      <c r="I287" s="76"/>
      <c r="J287" s="76"/>
      <c r="K287" s="78"/>
      <c r="L287" s="81">
        <f t="shared" si="39"/>
        <v>208.73108252719601</v>
      </c>
    </row>
    <row r="288" spans="1:12" ht="15.75" customHeight="1" x14ac:dyDescent="0.3">
      <c r="A288" s="80">
        <v>43952</v>
      </c>
      <c r="B288" s="74">
        <v>138.55999800000001</v>
      </c>
      <c r="C288" s="78">
        <f t="shared" si="36"/>
        <v>2.5079529852475302E-2</v>
      </c>
      <c r="D288" s="76">
        <f t="shared" si="37"/>
        <v>5.2239394919915853E-2</v>
      </c>
      <c r="E288" s="76">
        <f t="shared" si="38"/>
        <v>0.82597735767981706</v>
      </c>
      <c r="F288" s="82"/>
      <c r="G288" s="76"/>
      <c r="H288" s="78"/>
      <c r="I288" s="76"/>
      <c r="J288" s="76"/>
      <c r="K288" s="78"/>
      <c r="L288" s="81">
        <f t="shared" si="39"/>
        <v>201.6297962510215</v>
      </c>
    </row>
    <row r="289" spans="1:12" ht="15.75" customHeight="1" x14ac:dyDescent="0.3">
      <c r="A289" s="80">
        <v>43951</v>
      </c>
      <c r="B289" s="74">
        <v>135.16999799999999</v>
      </c>
      <c r="C289" s="78">
        <f t="shared" si="36"/>
        <v>-7.7211894516982404E-2</v>
      </c>
      <c r="D289" s="76">
        <f t="shared" si="37"/>
        <v>5.2293320928990854E-2</v>
      </c>
      <c r="E289" s="76">
        <f t="shared" si="38"/>
        <v>0.82683000274881668</v>
      </c>
      <c r="F289" s="82"/>
      <c r="G289" s="76"/>
      <c r="H289" s="78"/>
      <c r="I289" s="76"/>
      <c r="J289" s="76"/>
      <c r="K289" s="78"/>
      <c r="L289" s="81">
        <f t="shared" si="39"/>
        <v>196.69673462315566</v>
      </c>
    </row>
    <row r="290" spans="1:12" ht="15.75" customHeight="1" x14ac:dyDescent="0.3">
      <c r="A290" s="80">
        <v>43950</v>
      </c>
      <c r="B290" s="74">
        <v>146.479996</v>
      </c>
      <c r="C290" s="78">
        <f t="shared" si="36"/>
        <v>-6.5339490394719868E-2</v>
      </c>
      <c r="D290" s="76">
        <f t="shared" si="37"/>
        <v>5.1489316068305119E-2</v>
      </c>
      <c r="E290" s="76">
        <f t="shared" si="38"/>
        <v>0.81411756970075022</v>
      </c>
      <c r="F290" s="82"/>
      <c r="G290" s="76"/>
      <c r="H290" s="78"/>
      <c r="I290" s="76"/>
      <c r="J290" s="76"/>
      <c r="K290" s="78"/>
      <c r="L290" s="81">
        <f t="shared" si="39"/>
        <v>213.15482227655951</v>
      </c>
    </row>
    <row r="291" spans="1:12" ht="15.75" customHeight="1" x14ac:dyDescent="0.3">
      <c r="A291" s="80">
        <v>43949</v>
      </c>
      <c r="B291" s="74">
        <v>156.720001</v>
      </c>
      <c r="C291" s="78">
        <f t="shared" si="36"/>
        <v>-4.7873661681397617E-2</v>
      </c>
      <c r="D291" s="76">
        <f t="shared" si="37"/>
        <v>5.0880117260767944E-2</v>
      </c>
      <c r="E291" s="76">
        <f t="shared" si="38"/>
        <v>0.80448529080237008</v>
      </c>
      <c r="F291" s="82"/>
      <c r="G291" s="76"/>
      <c r="H291" s="78"/>
      <c r="I291" s="76"/>
      <c r="J291" s="76"/>
      <c r="K291" s="78"/>
      <c r="L291" s="81">
        <f t="shared" si="39"/>
        <v>228.05587706554297</v>
      </c>
    </row>
    <row r="292" spans="1:12" ht="15.75" customHeight="1" x14ac:dyDescent="0.3">
      <c r="A292" s="80">
        <v>43948</v>
      </c>
      <c r="B292" s="74">
        <v>164.60000600000001</v>
      </c>
      <c r="C292" s="78">
        <f t="shared" si="36"/>
        <v>3.6523947672721491E-2</v>
      </c>
      <c r="D292" s="76">
        <f t="shared" si="37"/>
        <v>5.0519480405135236E-2</v>
      </c>
      <c r="E292" s="76">
        <f t="shared" si="38"/>
        <v>0.79878312144236674</v>
      </c>
      <c r="F292" s="82"/>
      <c r="G292" s="76"/>
      <c r="H292" s="78"/>
      <c r="I292" s="76"/>
      <c r="J292" s="76"/>
      <c r="K292" s="78"/>
      <c r="L292" s="81">
        <f t="shared" si="39"/>
        <v>239.52270606049601</v>
      </c>
    </row>
    <row r="293" spans="1:12" ht="15.75" customHeight="1" x14ac:dyDescent="0.3">
      <c r="A293" s="80">
        <v>43945</v>
      </c>
      <c r="B293" s="74">
        <v>158.800003</v>
      </c>
      <c r="C293" s="78">
        <f t="shared" si="36"/>
        <v>-6.0855125929508036E-2</v>
      </c>
      <c r="D293" s="76">
        <f t="shared" si="37"/>
        <v>5.0568459897169189E-2</v>
      </c>
      <c r="E293" s="76">
        <f t="shared" si="38"/>
        <v>0.79955755520969352</v>
      </c>
      <c r="F293" s="82"/>
      <c r="G293" s="76"/>
      <c r="H293" s="78"/>
      <c r="I293" s="76"/>
      <c r="J293" s="76"/>
      <c r="K293" s="78"/>
      <c r="L293" s="81">
        <f t="shared" si="39"/>
        <v>231.08265525199846</v>
      </c>
    </row>
    <row r="294" spans="1:12" ht="15.75" customHeight="1" x14ac:dyDescent="0.3">
      <c r="A294" s="80">
        <v>43944</v>
      </c>
      <c r="B294" s="74">
        <v>169.08999600000001</v>
      </c>
      <c r="C294" s="78">
        <f t="shared" si="36"/>
        <v>0.12539098835274554</v>
      </c>
      <c r="D294" s="76">
        <f t="shared" si="37"/>
        <v>4.9985992888085917E-2</v>
      </c>
      <c r="E294" s="76">
        <f t="shared" si="38"/>
        <v>0.79034794315664791</v>
      </c>
      <c r="F294" s="82"/>
      <c r="G294" s="76"/>
      <c r="H294" s="78"/>
      <c r="I294" s="76"/>
      <c r="J294" s="76"/>
      <c r="K294" s="78"/>
      <c r="L294" s="81">
        <f t="shared" si="39"/>
        <v>246.05645159987688</v>
      </c>
    </row>
    <row r="295" spans="1:12" ht="15.75" customHeight="1" x14ac:dyDescent="0.3">
      <c r="A295" s="80">
        <v>43943</v>
      </c>
      <c r="B295" s="74">
        <v>150.25</v>
      </c>
      <c r="C295" s="78">
        <f t="shared" si="36"/>
        <v>4.8719172228123941E-2</v>
      </c>
      <c r="D295" s="76">
        <f t="shared" si="37"/>
        <v>4.861266922823243E-2</v>
      </c>
      <c r="E295" s="76">
        <f t="shared" si="38"/>
        <v>0.76863378950797112</v>
      </c>
      <c r="F295" s="82"/>
      <c r="G295" s="76"/>
      <c r="H295" s="78"/>
      <c r="I295" s="76"/>
      <c r="J295" s="76"/>
      <c r="K295" s="78"/>
      <c r="L295" s="81">
        <f t="shared" si="39"/>
        <v>218.64085828520274</v>
      </c>
    </row>
    <row r="296" spans="1:12" ht="15.75" customHeight="1" x14ac:dyDescent="0.3">
      <c r="A296" s="80">
        <v>43942</v>
      </c>
      <c r="B296" s="74">
        <v>143.270004</v>
      </c>
      <c r="C296" s="78">
        <f t="shared" si="36"/>
        <v>-3.8391843801871106E-2</v>
      </c>
      <c r="D296" s="76">
        <f t="shared" si="37"/>
        <v>4.8526167198049433E-2</v>
      </c>
      <c r="E296" s="76">
        <f t="shared" si="38"/>
        <v>0.7672660723199366</v>
      </c>
      <c r="F296" s="82"/>
      <c r="G296" s="76"/>
      <c r="H296" s="78"/>
      <c r="I296" s="76"/>
      <c r="J296" s="76"/>
      <c r="K296" s="78"/>
      <c r="L296" s="81">
        <f t="shared" si="39"/>
        <v>208.48370476595292</v>
      </c>
    </row>
    <row r="297" spans="1:12" ht="15.75" customHeight="1" x14ac:dyDescent="0.3">
      <c r="A297" s="80">
        <v>43941</v>
      </c>
      <c r="B297" s="74">
        <v>148.990005</v>
      </c>
      <c r="C297" s="78">
        <f t="shared" si="36"/>
        <v>-7.1304345879040776E-3</v>
      </c>
      <c r="D297" s="76">
        <f t="shared" si="37"/>
        <v>4.8365650519799325E-2</v>
      </c>
      <c r="E297" s="76">
        <f t="shared" si="38"/>
        <v>0.76472808079136279</v>
      </c>
      <c r="F297" s="82"/>
      <c r="G297" s="76"/>
      <c r="H297" s="78"/>
      <c r="I297" s="76"/>
      <c r="J297" s="76"/>
      <c r="K297" s="78"/>
      <c r="L297" s="81">
        <f t="shared" si="39"/>
        <v>216.80733823039364</v>
      </c>
    </row>
    <row r="298" spans="1:12" ht="15.75" customHeight="1" x14ac:dyDescent="0.3">
      <c r="A298" s="80">
        <v>43938</v>
      </c>
      <c r="B298" s="74">
        <v>150.05999800000001</v>
      </c>
      <c r="C298" s="78">
        <f t="shared" si="36"/>
        <v>-1.331006300113291E-3</v>
      </c>
      <c r="D298" s="76">
        <f t="shared" si="37"/>
        <v>4.85172535496547E-2</v>
      </c>
      <c r="E298" s="76">
        <f t="shared" si="38"/>
        <v>0.76712513516399028</v>
      </c>
      <c r="F298" s="82"/>
      <c r="G298" s="76"/>
      <c r="H298" s="78"/>
      <c r="I298" s="76"/>
      <c r="J298" s="76"/>
      <c r="K298" s="78"/>
      <c r="L298" s="81">
        <f t="shared" si="39"/>
        <v>218.36437109481403</v>
      </c>
    </row>
    <row r="299" spans="1:12" ht="15.75" customHeight="1" x14ac:dyDescent="0.3">
      <c r="A299" s="80">
        <v>43937</v>
      </c>
      <c r="B299" s="74">
        <v>150.259995</v>
      </c>
      <c r="C299" s="78">
        <f t="shared" si="36"/>
        <v>-8.5774809788530249E-3</v>
      </c>
      <c r="D299" s="76">
        <f t="shared" si="37"/>
        <v>4.9863811460761354E-2</v>
      </c>
      <c r="E299" s="76">
        <f t="shared" si="38"/>
        <v>0.78841608516606809</v>
      </c>
      <c r="F299" s="82"/>
      <c r="G299" s="76"/>
      <c r="H299" s="78"/>
      <c r="I299" s="76"/>
      <c r="J299" s="76"/>
      <c r="K299" s="78"/>
      <c r="L299" s="81">
        <f t="shared" si="39"/>
        <v>218.65540281351264</v>
      </c>
    </row>
    <row r="300" spans="1:12" ht="15.75" customHeight="1" x14ac:dyDescent="0.3">
      <c r="A300" s="80">
        <v>43936</v>
      </c>
      <c r="B300" s="74">
        <v>151.55999800000001</v>
      </c>
      <c r="C300" s="78">
        <f t="shared" si="36"/>
        <v>6.815137830820639E-2</v>
      </c>
      <c r="D300" s="76">
        <f t="shared" si="37"/>
        <v>4.9847822973857397E-2</v>
      </c>
      <c r="E300" s="76">
        <f t="shared" si="38"/>
        <v>0.78816328499128674</v>
      </c>
      <c r="F300" s="82"/>
      <c r="G300" s="76"/>
      <c r="H300" s="78"/>
      <c r="I300" s="76"/>
      <c r="J300" s="76"/>
      <c r="K300" s="78"/>
      <c r="L300" s="81">
        <f t="shared" si="39"/>
        <v>220.54714172661306</v>
      </c>
    </row>
    <row r="301" spans="1:12" ht="15.75" customHeight="1" x14ac:dyDescent="0.3">
      <c r="A301" s="80">
        <v>43935</v>
      </c>
      <c r="B301" s="74">
        <v>141.88999899999999</v>
      </c>
      <c r="C301" s="78">
        <f t="shared" si="36"/>
        <v>4.3922903824645365E-2</v>
      </c>
      <c r="D301" s="76">
        <f t="shared" si="37"/>
        <v>4.9474469006783067E-2</v>
      </c>
      <c r="E301" s="76">
        <f t="shared" si="38"/>
        <v>0.78226004044421482</v>
      </c>
      <c r="F301" s="82"/>
      <c r="G301" s="76"/>
      <c r="H301" s="78"/>
      <c r="I301" s="76"/>
      <c r="J301" s="76"/>
      <c r="K301" s="78"/>
      <c r="L301" s="81">
        <f t="shared" si="39"/>
        <v>206.4755485087957</v>
      </c>
    </row>
    <row r="302" spans="1:12" ht="15.75" customHeight="1" x14ac:dyDescent="0.3">
      <c r="A302" s="80">
        <v>43934</v>
      </c>
      <c r="B302" s="74">
        <v>135.91999799999999</v>
      </c>
      <c r="C302" s="78">
        <f t="shared" si="36"/>
        <v>9.163919216706784E-2</v>
      </c>
      <c r="D302" s="76">
        <f t="shared" si="37"/>
        <v>4.9342088343278398E-2</v>
      </c>
      <c r="E302" s="76">
        <f t="shared" si="38"/>
        <v>0.78016691837001939</v>
      </c>
      <c r="F302" s="82"/>
      <c r="G302" s="76"/>
      <c r="H302" s="78"/>
      <c r="I302" s="76"/>
      <c r="J302" s="76"/>
      <c r="K302" s="78"/>
      <c r="L302" s="81">
        <f t="shared" si="39"/>
        <v>197.78811993905515</v>
      </c>
    </row>
    <row r="303" spans="1:12" ht="15.75" customHeight="1" x14ac:dyDescent="0.3">
      <c r="A303" s="80">
        <v>43930</v>
      </c>
      <c r="B303" s="74">
        <v>124.510002</v>
      </c>
      <c r="C303" s="78">
        <f t="shared" si="36"/>
        <v>5.6871268260271224E-2</v>
      </c>
      <c r="D303" s="76">
        <f t="shared" si="37"/>
        <v>4.9319928732896701E-2</v>
      </c>
      <c r="E303" s="76">
        <f t="shared" si="38"/>
        <v>0.77981654416567903</v>
      </c>
      <c r="F303" s="82"/>
      <c r="G303" s="76"/>
      <c r="H303" s="78"/>
      <c r="I303" s="76"/>
      <c r="J303" s="76"/>
      <c r="K303" s="78"/>
      <c r="L303" s="81">
        <f t="shared" si="39"/>
        <v>181.18451715389222</v>
      </c>
    </row>
    <row r="304" spans="1:12" ht="15.75" customHeight="1" x14ac:dyDescent="0.3">
      <c r="A304" s="80">
        <v>43929</v>
      </c>
      <c r="B304" s="74">
        <v>117.80999799999999</v>
      </c>
      <c r="C304" s="78">
        <f t="shared" si="36"/>
        <v>3.5692290109889946E-2</v>
      </c>
      <c r="D304" s="76">
        <f t="shared" si="37"/>
        <v>4.9034956487634715E-2</v>
      </c>
      <c r="E304" s="76">
        <f t="shared" si="38"/>
        <v>0.77531073734087896</v>
      </c>
      <c r="F304" s="82"/>
      <c r="G304" s="76"/>
      <c r="H304" s="78"/>
      <c r="I304" s="76"/>
      <c r="J304" s="76"/>
      <c r="K304" s="78"/>
      <c r="L304" s="81">
        <f t="shared" si="39"/>
        <v>171.43480251113485</v>
      </c>
    </row>
    <row r="305" spans="1:12" ht="15.75" customHeight="1" x14ac:dyDescent="0.3">
      <c r="A305" s="80">
        <v>43928</v>
      </c>
      <c r="B305" s="74">
        <v>113.75</v>
      </c>
      <c r="C305" s="78">
        <f t="shared" si="36"/>
        <v>-7.4751926553572101E-2</v>
      </c>
      <c r="D305" s="76">
        <f t="shared" si="37"/>
        <v>4.8982893378837343E-2</v>
      </c>
      <c r="E305" s="76">
        <f t="shared" si="38"/>
        <v>0.7744875473115348</v>
      </c>
      <c r="F305" s="82"/>
      <c r="G305" s="76"/>
      <c r="H305" s="78"/>
      <c r="I305" s="76"/>
      <c r="J305" s="76"/>
      <c r="K305" s="78"/>
      <c r="L305" s="81">
        <f t="shared" si="39"/>
        <v>165.52677291142635</v>
      </c>
    </row>
    <row r="306" spans="1:12" ht="15.75" customHeight="1" x14ac:dyDescent="0.3">
      <c r="A306" s="80">
        <v>43927</v>
      </c>
      <c r="B306" s="74">
        <v>122.94000200000001</v>
      </c>
      <c r="C306" s="78">
        <f t="shared" si="36"/>
        <v>-4.1029603144218441E-2</v>
      </c>
      <c r="D306" s="76">
        <f t="shared" si="37"/>
        <v>4.8233277704916651E-2</v>
      </c>
      <c r="E306" s="76">
        <f t="shared" si="38"/>
        <v>0.76263508281477743</v>
      </c>
      <c r="F306" s="82"/>
      <c r="G306" s="76"/>
      <c r="H306" s="78"/>
      <c r="I306" s="76"/>
      <c r="J306" s="76"/>
      <c r="K306" s="78"/>
      <c r="L306" s="81">
        <f t="shared" si="39"/>
        <v>178.89988389260927</v>
      </c>
    </row>
    <row r="307" spans="1:12" ht="15.75" customHeight="1" x14ac:dyDescent="0.3">
      <c r="A307" s="80">
        <v>43924</v>
      </c>
      <c r="B307" s="74">
        <v>128.199997</v>
      </c>
      <c r="C307" s="78">
        <f t="shared" si="36"/>
        <v>5.1422922988599851E-2</v>
      </c>
      <c r="D307" s="76">
        <f t="shared" si="37"/>
        <v>4.798279970419516E-2</v>
      </c>
      <c r="E307" s="76">
        <f t="shared" si="38"/>
        <v>0.75867467788455134</v>
      </c>
      <c r="F307" s="82"/>
      <c r="G307" s="76"/>
      <c r="H307" s="78"/>
      <c r="I307" s="76"/>
      <c r="J307" s="76"/>
      <c r="K307" s="78"/>
      <c r="L307" s="81">
        <f t="shared" si="39"/>
        <v>186.55412563221574</v>
      </c>
    </row>
    <row r="308" spans="1:12" ht="15.75" customHeight="1" x14ac:dyDescent="0.3">
      <c r="A308" s="80">
        <v>43923</v>
      </c>
      <c r="B308" s="74">
        <v>121.93</v>
      </c>
      <c r="C308" s="78">
        <f t="shared" si="36"/>
        <v>-0.10999999999999999</v>
      </c>
      <c r="D308" s="76">
        <f t="shared" si="37"/>
        <v>4.7933887608784663E-2</v>
      </c>
      <c r="E308" s="76">
        <f t="shared" si="38"/>
        <v>0.75790130975140813</v>
      </c>
      <c r="F308" s="82"/>
      <c r="G308" s="76"/>
      <c r="H308" s="78"/>
      <c r="I308" s="76"/>
      <c r="J308" s="76"/>
      <c r="K308" s="78"/>
      <c r="L308" s="81">
        <f t="shared" si="39"/>
        <v>177.4301487568371</v>
      </c>
    </row>
    <row r="309" spans="1:12" ht="15.75" customHeight="1" x14ac:dyDescent="0.3">
      <c r="A309" s="80">
        <v>43922</v>
      </c>
      <c r="B309" s="74">
        <v>137</v>
      </c>
      <c r="C309" s="78">
        <f t="shared" si="36"/>
        <v>-6.2414421790802699E-2</v>
      </c>
      <c r="D309" s="76">
        <f t="shared" si="37"/>
        <v>4.6359099233398704E-2</v>
      </c>
      <c r="E309" s="76">
        <f t="shared" si="38"/>
        <v>0.73300171925652879</v>
      </c>
      <c r="F309" s="82"/>
      <c r="G309" s="76"/>
      <c r="H309" s="78"/>
      <c r="I309" s="76"/>
      <c r="J309" s="76"/>
      <c r="K309" s="78"/>
      <c r="L309" s="81">
        <f t="shared" si="39"/>
        <v>199.35971770431135</v>
      </c>
    </row>
    <row r="310" spans="1:12" ht="15.75" customHeight="1" x14ac:dyDescent="0.3">
      <c r="A310" s="80">
        <v>43921</v>
      </c>
      <c r="B310" s="74">
        <v>146.11999499999999</v>
      </c>
      <c r="C310" s="78">
        <f t="shared" si="36"/>
        <v>-3.1548315497471169E-2</v>
      </c>
      <c r="D310" s="76">
        <f t="shared" si="37"/>
        <v>4.5760170584187708E-2</v>
      </c>
      <c r="E310" s="76">
        <f t="shared" si="38"/>
        <v>0.72353182581935505</v>
      </c>
      <c r="F310" s="82"/>
      <c r="G310" s="76"/>
      <c r="H310" s="78"/>
      <c r="I310" s="76"/>
      <c r="J310" s="76"/>
      <c r="K310" s="78"/>
      <c r="L310" s="81">
        <f t="shared" si="39"/>
        <v>212.63095586974731</v>
      </c>
    </row>
    <row r="311" spans="1:12" ht="15.75" customHeight="1" x14ac:dyDescent="0.3">
      <c r="A311" s="80">
        <v>43920</v>
      </c>
      <c r="B311" s="74">
        <v>150.88000500000001</v>
      </c>
      <c r="C311" s="78">
        <f t="shared" si="36"/>
        <v>-5.4053527766383391E-3</v>
      </c>
      <c r="D311" s="76">
        <f t="shared" si="37"/>
        <v>4.5585915785933941E-2</v>
      </c>
      <c r="E311" s="76">
        <f t="shared" si="38"/>
        <v>0.72077661554087979</v>
      </c>
      <c r="F311" s="82"/>
      <c r="G311" s="76"/>
      <c r="H311" s="78"/>
      <c r="I311" s="76"/>
      <c r="J311" s="76"/>
      <c r="K311" s="78"/>
      <c r="L311" s="81">
        <f t="shared" si="39"/>
        <v>219.55762922646048</v>
      </c>
    </row>
    <row r="312" spans="1:12" ht="15.75" customHeight="1" x14ac:dyDescent="0.3">
      <c r="A312" s="80">
        <v>43917</v>
      </c>
      <c r="B312" s="74">
        <v>151.699997</v>
      </c>
      <c r="C312" s="78">
        <f t="shared" si="36"/>
        <v>7.4743205444273819E-2</v>
      </c>
      <c r="D312" s="76">
        <f t="shared" si="37"/>
        <v>4.5567472764090566E-2</v>
      </c>
      <c r="E312" s="76">
        <f t="shared" si="38"/>
        <v>0.72048500576107333</v>
      </c>
      <c r="F312" s="82"/>
      <c r="G312" s="76"/>
      <c r="H312" s="78"/>
      <c r="I312" s="76"/>
      <c r="J312" s="76"/>
      <c r="K312" s="78"/>
      <c r="L312" s="81">
        <f t="shared" si="39"/>
        <v>220.75086553040055</v>
      </c>
    </row>
    <row r="313" spans="1:12" ht="15.75" customHeight="1" x14ac:dyDescent="0.3">
      <c r="A313" s="80">
        <v>43916</v>
      </c>
      <c r="B313" s="74">
        <v>141.14999399999999</v>
      </c>
      <c r="C313" s="78">
        <f t="shared" si="36"/>
        <v>2.2011389312784013E-2</v>
      </c>
      <c r="D313" s="76">
        <f t="shared" si="37"/>
        <v>4.5115691677339566E-2</v>
      </c>
      <c r="E313" s="76">
        <f t="shared" si="38"/>
        <v>0.71334171957147696</v>
      </c>
      <c r="F313" s="82"/>
      <c r="G313" s="76"/>
      <c r="H313" s="78"/>
      <c r="I313" s="76"/>
      <c r="J313" s="76"/>
      <c r="K313" s="78"/>
      <c r="L313" s="81">
        <f t="shared" si="39"/>
        <v>205.39870772120608</v>
      </c>
    </row>
    <row r="314" spans="1:12" ht="15.75" customHeight="1" x14ac:dyDescent="0.3">
      <c r="A314" s="80">
        <v>43915</v>
      </c>
      <c r="B314" s="74">
        <v>138.11000100000001</v>
      </c>
      <c r="C314" s="78">
        <f t="shared" si="36"/>
        <v>2.1674864267821059E-2</v>
      </c>
      <c r="D314" s="76">
        <f t="shared" si="37"/>
        <v>4.5115823619399503E-2</v>
      </c>
      <c r="E314" s="76">
        <f t="shared" si="38"/>
        <v>0.71334380575861978</v>
      </c>
      <c r="F314" s="82"/>
      <c r="G314" s="76"/>
      <c r="H314" s="78"/>
      <c r="I314" s="76"/>
      <c r="J314" s="76"/>
      <c r="K314" s="78"/>
      <c r="L314" s="81">
        <f t="shared" si="39"/>
        <v>200.97496942702301</v>
      </c>
    </row>
    <row r="315" spans="1:12" ht="15.75" customHeight="1" x14ac:dyDescent="0.3">
      <c r="A315" s="80">
        <v>43914</v>
      </c>
      <c r="B315" s="74">
        <v>135.179993</v>
      </c>
      <c r="C315" s="78">
        <f t="shared" si="36"/>
        <v>-0.15279522001498147</v>
      </c>
      <c r="D315" s="76">
        <f t="shared" si="37"/>
        <v>4.5104509988974688E-2</v>
      </c>
      <c r="E315" s="76">
        <f t="shared" si="38"/>
        <v>0.71316492155488087</v>
      </c>
      <c r="F315" s="82"/>
      <c r="G315" s="76"/>
      <c r="H315" s="78"/>
      <c r="I315" s="76"/>
      <c r="J315" s="76"/>
      <c r="K315" s="78"/>
      <c r="L315" s="81">
        <f t="shared" si="39"/>
        <v>196.71127915146553</v>
      </c>
    </row>
    <row r="316" spans="1:12" ht="15.75" customHeight="1" x14ac:dyDescent="0.3">
      <c r="A316" s="80">
        <v>43913</v>
      </c>
      <c r="B316" s="74">
        <v>159.55999800000001</v>
      </c>
      <c r="C316" s="78">
        <f t="shared" si="36"/>
        <v>0.22221366781584839</v>
      </c>
      <c r="D316" s="76">
        <f t="shared" si="37"/>
        <v>4.1766050837365232E-2</v>
      </c>
      <c r="E316" s="76">
        <f t="shared" si="38"/>
        <v>0.6603792475822845</v>
      </c>
      <c r="F316" s="82"/>
      <c r="G316" s="76"/>
      <c r="H316" s="78"/>
      <c r="I316" s="76"/>
      <c r="J316" s="76"/>
      <c r="K316" s="78"/>
      <c r="L316" s="81">
        <f t="shared" si="39"/>
        <v>232.18858509620787</v>
      </c>
    </row>
    <row r="317" spans="1:12" ht="15.75" customHeight="1" x14ac:dyDescent="0.3">
      <c r="A317" s="80">
        <v>43910</v>
      </c>
      <c r="B317" s="74">
        <v>130.550003</v>
      </c>
      <c r="C317" s="78">
        <f t="shared" si="36"/>
        <v>5.4779075416799161E-2</v>
      </c>
      <c r="D317" s="76">
        <f t="shared" si="37"/>
        <v>3.5339915305235226E-2</v>
      </c>
      <c r="E317" s="76">
        <f t="shared" si="38"/>
        <v>0.55877312340993968</v>
      </c>
      <c r="F317" s="82"/>
      <c r="G317" s="76"/>
      <c r="H317" s="78"/>
      <c r="I317" s="76"/>
      <c r="J317" s="76"/>
      <c r="K317" s="78"/>
      <c r="L317" s="81">
        <f t="shared" si="39"/>
        <v>189.97380835311674</v>
      </c>
    </row>
    <row r="318" spans="1:12" ht="15.75" customHeight="1" x14ac:dyDescent="0.3">
      <c r="A318" s="80">
        <v>43909</v>
      </c>
      <c r="B318" s="74">
        <v>123.769997</v>
      </c>
      <c r="C318" s="78">
        <f t="shared" si="36"/>
        <v>4.2624867682797385E-2</v>
      </c>
      <c r="D318" s="76">
        <f t="shared" si="37"/>
        <v>3.5215439826590221E-2</v>
      </c>
      <c r="E318" s="76">
        <f t="shared" si="38"/>
        <v>0.55680499328315036</v>
      </c>
      <c r="F318" s="82"/>
      <c r="G318" s="76"/>
      <c r="H318" s="78"/>
      <c r="I318" s="76"/>
      <c r="J318" s="76"/>
      <c r="K318" s="78"/>
      <c r="L318" s="81">
        <f t="shared" si="39"/>
        <v>180.1076763663026</v>
      </c>
    </row>
    <row r="319" spans="1:12" ht="15.75" customHeight="1" x14ac:dyDescent="0.3">
      <c r="A319" s="80">
        <v>43908</v>
      </c>
      <c r="B319" s="74">
        <v>118.709999</v>
      </c>
      <c r="C319" s="78">
        <f t="shared" si="36"/>
        <v>6.8496859918935282E-2</v>
      </c>
      <c r="D319" s="76">
        <f t="shared" si="37"/>
        <v>3.5026497478605749E-2</v>
      </c>
      <c r="E319" s="76">
        <f t="shared" si="38"/>
        <v>0.55381755245269515</v>
      </c>
      <c r="F319" s="82"/>
      <c r="G319" s="76"/>
      <c r="H319" s="78"/>
      <c r="I319" s="76"/>
      <c r="J319" s="76"/>
      <c r="K319" s="78"/>
      <c r="L319" s="81">
        <f t="shared" si="39"/>
        <v>172.7444663453947</v>
      </c>
    </row>
    <row r="320" spans="1:12" ht="15.75" customHeight="1" x14ac:dyDescent="0.3">
      <c r="A320" s="80">
        <v>43907</v>
      </c>
      <c r="B320" s="74">
        <v>111.099998</v>
      </c>
      <c r="C320" s="78">
        <f t="shared" si="36"/>
        <v>3.003891127351288E-2</v>
      </c>
      <c r="D320" s="76">
        <f t="shared" si="37"/>
        <v>3.4423101117590997E-2</v>
      </c>
      <c r="E320" s="76">
        <f t="shared" si="38"/>
        <v>0.54427701828937591</v>
      </c>
      <c r="F320" s="82"/>
      <c r="G320" s="76"/>
      <c r="H320" s="78"/>
      <c r="I320" s="76"/>
      <c r="J320" s="76"/>
      <c r="K320" s="78"/>
      <c r="L320" s="81">
        <f t="shared" si="39"/>
        <v>161.67054188488723</v>
      </c>
    </row>
    <row r="321" spans="1:12" ht="15.75" customHeight="1" x14ac:dyDescent="0.3">
      <c r="A321" s="80">
        <v>43906</v>
      </c>
      <c r="B321" s="74">
        <v>107.860001</v>
      </c>
      <c r="C321" s="78">
        <f t="shared" si="36"/>
        <v>3.6289196647536492E-3</v>
      </c>
      <c r="D321" s="76">
        <f t="shared" si="37"/>
        <v>3.476115613073643E-2</v>
      </c>
      <c r="E321" s="76">
        <f t="shared" si="38"/>
        <v>0.54962213736926457</v>
      </c>
      <c r="F321" s="82"/>
      <c r="G321" s="76"/>
      <c r="H321" s="78"/>
      <c r="I321" s="76"/>
      <c r="J321" s="76"/>
      <c r="K321" s="78"/>
      <c r="L321" s="81">
        <f t="shared" si="39"/>
        <v>156.95576168574257</v>
      </c>
    </row>
    <row r="322" spans="1:12" ht="15.75" customHeight="1" x14ac:dyDescent="0.3">
      <c r="A322" s="80">
        <v>43903</v>
      </c>
      <c r="B322" s="74">
        <v>107.470001</v>
      </c>
      <c r="C322" s="78">
        <f t="shared" ref="C322:C385" si="40">B322/B323-1</f>
        <v>-1.8269845452910882E-2</v>
      </c>
      <c r="D322" s="76">
        <f t="shared" ref="D322:D385" si="41">_xlfn.STDEV.P(C322:C411)</f>
        <v>3.4774172011360266E-2</v>
      </c>
      <c r="E322" s="76">
        <f t="shared" ref="E322:E385" si="42">D322*SQRT(250)</f>
        <v>0.54982793651188544</v>
      </c>
      <c r="F322" s="82"/>
      <c r="G322" s="76"/>
      <c r="H322" s="78"/>
      <c r="I322" s="76"/>
      <c r="J322" s="76"/>
      <c r="K322" s="78"/>
      <c r="L322" s="81">
        <f t="shared" ref="L322:L370" si="43">L323*(1+C322)</f>
        <v>156.38824132147482</v>
      </c>
    </row>
    <row r="323" spans="1:12" ht="15.75" customHeight="1" x14ac:dyDescent="0.3">
      <c r="A323" s="80">
        <v>43902</v>
      </c>
      <c r="B323" s="74">
        <v>109.470001</v>
      </c>
      <c r="C323" s="78">
        <f t="shared" si="40"/>
        <v>-7.5249499313251311E-3</v>
      </c>
      <c r="D323" s="76">
        <f t="shared" si="41"/>
        <v>3.4684613954377025E-2</v>
      </c>
      <c r="E323" s="76">
        <f t="shared" si="42"/>
        <v>0.54841189929745449</v>
      </c>
      <c r="F323" s="82"/>
      <c r="G323" s="76"/>
      <c r="H323" s="78"/>
      <c r="I323" s="76"/>
      <c r="J323" s="76"/>
      <c r="K323" s="78"/>
      <c r="L323" s="81">
        <f t="shared" si="43"/>
        <v>159.29860216387354</v>
      </c>
    </row>
    <row r="324" spans="1:12" ht="15.75" customHeight="1" x14ac:dyDescent="0.3">
      <c r="A324" s="80">
        <v>43901</v>
      </c>
      <c r="B324" s="74">
        <v>110.300003</v>
      </c>
      <c r="C324" s="78">
        <f t="shared" si="40"/>
        <v>1.6683611700315515E-2</v>
      </c>
      <c r="D324" s="76">
        <f t="shared" si="41"/>
        <v>3.4665202884696253E-2</v>
      </c>
      <c r="E324" s="76">
        <f t="shared" si="42"/>
        <v>0.5481049833373971</v>
      </c>
      <c r="F324" s="82"/>
      <c r="G324" s="76"/>
      <c r="H324" s="78"/>
      <c r="I324" s="76"/>
      <c r="J324" s="76"/>
      <c r="K324" s="78"/>
      <c r="L324" s="81">
        <f t="shared" si="43"/>
        <v>160.50640482382985</v>
      </c>
    </row>
    <row r="325" spans="1:12" ht="15.75" customHeight="1" x14ac:dyDescent="0.3">
      <c r="A325" s="80">
        <v>43900</v>
      </c>
      <c r="B325" s="74">
        <v>108.489998</v>
      </c>
      <c r="C325" s="78">
        <f t="shared" si="40"/>
        <v>-4.6241775824175879E-2</v>
      </c>
      <c r="D325" s="76">
        <f t="shared" si="41"/>
        <v>3.5275745538383182E-2</v>
      </c>
      <c r="E325" s="76">
        <f t="shared" si="42"/>
        <v>0.55775851030906753</v>
      </c>
      <c r="F325" s="82"/>
      <c r="G325" s="76"/>
      <c r="H325" s="78"/>
      <c r="I325" s="76"/>
      <c r="J325" s="76"/>
      <c r="K325" s="78"/>
      <c r="L325" s="81">
        <f t="shared" si="43"/>
        <v>157.87252098555692</v>
      </c>
    </row>
    <row r="326" spans="1:12" ht="15.75" customHeight="1" x14ac:dyDescent="0.3">
      <c r="A326" s="80">
        <v>43899</v>
      </c>
      <c r="B326" s="74">
        <v>113.75</v>
      </c>
      <c r="C326" s="78">
        <f t="shared" si="40"/>
        <v>-4.9860041987402903E-3</v>
      </c>
      <c r="D326" s="76">
        <f t="shared" si="41"/>
        <v>3.4916981409903118E-2</v>
      </c>
      <c r="E326" s="76">
        <f t="shared" si="42"/>
        <v>0.55208595136525618</v>
      </c>
      <c r="F326" s="82"/>
      <c r="G326" s="76"/>
      <c r="H326" s="78"/>
      <c r="I326" s="76"/>
      <c r="J326" s="76"/>
      <c r="K326" s="78"/>
      <c r="L326" s="81">
        <f t="shared" si="43"/>
        <v>165.52677291142638</v>
      </c>
    </row>
    <row r="327" spans="1:12" ht="15.75" customHeight="1" x14ac:dyDescent="0.3">
      <c r="A327" s="80">
        <v>43896</v>
      </c>
      <c r="B327" s="74">
        <v>114.32</v>
      </c>
      <c r="C327" s="78">
        <f t="shared" si="40"/>
        <v>-8.5440000000000071E-2</v>
      </c>
      <c r="D327" s="76">
        <f t="shared" si="41"/>
        <v>3.5176176906976588E-2</v>
      </c>
      <c r="E327" s="76">
        <f t="shared" si="42"/>
        <v>0.55618419201531455</v>
      </c>
      <c r="F327" s="82"/>
      <c r="G327" s="76"/>
      <c r="H327" s="78"/>
      <c r="I327" s="76"/>
      <c r="J327" s="76"/>
      <c r="K327" s="78"/>
      <c r="L327" s="81">
        <f t="shared" si="43"/>
        <v>166.35622575150998</v>
      </c>
    </row>
    <row r="328" spans="1:12" ht="15.75" customHeight="1" x14ac:dyDescent="0.3">
      <c r="A328" s="80">
        <v>43895</v>
      </c>
      <c r="B328" s="74">
        <v>125</v>
      </c>
      <c r="C328" s="78">
        <f t="shared" si="40"/>
        <v>7.0205451963901044E-2</v>
      </c>
      <c r="D328" s="76">
        <f t="shared" si="41"/>
        <v>3.3878376588629799E-2</v>
      </c>
      <c r="E328" s="76">
        <f t="shared" si="42"/>
        <v>0.53566416724497723</v>
      </c>
      <c r="F328" s="82"/>
      <c r="G328" s="76"/>
      <c r="H328" s="78"/>
      <c r="I328" s="76"/>
      <c r="J328" s="76"/>
      <c r="K328" s="78"/>
      <c r="L328" s="81">
        <f t="shared" si="43"/>
        <v>181.89755264991908</v>
      </c>
    </row>
    <row r="329" spans="1:12" ht="15.75" customHeight="1" x14ac:dyDescent="0.3">
      <c r="A329" s="80">
        <v>43894</v>
      </c>
      <c r="B329" s="74">
        <v>116.800003</v>
      </c>
      <c r="C329" s="78">
        <f t="shared" si="40"/>
        <v>-5.7035668195830613E-3</v>
      </c>
      <c r="D329" s="76">
        <f t="shared" si="41"/>
        <v>3.3402336989538643E-2</v>
      </c>
      <c r="E329" s="76">
        <f t="shared" si="42"/>
        <v>0.52813732029716987</v>
      </c>
      <c r="F329" s="82"/>
      <c r="G329" s="76"/>
      <c r="H329" s="78"/>
      <c r="I329" s="76"/>
      <c r="J329" s="76"/>
      <c r="K329" s="78"/>
      <c r="L329" s="81">
        <f t="shared" si="43"/>
        <v>169.96507756162566</v>
      </c>
    </row>
    <row r="330" spans="1:12" ht="15.75" customHeight="1" x14ac:dyDescent="0.3">
      <c r="A330" s="80">
        <v>43893</v>
      </c>
      <c r="B330" s="74">
        <v>117.470001</v>
      </c>
      <c r="C330" s="78">
        <f t="shared" si="40"/>
        <v>3.8546547267734432E-2</v>
      </c>
      <c r="D330" s="76">
        <f t="shared" si="41"/>
        <v>3.3380126091595443E-2</v>
      </c>
      <c r="E330" s="76">
        <f t="shared" si="42"/>
        <v>0.5277861351652795</v>
      </c>
      <c r="F330" s="82"/>
      <c r="G330" s="76"/>
      <c r="H330" s="78"/>
      <c r="I330" s="76"/>
      <c r="J330" s="76"/>
      <c r="K330" s="78"/>
      <c r="L330" s="81">
        <f t="shared" si="43"/>
        <v>170.94004553346838</v>
      </c>
    </row>
    <row r="331" spans="1:12" ht="15.75" customHeight="1" x14ac:dyDescent="0.3">
      <c r="A331" s="80">
        <v>43892</v>
      </c>
      <c r="B331" s="74">
        <v>113.110001</v>
      </c>
      <c r="C331" s="78">
        <f t="shared" si="40"/>
        <v>7.7238104761904625E-2</v>
      </c>
      <c r="D331" s="76">
        <f t="shared" si="41"/>
        <v>3.3903481464161334E-2</v>
      </c>
      <c r="E331" s="76">
        <f t="shared" si="42"/>
        <v>0.5360611101802506</v>
      </c>
      <c r="F331" s="82"/>
      <c r="G331" s="76"/>
      <c r="H331" s="78"/>
      <c r="I331" s="76"/>
      <c r="J331" s="76"/>
      <c r="K331" s="78"/>
      <c r="L331" s="81">
        <f t="shared" si="43"/>
        <v>164.59545889703921</v>
      </c>
    </row>
    <row r="332" spans="1:12" ht="15.75" customHeight="1" x14ac:dyDescent="0.3">
      <c r="A332" s="80">
        <v>43889</v>
      </c>
      <c r="B332" s="74">
        <v>105</v>
      </c>
      <c r="C332" s="78">
        <f t="shared" si="40"/>
        <v>-7.5297250322397646E-2</v>
      </c>
      <c r="D332" s="76">
        <f t="shared" si="41"/>
        <v>3.3084878894960666E-2</v>
      </c>
      <c r="E332" s="76">
        <f t="shared" si="42"/>
        <v>0.52311786709455199</v>
      </c>
      <c r="F332" s="82"/>
      <c r="G332" s="76"/>
      <c r="H332" s="78"/>
      <c r="I332" s="76"/>
      <c r="J332" s="76"/>
      <c r="K332" s="78"/>
      <c r="L332" s="81">
        <f t="shared" si="43"/>
        <v>152.79394422593205</v>
      </c>
    </row>
    <row r="333" spans="1:12" ht="15.75" customHeight="1" x14ac:dyDescent="0.3">
      <c r="A333" s="80">
        <v>43888</v>
      </c>
      <c r="B333" s="74">
        <v>113.550003</v>
      </c>
      <c r="C333" s="78">
        <f t="shared" si="40"/>
        <v>6.2406495015152386E-2</v>
      </c>
      <c r="D333" s="76">
        <f t="shared" si="41"/>
        <v>3.202565273247323E-2</v>
      </c>
      <c r="E333" s="76">
        <f t="shared" si="42"/>
        <v>0.50637003094105248</v>
      </c>
      <c r="F333" s="82"/>
      <c r="G333" s="76"/>
      <c r="H333" s="78"/>
      <c r="I333" s="76"/>
      <c r="J333" s="76"/>
      <c r="K333" s="78"/>
      <c r="L333" s="81">
        <f t="shared" si="43"/>
        <v>165.2357411927278</v>
      </c>
    </row>
    <row r="334" spans="1:12" ht="15.75" customHeight="1" x14ac:dyDescent="0.3">
      <c r="A334" s="80">
        <v>43887</v>
      </c>
      <c r="B334" s="74">
        <v>106.879997</v>
      </c>
      <c r="C334" s="78">
        <f t="shared" si="40"/>
        <v>-1.8678090797943359E-3</v>
      </c>
      <c r="D334" s="76">
        <f t="shared" si="41"/>
        <v>3.1512063015313084E-2</v>
      </c>
      <c r="E334" s="76">
        <f t="shared" si="42"/>
        <v>0.49824946449571389</v>
      </c>
      <c r="F334" s="82"/>
      <c r="G334" s="76"/>
      <c r="H334" s="78"/>
      <c r="I334" s="76"/>
      <c r="J334" s="76"/>
      <c r="K334" s="78"/>
      <c r="L334" s="81">
        <f t="shared" si="43"/>
        <v>155.5296790522456</v>
      </c>
    </row>
    <row r="335" spans="1:12" ht="15.75" customHeight="1" x14ac:dyDescent="0.3">
      <c r="A335" s="80">
        <v>43886</v>
      </c>
      <c r="B335" s="74">
        <v>107.08000199999999</v>
      </c>
      <c r="C335" s="78">
        <f t="shared" si="40"/>
        <v>1.971240796662399E-2</v>
      </c>
      <c r="D335" s="76">
        <f t="shared" si="41"/>
        <v>3.2002136783915128E-2</v>
      </c>
      <c r="E335" s="76">
        <f t="shared" si="42"/>
        <v>0.50599821114713772</v>
      </c>
      <c r="F335" s="82"/>
      <c r="G335" s="76"/>
      <c r="H335" s="78"/>
      <c r="I335" s="76"/>
      <c r="J335" s="76"/>
      <c r="K335" s="78"/>
      <c r="L335" s="81">
        <f t="shared" si="43"/>
        <v>155.82072241238757</v>
      </c>
    </row>
    <row r="336" spans="1:12" ht="15.75" customHeight="1" x14ac:dyDescent="0.3">
      <c r="A336" s="80">
        <v>43885</v>
      </c>
      <c r="B336" s="74">
        <v>105.010002</v>
      </c>
      <c r="C336" s="78">
        <f t="shared" si="40"/>
        <v>3.1937892454050765E-2</v>
      </c>
      <c r="D336" s="76">
        <f t="shared" si="41"/>
        <v>3.1964485485494951E-2</v>
      </c>
      <c r="E336" s="76">
        <f t="shared" si="42"/>
        <v>0.50540289184778542</v>
      </c>
      <c r="F336" s="82"/>
      <c r="G336" s="76"/>
      <c r="H336" s="78"/>
      <c r="I336" s="76"/>
      <c r="J336" s="76"/>
      <c r="K336" s="78"/>
      <c r="L336" s="81">
        <f t="shared" si="43"/>
        <v>152.8084989405049</v>
      </c>
    </row>
    <row r="337" spans="1:12" ht="15.75" customHeight="1" x14ac:dyDescent="0.3">
      <c r="A337" s="80">
        <v>43882</v>
      </c>
      <c r="B337" s="74">
        <v>101.760002</v>
      </c>
      <c r="C337" s="78">
        <f t="shared" si="40"/>
        <v>-3.3526440939059432E-2</v>
      </c>
      <c r="D337" s="76">
        <f t="shared" si="41"/>
        <v>3.1861750100653501E-2</v>
      </c>
      <c r="E337" s="76">
        <f t="shared" si="42"/>
        <v>0.50377850278582093</v>
      </c>
      <c r="F337" s="82"/>
      <c r="G337" s="76"/>
      <c r="H337" s="78"/>
      <c r="I337" s="76"/>
      <c r="J337" s="76"/>
      <c r="K337" s="78"/>
      <c r="L337" s="81">
        <f t="shared" si="43"/>
        <v>148.07916257160701</v>
      </c>
    </row>
    <row r="338" spans="1:12" ht="15.75" customHeight="1" x14ac:dyDescent="0.3">
      <c r="A338" s="80">
        <v>43881</v>
      </c>
      <c r="B338" s="74">
        <v>105.290001</v>
      </c>
      <c r="C338" s="78">
        <f t="shared" si="40"/>
        <v>1.3085740402193791E-2</v>
      </c>
      <c r="D338" s="76">
        <f t="shared" si="41"/>
        <v>3.1606408508670525E-2</v>
      </c>
      <c r="E338" s="76">
        <f t="shared" si="42"/>
        <v>0.49974119772562292</v>
      </c>
      <c r="F338" s="82"/>
      <c r="G338" s="76"/>
      <c r="H338" s="78"/>
      <c r="I338" s="76"/>
      <c r="J338" s="76"/>
      <c r="K338" s="78"/>
      <c r="L338" s="81">
        <f t="shared" si="43"/>
        <v>153.21594800326031</v>
      </c>
    </row>
    <row r="339" spans="1:12" ht="15.75" customHeight="1" x14ac:dyDescent="0.3">
      <c r="A339" s="80">
        <v>43880</v>
      </c>
      <c r="B339" s="74">
        <v>103.93</v>
      </c>
      <c r="C339" s="78">
        <f t="shared" si="40"/>
        <v>7.8223893331506256E-2</v>
      </c>
      <c r="D339" s="76">
        <f t="shared" si="41"/>
        <v>3.1752379310889672E-2</v>
      </c>
      <c r="E339" s="76">
        <f t="shared" si="42"/>
        <v>0.50204919876009524</v>
      </c>
      <c r="F339" s="82"/>
      <c r="G339" s="76"/>
      <c r="H339" s="78"/>
      <c r="I339" s="76"/>
      <c r="J339" s="76"/>
      <c r="K339" s="78"/>
      <c r="L339" s="81">
        <f t="shared" si="43"/>
        <v>151.23690117524876</v>
      </c>
    </row>
    <row r="340" spans="1:12" ht="15.75" customHeight="1" x14ac:dyDescent="0.3">
      <c r="A340" s="80">
        <v>43879</v>
      </c>
      <c r="B340" s="74">
        <v>96.389999000000003</v>
      </c>
      <c r="C340" s="78">
        <f t="shared" si="40"/>
        <v>5.9813108075198906E-2</v>
      </c>
      <c r="D340" s="76">
        <f t="shared" si="41"/>
        <v>3.0807070056341829E-2</v>
      </c>
      <c r="E340" s="76">
        <f t="shared" si="42"/>
        <v>0.48710254707205991</v>
      </c>
      <c r="F340" s="82"/>
      <c r="G340" s="76"/>
      <c r="H340" s="78"/>
      <c r="I340" s="76"/>
      <c r="J340" s="76"/>
      <c r="K340" s="78"/>
      <c r="L340" s="81">
        <f t="shared" si="43"/>
        <v>140.26483934422524</v>
      </c>
    </row>
    <row r="341" spans="1:12" ht="15.75" customHeight="1" x14ac:dyDescent="0.3">
      <c r="A341" s="80">
        <v>43875</v>
      </c>
      <c r="B341" s="74">
        <v>90.949996999999996</v>
      </c>
      <c r="C341" s="78">
        <f t="shared" si="40"/>
        <v>1.2129935320165375E-2</v>
      </c>
      <c r="D341" s="76">
        <f t="shared" si="41"/>
        <v>3.0621531376373346E-2</v>
      </c>
      <c r="E341" s="76">
        <f t="shared" si="42"/>
        <v>0.48416892295825259</v>
      </c>
      <c r="F341" s="82"/>
      <c r="G341" s="76"/>
      <c r="H341" s="78"/>
      <c r="I341" s="76"/>
      <c r="J341" s="76"/>
      <c r="K341" s="78"/>
      <c r="L341" s="81">
        <f t="shared" si="43"/>
        <v>132.34865494253989</v>
      </c>
    </row>
    <row r="342" spans="1:12" ht="15.75" customHeight="1" x14ac:dyDescent="0.3">
      <c r="A342" s="80">
        <v>43874</v>
      </c>
      <c r="B342" s="74">
        <v>89.860000999999997</v>
      </c>
      <c r="C342" s="78">
        <f t="shared" si="40"/>
        <v>1.7897621407992892E-2</v>
      </c>
      <c r="D342" s="76">
        <f t="shared" si="41"/>
        <v>3.0606453583773504E-2</v>
      </c>
      <c r="E342" s="76">
        <f t="shared" si="42"/>
        <v>0.48393052212473692</v>
      </c>
      <c r="F342" s="82"/>
      <c r="G342" s="76"/>
      <c r="H342" s="78"/>
      <c r="I342" s="76"/>
      <c r="J342" s="76"/>
      <c r="K342" s="78"/>
      <c r="L342" s="81">
        <f t="shared" si="43"/>
        <v>130.76251410415429</v>
      </c>
    </row>
    <row r="343" spans="1:12" ht="15.75" customHeight="1" x14ac:dyDescent="0.3">
      <c r="A343" s="80">
        <v>43873</v>
      </c>
      <c r="B343" s="74">
        <v>88.279999000000004</v>
      </c>
      <c r="C343" s="78">
        <f t="shared" si="40"/>
        <v>-4.5106111862878162E-3</v>
      </c>
      <c r="D343" s="76">
        <f t="shared" si="41"/>
        <v>3.0567881941718073E-2</v>
      </c>
      <c r="E343" s="76">
        <f t="shared" si="42"/>
        <v>0.48332065091479742</v>
      </c>
      <c r="F343" s="82"/>
      <c r="G343" s="76"/>
      <c r="H343" s="78"/>
      <c r="I343" s="76"/>
      <c r="J343" s="76"/>
      <c r="K343" s="78"/>
      <c r="L343" s="81">
        <f t="shared" si="43"/>
        <v>128.46332612829849</v>
      </c>
    </row>
    <row r="344" spans="1:12" ht="15.75" customHeight="1" x14ac:dyDescent="0.3">
      <c r="A344" s="80">
        <v>43872</v>
      </c>
      <c r="B344" s="74">
        <v>88.68</v>
      </c>
      <c r="C344" s="78">
        <f t="shared" si="40"/>
        <v>-1.1040459708719919E-2</v>
      </c>
      <c r="D344" s="76">
        <f t="shared" si="41"/>
        <v>3.0822297447603345E-2</v>
      </c>
      <c r="E344" s="76">
        <f t="shared" si="42"/>
        <v>0.48734331326810459</v>
      </c>
      <c r="F344" s="82"/>
      <c r="G344" s="76"/>
      <c r="H344" s="78"/>
      <c r="I344" s="76"/>
      <c r="J344" s="76"/>
      <c r="K344" s="78"/>
      <c r="L344" s="81">
        <f t="shared" si="43"/>
        <v>129.04539975195866</v>
      </c>
    </row>
    <row r="345" spans="1:12" ht="15.75" customHeight="1" x14ac:dyDescent="0.3">
      <c r="A345" s="80">
        <v>43871</v>
      </c>
      <c r="B345" s="74">
        <v>89.669998000000007</v>
      </c>
      <c r="C345" s="78">
        <f t="shared" si="40"/>
        <v>1.1620024950586894E-2</v>
      </c>
      <c r="D345" s="76">
        <f t="shared" si="41"/>
        <v>3.0933538317312576E-2</v>
      </c>
      <c r="E345" s="76">
        <f t="shared" si="42"/>
        <v>0.48910218585400056</v>
      </c>
      <c r="F345" s="82"/>
      <c r="G345" s="76"/>
      <c r="H345" s="78"/>
      <c r="I345" s="76"/>
      <c r="J345" s="76"/>
      <c r="K345" s="78"/>
      <c r="L345" s="81">
        <f t="shared" si="43"/>
        <v>130.48602545858517</v>
      </c>
    </row>
    <row r="346" spans="1:12" ht="15.75" customHeight="1" x14ac:dyDescent="0.3">
      <c r="A346" s="80">
        <v>43868</v>
      </c>
      <c r="B346" s="74">
        <v>88.639999000000003</v>
      </c>
      <c r="C346" s="78">
        <f t="shared" si="40"/>
        <v>1.5814771583434029E-2</v>
      </c>
      <c r="D346" s="76">
        <f t="shared" si="41"/>
        <v>3.0927495689198104E-2</v>
      </c>
      <c r="E346" s="76">
        <f t="shared" si="42"/>
        <v>0.48900664351452511</v>
      </c>
      <c r="F346" s="82"/>
      <c r="G346" s="76"/>
      <c r="H346" s="78"/>
      <c r="I346" s="76"/>
      <c r="J346" s="76"/>
      <c r="K346" s="78"/>
      <c r="L346" s="81">
        <f t="shared" si="43"/>
        <v>128.98719107993026</v>
      </c>
    </row>
    <row r="347" spans="1:12" ht="15.75" customHeight="1" x14ac:dyDescent="0.3">
      <c r="A347" s="80">
        <v>43867</v>
      </c>
      <c r="B347" s="74">
        <v>87.260002</v>
      </c>
      <c r="C347" s="78">
        <f t="shared" si="40"/>
        <v>3.103851088719356E-3</v>
      </c>
      <c r="D347" s="76">
        <f t="shared" si="41"/>
        <v>3.0893575230475073E-2</v>
      </c>
      <c r="E347" s="76">
        <f t="shared" si="42"/>
        <v>0.48847031397031254</v>
      </c>
      <c r="F347" s="82"/>
      <c r="G347" s="76"/>
      <c r="H347" s="78"/>
      <c r="I347" s="76"/>
      <c r="J347" s="76"/>
      <c r="K347" s="78"/>
      <c r="L347" s="81">
        <f t="shared" si="43"/>
        <v>126.97904646421641</v>
      </c>
    </row>
    <row r="348" spans="1:12" ht="15.75" customHeight="1" x14ac:dyDescent="0.3">
      <c r="A348" s="80">
        <v>43866</v>
      </c>
      <c r="B348" s="74">
        <v>86.989998</v>
      </c>
      <c r="C348" s="78">
        <f t="shared" si="40"/>
        <v>1.3987609115425848E-2</v>
      </c>
      <c r="D348" s="76">
        <f t="shared" si="41"/>
        <v>3.1309012080670835E-2</v>
      </c>
      <c r="E348" s="76">
        <f t="shared" si="42"/>
        <v>0.49503894732323644</v>
      </c>
      <c r="F348" s="82"/>
      <c r="G348" s="76"/>
      <c r="H348" s="78"/>
      <c r="I348" s="76"/>
      <c r="J348" s="76"/>
      <c r="K348" s="78"/>
      <c r="L348" s="81">
        <f t="shared" si="43"/>
        <v>126.5861419297709</v>
      </c>
    </row>
    <row r="349" spans="1:12" ht="15.75" customHeight="1" x14ac:dyDescent="0.3">
      <c r="A349" s="80">
        <v>43865</v>
      </c>
      <c r="B349" s="74">
        <v>85.790001000000004</v>
      </c>
      <c r="C349" s="78">
        <f t="shared" si="40"/>
        <v>-2.1332453966121157E-2</v>
      </c>
      <c r="D349" s="76">
        <f t="shared" si="41"/>
        <v>3.1280848549457951E-2</v>
      </c>
      <c r="E349" s="76">
        <f t="shared" si="42"/>
        <v>0.49459364279530665</v>
      </c>
      <c r="F349" s="82"/>
      <c r="G349" s="76"/>
      <c r="H349" s="78"/>
      <c r="I349" s="76"/>
      <c r="J349" s="76"/>
      <c r="K349" s="78"/>
      <c r="L349" s="81">
        <f t="shared" si="43"/>
        <v>124.83992978987295</v>
      </c>
    </row>
    <row r="350" spans="1:12" ht="15.75" customHeight="1" x14ac:dyDescent="0.3">
      <c r="A350" s="80">
        <v>43864</v>
      </c>
      <c r="B350" s="74">
        <v>87.660004000000001</v>
      </c>
      <c r="C350" s="78">
        <f t="shared" si="40"/>
        <v>0.14888598366110162</v>
      </c>
      <c r="D350" s="76">
        <f t="shared" si="41"/>
        <v>3.1196784037805046E-2</v>
      </c>
      <c r="E350" s="76">
        <f t="shared" si="42"/>
        <v>0.49326446615924191</v>
      </c>
      <c r="F350" s="82"/>
      <c r="G350" s="76"/>
      <c r="H350" s="78"/>
      <c r="I350" s="76"/>
      <c r="J350" s="76"/>
      <c r="K350" s="78"/>
      <c r="L350" s="81">
        <f t="shared" si="43"/>
        <v>127.561121543057</v>
      </c>
    </row>
    <row r="351" spans="1:12" ht="15.75" customHeight="1" x14ac:dyDescent="0.3">
      <c r="A351" s="80">
        <v>43861</v>
      </c>
      <c r="B351" s="74">
        <v>76.300003000000004</v>
      </c>
      <c r="C351" s="78">
        <f t="shared" si="40"/>
        <v>2.3611510281573489E-2</v>
      </c>
      <c r="D351" s="76">
        <f t="shared" si="41"/>
        <v>2.7201335094793007E-2</v>
      </c>
      <c r="E351" s="76">
        <f t="shared" si="42"/>
        <v>0.43009087148509023</v>
      </c>
      <c r="F351" s="82"/>
      <c r="G351" s="76"/>
      <c r="H351" s="78"/>
      <c r="I351" s="76"/>
      <c r="J351" s="76"/>
      <c r="K351" s="78"/>
      <c r="L351" s="81">
        <f t="shared" si="43"/>
        <v>111.03027050305192</v>
      </c>
    </row>
    <row r="352" spans="1:12" ht="15.75" customHeight="1" x14ac:dyDescent="0.3">
      <c r="A352" s="80">
        <v>43860</v>
      </c>
      <c r="B352" s="74">
        <v>74.540001000000004</v>
      </c>
      <c r="C352" s="78">
        <f t="shared" si="40"/>
        <v>1.3047009702446211E-2</v>
      </c>
      <c r="D352" s="76">
        <f t="shared" si="41"/>
        <v>2.7080981952226479E-2</v>
      </c>
      <c r="E352" s="76">
        <f t="shared" si="42"/>
        <v>0.4281879212147443</v>
      </c>
      <c r="F352" s="82"/>
      <c r="G352" s="76"/>
      <c r="H352" s="78"/>
      <c r="I352" s="76"/>
      <c r="J352" s="76"/>
      <c r="K352" s="78"/>
      <c r="L352" s="81">
        <f t="shared" si="43"/>
        <v>108.46915005138023</v>
      </c>
    </row>
    <row r="353" spans="1:12" ht="15.75" customHeight="1" x14ac:dyDescent="0.3">
      <c r="A353" s="80">
        <v>43859</v>
      </c>
      <c r="B353" s="74">
        <v>73.580001999999993</v>
      </c>
      <c r="C353" s="78">
        <f t="shared" si="40"/>
        <v>2.8946999609928525E-2</v>
      </c>
      <c r="D353" s="76">
        <f t="shared" si="41"/>
        <v>2.7144780813944138E-2</v>
      </c>
      <c r="E353" s="76">
        <f t="shared" si="42"/>
        <v>0.42919666979051391</v>
      </c>
      <c r="F353" s="82"/>
      <c r="G353" s="76"/>
      <c r="H353" s="78"/>
      <c r="I353" s="76"/>
      <c r="J353" s="76"/>
      <c r="K353" s="78"/>
      <c r="L353" s="81">
        <f t="shared" si="43"/>
        <v>107.07217830220925</v>
      </c>
    </row>
    <row r="354" spans="1:12" ht="15.75" customHeight="1" x14ac:dyDescent="0.3">
      <c r="A354" s="80">
        <v>43858</v>
      </c>
      <c r="B354" s="74">
        <v>71.510002</v>
      </c>
      <c r="C354" s="78">
        <f t="shared" si="40"/>
        <v>1.5190232390964287E-2</v>
      </c>
      <c r="D354" s="76">
        <f t="shared" si="41"/>
        <v>2.695739637595386E-2</v>
      </c>
      <c r="E354" s="76">
        <f t="shared" si="42"/>
        <v>0.42623386167991462</v>
      </c>
      <c r="F354" s="82"/>
      <c r="G354" s="76"/>
      <c r="H354" s="78"/>
      <c r="I354" s="76"/>
      <c r="J354" s="76"/>
      <c r="K354" s="78"/>
      <c r="L354" s="81">
        <f t="shared" si="43"/>
        <v>104.0599548303266</v>
      </c>
    </row>
    <row r="355" spans="1:12" ht="15.75" customHeight="1" x14ac:dyDescent="0.3">
      <c r="A355" s="80">
        <v>43857</v>
      </c>
      <c r="B355" s="74">
        <v>70.440002000000007</v>
      </c>
      <c r="C355" s="78">
        <f t="shared" si="40"/>
        <v>-3.5068465753424594E-2</v>
      </c>
      <c r="D355" s="76">
        <f t="shared" si="41"/>
        <v>2.6899408225660903E-2</v>
      </c>
      <c r="E355" s="76">
        <f t="shared" si="42"/>
        <v>0.42531698851878508</v>
      </c>
      <c r="F355" s="82"/>
      <c r="G355" s="76"/>
      <c r="H355" s="78"/>
      <c r="I355" s="76"/>
      <c r="J355" s="76"/>
      <c r="K355" s="78"/>
      <c r="L355" s="81">
        <f t="shared" si="43"/>
        <v>102.50291177964331</v>
      </c>
    </row>
    <row r="356" spans="1:12" ht="15.75" customHeight="1" x14ac:dyDescent="0.3">
      <c r="A356" s="80">
        <v>43854</v>
      </c>
      <c r="B356" s="74">
        <v>73</v>
      </c>
      <c r="C356" s="78">
        <f t="shared" si="40"/>
        <v>-1.9739505576211736E-2</v>
      </c>
      <c r="D356" s="76">
        <f t="shared" si="41"/>
        <v>2.7186044628137004E-2</v>
      </c>
      <c r="E356" s="76">
        <f t="shared" si="42"/>
        <v>0.42984910797949111</v>
      </c>
      <c r="F356" s="82"/>
      <c r="G356" s="76"/>
      <c r="H356" s="78"/>
      <c r="I356" s="76"/>
      <c r="J356" s="76"/>
      <c r="K356" s="78"/>
      <c r="L356" s="81">
        <f t="shared" si="43"/>
        <v>106.22817074755281</v>
      </c>
    </row>
    <row r="357" spans="1:12" ht="15.75" customHeight="1" x14ac:dyDescent="0.3">
      <c r="A357" s="80">
        <v>43853</v>
      </c>
      <c r="B357" s="74">
        <v>74.470000999999996</v>
      </c>
      <c r="C357" s="78">
        <f t="shared" si="40"/>
        <v>-1.4164680776215577E-2</v>
      </c>
      <c r="D357" s="76">
        <f t="shared" si="41"/>
        <v>2.722399970468482E-2</v>
      </c>
      <c r="E357" s="76">
        <f t="shared" si="42"/>
        <v>0.43044923043277677</v>
      </c>
      <c r="F357" s="82"/>
      <c r="G357" s="76"/>
      <c r="H357" s="78"/>
      <c r="I357" s="76"/>
      <c r="J357" s="76"/>
      <c r="K357" s="78"/>
      <c r="L357" s="81">
        <f t="shared" si="43"/>
        <v>108.36728742189626</v>
      </c>
    </row>
    <row r="358" spans="1:12" ht="15.75" customHeight="1" x14ac:dyDescent="0.3">
      <c r="A358" s="80">
        <v>43852</v>
      </c>
      <c r="B358" s="74">
        <v>75.540001000000004</v>
      </c>
      <c r="C358" s="78">
        <f t="shared" si="40"/>
        <v>-1.5508952866846504E-2</v>
      </c>
      <c r="D358" s="76">
        <f t="shared" si="41"/>
        <v>2.7400199206946262E-2</v>
      </c>
      <c r="E358" s="76">
        <f t="shared" si="42"/>
        <v>0.43323518918144754</v>
      </c>
      <c r="F358" s="82"/>
      <c r="G358" s="76"/>
      <c r="H358" s="78"/>
      <c r="I358" s="76"/>
      <c r="J358" s="76"/>
      <c r="K358" s="78"/>
      <c r="L358" s="81">
        <f t="shared" si="43"/>
        <v>109.92433047257958</v>
      </c>
    </row>
    <row r="359" spans="1:12" ht="15.75" customHeight="1" x14ac:dyDescent="0.3">
      <c r="A359" s="80">
        <v>43851</v>
      </c>
      <c r="B359" s="74">
        <v>76.730002999999996</v>
      </c>
      <c r="C359" s="78">
        <f t="shared" si="40"/>
        <v>1.5484449854008764E-2</v>
      </c>
      <c r="D359" s="76">
        <f t="shared" si="41"/>
        <v>2.7375746416506253E-2</v>
      </c>
      <c r="E359" s="76">
        <f t="shared" si="42"/>
        <v>0.43284855661676142</v>
      </c>
      <c r="F359" s="82"/>
      <c r="G359" s="76"/>
      <c r="H359" s="78"/>
      <c r="I359" s="76"/>
      <c r="J359" s="76"/>
      <c r="K359" s="78"/>
      <c r="L359" s="81">
        <f t="shared" si="43"/>
        <v>111.65599808416765</v>
      </c>
    </row>
    <row r="360" spans="1:12" ht="15.75" customHeight="1" x14ac:dyDescent="0.3">
      <c r="A360" s="80">
        <v>43847</v>
      </c>
      <c r="B360" s="74">
        <v>75.559997999999993</v>
      </c>
      <c r="C360" s="78">
        <f t="shared" si="40"/>
        <v>-7.2264221885899316E-3</v>
      </c>
      <c r="D360" s="76">
        <f t="shared" si="41"/>
        <v>2.7330030180298403E-2</v>
      </c>
      <c r="E360" s="76">
        <f t="shared" si="42"/>
        <v>0.43212571945442613</v>
      </c>
      <c r="F360" s="82"/>
      <c r="G360" s="76"/>
      <c r="H360" s="78"/>
      <c r="I360" s="76"/>
      <c r="J360" s="76"/>
      <c r="K360" s="78"/>
      <c r="L360" s="81">
        <f t="shared" si="43"/>
        <v>109.95342971546229</v>
      </c>
    </row>
    <row r="361" spans="1:12" ht="15.75" customHeight="1" x14ac:dyDescent="0.3">
      <c r="A361" s="80">
        <v>43846</v>
      </c>
      <c r="B361" s="74">
        <v>76.110000999999997</v>
      </c>
      <c r="C361" s="78">
        <f t="shared" si="40"/>
        <v>-1.0787639438844976E-2</v>
      </c>
      <c r="D361" s="76">
        <f t="shared" si="41"/>
        <v>2.741595970698207E-2</v>
      </c>
      <c r="E361" s="76">
        <f t="shared" si="42"/>
        <v>0.43348438456732913</v>
      </c>
      <c r="F361" s="82"/>
      <c r="G361" s="76"/>
      <c r="H361" s="78"/>
      <c r="I361" s="76"/>
      <c r="J361" s="76"/>
      <c r="K361" s="78"/>
      <c r="L361" s="81">
        <f t="shared" si="43"/>
        <v>110.7537833126632</v>
      </c>
    </row>
    <row r="362" spans="1:12" ht="15.75" customHeight="1" x14ac:dyDescent="0.3">
      <c r="A362" s="80">
        <v>43845</v>
      </c>
      <c r="B362" s="74">
        <v>76.940002000000007</v>
      </c>
      <c r="C362" s="78">
        <f t="shared" si="40"/>
        <v>5.1667547749177256E-2</v>
      </c>
      <c r="D362" s="76">
        <f t="shared" si="41"/>
        <v>2.8625000384064098E-2</v>
      </c>
      <c r="E362" s="76">
        <f t="shared" si="42"/>
        <v>0.45260099618418587</v>
      </c>
      <c r="F362" s="82"/>
      <c r="G362" s="76"/>
      <c r="H362" s="78"/>
      <c r="I362" s="76"/>
      <c r="J362" s="76"/>
      <c r="K362" s="78"/>
      <c r="L362" s="81">
        <f t="shared" si="43"/>
        <v>111.96158451743911</v>
      </c>
    </row>
    <row r="363" spans="1:12" ht="15.75" customHeight="1" x14ac:dyDescent="0.3">
      <c r="A363" s="80">
        <v>43844</v>
      </c>
      <c r="B363" s="74">
        <v>73.160004000000001</v>
      </c>
      <c r="C363" s="78">
        <f t="shared" si="40"/>
        <v>-1.1751925054058199E-2</v>
      </c>
      <c r="D363" s="76">
        <f t="shared" si="41"/>
        <v>2.922364496841668E-2</v>
      </c>
      <c r="E363" s="76">
        <f t="shared" si="42"/>
        <v>0.46206639816158063</v>
      </c>
      <c r="F363" s="82"/>
      <c r="G363" s="76"/>
      <c r="H363" s="78"/>
      <c r="I363" s="76"/>
      <c r="J363" s="76"/>
      <c r="K363" s="78"/>
      <c r="L363" s="81">
        <f t="shared" si="43"/>
        <v>106.46100543566639</v>
      </c>
    </row>
    <row r="364" spans="1:12" ht="15.75" customHeight="1" x14ac:dyDescent="0.3">
      <c r="A364" s="80">
        <v>43843</v>
      </c>
      <c r="B364" s="74">
        <v>74.029999000000004</v>
      </c>
      <c r="C364" s="78">
        <f t="shared" si="40"/>
        <v>1.2860898227440076E-2</v>
      </c>
      <c r="D364" s="76">
        <f t="shared" si="41"/>
        <v>2.9215015464630102E-2</v>
      </c>
      <c r="E364" s="76">
        <f t="shared" si="42"/>
        <v>0.46192995372636747</v>
      </c>
      <c r="F364" s="82"/>
      <c r="G364" s="76"/>
      <c r="H364" s="78"/>
      <c r="I364" s="76"/>
      <c r="J364" s="76"/>
      <c r="K364" s="78"/>
      <c r="L364" s="81">
        <f t="shared" si="43"/>
        <v>107.72700512620773</v>
      </c>
    </row>
    <row r="365" spans="1:12" ht="15.75" customHeight="1" x14ac:dyDescent="0.3">
      <c r="A365" s="80">
        <v>43840</v>
      </c>
      <c r="B365" s="74">
        <v>73.089995999999999</v>
      </c>
      <c r="C365" s="78">
        <f t="shared" si="40"/>
        <v>6.4719496087048967E-3</v>
      </c>
      <c r="D365" s="76">
        <f t="shared" si="41"/>
        <v>2.9207966248789966E-2</v>
      </c>
      <c r="E365" s="76">
        <f t="shared" si="42"/>
        <v>0.46181849583750262</v>
      </c>
      <c r="F365" s="82"/>
      <c r="G365" s="76"/>
      <c r="H365" s="78"/>
      <c r="I365" s="76"/>
      <c r="J365" s="76"/>
      <c r="K365" s="78"/>
      <c r="L365" s="81">
        <f t="shared" si="43"/>
        <v>106.35913116473907</v>
      </c>
    </row>
    <row r="366" spans="1:12" ht="15.75" customHeight="1" x14ac:dyDescent="0.3">
      <c r="A366" s="80">
        <v>43839</v>
      </c>
      <c r="B366" s="74">
        <v>72.620002999999997</v>
      </c>
      <c r="C366" s="78">
        <f t="shared" si="40"/>
        <v>9.6485178642913283E-4</v>
      </c>
      <c r="D366" s="76">
        <f t="shared" si="41"/>
        <v>2.9215890589131099E-2</v>
      </c>
      <c r="E366" s="76">
        <f t="shared" si="42"/>
        <v>0.46194379065966434</v>
      </c>
      <c r="F366" s="82"/>
      <c r="G366" s="76"/>
      <c r="H366" s="78"/>
      <c r="I366" s="76"/>
      <c r="J366" s="76"/>
      <c r="K366" s="78"/>
      <c r="L366" s="81">
        <f t="shared" si="43"/>
        <v>105.67520655303832</v>
      </c>
    </row>
    <row r="367" spans="1:12" ht="15.75" customHeight="1" x14ac:dyDescent="0.3">
      <c r="A367" s="80">
        <v>43838</v>
      </c>
      <c r="B367" s="74">
        <v>72.550003000000004</v>
      </c>
      <c r="C367" s="78">
        <f t="shared" si="40"/>
        <v>9.0403474536759898E-3</v>
      </c>
      <c r="D367" s="76">
        <f t="shared" si="41"/>
        <v>2.9236728852246929E-2</v>
      </c>
      <c r="E367" s="76">
        <f t="shared" si="42"/>
        <v>0.46227327252930384</v>
      </c>
      <c r="F367" s="82"/>
      <c r="G367" s="76"/>
      <c r="H367" s="78"/>
      <c r="I367" s="76"/>
      <c r="J367" s="76"/>
      <c r="K367" s="78"/>
      <c r="L367" s="81">
        <f t="shared" si="43"/>
        <v>105.57334392355439</v>
      </c>
    </row>
    <row r="368" spans="1:12" ht="15.75" customHeight="1" x14ac:dyDescent="0.3">
      <c r="A368" s="80">
        <v>43837</v>
      </c>
      <c r="B368" s="74">
        <v>71.900002000000001</v>
      </c>
      <c r="C368" s="78">
        <f t="shared" si="40"/>
        <v>2.2468742889647508E-2</v>
      </c>
      <c r="D368" s="76">
        <f t="shared" si="41"/>
        <v>2.9232065099806092E-2</v>
      </c>
      <c r="E368" s="76">
        <f t="shared" si="42"/>
        <v>0.46219953212852272</v>
      </c>
      <c r="F368" s="82"/>
      <c r="G368" s="76"/>
      <c r="H368" s="78"/>
      <c r="I368" s="76"/>
      <c r="J368" s="76"/>
      <c r="K368" s="78"/>
      <c r="L368" s="81">
        <f t="shared" si="43"/>
        <v>104.6274751945944</v>
      </c>
    </row>
    <row r="369" spans="1:12" ht="15.75" customHeight="1" x14ac:dyDescent="0.3">
      <c r="A369" s="80">
        <v>43836</v>
      </c>
      <c r="B369" s="74">
        <v>70.319999999999993</v>
      </c>
      <c r="C369" s="78">
        <f t="shared" si="40"/>
        <v>4.5184319934368444E-2</v>
      </c>
      <c r="D369" s="76">
        <f t="shared" si="41"/>
        <v>2.915712989910051E-2</v>
      </c>
      <c r="E369" s="76">
        <f t="shared" si="42"/>
        <v>0.46101470257276528</v>
      </c>
      <c r="F369" s="82"/>
      <c r="G369" s="76"/>
      <c r="H369" s="78"/>
      <c r="I369" s="76"/>
      <c r="J369" s="76"/>
      <c r="K369" s="78"/>
      <c r="L369" s="81">
        <f t="shared" si="43"/>
        <v>102.32828721873855</v>
      </c>
    </row>
    <row r="370" spans="1:12" ht="15.75" customHeight="1" x14ac:dyDescent="0.3">
      <c r="A370" s="80">
        <v>43833</v>
      </c>
      <c r="B370" s="74">
        <v>67.279999000000004</v>
      </c>
      <c r="C370" s="78">
        <f t="shared" si="40"/>
        <v>-2.095462716887897E-2</v>
      </c>
      <c r="D370" s="76">
        <f t="shared" si="41"/>
        <v>2.8716773910293873E-2</v>
      </c>
      <c r="E370" s="76">
        <f t="shared" si="42"/>
        <v>0.45405206304314233</v>
      </c>
      <c r="F370" s="78"/>
      <c r="G370" s="76"/>
      <c r="H370" s="78"/>
      <c r="I370" s="76"/>
      <c r="J370" s="76"/>
      <c r="K370" s="78"/>
      <c r="L370" s="81">
        <f t="shared" si="43"/>
        <v>97.904537283112106</v>
      </c>
    </row>
    <row r="371" spans="1:12" ht="15.75" customHeight="1" x14ac:dyDescent="0.3">
      <c r="A371" s="80">
        <v>43832</v>
      </c>
      <c r="B371" s="74">
        <v>68.720000999999996</v>
      </c>
      <c r="C371" s="78">
        <f t="shared" si="40"/>
        <v>9.9941209583460644E-3</v>
      </c>
      <c r="D371" s="76">
        <f t="shared" si="41"/>
        <v>2.8657247070611777E-2</v>
      </c>
      <c r="E371" s="76">
        <f t="shared" si="42"/>
        <v>0.45311086106660675</v>
      </c>
      <c r="F371" s="78"/>
      <c r="G371" s="76"/>
      <c r="H371" s="78"/>
      <c r="I371" s="76"/>
      <c r="J371" s="76"/>
      <c r="K371" s="78"/>
      <c r="L371" s="81">
        <v>100</v>
      </c>
    </row>
    <row r="372" spans="1:12" ht="15.75" customHeight="1" x14ac:dyDescent="0.3">
      <c r="A372" s="80">
        <v>43830</v>
      </c>
      <c r="B372" s="74">
        <v>68.040001000000004</v>
      </c>
      <c r="C372" s="78">
        <f t="shared" si="40"/>
        <v>1.8715376273163997E-2</v>
      </c>
      <c r="D372" s="76">
        <f t="shared" si="41"/>
        <v>2.8710174397955028E-2</v>
      </c>
      <c r="E372" s="76">
        <f t="shared" si="42"/>
        <v>0.45394771559095665</v>
      </c>
      <c r="F372" s="78"/>
      <c r="G372" s="76"/>
      <c r="H372" s="78"/>
      <c r="I372" s="76"/>
      <c r="J372" s="76"/>
      <c r="K372" s="78"/>
      <c r="L372" s="81"/>
    </row>
    <row r="373" spans="1:12" ht="15.75" customHeight="1" x14ac:dyDescent="0.3">
      <c r="A373" s="80">
        <v>43829</v>
      </c>
      <c r="B373" s="74">
        <v>66.790001000000004</v>
      </c>
      <c r="C373" s="78">
        <f t="shared" si="40"/>
        <v>2.2509304059263879E-3</v>
      </c>
      <c r="D373" s="76">
        <f t="shared" si="41"/>
        <v>2.8647651432444087E-2</v>
      </c>
      <c r="E373" s="76">
        <f t="shared" si="42"/>
        <v>0.45295914070554305</v>
      </c>
      <c r="F373" s="78"/>
      <c r="G373" s="76"/>
      <c r="H373" s="78"/>
      <c r="I373" s="76"/>
      <c r="J373" s="76"/>
      <c r="K373" s="78"/>
      <c r="L373" s="81"/>
    </row>
    <row r="374" spans="1:12" ht="15.75" customHeight="1" x14ac:dyDescent="0.3">
      <c r="A374" s="80">
        <v>43826</v>
      </c>
      <c r="B374" s="74">
        <v>66.639999000000003</v>
      </c>
      <c r="C374" s="78">
        <f t="shared" si="40"/>
        <v>-1.2008866360661119E-2</v>
      </c>
      <c r="D374" s="76">
        <f t="shared" si="41"/>
        <v>2.8724738311402851E-2</v>
      </c>
      <c r="E374" s="76">
        <f t="shared" si="42"/>
        <v>0.45417799128166003</v>
      </c>
      <c r="F374" s="78"/>
      <c r="G374" s="76"/>
      <c r="H374" s="78"/>
      <c r="I374" s="76"/>
      <c r="J374" s="76"/>
      <c r="K374" s="78"/>
      <c r="L374" s="81"/>
    </row>
    <row r="375" spans="1:12" ht="15.75" customHeight="1" x14ac:dyDescent="0.3">
      <c r="A375" s="80">
        <v>43825</v>
      </c>
      <c r="B375" s="74">
        <v>67.449996999999996</v>
      </c>
      <c r="C375" s="78">
        <f t="shared" si="40"/>
        <v>1.4896148283119803E-2</v>
      </c>
      <c r="D375" s="76">
        <f t="shared" si="41"/>
        <v>2.875752587555307E-2</v>
      </c>
      <c r="E375" s="76">
        <f t="shared" si="42"/>
        <v>0.45469640818987794</v>
      </c>
      <c r="F375" s="78"/>
      <c r="G375" s="76"/>
      <c r="H375" s="78"/>
      <c r="I375" s="76"/>
      <c r="J375" s="76"/>
      <c r="K375" s="78"/>
      <c r="L375" s="81"/>
    </row>
    <row r="376" spans="1:12" ht="15.75" customHeight="1" x14ac:dyDescent="0.3">
      <c r="A376" s="80">
        <v>43823</v>
      </c>
      <c r="B376" s="74">
        <v>66.459998999999996</v>
      </c>
      <c r="C376" s="78">
        <f t="shared" si="40"/>
        <v>4.6862734788730709E-3</v>
      </c>
      <c r="D376" s="76">
        <f t="shared" si="41"/>
        <v>2.8713980360436781E-2</v>
      </c>
      <c r="E376" s="76">
        <f t="shared" si="42"/>
        <v>0.45400789314161411</v>
      </c>
      <c r="F376" s="78"/>
      <c r="G376" s="76"/>
      <c r="H376" s="78"/>
      <c r="I376" s="76"/>
      <c r="J376" s="76"/>
      <c r="K376" s="78"/>
      <c r="L376" s="81"/>
    </row>
    <row r="377" spans="1:12" ht="15.75" customHeight="1" x14ac:dyDescent="0.3">
      <c r="A377" s="80">
        <v>43822</v>
      </c>
      <c r="B377" s="74">
        <v>66.150002000000001</v>
      </c>
      <c r="C377" s="78">
        <f t="shared" si="40"/>
        <v>-1.1653936949051369E-2</v>
      </c>
      <c r="D377" s="76">
        <f t="shared" si="41"/>
        <v>2.8813459451878135E-2</v>
      </c>
      <c r="E377" s="76">
        <f t="shared" si="42"/>
        <v>0.45558079568420828</v>
      </c>
      <c r="F377" s="78"/>
      <c r="G377" s="76"/>
      <c r="H377" s="78"/>
      <c r="I377" s="76"/>
      <c r="J377" s="76"/>
      <c r="K377" s="78"/>
      <c r="L377" s="81"/>
    </row>
    <row r="378" spans="1:12" ht="15.75" customHeight="1" x14ac:dyDescent="0.3">
      <c r="A378" s="80">
        <v>43819</v>
      </c>
      <c r="B378" s="74">
        <v>66.930000000000007</v>
      </c>
      <c r="C378" s="78">
        <f t="shared" si="40"/>
        <v>-1.8333822235259589E-2</v>
      </c>
      <c r="D378" s="76">
        <f t="shared" si="41"/>
        <v>2.8865863216213778E-2</v>
      </c>
      <c r="E378" s="76">
        <f t="shared" si="42"/>
        <v>0.45640937195054498</v>
      </c>
      <c r="F378" s="78"/>
      <c r="G378" s="76"/>
      <c r="H378" s="78"/>
      <c r="I378" s="76"/>
      <c r="J378" s="76"/>
      <c r="K378" s="78"/>
      <c r="L378" s="81"/>
    </row>
    <row r="379" spans="1:12" ht="15.75" customHeight="1" x14ac:dyDescent="0.3">
      <c r="A379" s="80">
        <v>43818</v>
      </c>
      <c r="B379" s="74">
        <v>68.180000000000007</v>
      </c>
      <c r="C379" s="78">
        <f t="shared" si="40"/>
        <v>8.5799114964471013E-3</v>
      </c>
      <c r="D379" s="76">
        <f t="shared" si="41"/>
        <v>2.8952918891244964E-2</v>
      </c>
      <c r="E379" s="76">
        <f t="shared" si="42"/>
        <v>0.45778584303225495</v>
      </c>
      <c r="F379" s="78"/>
      <c r="G379" s="76"/>
      <c r="H379" s="78"/>
      <c r="I379" s="76"/>
      <c r="J379" s="76"/>
      <c r="K379" s="78"/>
      <c r="L379" s="81"/>
    </row>
    <row r="380" spans="1:12" ht="15.75" customHeight="1" x14ac:dyDescent="0.3">
      <c r="A380" s="80">
        <v>43817</v>
      </c>
      <c r="B380" s="74">
        <v>67.599997999999999</v>
      </c>
      <c r="C380" s="78">
        <f t="shared" si="40"/>
        <v>2.1611002617832886E-2</v>
      </c>
      <c r="D380" s="76">
        <f t="shared" si="41"/>
        <v>2.9214975930453982E-2</v>
      </c>
      <c r="E380" s="76">
        <f t="shared" si="42"/>
        <v>0.46192932863615771</v>
      </c>
      <c r="F380" s="78"/>
      <c r="G380" s="76"/>
      <c r="H380" s="78"/>
      <c r="I380" s="76"/>
      <c r="J380" s="76"/>
      <c r="K380" s="78"/>
      <c r="L380" s="81"/>
    </row>
    <row r="381" spans="1:12" ht="15.75" customHeight="1" x14ac:dyDescent="0.3">
      <c r="A381" s="80">
        <v>43816</v>
      </c>
      <c r="B381" s="74">
        <v>66.169998000000007</v>
      </c>
      <c r="C381" s="78">
        <f t="shared" si="40"/>
        <v>-2.712886291269978E-3</v>
      </c>
      <c r="D381" s="76">
        <f t="shared" si="41"/>
        <v>2.9161906191392844E-2</v>
      </c>
      <c r="E381" s="76">
        <f t="shared" si="42"/>
        <v>0.46109022238483766</v>
      </c>
      <c r="F381" s="78"/>
      <c r="G381" s="76"/>
      <c r="H381" s="78"/>
      <c r="I381" s="76"/>
      <c r="J381" s="76"/>
      <c r="K381" s="78"/>
      <c r="L381" s="81"/>
    </row>
    <row r="382" spans="1:12" ht="15.75" customHeight="1" x14ac:dyDescent="0.3">
      <c r="A382" s="80">
        <v>43815</v>
      </c>
      <c r="B382" s="74">
        <v>66.349997999999999</v>
      </c>
      <c r="C382" s="78">
        <f t="shared" si="40"/>
        <v>4.4224062885992232E-2</v>
      </c>
      <c r="D382" s="76">
        <f t="shared" si="41"/>
        <v>2.9193123600813112E-2</v>
      </c>
      <c r="E382" s="76">
        <f t="shared" si="42"/>
        <v>0.46158381296692791</v>
      </c>
      <c r="F382" s="78"/>
      <c r="G382" s="76"/>
      <c r="H382" s="78"/>
      <c r="I382" s="76"/>
      <c r="J382" s="76"/>
      <c r="K382" s="78"/>
      <c r="L382" s="81"/>
    </row>
    <row r="383" spans="1:12" ht="15.75" customHeight="1" x14ac:dyDescent="0.3">
      <c r="A383" s="80">
        <v>43812</v>
      </c>
      <c r="B383" s="74">
        <v>63.540000999999997</v>
      </c>
      <c r="C383" s="78">
        <f t="shared" si="40"/>
        <v>1.6802671889816878E-2</v>
      </c>
      <c r="D383" s="76">
        <f t="shared" si="41"/>
        <v>2.9054370705688597E-2</v>
      </c>
      <c r="E383" s="76">
        <f t="shared" si="42"/>
        <v>0.45938993706424819</v>
      </c>
      <c r="F383" s="78"/>
      <c r="G383" s="76"/>
      <c r="H383" s="78"/>
      <c r="I383" s="76"/>
      <c r="J383" s="76"/>
      <c r="K383" s="78"/>
      <c r="L383" s="81"/>
    </row>
    <row r="384" spans="1:12" ht="15.75" customHeight="1" x14ac:dyDescent="0.3">
      <c r="A384" s="80">
        <v>43811</v>
      </c>
      <c r="B384" s="74">
        <v>62.490001999999997</v>
      </c>
      <c r="C384" s="78">
        <f t="shared" si="40"/>
        <v>-1.6215333753148764E-2</v>
      </c>
      <c r="D384" s="76">
        <f t="shared" si="41"/>
        <v>2.9103582707208902E-2</v>
      </c>
      <c r="E384" s="76">
        <f t="shared" si="42"/>
        <v>0.46016804712934734</v>
      </c>
      <c r="F384" s="78"/>
      <c r="G384" s="76"/>
      <c r="H384" s="78"/>
      <c r="I384" s="76"/>
      <c r="J384" s="76"/>
      <c r="K384" s="78"/>
      <c r="L384" s="81"/>
    </row>
    <row r="385" spans="1:12" ht="15.75" customHeight="1" x14ac:dyDescent="0.3">
      <c r="A385" s="80">
        <v>43810</v>
      </c>
      <c r="B385" s="74">
        <v>63.52</v>
      </c>
      <c r="C385" s="78">
        <f t="shared" si="40"/>
        <v>-1.6261421712869595E-2</v>
      </c>
      <c r="D385" s="76">
        <f t="shared" si="41"/>
        <v>2.909937527512331E-2</v>
      </c>
      <c r="E385" s="76">
        <f t="shared" si="42"/>
        <v>0.46010152178689262</v>
      </c>
      <c r="F385" s="78"/>
      <c r="G385" s="76"/>
      <c r="H385" s="78"/>
      <c r="I385" s="76"/>
      <c r="J385" s="76"/>
      <c r="K385" s="78"/>
      <c r="L385" s="81"/>
    </row>
    <row r="386" spans="1:12" ht="15.75" customHeight="1" x14ac:dyDescent="0.3">
      <c r="A386" s="80">
        <v>43809</v>
      </c>
      <c r="B386" s="74">
        <v>64.569999999999993</v>
      </c>
      <c r="C386" s="78">
        <f t="shared" ref="C386:C449" si="44">B386/B387-1</f>
        <v>-2.0776493152062869E-2</v>
      </c>
      <c r="D386" s="76">
        <f t="shared" ref="D386:D414" si="45">_xlfn.STDEV.P(C386:C475)</f>
        <v>2.9355455873715696E-2</v>
      </c>
      <c r="E386" s="76">
        <f t="shared" ref="E386:E414" si="46">D386*SQRT(250)</f>
        <v>0.46415051156754888</v>
      </c>
      <c r="F386" s="78"/>
      <c r="G386" s="76"/>
      <c r="H386" s="78"/>
      <c r="I386" s="76"/>
      <c r="J386" s="76"/>
      <c r="K386" s="78"/>
      <c r="L386" s="81"/>
    </row>
    <row r="387" spans="1:12" ht="15.75" customHeight="1" x14ac:dyDescent="0.3">
      <c r="A387" s="80">
        <v>43808</v>
      </c>
      <c r="B387" s="74">
        <v>65.940002000000007</v>
      </c>
      <c r="C387" s="78">
        <f t="shared" si="44"/>
        <v>5.100414246081808E-2</v>
      </c>
      <c r="D387" s="76">
        <f t="shared" si="45"/>
        <v>2.9324933325999395E-2</v>
      </c>
      <c r="E387" s="76">
        <f t="shared" si="46"/>
        <v>0.4636679077136755</v>
      </c>
      <c r="F387" s="78"/>
      <c r="G387" s="76"/>
      <c r="H387" s="78"/>
      <c r="I387" s="76"/>
      <c r="J387" s="76"/>
      <c r="K387" s="78"/>
      <c r="L387" s="81"/>
    </row>
    <row r="388" spans="1:12" ht="15.75" customHeight="1" x14ac:dyDescent="0.3">
      <c r="A388" s="80">
        <v>43805</v>
      </c>
      <c r="B388" s="74">
        <v>62.740001999999997</v>
      </c>
      <c r="C388" s="78">
        <f t="shared" si="44"/>
        <v>-9.9468870373729756E-2</v>
      </c>
      <c r="D388" s="76">
        <f t="shared" si="45"/>
        <v>2.8747545889467738E-2</v>
      </c>
      <c r="E388" s="76">
        <f t="shared" si="46"/>
        <v>0.45453861075464574</v>
      </c>
      <c r="F388" s="78"/>
      <c r="G388" s="76"/>
      <c r="H388" s="78"/>
      <c r="I388" s="76"/>
      <c r="J388" s="76"/>
      <c r="K388" s="78"/>
      <c r="L388" s="81"/>
    </row>
    <row r="389" spans="1:12" ht="15.75" customHeight="1" x14ac:dyDescent="0.3">
      <c r="A389" s="80">
        <v>43804</v>
      </c>
      <c r="B389" s="74">
        <v>69.669998000000007</v>
      </c>
      <c r="C389" s="78">
        <f t="shared" si="44"/>
        <v>-4.145240196472666E-3</v>
      </c>
      <c r="D389" s="76">
        <f t="shared" si="45"/>
        <v>2.6919305756058731E-2</v>
      </c>
      <c r="E389" s="76">
        <f t="shared" si="46"/>
        <v>0.42563159609813295</v>
      </c>
      <c r="F389" s="78"/>
      <c r="G389" s="76"/>
      <c r="H389" s="78"/>
      <c r="I389" s="76"/>
      <c r="J389" s="76"/>
      <c r="K389" s="78"/>
      <c r="L389" s="81"/>
    </row>
    <row r="390" spans="1:12" ht="15.75" customHeight="1" x14ac:dyDescent="0.3">
      <c r="A390" s="80">
        <v>43803</v>
      </c>
      <c r="B390" s="74">
        <v>69.959998999999996</v>
      </c>
      <c r="C390" s="78">
        <f t="shared" si="44"/>
        <v>-8.5686950257946037E-4</v>
      </c>
      <c r="D390" s="76">
        <f t="shared" si="45"/>
        <v>2.6929202287315209E-2</v>
      </c>
      <c r="E390" s="76">
        <f t="shared" si="46"/>
        <v>0.42578807399666052</v>
      </c>
      <c r="F390" s="78"/>
      <c r="G390" s="76"/>
      <c r="H390" s="78"/>
      <c r="I390" s="76"/>
      <c r="J390" s="76"/>
      <c r="K390" s="78"/>
      <c r="L390" s="81"/>
    </row>
    <row r="391" spans="1:12" ht="15.75" customHeight="1" x14ac:dyDescent="0.3">
      <c r="A391" s="80">
        <v>43802</v>
      </c>
      <c r="B391" s="74">
        <v>70.019997000000004</v>
      </c>
      <c r="C391" s="78">
        <f t="shared" si="44"/>
        <v>1.5813100246626854E-2</v>
      </c>
      <c r="D391" s="76">
        <f t="shared" si="45"/>
        <v>2.7491851502238072E-2</v>
      </c>
      <c r="E391" s="76">
        <f t="shared" si="46"/>
        <v>0.43468433921096977</v>
      </c>
      <c r="F391" s="78"/>
      <c r="G391" s="76"/>
      <c r="H391" s="78"/>
      <c r="I391" s="76"/>
      <c r="J391" s="76"/>
      <c r="K391" s="78"/>
      <c r="L391" s="81"/>
    </row>
    <row r="392" spans="1:12" ht="15.75" customHeight="1" x14ac:dyDescent="0.3">
      <c r="A392" s="80">
        <v>43801</v>
      </c>
      <c r="B392" s="74">
        <v>68.930000000000007</v>
      </c>
      <c r="C392" s="78">
        <f t="shared" si="44"/>
        <v>-7.4765100671140838E-2</v>
      </c>
      <c r="D392" s="76">
        <f t="shared" si="45"/>
        <v>2.8044310651517832E-2</v>
      </c>
      <c r="E392" s="76">
        <f t="shared" si="46"/>
        <v>0.44341948534058484</v>
      </c>
      <c r="F392" s="78"/>
      <c r="G392" s="76"/>
      <c r="H392" s="78"/>
      <c r="I392" s="76"/>
      <c r="J392" s="76"/>
      <c r="K392" s="78"/>
      <c r="L392" s="81"/>
    </row>
    <row r="393" spans="1:12" ht="15.75" customHeight="1" x14ac:dyDescent="0.3">
      <c r="A393" s="80">
        <v>43798</v>
      </c>
      <c r="B393" s="74">
        <v>74.5</v>
      </c>
      <c r="C393" s="78">
        <f t="shared" si="44"/>
        <v>5.6695192853801757E-3</v>
      </c>
      <c r="D393" s="76">
        <f t="shared" si="45"/>
        <v>2.7049426026884104E-2</v>
      </c>
      <c r="E393" s="76">
        <f t="shared" si="46"/>
        <v>0.42768897822596363</v>
      </c>
      <c r="F393" s="78"/>
      <c r="G393" s="76"/>
      <c r="H393" s="78"/>
      <c r="I393" s="76"/>
      <c r="J393" s="76"/>
      <c r="K393" s="78"/>
      <c r="L393" s="81"/>
    </row>
    <row r="394" spans="1:12" ht="15.75" customHeight="1" x14ac:dyDescent="0.3">
      <c r="A394" s="80">
        <v>43796</v>
      </c>
      <c r="B394" s="74">
        <v>74.080001999999993</v>
      </c>
      <c r="C394" s="78">
        <f t="shared" si="44"/>
        <v>-1.4369371241651496E-2</v>
      </c>
      <c r="D394" s="76">
        <f t="shared" si="45"/>
        <v>2.7066794384099684E-2</v>
      </c>
      <c r="E394" s="76">
        <f t="shared" si="46"/>
        <v>0.42796359606604689</v>
      </c>
      <c r="F394" s="78"/>
      <c r="G394" s="76"/>
      <c r="H394" s="78"/>
      <c r="I394" s="76"/>
      <c r="J394" s="76"/>
      <c r="K394" s="78"/>
      <c r="L394" s="81"/>
    </row>
    <row r="395" spans="1:12" ht="15.75" customHeight="1" x14ac:dyDescent="0.3">
      <c r="A395" s="80">
        <v>43795</v>
      </c>
      <c r="B395" s="74">
        <v>75.160004000000001</v>
      </c>
      <c r="C395" s="78">
        <f t="shared" si="44"/>
        <v>8.1824409852806479E-3</v>
      </c>
      <c r="D395" s="76">
        <f t="shared" si="45"/>
        <v>2.7058593441396116E-2</v>
      </c>
      <c r="E395" s="76">
        <f t="shared" si="46"/>
        <v>0.42783392777652784</v>
      </c>
      <c r="F395" s="78"/>
      <c r="G395" s="76"/>
      <c r="H395" s="78"/>
      <c r="I395" s="76"/>
      <c r="J395" s="76"/>
      <c r="K395" s="78"/>
      <c r="L395" s="81"/>
    </row>
    <row r="396" spans="1:12" ht="15.75" customHeight="1" x14ac:dyDescent="0.3">
      <c r="A396" s="80">
        <v>43794</v>
      </c>
      <c r="B396" s="74">
        <v>74.550003000000004</v>
      </c>
      <c r="C396" s="78">
        <f t="shared" si="44"/>
        <v>1.89994385456842E-2</v>
      </c>
      <c r="D396" s="76">
        <f t="shared" si="45"/>
        <v>2.7323666346930862E-2</v>
      </c>
      <c r="E396" s="76">
        <f t="shared" si="46"/>
        <v>0.43202509841397008</v>
      </c>
      <c r="F396" s="78"/>
      <c r="G396" s="76"/>
      <c r="H396" s="78"/>
      <c r="I396" s="76"/>
      <c r="J396" s="76"/>
      <c r="K396" s="78"/>
      <c r="L396" s="81"/>
    </row>
    <row r="397" spans="1:12" ht="15.75" customHeight="1" x14ac:dyDescent="0.3">
      <c r="A397" s="80">
        <v>43791</v>
      </c>
      <c r="B397" s="74">
        <v>73.160004000000001</v>
      </c>
      <c r="C397" s="78">
        <f t="shared" si="44"/>
        <v>4.6338759906715099E-2</v>
      </c>
      <c r="D397" s="76">
        <f t="shared" si="45"/>
        <v>2.7287671739709501E-2</v>
      </c>
      <c r="E397" s="76">
        <f t="shared" si="46"/>
        <v>0.43145597370245686</v>
      </c>
      <c r="F397" s="78"/>
      <c r="G397" s="76"/>
      <c r="H397" s="78"/>
      <c r="I397" s="76"/>
      <c r="J397" s="76"/>
      <c r="K397" s="78"/>
      <c r="L397" s="81"/>
    </row>
    <row r="398" spans="1:12" ht="15.75" customHeight="1" x14ac:dyDescent="0.3">
      <c r="A398" s="80">
        <v>43790</v>
      </c>
      <c r="B398" s="74">
        <v>69.919998000000007</v>
      </c>
      <c r="C398" s="78">
        <f t="shared" si="44"/>
        <v>-1.5072545853572095E-2</v>
      </c>
      <c r="D398" s="76">
        <f t="shared" si="45"/>
        <v>2.7157792421046788E-2</v>
      </c>
      <c r="E398" s="76">
        <f t="shared" si="46"/>
        <v>0.42940240136283192</v>
      </c>
      <c r="F398" s="78"/>
      <c r="G398" s="76"/>
      <c r="H398" s="78"/>
      <c r="I398" s="76"/>
      <c r="J398" s="76"/>
      <c r="K398" s="78"/>
      <c r="L398" s="81"/>
    </row>
    <row r="399" spans="1:12" ht="15.75" customHeight="1" x14ac:dyDescent="0.3">
      <c r="A399" s="80">
        <v>43789</v>
      </c>
      <c r="B399" s="74">
        <v>70.989998</v>
      </c>
      <c r="C399" s="78">
        <f t="shared" si="44"/>
        <v>1.9385396602317639E-2</v>
      </c>
      <c r="D399" s="76">
        <f t="shared" si="45"/>
        <v>2.7318393668782342E-2</v>
      </c>
      <c r="E399" s="76">
        <f t="shared" si="46"/>
        <v>0.43194173005237846</v>
      </c>
      <c r="F399" s="78"/>
      <c r="G399" s="76"/>
      <c r="H399" s="78"/>
      <c r="I399" s="76"/>
      <c r="J399" s="76"/>
      <c r="K399" s="78"/>
      <c r="L399" s="81"/>
    </row>
    <row r="400" spans="1:12" ht="15.75" customHeight="1" x14ac:dyDescent="0.3">
      <c r="A400" s="80">
        <v>43788</v>
      </c>
      <c r="B400" s="74">
        <v>69.639999000000003</v>
      </c>
      <c r="C400" s="78">
        <f t="shared" si="44"/>
        <v>-6.2785814418211405E-3</v>
      </c>
      <c r="D400" s="76">
        <f t="shared" si="45"/>
        <v>2.7327427671249047E-2</v>
      </c>
      <c r="E400" s="76">
        <f t="shared" si="46"/>
        <v>0.43208457017329027</v>
      </c>
      <c r="F400" s="78"/>
      <c r="G400" s="76"/>
      <c r="H400" s="78"/>
      <c r="I400" s="76"/>
      <c r="J400" s="76"/>
      <c r="K400" s="78"/>
      <c r="L400" s="81"/>
    </row>
    <row r="401" spans="1:12" ht="15.75" customHeight="1" x14ac:dyDescent="0.3">
      <c r="A401" s="80">
        <v>43787</v>
      </c>
      <c r="B401" s="74">
        <v>70.080001999999993</v>
      </c>
      <c r="C401" s="78">
        <f t="shared" si="44"/>
        <v>9.9985713469896709E-4</v>
      </c>
      <c r="D401" s="76">
        <f t="shared" si="45"/>
        <v>2.8384262972233749E-2</v>
      </c>
      <c r="E401" s="76">
        <f t="shared" si="46"/>
        <v>0.44879460348719652</v>
      </c>
      <c r="F401" s="78"/>
      <c r="G401" s="76"/>
      <c r="H401" s="78"/>
      <c r="I401" s="76"/>
      <c r="J401" s="76"/>
      <c r="K401" s="78"/>
      <c r="L401" s="81"/>
    </row>
    <row r="402" spans="1:12" ht="15.75" customHeight="1" x14ac:dyDescent="0.3">
      <c r="A402" s="80">
        <v>43784</v>
      </c>
      <c r="B402" s="74">
        <v>70.010002</v>
      </c>
      <c r="C402" s="78">
        <f t="shared" si="44"/>
        <v>3.3510541290538542E-2</v>
      </c>
      <c r="D402" s="76">
        <f t="shared" si="45"/>
        <v>2.8489059583123724E-2</v>
      </c>
      <c r="E402" s="76">
        <f t="shared" si="46"/>
        <v>0.45045158339459013</v>
      </c>
      <c r="F402" s="78"/>
      <c r="G402" s="76"/>
      <c r="H402" s="78"/>
      <c r="I402" s="76"/>
      <c r="J402" s="76"/>
      <c r="K402" s="78"/>
      <c r="L402" s="81"/>
    </row>
    <row r="403" spans="1:12" ht="15.75" customHeight="1" x14ac:dyDescent="0.3">
      <c r="A403" s="80">
        <v>43783</v>
      </c>
      <c r="B403" s="74">
        <v>67.739998</v>
      </c>
      <c r="C403" s="78">
        <f t="shared" si="44"/>
        <v>-3.9700631092467464E-3</v>
      </c>
      <c r="D403" s="76">
        <f t="shared" si="45"/>
        <v>2.8256215951913171E-2</v>
      </c>
      <c r="E403" s="76">
        <f t="shared" si="46"/>
        <v>0.44677000232814207</v>
      </c>
      <c r="F403" s="78"/>
      <c r="G403" s="76"/>
      <c r="H403" s="78"/>
      <c r="I403" s="76"/>
      <c r="J403" s="76"/>
      <c r="K403" s="78"/>
      <c r="L403" s="81"/>
    </row>
    <row r="404" spans="1:12" ht="15.75" customHeight="1" x14ac:dyDescent="0.3">
      <c r="A404" s="80">
        <v>43782</v>
      </c>
      <c r="B404" s="74">
        <v>68.010002</v>
      </c>
      <c r="C404" s="78">
        <f t="shared" si="44"/>
        <v>1.4708823529407944E-4</v>
      </c>
      <c r="D404" s="76">
        <f t="shared" si="45"/>
        <v>2.8356565520169102E-2</v>
      </c>
      <c r="E404" s="76">
        <f t="shared" si="46"/>
        <v>0.44835666831765847</v>
      </c>
      <c r="F404" s="78"/>
      <c r="G404" s="76"/>
      <c r="H404" s="78"/>
      <c r="I404" s="76"/>
      <c r="J404" s="76"/>
      <c r="K404" s="78"/>
      <c r="L404" s="81"/>
    </row>
    <row r="405" spans="1:12" ht="15.75" customHeight="1" x14ac:dyDescent="0.3">
      <c r="A405" s="80">
        <v>43781</v>
      </c>
      <c r="B405" s="74">
        <v>68</v>
      </c>
      <c r="C405" s="78">
        <f t="shared" si="44"/>
        <v>-5.7025735590375826E-3</v>
      </c>
      <c r="D405" s="76">
        <f t="shared" si="45"/>
        <v>2.8359147800473987E-2</v>
      </c>
      <c r="E405" s="76">
        <f t="shared" si="46"/>
        <v>0.44839749775426058</v>
      </c>
      <c r="F405" s="78"/>
      <c r="G405" s="76"/>
      <c r="H405" s="78"/>
      <c r="I405" s="76"/>
      <c r="J405" s="76"/>
      <c r="K405" s="78"/>
      <c r="L405" s="81"/>
    </row>
    <row r="406" spans="1:12" ht="15.75" customHeight="1" x14ac:dyDescent="0.3">
      <c r="A406" s="80">
        <v>43780</v>
      </c>
      <c r="B406" s="74">
        <v>68.389999000000003</v>
      </c>
      <c r="C406" s="78">
        <f t="shared" si="44"/>
        <v>-2.0901918995044122E-2</v>
      </c>
      <c r="D406" s="76">
        <f t="shared" si="45"/>
        <v>2.8374676570762775E-2</v>
      </c>
      <c r="E406" s="76">
        <f t="shared" si="46"/>
        <v>0.44864302917113119</v>
      </c>
      <c r="F406" s="78"/>
      <c r="G406" s="76"/>
      <c r="H406" s="78"/>
      <c r="I406" s="76"/>
      <c r="J406" s="76"/>
      <c r="K406" s="78"/>
      <c r="L406" s="81"/>
    </row>
    <row r="407" spans="1:12" ht="15.75" customHeight="1" x14ac:dyDescent="0.3">
      <c r="A407" s="80">
        <v>43777</v>
      </c>
      <c r="B407" s="74">
        <v>69.849997999999999</v>
      </c>
      <c r="C407" s="78">
        <f t="shared" si="44"/>
        <v>4.5502171695918969E-2</v>
      </c>
      <c r="D407" s="76">
        <f t="shared" si="45"/>
        <v>2.8376414378562916E-2</v>
      </c>
      <c r="E407" s="76">
        <f t="shared" si="46"/>
        <v>0.44867050632505145</v>
      </c>
      <c r="F407" s="78"/>
      <c r="G407" s="76"/>
      <c r="H407" s="78"/>
      <c r="I407" s="76"/>
      <c r="J407" s="76"/>
      <c r="K407" s="78"/>
      <c r="L407" s="81"/>
    </row>
    <row r="408" spans="1:12" ht="15.75" customHeight="1" x14ac:dyDescent="0.3">
      <c r="A408" s="80">
        <v>43776</v>
      </c>
      <c r="B408" s="74">
        <v>66.809997999999993</v>
      </c>
      <c r="C408" s="78">
        <f t="shared" si="44"/>
        <v>-2.9932664075038584E-4</v>
      </c>
      <c r="D408" s="76">
        <f t="shared" si="45"/>
        <v>2.8748961734395954E-2</v>
      </c>
      <c r="E408" s="76">
        <f t="shared" si="46"/>
        <v>0.45456099722857951</v>
      </c>
      <c r="F408" s="78"/>
      <c r="G408" s="76"/>
      <c r="H408" s="78"/>
      <c r="I408" s="76"/>
      <c r="J408" s="76"/>
      <c r="K408" s="78"/>
      <c r="L408" s="81"/>
    </row>
    <row r="409" spans="1:12" ht="15.75" customHeight="1" x14ac:dyDescent="0.3">
      <c r="A409" s="80">
        <v>43775</v>
      </c>
      <c r="B409" s="74">
        <v>66.830001999999993</v>
      </c>
      <c r="C409" s="78">
        <f t="shared" si="44"/>
        <v>-8.9695023018332432E-4</v>
      </c>
      <c r="D409" s="76">
        <f t="shared" si="45"/>
        <v>2.8807473942852695E-2</v>
      </c>
      <c r="E409" s="76">
        <f t="shared" si="46"/>
        <v>0.45548615647682889</v>
      </c>
      <c r="F409" s="78"/>
      <c r="G409" s="76"/>
      <c r="H409" s="78"/>
      <c r="I409" s="76"/>
      <c r="J409" s="76"/>
      <c r="K409" s="78"/>
      <c r="L409" s="81"/>
    </row>
    <row r="410" spans="1:12" ht="15.75" customHeight="1" x14ac:dyDescent="0.3">
      <c r="A410" s="80">
        <v>43774</v>
      </c>
      <c r="B410" s="74">
        <v>66.889999000000003</v>
      </c>
      <c r="C410" s="78">
        <f t="shared" si="44"/>
        <v>-4.6063945547748952E-2</v>
      </c>
      <c r="D410" s="76">
        <f t="shared" si="45"/>
        <v>2.8877390451458235E-2</v>
      </c>
      <c r="E410" s="76">
        <f t="shared" si="46"/>
        <v>0.45659163354303023</v>
      </c>
      <c r="F410" s="78"/>
      <c r="G410" s="76"/>
      <c r="H410" s="78"/>
      <c r="I410" s="76"/>
      <c r="J410" s="76"/>
      <c r="K410" s="78"/>
      <c r="L410" s="81"/>
    </row>
    <row r="411" spans="1:12" ht="15.75" customHeight="1" x14ac:dyDescent="0.3">
      <c r="A411" s="80">
        <v>43773</v>
      </c>
      <c r="B411" s="74">
        <v>70.120002999999997</v>
      </c>
      <c r="C411" s="78">
        <f t="shared" si="44"/>
        <v>-3.8357153549611889E-3</v>
      </c>
      <c r="D411" s="76">
        <f t="shared" si="45"/>
        <v>2.8548221445093135E-2</v>
      </c>
      <c r="E411" s="76">
        <f t="shared" si="46"/>
        <v>0.45138701456678931</v>
      </c>
      <c r="F411" s="78"/>
      <c r="G411" s="76"/>
      <c r="H411" s="78"/>
      <c r="I411" s="76"/>
      <c r="J411" s="76"/>
      <c r="K411" s="78"/>
      <c r="L411" s="81"/>
    </row>
    <row r="412" spans="1:12" ht="15.75" customHeight="1" x14ac:dyDescent="0.3">
      <c r="A412" s="80">
        <v>43770</v>
      </c>
      <c r="B412" s="74">
        <v>70.389999000000003</v>
      </c>
      <c r="C412" s="78">
        <f t="shared" si="44"/>
        <v>7.1540994012604386E-3</v>
      </c>
      <c r="D412" s="76">
        <f t="shared" si="45"/>
        <v>2.898811311955464E-2</v>
      </c>
      <c r="E412" s="76">
        <f t="shared" si="46"/>
        <v>0.4583423126420077</v>
      </c>
      <c r="F412" s="78"/>
      <c r="G412" s="76"/>
      <c r="H412" s="78"/>
      <c r="I412" s="76"/>
      <c r="J412" s="76"/>
      <c r="K412" s="78"/>
      <c r="L412" s="81"/>
    </row>
    <row r="413" spans="1:12" ht="15.75" customHeight="1" x14ac:dyDescent="0.3">
      <c r="A413" s="80">
        <v>43769</v>
      </c>
      <c r="B413" s="74">
        <v>69.889999000000003</v>
      </c>
      <c r="C413" s="78">
        <f t="shared" si="44"/>
        <v>-1.5714428571428352E-3</v>
      </c>
      <c r="D413" s="76">
        <f t="shared" si="45"/>
        <v>2.9028682981130448E-2</v>
      </c>
      <c r="E413" s="76">
        <f t="shared" si="46"/>
        <v>0.45898377847669425</v>
      </c>
      <c r="F413" s="78"/>
      <c r="G413" s="76"/>
      <c r="H413" s="78"/>
      <c r="I413" s="76"/>
      <c r="J413" s="76"/>
      <c r="K413" s="78"/>
      <c r="L413" s="81"/>
    </row>
    <row r="414" spans="1:12" ht="15.75" customHeight="1" x14ac:dyDescent="0.3">
      <c r="A414" s="80">
        <v>43768</v>
      </c>
      <c r="B414" s="74">
        <v>70</v>
      </c>
      <c r="C414" s="78">
        <f t="shared" si="44"/>
        <v>6.8865508287234922E-2</v>
      </c>
      <c r="D414" s="76">
        <f t="shared" si="45"/>
        <v>2.944784952594233E-2</v>
      </c>
      <c r="E414" s="76">
        <f t="shared" si="46"/>
        <v>0.46561138347943715</v>
      </c>
      <c r="F414" s="78"/>
      <c r="G414" s="76"/>
      <c r="H414" s="78"/>
      <c r="I414" s="76"/>
      <c r="J414" s="76"/>
      <c r="K414" s="78"/>
      <c r="L414" s="81"/>
    </row>
    <row r="415" spans="1:12" ht="15.75" customHeight="1" x14ac:dyDescent="0.3">
      <c r="A415" s="80">
        <v>43767</v>
      </c>
      <c r="B415" s="74">
        <v>65.489998</v>
      </c>
      <c r="C415" s="78">
        <f t="shared" si="44"/>
        <v>-1.6075721636890528E-2</v>
      </c>
      <c r="D415" s="76"/>
      <c r="E415" s="76"/>
      <c r="F415" s="78"/>
      <c r="G415" s="76"/>
      <c r="H415" s="78"/>
      <c r="I415" s="76"/>
      <c r="J415" s="76"/>
      <c r="K415" s="78"/>
      <c r="L415" s="81"/>
    </row>
    <row r="416" spans="1:12" ht="15.75" customHeight="1" x14ac:dyDescent="0.3">
      <c r="A416" s="80">
        <v>43766</v>
      </c>
      <c r="B416" s="74">
        <v>66.559997999999993</v>
      </c>
      <c r="C416" s="78">
        <f t="shared" si="44"/>
        <v>4.9014924365406998E-2</v>
      </c>
      <c r="D416" s="76"/>
      <c r="E416" s="76"/>
      <c r="F416" s="78"/>
      <c r="G416" s="76"/>
      <c r="H416" s="78"/>
      <c r="I416" s="76"/>
      <c r="J416" s="76"/>
      <c r="K416" s="78"/>
      <c r="L416" s="81"/>
    </row>
    <row r="417" spans="1:12" ht="15.75" customHeight="1" x14ac:dyDescent="0.3">
      <c r="A417" s="80">
        <v>43763</v>
      </c>
      <c r="B417" s="74">
        <v>63.450001</v>
      </c>
      <c r="C417" s="78">
        <f t="shared" si="44"/>
        <v>-1.6583943734529316E-2</v>
      </c>
      <c r="D417" s="76"/>
      <c r="E417" s="76"/>
      <c r="F417" s="78"/>
      <c r="G417" s="76"/>
      <c r="H417" s="78"/>
      <c r="I417" s="76"/>
      <c r="J417" s="76"/>
      <c r="K417" s="78"/>
      <c r="L417" s="81"/>
    </row>
    <row r="418" spans="1:12" ht="15.75" customHeight="1" x14ac:dyDescent="0.3">
      <c r="A418" s="80">
        <v>43762</v>
      </c>
      <c r="B418" s="74">
        <v>64.519997000000004</v>
      </c>
      <c r="C418" s="78">
        <f t="shared" si="44"/>
        <v>3.9638993882710416E-2</v>
      </c>
      <c r="D418" s="76"/>
      <c r="E418" s="76"/>
      <c r="F418" s="78"/>
      <c r="G418" s="76"/>
      <c r="H418" s="78"/>
      <c r="I418" s="76"/>
      <c r="J418" s="76"/>
      <c r="K418" s="78"/>
      <c r="L418" s="81"/>
    </row>
    <row r="419" spans="1:12" ht="15.75" customHeight="1" x14ac:dyDescent="0.3">
      <c r="A419" s="80">
        <v>43761</v>
      </c>
      <c r="B419" s="74">
        <v>62.060001</v>
      </c>
      <c r="C419" s="78">
        <f t="shared" si="44"/>
        <v>9.6775806451621094E-4</v>
      </c>
      <c r="D419" s="76"/>
      <c r="E419" s="76"/>
      <c r="F419" s="78"/>
      <c r="G419" s="76"/>
      <c r="H419" s="78"/>
      <c r="I419" s="76"/>
      <c r="J419" s="76"/>
      <c r="K419" s="78"/>
      <c r="L419" s="81"/>
    </row>
    <row r="420" spans="1:12" ht="15.75" customHeight="1" x14ac:dyDescent="0.3">
      <c r="A420" s="80">
        <v>43760</v>
      </c>
      <c r="B420" s="74">
        <v>62</v>
      </c>
      <c r="C420" s="78">
        <f t="shared" si="44"/>
        <v>-5.7320924007340346E-2</v>
      </c>
      <c r="D420" s="76"/>
      <c r="E420" s="76"/>
      <c r="F420" s="78"/>
      <c r="G420" s="76"/>
      <c r="H420" s="78"/>
      <c r="I420" s="76"/>
      <c r="J420" s="76"/>
      <c r="K420" s="78"/>
      <c r="L420" s="81"/>
    </row>
    <row r="421" spans="1:12" ht="15.75" customHeight="1" x14ac:dyDescent="0.3">
      <c r="A421" s="80">
        <v>43759</v>
      </c>
      <c r="B421" s="74">
        <v>65.769997000000004</v>
      </c>
      <c r="C421" s="78">
        <f t="shared" si="44"/>
        <v>-4.6913588168473463E-3</v>
      </c>
      <c r="D421" s="76"/>
      <c r="E421" s="76"/>
      <c r="F421" s="78"/>
      <c r="G421" s="76"/>
      <c r="H421" s="78"/>
      <c r="I421" s="76"/>
      <c r="J421" s="76"/>
      <c r="K421" s="78"/>
      <c r="L421" s="81"/>
    </row>
    <row r="422" spans="1:12" ht="15.75" customHeight="1" x14ac:dyDescent="0.3">
      <c r="A422" s="80">
        <v>43756</v>
      </c>
      <c r="B422" s="74">
        <v>66.080001999999993</v>
      </c>
      <c r="C422" s="78">
        <f t="shared" si="44"/>
        <v>-1.4172713921717484E-2</v>
      </c>
      <c r="D422" s="76"/>
      <c r="E422" s="76"/>
      <c r="F422" s="78"/>
      <c r="G422" s="76"/>
      <c r="H422" s="78"/>
      <c r="I422" s="76"/>
      <c r="J422" s="76"/>
      <c r="K422" s="78"/>
      <c r="L422" s="81"/>
    </row>
    <row r="423" spans="1:12" ht="15.75" customHeight="1" x14ac:dyDescent="0.3">
      <c r="A423" s="80">
        <v>43755</v>
      </c>
      <c r="B423" s="74">
        <v>67.029999000000004</v>
      </c>
      <c r="C423" s="78">
        <f t="shared" si="44"/>
        <v>-9.7503764292989903E-3</v>
      </c>
      <c r="D423" s="76"/>
      <c r="E423" s="76"/>
      <c r="F423" s="78"/>
      <c r="G423" s="76"/>
      <c r="H423" s="78"/>
      <c r="I423" s="76"/>
      <c r="J423" s="76"/>
      <c r="K423" s="78"/>
      <c r="L423" s="81"/>
    </row>
    <row r="424" spans="1:12" ht="15.75" customHeight="1" x14ac:dyDescent="0.3">
      <c r="A424" s="80">
        <v>43754</v>
      </c>
      <c r="B424" s="74">
        <v>67.690002000000007</v>
      </c>
      <c r="C424" s="78">
        <f t="shared" si="44"/>
        <v>-4.8094486737526365E-2</v>
      </c>
      <c r="D424" s="76"/>
      <c r="E424" s="76"/>
      <c r="F424" s="78"/>
      <c r="G424" s="76"/>
      <c r="H424" s="78"/>
      <c r="I424" s="76"/>
      <c r="J424" s="76"/>
      <c r="K424" s="78"/>
      <c r="L424" s="81"/>
    </row>
    <row r="425" spans="1:12" ht="15.75" customHeight="1" x14ac:dyDescent="0.3">
      <c r="A425" s="80">
        <v>43753</v>
      </c>
      <c r="B425" s="74">
        <v>71.110000999999997</v>
      </c>
      <c r="C425" s="78">
        <f t="shared" si="44"/>
        <v>4.3785026393288184E-3</v>
      </c>
      <c r="D425" s="76"/>
      <c r="E425" s="76"/>
      <c r="F425" s="78"/>
      <c r="G425" s="76"/>
      <c r="H425" s="78"/>
      <c r="I425" s="76"/>
      <c r="J425" s="76"/>
      <c r="K425" s="78"/>
      <c r="L425" s="81"/>
    </row>
    <row r="426" spans="1:12" ht="15.75" customHeight="1" x14ac:dyDescent="0.3">
      <c r="A426" s="80">
        <v>43752</v>
      </c>
      <c r="B426" s="74">
        <v>70.800003000000004</v>
      </c>
      <c r="C426" s="78">
        <f t="shared" si="44"/>
        <v>-7.7084094662482894E-3</v>
      </c>
      <c r="D426" s="76"/>
      <c r="E426" s="76"/>
      <c r="F426" s="78"/>
      <c r="G426" s="76"/>
      <c r="H426" s="78"/>
      <c r="I426" s="76"/>
      <c r="J426" s="76"/>
      <c r="K426" s="78"/>
      <c r="L426" s="81"/>
    </row>
    <row r="427" spans="1:12" ht="15.75" customHeight="1" x14ac:dyDescent="0.3">
      <c r="A427" s="80">
        <v>43749</v>
      </c>
      <c r="B427" s="74">
        <v>71.349997999999999</v>
      </c>
      <c r="C427" s="78">
        <f t="shared" si="44"/>
        <v>4.7880015550485489E-3</v>
      </c>
      <c r="D427" s="76"/>
      <c r="E427" s="76"/>
      <c r="F427" s="78"/>
      <c r="G427" s="76"/>
      <c r="H427" s="78"/>
      <c r="I427" s="76"/>
      <c r="J427" s="76"/>
      <c r="K427" s="78"/>
      <c r="L427" s="81"/>
    </row>
    <row r="428" spans="1:12" ht="15.75" customHeight="1" x14ac:dyDescent="0.3">
      <c r="A428" s="80">
        <v>43748</v>
      </c>
      <c r="B428" s="74">
        <v>71.010002</v>
      </c>
      <c r="C428" s="78">
        <f t="shared" si="44"/>
        <v>-2.5391147057491792E-2</v>
      </c>
      <c r="D428" s="76"/>
      <c r="E428" s="76"/>
      <c r="F428" s="78"/>
      <c r="G428" s="76"/>
      <c r="H428" s="78"/>
      <c r="I428" s="76"/>
      <c r="J428" s="76"/>
      <c r="K428" s="78"/>
      <c r="L428" s="81"/>
    </row>
    <row r="429" spans="1:12" ht="15.75" customHeight="1" x14ac:dyDescent="0.3">
      <c r="A429" s="80">
        <v>43747</v>
      </c>
      <c r="B429" s="74">
        <v>72.860000999999997</v>
      </c>
      <c r="C429" s="78">
        <f t="shared" si="44"/>
        <v>-9.9197586585002551E-3</v>
      </c>
      <c r="D429" s="76"/>
      <c r="E429" s="76"/>
      <c r="F429" s="78"/>
      <c r="G429" s="76"/>
      <c r="H429" s="78"/>
      <c r="I429" s="76"/>
      <c r="J429" s="76"/>
      <c r="K429" s="78"/>
      <c r="L429" s="81"/>
    </row>
    <row r="430" spans="1:12" ht="15.75" customHeight="1" x14ac:dyDescent="0.3">
      <c r="A430" s="80">
        <v>43746</v>
      </c>
      <c r="B430" s="74">
        <v>73.589995999999999</v>
      </c>
      <c r="C430" s="78">
        <f t="shared" si="44"/>
        <v>-4.416160655050283E-2</v>
      </c>
      <c r="D430" s="76"/>
      <c r="E430" s="76"/>
      <c r="F430" s="78"/>
      <c r="G430" s="76"/>
      <c r="H430" s="78"/>
      <c r="I430" s="76"/>
      <c r="J430" s="76"/>
      <c r="K430" s="78"/>
      <c r="L430" s="81"/>
    </row>
    <row r="431" spans="1:12" ht="15.75" customHeight="1" x14ac:dyDescent="0.3">
      <c r="A431" s="80">
        <v>43745</v>
      </c>
      <c r="B431" s="74">
        <v>76.989998</v>
      </c>
      <c r="C431" s="78">
        <f t="shared" si="44"/>
        <v>6.0107017641539695E-3</v>
      </c>
      <c r="D431" s="76"/>
      <c r="E431" s="76"/>
      <c r="F431" s="78"/>
      <c r="G431" s="76"/>
      <c r="H431" s="78"/>
      <c r="I431" s="76"/>
      <c r="J431" s="76"/>
      <c r="K431" s="78"/>
      <c r="L431" s="81"/>
    </row>
    <row r="432" spans="1:12" ht="15.75" customHeight="1" x14ac:dyDescent="0.3">
      <c r="A432" s="80">
        <v>43742</v>
      </c>
      <c r="B432" s="74">
        <v>76.529999000000004</v>
      </c>
      <c r="C432" s="78">
        <f t="shared" si="44"/>
        <v>-3.9047636625076931E-3</v>
      </c>
      <c r="D432" s="76"/>
      <c r="E432" s="76"/>
      <c r="F432" s="78"/>
      <c r="G432" s="76"/>
      <c r="H432" s="78"/>
      <c r="I432" s="76"/>
      <c r="J432" s="76"/>
      <c r="K432" s="78"/>
      <c r="L432" s="81"/>
    </row>
    <row r="433" spans="1:12" ht="15.75" customHeight="1" x14ac:dyDescent="0.3">
      <c r="A433" s="80">
        <v>43741</v>
      </c>
      <c r="B433" s="74">
        <v>76.830001999999993</v>
      </c>
      <c r="C433" s="78">
        <f t="shared" si="44"/>
        <v>4.0352120253273283E-2</v>
      </c>
      <c r="D433" s="76"/>
      <c r="E433" s="76"/>
      <c r="F433" s="78"/>
      <c r="G433" s="76"/>
      <c r="H433" s="78"/>
      <c r="I433" s="76"/>
      <c r="J433" s="76"/>
      <c r="K433" s="78"/>
      <c r="L433" s="81"/>
    </row>
    <row r="434" spans="1:12" ht="15.75" customHeight="1" x14ac:dyDescent="0.3">
      <c r="A434" s="80">
        <v>43740</v>
      </c>
      <c r="B434" s="74">
        <v>73.849997999999999</v>
      </c>
      <c r="C434" s="78">
        <f t="shared" si="44"/>
        <v>-2.5854109638678402E-2</v>
      </c>
      <c r="D434" s="76"/>
      <c r="E434" s="76"/>
      <c r="F434" s="78"/>
      <c r="G434" s="76"/>
      <c r="H434" s="78"/>
      <c r="I434" s="76"/>
      <c r="J434" s="76"/>
      <c r="K434" s="78"/>
      <c r="L434" s="81"/>
    </row>
    <row r="435" spans="1:12" ht="15.75" customHeight="1" x14ac:dyDescent="0.3">
      <c r="A435" s="80">
        <v>43739</v>
      </c>
      <c r="B435" s="74">
        <v>75.809997999999993</v>
      </c>
      <c r="C435" s="78">
        <f t="shared" si="44"/>
        <v>-5.1180973143608588E-3</v>
      </c>
      <c r="D435" s="76"/>
      <c r="E435" s="76"/>
      <c r="F435" s="78"/>
      <c r="G435" s="76"/>
      <c r="H435" s="78"/>
      <c r="I435" s="76"/>
      <c r="J435" s="76"/>
      <c r="K435" s="78"/>
      <c r="L435" s="81"/>
    </row>
    <row r="436" spans="1:12" ht="15.75" customHeight="1" x14ac:dyDescent="0.3">
      <c r="A436" s="80">
        <v>43738</v>
      </c>
      <c r="B436" s="74">
        <v>76.199996999999996</v>
      </c>
      <c r="C436" s="78">
        <f t="shared" si="44"/>
        <v>2.1041030759585411E-3</v>
      </c>
      <c r="D436" s="76"/>
      <c r="E436" s="76"/>
      <c r="F436" s="78"/>
      <c r="G436" s="76"/>
      <c r="H436" s="78"/>
      <c r="I436" s="76"/>
      <c r="J436" s="76"/>
      <c r="K436" s="78"/>
      <c r="L436" s="81"/>
    </row>
    <row r="437" spans="1:12" ht="15.75" customHeight="1" x14ac:dyDescent="0.3">
      <c r="A437" s="80">
        <v>43735</v>
      </c>
      <c r="B437" s="74">
        <v>76.040001000000004</v>
      </c>
      <c r="C437" s="78">
        <f t="shared" si="44"/>
        <v>-4.6520363636363582E-2</v>
      </c>
      <c r="D437" s="76"/>
      <c r="E437" s="76"/>
      <c r="F437" s="78"/>
      <c r="G437" s="76"/>
      <c r="H437" s="78"/>
      <c r="I437" s="76"/>
      <c r="J437" s="76"/>
      <c r="K437" s="78"/>
      <c r="L437" s="81"/>
    </row>
    <row r="438" spans="1:12" ht="15.75" customHeight="1" x14ac:dyDescent="0.3">
      <c r="A438" s="80">
        <v>43734</v>
      </c>
      <c r="B438" s="74">
        <v>79.75</v>
      </c>
      <c r="C438" s="78">
        <f t="shared" si="44"/>
        <v>1.8844472835288784E-3</v>
      </c>
      <c r="D438" s="76"/>
      <c r="E438" s="76"/>
      <c r="F438" s="78"/>
      <c r="G438" s="76"/>
      <c r="H438" s="78"/>
      <c r="I438" s="76"/>
      <c r="J438" s="76"/>
      <c r="K438" s="78"/>
      <c r="L438" s="81"/>
    </row>
    <row r="439" spans="1:12" ht="15.75" customHeight="1" x14ac:dyDescent="0.3">
      <c r="A439" s="80">
        <v>43733</v>
      </c>
      <c r="B439" s="74">
        <v>79.599997999999999</v>
      </c>
      <c r="C439" s="78">
        <f t="shared" si="44"/>
        <v>-5.2486755279433916E-3</v>
      </c>
      <c r="D439" s="76"/>
      <c r="E439" s="76"/>
      <c r="F439" s="78"/>
      <c r="G439" s="76"/>
      <c r="H439" s="78"/>
      <c r="I439" s="76"/>
      <c r="J439" s="76"/>
      <c r="K439" s="78"/>
      <c r="L439" s="81"/>
    </row>
    <row r="440" spans="1:12" ht="15.75" customHeight="1" x14ac:dyDescent="0.3">
      <c r="A440" s="80">
        <v>43732</v>
      </c>
      <c r="B440" s="74">
        <v>80.019997000000004</v>
      </c>
      <c r="C440" s="78">
        <f t="shared" si="44"/>
        <v>-3.1469449353566326E-2</v>
      </c>
      <c r="D440" s="76"/>
      <c r="E440" s="76"/>
      <c r="F440" s="78"/>
      <c r="G440" s="76"/>
      <c r="H440" s="78"/>
      <c r="I440" s="76"/>
      <c r="J440" s="76"/>
      <c r="K440" s="78"/>
      <c r="L440" s="81"/>
    </row>
    <row r="441" spans="1:12" ht="15.75" customHeight="1" x14ac:dyDescent="0.3">
      <c r="A441" s="80">
        <v>43731</v>
      </c>
      <c r="B441" s="74">
        <v>82.620002999999997</v>
      </c>
      <c r="C441" s="78">
        <f t="shared" si="44"/>
        <v>-1.2094881233026822E-4</v>
      </c>
      <c r="D441" s="76"/>
      <c r="E441" s="76"/>
      <c r="F441" s="78"/>
      <c r="G441" s="76"/>
      <c r="H441" s="78"/>
      <c r="I441" s="76"/>
      <c r="J441" s="76"/>
      <c r="K441" s="78"/>
      <c r="L441" s="81"/>
    </row>
    <row r="442" spans="1:12" ht="15.75" customHeight="1" x14ac:dyDescent="0.3">
      <c r="A442" s="80">
        <v>43728</v>
      </c>
      <c r="B442" s="74">
        <v>82.629997000000003</v>
      </c>
      <c r="C442" s="78">
        <f t="shared" si="44"/>
        <v>-2.3516969149717348E-2</v>
      </c>
      <c r="D442" s="76"/>
      <c r="E442" s="76"/>
      <c r="F442" s="78"/>
      <c r="G442" s="76"/>
      <c r="H442" s="78"/>
      <c r="I442" s="76"/>
      <c r="J442" s="76"/>
      <c r="K442" s="78"/>
      <c r="L442" s="81"/>
    </row>
    <row r="443" spans="1:12" ht="15.75" customHeight="1" x14ac:dyDescent="0.3">
      <c r="A443" s="80">
        <v>43727</v>
      </c>
      <c r="B443" s="74">
        <v>84.620002999999997</v>
      </c>
      <c r="C443" s="78">
        <f t="shared" si="44"/>
        <v>8.2791244844782064E-4</v>
      </c>
      <c r="D443" s="76"/>
      <c r="E443" s="76"/>
      <c r="F443" s="78"/>
      <c r="G443" s="76"/>
      <c r="H443" s="78"/>
      <c r="I443" s="76"/>
      <c r="J443" s="76"/>
      <c r="K443" s="78"/>
      <c r="L443" s="81"/>
    </row>
    <row r="444" spans="1:12" ht="15.75" customHeight="1" x14ac:dyDescent="0.3">
      <c r="A444" s="80">
        <v>43726</v>
      </c>
      <c r="B444" s="74">
        <v>84.550003000000004</v>
      </c>
      <c r="C444" s="78">
        <f t="shared" si="44"/>
        <v>-1.0632797857192955E-3</v>
      </c>
      <c r="D444" s="76"/>
      <c r="E444" s="76"/>
      <c r="F444" s="78"/>
      <c r="G444" s="76"/>
      <c r="H444" s="78"/>
      <c r="I444" s="76"/>
      <c r="J444" s="76"/>
      <c r="K444" s="78"/>
      <c r="L444" s="81"/>
    </row>
    <row r="445" spans="1:12" ht="15.75" customHeight="1" x14ac:dyDescent="0.3">
      <c r="A445" s="80">
        <v>43725</v>
      </c>
      <c r="B445" s="74">
        <v>84.639999000000003</v>
      </c>
      <c r="C445" s="78">
        <f t="shared" si="44"/>
        <v>4.9212856060812049E-2</v>
      </c>
      <c r="D445" s="76"/>
      <c r="E445" s="76"/>
      <c r="F445" s="78"/>
      <c r="G445" s="76"/>
      <c r="H445" s="78"/>
      <c r="I445" s="76"/>
      <c r="J445" s="76"/>
      <c r="K445" s="78"/>
      <c r="L445" s="81"/>
    </row>
    <row r="446" spans="1:12" ht="15.75" customHeight="1" x14ac:dyDescent="0.3">
      <c r="A446" s="80">
        <v>43724</v>
      </c>
      <c r="B446" s="74">
        <v>80.669998000000007</v>
      </c>
      <c r="C446" s="78">
        <f t="shared" si="44"/>
        <v>2.3081801473222807E-2</v>
      </c>
      <c r="D446" s="76"/>
      <c r="E446" s="76"/>
      <c r="F446" s="78"/>
      <c r="G446" s="76"/>
      <c r="H446" s="78"/>
      <c r="I446" s="76"/>
      <c r="J446" s="76"/>
      <c r="K446" s="78"/>
      <c r="L446" s="81"/>
    </row>
    <row r="447" spans="1:12" ht="15.75" customHeight="1" x14ac:dyDescent="0.3">
      <c r="A447" s="80">
        <v>43721</v>
      </c>
      <c r="B447" s="74">
        <v>78.849997999999999</v>
      </c>
      <c r="C447" s="78">
        <f t="shared" si="44"/>
        <v>-3.2871348373253451E-2</v>
      </c>
      <c r="D447" s="76"/>
      <c r="E447" s="76"/>
      <c r="F447" s="78"/>
      <c r="G447" s="76"/>
      <c r="H447" s="78"/>
      <c r="I447" s="76"/>
      <c r="J447" s="76"/>
      <c r="K447" s="78"/>
      <c r="L447" s="81"/>
    </row>
    <row r="448" spans="1:12" ht="15.75" customHeight="1" x14ac:dyDescent="0.3">
      <c r="A448" s="80">
        <v>43720</v>
      </c>
      <c r="B448" s="74">
        <v>81.529999000000004</v>
      </c>
      <c r="C448" s="78">
        <f t="shared" si="44"/>
        <v>1.0159831621358473E-2</v>
      </c>
      <c r="D448" s="76"/>
      <c r="E448" s="76"/>
      <c r="F448" s="78"/>
      <c r="G448" s="76"/>
      <c r="H448" s="78"/>
      <c r="I448" s="76"/>
      <c r="J448" s="76"/>
      <c r="K448" s="78"/>
      <c r="L448" s="81"/>
    </row>
    <row r="449" spans="1:12" ht="15.75" customHeight="1" x14ac:dyDescent="0.3">
      <c r="A449" s="80">
        <v>43719</v>
      </c>
      <c r="B449" s="74">
        <v>80.709998999999996</v>
      </c>
      <c r="C449" s="78">
        <f t="shared" si="44"/>
        <v>4.4804108146958566E-3</v>
      </c>
      <c r="D449" s="76"/>
      <c r="E449" s="76"/>
      <c r="F449" s="78"/>
      <c r="G449" s="76"/>
      <c r="H449" s="78"/>
      <c r="I449" s="76"/>
      <c r="J449" s="76"/>
      <c r="K449" s="78"/>
      <c r="L449" s="81"/>
    </row>
    <row r="450" spans="1:12" ht="15.75" customHeight="1" x14ac:dyDescent="0.3">
      <c r="A450" s="80">
        <v>43718</v>
      </c>
      <c r="B450" s="74">
        <v>80.349997999999999</v>
      </c>
      <c r="C450" s="78">
        <f t="shared" ref="C450:C503" si="47">B450/B451-1</f>
        <v>2.1614697479600764E-2</v>
      </c>
      <c r="D450" s="76"/>
      <c r="E450" s="76"/>
      <c r="F450" s="78"/>
      <c r="G450" s="76"/>
      <c r="H450" s="78"/>
      <c r="I450" s="76"/>
      <c r="J450" s="76"/>
      <c r="K450" s="78"/>
      <c r="L450" s="81"/>
    </row>
    <row r="451" spans="1:12" ht="15.75" customHeight="1" x14ac:dyDescent="0.3">
      <c r="A451" s="80">
        <v>43717</v>
      </c>
      <c r="B451" s="74">
        <v>78.650002000000001</v>
      </c>
      <c r="C451" s="78">
        <f t="shared" si="47"/>
        <v>-7.9147660501221795E-2</v>
      </c>
      <c r="D451" s="76"/>
      <c r="E451" s="76"/>
      <c r="F451" s="78"/>
      <c r="G451" s="76"/>
      <c r="H451" s="78"/>
      <c r="I451" s="76"/>
      <c r="J451" s="76"/>
      <c r="K451" s="78"/>
      <c r="L451" s="81"/>
    </row>
    <row r="452" spans="1:12" ht="15.75" customHeight="1" x14ac:dyDescent="0.3">
      <c r="A452" s="80">
        <v>43714</v>
      </c>
      <c r="B452" s="74">
        <v>85.410004000000001</v>
      </c>
      <c r="C452" s="78">
        <f t="shared" si="47"/>
        <v>-7.8541351202042309E-2</v>
      </c>
      <c r="D452" s="76"/>
      <c r="E452" s="76"/>
      <c r="F452" s="78"/>
      <c r="G452" s="76"/>
      <c r="H452" s="78"/>
      <c r="I452" s="76"/>
      <c r="J452" s="76"/>
      <c r="K452" s="78"/>
      <c r="L452" s="81"/>
    </row>
    <row r="453" spans="1:12" ht="15.75" customHeight="1" x14ac:dyDescent="0.3">
      <c r="A453" s="80">
        <v>43713</v>
      </c>
      <c r="B453" s="74">
        <v>92.690002000000007</v>
      </c>
      <c r="C453" s="78">
        <f t="shared" si="47"/>
        <v>-8.9810436114726722E-3</v>
      </c>
      <c r="D453" s="76"/>
      <c r="E453" s="76"/>
      <c r="F453" s="78"/>
      <c r="G453" s="76"/>
      <c r="H453" s="78"/>
      <c r="I453" s="76"/>
      <c r="J453" s="76"/>
      <c r="K453" s="78"/>
      <c r="L453" s="81"/>
    </row>
    <row r="454" spans="1:12" ht="15.75" customHeight="1" x14ac:dyDescent="0.3">
      <c r="A454" s="80">
        <v>43712</v>
      </c>
      <c r="B454" s="74">
        <v>93.529999000000004</v>
      </c>
      <c r="C454" s="78">
        <f t="shared" si="47"/>
        <v>1.157257204815676E-2</v>
      </c>
      <c r="D454" s="76"/>
      <c r="E454" s="76"/>
      <c r="F454" s="78"/>
      <c r="G454" s="76"/>
      <c r="H454" s="78"/>
      <c r="I454" s="76"/>
      <c r="J454" s="76"/>
      <c r="K454" s="78"/>
      <c r="L454" s="81"/>
    </row>
    <row r="455" spans="1:12" ht="15.75" customHeight="1" x14ac:dyDescent="0.3">
      <c r="A455" s="80">
        <v>43711</v>
      </c>
      <c r="B455" s="74">
        <v>92.459998999999996</v>
      </c>
      <c r="C455" s="78">
        <f t="shared" si="47"/>
        <v>8.617879537861306E-3</v>
      </c>
      <c r="D455" s="76"/>
      <c r="E455" s="76"/>
      <c r="F455" s="78"/>
      <c r="G455" s="76"/>
      <c r="H455" s="78"/>
      <c r="I455" s="76"/>
      <c r="J455" s="76"/>
      <c r="K455" s="78"/>
      <c r="L455" s="81"/>
    </row>
    <row r="456" spans="1:12" ht="15.75" customHeight="1" x14ac:dyDescent="0.3">
      <c r="A456" s="80">
        <v>43707</v>
      </c>
      <c r="B456" s="74">
        <v>91.669998000000007</v>
      </c>
      <c r="C456" s="78">
        <f t="shared" si="47"/>
        <v>8.8037303135117817E-3</v>
      </c>
      <c r="D456" s="76"/>
      <c r="E456" s="76"/>
      <c r="F456" s="78"/>
      <c r="G456" s="76"/>
      <c r="H456" s="78"/>
      <c r="I456" s="76"/>
      <c r="J456" s="76"/>
      <c r="K456" s="78"/>
      <c r="L456" s="81"/>
    </row>
    <row r="457" spans="1:12" ht="15.75" customHeight="1" x14ac:dyDescent="0.3">
      <c r="A457" s="80">
        <v>43706</v>
      </c>
      <c r="B457" s="74">
        <v>90.870002999999997</v>
      </c>
      <c r="C457" s="78">
        <f t="shared" si="47"/>
        <v>7.8748776453025915E-3</v>
      </c>
      <c r="D457" s="76"/>
      <c r="E457" s="76"/>
      <c r="F457" s="78"/>
      <c r="G457" s="76"/>
      <c r="H457" s="78"/>
      <c r="I457" s="76"/>
      <c r="J457" s="76"/>
      <c r="K457" s="78"/>
      <c r="L457" s="81"/>
    </row>
    <row r="458" spans="1:12" ht="15.75" customHeight="1" x14ac:dyDescent="0.3">
      <c r="A458" s="80">
        <v>43705</v>
      </c>
      <c r="B458" s="74">
        <v>90.160004000000001</v>
      </c>
      <c r="C458" s="78">
        <f t="shared" si="47"/>
        <v>-1.7115436047680066E-2</v>
      </c>
      <c r="D458" s="76"/>
      <c r="E458" s="76"/>
      <c r="F458" s="78"/>
      <c r="G458" s="76"/>
      <c r="H458" s="78"/>
      <c r="I458" s="76"/>
      <c r="J458" s="76"/>
      <c r="K458" s="78"/>
      <c r="L458" s="81"/>
    </row>
    <row r="459" spans="1:12" ht="15.75" customHeight="1" x14ac:dyDescent="0.3">
      <c r="A459" s="80">
        <v>43704</v>
      </c>
      <c r="B459" s="74">
        <v>91.730002999999996</v>
      </c>
      <c r="C459" s="78">
        <f t="shared" si="47"/>
        <v>-3.2692893794838973E-4</v>
      </c>
      <c r="D459" s="76"/>
      <c r="E459" s="76"/>
      <c r="F459" s="78"/>
      <c r="G459" s="76"/>
      <c r="H459" s="78"/>
      <c r="I459" s="76"/>
      <c r="J459" s="76"/>
      <c r="K459" s="78"/>
      <c r="L459" s="81"/>
    </row>
    <row r="460" spans="1:12" ht="15.75" customHeight="1" x14ac:dyDescent="0.3">
      <c r="A460" s="80">
        <v>43703</v>
      </c>
      <c r="B460" s="74">
        <v>91.760002</v>
      </c>
      <c r="C460" s="78">
        <f t="shared" si="47"/>
        <v>1.4188039316425094E-3</v>
      </c>
      <c r="D460" s="76"/>
      <c r="E460" s="76"/>
      <c r="F460" s="78"/>
      <c r="G460" s="76"/>
      <c r="H460" s="78"/>
      <c r="I460" s="76"/>
      <c r="J460" s="76"/>
      <c r="K460" s="78"/>
      <c r="L460" s="81"/>
    </row>
    <row r="461" spans="1:12" ht="15.75" customHeight="1" x14ac:dyDescent="0.3">
      <c r="A461" s="80">
        <v>43700</v>
      </c>
      <c r="B461" s="74">
        <v>91.629997000000003</v>
      </c>
      <c r="C461" s="78">
        <f t="shared" si="47"/>
        <v>-2.3966766850237575E-2</v>
      </c>
      <c r="D461" s="76"/>
      <c r="E461" s="76"/>
      <c r="F461" s="78"/>
      <c r="G461" s="76"/>
      <c r="H461" s="78"/>
      <c r="I461" s="76"/>
      <c r="J461" s="76"/>
      <c r="K461" s="78"/>
      <c r="L461" s="81"/>
    </row>
    <row r="462" spans="1:12" ht="15.75" customHeight="1" x14ac:dyDescent="0.3">
      <c r="A462" s="80">
        <v>43699</v>
      </c>
      <c r="B462" s="74">
        <v>93.879997000000003</v>
      </c>
      <c r="C462" s="78">
        <f t="shared" si="47"/>
        <v>9.3537789623958645E-3</v>
      </c>
      <c r="D462" s="76"/>
      <c r="E462" s="76"/>
      <c r="F462" s="78"/>
      <c r="G462" s="76"/>
      <c r="H462" s="78"/>
      <c r="I462" s="76"/>
      <c r="J462" s="76"/>
      <c r="K462" s="78"/>
      <c r="L462" s="81"/>
    </row>
    <row r="463" spans="1:12" ht="15.75" customHeight="1" x14ac:dyDescent="0.3">
      <c r="A463" s="80">
        <v>43698</v>
      </c>
      <c r="B463" s="74">
        <v>93.010002</v>
      </c>
      <c r="C463" s="78">
        <f t="shared" si="47"/>
        <v>1.7503532764313157E-2</v>
      </c>
      <c r="D463" s="76"/>
      <c r="E463" s="76"/>
      <c r="F463" s="78"/>
      <c r="G463" s="76"/>
      <c r="H463" s="78"/>
      <c r="I463" s="76"/>
      <c r="J463" s="76"/>
      <c r="K463" s="78"/>
      <c r="L463" s="81"/>
    </row>
    <row r="464" spans="1:12" ht="15.75" customHeight="1" x14ac:dyDescent="0.3">
      <c r="A464" s="80">
        <v>43697</v>
      </c>
      <c r="B464" s="74">
        <v>91.410004000000001</v>
      </c>
      <c r="C464" s="78">
        <f t="shared" si="47"/>
        <v>-1.8890136715469352E-2</v>
      </c>
      <c r="D464" s="76"/>
      <c r="E464" s="76"/>
      <c r="F464" s="78"/>
      <c r="G464" s="76"/>
      <c r="H464" s="78"/>
      <c r="I464" s="76"/>
      <c r="J464" s="76"/>
      <c r="K464" s="78"/>
      <c r="L464" s="81"/>
    </row>
    <row r="465" spans="1:12" ht="15.75" customHeight="1" x14ac:dyDescent="0.3">
      <c r="A465" s="80">
        <v>43696</v>
      </c>
      <c r="B465" s="74">
        <v>93.169998000000007</v>
      </c>
      <c r="C465" s="78">
        <f t="shared" si="47"/>
        <v>6.9166649401994906E-3</v>
      </c>
      <c r="D465" s="76"/>
      <c r="E465" s="76"/>
      <c r="F465" s="78"/>
      <c r="G465" s="76"/>
      <c r="H465" s="78"/>
      <c r="I465" s="76"/>
      <c r="J465" s="76"/>
      <c r="K465" s="78"/>
      <c r="L465" s="81"/>
    </row>
    <row r="466" spans="1:12" ht="15.75" customHeight="1" x14ac:dyDescent="0.3">
      <c r="A466" s="80">
        <v>43693</v>
      </c>
      <c r="B466" s="74">
        <v>92.529999000000004</v>
      </c>
      <c r="C466" s="78">
        <f t="shared" si="47"/>
        <v>2.0851721324489425E-2</v>
      </c>
      <c r="D466" s="76"/>
      <c r="E466" s="76"/>
      <c r="F466" s="78"/>
      <c r="G466" s="76"/>
      <c r="H466" s="78"/>
      <c r="I466" s="76"/>
      <c r="J466" s="76"/>
      <c r="K466" s="78"/>
      <c r="L466" s="81"/>
    </row>
    <row r="467" spans="1:12" ht="15.75" customHeight="1" x14ac:dyDescent="0.3">
      <c r="A467" s="80">
        <v>43692</v>
      </c>
      <c r="B467" s="74">
        <v>90.639999000000003</v>
      </c>
      <c r="C467" s="78">
        <f t="shared" si="47"/>
        <v>-2.1694581290996551E-2</v>
      </c>
      <c r="D467" s="76"/>
      <c r="E467" s="76"/>
      <c r="F467" s="78"/>
      <c r="G467" s="76"/>
      <c r="H467" s="78"/>
      <c r="I467" s="76"/>
      <c r="J467" s="76"/>
      <c r="K467" s="78"/>
      <c r="L467" s="81"/>
    </row>
    <row r="468" spans="1:12" ht="15.75" customHeight="1" x14ac:dyDescent="0.3">
      <c r="A468" s="80">
        <v>43691</v>
      </c>
      <c r="B468" s="74">
        <v>92.650002000000001</v>
      </c>
      <c r="C468" s="78">
        <f t="shared" si="47"/>
        <v>-2.9334678763792921E-2</v>
      </c>
      <c r="D468" s="76"/>
      <c r="E468" s="76"/>
      <c r="F468" s="78"/>
      <c r="G468" s="76"/>
      <c r="H468" s="78"/>
      <c r="I468" s="76"/>
      <c r="J468" s="76"/>
      <c r="K468" s="78"/>
      <c r="L468" s="81"/>
    </row>
    <row r="469" spans="1:12" ht="15.75" customHeight="1" x14ac:dyDescent="0.3">
      <c r="A469" s="80">
        <v>43690</v>
      </c>
      <c r="B469" s="74">
        <v>95.449996999999996</v>
      </c>
      <c r="C469" s="78">
        <f t="shared" si="47"/>
        <v>3.5698707217937997E-2</v>
      </c>
      <c r="D469" s="76"/>
      <c r="E469" s="76"/>
      <c r="F469" s="78"/>
      <c r="G469" s="76"/>
      <c r="H469" s="78"/>
      <c r="I469" s="76"/>
      <c r="J469" s="76"/>
      <c r="K469" s="78"/>
      <c r="L469" s="81"/>
    </row>
    <row r="470" spans="1:12" ht="15.75" customHeight="1" x14ac:dyDescent="0.3">
      <c r="A470" s="80">
        <v>43689</v>
      </c>
      <c r="B470" s="74">
        <v>92.160004000000001</v>
      </c>
      <c r="C470" s="78">
        <f t="shared" si="47"/>
        <v>-2.1655977335116039E-2</v>
      </c>
      <c r="D470" s="76"/>
      <c r="E470" s="76"/>
      <c r="F470" s="78"/>
      <c r="G470" s="76"/>
      <c r="H470" s="78"/>
      <c r="I470" s="76"/>
      <c r="J470" s="76"/>
      <c r="K470" s="78"/>
      <c r="L470" s="81"/>
    </row>
    <row r="471" spans="1:12" ht="15.75" customHeight="1" x14ac:dyDescent="0.3">
      <c r="A471" s="80">
        <v>43686</v>
      </c>
      <c r="B471" s="74">
        <v>94.199996999999996</v>
      </c>
      <c r="C471" s="78">
        <f t="shared" si="47"/>
        <v>-1.6393443136476282E-2</v>
      </c>
      <c r="D471" s="76"/>
      <c r="E471" s="76"/>
      <c r="F471" s="78"/>
      <c r="G471" s="76"/>
      <c r="H471" s="78"/>
      <c r="I471" s="76"/>
      <c r="J471" s="76"/>
      <c r="K471" s="78"/>
      <c r="L471" s="81"/>
    </row>
    <row r="472" spans="1:12" ht="15.75" customHeight="1" x14ac:dyDescent="0.3">
      <c r="A472" s="80">
        <v>43685</v>
      </c>
      <c r="B472" s="74">
        <v>95.769997000000004</v>
      </c>
      <c r="C472" s="78">
        <f t="shared" si="47"/>
        <v>3.5911304572568081E-2</v>
      </c>
      <c r="D472" s="76"/>
      <c r="E472" s="76"/>
      <c r="F472" s="78"/>
      <c r="G472" s="76"/>
      <c r="H472" s="78"/>
      <c r="I472" s="76"/>
      <c r="J472" s="76"/>
      <c r="K472" s="78"/>
      <c r="L472" s="81"/>
    </row>
    <row r="473" spans="1:12" ht="15.75" customHeight="1" x14ac:dyDescent="0.3">
      <c r="A473" s="80">
        <v>43684</v>
      </c>
      <c r="B473" s="74">
        <v>92.449996999999996</v>
      </c>
      <c r="C473" s="78">
        <f t="shared" si="47"/>
        <v>2.2337686608426388E-2</v>
      </c>
      <c r="D473" s="76"/>
      <c r="E473" s="76"/>
      <c r="F473" s="78"/>
      <c r="G473" s="76"/>
      <c r="H473" s="78"/>
      <c r="I473" s="76"/>
      <c r="J473" s="76"/>
      <c r="K473" s="78"/>
      <c r="L473" s="81"/>
    </row>
    <row r="474" spans="1:12" ht="15.75" customHeight="1" x14ac:dyDescent="0.3">
      <c r="A474" s="80">
        <v>43683</v>
      </c>
      <c r="B474" s="74">
        <v>90.43</v>
      </c>
      <c r="C474" s="78">
        <f t="shared" si="47"/>
        <v>8.2506186141015903E-3</v>
      </c>
      <c r="D474" s="76"/>
      <c r="E474" s="76"/>
      <c r="F474" s="78"/>
      <c r="G474" s="76"/>
      <c r="H474" s="78"/>
      <c r="I474" s="76"/>
      <c r="J474" s="76"/>
      <c r="K474" s="78"/>
      <c r="L474" s="81"/>
    </row>
    <row r="475" spans="1:12" ht="15.75" customHeight="1" x14ac:dyDescent="0.3">
      <c r="A475" s="80">
        <v>43682</v>
      </c>
      <c r="B475" s="74">
        <v>89.690002000000007</v>
      </c>
      <c r="C475" s="78">
        <f t="shared" si="47"/>
        <v>-4.2387378074423276E-2</v>
      </c>
      <c r="D475" s="76"/>
      <c r="E475" s="76"/>
      <c r="F475" s="78"/>
      <c r="G475" s="76"/>
      <c r="H475" s="78"/>
      <c r="I475" s="76"/>
      <c r="J475" s="76"/>
      <c r="K475" s="78"/>
      <c r="L475" s="81"/>
    </row>
    <row r="476" spans="1:12" ht="15.75" customHeight="1" x14ac:dyDescent="0.3">
      <c r="A476" s="80">
        <v>43679</v>
      </c>
      <c r="B476" s="74">
        <v>93.660004000000001</v>
      </c>
      <c r="C476" s="78">
        <f t="shared" si="47"/>
        <v>-1.5141893062921019E-2</v>
      </c>
      <c r="D476" s="76"/>
      <c r="E476" s="76"/>
      <c r="F476" s="78"/>
      <c r="G476" s="76"/>
      <c r="H476" s="78"/>
      <c r="I476" s="76"/>
      <c r="J476" s="76"/>
      <c r="K476" s="78"/>
      <c r="L476" s="81"/>
    </row>
    <row r="477" spans="1:12" ht="15.75" customHeight="1" x14ac:dyDescent="0.3">
      <c r="A477" s="80">
        <v>43678</v>
      </c>
      <c r="B477" s="74">
        <v>95.099997999999999</v>
      </c>
      <c r="C477" s="78">
        <f t="shared" si="47"/>
        <v>-4.2927860058049605E-3</v>
      </c>
      <c r="D477" s="76"/>
      <c r="E477" s="76"/>
      <c r="F477" s="78"/>
      <c r="G477" s="76"/>
      <c r="H477" s="78"/>
      <c r="I477" s="76"/>
      <c r="J477" s="76"/>
      <c r="K477" s="78"/>
      <c r="L477" s="81"/>
    </row>
    <row r="478" spans="1:12" ht="15.75" customHeight="1" x14ac:dyDescent="0.3">
      <c r="A478" s="80">
        <v>43677</v>
      </c>
      <c r="B478" s="74">
        <v>95.510002</v>
      </c>
      <c r="C478" s="78">
        <f t="shared" si="47"/>
        <v>2.0948790888031255E-4</v>
      </c>
      <c r="D478" s="76"/>
      <c r="E478" s="76"/>
      <c r="F478" s="78"/>
      <c r="G478" s="76"/>
      <c r="H478" s="78"/>
      <c r="I478" s="76"/>
      <c r="J478" s="76"/>
      <c r="K478" s="78"/>
      <c r="L478" s="81"/>
    </row>
    <row r="479" spans="1:12" ht="15.75" customHeight="1" x14ac:dyDescent="0.3">
      <c r="A479" s="80">
        <v>43676</v>
      </c>
      <c r="B479" s="74">
        <v>95.489998</v>
      </c>
      <c r="C479" s="78">
        <f t="shared" si="47"/>
        <v>-1.015862952048685E-2</v>
      </c>
      <c r="D479" s="76"/>
      <c r="E479" s="76"/>
      <c r="F479" s="78"/>
      <c r="G479" s="76"/>
      <c r="H479" s="78"/>
      <c r="I479" s="76"/>
      <c r="J479" s="76"/>
      <c r="K479" s="78"/>
      <c r="L479" s="81"/>
    </row>
    <row r="480" spans="1:12" ht="15.75" customHeight="1" x14ac:dyDescent="0.3">
      <c r="A480" s="80">
        <v>43675</v>
      </c>
      <c r="B480" s="74">
        <v>96.470000999999996</v>
      </c>
      <c r="C480" s="78">
        <f t="shared" si="47"/>
        <v>-5.6066498710366841E-2</v>
      </c>
      <c r="D480" s="76"/>
      <c r="E480" s="76"/>
      <c r="F480" s="78"/>
      <c r="G480" s="76"/>
      <c r="H480" s="78"/>
      <c r="I480" s="76"/>
      <c r="J480" s="76"/>
      <c r="K480" s="78"/>
      <c r="L480" s="81"/>
    </row>
    <row r="481" spans="1:12" ht="15.75" customHeight="1" x14ac:dyDescent="0.3">
      <c r="A481" s="80">
        <v>43672</v>
      </c>
      <c r="B481" s="74">
        <v>102.199997</v>
      </c>
      <c r="C481" s="78">
        <f t="shared" si="47"/>
        <v>5.2414745624397741E-2</v>
      </c>
      <c r="D481" s="76"/>
      <c r="E481" s="76"/>
      <c r="F481" s="78"/>
      <c r="G481" s="76"/>
      <c r="H481" s="78"/>
      <c r="I481" s="76"/>
      <c r="J481" s="76"/>
      <c r="K481" s="78"/>
      <c r="L481" s="81"/>
    </row>
    <row r="482" spans="1:12" ht="15.75" customHeight="1" x14ac:dyDescent="0.3">
      <c r="A482" s="80">
        <v>43671</v>
      </c>
      <c r="B482" s="74">
        <v>97.110000999999997</v>
      </c>
      <c r="C482" s="78">
        <f t="shared" si="47"/>
        <v>1.2195111273814563E-2</v>
      </c>
      <c r="D482" s="76"/>
      <c r="E482" s="76"/>
      <c r="F482" s="78"/>
      <c r="G482" s="76"/>
      <c r="H482" s="78"/>
      <c r="I482" s="76"/>
      <c r="J482" s="76"/>
      <c r="K482" s="78"/>
      <c r="L482" s="81"/>
    </row>
    <row r="483" spans="1:12" ht="15.75" customHeight="1" x14ac:dyDescent="0.3">
      <c r="A483" s="80">
        <v>43670</v>
      </c>
      <c r="B483" s="74">
        <v>95.940002000000007</v>
      </c>
      <c r="C483" s="78">
        <f t="shared" si="47"/>
        <v>-1.4888561606823725E-2</v>
      </c>
      <c r="D483" s="76"/>
      <c r="E483" s="76"/>
      <c r="F483" s="78"/>
      <c r="G483" s="76"/>
      <c r="H483" s="78"/>
      <c r="I483" s="76"/>
      <c r="J483" s="76"/>
      <c r="K483" s="78"/>
      <c r="L483" s="81"/>
    </row>
    <row r="484" spans="1:12" ht="15.75" customHeight="1" x14ac:dyDescent="0.3">
      <c r="A484" s="80">
        <v>43669</v>
      </c>
      <c r="B484" s="74">
        <v>97.389999000000003</v>
      </c>
      <c r="C484" s="78">
        <f t="shared" si="47"/>
        <v>7.4480295323890999E-3</v>
      </c>
      <c r="D484" s="76"/>
      <c r="E484" s="76"/>
      <c r="F484" s="78"/>
      <c r="G484" s="76"/>
      <c r="H484" s="78"/>
      <c r="I484" s="76"/>
      <c r="J484" s="76"/>
      <c r="K484" s="78"/>
      <c r="L484" s="81"/>
    </row>
    <row r="485" spans="1:12" ht="15.75" customHeight="1" x14ac:dyDescent="0.3">
      <c r="A485" s="80">
        <v>43668</v>
      </c>
      <c r="B485" s="74">
        <v>96.669998000000007</v>
      </c>
      <c r="C485" s="78">
        <f t="shared" si="47"/>
        <v>3.5232395648931103E-2</v>
      </c>
      <c r="D485" s="76"/>
      <c r="E485" s="76"/>
      <c r="F485" s="78"/>
      <c r="G485" s="76"/>
      <c r="H485" s="78"/>
      <c r="I485" s="76"/>
      <c r="J485" s="76"/>
      <c r="K485" s="78"/>
      <c r="L485" s="81"/>
    </row>
    <row r="486" spans="1:12" ht="15.75" customHeight="1" x14ac:dyDescent="0.3">
      <c r="A486" s="80">
        <v>43665</v>
      </c>
      <c r="B486" s="74">
        <v>93.379997000000003</v>
      </c>
      <c r="C486" s="78">
        <f t="shared" si="47"/>
        <v>-1.9014654501215422E-2</v>
      </c>
      <c r="D486" s="76"/>
      <c r="E486" s="76"/>
      <c r="F486" s="78"/>
      <c r="G486" s="76"/>
      <c r="H486" s="78"/>
      <c r="I486" s="76"/>
      <c r="J486" s="76"/>
      <c r="K486" s="78"/>
      <c r="L486" s="81"/>
    </row>
    <row r="487" spans="1:12" ht="15.75" customHeight="1" x14ac:dyDescent="0.3">
      <c r="A487" s="80">
        <v>43664</v>
      </c>
      <c r="B487" s="74">
        <v>95.190002000000007</v>
      </c>
      <c r="C487" s="78">
        <f t="shared" si="47"/>
        <v>-4.5522920519715515E-2</v>
      </c>
      <c r="D487" s="76"/>
      <c r="E487" s="76"/>
      <c r="F487" s="78"/>
      <c r="G487" s="76"/>
      <c r="H487" s="78"/>
      <c r="I487" s="76"/>
      <c r="J487" s="76"/>
      <c r="K487" s="78"/>
      <c r="L487" s="81"/>
    </row>
    <row r="488" spans="1:12" ht="15.75" customHeight="1" x14ac:dyDescent="0.3">
      <c r="A488" s="80">
        <v>43663</v>
      </c>
      <c r="B488" s="74">
        <v>99.730002999999996</v>
      </c>
      <c r="C488" s="78">
        <f t="shared" si="47"/>
        <v>2.708553093893995E-2</v>
      </c>
      <c r="D488" s="76"/>
      <c r="E488" s="76"/>
      <c r="F488" s="78"/>
      <c r="G488" s="76"/>
      <c r="H488" s="78"/>
      <c r="I488" s="76"/>
      <c r="J488" s="76"/>
      <c r="K488" s="78"/>
      <c r="L488" s="81"/>
    </row>
    <row r="489" spans="1:12" ht="15.75" customHeight="1" x14ac:dyDescent="0.3">
      <c r="A489" s="80">
        <v>43662</v>
      </c>
      <c r="B489" s="74">
        <v>97.099997999999999</v>
      </c>
      <c r="C489" s="78">
        <f t="shared" si="47"/>
        <v>-2.7054157503382137E-2</v>
      </c>
      <c r="D489" s="76"/>
      <c r="E489" s="76"/>
      <c r="F489" s="78"/>
      <c r="G489" s="76"/>
      <c r="H489" s="78"/>
      <c r="I489" s="76"/>
      <c r="J489" s="76"/>
      <c r="K489" s="78"/>
      <c r="L489" s="81"/>
    </row>
    <row r="490" spans="1:12" ht="15.75" customHeight="1" x14ac:dyDescent="0.3">
      <c r="A490" s="80">
        <v>43661</v>
      </c>
      <c r="B490" s="74">
        <v>99.800003000000004</v>
      </c>
      <c r="C490" s="78">
        <f t="shared" si="47"/>
        <v>6.9667736237907674E-2</v>
      </c>
      <c r="D490" s="76"/>
      <c r="E490" s="76"/>
      <c r="F490" s="78"/>
      <c r="G490" s="76"/>
      <c r="H490" s="78"/>
      <c r="I490" s="76"/>
      <c r="J490" s="76"/>
      <c r="K490" s="78"/>
      <c r="L490" s="81"/>
    </row>
    <row r="491" spans="1:12" ht="15.75" customHeight="1" x14ac:dyDescent="0.3">
      <c r="A491" s="80">
        <v>43658</v>
      </c>
      <c r="B491" s="74">
        <v>93.300003000000004</v>
      </c>
      <c r="C491" s="78">
        <f t="shared" si="47"/>
        <v>2.0787756656723166E-2</v>
      </c>
      <c r="D491" s="76"/>
      <c r="E491" s="76"/>
      <c r="F491" s="78"/>
      <c r="G491" s="76"/>
      <c r="H491" s="78"/>
      <c r="I491" s="76"/>
      <c r="J491" s="76"/>
      <c r="K491" s="78"/>
      <c r="L491" s="81"/>
    </row>
    <row r="492" spans="1:12" ht="15.75" customHeight="1" x14ac:dyDescent="0.3">
      <c r="A492" s="80">
        <v>43657</v>
      </c>
      <c r="B492" s="74">
        <v>91.400002000000001</v>
      </c>
      <c r="C492" s="78">
        <f t="shared" si="47"/>
        <v>-1.4236399760176877E-2</v>
      </c>
      <c r="D492" s="76"/>
      <c r="E492" s="76"/>
      <c r="F492" s="78"/>
      <c r="G492" s="76"/>
      <c r="H492" s="78"/>
      <c r="I492" s="76"/>
      <c r="J492" s="76"/>
      <c r="K492" s="78"/>
      <c r="L492" s="81"/>
    </row>
    <row r="493" spans="1:12" ht="15.75" customHeight="1" x14ac:dyDescent="0.3">
      <c r="A493" s="80">
        <v>43656</v>
      </c>
      <c r="B493" s="74">
        <v>92.720000999999996</v>
      </c>
      <c r="C493" s="78">
        <f t="shared" si="47"/>
        <v>1.9685483338832022E-2</v>
      </c>
      <c r="D493" s="76"/>
      <c r="E493" s="76"/>
      <c r="F493" s="78"/>
      <c r="G493" s="76"/>
      <c r="H493" s="78"/>
      <c r="I493" s="76"/>
      <c r="J493" s="76"/>
      <c r="K493" s="78"/>
      <c r="L493" s="81"/>
    </row>
    <row r="494" spans="1:12" ht="15.75" customHeight="1" x14ac:dyDescent="0.3">
      <c r="A494" s="80">
        <v>43655</v>
      </c>
      <c r="B494" s="74">
        <v>90.93</v>
      </c>
      <c r="C494" s="78">
        <f t="shared" si="47"/>
        <v>1.8730497604000362E-3</v>
      </c>
      <c r="D494" s="76"/>
      <c r="E494" s="76"/>
      <c r="F494" s="78"/>
      <c r="G494" s="76"/>
      <c r="H494" s="78"/>
      <c r="I494" s="76"/>
      <c r="J494" s="76"/>
      <c r="K494" s="78"/>
      <c r="L494" s="81"/>
    </row>
    <row r="495" spans="1:12" ht="15.75" customHeight="1" x14ac:dyDescent="0.3">
      <c r="A495" s="80">
        <v>43654</v>
      </c>
      <c r="B495" s="74">
        <v>90.760002</v>
      </c>
      <c r="C495" s="78">
        <f t="shared" si="47"/>
        <v>-1.2189758778507587E-2</v>
      </c>
      <c r="D495" s="76"/>
      <c r="E495" s="76"/>
      <c r="F495" s="78"/>
      <c r="G495" s="76"/>
      <c r="H495" s="78"/>
      <c r="I495" s="76"/>
      <c r="J495" s="76"/>
      <c r="K495" s="78"/>
      <c r="L495" s="81"/>
    </row>
    <row r="496" spans="1:12" ht="15.75" customHeight="1" x14ac:dyDescent="0.3">
      <c r="A496" s="80">
        <v>43651</v>
      </c>
      <c r="B496" s="74">
        <v>91.879997000000003</v>
      </c>
      <c r="C496" s="78">
        <f t="shared" si="47"/>
        <v>1.5809840214809689E-2</v>
      </c>
      <c r="D496" s="76"/>
      <c r="E496" s="76"/>
      <c r="F496" s="78"/>
      <c r="G496" s="76"/>
      <c r="H496" s="78"/>
      <c r="I496" s="76"/>
      <c r="J496" s="76"/>
      <c r="K496" s="78"/>
      <c r="L496" s="81"/>
    </row>
    <row r="497" spans="1:12" ht="15.75" customHeight="1" x14ac:dyDescent="0.3">
      <c r="A497" s="80">
        <v>43649</v>
      </c>
      <c r="B497" s="74">
        <v>90.449996999999996</v>
      </c>
      <c r="C497" s="78">
        <f t="shared" si="47"/>
        <v>6.2492660489580354E-2</v>
      </c>
      <c r="D497" s="76"/>
      <c r="E497" s="76"/>
      <c r="F497" s="78"/>
      <c r="G497" s="76"/>
      <c r="H497" s="78"/>
      <c r="I497" s="76"/>
      <c r="J497" s="76"/>
      <c r="K497" s="78"/>
      <c r="L497" s="81"/>
    </row>
    <row r="498" spans="1:12" ht="15.75" customHeight="1" x14ac:dyDescent="0.3">
      <c r="A498" s="80">
        <v>43648</v>
      </c>
      <c r="B498" s="74">
        <v>85.129997000000003</v>
      </c>
      <c r="C498" s="78">
        <f t="shared" si="47"/>
        <v>-1.9917153811683685E-2</v>
      </c>
      <c r="D498" s="76"/>
      <c r="E498" s="76"/>
      <c r="F498" s="78"/>
      <c r="G498" s="76"/>
      <c r="H498" s="78"/>
      <c r="I498" s="76"/>
      <c r="J498" s="76"/>
      <c r="K498" s="78"/>
      <c r="L498" s="81"/>
    </row>
    <row r="499" spans="1:12" ht="15.75" customHeight="1" x14ac:dyDescent="0.3">
      <c r="A499" s="80">
        <v>43647</v>
      </c>
      <c r="B499" s="74">
        <v>86.860000999999997</v>
      </c>
      <c r="C499" s="78">
        <f t="shared" si="47"/>
        <v>-2.1736681813980474E-2</v>
      </c>
      <c r="D499" s="76"/>
      <c r="E499" s="76"/>
      <c r="F499" s="78"/>
      <c r="G499" s="76"/>
      <c r="H499" s="78"/>
      <c r="I499" s="76"/>
      <c r="J499" s="76"/>
      <c r="K499" s="78"/>
      <c r="L499" s="81"/>
    </row>
    <row r="500" spans="1:12" ht="15.75" customHeight="1" x14ac:dyDescent="0.3">
      <c r="A500" s="80">
        <v>43644</v>
      </c>
      <c r="B500" s="74">
        <v>88.790001000000004</v>
      </c>
      <c r="C500" s="78">
        <f t="shared" si="47"/>
        <v>-1.6395214901801736E-2</v>
      </c>
      <c r="D500" s="76"/>
      <c r="E500" s="76"/>
      <c r="F500" s="78"/>
      <c r="G500" s="76"/>
      <c r="H500" s="78"/>
      <c r="I500" s="76"/>
      <c r="J500" s="76"/>
      <c r="K500" s="78"/>
      <c r="L500" s="81"/>
    </row>
    <row r="501" spans="1:12" ht="15.75" customHeight="1" x14ac:dyDescent="0.3">
      <c r="A501" s="80">
        <v>43643</v>
      </c>
      <c r="B501" s="74">
        <v>90.269997000000004</v>
      </c>
      <c r="C501" s="78">
        <f t="shared" si="47"/>
        <v>4.5638768779363792E-2</v>
      </c>
      <c r="D501" s="76"/>
      <c r="E501" s="76"/>
      <c r="F501" s="78"/>
      <c r="G501" s="76"/>
      <c r="H501" s="78"/>
      <c r="I501" s="76"/>
      <c r="J501" s="76"/>
      <c r="K501" s="78"/>
      <c r="L501" s="81"/>
    </row>
    <row r="502" spans="1:12" ht="15.75" customHeight="1" x14ac:dyDescent="0.3">
      <c r="A502" s="80">
        <v>43642</v>
      </c>
      <c r="B502" s="74">
        <v>86.330001999999993</v>
      </c>
      <c r="C502" s="78">
        <f t="shared" si="47"/>
        <v>1.5288757089130245E-2</v>
      </c>
      <c r="D502" s="76"/>
      <c r="E502" s="76"/>
      <c r="F502" s="78"/>
      <c r="G502" s="76"/>
      <c r="H502" s="78"/>
      <c r="I502" s="76"/>
      <c r="J502" s="76"/>
      <c r="K502" s="78"/>
      <c r="L502" s="81"/>
    </row>
    <row r="503" spans="1:12" ht="15.75" customHeight="1" x14ac:dyDescent="0.3">
      <c r="A503" s="80">
        <v>43641</v>
      </c>
      <c r="B503" s="74">
        <v>85.029999000000004</v>
      </c>
      <c r="C503" s="78">
        <f t="shared" si="47"/>
        <v>-4.8987862700464624E-2</v>
      </c>
      <c r="D503" s="76"/>
      <c r="E503" s="76"/>
      <c r="F503" s="78"/>
      <c r="G503" s="76"/>
      <c r="H503" s="78"/>
      <c r="I503" s="76"/>
      <c r="J503" s="76"/>
      <c r="K503" s="78"/>
      <c r="L503" s="81"/>
    </row>
    <row r="504" spans="1:12" ht="15.75" customHeight="1" x14ac:dyDescent="0.3">
      <c r="A504" s="80">
        <v>43640</v>
      </c>
      <c r="B504" s="74">
        <v>89.410004000000001</v>
      </c>
      <c r="C504" s="75"/>
      <c r="D504" s="79"/>
      <c r="E504" s="79"/>
      <c r="F504" s="78"/>
      <c r="G504" s="76"/>
      <c r="H504" s="77"/>
      <c r="I504" s="76"/>
      <c r="J504" s="76"/>
      <c r="K504" s="75"/>
      <c r="L504" s="74"/>
    </row>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842029"/>
  </sheetPr>
  <dimension ref="A1:L504"/>
  <sheetViews>
    <sheetView workbookViewId="0">
      <pane xSplit="1" ySplit="1" topLeftCell="B2" activePane="bottomRight" state="frozen"/>
      <selection activeCell="C2" sqref="C2"/>
      <selection pane="topRight" activeCell="C2" sqref="C2"/>
      <selection pane="bottomLeft" activeCell="C2" sqref="C2"/>
      <selection pane="bottomRight" activeCell="C2" sqref="C2"/>
    </sheetView>
  </sheetViews>
  <sheetFormatPr defaultColWidth="14.453125" defaultRowHeight="15" customHeight="1" x14ac:dyDescent="0.3"/>
  <cols>
    <col min="1" max="1" width="11.26953125" style="7" customWidth="1"/>
    <col min="2" max="2" width="10.08984375" style="7" customWidth="1"/>
    <col min="3" max="3" width="8" style="7" customWidth="1"/>
    <col min="4" max="4" width="18" style="7" customWidth="1"/>
    <col min="5" max="5" width="23.26953125" style="7" customWidth="1"/>
    <col min="6" max="6" width="12.453125" style="7" customWidth="1"/>
    <col min="7" max="7" width="16.453125" style="7" customWidth="1"/>
    <col min="8" max="8" width="13.7265625" style="7" customWidth="1"/>
    <col min="9" max="9" width="20.26953125" style="7" customWidth="1"/>
    <col min="10" max="10" width="11" style="7" customWidth="1"/>
    <col min="11" max="11" width="21.08984375" style="7" customWidth="1"/>
    <col min="12" max="12" width="15" style="7" customWidth="1"/>
    <col min="13" max="13" width="14.453125" style="7" customWidth="1"/>
    <col min="14" max="16384" width="14.453125" style="7"/>
  </cols>
  <sheetData>
    <row r="1" spans="1:12" ht="14" customHeight="1" x14ac:dyDescent="0.3">
      <c r="A1" s="84" t="s">
        <v>430</v>
      </c>
      <c r="B1" s="85" t="s">
        <v>431</v>
      </c>
      <c r="C1" s="84" t="s">
        <v>433</v>
      </c>
      <c r="D1" s="84" t="s">
        <v>446</v>
      </c>
      <c r="E1" s="84" t="s">
        <v>447</v>
      </c>
      <c r="F1" s="84" t="s">
        <v>440</v>
      </c>
      <c r="G1" s="84" t="s">
        <v>441</v>
      </c>
      <c r="H1" s="84" t="s">
        <v>448</v>
      </c>
      <c r="I1" s="84" t="s">
        <v>449</v>
      </c>
      <c r="J1" s="84" t="s">
        <v>450</v>
      </c>
      <c r="K1" s="84"/>
      <c r="L1" s="84" t="s">
        <v>451</v>
      </c>
    </row>
    <row r="2" spans="1:12" ht="14" customHeight="1" x14ac:dyDescent="0.3">
      <c r="A2" s="80">
        <v>44368</v>
      </c>
      <c r="B2" s="74">
        <v>55.689999</v>
      </c>
      <c r="C2" s="78">
        <f t="shared" ref="C2:C65" si="0">B2/B3-1</f>
        <v>1.4020412018223238E-2</v>
      </c>
      <c r="D2" s="76">
        <f t="shared" ref="D2:D65" si="1">_xlfn.STDEV.P(C2:C91)</f>
        <v>2.9189774485571366E-2</v>
      </c>
      <c r="E2" s="76">
        <f t="shared" ref="E2:E65" si="2">D2*SQRT(250)</f>
        <v>0.46153085880537636</v>
      </c>
      <c r="F2" s="82">
        <f t="shared" ref="F2:F33" si="3">0.09%</f>
        <v>8.9999999999999998E-4</v>
      </c>
      <c r="G2" s="78">
        <f t="shared" ref="G2:G33" si="4">L2/L251-1</f>
        <v>0.68400359842757852</v>
      </c>
      <c r="H2" s="78">
        <f t="shared" ref="H2:H33" si="5">G2-F2</f>
        <v>0.68310359842757851</v>
      </c>
      <c r="I2" s="78">
        <f t="shared" ref="I2:I33" si="6">AVERAGE(H2:H504)</f>
        <v>0.42146748992594979</v>
      </c>
      <c r="J2" s="83">
        <f t="shared" ref="J2:J33" si="7">H2/E2</f>
        <v>1.4800821773775206</v>
      </c>
      <c r="K2" s="78"/>
      <c r="L2" s="81">
        <f t="shared" ref="L2:L65" si="8">L3*(1+C2)</f>
        <v>62.057053979430698</v>
      </c>
    </row>
    <row r="3" spans="1:12" ht="14" customHeight="1" x14ac:dyDescent="0.3">
      <c r="A3" s="80">
        <v>44365</v>
      </c>
      <c r="B3" s="74">
        <v>54.919998</v>
      </c>
      <c r="C3" s="78">
        <f t="shared" si="0"/>
        <v>1.2536798947758276E-2</v>
      </c>
      <c r="D3" s="76">
        <f t="shared" si="1"/>
        <v>2.9177811036610008E-2</v>
      </c>
      <c r="E3" s="76">
        <f t="shared" si="2"/>
        <v>0.46134170006843106</v>
      </c>
      <c r="F3" s="82">
        <f t="shared" si="3"/>
        <v>8.9999999999999998E-4</v>
      </c>
      <c r="G3" s="78">
        <f t="shared" si="4"/>
        <v>0.52217280919219533</v>
      </c>
      <c r="H3" s="78">
        <f t="shared" si="5"/>
        <v>0.52127280919219532</v>
      </c>
      <c r="I3" s="78">
        <f t="shared" si="6"/>
        <v>0.41928718902176954</v>
      </c>
      <c r="J3" s="83">
        <f t="shared" si="7"/>
        <v>1.1299061175585789</v>
      </c>
      <c r="K3" s="78"/>
      <c r="L3" s="81">
        <f t="shared" si="8"/>
        <v>61.19901852460486</v>
      </c>
    </row>
    <row r="4" spans="1:12" ht="14" customHeight="1" x14ac:dyDescent="0.3">
      <c r="A4" s="80">
        <v>44364</v>
      </c>
      <c r="B4" s="74">
        <v>54.240001999999997</v>
      </c>
      <c r="C4" s="78">
        <f t="shared" si="0"/>
        <v>-2.4460360592099328E-2</v>
      </c>
      <c r="D4" s="76">
        <f t="shared" si="1"/>
        <v>2.9289383566765897E-2</v>
      </c>
      <c r="E4" s="76">
        <f t="shared" si="2"/>
        <v>0.46310581666643319</v>
      </c>
      <c r="F4" s="82">
        <f t="shared" si="3"/>
        <v>8.9999999999999998E-4</v>
      </c>
      <c r="G4" s="78">
        <f t="shared" si="4"/>
        <v>0.48440067092499595</v>
      </c>
      <c r="H4" s="78">
        <f t="shared" si="5"/>
        <v>0.48350067092499593</v>
      </c>
      <c r="I4" s="78">
        <f t="shared" si="6"/>
        <v>0.41843016700353075</v>
      </c>
      <c r="J4" s="83">
        <f t="shared" si="7"/>
        <v>1.0440392962571075</v>
      </c>
      <c r="K4" s="78"/>
      <c r="L4" s="81">
        <f t="shared" si="8"/>
        <v>60.441278369540441</v>
      </c>
    </row>
    <row r="5" spans="1:12" ht="14" customHeight="1" x14ac:dyDescent="0.3">
      <c r="A5" s="80">
        <v>44363</v>
      </c>
      <c r="B5" s="74">
        <v>55.599997999999999</v>
      </c>
      <c r="C5" s="78">
        <f t="shared" si="0"/>
        <v>5.6067461456548173E-3</v>
      </c>
      <c r="D5" s="76">
        <f t="shared" si="1"/>
        <v>2.960563064310617E-2</v>
      </c>
      <c r="E5" s="76">
        <f t="shared" si="2"/>
        <v>0.46810612198945523</v>
      </c>
      <c r="F5" s="82">
        <f t="shared" si="3"/>
        <v>8.9999999999999998E-4</v>
      </c>
      <c r="G5" s="78">
        <f t="shared" si="4"/>
        <v>0.50922904451682993</v>
      </c>
      <c r="H5" s="78">
        <f t="shared" si="5"/>
        <v>0.50832904451682992</v>
      </c>
      <c r="I5" s="78">
        <f t="shared" si="6"/>
        <v>0.41787872205504378</v>
      </c>
      <c r="J5" s="83">
        <f t="shared" si="7"/>
        <v>1.0859269311762618</v>
      </c>
      <c r="K5" s="78"/>
      <c r="L5" s="81">
        <f t="shared" si="8"/>
        <v>61.956763136990517</v>
      </c>
    </row>
    <row r="6" spans="1:12" ht="14" customHeight="1" x14ac:dyDescent="0.3">
      <c r="A6" s="80">
        <v>44362</v>
      </c>
      <c r="B6" s="74">
        <v>55.290000999999997</v>
      </c>
      <c r="C6" s="78">
        <f t="shared" si="0"/>
        <v>-8.0732146367702429E-3</v>
      </c>
      <c r="D6" s="76">
        <f t="shared" si="1"/>
        <v>2.9622854218319495E-2</v>
      </c>
      <c r="E6" s="76">
        <f t="shared" si="2"/>
        <v>0.46837845062508188</v>
      </c>
      <c r="F6" s="82">
        <f t="shared" si="3"/>
        <v>8.9999999999999998E-4</v>
      </c>
      <c r="G6" s="78">
        <f t="shared" si="4"/>
        <v>0.40543978139298464</v>
      </c>
      <c r="H6" s="78">
        <f t="shared" si="5"/>
        <v>0.40453978139298463</v>
      </c>
      <c r="I6" s="78">
        <f t="shared" si="6"/>
        <v>0.41710564237588321</v>
      </c>
      <c r="J6" s="83">
        <f t="shared" si="7"/>
        <v>0.86370280454427328</v>
      </c>
      <c r="K6" s="78"/>
      <c r="L6" s="81">
        <f t="shared" si="8"/>
        <v>61.611324083158578</v>
      </c>
    </row>
    <row r="7" spans="1:12" ht="14" customHeight="1" x14ac:dyDescent="0.3">
      <c r="A7" s="80">
        <v>44361</v>
      </c>
      <c r="B7" s="74">
        <v>55.740001999999997</v>
      </c>
      <c r="C7" s="78">
        <f t="shared" si="0"/>
        <v>-1.3800389242746069E-2</v>
      </c>
      <c r="D7" s="76">
        <f t="shared" si="1"/>
        <v>2.9603116201120373E-2</v>
      </c>
      <c r="E7" s="76">
        <f t="shared" si="2"/>
        <v>0.46806636517085787</v>
      </c>
      <c r="F7" s="82">
        <f t="shared" si="3"/>
        <v>8.9999999999999998E-4</v>
      </c>
      <c r="G7" s="78">
        <f t="shared" si="4"/>
        <v>0.42012743949044662</v>
      </c>
      <c r="H7" s="78">
        <f t="shared" si="5"/>
        <v>0.41922743949044661</v>
      </c>
      <c r="I7" s="78">
        <f t="shared" si="6"/>
        <v>0.41721396876366684</v>
      </c>
      <c r="J7" s="83">
        <f t="shared" si="7"/>
        <v>0.89565811749241242</v>
      </c>
      <c r="K7" s="78"/>
      <c r="L7" s="81">
        <f t="shared" si="8"/>
        <v>62.11277383803823</v>
      </c>
    </row>
    <row r="8" spans="1:12" ht="14" customHeight="1" x14ac:dyDescent="0.3">
      <c r="A8" s="80">
        <v>44358</v>
      </c>
      <c r="B8" s="74">
        <v>56.52</v>
      </c>
      <c r="C8" s="78">
        <f t="shared" si="0"/>
        <v>4.6214363534105019E-3</v>
      </c>
      <c r="D8" s="76">
        <f t="shared" si="1"/>
        <v>2.9669896650316756E-2</v>
      </c>
      <c r="E8" s="76">
        <f t="shared" si="2"/>
        <v>0.46912225678400654</v>
      </c>
      <c r="F8" s="82">
        <f t="shared" si="3"/>
        <v>8.9999999999999998E-4</v>
      </c>
      <c r="G8" s="78">
        <f t="shared" si="4"/>
        <v>0.40562052737181187</v>
      </c>
      <c r="H8" s="78">
        <f t="shared" si="5"/>
        <v>0.40472052737181186</v>
      </c>
      <c r="I8" s="78">
        <f t="shared" si="6"/>
        <v>0.41719646032256441</v>
      </c>
      <c r="J8" s="83">
        <f t="shared" si="7"/>
        <v>0.86271866559116051</v>
      </c>
      <c r="K8" s="78"/>
      <c r="L8" s="81">
        <f t="shared" si="8"/>
        <v>62.981949252996458</v>
      </c>
    </row>
    <row r="9" spans="1:12" ht="14" customHeight="1" x14ac:dyDescent="0.3">
      <c r="A9" s="80">
        <v>44357</v>
      </c>
      <c r="B9" s="74">
        <v>56.259998000000003</v>
      </c>
      <c r="C9" s="78">
        <f t="shared" si="0"/>
        <v>-1.6949187489079032E-2</v>
      </c>
      <c r="D9" s="76">
        <f t="shared" si="1"/>
        <v>2.9731323209410184E-2</v>
      </c>
      <c r="E9" s="76">
        <f t="shared" si="2"/>
        <v>0.47009349596181732</v>
      </c>
      <c r="F9" s="82">
        <f t="shared" si="3"/>
        <v>8.9999999999999998E-4</v>
      </c>
      <c r="G9" s="78">
        <f t="shared" si="4"/>
        <v>0.44256405128205234</v>
      </c>
      <c r="H9" s="78">
        <f t="shared" si="5"/>
        <v>0.44166405128205233</v>
      </c>
      <c r="I9" s="78">
        <f t="shared" si="6"/>
        <v>0.41730589833090437</v>
      </c>
      <c r="J9" s="83">
        <f t="shared" si="7"/>
        <v>0.93952385020431306</v>
      </c>
      <c r="K9" s="78"/>
      <c r="L9" s="81">
        <f t="shared" si="8"/>
        <v>62.692221143129551</v>
      </c>
    </row>
    <row r="10" spans="1:12" ht="14" customHeight="1" x14ac:dyDescent="0.3">
      <c r="A10" s="80">
        <v>44356</v>
      </c>
      <c r="B10" s="74">
        <v>57.23</v>
      </c>
      <c r="C10" s="78">
        <f t="shared" si="0"/>
        <v>-8.6610081413476259E-3</v>
      </c>
      <c r="D10" s="76">
        <f t="shared" si="1"/>
        <v>2.9652361004563095E-2</v>
      </c>
      <c r="E10" s="76">
        <f t="shared" si="2"/>
        <v>0.46884499387988937</v>
      </c>
      <c r="F10" s="82">
        <f t="shared" si="3"/>
        <v>8.9999999999999998E-4</v>
      </c>
      <c r="G10" s="78">
        <f t="shared" si="4"/>
        <v>0.44301563287947632</v>
      </c>
      <c r="H10" s="78">
        <f t="shared" si="5"/>
        <v>0.44211563287947631</v>
      </c>
      <c r="I10" s="78">
        <f t="shared" si="6"/>
        <v>0.41709033945523061</v>
      </c>
      <c r="J10" s="83">
        <f t="shared" si="7"/>
        <v>0.94298891670098395</v>
      </c>
      <c r="K10" s="78"/>
      <c r="L10" s="81">
        <f t="shared" si="8"/>
        <v>63.773123774752065</v>
      </c>
    </row>
    <row r="11" spans="1:12" ht="14" customHeight="1" x14ac:dyDescent="0.3">
      <c r="A11" s="80">
        <v>44355</v>
      </c>
      <c r="B11" s="74">
        <v>57.73</v>
      </c>
      <c r="C11" s="78">
        <f t="shared" si="0"/>
        <v>7.504380584718584E-3</v>
      </c>
      <c r="D11" s="76">
        <f t="shared" si="1"/>
        <v>3.0387325812045486E-2</v>
      </c>
      <c r="E11" s="76">
        <f t="shared" si="2"/>
        <v>0.480465807838447</v>
      </c>
      <c r="F11" s="82">
        <f t="shared" si="3"/>
        <v>8.9999999999999998E-4</v>
      </c>
      <c r="G11" s="78">
        <f t="shared" si="4"/>
        <v>0.73259303721488656</v>
      </c>
      <c r="H11" s="78">
        <f t="shared" si="5"/>
        <v>0.73169303721488654</v>
      </c>
      <c r="I11" s="78">
        <f t="shared" si="6"/>
        <v>0.41686689933537124</v>
      </c>
      <c r="J11" s="83">
        <f t="shared" si="7"/>
        <v>1.522882638634949</v>
      </c>
      <c r="K11" s="78"/>
      <c r="L11" s="81">
        <f t="shared" si="8"/>
        <v>64.330288930917987</v>
      </c>
    </row>
    <row r="12" spans="1:12" ht="14" customHeight="1" x14ac:dyDescent="0.3">
      <c r="A12" s="80">
        <v>44354</v>
      </c>
      <c r="B12" s="74">
        <v>57.299999</v>
      </c>
      <c r="C12" s="78">
        <f t="shared" si="0"/>
        <v>6.4991919901633555E-3</v>
      </c>
      <c r="D12" s="76">
        <f t="shared" si="1"/>
        <v>3.0621832673410308E-2</v>
      </c>
      <c r="E12" s="76">
        <f t="shared" si="2"/>
        <v>0.48417368688269785</v>
      </c>
      <c r="F12" s="82">
        <f t="shared" si="3"/>
        <v>8.9999999999999998E-4</v>
      </c>
      <c r="G12" s="78">
        <f t="shared" si="4"/>
        <v>0.44259812581575764</v>
      </c>
      <c r="H12" s="78">
        <f t="shared" si="5"/>
        <v>0.44169812581575763</v>
      </c>
      <c r="I12" s="78">
        <f t="shared" si="6"/>
        <v>0.41403062782294298</v>
      </c>
      <c r="J12" s="83">
        <f t="shared" si="7"/>
        <v>0.91227205811118173</v>
      </c>
      <c r="K12" s="78"/>
      <c r="L12" s="81">
        <f t="shared" si="8"/>
        <v>63.851125782284981</v>
      </c>
    </row>
    <row r="13" spans="1:12" ht="14" customHeight="1" x14ac:dyDescent="0.3">
      <c r="A13" s="80">
        <v>44351</v>
      </c>
      <c r="B13" s="74">
        <v>56.93</v>
      </c>
      <c r="C13" s="78">
        <f t="shared" si="0"/>
        <v>-1.3857613026156179E-2</v>
      </c>
      <c r="D13" s="76">
        <f t="shared" si="1"/>
        <v>3.0648608435208047E-2</v>
      </c>
      <c r="E13" s="76">
        <f t="shared" si="2"/>
        <v>0.48459704884953275</v>
      </c>
      <c r="F13" s="82">
        <f t="shared" si="3"/>
        <v>8.9999999999999998E-4</v>
      </c>
      <c r="G13" s="78">
        <f t="shared" si="4"/>
        <v>0.27531364864053898</v>
      </c>
      <c r="H13" s="78">
        <f t="shared" si="5"/>
        <v>0.27441364864053897</v>
      </c>
      <c r="I13" s="78">
        <f t="shared" si="6"/>
        <v>0.41377910511391747</v>
      </c>
      <c r="J13" s="83">
        <f t="shared" si="7"/>
        <v>0.56627181137816696</v>
      </c>
      <c r="K13" s="78"/>
      <c r="L13" s="81">
        <f t="shared" si="8"/>
        <v>63.438824681052509</v>
      </c>
    </row>
    <row r="14" spans="1:12" ht="14" customHeight="1" x14ac:dyDescent="0.3">
      <c r="A14" s="80">
        <v>44350</v>
      </c>
      <c r="B14" s="74">
        <v>57.73</v>
      </c>
      <c r="C14" s="78">
        <f t="shared" si="0"/>
        <v>-4.2461452272989697E-2</v>
      </c>
      <c r="D14" s="76">
        <f t="shared" si="1"/>
        <v>3.0643380655783588E-2</v>
      </c>
      <c r="E14" s="76">
        <f t="shared" si="2"/>
        <v>0.48451439039910149</v>
      </c>
      <c r="F14" s="82">
        <f t="shared" si="3"/>
        <v>8.9999999999999998E-4</v>
      </c>
      <c r="G14" s="78">
        <f t="shared" si="4"/>
        <v>0.18566443182716053</v>
      </c>
      <c r="H14" s="78">
        <f t="shared" si="5"/>
        <v>0.18476443182716051</v>
      </c>
      <c r="I14" s="78">
        <f t="shared" si="6"/>
        <v>0.41505768728339798</v>
      </c>
      <c r="J14" s="83">
        <f t="shared" si="7"/>
        <v>0.38133941011528549</v>
      </c>
      <c r="K14" s="78"/>
      <c r="L14" s="81">
        <f t="shared" si="8"/>
        <v>64.330288930917987</v>
      </c>
    </row>
    <row r="15" spans="1:12" ht="14" customHeight="1" x14ac:dyDescent="0.3">
      <c r="A15" s="80">
        <v>44349</v>
      </c>
      <c r="B15" s="74">
        <v>60.290000999999997</v>
      </c>
      <c r="C15" s="78">
        <f t="shared" si="0"/>
        <v>1.0390531603503561E-2</v>
      </c>
      <c r="D15" s="76">
        <f t="shared" si="1"/>
        <v>3.0631627718175979E-2</v>
      </c>
      <c r="E15" s="76">
        <f t="shared" si="2"/>
        <v>0.48432856013891201</v>
      </c>
      <c r="F15" s="82">
        <f t="shared" si="3"/>
        <v>8.9999999999999998E-4</v>
      </c>
      <c r="G15" s="78">
        <f t="shared" si="4"/>
        <v>0.4215987031360533</v>
      </c>
      <c r="H15" s="78">
        <f t="shared" si="5"/>
        <v>0.42069870313605329</v>
      </c>
      <c r="I15" s="78">
        <f t="shared" si="6"/>
        <v>0.41719003224132617</v>
      </c>
      <c r="J15" s="83">
        <f t="shared" si="7"/>
        <v>0.86862253800476108</v>
      </c>
      <c r="K15" s="78"/>
      <c r="L15" s="81">
        <f t="shared" si="8"/>
        <v>67.182975644817844</v>
      </c>
    </row>
    <row r="16" spans="1:12" ht="14" customHeight="1" x14ac:dyDescent="0.3">
      <c r="A16" s="80">
        <v>44348</v>
      </c>
      <c r="B16" s="74">
        <v>59.669998</v>
      </c>
      <c r="C16" s="78">
        <f t="shared" si="0"/>
        <v>2.2622108744545288E-2</v>
      </c>
      <c r="D16" s="76">
        <f t="shared" si="1"/>
        <v>3.0665259890158753E-2</v>
      </c>
      <c r="E16" s="76">
        <f t="shared" si="2"/>
        <v>0.48486033146953234</v>
      </c>
      <c r="F16" s="82">
        <f t="shared" si="3"/>
        <v>8.9999999999999998E-4</v>
      </c>
      <c r="G16" s="78">
        <f t="shared" si="4"/>
        <v>0.52608698343155957</v>
      </c>
      <c r="H16" s="78">
        <f t="shared" si="5"/>
        <v>0.52518698343155956</v>
      </c>
      <c r="I16" s="78">
        <f t="shared" si="6"/>
        <v>0.41715724092455303</v>
      </c>
      <c r="J16" s="83">
        <f t="shared" si="7"/>
        <v>1.0831716874832877</v>
      </c>
      <c r="K16" s="78"/>
      <c r="L16" s="81">
        <f t="shared" si="8"/>
        <v>66.492087508181157</v>
      </c>
    </row>
    <row r="17" spans="1:12" ht="14" customHeight="1" x14ac:dyDescent="0.3">
      <c r="A17" s="80">
        <v>44344</v>
      </c>
      <c r="B17" s="74">
        <v>58.349997999999999</v>
      </c>
      <c r="C17" s="78">
        <f t="shared" si="0"/>
        <v>-1.3191323977823077E-2</v>
      </c>
      <c r="D17" s="76">
        <f t="shared" si="1"/>
        <v>3.1271383559831029E-2</v>
      </c>
      <c r="E17" s="76">
        <f t="shared" si="2"/>
        <v>0.49444398816905194</v>
      </c>
      <c r="F17" s="82">
        <f t="shared" si="3"/>
        <v>8.9999999999999998E-4</v>
      </c>
      <c r="G17" s="78">
        <f t="shared" si="4"/>
        <v>0.73402658341595362</v>
      </c>
      <c r="H17" s="78">
        <f t="shared" si="5"/>
        <v>0.7331265834159536</v>
      </c>
      <c r="I17" s="78">
        <f t="shared" si="6"/>
        <v>0.41613809241033595</v>
      </c>
      <c r="J17" s="83">
        <f t="shared" si="7"/>
        <v>1.4827292897841753</v>
      </c>
      <c r="K17" s="78"/>
      <c r="L17" s="81">
        <f t="shared" si="8"/>
        <v>65.021171495903104</v>
      </c>
    </row>
    <row r="18" spans="1:12" ht="14" customHeight="1" x14ac:dyDescent="0.3">
      <c r="A18" s="80">
        <v>44343</v>
      </c>
      <c r="B18" s="74">
        <v>59.130001</v>
      </c>
      <c r="C18" s="78">
        <f t="shared" si="0"/>
        <v>1.9307068412586448E-2</v>
      </c>
      <c r="D18" s="76">
        <f t="shared" si="1"/>
        <v>3.1228805085513782E-2</v>
      </c>
      <c r="E18" s="76">
        <f t="shared" si="2"/>
        <v>0.49377076337836451</v>
      </c>
      <c r="F18" s="82">
        <f t="shared" si="3"/>
        <v>8.9999999999999998E-4</v>
      </c>
      <c r="G18" s="78">
        <f t="shared" si="4"/>
        <v>0.97693082581076607</v>
      </c>
      <c r="H18" s="78">
        <f t="shared" si="5"/>
        <v>0.97603082581076606</v>
      </c>
      <c r="I18" s="78">
        <f t="shared" si="6"/>
        <v>0.41311915440075858</v>
      </c>
      <c r="J18" s="83">
        <f t="shared" si="7"/>
        <v>1.9766881682762927</v>
      </c>
      <c r="K18" s="78"/>
      <c r="L18" s="81">
        <f t="shared" si="8"/>
        <v>65.890352482512895</v>
      </c>
    </row>
    <row r="19" spans="1:12" ht="14" customHeight="1" x14ac:dyDescent="0.3">
      <c r="A19" s="80">
        <v>44342</v>
      </c>
      <c r="B19" s="74">
        <v>58.009998000000003</v>
      </c>
      <c r="C19" s="78">
        <f t="shared" si="0"/>
        <v>1.807648297648301E-2</v>
      </c>
      <c r="D19" s="76">
        <f t="shared" si="1"/>
        <v>3.1230426947565934E-2</v>
      </c>
      <c r="E19" s="76">
        <f t="shared" si="2"/>
        <v>0.4937964072690415</v>
      </c>
      <c r="F19" s="82">
        <f t="shared" si="3"/>
        <v>8.9999999999999998E-4</v>
      </c>
      <c r="G19" s="78">
        <f t="shared" si="4"/>
        <v>0.9691106574715096</v>
      </c>
      <c r="H19" s="78">
        <f t="shared" si="5"/>
        <v>0.96821065747150958</v>
      </c>
      <c r="I19" s="78">
        <f t="shared" si="6"/>
        <v>0.40770654217566238</v>
      </c>
      <c r="J19" s="83">
        <f t="shared" si="7"/>
        <v>1.9607486875537083</v>
      </c>
      <c r="K19" s="78"/>
      <c r="L19" s="81">
        <f t="shared" si="8"/>
        <v>64.642299189710272</v>
      </c>
    </row>
    <row r="20" spans="1:12" ht="14" customHeight="1" x14ac:dyDescent="0.3">
      <c r="A20" s="80">
        <v>44341</v>
      </c>
      <c r="B20" s="74">
        <v>56.98</v>
      </c>
      <c r="C20" s="78">
        <f t="shared" si="0"/>
        <v>1.4962611595343844E-2</v>
      </c>
      <c r="D20" s="76">
        <f t="shared" si="1"/>
        <v>3.1726220286968865E-2</v>
      </c>
      <c r="E20" s="76">
        <f t="shared" si="2"/>
        <v>0.50163558827531229</v>
      </c>
      <c r="F20" s="82">
        <f t="shared" si="3"/>
        <v>8.9999999999999998E-4</v>
      </c>
      <c r="G20" s="78">
        <f t="shared" si="4"/>
        <v>1.0320969318082414</v>
      </c>
      <c r="H20" s="78">
        <f t="shared" si="5"/>
        <v>1.0311969318082415</v>
      </c>
      <c r="I20" s="78">
        <f t="shared" si="6"/>
        <v>0.40226475464851824</v>
      </c>
      <c r="J20" s="83">
        <f t="shared" si="7"/>
        <v>2.0556694060595446</v>
      </c>
      <c r="K20" s="78"/>
      <c r="L20" s="81">
        <f t="shared" si="8"/>
        <v>63.494541196669083</v>
      </c>
    </row>
    <row r="21" spans="1:12" ht="15.75" customHeight="1" x14ac:dyDescent="0.3">
      <c r="A21" s="80">
        <v>44340</v>
      </c>
      <c r="B21" s="74">
        <v>56.139999000000003</v>
      </c>
      <c r="C21" s="78">
        <f t="shared" si="0"/>
        <v>1.5189873692402767E-2</v>
      </c>
      <c r="D21" s="76">
        <f t="shared" si="1"/>
        <v>3.1965088628277162E-2</v>
      </c>
      <c r="E21" s="76">
        <f t="shared" si="2"/>
        <v>0.50541242837251588</v>
      </c>
      <c r="F21" s="82">
        <f t="shared" si="3"/>
        <v>8.9999999999999998E-4</v>
      </c>
      <c r="G21" s="78">
        <f t="shared" si="4"/>
        <v>0.9432329852278647</v>
      </c>
      <c r="H21" s="78">
        <f t="shared" si="5"/>
        <v>0.94233298522786468</v>
      </c>
      <c r="I21" s="78">
        <f t="shared" si="6"/>
        <v>0.3960987529116583</v>
      </c>
      <c r="J21" s="83">
        <f t="shared" si="7"/>
        <v>1.8644832068381885</v>
      </c>
      <c r="K21" s="78"/>
      <c r="L21" s="81">
        <f t="shared" si="8"/>
        <v>62.558502619980018</v>
      </c>
    </row>
    <row r="22" spans="1:12" ht="15.75" customHeight="1" x14ac:dyDescent="0.3">
      <c r="A22" s="80">
        <v>44337</v>
      </c>
      <c r="B22" s="74">
        <v>55.299999</v>
      </c>
      <c r="C22" s="78">
        <f t="shared" si="0"/>
        <v>3.8119259393718519E-3</v>
      </c>
      <c r="D22" s="76">
        <f t="shared" si="1"/>
        <v>3.1943680306184392E-2</v>
      </c>
      <c r="E22" s="76">
        <f t="shared" si="2"/>
        <v>0.50507393307903758</v>
      </c>
      <c r="F22" s="82">
        <f t="shared" si="3"/>
        <v>8.9999999999999998E-4</v>
      </c>
      <c r="G22" s="78">
        <f t="shared" si="4"/>
        <v>0.80188977510949044</v>
      </c>
      <c r="H22" s="78">
        <f t="shared" si="5"/>
        <v>0.80098977510949043</v>
      </c>
      <c r="I22" s="78">
        <f t="shared" si="6"/>
        <v>0.39069049318575522</v>
      </c>
      <c r="J22" s="83">
        <f t="shared" si="7"/>
        <v>1.5858861894267384</v>
      </c>
      <c r="K22" s="78"/>
      <c r="L22" s="81">
        <f t="shared" si="8"/>
        <v>61.622465157621264</v>
      </c>
    </row>
    <row r="23" spans="1:12" ht="15.75" customHeight="1" x14ac:dyDescent="0.3">
      <c r="A23" s="80">
        <v>44336</v>
      </c>
      <c r="B23" s="74">
        <v>55.09</v>
      </c>
      <c r="C23" s="78">
        <f t="shared" si="0"/>
        <v>-1.2547069142371803E-2</v>
      </c>
      <c r="D23" s="76">
        <f t="shared" si="1"/>
        <v>3.2090830941071534E-2</v>
      </c>
      <c r="E23" s="76">
        <f t="shared" si="2"/>
        <v>0.50740058890595363</v>
      </c>
      <c r="F23" s="82">
        <f t="shared" si="3"/>
        <v>8.9999999999999998E-4</v>
      </c>
      <c r="G23" s="78">
        <f t="shared" si="4"/>
        <v>0.86492884682028381</v>
      </c>
      <c r="H23" s="78">
        <f t="shared" si="5"/>
        <v>0.8640288468202838</v>
      </c>
      <c r="I23" s="78">
        <f t="shared" si="6"/>
        <v>0.38658750036651779</v>
      </c>
      <c r="J23" s="83">
        <f t="shared" si="7"/>
        <v>1.7028534568382832</v>
      </c>
      <c r="K23" s="78"/>
      <c r="L23" s="81">
        <f t="shared" si="8"/>
        <v>61.388456906361888</v>
      </c>
    </row>
    <row r="24" spans="1:12" ht="15.75" customHeight="1" x14ac:dyDescent="0.3">
      <c r="A24" s="80">
        <v>44335</v>
      </c>
      <c r="B24" s="74">
        <v>55.790000999999997</v>
      </c>
      <c r="C24" s="78">
        <f t="shared" si="0"/>
        <v>-1.0464703610062021E-2</v>
      </c>
      <c r="D24" s="76">
        <f t="shared" si="1"/>
        <v>3.2096985630585578E-2</v>
      </c>
      <c r="E24" s="76">
        <f t="shared" si="2"/>
        <v>0.50749790309173126</v>
      </c>
      <c r="F24" s="82">
        <f t="shared" si="3"/>
        <v>8.9999999999999998E-4</v>
      </c>
      <c r="G24" s="78">
        <f t="shared" si="4"/>
        <v>1.1964567322834654</v>
      </c>
      <c r="H24" s="78">
        <f t="shared" si="5"/>
        <v>1.1955567322834655</v>
      </c>
      <c r="I24" s="78">
        <f t="shared" si="6"/>
        <v>0.38176486050334857</v>
      </c>
      <c r="J24" s="83">
        <f t="shared" si="7"/>
        <v>2.3557865461118292</v>
      </c>
      <c r="K24" s="78"/>
      <c r="L24" s="81">
        <f t="shared" si="8"/>
        <v>62.168489239324487</v>
      </c>
    </row>
    <row r="25" spans="1:12" ht="15.75" customHeight="1" x14ac:dyDescent="0.3">
      <c r="A25" s="80">
        <v>44334</v>
      </c>
      <c r="B25" s="74">
        <v>56.380001</v>
      </c>
      <c r="C25" s="78">
        <f t="shared" si="0"/>
        <v>-3.358652996287792E-3</v>
      </c>
      <c r="D25" s="76">
        <f t="shared" si="1"/>
        <v>3.2084569342338089E-2</v>
      </c>
      <c r="E25" s="76">
        <f t="shared" si="2"/>
        <v>0.50730158433699502</v>
      </c>
      <c r="F25" s="82">
        <f t="shared" si="3"/>
        <v>8.9999999999999998E-4</v>
      </c>
      <c r="G25" s="78">
        <f t="shared" si="4"/>
        <v>1.1818885835913315</v>
      </c>
      <c r="H25" s="78">
        <f t="shared" si="5"/>
        <v>1.1809885835913316</v>
      </c>
      <c r="I25" s="78">
        <f t="shared" si="6"/>
        <v>0.37346086181171462</v>
      </c>
      <c r="J25" s="83">
        <f t="shared" si="7"/>
        <v>2.3279812641129336</v>
      </c>
      <c r="K25" s="78"/>
      <c r="L25" s="81">
        <f t="shared" si="8"/>
        <v>62.82594412360028</v>
      </c>
    </row>
    <row r="26" spans="1:12" ht="15.75" customHeight="1" x14ac:dyDescent="0.3">
      <c r="A26" s="80">
        <v>44333</v>
      </c>
      <c r="B26" s="74">
        <v>56.57</v>
      </c>
      <c r="C26" s="78">
        <f t="shared" si="0"/>
        <v>2.3335763808534082E-2</v>
      </c>
      <c r="D26" s="76">
        <f t="shared" si="1"/>
        <v>3.2077085124610973E-2</v>
      </c>
      <c r="E26" s="76">
        <f t="shared" si="2"/>
        <v>0.50718324846438356</v>
      </c>
      <c r="F26" s="82">
        <f t="shared" si="3"/>
        <v>8.9999999999999998E-4</v>
      </c>
      <c r="G26" s="78">
        <f t="shared" si="4"/>
        <v>1.2709755118426336</v>
      </c>
      <c r="H26" s="78">
        <f t="shared" si="5"/>
        <v>1.2700755118426337</v>
      </c>
      <c r="I26" s="78">
        <f t="shared" si="6"/>
        <v>0.36513583375213093</v>
      </c>
      <c r="J26" s="83">
        <f t="shared" si="7"/>
        <v>2.5041748040537333</v>
      </c>
      <c r="K26" s="78"/>
      <c r="L26" s="81">
        <f t="shared" si="8"/>
        <v>63.037665768613017</v>
      </c>
    </row>
    <row r="27" spans="1:12" ht="15.75" customHeight="1" x14ac:dyDescent="0.3">
      <c r="A27" s="80">
        <v>44330</v>
      </c>
      <c r="B27" s="74">
        <v>55.279998999999997</v>
      </c>
      <c r="C27" s="78">
        <f t="shared" si="0"/>
        <v>5.4358172801830973E-2</v>
      </c>
      <c r="D27" s="76">
        <f t="shared" si="1"/>
        <v>3.2007591598943029E-2</v>
      </c>
      <c r="E27" s="76">
        <f t="shared" si="2"/>
        <v>0.50608445934565316</v>
      </c>
      <c r="F27" s="82">
        <f t="shared" si="3"/>
        <v>8.9999999999999998E-4</v>
      </c>
      <c r="G27" s="78">
        <f t="shared" si="4"/>
        <v>1.3344594172297297</v>
      </c>
      <c r="H27" s="78">
        <f t="shared" si="5"/>
        <v>1.3335594172297298</v>
      </c>
      <c r="I27" s="78">
        <f t="shared" si="6"/>
        <v>0.35570937877202141</v>
      </c>
      <c r="J27" s="83">
        <f t="shared" si="7"/>
        <v>2.6350530876881075</v>
      </c>
      <c r="K27" s="78"/>
      <c r="L27" s="81">
        <f t="shared" si="8"/>
        <v>61.600178551374611</v>
      </c>
    </row>
    <row r="28" spans="1:12" ht="15.75" customHeight="1" x14ac:dyDescent="0.3">
      <c r="A28" s="80">
        <v>44329</v>
      </c>
      <c r="B28" s="74">
        <v>52.43</v>
      </c>
      <c r="C28" s="78">
        <f t="shared" si="0"/>
        <v>2.7837719185952459E-2</v>
      </c>
      <c r="D28" s="76">
        <f t="shared" si="1"/>
        <v>3.1820845933035566E-2</v>
      </c>
      <c r="E28" s="76">
        <f t="shared" si="2"/>
        <v>0.50313175110849095</v>
      </c>
      <c r="F28" s="82">
        <f t="shared" si="3"/>
        <v>8.9999999999999998E-4</v>
      </c>
      <c r="G28" s="78">
        <f t="shared" si="4"/>
        <v>1.1728140146213848</v>
      </c>
      <c r="H28" s="78">
        <f t="shared" si="5"/>
        <v>1.1719140146213849</v>
      </c>
      <c r="I28" s="78">
        <f t="shared" si="6"/>
        <v>0.34541622047246667</v>
      </c>
      <c r="J28" s="83">
        <f t="shared" si="7"/>
        <v>2.3292388366256844</v>
      </c>
      <c r="K28" s="78"/>
      <c r="L28" s="81">
        <f t="shared" si="8"/>
        <v>58.424338275559137</v>
      </c>
    </row>
    <row r="29" spans="1:12" ht="15.75" customHeight="1" x14ac:dyDescent="0.3">
      <c r="A29" s="80">
        <v>44328</v>
      </c>
      <c r="B29" s="74">
        <v>51.009998000000003</v>
      </c>
      <c r="C29" s="78">
        <f t="shared" si="0"/>
        <v>-3.2068367512934182E-2</v>
      </c>
      <c r="D29" s="76">
        <f t="shared" si="1"/>
        <v>3.1991807398351689E-2</v>
      </c>
      <c r="E29" s="76">
        <f t="shared" si="2"/>
        <v>0.5058348892210851</v>
      </c>
      <c r="F29" s="82">
        <f t="shared" si="3"/>
        <v>8.9999999999999998E-4</v>
      </c>
      <c r="G29" s="78">
        <f t="shared" si="4"/>
        <v>1.5607428714859437</v>
      </c>
      <c r="H29" s="78">
        <f t="shared" si="5"/>
        <v>1.5598428714859438</v>
      </c>
      <c r="I29" s="78">
        <f t="shared" si="6"/>
        <v>0.33662369074747817</v>
      </c>
      <c r="J29" s="83">
        <f t="shared" si="7"/>
        <v>3.0836996512594919</v>
      </c>
      <c r="K29" s="78"/>
      <c r="L29" s="81">
        <f t="shared" si="8"/>
        <v>56.841987003387281</v>
      </c>
    </row>
    <row r="30" spans="1:12" ht="15.75" customHeight="1" x14ac:dyDescent="0.3">
      <c r="A30" s="80">
        <v>44327</v>
      </c>
      <c r="B30" s="74">
        <v>52.700001</v>
      </c>
      <c r="C30" s="78">
        <f t="shared" si="0"/>
        <v>-2.4615917538699073E-2</v>
      </c>
      <c r="D30" s="76">
        <f t="shared" si="1"/>
        <v>3.1983367345347104E-2</v>
      </c>
      <c r="E30" s="76">
        <f t="shared" si="2"/>
        <v>0.50570144026574992</v>
      </c>
      <c r="F30" s="82">
        <f t="shared" si="3"/>
        <v>8.9999999999999998E-4</v>
      </c>
      <c r="G30" s="78">
        <f t="shared" si="4"/>
        <v>1.5960592904462709</v>
      </c>
      <c r="H30" s="78">
        <f t="shared" si="5"/>
        <v>1.595159290446271</v>
      </c>
      <c r="I30" s="78">
        <f t="shared" si="6"/>
        <v>0.32347079633093562</v>
      </c>
      <c r="J30" s="83">
        <f t="shared" si="7"/>
        <v>3.1543499057625835</v>
      </c>
      <c r="K30" s="78"/>
      <c r="L30" s="81">
        <f t="shared" si="8"/>
        <v>58.725208574219053</v>
      </c>
    </row>
    <row r="31" spans="1:12" ht="15.75" customHeight="1" x14ac:dyDescent="0.3">
      <c r="A31" s="80">
        <v>44326</v>
      </c>
      <c r="B31" s="74">
        <v>54.029998999999997</v>
      </c>
      <c r="C31" s="78">
        <f t="shared" si="0"/>
        <v>-1.2790078567513241E-2</v>
      </c>
      <c r="D31" s="76">
        <f t="shared" si="1"/>
        <v>3.1912086610224641E-2</v>
      </c>
      <c r="E31" s="76">
        <f t="shared" si="2"/>
        <v>0.50457439288435924</v>
      </c>
      <c r="F31" s="82">
        <f t="shared" si="3"/>
        <v>8.9999999999999998E-4</v>
      </c>
      <c r="G31" s="78">
        <f t="shared" si="4"/>
        <v>1.6088846744995009</v>
      </c>
      <c r="H31" s="78">
        <f t="shared" si="5"/>
        <v>1.607984674499501</v>
      </c>
      <c r="I31" s="78">
        <f t="shared" si="6"/>
        <v>0.30964809530794285</v>
      </c>
      <c r="J31" s="83">
        <f t="shared" si="7"/>
        <v>3.1868138716029266</v>
      </c>
      <c r="K31" s="78"/>
      <c r="L31" s="81">
        <f t="shared" si="8"/>
        <v>60.207265660959784</v>
      </c>
    </row>
    <row r="32" spans="1:12" ht="15.75" customHeight="1" x14ac:dyDescent="0.3">
      <c r="A32" s="80">
        <v>44323</v>
      </c>
      <c r="B32" s="74">
        <v>54.73</v>
      </c>
      <c r="C32" s="78">
        <f t="shared" si="0"/>
        <v>3.1668256958873764E-2</v>
      </c>
      <c r="D32" s="76">
        <f t="shared" si="1"/>
        <v>3.1877714866554892E-2</v>
      </c>
      <c r="E32" s="76">
        <f t="shared" si="2"/>
        <v>0.50403092789861981</v>
      </c>
      <c r="F32" s="82">
        <f t="shared" si="3"/>
        <v>8.9999999999999998E-4</v>
      </c>
      <c r="G32" s="78">
        <f t="shared" si="4"/>
        <v>1.4046572934973636</v>
      </c>
      <c r="H32" s="78">
        <f t="shared" si="5"/>
        <v>1.4037572934973637</v>
      </c>
      <c r="I32" s="78">
        <f t="shared" si="6"/>
        <v>0.29538066037177202</v>
      </c>
      <c r="J32" s="83">
        <f t="shared" si="7"/>
        <v>2.7850618202137665</v>
      </c>
      <c r="K32" s="78"/>
      <c r="L32" s="81">
        <f t="shared" si="8"/>
        <v>60.987297993922397</v>
      </c>
    </row>
    <row r="33" spans="1:12" ht="15.75" customHeight="1" x14ac:dyDescent="0.3">
      <c r="A33" s="80">
        <v>44322</v>
      </c>
      <c r="B33" s="74">
        <v>53.049999</v>
      </c>
      <c r="C33" s="78">
        <f t="shared" si="0"/>
        <v>-4.1299230336024895E-3</v>
      </c>
      <c r="D33" s="76">
        <f t="shared" si="1"/>
        <v>3.1759668782366093E-2</v>
      </c>
      <c r="E33" s="76">
        <f t="shared" si="2"/>
        <v>0.50216445542411681</v>
      </c>
      <c r="F33" s="82">
        <f t="shared" si="3"/>
        <v>8.9999999999999998E-4</v>
      </c>
      <c r="G33" s="78">
        <f t="shared" si="4"/>
        <v>1.2131831962112303</v>
      </c>
      <c r="H33" s="78">
        <f t="shared" si="5"/>
        <v>1.2122831962112304</v>
      </c>
      <c r="I33" s="78">
        <f t="shared" si="6"/>
        <v>0.28306536444815439</v>
      </c>
      <c r="J33" s="83">
        <f t="shared" si="7"/>
        <v>2.4141158999144281</v>
      </c>
      <c r="K33" s="78"/>
      <c r="L33" s="81">
        <f t="shared" si="8"/>
        <v>59.115221954874571</v>
      </c>
    </row>
    <row r="34" spans="1:12" ht="15.75" customHeight="1" x14ac:dyDescent="0.3">
      <c r="A34" s="80">
        <v>44321</v>
      </c>
      <c r="B34" s="74">
        <v>53.27</v>
      </c>
      <c r="C34" s="78">
        <f t="shared" si="0"/>
        <v>8.9015342594989111E-3</v>
      </c>
      <c r="D34" s="76">
        <f t="shared" si="1"/>
        <v>3.18357939346781E-2</v>
      </c>
      <c r="E34" s="76">
        <f t="shared" si="2"/>
        <v>0.50336809976678276</v>
      </c>
      <c r="F34" s="82">
        <f t="shared" ref="F34:F65" si="9">0.09%</f>
        <v>8.9999999999999998E-4</v>
      </c>
      <c r="G34" s="78">
        <f t="shared" ref="G34:G65" si="10">L34/L283-1</f>
        <v>1.0955940204563337</v>
      </c>
      <c r="H34" s="78">
        <f t="shared" ref="H34:H65" si="11">G34-F34</f>
        <v>1.0946940204563338</v>
      </c>
      <c r="I34" s="78">
        <f t="shared" ref="I34:I65" si="12">AVERAGE(H34:H536)</f>
        <v>0.27262471465306354</v>
      </c>
      <c r="J34" s="83">
        <f t="shared" ref="J34:J65" si="13">H34/E34</f>
        <v>2.1747385679853775</v>
      </c>
      <c r="K34" s="78"/>
      <c r="L34" s="81">
        <f t="shared" si="8"/>
        <v>59.360375737917899</v>
      </c>
    </row>
    <row r="35" spans="1:12" ht="15.75" customHeight="1" x14ac:dyDescent="0.3">
      <c r="A35" s="80">
        <v>44320</v>
      </c>
      <c r="B35" s="74">
        <v>52.799999</v>
      </c>
      <c r="C35" s="78">
        <f t="shared" si="0"/>
        <v>-3.0481087596053835E-2</v>
      </c>
      <c r="D35" s="76">
        <f t="shared" si="1"/>
        <v>3.1928028359292822E-2</v>
      </c>
      <c r="E35" s="76">
        <f t="shared" si="2"/>
        <v>0.50482645406907078</v>
      </c>
      <c r="F35" s="82">
        <f t="shared" si="9"/>
        <v>8.9999999999999998E-4</v>
      </c>
      <c r="G35" s="78">
        <f t="shared" si="10"/>
        <v>1.3208790769230769</v>
      </c>
      <c r="H35" s="78">
        <f t="shared" si="11"/>
        <v>1.319979076923077</v>
      </c>
      <c r="I35" s="78">
        <f t="shared" si="12"/>
        <v>0.26328301799620824</v>
      </c>
      <c r="J35" s="83">
        <f t="shared" si="13"/>
        <v>2.6147185162021569</v>
      </c>
      <c r="K35" s="78"/>
      <c r="L35" s="81">
        <f t="shared" si="8"/>
        <v>58.836639376791602</v>
      </c>
    </row>
    <row r="36" spans="1:12" ht="15.75" customHeight="1" x14ac:dyDescent="0.3">
      <c r="A36" s="80">
        <v>44319</v>
      </c>
      <c r="B36" s="74">
        <v>54.459999000000003</v>
      </c>
      <c r="C36" s="78">
        <f t="shared" si="0"/>
        <v>1.1028859888644327E-3</v>
      </c>
      <c r="D36" s="76">
        <f t="shared" si="1"/>
        <v>3.1867136925602328E-2</v>
      </c>
      <c r="E36" s="76">
        <f t="shared" si="2"/>
        <v>0.50386367596679549</v>
      </c>
      <c r="F36" s="82">
        <f t="shared" si="9"/>
        <v>8.9999999999999998E-4</v>
      </c>
      <c r="G36" s="78">
        <f t="shared" si="10"/>
        <v>1.3771278481012663</v>
      </c>
      <c r="H36" s="78">
        <f t="shared" si="11"/>
        <v>1.3762278481012664</v>
      </c>
      <c r="I36" s="78">
        <f t="shared" si="12"/>
        <v>0.25113708628440512</v>
      </c>
      <c r="J36" s="83">
        <f t="shared" si="13"/>
        <v>2.7313495966158108</v>
      </c>
      <c r="K36" s="78"/>
      <c r="L36" s="81">
        <f t="shared" si="8"/>
        <v>60.686427695262488</v>
      </c>
    </row>
    <row r="37" spans="1:12" ht="15.75" customHeight="1" x14ac:dyDescent="0.3">
      <c r="A37" s="80">
        <v>44316</v>
      </c>
      <c r="B37" s="74">
        <v>54.400002000000001</v>
      </c>
      <c r="C37" s="78">
        <f t="shared" si="0"/>
        <v>1.3224120194153866E-2</v>
      </c>
      <c r="D37" s="76">
        <f t="shared" si="1"/>
        <v>3.1922917246759205E-2</v>
      </c>
      <c r="E37" s="76">
        <f t="shared" si="2"/>
        <v>0.50474564028415247</v>
      </c>
      <c r="F37" s="82">
        <f t="shared" si="9"/>
        <v>8.9999999999999998E-4</v>
      </c>
      <c r="G37" s="78">
        <f t="shared" si="10"/>
        <v>1.2553897074879896</v>
      </c>
      <c r="H37" s="78">
        <f t="shared" si="11"/>
        <v>1.2544897074879897</v>
      </c>
      <c r="I37" s="78">
        <f t="shared" si="12"/>
        <v>0.23805463556560447</v>
      </c>
      <c r="J37" s="83">
        <f t="shared" si="13"/>
        <v>2.4853898822816181</v>
      </c>
      <c r="K37" s="78"/>
      <c r="L37" s="81">
        <f t="shared" si="8"/>
        <v>60.619571219513517</v>
      </c>
    </row>
    <row r="38" spans="1:12" ht="15.75" customHeight="1" x14ac:dyDescent="0.3">
      <c r="A38" s="80">
        <v>44315</v>
      </c>
      <c r="B38" s="74">
        <v>53.689999</v>
      </c>
      <c r="C38" s="78">
        <f t="shared" si="0"/>
        <v>2.6143791337887023E-3</v>
      </c>
      <c r="D38" s="76">
        <f t="shared" si="1"/>
        <v>3.2032498992107999E-2</v>
      </c>
      <c r="E38" s="76">
        <f t="shared" si="2"/>
        <v>0.50647827981054627</v>
      </c>
      <c r="F38" s="82">
        <f t="shared" si="9"/>
        <v>8.9999999999999998E-4</v>
      </c>
      <c r="G38" s="78">
        <f t="shared" si="10"/>
        <v>1.1254948139350751</v>
      </c>
      <c r="H38" s="78">
        <f t="shared" si="11"/>
        <v>1.1245948139350752</v>
      </c>
      <c r="I38" s="78">
        <f t="shared" si="12"/>
        <v>0.22609657589592924</v>
      </c>
      <c r="J38" s="83">
        <f t="shared" si="13"/>
        <v>2.2204206157779209</v>
      </c>
      <c r="K38" s="78"/>
      <c r="L38" s="81">
        <f t="shared" si="8"/>
        <v>59.828393354766959</v>
      </c>
    </row>
    <row r="39" spans="1:12" ht="15.75" customHeight="1" x14ac:dyDescent="0.3">
      <c r="A39" s="80">
        <v>44314</v>
      </c>
      <c r="B39" s="74">
        <v>53.549999</v>
      </c>
      <c r="C39" s="78">
        <f t="shared" si="0"/>
        <v>1.308881824981345E-3</v>
      </c>
      <c r="D39" s="76">
        <f t="shared" si="1"/>
        <v>3.2036536598405878E-2</v>
      </c>
      <c r="E39" s="76">
        <f t="shared" si="2"/>
        <v>0.50654211997152798</v>
      </c>
      <c r="F39" s="82">
        <f t="shared" si="9"/>
        <v>8.9999999999999998E-4</v>
      </c>
      <c r="G39" s="78">
        <f t="shared" si="10"/>
        <v>1.0116452662792912</v>
      </c>
      <c r="H39" s="78">
        <f t="shared" si="11"/>
        <v>1.0107452662792913</v>
      </c>
      <c r="I39" s="78">
        <f t="shared" si="12"/>
        <v>0.21540016830022513</v>
      </c>
      <c r="J39" s="83">
        <f t="shared" si="13"/>
        <v>1.995382469548838</v>
      </c>
      <c r="K39" s="78"/>
      <c r="L39" s="81">
        <f t="shared" si="8"/>
        <v>59.672387111040493</v>
      </c>
    </row>
    <row r="40" spans="1:12" ht="15.75" customHeight="1" x14ac:dyDescent="0.3">
      <c r="A40" s="80">
        <v>44313</v>
      </c>
      <c r="B40" s="74">
        <v>53.48</v>
      </c>
      <c r="C40" s="78">
        <f t="shared" si="0"/>
        <v>-5.5782633986288799E-3</v>
      </c>
      <c r="D40" s="76">
        <f t="shared" si="1"/>
        <v>3.2222327484247658E-2</v>
      </c>
      <c r="E40" s="76">
        <f t="shared" si="2"/>
        <v>0.50947973181032968</v>
      </c>
      <c r="F40" s="82">
        <f t="shared" si="9"/>
        <v>8.9999999999999998E-4</v>
      </c>
      <c r="G40" s="78">
        <f t="shared" si="10"/>
        <v>0.80797836375929677</v>
      </c>
      <c r="H40" s="78">
        <f t="shared" si="11"/>
        <v>0.80707836375929676</v>
      </c>
      <c r="I40" s="78">
        <f t="shared" si="12"/>
        <v>0.20581769724023652</v>
      </c>
      <c r="J40" s="83">
        <f t="shared" si="13"/>
        <v>1.5841226124766781</v>
      </c>
      <c r="K40" s="78"/>
      <c r="L40" s="81">
        <f t="shared" si="8"/>
        <v>59.59438510350757</v>
      </c>
    </row>
    <row r="41" spans="1:12" ht="15.75" customHeight="1" x14ac:dyDescent="0.3">
      <c r="A41" s="80">
        <v>44312</v>
      </c>
      <c r="B41" s="74">
        <v>53.779998999999997</v>
      </c>
      <c r="C41" s="78">
        <f t="shared" si="0"/>
        <v>1.2615288785251533E-2</v>
      </c>
      <c r="D41" s="76">
        <f t="shared" si="1"/>
        <v>3.2245694427170464E-2</v>
      </c>
      <c r="E41" s="76">
        <f t="shared" si="2"/>
        <v>0.50984919561828579</v>
      </c>
      <c r="F41" s="82">
        <f t="shared" si="9"/>
        <v>8.9999999999999998E-4</v>
      </c>
      <c r="G41" s="78">
        <f t="shared" si="10"/>
        <v>0.72316567520556441</v>
      </c>
      <c r="H41" s="78">
        <f t="shared" si="11"/>
        <v>0.72226567520556439</v>
      </c>
      <c r="I41" s="78">
        <f t="shared" si="12"/>
        <v>0.19848525008756507</v>
      </c>
      <c r="J41" s="83">
        <f t="shared" si="13"/>
        <v>1.4166260953490073</v>
      </c>
      <c r="K41" s="78"/>
      <c r="L41" s="81">
        <f t="shared" si="8"/>
        <v>59.928683082876809</v>
      </c>
    </row>
    <row r="42" spans="1:12" ht="15.75" customHeight="1" x14ac:dyDescent="0.3">
      <c r="A42" s="80">
        <v>44309</v>
      </c>
      <c r="B42" s="74">
        <v>53.110000999999997</v>
      </c>
      <c r="C42" s="78">
        <f t="shared" si="0"/>
        <v>4.076037704801827E-2</v>
      </c>
      <c r="D42" s="76">
        <f t="shared" si="1"/>
        <v>3.2445068960919136E-2</v>
      </c>
      <c r="E42" s="76">
        <f t="shared" si="2"/>
        <v>0.51300158378868532</v>
      </c>
      <c r="F42" s="82">
        <f t="shared" si="9"/>
        <v>8.9999999999999998E-4</v>
      </c>
      <c r="G42" s="78">
        <f t="shared" si="10"/>
        <v>0.90768681752873581</v>
      </c>
      <c r="H42" s="78">
        <f t="shared" si="11"/>
        <v>0.9067868175287358</v>
      </c>
      <c r="I42" s="78">
        <f t="shared" si="12"/>
        <v>0.19201882508610843</v>
      </c>
      <c r="J42" s="83">
        <f t="shared" si="13"/>
        <v>1.7676101715550605</v>
      </c>
      <c r="K42" s="78"/>
      <c r="L42" s="81">
        <f t="shared" si="8"/>
        <v>59.182084002275097</v>
      </c>
    </row>
    <row r="43" spans="1:12" ht="15.75" customHeight="1" x14ac:dyDescent="0.3">
      <c r="A43" s="80">
        <v>44308</v>
      </c>
      <c r="B43" s="74">
        <v>51.029998999999997</v>
      </c>
      <c r="C43" s="78">
        <f t="shared" si="0"/>
        <v>-1.6004666100951304E-2</v>
      </c>
      <c r="D43" s="76">
        <f t="shared" si="1"/>
        <v>3.2301409609976246E-2</v>
      </c>
      <c r="E43" s="76">
        <f t="shared" si="2"/>
        <v>0.51073013000788037</v>
      </c>
      <c r="F43" s="82">
        <f t="shared" si="9"/>
        <v>8.9999999999999998E-4</v>
      </c>
      <c r="G43" s="78">
        <f t="shared" si="10"/>
        <v>1.0411999600000001</v>
      </c>
      <c r="H43" s="78">
        <f t="shared" si="11"/>
        <v>1.0402999600000002</v>
      </c>
      <c r="I43" s="78">
        <f t="shared" si="12"/>
        <v>0.1830842251805756</v>
      </c>
      <c r="J43" s="83">
        <f t="shared" si="13"/>
        <v>2.0368877786473041</v>
      </c>
      <c r="K43" s="78"/>
      <c r="L43" s="81">
        <f t="shared" si="8"/>
        <v>56.864274723964222</v>
      </c>
    </row>
    <row r="44" spans="1:12" ht="15.75" customHeight="1" x14ac:dyDescent="0.3">
      <c r="A44" s="80">
        <v>44307</v>
      </c>
      <c r="B44" s="74">
        <v>51.860000999999997</v>
      </c>
      <c r="C44" s="78">
        <f t="shared" si="0"/>
        <v>3.10139568790051E-2</v>
      </c>
      <c r="D44" s="76">
        <f t="shared" si="1"/>
        <v>3.2433935503650431E-2</v>
      </c>
      <c r="E44" s="76">
        <f t="shared" si="2"/>
        <v>0.51282554837267902</v>
      </c>
      <c r="F44" s="82">
        <f t="shared" si="9"/>
        <v>8.9999999999999998E-4</v>
      </c>
      <c r="G44" s="78">
        <f t="shared" si="10"/>
        <v>1.0289516052015495</v>
      </c>
      <c r="H44" s="78">
        <f t="shared" si="11"/>
        <v>1.0280516052015496</v>
      </c>
      <c r="I44" s="78">
        <f t="shared" si="12"/>
        <v>0.1722333930942537</v>
      </c>
      <c r="J44" s="83">
        <f t="shared" si="13"/>
        <v>2.0046809455258399</v>
      </c>
      <c r="K44" s="78"/>
      <c r="L44" s="81">
        <f t="shared" si="8"/>
        <v>57.789171111860284</v>
      </c>
    </row>
    <row r="45" spans="1:12" ht="15.75" customHeight="1" x14ac:dyDescent="0.3">
      <c r="A45" s="80">
        <v>44306</v>
      </c>
      <c r="B45" s="74">
        <v>50.299999</v>
      </c>
      <c r="C45" s="78">
        <f t="shared" si="0"/>
        <v>-8.5288285677821873E-2</v>
      </c>
      <c r="D45" s="76">
        <f t="shared" si="1"/>
        <v>3.2362596883876799E-2</v>
      </c>
      <c r="E45" s="76">
        <f t="shared" si="2"/>
        <v>0.51169758575459201</v>
      </c>
      <c r="F45" s="82">
        <f t="shared" si="9"/>
        <v>8.9999999999999998E-4</v>
      </c>
      <c r="G45" s="78">
        <f t="shared" si="10"/>
        <v>0.95567655348664693</v>
      </c>
      <c r="H45" s="78">
        <f t="shared" si="11"/>
        <v>0.95477655348664692</v>
      </c>
      <c r="I45" s="78">
        <f t="shared" si="12"/>
        <v>0.16126136473390371</v>
      </c>
      <c r="J45" s="83">
        <f t="shared" si="13"/>
        <v>1.8659000551637421</v>
      </c>
      <c r="K45" s="78"/>
      <c r="L45" s="81">
        <f t="shared" si="8"/>
        <v>56.050813595961969</v>
      </c>
    </row>
    <row r="46" spans="1:12" ht="15.75" customHeight="1" x14ac:dyDescent="0.3">
      <c r="A46" s="80">
        <v>44305</v>
      </c>
      <c r="B46" s="74">
        <v>54.990001999999997</v>
      </c>
      <c r="C46" s="78">
        <f t="shared" si="0"/>
        <v>-1.5750796773774778E-2</v>
      </c>
      <c r="D46" s="76">
        <f t="shared" si="1"/>
        <v>3.1053726408802999E-2</v>
      </c>
      <c r="E46" s="76">
        <f t="shared" si="2"/>
        <v>0.49100252643769277</v>
      </c>
      <c r="F46" s="82">
        <f t="shared" si="9"/>
        <v>8.9999999999999998E-4</v>
      </c>
      <c r="G46" s="78">
        <f t="shared" si="10"/>
        <v>1.124806960000269</v>
      </c>
      <c r="H46" s="78">
        <f t="shared" si="11"/>
        <v>1.1239069600002691</v>
      </c>
      <c r="I46" s="78">
        <f t="shared" si="12"/>
        <v>0.15095597267217978</v>
      </c>
      <c r="J46" s="83">
        <f t="shared" si="13"/>
        <v>2.2890044337539486</v>
      </c>
      <c r="K46" s="78"/>
      <c r="L46" s="81">
        <f t="shared" si="8"/>
        <v>61.277026103789296</v>
      </c>
    </row>
    <row r="47" spans="1:12" ht="15.75" customHeight="1" x14ac:dyDescent="0.3">
      <c r="A47" s="80">
        <v>44302</v>
      </c>
      <c r="B47" s="74">
        <v>55.869999</v>
      </c>
      <c r="C47" s="78">
        <f t="shared" si="0"/>
        <v>-4.4547399225719486E-3</v>
      </c>
      <c r="D47" s="76">
        <f t="shared" si="1"/>
        <v>3.0999797144867419E-2</v>
      </c>
      <c r="E47" s="76">
        <f t="shared" si="2"/>
        <v>0.49014982990482875</v>
      </c>
      <c r="F47" s="82">
        <f t="shared" si="9"/>
        <v>8.9999999999999998E-4</v>
      </c>
      <c r="G47" s="78">
        <f t="shared" si="10"/>
        <v>1.0039455166408007</v>
      </c>
      <c r="H47" s="78">
        <f t="shared" si="11"/>
        <v>1.0030455166408008</v>
      </c>
      <c r="I47" s="78">
        <f t="shared" si="12"/>
        <v>0.13815398599681017</v>
      </c>
      <c r="J47" s="83">
        <f t="shared" si="13"/>
        <v>2.0464059261951797</v>
      </c>
      <c r="K47" s="78"/>
      <c r="L47" s="81">
        <f t="shared" si="8"/>
        <v>62.257633435650391</v>
      </c>
    </row>
    <row r="48" spans="1:12" ht="15.75" customHeight="1" x14ac:dyDescent="0.3">
      <c r="A48" s="80">
        <v>44301</v>
      </c>
      <c r="B48" s="74">
        <v>56.119999</v>
      </c>
      <c r="C48" s="78">
        <f t="shared" si="0"/>
        <v>-1.4054796699044192E-2</v>
      </c>
      <c r="D48" s="76">
        <f t="shared" si="1"/>
        <v>3.1034407884173158E-2</v>
      </c>
      <c r="E48" s="76">
        <f t="shared" si="2"/>
        <v>0.49069707374337096</v>
      </c>
      <c r="F48" s="82">
        <f t="shared" si="9"/>
        <v>8.9999999999999998E-4</v>
      </c>
      <c r="G48" s="78">
        <f t="shared" si="10"/>
        <v>1.0194313415102072</v>
      </c>
      <c r="H48" s="78">
        <f t="shared" si="11"/>
        <v>1.0185313415102073</v>
      </c>
      <c r="I48" s="78">
        <f t="shared" si="12"/>
        <v>0.12662209892155701</v>
      </c>
      <c r="J48" s="83">
        <f t="shared" si="13"/>
        <v>2.0756825259628258</v>
      </c>
      <c r="K48" s="78"/>
      <c r="L48" s="81">
        <f t="shared" si="8"/>
        <v>62.536216013733352</v>
      </c>
    </row>
    <row r="49" spans="1:12" ht="15.75" customHeight="1" x14ac:dyDescent="0.3">
      <c r="A49" s="80">
        <v>44300</v>
      </c>
      <c r="B49" s="74">
        <v>56.919998</v>
      </c>
      <c r="C49" s="78">
        <f t="shared" si="0"/>
        <v>4.5887398517472366E-3</v>
      </c>
      <c r="D49" s="76">
        <f t="shared" si="1"/>
        <v>3.1753880977910862E-2</v>
      </c>
      <c r="E49" s="76">
        <f t="shared" si="2"/>
        <v>0.50207294220046583</v>
      </c>
      <c r="F49" s="82">
        <f t="shared" si="9"/>
        <v>8.9999999999999998E-4</v>
      </c>
      <c r="G49" s="78">
        <f t="shared" si="10"/>
        <v>0.95735894085281981</v>
      </c>
      <c r="H49" s="78">
        <f t="shared" si="11"/>
        <v>0.95645894085281979</v>
      </c>
      <c r="I49" s="78">
        <f t="shared" si="12"/>
        <v>0.11456927131900772</v>
      </c>
      <c r="J49" s="83">
        <f t="shared" si="13"/>
        <v>1.9050198894624526</v>
      </c>
      <c r="K49" s="78"/>
      <c r="L49" s="81">
        <f t="shared" si="8"/>
        <v>63.427679149268528</v>
      </c>
    </row>
    <row r="50" spans="1:12" ht="15.75" customHeight="1" x14ac:dyDescent="0.3">
      <c r="A50" s="80">
        <v>44299</v>
      </c>
      <c r="B50" s="74">
        <v>56.66</v>
      </c>
      <c r="C50" s="78">
        <f t="shared" si="0"/>
        <v>8.9031339031337975E-3</v>
      </c>
      <c r="D50" s="76">
        <f t="shared" si="1"/>
        <v>3.1892865646219661E-2</v>
      </c>
      <c r="E50" s="76">
        <f t="shared" si="2"/>
        <v>0.50427048275895991</v>
      </c>
      <c r="F50" s="82">
        <f t="shared" si="9"/>
        <v>8.9999999999999998E-4</v>
      </c>
      <c r="G50" s="78">
        <f t="shared" si="10"/>
        <v>1.0085076926092764</v>
      </c>
      <c r="H50" s="78">
        <f t="shared" si="11"/>
        <v>1.0076076926092765</v>
      </c>
      <c r="I50" s="78">
        <f t="shared" si="12"/>
        <v>0.10303653611991444</v>
      </c>
      <c r="J50" s="83">
        <f t="shared" si="13"/>
        <v>1.998149261278318</v>
      </c>
      <c r="K50" s="78"/>
      <c r="L50" s="81">
        <f t="shared" si="8"/>
        <v>63.137955496722874</v>
      </c>
    </row>
    <row r="51" spans="1:12" ht="15.75" customHeight="1" x14ac:dyDescent="0.3">
      <c r="A51" s="80">
        <v>44298</v>
      </c>
      <c r="B51" s="74">
        <v>56.16</v>
      </c>
      <c r="C51" s="78">
        <f t="shared" si="0"/>
        <v>-3.884990587027215E-2</v>
      </c>
      <c r="D51" s="76">
        <f t="shared" si="1"/>
        <v>3.1888329082283617E-2</v>
      </c>
      <c r="E51" s="76">
        <f t="shared" si="2"/>
        <v>0.50419875338501563</v>
      </c>
      <c r="F51" s="82">
        <f t="shared" si="9"/>
        <v>8.9999999999999998E-4</v>
      </c>
      <c r="G51" s="78">
        <f t="shared" si="10"/>
        <v>0.76271180907998093</v>
      </c>
      <c r="H51" s="78">
        <f t="shared" si="11"/>
        <v>0.76181180907998092</v>
      </c>
      <c r="I51" s="78">
        <f t="shared" si="12"/>
        <v>9.0473047835340006E-2</v>
      </c>
      <c r="J51" s="83">
        <f t="shared" si="13"/>
        <v>1.5109355268442068</v>
      </c>
      <c r="K51" s="78"/>
      <c r="L51" s="81">
        <f t="shared" si="8"/>
        <v>62.580790340556952</v>
      </c>
    </row>
    <row r="52" spans="1:12" ht="15.75" customHeight="1" x14ac:dyDescent="0.3">
      <c r="A52" s="80">
        <v>44295</v>
      </c>
      <c r="B52" s="74">
        <v>58.43</v>
      </c>
      <c r="C52" s="78">
        <f t="shared" si="0"/>
        <v>-1.6826518593303086E-2</v>
      </c>
      <c r="D52" s="76">
        <f t="shared" si="1"/>
        <v>3.1592818447085246E-2</v>
      </c>
      <c r="E52" s="76">
        <f t="shared" si="2"/>
        <v>0.49952631998486569</v>
      </c>
      <c r="F52" s="82">
        <f t="shared" si="9"/>
        <v>8.9999999999999998E-4</v>
      </c>
      <c r="G52" s="78">
        <f t="shared" si="10"/>
        <v>0.89093851132686108</v>
      </c>
      <c r="H52" s="78">
        <f t="shared" si="11"/>
        <v>0.89003851132686107</v>
      </c>
      <c r="I52" s="78">
        <f t="shared" si="12"/>
        <v>8.1017572324852127E-2</v>
      </c>
      <c r="J52" s="83">
        <f t="shared" si="13"/>
        <v>1.7817649955938795</v>
      </c>
      <c r="K52" s="78"/>
      <c r="L52" s="81">
        <f t="shared" si="8"/>
        <v>65.110320149550262</v>
      </c>
    </row>
    <row r="53" spans="1:12" ht="15.75" customHeight="1" x14ac:dyDescent="0.3">
      <c r="A53" s="80">
        <v>44294</v>
      </c>
      <c r="B53" s="74">
        <v>59.43</v>
      </c>
      <c r="C53" s="78">
        <f t="shared" si="0"/>
        <v>-2.3501762632197609E-3</v>
      </c>
      <c r="D53" s="76">
        <f t="shared" si="1"/>
        <v>3.1541601820773577E-2</v>
      </c>
      <c r="E53" s="76">
        <f t="shared" si="2"/>
        <v>0.4987165140187928</v>
      </c>
      <c r="F53" s="82">
        <f t="shared" si="9"/>
        <v>8.9999999999999998E-4</v>
      </c>
      <c r="G53" s="78">
        <f t="shared" si="10"/>
        <v>1.0556900726392255</v>
      </c>
      <c r="H53" s="78">
        <f t="shared" si="11"/>
        <v>1.0547900726392256</v>
      </c>
      <c r="I53" s="78">
        <f t="shared" si="12"/>
        <v>6.9460130339109097E-2</v>
      </c>
      <c r="J53" s="83">
        <f t="shared" si="13"/>
        <v>2.1150093148900191</v>
      </c>
      <c r="K53" s="78"/>
      <c r="L53" s="81">
        <f t="shared" si="8"/>
        <v>66.224650461882121</v>
      </c>
    </row>
    <row r="54" spans="1:12" ht="15.75" customHeight="1" x14ac:dyDescent="0.3">
      <c r="A54" s="80">
        <v>44293</v>
      </c>
      <c r="B54" s="74">
        <v>59.57</v>
      </c>
      <c r="C54" s="78">
        <f t="shared" si="0"/>
        <v>1.5131136516477461E-3</v>
      </c>
      <c r="D54" s="76">
        <f t="shared" si="1"/>
        <v>3.1559191958695477E-2</v>
      </c>
      <c r="E54" s="76">
        <f t="shared" si="2"/>
        <v>0.4989946385197413</v>
      </c>
      <c r="F54" s="82">
        <f t="shared" si="9"/>
        <v>8.9999999999999998E-4</v>
      </c>
      <c r="G54" s="78">
        <f t="shared" si="10"/>
        <v>0.89111111111111141</v>
      </c>
      <c r="H54" s="78">
        <f t="shared" si="11"/>
        <v>0.8902111111111114</v>
      </c>
      <c r="I54" s="78">
        <f t="shared" si="12"/>
        <v>5.517998624780307E-2</v>
      </c>
      <c r="J54" s="83">
        <f t="shared" si="13"/>
        <v>1.7840093708259206</v>
      </c>
      <c r="K54" s="78"/>
      <c r="L54" s="81">
        <f t="shared" si="8"/>
        <v>66.380656705608587</v>
      </c>
    </row>
    <row r="55" spans="1:12" ht="15.75" customHeight="1" x14ac:dyDescent="0.3">
      <c r="A55" s="80">
        <v>44292</v>
      </c>
      <c r="B55" s="74">
        <v>59.48</v>
      </c>
      <c r="C55" s="78">
        <f t="shared" si="0"/>
        <v>3.2045706998722334E-3</v>
      </c>
      <c r="D55" s="76">
        <f t="shared" si="1"/>
        <v>3.3086280013508537E-2</v>
      </c>
      <c r="E55" s="76">
        <f t="shared" si="2"/>
        <v>0.52314002072396792</v>
      </c>
      <c r="F55" s="82">
        <f t="shared" si="9"/>
        <v>8.9999999999999998E-4</v>
      </c>
      <c r="G55" s="78">
        <f t="shared" si="10"/>
        <v>1.1621228644129409</v>
      </c>
      <c r="H55" s="78">
        <f t="shared" si="11"/>
        <v>1.161222864412941</v>
      </c>
      <c r="I55" s="78">
        <f t="shared" si="12"/>
        <v>4.2900116764519075E-2</v>
      </c>
      <c r="J55" s="83">
        <f t="shared" si="13"/>
        <v>2.2197171281331851</v>
      </c>
      <c r="K55" s="78"/>
      <c r="L55" s="81">
        <f t="shared" si="8"/>
        <v>66.280366977498716</v>
      </c>
    </row>
    <row r="56" spans="1:12" ht="15.75" customHeight="1" x14ac:dyDescent="0.3">
      <c r="A56" s="80">
        <v>44291</v>
      </c>
      <c r="B56" s="74">
        <v>59.290000999999997</v>
      </c>
      <c r="C56" s="78">
        <f t="shared" si="0"/>
        <v>2.5423746108612866E-2</v>
      </c>
      <c r="D56" s="76">
        <f t="shared" si="1"/>
        <v>3.3159703553700376E-2</v>
      </c>
      <c r="E56" s="76">
        <f t="shared" si="2"/>
        <v>0.52430094882836353</v>
      </c>
      <c r="F56" s="82">
        <f t="shared" si="9"/>
        <v>8.9999999999999998E-4</v>
      </c>
      <c r="G56" s="78">
        <f t="shared" si="10"/>
        <v>1.42197716503268</v>
      </c>
      <c r="H56" s="78">
        <f t="shared" si="11"/>
        <v>1.4210771650326801</v>
      </c>
      <c r="I56" s="78">
        <f t="shared" si="12"/>
        <v>2.6208732471259037E-2</v>
      </c>
      <c r="J56" s="83">
        <f t="shared" si="13"/>
        <v>2.7104226460171588</v>
      </c>
      <c r="K56" s="78"/>
      <c r="L56" s="81">
        <f t="shared" si="8"/>
        <v>66.068645332485985</v>
      </c>
    </row>
    <row r="57" spans="1:12" ht="15.75" customHeight="1" x14ac:dyDescent="0.3">
      <c r="A57" s="80">
        <v>44287</v>
      </c>
      <c r="B57" s="74">
        <v>57.82</v>
      </c>
      <c r="C57" s="78">
        <f t="shared" si="0"/>
        <v>4.866162584877376E-3</v>
      </c>
      <c r="D57" s="76">
        <f t="shared" si="1"/>
        <v>3.323900079143477E-2</v>
      </c>
      <c r="E57" s="76">
        <f t="shared" si="2"/>
        <v>0.5255547482453663</v>
      </c>
      <c r="F57" s="82">
        <f t="shared" si="9"/>
        <v>8.9999999999999998E-4</v>
      </c>
      <c r="G57" s="78">
        <f t="shared" si="10"/>
        <v>1.4071606994171528</v>
      </c>
      <c r="H57" s="78">
        <f t="shared" si="11"/>
        <v>1.4062606994171529</v>
      </c>
      <c r="I57" s="78">
        <f t="shared" si="12"/>
        <v>5.0743622809343927E-3</v>
      </c>
      <c r="J57" s="83">
        <f t="shared" si="13"/>
        <v>2.6757644262793541</v>
      </c>
      <c r="K57" s="78"/>
      <c r="L57" s="81">
        <f t="shared" si="8"/>
        <v>64.430578659027844</v>
      </c>
    </row>
    <row r="58" spans="1:12" ht="15.75" customHeight="1" x14ac:dyDescent="0.3">
      <c r="A58" s="80">
        <v>44286</v>
      </c>
      <c r="B58" s="74">
        <v>57.540000999999997</v>
      </c>
      <c r="C58" s="78">
        <f t="shared" si="0"/>
        <v>-1.1510015658993678E-2</v>
      </c>
      <c r="D58" s="76">
        <f t="shared" si="1"/>
        <v>3.3247208933686059E-2</v>
      </c>
      <c r="E58" s="76">
        <f t="shared" si="2"/>
        <v>0.52568453036972995</v>
      </c>
      <c r="F58" s="82">
        <f t="shared" si="9"/>
        <v>8.9999999999999998E-4</v>
      </c>
      <c r="G58" s="78">
        <f t="shared" si="10"/>
        <v>1.5137616213963137</v>
      </c>
      <c r="H58" s="78">
        <f t="shared" si="11"/>
        <v>1.5128616213963137</v>
      </c>
      <c r="I58" s="78">
        <f t="shared" si="12"/>
        <v>-1.6482350598084339E-2</v>
      </c>
      <c r="J58" s="83">
        <f t="shared" si="13"/>
        <v>2.8778887983107895</v>
      </c>
      <c r="K58" s="78"/>
      <c r="L58" s="81">
        <f t="shared" si="8"/>
        <v>64.118567285905229</v>
      </c>
    </row>
    <row r="59" spans="1:12" ht="15.75" customHeight="1" x14ac:dyDescent="0.3">
      <c r="A59" s="80">
        <v>44285</v>
      </c>
      <c r="B59" s="74">
        <v>58.209999000000003</v>
      </c>
      <c r="C59" s="78">
        <f t="shared" si="0"/>
        <v>3.5765088331582096E-2</v>
      </c>
      <c r="D59" s="76">
        <f t="shared" si="1"/>
        <v>3.3212121157912972E-2</v>
      </c>
      <c r="E59" s="76">
        <f t="shared" si="2"/>
        <v>0.52512974392236877</v>
      </c>
      <c r="F59" s="82">
        <f t="shared" si="9"/>
        <v>8.9999999999999998E-4</v>
      </c>
      <c r="G59" s="78">
        <f t="shared" si="10"/>
        <v>1.4854824508966695</v>
      </c>
      <c r="H59" s="78">
        <f t="shared" si="11"/>
        <v>1.4845824508966696</v>
      </c>
      <c r="I59" s="78">
        <f t="shared" si="12"/>
        <v>-4.0378350160496866E-2</v>
      </c>
      <c r="J59" s="83">
        <f t="shared" si="13"/>
        <v>2.8270774376782191</v>
      </c>
      <c r="K59" s="78"/>
      <c r="L59" s="81">
        <f t="shared" si="8"/>
        <v>64.865166366506955</v>
      </c>
    </row>
    <row r="60" spans="1:12" ht="15.75" customHeight="1" x14ac:dyDescent="0.3">
      <c r="A60" s="80">
        <v>44284</v>
      </c>
      <c r="B60" s="74">
        <v>56.200001</v>
      </c>
      <c r="C60" s="78">
        <f t="shared" si="0"/>
        <v>-1.1085711381815577E-2</v>
      </c>
      <c r="D60" s="76">
        <f t="shared" si="1"/>
        <v>3.3079354678034446E-2</v>
      </c>
      <c r="E60" s="76">
        <f t="shared" si="2"/>
        <v>0.52303052155567353</v>
      </c>
      <c r="F60" s="82">
        <f t="shared" si="9"/>
        <v>8.9999999999999998E-4</v>
      </c>
      <c r="G60" s="78">
        <f t="shared" si="10"/>
        <v>1.1910331773879146</v>
      </c>
      <c r="H60" s="78">
        <f t="shared" si="11"/>
        <v>1.1901331773879147</v>
      </c>
      <c r="I60" s="78">
        <f t="shared" si="12"/>
        <v>-6.4584077161404241E-2</v>
      </c>
      <c r="J60" s="83">
        <f t="shared" si="13"/>
        <v>2.2754564568202391</v>
      </c>
      <c r="K60" s="78"/>
      <c r="L60" s="81">
        <f t="shared" si="8"/>
        <v>62.625364667380545</v>
      </c>
    </row>
    <row r="61" spans="1:12" ht="15.75" customHeight="1" x14ac:dyDescent="0.3">
      <c r="A61" s="80">
        <v>44281</v>
      </c>
      <c r="B61" s="74">
        <v>56.830002</v>
      </c>
      <c r="C61" s="78">
        <f t="shared" si="0"/>
        <v>1.3916200069869822E-2</v>
      </c>
      <c r="D61" s="76">
        <f t="shared" si="1"/>
        <v>3.3410830048509504E-2</v>
      </c>
      <c r="E61" s="76">
        <f t="shared" si="2"/>
        <v>0.52827160735042011</v>
      </c>
      <c r="F61" s="82">
        <f t="shared" si="9"/>
        <v>8.9999999999999998E-4</v>
      </c>
      <c r="G61" s="78">
        <f t="shared" si="10"/>
        <v>0.80126794932703538</v>
      </c>
      <c r="H61" s="78">
        <f t="shared" si="11"/>
        <v>0.80036794932703537</v>
      </c>
      <c r="I61" s="78">
        <f t="shared" si="12"/>
        <v>-8.4821452234780367E-2</v>
      </c>
      <c r="J61" s="83">
        <f t="shared" si="13"/>
        <v>1.5150690254608454</v>
      </c>
      <c r="K61" s="78"/>
      <c r="L61" s="81">
        <f t="shared" si="8"/>
        <v>63.327393878479931</v>
      </c>
    </row>
    <row r="62" spans="1:12" ht="15.75" customHeight="1" x14ac:dyDescent="0.3">
      <c r="A62" s="80">
        <v>44280</v>
      </c>
      <c r="B62" s="74">
        <v>56.049999</v>
      </c>
      <c r="C62" s="78">
        <f t="shared" si="0"/>
        <v>4.1240886448415948E-2</v>
      </c>
      <c r="D62" s="76">
        <f t="shared" si="1"/>
        <v>3.3863038053897974E-2</v>
      </c>
      <c r="E62" s="76">
        <f t="shared" si="2"/>
        <v>0.53542164371636636</v>
      </c>
      <c r="F62" s="82">
        <f t="shared" si="9"/>
        <v>8.9999999999999998E-4</v>
      </c>
      <c r="G62" s="78">
        <f t="shared" si="10"/>
        <v>0.85842171750663199</v>
      </c>
      <c r="H62" s="78">
        <f t="shared" si="11"/>
        <v>0.85752171750663198</v>
      </c>
      <c r="I62" s="78">
        <f t="shared" si="12"/>
        <v>-9.9332753899728204E-2</v>
      </c>
      <c r="J62" s="83">
        <f t="shared" si="13"/>
        <v>1.6015820943557046</v>
      </c>
      <c r="K62" s="78"/>
      <c r="L62" s="81">
        <f t="shared" si="8"/>
        <v>62.458212891870147</v>
      </c>
    </row>
    <row r="63" spans="1:12" ht="15.75" customHeight="1" x14ac:dyDescent="0.3">
      <c r="A63" s="80">
        <v>44279</v>
      </c>
      <c r="B63" s="74">
        <v>53.830002</v>
      </c>
      <c r="C63" s="78">
        <f t="shared" si="0"/>
        <v>-9.7497974659712661E-3</v>
      </c>
      <c r="D63" s="76">
        <f t="shared" si="1"/>
        <v>3.4020464784031118E-2</v>
      </c>
      <c r="E63" s="76">
        <f t="shared" si="2"/>
        <v>0.53791077887543337</v>
      </c>
      <c r="F63" s="82">
        <f t="shared" si="9"/>
        <v>8.9999999999999998E-4</v>
      </c>
      <c r="G63" s="78">
        <f t="shared" si="10"/>
        <v>0.63915962241169333</v>
      </c>
      <c r="H63" s="78">
        <f t="shared" si="11"/>
        <v>0.63825962241169332</v>
      </c>
      <c r="I63" s="78">
        <f t="shared" si="12"/>
        <v>-0.11528032842316757</v>
      </c>
      <c r="J63" s="83">
        <f t="shared" si="13"/>
        <v>1.1865529516736051</v>
      </c>
      <c r="K63" s="78"/>
      <c r="L63" s="81">
        <f t="shared" si="8"/>
        <v>59.984402941484362</v>
      </c>
    </row>
    <row r="64" spans="1:12" ht="15.75" customHeight="1" x14ac:dyDescent="0.3">
      <c r="A64" s="80">
        <v>44278</v>
      </c>
      <c r="B64" s="74">
        <v>54.360000999999997</v>
      </c>
      <c r="C64" s="78">
        <f t="shared" si="0"/>
        <v>-6.8061046869156705E-2</v>
      </c>
      <c r="D64" s="76">
        <f t="shared" si="1"/>
        <v>3.4284186523896566E-2</v>
      </c>
      <c r="E64" s="76">
        <f t="shared" si="2"/>
        <v>0.54208058570781958</v>
      </c>
      <c r="F64" s="82">
        <f t="shared" si="9"/>
        <v>8.9999999999999998E-4</v>
      </c>
      <c r="G64" s="78">
        <f t="shared" si="10"/>
        <v>0.52911399519308011</v>
      </c>
      <c r="H64" s="78">
        <f t="shared" si="11"/>
        <v>0.5282139951930801</v>
      </c>
      <c r="I64" s="78">
        <f t="shared" si="12"/>
        <v>-0.12805219199663972</v>
      </c>
      <c r="J64" s="83">
        <f t="shared" si="13"/>
        <v>0.97441968799411394</v>
      </c>
      <c r="K64" s="78"/>
      <c r="L64" s="81">
        <f t="shared" si="8"/>
        <v>60.574996892689924</v>
      </c>
    </row>
    <row r="65" spans="1:12" ht="15.75" customHeight="1" x14ac:dyDescent="0.3">
      <c r="A65" s="80">
        <v>44277</v>
      </c>
      <c r="B65" s="74">
        <v>58.330002</v>
      </c>
      <c r="C65" s="78">
        <f t="shared" si="0"/>
        <v>-4.0151357577752234E-2</v>
      </c>
      <c r="D65" s="76">
        <f t="shared" si="1"/>
        <v>3.3629709624303644E-2</v>
      </c>
      <c r="E65" s="76">
        <f t="shared" si="2"/>
        <v>0.53173239731442479</v>
      </c>
      <c r="F65" s="82">
        <f t="shared" si="9"/>
        <v>8.9999999999999998E-4</v>
      </c>
      <c r="G65" s="78">
        <f t="shared" si="10"/>
        <v>0.59371598872764997</v>
      </c>
      <c r="H65" s="78">
        <f t="shared" si="11"/>
        <v>0.59281598872764996</v>
      </c>
      <c r="I65" s="78">
        <f t="shared" si="12"/>
        <v>-0.13936712625853145</v>
      </c>
      <c r="J65" s="83">
        <f t="shared" si="13"/>
        <v>1.1148765652078656</v>
      </c>
      <c r="K65" s="78"/>
      <c r="L65" s="81">
        <f t="shared" si="8"/>
        <v>64.998889346977705</v>
      </c>
    </row>
    <row r="66" spans="1:12" ht="15.75" customHeight="1" x14ac:dyDescent="0.3">
      <c r="A66" s="80">
        <v>44274</v>
      </c>
      <c r="B66" s="74">
        <v>60.77</v>
      </c>
      <c r="C66" s="78">
        <f t="shared" ref="C66:C129" si="14">B66/B67-1</f>
        <v>-8.2209799408083928E-4</v>
      </c>
      <c r="D66" s="76">
        <f t="shared" ref="D66:D129" si="15">_xlfn.STDEV.P(C66:C155)</f>
        <v>3.8614941425076363E-2</v>
      </c>
      <c r="E66" s="76">
        <f t="shared" ref="E66:E129" si="16">D66*SQRT(250)</f>
        <v>0.61055583308614747</v>
      </c>
      <c r="F66" s="82">
        <f t="shared" ref="F66:F97" si="17">0.09%</f>
        <v>8.9999999999999998E-4</v>
      </c>
      <c r="G66" s="78">
        <f t="shared" ref="G66:G97" si="18">L66/L315-1</f>
        <v>0.84151515151515222</v>
      </c>
      <c r="H66" s="78">
        <f t="shared" ref="H66:H97" si="19">G66-F66</f>
        <v>0.8406151515151522</v>
      </c>
      <c r="I66" s="78">
        <f t="shared" ref="I66:I97" si="20">AVERAGE(H66:H568)</f>
        <v>-0.15221244406530662</v>
      </c>
      <c r="J66" s="83">
        <f t="shared" ref="J66:J97" si="21">H66/E66</f>
        <v>1.3768030800166708</v>
      </c>
      <c r="K66" s="78"/>
      <c r="L66" s="81">
        <f t="shared" ref="L66:L129" si="22">L67*(1+C66)</f>
        <v>67.717853080406812</v>
      </c>
    </row>
    <row r="67" spans="1:12" ht="15.75" customHeight="1" x14ac:dyDescent="0.3">
      <c r="A67" s="80">
        <v>44273</v>
      </c>
      <c r="B67" s="74">
        <v>60.82</v>
      </c>
      <c r="C67" s="78">
        <f t="shared" si="14"/>
        <v>-2.6100896299425247E-2</v>
      </c>
      <c r="D67" s="76">
        <f t="shared" si="15"/>
        <v>3.8702264186555063E-2</v>
      </c>
      <c r="E67" s="76">
        <f t="shared" si="16"/>
        <v>0.61193652717538904</v>
      </c>
      <c r="F67" s="82">
        <f t="shared" si="17"/>
        <v>8.9999999999999998E-4</v>
      </c>
      <c r="G67" s="78">
        <f t="shared" si="18"/>
        <v>1.3169523809523818</v>
      </c>
      <c r="H67" s="78">
        <f t="shared" si="19"/>
        <v>1.3160523809523819</v>
      </c>
      <c r="I67" s="78">
        <f t="shared" si="20"/>
        <v>-0.16994150827210047</v>
      </c>
      <c r="J67" s="83">
        <f t="shared" si="21"/>
        <v>2.1506354376769927</v>
      </c>
      <c r="K67" s="78"/>
      <c r="L67" s="81">
        <f t="shared" si="22"/>
        <v>67.773569596023407</v>
      </c>
    </row>
    <row r="68" spans="1:12" ht="15.75" customHeight="1" x14ac:dyDescent="0.3">
      <c r="A68" s="80">
        <v>44272</v>
      </c>
      <c r="B68" s="74">
        <v>62.450001</v>
      </c>
      <c r="C68" s="78">
        <f t="shared" si="14"/>
        <v>4.4139775219197874E-2</v>
      </c>
      <c r="D68" s="76">
        <f t="shared" si="15"/>
        <v>3.894567471200238E-2</v>
      </c>
      <c r="E68" s="76">
        <f t="shared" si="16"/>
        <v>0.61578518550974848</v>
      </c>
      <c r="F68" s="82">
        <f t="shared" si="17"/>
        <v>8.9999999999999998E-4</v>
      </c>
      <c r="G68" s="78">
        <f t="shared" si="18"/>
        <v>1.5489796326530625</v>
      </c>
      <c r="H68" s="78">
        <f t="shared" si="19"/>
        <v>1.5480796326530626</v>
      </c>
      <c r="I68" s="78">
        <f t="shared" si="20"/>
        <v>-0.19695957898527289</v>
      </c>
      <c r="J68" s="83">
        <f t="shared" si="21"/>
        <v>2.5139929785279884</v>
      </c>
      <c r="K68" s="78"/>
      <c r="L68" s="81">
        <f t="shared" si="22"/>
        <v>69.589929119454652</v>
      </c>
    </row>
    <row r="69" spans="1:12" ht="15.75" customHeight="1" x14ac:dyDescent="0.3">
      <c r="A69" s="80">
        <v>44271</v>
      </c>
      <c r="B69" s="74">
        <v>59.810001</v>
      </c>
      <c r="C69" s="78">
        <f t="shared" si="14"/>
        <v>-1.854279649725632E-2</v>
      </c>
      <c r="D69" s="76">
        <f t="shared" si="15"/>
        <v>3.8859520676954723E-2</v>
      </c>
      <c r="E69" s="76">
        <f t="shared" si="16"/>
        <v>0.61442297060792572</v>
      </c>
      <c r="F69" s="82">
        <f t="shared" si="17"/>
        <v>8.9999999999999998E-4</v>
      </c>
      <c r="G69" s="78">
        <f t="shared" si="18"/>
        <v>1.8106202156663449</v>
      </c>
      <c r="H69" s="78">
        <f t="shared" si="19"/>
        <v>1.809720215666345</v>
      </c>
      <c r="I69" s="78">
        <f t="shared" si="20"/>
        <v>-0.22927511994153843</v>
      </c>
      <c r="J69" s="83">
        <f t="shared" si="21"/>
        <v>2.9453980437543894</v>
      </c>
      <c r="K69" s="78"/>
      <c r="L69" s="81">
        <f t="shared" si="22"/>
        <v>66.64809709489856</v>
      </c>
    </row>
    <row r="70" spans="1:12" ht="15.75" customHeight="1" x14ac:dyDescent="0.3">
      <c r="A70" s="80">
        <v>44270</v>
      </c>
      <c r="B70" s="74">
        <v>60.939999</v>
      </c>
      <c r="C70" s="78">
        <f t="shared" si="14"/>
        <v>8.2607886256743868E-2</v>
      </c>
      <c r="D70" s="76">
        <f t="shared" si="15"/>
        <v>3.8764971818934006E-2</v>
      </c>
      <c r="E70" s="76">
        <f t="shared" si="16"/>
        <v>0.612928021900359</v>
      </c>
      <c r="F70" s="82">
        <f t="shared" si="17"/>
        <v>8.9999999999999998E-4</v>
      </c>
      <c r="G70" s="78">
        <f t="shared" si="18"/>
        <v>1.8503274953380511</v>
      </c>
      <c r="H70" s="78">
        <f t="shared" si="19"/>
        <v>1.8494274953380512</v>
      </c>
      <c r="I70" s="78">
        <f t="shared" si="20"/>
        <v>-0.2677467300473475</v>
      </c>
      <c r="J70" s="83">
        <f t="shared" si="21"/>
        <v>3.0173648931957371</v>
      </c>
      <c r="K70" s="78"/>
      <c r="L70" s="81">
        <f t="shared" si="22"/>
        <v>67.907288119172932</v>
      </c>
    </row>
    <row r="71" spans="1:12" ht="15.75" customHeight="1" x14ac:dyDescent="0.3">
      <c r="A71" s="80">
        <v>44267</v>
      </c>
      <c r="B71" s="74">
        <v>56.290000999999997</v>
      </c>
      <c r="C71" s="78">
        <f t="shared" si="14"/>
        <v>4.125046168608093E-2</v>
      </c>
      <c r="D71" s="76">
        <f t="shared" si="15"/>
        <v>3.7945436882028359E-2</v>
      </c>
      <c r="E71" s="76">
        <f t="shared" si="16"/>
        <v>0.5999700367868378</v>
      </c>
      <c r="F71" s="82">
        <f t="shared" si="17"/>
        <v>8.9999999999999998E-4</v>
      </c>
      <c r="G71" s="78">
        <f t="shared" si="18"/>
        <v>0.83534401695467975</v>
      </c>
      <c r="H71" s="78">
        <f t="shared" si="19"/>
        <v>0.83444401695467973</v>
      </c>
      <c r="I71" s="78">
        <f t="shared" si="20"/>
        <v>-0.3084616189970667</v>
      </c>
      <c r="J71" s="83">
        <f t="shared" si="21"/>
        <v>1.3908094834595011</v>
      </c>
      <c r="K71" s="78"/>
      <c r="L71" s="81">
        <f t="shared" si="22"/>
        <v>62.72565439549043</v>
      </c>
    </row>
    <row r="72" spans="1:12" ht="15.75" customHeight="1" x14ac:dyDescent="0.3">
      <c r="A72" s="80">
        <v>44266</v>
      </c>
      <c r="B72" s="74">
        <v>54.060001</v>
      </c>
      <c r="C72" s="78">
        <f t="shared" si="14"/>
        <v>2.5964949034307239E-3</v>
      </c>
      <c r="D72" s="76">
        <f t="shared" si="15"/>
        <v>3.77657785506679E-2</v>
      </c>
      <c r="E72" s="76">
        <f t="shared" si="16"/>
        <v>0.59712938914821623</v>
      </c>
      <c r="F72" s="82">
        <f t="shared" si="17"/>
        <v>8.9999999999999998E-4</v>
      </c>
      <c r="G72" s="78">
        <f t="shared" si="18"/>
        <v>0.52410486258514699</v>
      </c>
      <c r="H72" s="78">
        <f t="shared" si="19"/>
        <v>0.52320486258514698</v>
      </c>
      <c r="I72" s="78">
        <f t="shared" si="20"/>
        <v>-0.33087153342749304</v>
      </c>
      <c r="J72" s="83">
        <f t="shared" si="21"/>
        <v>0.87620015375809934</v>
      </c>
      <c r="K72" s="78"/>
      <c r="L72" s="81">
        <f t="shared" si="22"/>
        <v>60.240697798990396</v>
      </c>
    </row>
    <row r="73" spans="1:12" ht="15.75" customHeight="1" x14ac:dyDescent="0.3">
      <c r="A73" s="80">
        <v>44265</v>
      </c>
      <c r="B73" s="74">
        <v>53.919998</v>
      </c>
      <c r="C73" s="78">
        <f t="shared" si="14"/>
        <v>9.1708403518622195E-3</v>
      </c>
      <c r="D73" s="76">
        <f t="shared" si="15"/>
        <v>3.7845839733067557E-2</v>
      </c>
      <c r="E73" s="76">
        <f t="shared" si="16"/>
        <v>0.59839526759096173</v>
      </c>
      <c r="F73" s="82">
        <f t="shared" si="17"/>
        <v>8.9999999999999998E-4</v>
      </c>
      <c r="G73" s="78">
        <f t="shared" si="18"/>
        <v>0.29490872466159357</v>
      </c>
      <c r="H73" s="78">
        <f t="shared" si="19"/>
        <v>0.29400872466159356</v>
      </c>
      <c r="I73" s="78">
        <f t="shared" si="20"/>
        <v>-0.34795306134774584</v>
      </c>
      <c r="J73" s="83">
        <f t="shared" si="21"/>
        <v>0.49132862605217953</v>
      </c>
      <c r="K73" s="78"/>
      <c r="L73" s="81">
        <f t="shared" si="22"/>
        <v>60.084688212273008</v>
      </c>
    </row>
    <row r="74" spans="1:12" ht="15.75" customHeight="1" x14ac:dyDescent="0.3">
      <c r="A74" s="80">
        <v>44264</v>
      </c>
      <c r="B74" s="74">
        <v>53.43</v>
      </c>
      <c r="C74" s="78">
        <f t="shared" si="14"/>
        <v>-1.1653736373404833E-2</v>
      </c>
      <c r="D74" s="76">
        <f t="shared" si="15"/>
        <v>3.8238282490812465E-2</v>
      </c>
      <c r="E74" s="76">
        <f t="shared" si="16"/>
        <v>0.60460033241951971</v>
      </c>
      <c r="F74" s="82">
        <f t="shared" si="17"/>
        <v>8.9999999999999998E-4</v>
      </c>
      <c r="G74" s="78">
        <f t="shared" si="18"/>
        <v>0.440938433606342</v>
      </c>
      <c r="H74" s="78">
        <f t="shared" si="19"/>
        <v>0.44003843360634198</v>
      </c>
      <c r="I74" s="78">
        <f t="shared" si="20"/>
        <v>-0.36105432228671197</v>
      </c>
      <c r="J74" s="83">
        <f t="shared" si="21"/>
        <v>0.72781705535187891</v>
      </c>
      <c r="K74" s="78"/>
      <c r="L74" s="81">
        <f t="shared" si="22"/>
        <v>59.538668587891024</v>
      </c>
    </row>
    <row r="75" spans="1:12" ht="15.75" customHeight="1" x14ac:dyDescent="0.3">
      <c r="A75" s="80">
        <v>44263</v>
      </c>
      <c r="B75" s="74">
        <v>54.060001</v>
      </c>
      <c r="C75" s="78">
        <f t="shared" si="14"/>
        <v>7.0071278701504314E-2</v>
      </c>
      <c r="D75" s="76">
        <f t="shared" si="15"/>
        <v>3.841208935267694E-2</v>
      </c>
      <c r="E75" s="76">
        <f t="shared" si="16"/>
        <v>0.60734846020180977</v>
      </c>
      <c r="F75" s="82">
        <f t="shared" si="17"/>
        <v>8.9999999999999998E-4</v>
      </c>
      <c r="G75" s="78">
        <f t="shared" si="18"/>
        <v>9.5662768544791943E-2</v>
      </c>
      <c r="H75" s="78">
        <f t="shared" si="19"/>
        <v>9.4762768544791945E-2</v>
      </c>
      <c r="I75" s="78">
        <f t="shared" si="20"/>
        <v>-0.37774375470115057</v>
      </c>
      <c r="J75" s="83">
        <f t="shared" si="21"/>
        <v>0.15602701703286473</v>
      </c>
      <c r="K75" s="78"/>
      <c r="L75" s="81">
        <f t="shared" si="22"/>
        <v>60.240697798990411</v>
      </c>
    </row>
    <row r="76" spans="1:12" ht="15.75" customHeight="1" x14ac:dyDescent="0.3">
      <c r="A76" s="80">
        <v>44260</v>
      </c>
      <c r="B76" s="74">
        <v>50.52</v>
      </c>
      <c r="C76" s="78">
        <f t="shared" si="14"/>
        <v>-2.9394794032560845E-2</v>
      </c>
      <c r="D76" s="76">
        <f t="shared" si="15"/>
        <v>3.8604493760818592E-2</v>
      </c>
      <c r="E76" s="76">
        <f t="shared" si="16"/>
        <v>0.61039064100973106</v>
      </c>
      <c r="F76" s="82">
        <f t="shared" si="17"/>
        <v>8.9999999999999998E-4</v>
      </c>
      <c r="G76" s="78">
        <f t="shared" si="18"/>
        <v>-3.881280367555473E-2</v>
      </c>
      <c r="H76" s="78">
        <f t="shared" si="19"/>
        <v>-3.9712803675554728E-2</v>
      </c>
      <c r="I76" s="78">
        <f t="shared" si="20"/>
        <v>-0.38779708498297916</v>
      </c>
      <c r="J76" s="83">
        <f t="shared" si="21"/>
        <v>-6.5061291912766425E-2</v>
      </c>
      <c r="K76" s="78"/>
      <c r="L76" s="81">
        <f t="shared" si="22"/>
        <v>56.295967379005333</v>
      </c>
    </row>
    <row r="77" spans="1:12" ht="15.75" customHeight="1" x14ac:dyDescent="0.3">
      <c r="A77" s="80">
        <v>44259</v>
      </c>
      <c r="B77" s="74">
        <v>52.049999</v>
      </c>
      <c r="C77" s="78">
        <f t="shared" si="14"/>
        <v>-4.6179237676378992E-2</v>
      </c>
      <c r="D77" s="76">
        <f t="shared" si="15"/>
        <v>3.8481462944170611E-2</v>
      </c>
      <c r="E77" s="76">
        <f t="shared" si="16"/>
        <v>0.60844535299474012</v>
      </c>
      <c r="F77" s="82">
        <f t="shared" si="17"/>
        <v>8.9999999999999998E-4</v>
      </c>
      <c r="G77" s="78">
        <f t="shared" si="18"/>
        <v>0.11265498316919675</v>
      </c>
      <c r="H77" s="78">
        <f t="shared" si="19"/>
        <v>0.11175498316919676</v>
      </c>
      <c r="I77" s="78">
        <f t="shared" si="20"/>
        <v>-0.39536413457661884</v>
      </c>
      <c r="J77" s="83">
        <f t="shared" si="21"/>
        <v>0.183672999751159</v>
      </c>
      <c r="K77" s="78"/>
      <c r="L77" s="81">
        <f t="shared" si="22"/>
        <v>58.000891642542754</v>
      </c>
    </row>
    <row r="78" spans="1:12" ht="15.75" customHeight="1" x14ac:dyDescent="0.3">
      <c r="A78" s="80">
        <v>44258</v>
      </c>
      <c r="B78" s="74">
        <v>54.57</v>
      </c>
      <c r="C78" s="78">
        <f t="shared" si="14"/>
        <v>2.5559124705114122E-2</v>
      </c>
      <c r="D78" s="76">
        <f t="shared" si="15"/>
        <v>3.8368981670380137E-2</v>
      </c>
      <c r="E78" s="76">
        <f t="shared" si="16"/>
        <v>0.60666686789826563</v>
      </c>
      <c r="F78" s="82">
        <f t="shared" si="17"/>
        <v>8.9999999999999998E-4</v>
      </c>
      <c r="G78" s="78">
        <f t="shared" si="18"/>
        <v>4.7408869382298935E-2</v>
      </c>
      <c r="H78" s="78">
        <f t="shared" si="19"/>
        <v>4.6508869382298937E-2</v>
      </c>
      <c r="I78" s="78">
        <f t="shared" si="20"/>
        <v>-0.40663344830430359</v>
      </c>
      <c r="J78" s="83">
        <f t="shared" si="21"/>
        <v>7.6662946080151187E-2</v>
      </c>
      <c r="K78" s="78"/>
      <c r="L78" s="81">
        <f t="shared" si="22"/>
        <v>60.809005143949342</v>
      </c>
    </row>
    <row r="79" spans="1:12" ht="15.75" customHeight="1" x14ac:dyDescent="0.3">
      <c r="A79" s="80">
        <v>44257</v>
      </c>
      <c r="B79" s="74">
        <v>53.209999000000003</v>
      </c>
      <c r="C79" s="78">
        <f t="shared" si="14"/>
        <v>-1.8758581527694718E-3</v>
      </c>
      <c r="D79" s="76">
        <f t="shared" si="15"/>
        <v>3.8365457019455131E-2</v>
      </c>
      <c r="E79" s="76">
        <f t="shared" si="16"/>
        <v>0.60661113827386548</v>
      </c>
      <c r="F79" s="82">
        <f t="shared" si="17"/>
        <v>8.9999999999999998E-4</v>
      </c>
      <c r="G79" s="78">
        <f t="shared" si="18"/>
        <v>3.1401415002908051E-2</v>
      </c>
      <c r="H79" s="78">
        <f t="shared" si="19"/>
        <v>3.0501415002908049E-2</v>
      </c>
      <c r="I79" s="78">
        <f t="shared" si="20"/>
        <v>-0.41693213734263546</v>
      </c>
      <c r="J79" s="83">
        <f t="shared" si="21"/>
        <v>5.0281659993420096E-2</v>
      </c>
      <c r="K79" s="78"/>
      <c r="L79" s="81">
        <f t="shared" si="22"/>
        <v>59.29351480484771</v>
      </c>
    </row>
    <row r="80" spans="1:12" ht="15.75" customHeight="1" x14ac:dyDescent="0.3">
      <c r="A80" s="80">
        <v>44256</v>
      </c>
      <c r="B80" s="74">
        <v>53.310001</v>
      </c>
      <c r="C80" s="78">
        <f t="shared" si="14"/>
        <v>1.1959016704631731E-2</v>
      </c>
      <c r="D80" s="76">
        <f t="shared" si="15"/>
        <v>3.8374700759168032E-2</v>
      </c>
      <c r="E80" s="76">
        <f t="shared" si="16"/>
        <v>0.60675729463181804</v>
      </c>
      <c r="F80" s="82">
        <f t="shared" si="17"/>
        <v>8.9999999999999998E-4</v>
      </c>
      <c r="G80" s="78">
        <f t="shared" si="18"/>
        <v>-0.1035816360588252</v>
      </c>
      <c r="H80" s="78">
        <f t="shared" si="19"/>
        <v>-0.1044816360588252</v>
      </c>
      <c r="I80" s="78">
        <f t="shared" si="20"/>
        <v>-0.42733756879253182</v>
      </c>
      <c r="J80" s="83">
        <f t="shared" si="21"/>
        <v>-0.17219675310574542</v>
      </c>
      <c r="K80" s="78"/>
      <c r="L80" s="81">
        <f t="shared" si="22"/>
        <v>59.40495006474152</v>
      </c>
    </row>
    <row r="81" spans="1:12" ht="15.75" customHeight="1" x14ac:dyDescent="0.3">
      <c r="A81" s="80">
        <v>44253</v>
      </c>
      <c r="B81" s="74">
        <v>52.68</v>
      </c>
      <c r="C81" s="78">
        <f t="shared" si="14"/>
        <v>1.738124792161555E-2</v>
      </c>
      <c r="D81" s="76">
        <f t="shared" si="15"/>
        <v>3.8533876530946636E-2</v>
      </c>
      <c r="E81" s="76">
        <f t="shared" si="16"/>
        <v>0.60927408456749577</v>
      </c>
      <c r="F81" s="82">
        <f t="shared" si="17"/>
        <v>8.9999999999999998E-4</v>
      </c>
      <c r="G81" s="78">
        <f t="shared" si="18"/>
        <v>-9.6242938818957291E-2</v>
      </c>
      <c r="H81" s="78">
        <f t="shared" si="19"/>
        <v>-9.7142938818957289E-2</v>
      </c>
      <c r="I81" s="78">
        <f t="shared" si="20"/>
        <v>-0.43502461481000104</v>
      </c>
      <c r="J81" s="83">
        <f t="shared" si="21"/>
        <v>-0.15944045755354253</v>
      </c>
      <c r="K81" s="78"/>
      <c r="L81" s="81">
        <f t="shared" si="22"/>
        <v>58.702920853642141</v>
      </c>
    </row>
    <row r="82" spans="1:12" ht="15.75" customHeight="1" x14ac:dyDescent="0.3">
      <c r="A82" s="80">
        <v>44252</v>
      </c>
      <c r="B82" s="74">
        <v>51.779998999999997</v>
      </c>
      <c r="C82" s="78">
        <f t="shared" si="14"/>
        <v>-5.7860263061504158E-2</v>
      </c>
      <c r="D82" s="76">
        <f t="shared" si="15"/>
        <v>3.8522647423570366E-2</v>
      </c>
      <c r="E82" s="76">
        <f t="shared" si="16"/>
        <v>0.60909653679049769</v>
      </c>
      <c r="F82" s="82">
        <f t="shared" si="17"/>
        <v>8.9999999999999998E-4</v>
      </c>
      <c r="G82" s="78">
        <f t="shared" si="18"/>
        <v>-0.15475023358636042</v>
      </c>
      <c r="H82" s="78">
        <f t="shared" si="19"/>
        <v>-0.15565023358636043</v>
      </c>
      <c r="I82" s="78">
        <f t="shared" si="20"/>
        <v>-0.44326563129758745</v>
      </c>
      <c r="J82" s="83">
        <f t="shared" si="21"/>
        <v>-0.25554279852997625</v>
      </c>
      <c r="K82" s="78"/>
      <c r="L82" s="81">
        <f t="shared" si="22"/>
        <v>57.700022458213155</v>
      </c>
    </row>
    <row r="83" spans="1:12" ht="15.75" customHeight="1" x14ac:dyDescent="0.3">
      <c r="A83" s="80">
        <v>44251</v>
      </c>
      <c r="B83" s="74">
        <v>54.959999000000003</v>
      </c>
      <c r="C83" s="78">
        <f t="shared" si="14"/>
        <v>8.595135178914548E-2</v>
      </c>
      <c r="D83" s="76">
        <f t="shared" si="15"/>
        <v>3.8218192181351064E-2</v>
      </c>
      <c r="E83" s="76">
        <f t="shared" si="16"/>
        <v>0.60428267673554148</v>
      </c>
      <c r="F83" s="82">
        <f t="shared" si="17"/>
        <v>8.9999999999999998E-4</v>
      </c>
      <c r="G83" s="78">
        <f t="shared" si="18"/>
        <v>-0.10764736158467225</v>
      </c>
      <c r="H83" s="78">
        <f t="shared" si="19"/>
        <v>-0.10854736158467225</v>
      </c>
      <c r="I83" s="78">
        <f t="shared" si="20"/>
        <v>-0.45045601624036824</v>
      </c>
      <c r="J83" s="83">
        <f t="shared" si="21"/>
        <v>-0.17963010651085892</v>
      </c>
      <c r="K83" s="78"/>
      <c r="L83" s="81">
        <f t="shared" si="22"/>
        <v>61.24359285142846</v>
      </c>
    </row>
    <row r="84" spans="1:12" ht="15.75" customHeight="1" x14ac:dyDescent="0.3">
      <c r="A84" s="80">
        <v>44250</v>
      </c>
      <c r="B84" s="74">
        <v>50.610000999999997</v>
      </c>
      <c r="C84" s="78">
        <f t="shared" si="14"/>
        <v>1.8309858786521804E-2</v>
      </c>
      <c r="D84" s="76">
        <f t="shared" si="15"/>
        <v>3.7259670002450437E-2</v>
      </c>
      <c r="E84" s="76">
        <f t="shared" si="16"/>
        <v>0.58912711036997456</v>
      </c>
      <c r="F84" s="82">
        <f t="shared" si="17"/>
        <v>8.9999999999999998E-4</v>
      </c>
      <c r="G84" s="78">
        <f t="shared" si="18"/>
        <v>-0.22066523804541871</v>
      </c>
      <c r="H84" s="78">
        <f t="shared" si="19"/>
        <v>-0.22156523804541872</v>
      </c>
      <c r="I84" s="78">
        <f t="shared" si="20"/>
        <v>-0.45922290482128336</v>
      </c>
      <c r="J84" s="83">
        <f t="shared" si="21"/>
        <v>-0.37609071819199547</v>
      </c>
      <c r="K84" s="78"/>
      <c r="L84" s="81">
        <f t="shared" si="22"/>
        <v>56.396258221445507</v>
      </c>
    </row>
    <row r="85" spans="1:12" ht="15.75" customHeight="1" x14ac:dyDescent="0.3">
      <c r="A85" s="80">
        <v>44249</v>
      </c>
      <c r="B85" s="74">
        <v>49.700001</v>
      </c>
      <c r="C85" s="78">
        <f t="shared" si="14"/>
        <v>3.4769977821569542E-2</v>
      </c>
      <c r="D85" s="76">
        <f t="shared" si="15"/>
        <v>3.7415398783432106E-2</v>
      </c>
      <c r="E85" s="76">
        <f t="shared" si="16"/>
        <v>0.59158939859569248</v>
      </c>
      <c r="F85" s="82">
        <f t="shared" si="17"/>
        <v>8.9999999999999998E-4</v>
      </c>
      <c r="G85" s="78">
        <f t="shared" si="18"/>
        <v>-0.25296855934117712</v>
      </c>
      <c r="H85" s="78">
        <f t="shared" si="19"/>
        <v>-0.25386855934117714</v>
      </c>
      <c r="I85" s="78">
        <f t="shared" si="20"/>
        <v>-0.46547705394696404</v>
      </c>
      <c r="J85" s="83">
        <f t="shared" si="21"/>
        <v>-0.42912966314779666</v>
      </c>
      <c r="K85" s="78"/>
      <c r="L85" s="81">
        <f t="shared" si="22"/>
        <v>55.382217637223526</v>
      </c>
    </row>
    <row r="86" spans="1:12" ht="15.75" customHeight="1" x14ac:dyDescent="0.3">
      <c r="A86" s="80">
        <v>44246</v>
      </c>
      <c r="B86" s="74">
        <v>48.029998999999997</v>
      </c>
      <c r="C86" s="78">
        <f t="shared" si="14"/>
        <v>6.8282919668214204E-2</v>
      </c>
      <c r="D86" s="76">
        <f t="shared" si="15"/>
        <v>3.7357302285315912E-2</v>
      </c>
      <c r="E86" s="76">
        <f t="shared" si="16"/>
        <v>0.59067081230505825</v>
      </c>
      <c r="F86" s="82">
        <f t="shared" si="17"/>
        <v>8.9999999999999998E-4</v>
      </c>
      <c r="G86" s="78">
        <f t="shared" si="18"/>
        <v>-0.31939919229134139</v>
      </c>
      <c r="H86" s="78">
        <f t="shared" si="19"/>
        <v>-0.32029919229134141</v>
      </c>
      <c r="I86" s="78">
        <f t="shared" si="20"/>
        <v>-0.47119620244982324</v>
      </c>
      <c r="J86" s="83">
        <f t="shared" si="21"/>
        <v>-0.54226344965547324</v>
      </c>
      <c r="K86" s="78"/>
      <c r="L86" s="81">
        <f t="shared" si="22"/>
        <v>53.521283786968695</v>
      </c>
    </row>
    <row r="87" spans="1:12" ht="15.75" customHeight="1" x14ac:dyDescent="0.3">
      <c r="A87" s="80">
        <v>44245</v>
      </c>
      <c r="B87" s="74">
        <v>44.959999000000003</v>
      </c>
      <c r="C87" s="78">
        <f t="shared" si="14"/>
        <v>-2.4305619604790718E-2</v>
      </c>
      <c r="D87" s="76">
        <f t="shared" si="15"/>
        <v>3.6721560812053848E-2</v>
      </c>
      <c r="E87" s="76">
        <f t="shared" si="16"/>
        <v>0.58061885701236249</v>
      </c>
      <c r="F87" s="82">
        <f t="shared" si="17"/>
        <v>8.9999999999999998E-4</v>
      </c>
      <c r="G87" s="78">
        <f t="shared" si="18"/>
        <v>-0.40426661714235257</v>
      </c>
      <c r="H87" s="78">
        <f t="shared" si="19"/>
        <v>-0.40516661714235258</v>
      </c>
      <c r="I87" s="78">
        <f t="shared" si="20"/>
        <v>-0.4753877860653366</v>
      </c>
      <c r="J87" s="83">
        <f t="shared" si="21"/>
        <v>-0.6978185641905974</v>
      </c>
      <c r="K87" s="78"/>
      <c r="L87" s="81">
        <f t="shared" si="22"/>
        <v>50.100289728109907</v>
      </c>
    </row>
    <row r="88" spans="1:12" ht="15.75" customHeight="1" x14ac:dyDescent="0.3">
      <c r="A88" s="80">
        <v>44244</v>
      </c>
      <c r="B88" s="74">
        <v>46.080002</v>
      </c>
      <c r="C88" s="78">
        <f t="shared" si="14"/>
        <v>8.0945746684439879E-3</v>
      </c>
      <c r="D88" s="76">
        <f t="shared" si="15"/>
        <v>3.6637907769202734E-2</v>
      </c>
      <c r="E88" s="76">
        <f t="shared" si="16"/>
        <v>0.57929618626929646</v>
      </c>
      <c r="F88" s="82">
        <f t="shared" si="17"/>
        <v>8.9999999999999998E-4</v>
      </c>
      <c r="G88" s="78">
        <f t="shared" si="18"/>
        <v>-0.40930648867308017</v>
      </c>
      <c r="H88" s="78">
        <f t="shared" si="19"/>
        <v>-0.41020648867308018</v>
      </c>
      <c r="I88" s="78">
        <f t="shared" si="20"/>
        <v>-0.47739410517742187</v>
      </c>
      <c r="J88" s="83">
        <f t="shared" si="21"/>
        <v>-0.70811184053331255</v>
      </c>
      <c r="K88" s="78"/>
      <c r="L88" s="81">
        <f t="shared" si="22"/>
        <v>51.348343020912516</v>
      </c>
    </row>
    <row r="89" spans="1:12" ht="15.75" customHeight="1" x14ac:dyDescent="0.3">
      <c r="A89" s="80">
        <v>44243</v>
      </c>
      <c r="B89" s="74">
        <v>45.709999000000003</v>
      </c>
      <c r="C89" s="78">
        <f t="shared" si="14"/>
        <v>4.0282203920851245E-2</v>
      </c>
      <c r="D89" s="76">
        <f t="shared" si="15"/>
        <v>3.6870917279582215E-2</v>
      </c>
      <c r="E89" s="76">
        <f t="shared" si="16"/>
        <v>0.58298039011569558</v>
      </c>
      <c r="F89" s="82">
        <f t="shared" si="17"/>
        <v>8.9999999999999998E-4</v>
      </c>
      <c r="G89" s="78">
        <f t="shared" si="18"/>
        <v>-0.42798152031127379</v>
      </c>
      <c r="H89" s="78">
        <f t="shared" si="19"/>
        <v>-0.4288815203112738</v>
      </c>
      <c r="I89" s="78">
        <f t="shared" si="20"/>
        <v>-0.47937021154519666</v>
      </c>
      <c r="J89" s="83">
        <f t="shared" si="21"/>
        <v>-0.73567057757493348</v>
      </c>
      <c r="K89" s="78"/>
      <c r="L89" s="81">
        <f t="shared" si="22"/>
        <v>50.93603746235879</v>
      </c>
    </row>
    <row r="90" spans="1:12" ht="15.75" customHeight="1" x14ac:dyDescent="0.3">
      <c r="A90" s="80">
        <v>44239</v>
      </c>
      <c r="B90" s="74">
        <v>43.939999</v>
      </c>
      <c r="C90" s="78">
        <f t="shared" si="14"/>
        <v>1.1510129178409878E-2</v>
      </c>
      <c r="D90" s="76">
        <f t="shared" si="15"/>
        <v>3.6901647757381695E-2</v>
      </c>
      <c r="E90" s="76">
        <f t="shared" si="16"/>
        <v>0.58346628163285352</v>
      </c>
      <c r="F90" s="82">
        <f t="shared" si="17"/>
        <v>8.9999999999999998E-4</v>
      </c>
      <c r="G90" s="78">
        <f t="shared" si="18"/>
        <v>-0.44673885536990277</v>
      </c>
      <c r="H90" s="78">
        <f t="shared" si="19"/>
        <v>-0.44763885536990278</v>
      </c>
      <c r="I90" s="78">
        <f t="shared" si="20"/>
        <v>-0.48090017188561857</v>
      </c>
      <c r="J90" s="83">
        <f t="shared" si="21"/>
        <v>-0.76720603993973346</v>
      </c>
      <c r="K90" s="78"/>
      <c r="L90" s="81">
        <f t="shared" si="22"/>
        <v>48.96367280953141</v>
      </c>
    </row>
    <row r="91" spans="1:12" ht="15.75" customHeight="1" x14ac:dyDescent="0.3">
      <c r="A91" s="80">
        <v>44238</v>
      </c>
      <c r="B91" s="74">
        <v>43.439999</v>
      </c>
      <c r="C91" s="78">
        <f t="shared" si="14"/>
        <v>-7.7661034208793556E-3</v>
      </c>
      <c r="D91" s="76">
        <f t="shared" si="15"/>
        <v>3.6891105282492176E-2</v>
      </c>
      <c r="E91" s="76">
        <f t="shared" si="16"/>
        <v>0.58329959046872348</v>
      </c>
      <c r="F91" s="82">
        <f t="shared" si="17"/>
        <v>8.9999999999999998E-4</v>
      </c>
      <c r="G91" s="78">
        <f t="shared" si="18"/>
        <v>-0.45862412658584517</v>
      </c>
      <c r="H91" s="78">
        <f t="shared" si="19"/>
        <v>-0.45952412658584518</v>
      </c>
      <c r="I91" s="78">
        <f t="shared" si="20"/>
        <v>-0.4819395880267347</v>
      </c>
      <c r="J91" s="83">
        <f t="shared" si="21"/>
        <v>-0.78780121586676288</v>
      </c>
      <c r="K91" s="78"/>
      <c r="L91" s="81">
        <f t="shared" si="22"/>
        <v>48.406507653365487</v>
      </c>
    </row>
    <row r="92" spans="1:12" ht="15.75" customHeight="1" x14ac:dyDescent="0.3">
      <c r="A92" s="80">
        <v>44237</v>
      </c>
      <c r="B92" s="74">
        <v>43.779998999999997</v>
      </c>
      <c r="C92" s="78">
        <f t="shared" si="14"/>
        <v>1.0618628808864106E-2</v>
      </c>
      <c r="D92" s="76">
        <f t="shared" si="15"/>
        <v>3.6938266303576939E-2</v>
      </c>
      <c r="E92" s="76">
        <f t="shared" si="16"/>
        <v>0.58404527168575882</v>
      </c>
      <c r="F92" s="82">
        <f t="shared" si="17"/>
        <v>8.9999999999999998E-4</v>
      </c>
      <c r="G92" s="78">
        <f t="shared" si="18"/>
        <v>-0.44965433879367633</v>
      </c>
      <c r="H92" s="78">
        <f t="shared" si="19"/>
        <v>-0.45055433879367635</v>
      </c>
      <c r="I92" s="78">
        <f t="shared" si="20"/>
        <v>-0.48266266742805369</v>
      </c>
      <c r="J92" s="83">
        <f t="shared" si="21"/>
        <v>-0.77143735363736277</v>
      </c>
      <c r="K92" s="78"/>
      <c r="L92" s="81">
        <f t="shared" si="22"/>
        <v>48.785379959558313</v>
      </c>
    </row>
    <row r="93" spans="1:12" ht="15.75" customHeight="1" x14ac:dyDescent="0.3">
      <c r="A93" s="80">
        <v>44236</v>
      </c>
      <c r="B93" s="74">
        <v>43.32</v>
      </c>
      <c r="C93" s="78">
        <f t="shared" si="14"/>
        <v>-2.3224307698954116E-2</v>
      </c>
      <c r="D93" s="76">
        <f t="shared" si="15"/>
        <v>3.6942699260438097E-2</v>
      </c>
      <c r="E93" s="76">
        <f t="shared" si="16"/>
        <v>0.58411536288801147</v>
      </c>
      <c r="F93" s="82">
        <f t="shared" si="17"/>
        <v>8.9999999999999998E-4</v>
      </c>
      <c r="G93" s="78">
        <f t="shared" si="18"/>
        <v>-0.46511913730384291</v>
      </c>
      <c r="H93" s="78">
        <f t="shared" si="19"/>
        <v>-0.46601913730384292</v>
      </c>
      <c r="I93" s="78">
        <f t="shared" si="20"/>
        <v>-0.48373294504919967</v>
      </c>
      <c r="J93" s="83">
        <f t="shared" si="21"/>
        <v>-0.79782037404345696</v>
      </c>
      <c r="K93" s="78"/>
      <c r="L93" s="81">
        <f t="shared" si="22"/>
        <v>48.272789130215976</v>
      </c>
    </row>
    <row r="94" spans="1:12" ht="15.75" customHeight="1" x14ac:dyDescent="0.3">
      <c r="A94" s="80">
        <v>44235</v>
      </c>
      <c r="B94" s="74">
        <v>44.349997999999999</v>
      </c>
      <c r="C94" s="78">
        <f t="shared" si="14"/>
        <v>5.2444211021457132E-2</v>
      </c>
      <c r="D94" s="76">
        <f t="shared" si="15"/>
        <v>3.6838958611542301E-2</v>
      </c>
      <c r="E94" s="76">
        <f t="shared" si="16"/>
        <v>0.58247507920573871</v>
      </c>
      <c r="F94" s="82">
        <f t="shared" si="17"/>
        <v>8.9999999999999998E-4</v>
      </c>
      <c r="G94" s="78">
        <f t="shared" si="18"/>
        <v>-0.46046229174436537</v>
      </c>
      <c r="H94" s="78">
        <f t="shared" si="19"/>
        <v>-0.46136229174436538</v>
      </c>
      <c r="I94" s="78">
        <f t="shared" si="20"/>
        <v>-0.48434376600593609</v>
      </c>
      <c r="J94" s="83">
        <f t="shared" si="21"/>
        <v>-0.792072155899747</v>
      </c>
      <c r="K94" s="78"/>
      <c r="L94" s="81">
        <f t="shared" si="22"/>
        <v>49.420547123257165</v>
      </c>
    </row>
    <row r="95" spans="1:12" ht="15.75" customHeight="1" x14ac:dyDescent="0.3">
      <c r="A95" s="80">
        <v>44232</v>
      </c>
      <c r="B95" s="74">
        <v>42.139999000000003</v>
      </c>
      <c r="C95" s="78">
        <f t="shared" si="14"/>
        <v>-6.3664465927845137E-3</v>
      </c>
      <c r="D95" s="76">
        <f t="shared" si="15"/>
        <v>3.6744413894519788E-2</v>
      </c>
      <c r="E95" s="76">
        <f t="shared" si="16"/>
        <v>0.58098019597310258</v>
      </c>
      <c r="F95" s="82">
        <f t="shared" si="17"/>
        <v>8.9999999999999998E-4</v>
      </c>
      <c r="G95" s="78">
        <f t="shared" si="18"/>
        <v>-0.47671675744091291</v>
      </c>
      <c r="H95" s="78">
        <f t="shared" si="19"/>
        <v>-0.47761675744091292</v>
      </c>
      <c r="I95" s="78">
        <f t="shared" si="20"/>
        <v>-0.48516453294384931</v>
      </c>
      <c r="J95" s="83">
        <f t="shared" si="21"/>
        <v>-0.8220878452507957</v>
      </c>
      <c r="K95" s="78"/>
      <c r="L95" s="81">
        <f t="shared" si="22"/>
        <v>46.957878247334087</v>
      </c>
    </row>
    <row r="96" spans="1:12" ht="15.75" customHeight="1" x14ac:dyDescent="0.3">
      <c r="A96" s="80">
        <v>44231</v>
      </c>
      <c r="B96" s="74">
        <v>42.41</v>
      </c>
      <c r="C96" s="78">
        <f t="shared" si="14"/>
        <v>8.8011177735223267E-3</v>
      </c>
      <c r="D96" s="76">
        <f t="shared" si="15"/>
        <v>3.7080696560457337E-2</v>
      </c>
      <c r="E96" s="76">
        <f t="shared" si="16"/>
        <v>0.58629729178308343</v>
      </c>
      <c r="F96" s="82">
        <f t="shared" si="17"/>
        <v>8.9999999999999998E-4</v>
      </c>
      <c r="G96" s="78">
        <f t="shared" si="18"/>
        <v>-0.46633950589732553</v>
      </c>
      <c r="H96" s="78">
        <f t="shared" si="19"/>
        <v>-0.46723950589732555</v>
      </c>
      <c r="I96" s="78">
        <f t="shared" si="20"/>
        <v>-0.48544408018469876</v>
      </c>
      <c r="J96" s="83">
        <f t="shared" si="21"/>
        <v>-0.79693273778619711</v>
      </c>
      <c r="K96" s="78"/>
      <c r="L96" s="81">
        <f t="shared" si="22"/>
        <v>47.258748545993988</v>
      </c>
    </row>
    <row r="97" spans="1:12" ht="15.75" customHeight="1" x14ac:dyDescent="0.3">
      <c r="A97" s="80">
        <v>44230</v>
      </c>
      <c r="B97" s="74">
        <v>42.040000999999997</v>
      </c>
      <c r="C97" s="78">
        <f t="shared" si="14"/>
        <v>2.9635046307369572E-2</v>
      </c>
      <c r="D97" s="76">
        <f t="shared" si="15"/>
        <v>3.7331262058602072E-2</v>
      </c>
      <c r="E97" s="76">
        <f t="shared" si="16"/>
        <v>0.59025908016904372</v>
      </c>
      <c r="F97" s="82">
        <f t="shared" si="17"/>
        <v>8.9999999999999998E-4</v>
      </c>
      <c r="G97" s="78">
        <f t="shared" si="18"/>
        <v>-0.47106190974854356</v>
      </c>
      <c r="H97" s="78">
        <f t="shared" si="19"/>
        <v>-0.47196190974854357</v>
      </c>
      <c r="I97" s="78">
        <f t="shared" si="20"/>
        <v>-0.4861442561188285</v>
      </c>
      <c r="J97" s="83">
        <f t="shared" si="21"/>
        <v>-0.79958432763690623</v>
      </c>
      <c r="K97" s="78"/>
      <c r="L97" s="81">
        <f t="shared" si="22"/>
        <v>46.846447444761516</v>
      </c>
    </row>
    <row r="98" spans="1:12" ht="15.75" customHeight="1" x14ac:dyDescent="0.3">
      <c r="A98" s="80">
        <v>44229</v>
      </c>
      <c r="B98" s="74">
        <v>40.830002</v>
      </c>
      <c r="C98" s="78">
        <f t="shared" si="14"/>
        <v>2.2283500808299994E-2</v>
      </c>
      <c r="D98" s="76">
        <f t="shared" si="15"/>
        <v>3.7254615886137252E-2</v>
      </c>
      <c r="E98" s="76">
        <f t="shared" si="16"/>
        <v>0.58904719777442915</v>
      </c>
      <c r="F98" s="82">
        <f t="shared" ref="F98:F122" si="23">0.09%</f>
        <v>8.9999999999999998E-4</v>
      </c>
      <c r="G98" s="78">
        <f t="shared" ref="G98:G122" si="24">L98/L347-1</f>
        <v>-0.49279500621117966</v>
      </c>
      <c r="H98" s="78">
        <f t="shared" ref="H98:H122" si="25">G98-F98</f>
        <v>-0.49369500621117968</v>
      </c>
      <c r="I98" s="78">
        <f t="shared" ref="I98:I122" si="26">AVERAGE(H98:H600)</f>
        <v>-0.48671154997363997</v>
      </c>
      <c r="J98" s="83">
        <f t="shared" ref="J98:J122" si="27">H98/E98</f>
        <v>-0.83812470049341647</v>
      </c>
      <c r="K98" s="78"/>
      <c r="L98" s="81">
        <f t="shared" si="22"/>
        <v>45.498108881170289</v>
      </c>
    </row>
    <row r="99" spans="1:12" ht="15.75" customHeight="1" x14ac:dyDescent="0.3">
      <c r="A99" s="80">
        <v>44228</v>
      </c>
      <c r="B99" s="74">
        <v>39.939999</v>
      </c>
      <c r="C99" s="78">
        <f t="shared" si="14"/>
        <v>-1.250387534364128E-3</v>
      </c>
      <c r="D99" s="76">
        <f t="shared" si="15"/>
        <v>3.7348108381801741E-2</v>
      </c>
      <c r="E99" s="76">
        <f t="shared" si="16"/>
        <v>0.59052544392659523</v>
      </c>
      <c r="F99" s="82">
        <f t="shared" si="23"/>
        <v>8.9999999999999998E-4</v>
      </c>
      <c r="G99" s="78">
        <f t="shared" si="24"/>
        <v>-0.51203420921280851</v>
      </c>
      <c r="H99" s="78">
        <f t="shared" si="25"/>
        <v>-0.51293420921280852</v>
      </c>
      <c r="I99" s="78">
        <f t="shared" si="26"/>
        <v>-0.48642057263040916</v>
      </c>
      <c r="J99" s="83">
        <f t="shared" si="27"/>
        <v>-0.86860644954117905</v>
      </c>
      <c r="K99" s="78"/>
      <c r="L99" s="81">
        <f t="shared" si="22"/>
        <v>44.506351560204003</v>
      </c>
    </row>
    <row r="100" spans="1:12" ht="15.75" customHeight="1" x14ac:dyDescent="0.3">
      <c r="A100" s="80">
        <v>44225</v>
      </c>
      <c r="B100" s="74">
        <v>39.990001999999997</v>
      </c>
      <c r="C100" s="78">
        <f t="shared" si="14"/>
        <v>-6.0164443247108013E-2</v>
      </c>
      <c r="D100" s="76">
        <f t="shared" si="15"/>
        <v>3.7351013818905821E-2</v>
      </c>
      <c r="E100" s="76">
        <f t="shared" si="16"/>
        <v>0.59057138292083144</v>
      </c>
      <c r="F100" s="82">
        <f t="shared" si="23"/>
        <v>8.9999999999999998E-4</v>
      </c>
      <c r="G100" s="78">
        <f t="shared" si="24"/>
        <v>-0.493091614819262</v>
      </c>
      <c r="H100" s="78">
        <f t="shared" si="25"/>
        <v>-0.49399161481926201</v>
      </c>
      <c r="I100" s="78">
        <f t="shared" si="26"/>
        <v>-0.48526780582247875</v>
      </c>
      <c r="J100" s="83">
        <f t="shared" si="27"/>
        <v>-0.83646385365997944</v>
      </c>
      <c r="K100" s="78"/>
      <c r="L100" s="81">
        <f t="shared" si="22"/>
        <v>44.562071418811527</v>
      </c>
    </row>
    <row r="101" spans="1:12" ht="15.75" customHeight="1" x14ac:dyDescent="0.3">
      <c r="A101" s="80">
        <v>44224</v>
      </c>
      <c r="B101" s="74">
        <v>42.549999</v>
      </c>
      <c r="C101" s="78">
        <f t="shared" si="14"/>
        <v>4.0087973600586801E-2</v>
      </c>
      <c r="D101" s="76">
        <f t="shared" si="15"/>
        <v>3.7927128390485843E-2</v>
      </c>
      <c r="E101" s="76">
        <f t="shared" si="16"/>
        <v>0.59968055411785637</v>
      </c>
      <c r="F101" s="82">
        <f t="shared" si="23"/>
        <v>8.9999999999999998E-4</v>
      </c>
      <c r="G101" s="78">
        <f t="shared" si="24"/>
        <v>-0.43198509240501393</v>
      </c>
      <c r="H101" s="78">
        <f t="shared" si="25"/>
        <v>-0.43288509240501394</v>
      </c>
      <c r="I101" s="78">
        <f t="shared" si="26"/>
        <v>-0.48487126904989764</v>
      </c>
      <c r="J101" s="83">
        <f t="shared" si="27"/>
        <v>-0.72185947907181625</v>
      </c>
      <c r="K101" s="78"/>
      <c r="L101" s="81">
        <f t="shared" si="22"/>
        <v>47.414753675390145</v>
      </c>
    </row>
    <row r="102" spans="1:12" ht="15.75" customHeight="1" x14ac:dyDescent="0.3">
      <c r="A102" s="80">
        <v>44223</v>
      </c>
      <c r="B102" s="74">
        <v>40.909999999999997</v>
      </c>
      <c r="C102" s="78">
        <f t="shared" si="14"/>
        <v>-8.2424242424242733E-3</v>
      </c>
      <c r="D102" s="76">
        <f t="shared" si="15"/>
        <v>3.7922341497990626E-2</v>
      </c>
      <c r="E102" s="76">
        <f t="shared" si="16"/>
        <v>0.59960486670186008</v>
      </c>
      <c r="F102" s="82">
        <f t="shared" si="23"/>
        <v>8.9999999999999998E-4</v>
      </c>
      <c r="G102" s="78">
        <f t="shared" si="24"/>
        <v>-0.45307488824565911</v>
      </c>
      <c r="H102" s="78">
        <f t="shared" si="25"/>
        <v>-0.45397488824565913</v>
      </c>
      <c r="I102" s="78">
        <f t="shared" si="26"/>
        <v>-0.4873468012710826</v>
      </c>
      <c r="J102" s="83">
        <f t="shared" si="27"/>
        <v>-0.75712342153384793</v>
      </c>
      <c r="K102" s="78"/>
      <c r="L102" s="81">
        <f t="shared" si="22"/>
        <v>45.587253077496207</v>
      </c>
    </row>
    <row r="103" spans="1:12" ht="15.75" customHeight="1" x14ac:dyDescent="0.3">
      <c r="A103" s="80">
        <v>44222</v>
      </c>
      <c r="B103" s="74">
        <v>41.25</v>
      </c>
      <c r="C103" s="78">
        <f t="shared" si="14"/>
        <v>2.1545294166783302E-2</v>
      </c>
      <c r="D103" s="76">
        <f t="shared" si="15"/>
        <v>3.7908530624652742E-2</v>
      </c>
      <c r="E103" s="76">
        <f t="shared" si="16"/>
        <v>0.59938649762074114</v>
      </c>
      <c r="F103" s="82">
        <f t="shared" si="23"/>
        <v>8.9999999999999998E-4</v>
      </c>
      <c r="G103" s="78">
        <f t="shared" si="24"/>
        <v>-0.46945337620578731</v>
      </c>
      <c r="H103" s="78">
        <f t="shared" si="25"/>
        <v>-0.47035337620578732</v>
      </c>
      <c r="I103" s="78">
        <f t="shared" si="26"/>
        <v>-0.48901539692235374</v>
      </c>
      <c r="J103" s="83">
        <f t="shared" si="27"/>
        <v>-0.78472467777110511</v>
      </c>
      <c r="K103" s="78"/>
      <c r="L103" s="81">
        <f t="shared" si="22"/>
        <v>45.96612538368904</v>
      </c>
    </row>
    <row r="104" spans="1:12" ht="15.75" customHeight="1" x14ac:dyDescent="0.3">
      <c r="A104" s="80">
        <v>44221</v>
      </c>
      <c r="B104" s="74">
        <v>40.380001</v>
      </c>
      <c r="C104" s="78">
        <f t="shared" si="14"/>
        <v>-4.1765496956941095E-2</v>
      </c>
      <c r="D104" s="76">
        <f t="shared" si="15"/>
        <v>3.8074461094957775E-2</v>
      </c>
      <c r="E104" s="76">
        <f t="shared" si="16"/>
        <v>0.60201008871767525</v>
      </c>
      <c r="F104" s="82">
        <f t="shared" si="23"/>
        <v>8.9999999999999998E-4</v>
      </c>
      <c r="G104" s="78">
        <f t="shared" si="24"/>
        <v>-0.4631032902952168</v>
      </c>
      <c r="H104" s="78">
        <f t="shared" si="25"/>
        <v>-0.46400329029521681</v>
      </c>
      <c r="I104" s="78">
        <f t="shared" si="26"/>
        <v>-0.48999760853901514</v>
      </c>
      <c r="J104" s="83">
        <f t="shared" si="27"/>
        <v>-0.77075666835347756</v>
      </c>
      <c r="K104" s="78"/>
      <c r="L104" s="81">
        <f t="shared" si="22"/>
        <v>44.996659126290631</v>
      </c>
    </row>
    <row r="105" spans="1:12" ht="15.75" customHeight="1" x14ac:dyDescent="0.3">
      <c r="A105" s="80">
        <v>44218</v>
      </c>
      <c r="B105" s="74">
        <v>42.139999000000003</v>
      </c>
      <c r="C105" s="78">
        <f t="shared" si="14"/>
        <v>-1.0565884010331095E-2</v>
      </c>
      <c r="D105" s="76">
        <f t="shared" si="15"/>
        <v>3.7794280355676578E-2</v>
      </c>
      <c r="E105" s="76">
        <f t="shared" si="16"/>
        <v>0.59758004225448336</v>
      </c>
      <c r="F105" s="82">
        <f t="shared" si="23"/>
        <v>8.9999999999999998E-4</v>
      </c>
      <c r="G105" s="78">
        <f t="shared" si="24"/>
        <v>-0.45308244829010547</v>
      </c>
      <c r="H105" s="78">
        <f t="shared" si="25"/>
        <v>-0.45398244829010548</v>
      </c>
      <c r="I105" s="78">
        <f t="shared" si="26"/>
        <v>-0.49144173733033725</v>
      </c>
      <c r="J105" s="83">
        <f t="shared" si="27"/>
        <v>-0.75970148965713635</v>
      </c>
      <c r="K105" s="78"/>
      <c r="L105" s="81">
        <f t="shared" si="22"/>
        <v>46.957878247334072</v>
      </c>
    </row>
    <row r="106" spans="1:12" ht="15.75" customHeight="1" x14ac:dyDescent="0.3">
      <c r="A106" s="80">
        <v>44217</v>
      </c>
      <c r="B106" s="74">
        <v>42.59</v>
      </c>
      <c r="C106" s="78">
        <f t="shared" si="14"/>
        <v>-5.7326250553342062E-2</v>
      </c>
      <c r="D106" s="76">
        <f t="shared" si="15"/>
        <v>3.7808211727387027E-2</v>
      </c>
      <c r="E106" s="76">
        <f t="shared" si="16"/>
        <v>0.5978003165821606</v>
      </c>
      <c r="F106" s="82">
        <f t="shared" si="23"/>
        <v>8.9999999999999998E-4</v>
      </c>
      <c r="G106" s="78">
        <f t="shared" si="24"/>
        <v>-0.45137187110801991</v>
      </c>
      <c r="H106" s="78">
        <f t="shared" si="25"/>
        <v>-0.45227187110801992</v>
      </c>
      <c r="I106" s="78">
        <f t="shared" si="26"/>
        <v>-0.49364522492093904</v>
      </c>
      <c r="J106" s="83">
        <f t="shared" si="27"/>
        <v>-0.75656010638104187</v>
      </c>
      <c r="K106" s="78"/>
      <c r="L106" s="81">
        <f t="shared" si="22"/>
        <v>47.459328002213724</v>
      </c>
    </row>
    <row r="107" spans="1:12" ht="15.75" customHeight="1" x14ac:dyDescent="0.3">
      <c r="A107" s="80">
        <v>44216</v>
      </c>
      <c r="B107" s="74">
        <v>45.18</v>
      </c>
      <c r="C107" s="78">
        <f t="shared" si="14"/>
        <v>9.6089385474860123E-3</v>
      </c>
      <c r="D107" s="76">
        <f t="shared" si="15"/>
        <v>3.7299264912804567E-2</v>
      </c>
      <c r="E107" s="76">
        <f t="shared" si="16"/>
        <v>0.58975316087232077</v>
      </c>
      <c r="F107" s="82">
        <f t="shared" si="23"/>
        <v>8.9999999999999998E-4</v>
      </c>
      <c r="G107" s="78">
        <f t="shared" si="24"/>
        <v>-0.44835166182291386</v>
      </c>
      <c r="H107" s="78">
        <f t="shared" si="25"/>
        <v>-0.44925166182291387</v>
      </c>
      <c r="I107" s="78">
        <f t="shared" si="26"/>
        <v>-0.49623105953424657</v>
      </c>
      <c r="J107" s="83">
        <f t="shared" si="27"/>
        <v>-0.7617621941329028</v>
      </c>
      <c r="K107" s="78"/>
      <c r="L107" s="81">
        <f t="shared" si="22"/>
        <v>50.345443511153221</v>
      </c>
    </row>
    <row r="108" spans="1:12" ht="15.75" customHeight="1" x14ac:dyDescent="0.3">
      <c r="A108" s="80">
        <v>44215</v>
      </c>
      <c r="B108" s="74">
        <v>44.75</v>
      </c>
      <c r="C108" s="78">
        <f t="shared" si="14"/>
        <v>1.9594463877750323E-2</v>
      </c>
      <c r="D108" s="76">
        <f t="shared" si="15"/>
        <v>3.7303877262623707E-2</v>
      </c>
      <c r="E108" s="76">
        <f t="shared" si="16"/>
        <v>0.58982608852629048</v>
      </c>
      <c r="F108" s="82">
        <f t="shared" si="23"/>
        <v>8.9999999999999998E-4</v>
      </c>
      <c r="G108" s="78">
        <f t="shared" si="24"/>
        <v>-0.47278508975442091</v>
      </c>
      <c r="H108" s="78">
        <f t="shared" si="25"/>
        <v>-0.47368508975442092</v>
      </c>
      <c r="I108" s="78">
        <f t="shared" si="26"/>
        <v>-0.49936301938166872</v>
      </c>
      <c r="J108" s="83">
        <f t="shared" si="27"/>
        <v>-0.80309280814951134</v>
      </c>
      <c r="K108" s="78"/>
      <c r="L108" s="81">
        <f t="shared" si="22"/>
        <v>49.866281476850524</v>
      </c>
    </row>
    <row r="109" spans="1:12" ht="15.75" customHeight="1" x14ac:dyDescent="0.3">
      <c r="A109" s="80">
        <v>44211</v>
      </c>
      <c r="B109" s="74">
        <v>43.889999000000003</v>
      </c>
      <c r="C109" s="78">
        <f t="shared" si="14"/>
        <v>-5.1847093284789425E-2</v>
      </c>
      <c r="D109" s="76">
        <f t="shared" si="15"/>
        <v>3.7457940663660559E-2</v>
      </c>
      <c r="E109" s="76">
        <f t="shared" si="16"/>
        <v>0.59226204478303246</v>
      </c>
      <c r="F109" s="82">
        <f t="shared" si="23"/>
        <v>8.9999999999999998E-4</v>
      </c>
      <c r="G109" s="78">
        <f t="shared" si="24"/>
        <v>-0.47336211775196113</v>
      </c>
      <c r="H109" s="78">
        <f t="shared" si="25"/>
        <v>-0.47426211775196114</v>
      </c>
      <c r="I109" s="78">
        <f t="shared" si="26"/>
        <v>-0.50119715721218638</v>
      </c>
      <c r="J109" s="83">
        <f t="shared" si="27"/>
        <v>-0.80076398940219262</v>
      </c>
      <c r="K109" s="78"/>
      <c r="L109" s="81">
        <f t="shared" si="22"/>
        <v>48.907956293914822</v>
      </c>
    </row>
    <row r="110" spans="1:12" ht="15.75" customHeight="1" x14ac:dyDescent="0.3">
      <c r="A110" s="80">
        <v>44210</v>
      </c>
      <c r="B110" s="74">
        <v>46.290000999999997</v>
      </c>
      <c r="C110" s="78">
        <f t="shared" si="14"/>
        <v>4.186362817915823E-2</v>
      </c>
      <c r="D110" s="76">
        <f t="shared" si="15"/>
        <v>3.7124031753231423E-2</v>
      </c>
      <c r="E110" s="76">
        <f t="shared" si="16"/>
        <v>0.58698248134312636</v>
      </c>
      <c r="F110" s="82">
        <f t="shared" si="23"/>
        <v>8.9999999999999998E-4</v>
      </c>
      <c r="G110" s="78">
        <f t="shared" si="24"/>
        <v>-0.46042661778264782</v>
      </c>
      <c r="H110" s="78">
        <f t="shared" si="25"/>
        <v>-0.46132661778264783</v>
      </c>
      <c r="I110" s="78">
        <f t="shared" si="26"/>
        <v>-0.50326908332451148</v>
      </c>
      <c r="J110" s="83">
        <f t="shared" si="27"/>
        <v>-0.78592910767463742</v>
      </c>
      <c r="K110" s="78"/>
      <c r="L110" s="81">
        <f t="shared" si="22"/>
        <v>51.582351272171891</v>
      </c>
    </row>
    <row r="111" spans="1:12" ht="15.75" customHeight="1" x14ac:dyDescent="0.3">
      <c r="A111" s="80">
        <v>44209</v>
      </c>
      <c r="B111" s="74">
        <v>44.43</v>
      </c>
      <c r="C111" s="78">
        <f t="shared" si="14"/>
        <v>7.9400631606141303E-3</v>
      </c>
      <c r="D111" s="76">
        <f t="shared" si="15"/>
        <v>3.694778828626729E-2</v>
      </c>
      <c r="E111" s="76">
        <f t="shared" si="16"/>
        <v>0.58419582745146992</v>
      </c>
      <c r="F111" s="82">
        <f t="shared" si="23"/>
        <v>8.9999999999999998E-4</v>
      </c>
      <c r="G111" s="78">
        <f t="shared" si="24"/>
        <v>-0.50468225768168051</v>
      </c>
      <c r="H111" s="78">
        <f t="shared" si="25"/>
        <v>-0.50558225768168052</v>
      </c>
      <c r="I111" s="78">
        <f t="shared" si="26"/>
        <v>-0.50676428878633339</v>
      </c>
      <c r="J111" s="83">
        <f t="shared" si="27"/>
        <v>-0.86543284618663263</v>
      </c>
      <c r="K111" s="78"/>
      <c r="L111" s="81">
        <f t="shared" si="22"/>
        <v>49.50969577690433</v>
      </c>
    </row>
    <row r="112" spans="1:12" ht="15.75" customHeight="1" x14ac:dyDescent="0.3">
      <c r="A112" s="80">
        <v>44208</v>
      </c>
      <c r="B112" s="74">
        <v>44.080002</v>
      </c>
      <c r="C112" s="78">
        <f t="shared" si="14"/>
        <v>3.2318523833289925E-2</v>
      </c>
      <c r="D112" s="76">
        <f t="shared" si="15"/>
        <v>3.6962430034407939E-2</v>
      </c>
      <c r="E112" s="76">
        <f t="shared" si="16"/>
        <v>0.58442733381672485</v>
      </c>
      <c r="F112" s="82">
        <f t="shared" si="23"/>
        <v>8.9999999999999998E-4</v>
      </c>
      <c r="G112" s="78">
        <f t="shared" si="24"/>
        <v>-0.50770603632224631</v>
      </c>
      <c r="H112" s="78">
        <f t="shared" si="25"/>
        <v>-0.50860603632224632</v>
      </c>
      <c r="I112" s="78">
        <f t="shared" si="26"/>
        <v>-0.50687174615948372</v>
      </c>
      <c r="J112" s="83">
        <f t="shared" si="27"/>
        <v>-0.87026394368088211</v>
      </c>
      <c r="K112" s="78"/>
      <c r="L112" s="81">
        <f t="shared" si="22"/>
        <v>49.119682396248805</v>
      </c>
    </row>
    <row r="113" spans="1:12" ht="15.75" customHeight="1" x14ac:dyDescent="0.3">
      <c r="A113" s="80">
        <v>44207</v>
      </c>
      <c r="B113" s="74">
        <v>42.700001</v>
      </c>
      <c r="C113" s="78">
        <f t="shared" si="14"/>
        <v>-1.3629013314182981E-2</v>
      </c>
      <c r="D113" s="76">
        <f t="shared" si="15"/>
        <v>3.6901301964274318E-2</v>
      </c>
      <c r="E113" s="76">
        <f t="shared" si="16"/>
        <v>0.58346081416376105</v>
      </c>
      <c r="F113" s="82">
        <f t="shared" si="23"/>
        <v>8.9999999999999998E-4</v>
      </c>
      <c r="G113" s="78">
        <f t="shared" si="24"/>
        <v>-0.51636651357609542</v>
      </c>
      <c r="H113" s="78">
        <f t="shared" si="25"/>
        <v>-0.51726651357609543</v>
      </c>
      <c r="I113" s="78">
        <f t="shared" si="26"/>
        <v>-0.50669831714320734</v>
      </c>
      <c r="J113" s="83">
        <f t="shared" si="27"/>
        <v>-0.88654884958720337</v>
      </c>
      <c r="K113" s="78"/>
      <c r="L113" s="81">
        <f t="shared" si="22"/>
        <v>47.581905450900528</v>
      </c>
    </row>
    <row r="114" spans="1:12" ht="15.75" customHeight="1" x14ac:dyDescent="0.3">
      <c r="A114" s="80">
        <v>44204</v>
      </c>
      <c r="B114" s="74">
        <v>43.290000999999997</v>
      </c>
      <c r="C114" s="78">
        <f t="shared" si="14"/>
        <v>-7.5652913242846287E-3</v>
      </c>
      <c r="D114" s="76">
        <f t="shared" si="15"/>
        <v>3.6862315830584323E-2</v>
      </c>
      <c r="E114" s="76">
        <f t="shared" si="16"/>
        <v>0.58284438926563997</v>
      </c>
      <c r="F114" s="82">
        <f t="shared" si="23"/>
        <v>8.9999999999999998E-4</v>
      </c>
      <c r="G114" s="78">
        <f t="shared" si="24"/>
        <v>-0.50722820733587248</v>
      </c>
      <c r="H114" s="78">
        <f t="shared" si="25"/>
        <v>-0.50812820733587249</v>
      </c>
      <c r="I114" s="78">
        <f t="shared" si="26"/>
        <v>-0.50552407309510861</v>
      </c>
      <c r="J114" s="83">
        <f t="shared" si="27"/>
        <v>-0.87180766718213276</v>
      </c>
      <c r="K114" s="78"/>
      <c r="L114" s="81">
        <f t="shared" si="22"/>
        <v>48.239360335176315</v>
      </c>
    </row>
    <row r="115" spans="1:12" ht="15.75" customHeight="1" x14ac:dyDescent="0.3">
      <c r="A115" s="80">
        <v>44203</v>
      </c>
      <c r="B115" s="74">
        <v>43.619999</v>
      </c>
      <c r="C115" s="78">
        <f t="shared" si="14"/>
        <v>1.8373449279434073E-3</v>
      </c>
      <c r="D115" s="76">
        <f t="shared" si="15"/>
        <v>3.7068968488435036E-2</v>
      </c>
      <c r="E115" s="76">
        <f t="shared" si="16"/>
        <v>0.58611185468231863</v>
      </c>
      <c r="F115" s="82">
        <f t="shared" si="23"/>
        <v>8.9999999999999998E-4</v>
      </c>
      <c r="G115" s="78">
        <f t="shared" si="24"/>
        <v>-0.49798596499005576</v>
      </c>
      <c r="H115" s="78">
        <f t="shared" si="25"/>
        <v>-0.49888596499005577</v>
      </c>
      <c r="I115" s="78">
        <f t="shared" si="26"/>
        <v>-0.50519855631501331</v>
      </c>
      <c r="J115" s="83">
        <f t="shared" si="27"/>
        <v>-0.85117876563076755</v>
      </c>
      <c r="K115" s="78"/>
      <c r="L115" s="81">
        <f t="shared" si="22"/>
        <v>48.607087109585208</v>
      </c>
    </row>
    <row r="116" spans="1:12" ht="15.75" customHeight="1" x14ac:dyDescent="0.3">
      <c r="A116" s="80">
        <v>44202</v>
      </c>
      <c r="B116" s="74">
        <v>43.540000999999997</v>
      </c>
      <c r="C116" s="78">
        <f t="shared" si="14"/>
        <v>3.2257832614845938E-3</v>
      </c>
      <c r="D116" s="76">
        <f t="shared" si="15"/>
        <v>3.7189304553555076E-2</v>
      </c>
      <c r="E116" s="76">
        <f t="shared" si="16"/>
        <v>0.58801453493452704</v>
      </c>
      <c r="F116" s="82">
        <f t="shared" si="23"/>
        <v>8.9999999999999998E-4</v>
      </c>
      <c r="G116" s="78">
        <f t="shared" si="24"/>
        <v>-0.50131712292560104</v>
      </c>
      <c r="H116" s="78">
        <f t="shared" si="25"/>
        <v>-0.50221712292560106</v>
      </c>
      <c r="I116" s="78">
        <f t="shared" si="26"/>
        <v>-0.5061003550757216</v>
      </c>
      <c r="J116" s="83">
        <f t="shared" si="27"/>
        <v>-0.85408964079692495</v>
      </c>
      <c r="K116" s="78"/>
      <c r="L116" s="81">
        <f t="shared" si="22"/>
        <v>48.517942913259283</v>
      </c>
    </row>
    <row r="117" spans="1:12" ht="15.75" customHeight="1" x14ac:dyDescent="0.3">
      <c r="A117" s="80">
        <v>44201</v>
      </c>
      <c r="B117" s="74">
        <v>43.400002000000001</v>
      </c>
      <c r="C117" s="78">
        <f t="shared" si="14"/>
        <v>4.2517438325307744E-2</v>
      </c>
      <c r="D117" s="76">
        <f t="shared" si="15"/>
        <v>3.7630412492358302E-2</v>
      </c>
      <c r="E117" s="76">
        <f t="shared" si="16"/>
        <v>0.59498906383752881</v>
      </c>
      <c r="F117" s="82">
        <f t="shared" si="23"/>
        <v>8.9999999999999998E-4</v>
      </c>
      <c r="G117" s="78">
        <f t="shared" si="24"/>
        <v>-0.50653776599901401</v>
      </c>
      <c r="H117" s="78">
        <f t="shared" si="25"/>
        <v>-0.50743776599901402</v>
      </c>
      <c r="I117" s="78">
        <f t="shared" si="26"/>
        <v>-0.50674756043407498</v>
      </c>
      <c r="J117" s="83">
        <f t="shared" si="27"/>
        <v>-0.85285225702497613</v>
      </c>
      <c r="K117" s="78"/>
      <c r="L117" s="81">
        <f t="shared" si="22"/>
        <v>48.361937783863141</v>
      </c>
    </row>
    <row r="118" spans="1:12" ht="15.75" customHeight="1" x14ac:dyDescent="0.3">
      <c r="A118" s="80">
        <v>44200</v>
      </c>
      <c r="B118" s="74">
        <v>41.630001</v>
      </c>
      <c r="C118" s="78">
        <f t="shared" si="14"/>
        <v>-3.7456624277456663E-2</v>
      </c>
      <c r="D118" s="76">
        <f t="shared" si="15"/>
        <v>3.7535996389221671E-2</v>
      </c>
      <c r="E118" s="76">
        <f t="shared" si="16"/>
        <v>0.59349621416898324</v>
      </c>
      <c r="F118" s="82">
        <f t="shared" si="23"/>
        <v>8.9999999999999998E-4</v>
      </c>
      <c r="G118" s="78">
        <f t="shared" si="24"/>
        <v>-0.52313860745228136</v>
      </c>
      <c r="H118" s="78">
        <f t="shared" si="25"/>
        <v>-0.52403860745228137</v>
      </c>
      <c r="I118" s="78">
        <f t="shared" si="26"/>
        <v>-0.50660951932108711</v>
      </c>
      <c r="J118" s="83">
        <f t="shared" si="27"/>
        <v>-0.88296874510992995</v>
      </c>
      <c r="K118" s="78"/>
      <c r="L118" s="81">
        <f t="shared" si="22"/>
        <v>46.389572016705444</v>
      </c>
    </row>
    <row r="119" spans="1:12" ht="15.75" customHeight="1" x14ac:dyDescent="0.3">
      <c r="A119" s="80">
        <v>44196</v>
      </c>
      <c r="B119" s="74">
        <v>43.25</v>
      </c>
      <c r="C119" s="78">
        <f t="shared" si="14"/>
        <v>-3.135502659104028E-2</v>
      </c>
      <c r="D119" s="76">
        <f t="shared" si="15"/>
        <v>3.7458547763718694E-2</v>
      </c>
      <c r="E119" s="76">
        <f t="shared" si="16"/>
        <v>0.59227164387778919</v>
      </c>
      <c r="F119" s="82">
        <f t="shared" si="23"/>
        <v>8.9999999999999998E-4</v>
      </c>
      <c r="G119" s="78">
        <f t="shared" si="24"/>
        <v>-0.50155582003765642</v>
      </c>
      <c r="H119" s="78">
        <f t="shared" si="25"/>
        <v>-0.50245582003765643</v>
      </c>
      <c r="I119" s="78">
        <f t="shared" si="26"/>
        <v>-0.50225224728828854</v>
      </c>
      <c r="J119" s="83">
        <f t="shared" si="27"/>
        <v>-0.84835366546998559</v>
      </c>
      <c r="K119" s="78"/>
      <c r="L119" s="81">
        <f t="shared" si="22"/>
        <v>48.194786008352736</v>
      </c>
    </row>
    <row r="120" spans="1:12" ht="15.75" customHeight="1" x14ac:dyDescent="0.3">
      <c r="A120" s="80">
        <v>44195</v>
      </c>
      <c r="B120" s="74">
        <v>44.650002000000001</v>
      </c>
      <c r="C120" s="78">
        <f t="shared" si="14"/>
        <v>2.0804754421364757E-2</v>
      </c>
      <c r="D120" s="76">
        <f t="shared" si="15"/>
        <v>3.8626536891170328E-2</v>
      </c>
      <c r="E120" s="76">
        <f t="shared" si="16"/>
        <v>0.61073917350308848</v>
      </c>
      <c r="F120" s="82">
        <f t="shared" si="23"/>
        <v>8.9999999999999998E-4</v>
      </c>
      <c r="G120" s="78">
        <f t="shared" si="24"/>
        <v>-0.490877952937672</v>
      </c>
      <c r="H120" s="78">
        <f t="shared" si="25"/>
        <v>-0.49177795293767201</v>
      </c>
      <c r="I120" s="78">
        <f t="shared" si="26"/>
        <v>-0.50218438970516599</v>
      </c>
      <c r="J120" s="83">
        <f t="shared" si="27"/>
        <v>-0.80521763507803734</v>
      </c>
      <c r="K120" s="78"/>
      <c r="L120" s="81">
        <f t="shared" si="22"/>
        <v>49.754850674277961</v>
      </c>
    </row>
    <row r="121" spans="1:12" ht="15.75" customHeight="1" x14ac:dyDescent="0.3">
      <c r="A121" s="80">
        <v>44194</v>
      </c>
      <c r="B121" s="74">
        <v>43.740001999999997</v>
      </c>
      <c r="C121" s="78">
        <f t="shared" si="14"/>
        <v>-4.0982697676807955E-3</v>
      </c>
      <c r="D121" s="76">
        <f t="shared" si="15"/>
        <v>3.8745681538900532E-2</v>
      </c>
      <c r="E121" s="76">
        <f t="shared" si="16"/>
        <v>0.6126230157923177</v>
      </c>
      <c r="F121" s="82">
        <f t="shared" si="23"/>
        <v>8.9999999999999998E-4</v>
      </c>
      <c r="G121" s="78">
        <f t="shared" si="24"/>
        <v>-0.5023890670673703</v>
      </c>
      <c r="H121" s="78">
        <f t="shared" si="25"/>
        <v>-0.50328906706737031</v>
      </c>
      <c r="I121" s="78">
        <f t="shared" si="26"/>
        <v>-0.50738760808891292</v>
      </c>
      <c r="J121" s="83">
        <f t="shared" si="27"/>
        <v>-0.82153143792101313</v>
      </c>
      <c r="K121" s="78"/>
      <c r="L121" s="81">
        <f t="shared" si="22"/>
        <v>48.740810090055966</v>
      </c>
    </row>
    <row r="122" spans="1:12" ht="15.75" customHeight="1" x14ac:dyDescent="0.3">
      <c r="A122" s="80">
        <v>44193</v>
      </c>
      <c r="B122" s="74">
        <v>43.919998</v>
      </c>
      <c r="C122" s="78">
        <f t="shared" si="14"/>
        <v>1.5256588777465829E-2</v>
      </c>
      <c r="D122" s="76">
        <f t="shared" si="15"/>
        <v>3.8768844808847007E-2</v>
      </c>
      <c r="E122" s="76">
        <f t="shared" si="16"/>
        <v>0.6129892592477586</v>
      </c>
      <c r="F122" s="82">
        <f t="shared" si="23"/>
        <v>8.9999999999999998E-4</v>
      </c>
      <c r="G122" s="78">
        <f t="shared" si="24"/>
        <v>-0.51058614911045552</v>
      </c>
      <c r="H122" s="78">
        <f t="shared" si="25"/>
        <v>-0.51148614911045553</v>
      </c>
      <c r="I122" s="78">
        <f t="shared" si="26"/>
        <v>-0.51148614911045553</v>
      </c>
      <c r="J122" s="83">
        <f t="shared" si="27"/>
        <v>-0.83441290592617479</v>
      </c>
      <c r="K122" s="78"/>
      <c r="L122" s="81">
        <f t="shared" si="22"/>
        <v>48.941385088954455</v>
      </c>
    </row>
    <row r="123" spans="1:12" ht="15.75" customHeight="1" x14ac:dyDescent="0.3">
      <c r="A123" s="80">
        <v>44189</v>
      </c>
      <c r="B123" s="74">
        <v>43.259998000000003</v>
      </c>
      <c r="C123" s="78">
        <f t="shared" si="14"/>
        <v>-1.9270074376103397E-2</v>
      </c>
      <c r="D123" s="76">
        <f t="shared" si="15"/>
        <v>3.8763436174988557E-2</v>
      </c>
      <c r="E123" s="76">
        <f t="shared" si="16"/>
        <v>0.61290374123764557</v>
      </c>
      <c r="F123" s="82"/>
      <c r="G123" s="78"/>
      <c r="H123" s="78"/>
      <c r="I123" s="83"/>
      <c r="J123" s="83"/>
      <c r="K123" s="78"/>
      <c r="L123" s="81">
        <f t="shared" si="22"/>
        <v>48.205927082815435</v>
      </c>
    </row>
    <row r="124" spans="1:12" ht="15.75" customHeight="1" x14ac:dyDescent="0.3">
      <c r="A124" s="80">
        <v>44188</v>
      </c>
      <c r="B124" s="74">
        <v>44.110000999999997</v>
      </c>
      <c r="C124" s="78">
        <f t="shared" si="14"/>
        <v>2.6530136687685779E-2</v>
      </c>
      <c r="D124" s="76">
        <f t="shared" si="15"/>
        <v>3.8724577855470829E-2</v>
      </c>
      <c r="E124" s="76">
        <f t="shared" si="16"/>
        <v>0.61228933725903267</v>
      </c>
      <c r="F124" s="82"/>
      <c r="G124" s="78"/>
      <c r="H124" s="78"/>
      <c r="I124" s="83"/>
      <c r="J124" s="83"/>
      <c r="K124" s="78"/>
      <c r="L124" s="81">
        <f t="shared" si="22"/>
        <v>49.153111191288446</v>
      </c>
    </row>
    <row r="125" spans="1:12" ht="15.75" customHeight="1" x14ac:dyDescent="0.3">
      <c r="A125" s="80">
        <v>44187</v>
      </c>
      <c r="B125" s="74">
        <v>42.970001000000003</v>
      </c>
      <c r="C125" s="78">
        <f t="shared" si="14"/>
        <v>-2.4738991721765857E-2</v>
      </c>
      <c r="D125" s="76">
        <f t="shared" si="15"/>
        <v>3.9036284859621205E-2</v>
      </c>
      <c r="E125" s="76">
        <f t="shared" si="16"/>
        <v>0.6172178577377464</v>
      </c>
      <c r="F125" s="82"/>
      <c r="G125" s="78"/>
      <c r="H125" s="78"/>
      <c r="I125" s="83"/>
      <c r="J125" s="83"/>
      <c r="K125" s="78"/>
      <c r="L125" s="81">
        <f t="shared" si="22"/>
        <v>47.882774635230135</v>
      </c>
    </row>
    <row r="126" spans="1:12" ht="15.75" customHeight="1" x14ac:dyDescent="0.3">
      <c r="A126" s="80">
        <v>44186</v>
      </c>
      <c r="B126" s="74">
        <v>44.060001</v>
      </c>
      <c r="C126" s="78">
        <f t="shared" si="14"/>
        <v>-1.5198948806484092E-2</v>
      </c>
      <c r="D126" s="76">
        <f t="shared" si="15"/>
        <v>3.8935865182001261E-2</v>
      </c>
      <c r="E126" s="76">
        <f t="shared" si="16"/>
        <v>0.61563008322185209</v>
      </c>
      <c r="F126" s="82"/>
      <c r="G126" s="78"/>
      <c r="H126" s="78"/>
      <c r="I126" s="83"/>
      <c r="J126" s="83"/>
      <c r="K126" s="78"/>
      <c r="L126" s="81">
        <f t="shared" si="22"/>
        <v>49.09739467567185</v>
      </c>
    </row>
    <row r="127" spans="1:12" ht="15.75" customHeight="1" x14ac:dyDescent="0.3">
      <c r="A127" s="80">
        <v>44183</v>
      </c>
      <c r="B127" s="74">
        <v>44.740001999999997</v>
      </c>
      <c r="C127" s="78">
        <f t="shared" si="14"/>
        <v>-2.4847405735671235E-2</v>
      </c>
      <c r="D127" s="76">
        <f t="shared" si="15"/>
        <v>3.8941264362823275E-2</v>
      </c>
      <c r="E127" s="76">
        <f t="shared" si="16"/>
        <v>0.61571545176633535</v>
      </c>
      <c r="F127" s="82"/>
      <c r="G127" s="78"/>
      <c r="H127" s="78"/>
      <c r="I127" s="83"/>
      <c r="J127" s="83"/>
      <c r="K127" s="78"/>
      <c r="L127" s="81">
        <f t="shared" si="22"/>
        <v>49.855140402387818</v>
      </c>
    </row>
    <row r="128" spans="1:12" ht="15.75" customHeight="1" x14ac:dyDescent="0.3">
      <c r="A128" s="80">
        <v>44182</v>
      </c>
      <c r="B128" s="74">
        <v>45.880001</v>
      </c>
      <c r="C128" s="78">
        <f t="shared" si="14"/>
        <v>-2.6086739130434244E-3</v>
      </c>
      <c r="D128" s="76">
        <f t="shared" si="15"/>
        <v>3.886089665585097E-2</v>
      </c>
      <c r="E128" s="76">
        <f t="shared" si="16"/>
        <v>0.61444472674454798</v>
      </c>
      <c r="F128" s="82"/>
      <c r="G128" s="78"/>
      <c r="H128" s="78"/>
      <c r="I128" s="83"/>
      <c r="J128" s="83"/>
      <c r="K128" s="78"/>
      <c r="L128" s="81">
        <f t="shared" si="22"/>
        <v>51.125475844115819</v>
      </c>
    </row>
    <row r="129" spans="1:12" ht="15.75" customHeight="1" x14ac:dyDescent="0.3">
      <c r="A129" s="80">
        <v>44181</v>
      </c>
      <c r="B129" s="74">
        <v>46</v>
      </c>
      <c r="C129" s="78">
        <f t="shared" si="14"/>
        <v>-3.0762727154714065E-2</v>
      </c>
      <c r="D129" s="76">
        <f t="shared" si="15"/>
        <v>3.89253786299011E-2</v>
      </c>
      <c r="E129" s="76">
        <f t="shared" si="16"/>
        <v>0.61546427627465938</v>
      </c>
      <c r="F129" s="82"/>
      <c r="G129" s="78"/>
      <c r="H129" s="78"/>
      <c r="I129" s="83"/>
      <c r="J129" s="83"/>
      <c r="K129" s="78"/>
      <c r="L129" s="81">
        <f t="shared" si="22"/>
        <v>51.259194367265323</v>
      </c>
    </row>
    <row r="130" spans="1:12" ht="15.75" customHeight="1" x14ac:dyDescent="0.3">
      <c r="A130" s="80">
        <v>44180</v>
      </c>
      <c r="B130" s="74">
        <v>47.459999000000003</v>
      </c>
      <c r="C130" s="78">
        <f t="shared" ref="C130:C193" si="28">B130/B131-1</f>
        <v>1.5838997948651512E-2</v>
      </c>
      <c r="D130" s="76">
        <f t="shared" ref="D130:D193" si="29">_xlfn.STDEV.P(C130:C219)</f>
        <v>3.9895437898645775E-2</v>
      </c>
      <c r="E130" s="76">
        <f t="shared" ref="E130:E193" si="30">D130*SQRT(250)</f>
        <v>0.6308022600476122</v>
      </c>
      <c r="F130" s="82"/>
      <c r="G130" s="78"/>
      <c r="H130" s="78"/>
      <c r="I130" s="83"/>
      <c r="J130" s="83"/>
      <c r="K130" s="78"/>
      <c r="L130" s="81">
        <f t="shared" ref="L130:L193" si="31">L131*(1+C130)</f>
        <v>52.886115508939518</v>
      </c>
    </row>
    <row r="131" spans="1:12" ht="15.75" customHeight="1" x14ac:dyDescent="0.3">
      <c r="A131" s="80">
        <v>44179</v>
      </c>
      <c r="B131" s="74">
        <v>46.720001000000003</v>
      </c>
      <c r="C131" s="78">
        <f t="shared" si="28"/>
        <v>-3.3912323533657363E-2</v>
      </c>
      <c r="D131" s="76">
        <f t="shared" si="29"/>
        <v>3.9882350896429448E-2</v>
      </c>
      <c r="E131" s="76">
        <f t="shared" si="30"/>
        <v>0.63059533637387588</v>
      </c>
      <c r="F131" s="82"/>
      <c r="G131" s="78"/>
      <c r="H131" s="78"/>
      <c r="I131" s="83"/>
      <c r="J131" s="83"/>
      <c r="K131" s="78"/>
      <c r="L131" s="81">
        <f t="shared" si="31"/>
        <v>52.061513306474573</v>
      </c>
    </row>
    <row r="132" spans="1:12" ht="15.75" customHeight="1" x14ac:dyDescent="0.3">
      <c r="A132" s="80">
        <v>44176</v>
      </c>
      <c r="B132" s="74">
        <v>48.360000999999997</v>
      </c>
      <c r="C132" s="78">
        <f t="shared" si="28"/>
        <v>-2.5785616957808677E-2</v>
      </c>
      <c r="D132" s="76">
        <f t="shared" si="29"/>
        <v>3.9709726748514966E-2</v>
      </c>
      <c r="E132" s="76">
        <f t="shared" si="30"/>
        <v>0.62786590894109806</v>
      </c>
      <c r="F132" s="82"/>
      <c r="G132" s="78"/>
      <c r="H132" s="78"/>
      <c r="I132" s="83"/>
      <c r="J132" s="83"/>
      <c r="K132" s="78"/>
      <c r="L132" s="81">
        <f t="shared" si="31"/>
        <v>53.889015018698807</v>
      </c>
    </row>
    <row r="133" spans="1:12" ht="15.75" customHeight="1" x14ac:dyDescent="0.3">
      <c r="A133" s="80">
        <v>44175</v>
      </c>
      <c r="B133" s="74">
        <v>49.639999000000003</v>
      </c>
      <c r="C133" s="78">
        <f t="shared" si="28"/>
        <v>3.3735922532278195E-2</v>
      </c>
      <c r="D133" s="76">
        <f t="shared" si="29"/>
        <v>3.9793185366714799E-2</v>
      </c>
      <c r="E133" s="76">
        <f t="shared" si="30"/>
        <v>0.62918550556050734</v>
      </c>
      <c r="F133" s="82"/>
      <c r="G133" s="78"/>
      <c r="H133" s="78"/>
      <c r="I133" s="83"/>
      <c r="J133" s="83"/>
      <c r="K133" s="78"/>
      <c r="L133" s="81">
        <f t="shared" si="31"/>
        <v>55.315355589822964</v>
      </c>
    </row>
    <row r="134" spans="1:12" ht="15.75" customHeight="1" x14ac:dyDescent="0.3">
      <c r="A134" s="80">
        <v>44174</v>
      </c>
      <c r="B134" s="74">
        <v>48.02</v>
      </c>
      <c r="C134" s="78">
        <f t="shared" si="28"/>
        <v>-2.0799367438838257E-2</v>
      </c>
      <c r="D134" s="76">
        <f t="shared" si="29"/>
        <v>3.968962788475381E-2</v>
      </c>
      <c r="E134" s="76">
        <f t="shared" si="30"/>
        <v>0.62754811800176469</v>
      </c>
      <c r="F134" s="82"/>
      <c r="G134" s="78"/>
      <c r="H134" s="78"/>
      <c r="I134" s="83"/>
      <c r="J134" s="83"/>
      <c r="K134" s="78"/>
      <c r="L134" s="81">
        <f t="shared" si="31"/>
        <v>53.510141598175672</v>
      </c>
    </row>
    <row r="135" spans="1:12" ht="15.75" customHeight="1" x14ac:dyDescent="0.3">
      <c r="A135" s="80">
        <v>44173</v>
      </c>
      <c r="B135" s="74">
        <v>49.040000999999997</v>
      </c>
      <c r="C135" s="78">
        <f t="shared" si="28"/>
        <v>-3.2520324542270052E-3</v>
      </c>
      <c r="D135" s="76">
        <f t="shared" si="29"/>
        <v>3.9606766719254366E-2</v>
      </c>
      <c r="E135" s="76">
        <f t="shared" si="30"/>
        <v>0.62623796793899267</v>
      </c>
      <c r="F135" s="82"/>
      <c r="G135" s="78"/>
      <c r="H135" s="78"/>
      <c r="I135" s="83"/>
      <c r="J135" s="83"/>
      <c r="K135" s="78"/>
      <c r="L135" s="81">
        <f t="shared" si="31"/>
        <v>54.646759631084471</v>
      </c>
    </row>
    <row r="136" spans="1:12" ht="15.75" customHeight="1" x14ac:dyDescent="0.3">
      <c r="A136" s="80">
        <v>44172</v>
      </c>
      <c r="B136" s="74">
        <v>49.200001</v>
      </c>
      <c r="C136" s="78">
        <f t="shared" si="28"/>
        <v>-8.1236796050487836E-4</v>
      </c>
      <c r="D136" s="76">
        <f t="shared" si="29"/>
        <v>3.9636219622731596E-2</v>
      </c>
      <c r="E136" s="76">
        <f t="shared" si="30"/>
        <v>0.6267036592324583</v>
      </c>
      <c r="F136" s="82"/>
      <c r="G136" s="78"/>
      <c r="H136" s="78"/>
      <c r="I136" s="83"/>
      <c r="J136" s="83"/>
      <c r="K136" s="78"/>
      <c r="L136" s="81">
        <f t="shared" si="31"/>
        <v>54.825052481057568</v>
      </c>
    </row>
    <row r="137" spans="1:12" ht="15.75" customHeight="1" x14ac:dyDescent="0.3">
      <c r="A137" s="80">
        <v>44169</v>
      </c>
      <c r="B137" s="74">
        <v>49.240001999999997</v>
      </c>
      <c r="C137" s="78">
        <f t="shared" si="28"/>
        <v>-1.3424123422159928E-2</v>
      </c>
      <c r="D137" s="76">
        <f t="shared" si="29"/>
        <v>3.9765000547671014E-2</v>
      </c>
      <c r="E137" s="76">
        <f t="shared" si="30"/>
        <v>0.62873986444241703</v>
      </c>
      <c r="F137" s="82"/>
      <c r="G137" s="78"/>
      <c r="H137" s="78"/>
      <c r="I137" s="83"/>
      <c r="J137" s="83"/>
      <c r="K137" s="78"/>
      <c r="L137" s="81">
        <f t="shared" si="31"/>
        <v>54.869626807881147</v>
      </c>
    </row>
    <row r="138" spans="1:12" ht="15.75" customHeight="1" x14ac:dyDescent="0.3">
      <c r="A138" s="80">
        <v>44168</v>
      </c>
      <c r="B138" s="74">
        <v>49.91</v>
      </c>
      <c r="C138" s="78">
        <f t="shared" si="28"/>
        <v>6.8050502888936437E-2</v>
      </c>
      <c r="D138" s="76">
        <f t="shared" si="29"/>
        <v>3.9858043803692657E-2</v>
      </c>
      <c r="E138" s="76">
        <f t="shared" si="30"/>
        <v>0.63021100749214987</v>
      </c>
      <c r="F138" s="82"/>
      <c r="G138" s="78"/>
      <c r="H138" s="78"/>
      <c r="I138" s="83"/>
      <c r="J138" s="83"/>
      <c r="K138" s="78"/>
      <c r="L138" s="81">
        <f t="shared" si="31"/>
        <v>55.616225888482866</v>
      </c>
    </row>
    <row r="139" spans="1:12" ht="15.75" customHeight="1" x14ac:dyDescent="0.3">
      <c r="A139" s="80">
        <v>44167</v>
      </c>
      <c r="B139" s="74">
        <v>46.73</v>
      </c>
      <c r="C139" s="78">
        <f t="shared" si="28"/>
        <v>3.1112091791703378E-2</v>
      </c>
      <c r="D139" s="76">
        <f t="shared" si="29"/>
        <v>3.9403757760175045E-2</v>
      </c>
      <c r="E139" s="76">
        <f t="shared" si="30"/>
        <v>0.62302811445843975</v>
      </c>
      <c r="F139" s="82"/>
      <c r="G139" s="78"/>
      <c r="H139" s="78"/>
      <c r="I139" s="83"/>
      <c r="J139" s="83"/>
      <c r="K139" s="78"/>
      <c r="L139" s="81">
        <f t="shared" si="31"/>
        <v>52.072655495267568</v>
      </c>
    </row>
    <row r="140" spans="1:12" ht="15.75" customHeight="1" x14ac:dyDescent="0.3">
      <c r="A140" s="80">
        <v>44166</v>
      </c>
      <c r="B140" s="74">
        <v>45.32</v>
      </c>
      <c r="C140" s="78">
        <f t="shared" si="28"/>
        <v>5.9933630631157087E-3</v>
      </c>
      <c r="D140" s="76">
        <f t="shared" si="29"/>
        <v>3.9352959797303376E-2</v>
      </c>
      <c r="E140" s="76">
        <f t="shared" si="30"/>
        <v>0.62222492814258412</v>
      </c>
      <c r="F140" s="82"/>
      <c r="G140" s="78"/>
      <c r="H140" s="78"/>
      <c r="I140" s="83"/>
      <c r="J140" s="83"/>
      <c r="K140" s="78"/>
      <c r="L140" s="81">
        <f t="shared" si="31"/>
        <v>50.501449754879658</v>
      </c>
    </row>
    <row r="141" spans="1:12" ht="15.75" customHeight="1" x14ac:dyDescent="0.3">
      <c r="A141" s="80">
        <v>44165</v>
      </c>
      <c r="B141" s="74">
        <v>45.049999</v>
      </c>
      <c r="C141" s="78">
        <f t="shared" si="28"/>
        <v>-5.5187639187365134E-3</v>
      </c>
      <c r="D141" s="76">
        <f t="shared" si="29"/>
        <v>3.9383261091832697E-2</v>
      </c>
      <c r="E141" s="76">
        <f t="shared" si="30"/>
        <v>0.62270403367640537</v>
      </c>
      <c r="F141" s="82"/>
      <c r="G141" s="78"/>
      <c r="H141" s="78"/>
      <c r="I141" s="83"/>
      <c r="J141" s="83"/>
      <c r="K141" s="78"/>
      <c r="L141" s="81">
        <f t="shared" si="31"/>
        <v>50.200579456219742</v>
      </c>
    </row>
    <row r="142" spans="1:12" ht="15.75" customHeight="1" x14ac:dyDescent="0.3">
      <c r="A142" s="80">
        <v>44162</v>
      </c>
      <c r="B142" s="74">
        <v>45.299999</v>
      </c>
      <c r="C142" s="78">
        <f t="shared" si="28"/>
        <v>-7.4496057723402176E-3</v>
      </c>
      <c r="D142" s="76">
        <f t="shared" si="29"/>
        <v>3.9651713233174742E-2</v>
      </c>
      <c r="E142" s="76">
        <f t="shared" si="30"/>
        <v>0.62694863472335693</v>
      </c>
      <c r="F142" s="82"/>
      <c r="G142" s="78"/>
      <c r="H142" s="78"/>
      <c r="I142" s="83"/>
      <c r="J142" s="83"/>
      <c r="K142" s="78"/>
      <c r="L142" s="81">
        <f t="shared" si="31"/>
        <v>50.479162034302703</v>
      </c>
    </row>
    <row r="143" spans="1:12" ht="15.75" customHeight="1" x14ac:dyDescent="0.3">
      <c r="A143" s="80">
        <v>44160</v>
      </c>
      <c r="B143" s="74">
        <v>45.639999000000003</v>
      </c>
      <c r="C143" s="78">
        <f t="shared" si="28"/>
        <v>1.512455549654268E-2</v>
      </c>
      <c r="D143" s="76">
        <f t="shared" si="29"/>
        <v>3.9938481381957089E-2</v>
      </c>
      <c r="E143" s="76">
        <f t="shared" si="30"/>
        <v>0.63148283727606824</v>
      </c>
      <c r="F143" s="82"/>
      <c r="G143" s="78"/>
      <c r="H143" s="78"/>
      <c r="I143" s="83"/>
      <c r="J143" s="83"/>
      <c r="K143" s="78"/>
      <c r="L143" s="81">
        <f t="shared" si="31"/>
        <v>50.858034340495536</v>
      </c>
    </row>
    <row r="144" spans="1:12" ht="15.75" customHeight="1" x14ac:dyDescent="0.3">
      <c r="A144" s="80">
        <v>44159</v>
      </c>
      <c r="B144" s="74">
        <v>44.959999000000003</v>
      </c>
      <c r="C144" s="78">
        <f t="shared" si="28"/>
        <v>9.8460762277058578E-2</v>
      </c>
      <c r="D144" s="76">
        <f t="shared" si="29"/>
        <v>3.9970022309372091E-2</v>
      </c>
      <c r="E144" s="76">
        <f t="shared" si="30"/>
        <v>0.63198154312679544</v>
      </c>
      <c r="F144" s="82"/>
      <c r="G144" s="78"/>
      <c r="H144" s="78"/>
      <c r="I144" s="83"/>
      <c r="J144" s="83"/>
      <c r="K144" s="78"/>
      <c r="L144" s="81">
        <f t="shared" si="31"/>
        <v>50.100289728109871</v>
      </c>
    </row>
    <row r="145" spans="1:12" ht="15.75" customHeight="1" x14ac:dyDescent="0.3">
      <c r="A145" s="80">
        <v>44158</v>
      </c>
      <c r="B145" s="74">
        <v>40.93</v>
      </c>
      <c r="C145" s="78">
        <f t="shared" si="28"/>
        <v>2.5814484921579783E-2</v>
      </c>
      <c r="D145" s="76">
        <f t="shared" si="29"/>
        <v>3.90645550138152E-2</v>
      </c>
      <c r="E145" s="76">
        <f t="shared" si="30"/>
        <v>0.61766484812303224</v>
      </c>
      <c r="F145" s="82"/>
      <c r="G145" s="78"/>
      <c r="H145" s="78"/>
      <c r="I145" s="83"/>
      <c r="J145" s="83"/>
      <c r="K145" s="78"/>
      <c r="L145" s="81">
        <f t="shared" si="31"/>
        <v>45.609539683742803</v>
      </c>
    </row>
    <row r="146" spans="1:12" ht="15.75" customHeight="1" x14ac:dyDescent="0.3">
      <c r="A146" s="80">
        <v>44155</v>
      </c>
      <c r="B146" s="74">
        <v>39.900002000000001</v>
      </c>
      <c r="C146" s="78">
        <f t="shared" si="28"/>
        <v>-2.5402956165191837E-2</v>
      </c>
      <c r="D146" s="76">
        <f t="shared" si="29"/>
        <v>3.9039839455220542E-2</v>
      </c>
      <c r="E146" s="76">
        <f t="shared" si="30"/>
        <v>0.61727406082901992</v>
      </c>
      <c r="F146" s="82"/>
      <c r="G146" s="78"/>
      <c r="H146" s="78"/>
      <c r="I146" s="83"/>
      <c r="J146" s="83"/>
      <c r="K146" s="78"/>
      <c r="L146" s="81">
        <f t="shared" si="31"/>
        <v>44.461781690701613</v>
      </c>
    </row>
    <row r="147" spans="1:12" ht="15.75" customHeight="1" x14ac:dyDescent="0.3">
      <c r="A147" s="80">
        <v>44154</v>
      </c>
      <c r="B147" s="74">
        <v>40.939999</v>
      </c>
      <c r="C147" s="78">
        <f t="shared" si="28"/>
        <v>-2.6796590177748936E-3</v>
      </c>
      <c r="D147" s="76">
        <f t="shared" si="29"/>
        <v>3.9343600193505399E-2</v>
      </c>
      <c r="E147" s="76">
        <f t="shared" si="30"/>
        <v>0.62207693981259227</v>
      </c>
      <c r="F147" s="82"/>
      <c r="G147" s="78"/>
      <c r="H147" s="78"/>
      <c r="I147" s="83"/>
      <c r="J147" s="83"/>
      <c r="K147" s="78"/>
      <c r="L147" s="81">
        <f t="shared" si="31"/>
        <v>45.620681872535805</v>
      </c>
    </row>
    <row r="148" spans="1:12" ht="15.75" customHeight="1" x14ac:dyDescent="0.3">
      <c r="A148" s="80">
        <v>44153</v>
      </c>
      <c r="B148" s="74">
        <v>41.049999</v>
      </c>
      <c r="C148" s="78">
        <f t="shared" si="28"/>
        <v>1.1083769018904954E-2</v>
      </c>
      <c r="D148" s="76">
        <f t="shared" si="29"/>
        <v>4.2127536898269993E-2</v>
      </c>
      <c r="E148" s="76">
        <f t="shared" si="30"/>
        <v>0.66609484405659147</v>
      </c>
      <c r="F148" s="82"/>
      <c r="G148" s="78"/>
      <c r="H148" s="78"/>
      <c r="I148" s="83"/>
      <c r="J148" s="83"/>
      <c r="K148" s="78"/>
      <c r="L148" s="81">
        <f t="shared" si="31"/>
        <v>45.743258206892307</v>
      </c>
    </row>
    <row r="149" spans="1:12" ht="15.75" customHeight="1" x14ac:dyDescent="0.3">
      <c r="A149" s="80">
        <v>44152</v>
      </c>
      <c r="B149" s="74">
        <v>40.599997999999999</v>
      </c>
      <c r="C149" s="78">
        <f t="shared" si="28"/>
        <v>-9.7561463414633787E-3</v>
      </c>
      <c r="D149" s="76">
        <f t="shared" si="29"/>
        <v>4.2122666049507158E-2</v>
      </c>
      <c r="E149" s="76">
        <f t="shared" si="30"/>
        <v>0.66601782917544761</v>
      </c>
      <c r="F149" s="82"/>
      <c r="G149" s="78"/>
      <c r="H149" s="78"/>
      <c r="I149" s="83"/>
      <c r="J149" s="83"/>
      <c r="K149" s="78"/>
      <c r="L149" s="81">
        <f t="shared" si="31"/>
        <v>45.241808452012656</v>
      </c>
    </row>
    <row r="150" spans="1:12" ht="15.75" customHeight="1" x14ac:dyDescent="0.3">
      <c r="A150" s="80">
        <v>44151</v>
      </c>
      <c r="B150" s="74">
        <v>41</v>
      </c>
      <c r="C150" s="78">
        <f t="shared" si="28"/>
        <v>5.1551625978372595E-2</v>
      </c>
      <c r="D150" s="76">
        <f t="shared" si="29"/>
        <v>4.2228942827455963E-2</v>
      </c>
      <c r="E150" s="76">
        <f t="shared" si="30"/>
        <v>0.66769821257895856</v>
      </c>
      <c r="F150" s="82"/>
      <c r="G150" s="78"/>
      <c r="H150" s="78"/>
      <c r="I150" s="83"/>
      <c r="J150" s="83"/>
      <c r="K150" s="78"/>
      <c r="L150" s="81">
        <f t="shared" si="31"/>
        <v>45.687542805606022</v>
      </c>
    </row>
    <row r="151" spans="1:12" ht="15.75" customHeight="1" x14ac:dyDescent="0.3">
      <c r="A151" s="80">
        <v>44148</v>
      </c>
      <c r="B151" s="74">
        <v>38.990001999999997</v>
      </c>
      <c r="C151" s="78">
        <f t="shared" si="28"/>
        <v>5.8073381713616312E-2</v>
      </c>
      <c r="D151" s="76">
        <f t="shared" si="29"/>
        <v>4.2750115531491502E-2</v>
      </c>
      <c r="E151" s="76">
        <f t="shared" si="30"/>
        <v>0.67593867657426421</v>
      </c>
      <c r="F151" s="82"/>
      <c r="G151" s="78"/>
      <c r="H151" s="78"/>
      <c r="I151" s="83"/>
      <c r="J151" s="83"/>
      <c r="K151" s="78"/>
      <c r="L151" s="81">
        <f t="shared" si="31"/>
        <v>43.447741106479619</v>
      </c>
    </row>
    <row r="152" spans="1:12" ht="15.75" customHeight="1" x14ac:dyDescent="0.3">
      <c r="A152" s="80">
        <v>44147</v>
      </c>
      <c r="B152" s="74">
        <v>36.849997999999999</v>
      </c>
      <c r="C152" s="78">
        <f t="shared" si="28"/>
        <v>-4.310568907326362E-2</v>
      </c>
      <c r="D152" s="76">
        <f t="shared" si="29"/>
        <v>4.3096495193279544E-2</v>
      </c>
      <c r="E152" s="76">
        <f t="shared" si="30"/>
        <v>0.68141541990630916</v>
      </c>
      <c r="F152" s="82"/>
      <c r="G152" s="78"/>
      <c r="H152" s="78"/>
      <c r="I152" s="83"/>
      <c r="J152" s="83"/>
      <c r="K152" s="78"/>
      <c r="L152" s="81">
        <f t="shared" si="31"/>
        <v>41.063069780768203</v>
      </c>
    </row>
    <row r="153" spans="1:12" ht="15.75" customHeight="1" x14ac:dyDescent="0.3">
      <c r="A153" s="80">
        <v>44146</v>
      </c>
      <c r="B153" s="74">
        <v>38.509998000000003</v>
      </c>
      <c r="C153" s="78">
        <f t="shared" si="28"/>
        <v>-3.8451961010036451E-2</v>
      </c>
      <c r="D153" s="76">
        <f t="shared" si="29"/>
        <v>4.2828610776181747E-2</v>
      </c>
      <c r="E153" s="76">
        <f t="shared" si="30"/>
        <v>0.67717979536783124</v>
      </c>
      <c r="F153" s="82"/>
      <c r="G153" s="78"/>
      <c r="H153" s="78"/>
      <c r="I153" s="83"/>
      <c r="J153" s="83"/>
      <c r="K153" s="78"/>
      <c r="L153" s="81">
        <f t="shared" si="31"/>
        <v>42.912858099239088</v>
      </c>
    </row>
    <row r="154" spans="1:12" ht="15.75" customHeight="1" x14ac:dyDescent="0.3">
      <c r="A154" s="80">
        <v>44145</v>
      </c>
      <c r="B154" s="74">
        <v>40.049999</v>
      </c>
      <c r="C154" s="78">
        <f t="shared" si="28"/>
        <v>-3.0735745401742509E-2</v>
      </c>
      <c r="D154" s="76">
        <f t="shared" si="29"/>
        <v>4.3397875092690871E-2</v>
      </c>
      <c r="E154" s="76">
        <f t="shared" si="30"/>
        <v>0.68618065452197041</v>
      </c>
      <c r="F154" s="82"/>
      <c r="G154" s="78"/>
      <c r="H154" s="78"/>
      <c r="I154" s="83"/>
      <c r="J154" s="83"/>
      <c r="K154" s="78"/>
      <c r="L154" s="81">
        <f t="shared" si="31"/>
        <v>44.628927894560455</v>
      </c>
    </row>
    <row r="155" spans="1:12" ht="15.75" customHeight="1" x14ac:dyDescent="0.3">
      <c r="A155" s="80">
        <v>44144</v>
      </c>
      <c r="B155" s="74">
        <v>41.32</v>
      </c>
      <c r="C155" s="78">
        <f t="shared" si="28"/>
        <v>0.19146482122260666</v>
      </c>
      <c r="D155" s="76">
        <f t="shared" si="29"/>
        <v>4.3359986878753295E-2</v>
      </c>
      <c r="E155" s="76">
        <f t="shared" si="30"/>
        <v>0.68558158925937795</v>
      </c>
      <c r="F155" s="82"/>
      <c r="G155" s="78"/>
      <c r="H155" s="78"/>
      <c r="I155" s="83"/>
      <c r="J155" s="83"/>
      <c r="K155" s="78"/>
      <c r="L155" s="81">
        <f t="shared" si="31"/>
        <v>46.044128505552223</v>
      </c>
    </row>
    <row r="156" spans="1:12" ht="15.75" customHeight="1" x14ac:dyDescent="0.3">
      <c r="A156" s="80">
        <v>44141</v>
      </c>
      <c r="B156" s="74">
        <v>34.68</v>
      </c>
      <c r="C156" s="78">
        <f t="shared" si="28"/>
        <v>-1.8953268399053314E-2</v>
      </c>
      <c r="D156" s="76">
        <f t="shared" si="29"/>
        <v>3.8499451681273646E-2</v>
      </c>
      <c r="E156" s="76">
        <f t="shared" si="30"/>
        <v>0.60872977990211796</v>
      </c>
      <c r="F156" s="82"/>
      <c r="G156" s="78"/>
      <c r="H156" s="78"/>
      <c r="I156" s="83"/>
      <c r="J156" s="83"/>
      <c r="K156" s="78"/>
      <c r="L156" s="81">
        <f t="shared" si="31"/>
        <v>38.64497523166871</v>
      </c>
    </row>
    <row r="157" spans="1:12" ht="15.75" customHeight="1" x14ac:dyDescent="0.3">
      <c r="A157" s="80">
        <v>44140</v>
      </c>
      <c r="B157" s="74">
        <v>35.349997999999999</v>
      </c>
      <c r="C157" s="78">
        <f t="shared" si="28"/>
        <v>6.0287882423515127E-2</v>
      </c>
      <c r="D157" s="76">
        <f t="shared" si="29"/>
        <v>3.8447011534724858E-2</v>
      </c>
      <c r="E157" s="76">
        <f t="shared" si="30"/>
        <v>0.60790062838248204</v>
      </c>
      <c r="F157" s="82"/>
      <c r="G157" s="78"/>
      <c r="H157" s="78"/>
      <c r="I157" s="83"/>
      <c r="J157" s="83"/>
      <c r="K157" s="78"/>
      <c r="L157" s="81">
        <f t="shared" si="31"/>
        <v>39.391574312270421</v>
      </c>
    </row>
    <row r="158" spans="1:12" ht="15.75" customHeight="1" x14ac:dyDescent="0.3">
      <c r="A158" s="80">
        <v>44139</v>
      </c>
      <c r="B158" s="74">
        <v>33.340000000000003</v>
      </c>
      <c r="C158" s="78">
        <f t="shared" si="28"/>
        <v>-1.9988242210464469E-2</v>
      </c>
      <c r="D158" s="76">
        <f t="shared" si="29"/>
        <v>3.7981545853140709E-2</v>
      </c>
      <c r="E158" s="76">
        <f t="shared" si="30"/>
        <v>0.60054096975023907</v>
      </c>
      <c r="F158" s="82"/>
      <c r="G158" s="78"/>
      <c r="H158" s="78"/>
      <c r="I158" s="83"/>
      <c r="J158" s="83"/>
      <c r="K158" s="78"/>
      <c r="L158" s="81">
        <f t="shared" si="31"/>
        <v>37.151772613144026</v>
      </c>
    </row>
    <row r="159" spans="1:12" ht="15.75" customHeight="1" x14ac:dyDescent="0.3">
      <c r="A159" s="80">
        <v>44138</v>
      </c>
      <c r="B159" s="74">
        <v>34.020000000000003</v>
      </c>
      <c r="C159" s="78">
        <f t="shared" si="28"/>
        <v>7.1048255507646374E-3</v>
      </c>
      <c r="D159" s="76">
        <f t="shared" si="29"/>
        <v>3.8666695131770706E-2</v>
      </c>
      <c r="E159" s="76">
        <f t="shared" si="30"/>
        <v>0.61137413103869964</v>
      </c>
      <c r="F159" s="82"/>
      <c r="G159" s="78"/>
      <c r="H159" s="78"/>
      <c r="I159" s="83"/>
      <c r="J159" s="83"/>
      <c r="K159" s="78"/>
      <c r="L159" s="81">
        <f t="shared" si="31"/>
        <v>37.90951722552969</v>
      </c>
    </row>
    <row r="160" spans="1:12" ht="15.75" customHeight="1" x14ac:dyDescent="0.3">
      <c r="A160" s="80">
        <v>44137</v>
      </c>
      <c r="B160" s="74">
        <v>33.779998999999997</v>
      </c>
      <c r="C160" s="78">
        <f t="shared" si="28"/>
        <v>-2.3627288138591274E-3</v>
      </c>
      <c r="D160" s="76">
        <f t="shared" si="29"/>
        <v>3.9057576962110152E-2</v>
      </c>
      <c r="E160" s="76">
        <f t="shared" si="30"/>
        <v>0.61755451543794038</v>
      </c>
      <c r="F160" s="82"/>
      <c r="G160" s="78"/>
      <c r="H160" s="78"/>
      <c r="I160" s="83"/>
      <c r="J160" s="83"/>
      <c r="K160" s="78"/>
      <c r="L160" s="81">
        <f t="shared" si="31"/>
        <v>37.642076836239731</v>
      </c>
    </row>
    <row r="161" spans="1:12" ht="15.75" customHeight="1" x14ac:dyDescent="0.3">
      <c r="A161" s="80">
        <v>44134</v>
      </c>
      <c r="B161" s="74">
        <v>33.860000999999997</v>
      </c>
      <c r="C161" s="78">
        <f t="shared" si="28"/>
        <v>8.6386952636281489E-3</v>
      </c>
      <c r="D161" s="76">
        <f t="shared" si="29"/>
        <v>3.9385921273745746E-2</v>
      </c>
      <c r="E161" s="76">
        <f t="shared" si="30"/>
        <v>0.62274609484558341</v>
      </c>
      <c r="F161" s="82"/>
      <c r="G161" s="78"/>
      <c r="H161" s="78"/>
      <c r="I161" s="83"/>
      <c r="J161" s="83"/>
      <c r="K161" s="78"/>
      <c r="L161" s="81">
        <f t="shared" si="31"/>
        <v>37.731225489886903</v>
      </c>
    </row>
    <row r="162" spans="1:12" ht="15.75" customHeight="1" x14ac:dyDescent="0.3">
      <c r="A162" s="80">
        <v>44133</v>
      </c>
      <c r="B162" s="74">
        <v>33.57</v>
      </c>
      <c r="C162" s="78">
        <f t="shared" si="28"/>
        <v>2.9754664402126707E-2</v>
      </c>
      <c r="D162" s="76">
        <f t="shared" si="29"/>
        <v>4.03584657392402E-2</v>
      </c>
      <c r="E162" s="76">
        <f t="shared" si="30"/>
        <v>0.63812337302935096</v>
      </c>
      <c r="F162" s="82"/>
      <c r="G162" s="78"/>
      <c r="H162" s="78"/>
      <c r="I162" s="83"/>
      <c r="J162" s="83"/>
      <c r="K162" s="78"/>
      <c r="L162" s="81">
        <f t="shared" si="31"/>
        <v>37.408068584980356</v>
      </c>
    </row>
    <row r="163" spans="1:12" ht="15.75" customHeight="1" x14ac:dyDescent="0.3">
      <c r="A163" s="80">
        <v>44132</v>
      </c>
      <c r="B163" s="74">
        <v>32.599997999999999</v>
      </c>
      <c r="C163" s="78">
        <f t="shared" si="28"/>
        <v>-4.5946739593019648E-2</v>
      </c>
      <c r="D163" s="76">
        <f t="shared" si="29"/>
        <v>4.0255570261379145E-2</v>
      </c>
      <c r="E163" s="76">
        <f t="shared" si="30"/>
        <v>0.63649645267448918</v>
      </c>
      <c r="F163" s="82"/>
      <c r="G163" s="78"/>
      <c r="H163" s="78"/>
      <c r="I163" s="83"/>
      <c r="J163" s="83"/>
      <c r="K163" s="78"/>
      <c r="L163" s="81">
        <f t="shared" si="31"/>
        <v>36.327165953357827</v>
      </c>
    </row>
    <row r="164" spans="1:12" ht="15.75" customHeight="1" x14ac:dyDescent="0.3">
      <c r="A164" s="80">
        <v>44131</v>
      </c>
      <c r="B164" s="74">
        <v>34.169998</v>
      </c>
      <c r="C164" s="78">
        <f t="shared" si="28"/>
        <v>-3.3107017543859807E-2</v>
      </c>
      <c r="D164" s="76">
        <f t="shared" si="29"/>
        <v>3.9975084843961554E-2</v>
      </c>
      <c r="E164" s="76">
        <f t="shared" si="30"/>
        <v>0.63206158882697594</v>
      </c>
      <c r="F164" s="82"/>
      <c r="G164" s="78"/>
      <c r="H164" s="78"/>
      <c r="I164" s="83"/>
      <c r="J164" s="83"/>
      <c r="K164" s="78"/>
      <c r="L164" s="81">
        <f t="shared" si="31"/>
        <v>38.076664543718842</v>
      </c>
    </row>
    <row r="165" spans="1:12" ht="15.75" customHeight="1" x14ac:dyDescent="0.3">
      <c r="A165" s="80">
        <v>44130</v>
      </c>
      <c r="B165" s="74">
        <v>35.340000000000003</v>
      </c>
      <c r="C165" s="78">
        <f t="shared" si="28"/>
        <v>-7.0244623532997763E-2</v>
      </c>
      <c r="D165" s="76">
        <f t="shared" si="29"/>
        <v>4.0380113443856544E-2</v>
      </c>
      <c r="E165" s="76">
        <f t="shared" si="30"/>
        <v>0.63846565329286198</v>
      </c>
      <c r="F165" s="82"/>
      <c r="G165" s="78"/>
      <c r="H165" s="78"/>
      <c r="I165" s="83"/>
      <c r="J165" s="83"/>
      <c r="K165" s="78"/>
      <c r="L165" s="81">
        <f t="shared" si="31"/>
        <v>39.380433237807743</v>
      </c>
    </row>
    <row r="166" spans="1:12" ht="15.75" customHeight="1" x14ac:dyDescent="0.3">
      <c r="A166" s="80">
        <v>44127</v>
      </c>
      <c r="B166" s="74">
        <v>38.009998000000003</v>
      </c>
      <c r="C166" s="78">
        <f t="shared" si="28"/>
        <v>2.0676583207487553E-2</v>
      </c>
      <c r="D166" s="76">
        <f t="shared" si="29"/>
        <v>3.9695825770900112E-2</v>
      </c>
      <c r="E166" s="76">
        <f t="shared" si="30"/>
        <v>0.62764611518626823</v>
      </c>
      <c r="F166" s="82"/>
      <c r="G166" s="78"/>
      <c r="H166" s="78"/>
      <c r="I166" s="83"/>
      <c r="J166" s="83"/>
      <c r="K166" s="78"/>
      <c r="L166" s="81">
        <f t="shared" si="31"/>
        <v>42.355692943073166</v>
      </c>
    </row>
    <row r="167" spans="1:12" ht="15.75" customHeight="1" x14ac:dyDescent="0.3">
      <c r="A167" s="80">
        <v>44126</v>
      </c>
      <c r="B167" s="74">
        <v>37.240001999999997</v>
      </c>
      <c r="C167" s="78">
        <f t="shared" si="28"/>
        <v>4.7833453915772317E-2</v>
      </c>
      <c r="D167" s="76">
        <f t="shared" si="29"/>
        <v>3.9717913378161565E-2</v>
      </c>
      <c r="E167" s="76">
        <f t="shared" si="30"/>
        <v>0.62799535092131564</v>
      </c>
      <c r="F167" s="82"/>
      <c r="G167" s="78"/>
      <c r="H167" s="78"/>
      <c r="I167" s="83"/>
      <c r="J167" s="83"/>
      <c r="K167" s="78"/>
      <c r="L167" s="81">
        <f t="shared" si="31"/>
        <v>41.497663059898883</v>
      </c>
    </row>
    <row r="168" spans="1:12" ht="15.75" customHeight="1" x14ac:dyDescent="0.3">
      <c r="A168" s="80">
        <v>44125</v>
      </c>
      <c r="B168" s="74">
        <v>35.540000999999997</v>
      </c>
      <c r="C168" s="78">
        <f t="shared" si="28"/>
        <v>-1.4420410027165653E-2</v>
      </c>
      <c r="D168" s="76">
        <f t="shared" si="29"/>
        <v>3.9531286328400195E-2</v>
      </c>
      <c r="E168" s="76">
        <f t="shared" si="30"/>
        <v>0.62504451817009798</v>
      </c>
      <c r="F168" s="82"/>
      <c r="G168" s="78"/>
      <c r="H168" s="78"/>
      <c r="I168" s="83"/>
      <c r="J168" s="83"/>
      <c r="K168" s="78"/>
      <c r="L168" s="81">
        <f t="shared" si="31"/>
        <v>39.603300414604419</v>
      </c>
    </row>
    <row r="169" spans="1:12" ht="15.75" customHeight="1" x14ac:dyDescent="0.3">
      <c r="A169" s="80">
        <v>44124</v>
      </c>
      <c r="B169" s="74">
        <v>36.060001</v>
      </c>
      <c r="C169" s="78">
        <f t="shared" si="28"/>
        <v>1.5774676056337977E-2</v>
      </c>
      <c r="D169" s="76">
        <f t="shared" si="29"/>
        <v>3.9540809710598791E-2</v>
      </c>
      <c r="E169" s="76">
        <f t="shared" si="30"/>
        <v>0.62519509606397738</v>
      </c>
      <c r="F169" s="82"/>
      <c r="G169" s="78"/>
      <c r="H169" s="78"/>
      <c r="I169" s="83"/>
      <c r="J169" s="83"/>
      <c r="K169" s="78"/>
      <c r="L169" s="81">
        <f t="shared" si="31"/>
        <v>40.182752177016987</v>
      </c>
    </row>
    <row r="170" spans="1:12" ht="15.75" customHeight="1" x14ac:dyDescent="0.3">
      <c r="A170" s="80">
        <v>44123</v>
      </c>
      <c r="B170" s="74">
        <v>35.5</v>
      </c>
      <c r="C170" s="78">
        <f t="shared" si="28"/>
        <v>3.9227166276346814E-2</v>
      </c>
      <c r="D170" s="76">
        <f t="shared" si="29"/>
        <v>4.4275716941747603E-2</v>
      </c>
      <c r="E170" s="76">
        <f t="shared" si="30"/>
        <v>0.70006055286413538</v>
      </c>
      <c r="F170" s="82"/>
      <c r="G170" s="78"/>
      <c r="H170" s="78"/>
      <c r="I170" s="83"/>
      <c r="J170" s="83"/>
      <c r="K170" s="78"/>
      <c r="L170" s="81">
        <f t="shared" si="31"/>
        <v>39.55872608778084</v>
      </c>
    </row>
    <row r="171" spans="1:12" ht="15.75" customHeight="1" x14ac:dyDescent="0.3">
      <c r="A171" s="80">
        <v>44120</v>
      </c>
      <c r="B171" s="74">
        <v>34.159999999999997</v>
      </c>
      <c r="C171" s="78">
        <f t="shared" si="28"/>
        <v>-2.6277372262775156E-3</v>
      </c>
      <c r="D171" s="76">
        <f t="shared" si="29"/>
        <v>4.7266404836941146E-2</v>
      </c>
      <c r="E171" s="76">
        <f t="shared" si="30"/>
        <v>0.7473474804616681</v>
      </c>
      <c r="F171" s="82"/>
      <c r="G171" s="78"/>
      <c r="H171" s="78"/>
      <c r="I171" s="83"/>
      <c r="J171" s="83"/>
      <c r="K171" s="78"/>
      <c r="L171" s="81">
        <f t="shared" si="31"/>
        <v>38.065523469256149</v>
      </c>
    </row>
    <row r="172" spans="1:12" ht="15.75" customHeight="1" x14ac:dyDescent="0.3">
      <c r="A172" s="80">
        <v>44119</v>
      </c>
      <c r="B172" s="74">
        <v>34.25</v>
      </c>
      <c r="C172" s="78">
        <f t="shared" si="28"/>
        <v>-3.8191546245674002E-2</v>
      </c>
      <c r="D172" s="76">
        <f t="shared" si="29"/>
        <v>4.864367066126956E-2</v>
      </c>
      <c r="E172" s="76">
        <f t="shared" si="30"/>
        <v>0.76912396520360371</v>
      </c>
      <c r="F172" s="82"/>
      <c r="G172" s="78"/>
      <c r="H172" s="78"/>
      <c r="I172" s="83"/>
      <c r="J172" s="83"/>
      <c r="K172" s="78"/>
      <c r="L172" s="81">
        <f t="shared" si="31"/>
        <v>38.16581319736602</v>
      </c>
    </row>
    <row r="173" spans="1:12" ht="15.75" customHeight="1" x14ac:dyDescent="0.3">
      <c r="A173" s="80">
        <v>44118</v>
      </c>
      <c r="B173" s="74">
        <v>35.610000999999997</v>
      </c>
      <c r="C173" s="78">
        <f t="shared" si="28"/>
        <v>9.9263476986015675E-3</v>
      </c>
      <c r="D173" s="76">
        <f t="shared" si="29"/>
        <v>4.9242840167341199E-2</v>
      </c>
      <c r="E173" s="76">
        <f t="shared" si="30"/>
        <v>0.77859766692212606</v>
      </c>
      <c r="F173" s="82"/>
      <c r="G173" s="78"/>
      <c r="H173" s="78"/>
      <c r="I173" s="83"/>
      <c r="J173" s="83"/>
      <c r="K173" s="78"/>
      <c r="L173" s="81">
        <f t="shared" si="31"/>
        <v>39.681303536467652</v>
      </c>
    </row>
    <row r="174" spans="1:12" ht="15.75" customHeight="1" x14ac:dyDescent="0.3">
      <c r="A174" s="80">
        <v>44117</v>
      </c>
      <c r="B174" s="74">
        <v>35.259998000000003</v>
      </c>
      <c r="C174" s="78">
        <f t="shared" si="28"/>
        <v>-3.0786227850845727E-2</v>
      </c>
      <c r="D174" s="76">
        <f t="shared" si="29"/>
        <v>5.1691456604629323E-2</v>
      </c>
      <c r="E174" s="76">
        <f t="shared" si="30"/>
        <v>0.81731369221191263</v>
      </c>
      <c r="F174" s="82"/>
      <c r="G174" s="78"/>
      <c r="H174" s="78"/>
      <c r="I174" s="83"/>
      <c r="J174" s="83"/>
      <c r="K174" s="78"/>
      <c r="L174" s="81">
        <f t="shared" si="31"/>
        <v>39.291284584160572</v>
      </c>
    </row>
    <row r="175" spans="1:12" ht="15.75" customHeight="1" x14ac:dyDescent="0.3">
      <c r="A175" s="80">
        <v>44116</v>
      </c>
      <c r="B175" s="74">
        <v>36.380001</v>
      </c>
      <c r="C175" s="78">
        <f t="shared" si="28"/>
        <v>-1.993529148532569E-2</v>
      </c>
      <c r="D175" s="76">
        <f t="shared" si="29"/>
        <v>5.2357805319612517E-2</v>
      </c>
      <c r="E175" s="76">
        <f t="shared" si="30"/>
        <v>0.827849590488279</v>
      </c>
      <c r="F175" s="82"/>
      <c r="G175" s="78"/>
      <c r="H175" s="78"/>
      <c r="I175" s="83"/>
      <c r="J175" s="83"/>
      <c r="K175" s="78"/>
      <c r="L175" s="81">
        <f t="shared" si="31"/>
        <v>40.539337876963181</v>
      </c>
    </row>
    <row r="176" spans="1:12" ht="15.75" customHeight="1" x14ac:dyDescent="0.3">
      <c r="A176" s="80">
        <v>44113</v>
      </c>
      <c r="B176" s="74">
        <v>37.119999</v>
      </c>
      <c r="C176" s="78">
        <f t="shared" si="28"/>
        <v>3.2432162162161493E-3</v>
      </c>
      <c r="D176" s="76">
        <f t="shared" si="29"/>
        <v>5.4973456870535627E-2</v>
      </c>
      <c r="E176" s="76">
        <f t="shared" si="30"/>
        <v>0.8692066728196236</v>
      </c>
      <c r="F176" s="82"/>
      <c r="G176" s="78"/>
      <c r="H176" s="78"/>
      <c r="I176" s="83"/>
      <c r="J176" s="83"/>
      <c r="K176" s="78"/>
      <c r="L176" s="81">
        <f t="shared" si="31"/>
        <v>41.363940079428126</v>
      </c>
    </row>
    <row r="177" spans="1:12" ht="15.75" customHeight="1" x14ac:dyDescent="0.3">
      <c r="A177" s="80">
        <v>44112</v>
      </c>
      <c r="B177" s="74">
        <v>37</v>
      </c>
      <c r="C177" s="78">
        <f t="shared" si="28"/>
        <v>1.7042302994988878E-2</v>
      </c>
      <c r="D177" s="76">
        <f t="shared" si="29"/>
        <v>5.6452670259712359E-2</v>
      </c>
      <c r="E177" s="76">
        <f t="shared" si="30"/>
        <v>0.89259509009570126</v>
      </c>
      <c r="F177" s="82"/>
      <c r="G177" s="78"/>
      <c r="H177" s="78"/>
      <c r="I177" s="83"/>
      <c r="J177" s="83"/>
      <c r="K177" s="78"/>
      <c r="L177" s="81">
        <f t="shared" si="31"/>
        <v>41.230221556278622</v>
      </c>
    </row>
    <row r="178" spans="1:12" ht="15.75" customHeight="1" x14ac:dyDescent="0.3">
      <c r="A178" s="80">
        <v>44111</v>
      </c>
      <c r="B178" s="74">
        <v>36.380001</v>
      </c>
      <c r="C178" s="78">
        <f t="shared" si="28"/>
        <v>4.3004585923033689E-2</v>
      </c>
      <c r="D178" s="76">
        <f t="shared" si="29"/>
        <v>5.6448410663101904E-2</v>
      </c>
      <c r="E178" s="76">
        <f t="shared" si="30"/>
        <v>0.89252773995968837</v>
      </c>
      <c r="F178" s="82"/>
      <c r="G178" s="78"/>
      <c r="H178" s="78"/>
      <c r="I178" s="83"/>
      <c r="J178" s="83"/>
      <c r="K178" s="78"/>
      <c r="L178" s="81">
        <f t="shared" si="31"/>
        <v>40.539337876963188</v>
      </c>
    </row>
    <row r="179" spans="1:12" ht="15.75" customHeight="1" x14ac:dyDescent="0.3">
      <c r="A179" s="80">
        <v>44110</v>
      </c>
      <c r="B179" s="74">
        <v>34.880001</v>
      </c>
      <c r="C179" s="78">
        <f t="shared" si="28"/>
        <v>-3.6464087390494782E-2</v>
      </c>
      <c r="D179" s="76">
        <f t="shared" si="29"/>
        <v>5.6512830913363531E-2</v>
      </c>
      <c r="E179" s="76">
        <f t="shared" si="30"/>
        <v>0.89354631355101244</v>
      </c>
      <c r="F179" s="82"/>
      <c r="G179" s="78"/>
      <c r="H179" s="78"/>
      <c r="I179" s="83"/>
      <c r="J179" s="83"/>
      <c r="K179" s="78"/>
      <c r="L179" s="81">
        <f t="shared" si="31"/>
        <v>38.867842408465407</v>
      </c>
    </row>
    <row r="180" spans="1:12" ht="15.75" customHeight="1" x14ac:dyDescent="0.3">
      <c r="A180" s="80">
        <v>44109</v>
      </c>
      <c r="B180" s="74">
        <v>36.200001</v>
      </c>
      <c r="C180" s="78">
        <f t="shared" si="28"/>
        <v>5.2763957387611526E-3</v>
      </c>
      <c r="D180" s="76">
        <f t="shared" si="29"/>
        <v>5.6461618737698838E-2</v>
      </c>
      <c r="E180" s="76">
        <f t="shared" si="30"/>
        <v>0.89273657795584704</v>
      </c>
      <c r="F180" s="82"/>
      <c r="G180" s="78"/>
      <c r="H180" s="78"/>
      <c r="I180" s="83"/>
      <c r="J180" s="83"/>
      <c r="K180" s="78"/>
      <c r="L180" s="81">
        <f t="shared" si="31"/>
        <v>40.338758420743453</v>
      </c>
    </row>
    <row r="181" spans="1:12" ht="15.75" customHeight="1" x14ac:dyDescent="0.3">
      <c r="A181" s="80">
        <v>44106</v>
      </c>
      <c r="B181" s="74">
        <v>36.009998000000003</v>
      </c>
      <c r="C181" s="78">
        <f t="shared" si="28"/>
        <v>2.3592893689596384E-2</v>
      </c>
      <c r="D181" s="76">
        <f t="shared" si="29"/>
        <v>5.68427612349479E-2</v>
      </c>
      <c r="E181" s="76">
        <f t="shared" si="30"/>
        <v>0.89876296997780447</v>
      </c>
      <c r="F181" s="82"/>
      <c r="G181" s="78"/>
      <c r="H181" s="78"/>
      <c r="I181" s="83"/>
      <c r="J181" s="83"/>
      <c r="K181" s="78"/>
      <c r="L181" s="81">
        <f t="shared" si="31"/>
        <v>40.127032318409469</v>
      </c>
    </row>
    <row r="182" spans="1:12" ht="15.75" customHeight="1" x14ac:dyDescent="0.3">
      <c r="A182" s="80">
        <v>44105</v>
      </c>
      <c r="B182" s="74">
        <v>35.18</v>
      </c>
      <c r="C182" s="78">
        <f t="shared" si="28"/>
        <v>1.2374100719424463E-2</v>
      </c>
      <c r="D182" s="76">
        <f t="shared" si="29"/>
        <v>5.6926104476533242E-2</v>
      </c>
      <c r="E182" s="76">
        <f t="shared" si="30"/>
        <v>0.90008074233276125</v>
      </c>
      <c r="F182" s="82"/>
      <c r="G182" s="78"/>
      <c r="H182" s="78"/>
      <c r="I182" s="83"/>
      <c r="J182" s="83"/>
      <c r="K182" s="78"/>
      <c r="L182" s="81">
        <f t="shared" si="31"/>
        <v>39.202140387834653</v>
      </c>
    </row>
    <row r="183" spans="1:12" ht="15.75" customHeight="1" x14ac:dyDescent="0.3">
      <c r="A183" s="80">
        <v>44104</v>
      </c>
      <c r="B183" s="74">
        <v>34.75</v>
      </c>
      <c r="C183" s="78">
        <f t="shared" si="28"/>
        <v>6.9545642975694655E-3</v>
      </c>
      <c r="D183" s="76">
        <f t="shared" si="29"/>
        <v>5.9325014315252771E-2</v>
      </c>
      <c r="E183" s="76">
        <f t="shared" si="30"/>
        <v>0.93801083729146573</v>
      </c>
      <c r="F183" s="82"/>
      <c r="G183" s="78"/>
      <c r="H183" s="78"/>
      <c r="I183" s="83"/>
      <c r="J183" s="83"/>
      <c r="K183" s="78"/>
      <c r="L183" s="81">
        <f t="shared" si="31"/>
        <v>38.722978353531957</v>
      </c>
    </row>
    <row r="184" spans="1:12" ht="15.75" customHeight="1" x14ac:dyDescent="0.3">
      <c r="A184" s="80">
        <v>44103</v>
      </c>
      <c r="B184" s="74">
        <v>34.509998000000003</v>
      </c>
      <c r="C184" s="78">
        <f t="shared" si="28"/>
        <v>-3.9788565380872609E-2</v>
      </c>
      <c r="D184" s="76">
        <f t="shared" si="29"/>
        <v>5.9370380603319409E-2</v>
      </c>
      <c r="E184" s="76">
        <f t="shared" si="30"/>
        <v>0.93872814128785509</v>
      </c>
      <c r="F184" s="82"/>
      <c r="G184" s="78"/>
      <c r="H184" s="78"/>
      <c r="I184" s="83"/>
      <c r="J184" s="83"/>
      <c r="K184" s="78"/>
      <c r="L184" s="81">
        <f t="shared" si="31"/>
        <v>38.455536849911695</v>
      </c>
    </row>
    <row r="185" spans="1:12" ht="15.75" customHeight="1" x14ac:dyDescent="0.3">
      <c r="A185" s="80">
        <v>44102</v>
      </c>
      <c r="B185" s="74">
        <v>35.939999</v>
      </c>
      <c r="C185" s="78">
        <f t="shared" si="28"/>
        <v>5.08771330152884E-2</v>
      </c>
      <c r="D185" s="76">
        <f t="shared" si="29"/>
        <v>5.9275194855845814E-2</v>
      </c>
      <c r="E185" s="76">
        <f t="shared" si="30"/>
        <v>0.93722312247384421</v>
      </c>
      <c r="F185" s="82"/>
      <c r="G185" s="78"/>
      <c r="H185" s="78"/>
      <c r="I185" s="83"/>
      <c r="J185" s="83"/>
      <c r="K185" s="78"/>
      <c r="L185" s="81">
        <f t="shared" si="31"/>
        <v>40.049030310876553</v>
      </c>
    </row>
    <row r="186" spans="1:12" ht="15.75" customHeight="1" x14ac:dyDescent="0.3">
      <c r="A186" s="80">
        <v>44099</v>
      </c>
      <c r="B186" s="74">
        <v>34.200001</v>
      </c>
      <c r="C186" s="78">
        <f t="shared" si="28"/>
        <v>4.4593735822007652E-2</v>
      </c>
      <c r="D186" s="76">
        <f t="shared" si="29"/>
        <v>5.9284303779531103E-2</v>
      </c>
      <c r="E186" s="76">
        <f t="shared" si="30"/>
        <v>0.93736714720323511</v>
      </c>
      <c r="F186" s="82"/>
      <c r="G186" s="78"/>
      <c r="H186" s="78"/>
      <c r="I186" s="83"/>
      <c r="J186" s="83"/>
      <c r="K186" s="78"/>
      <c r="L186" s="81">
        <f t="shared" si="31"/>
        <v>38.110097796079756</v>
      </c>
    </row>
    <row r="187" spans="1:12" ht="15.75" customHeight="1" x14ac:dyDescent="0.3">
      <c r="A187" s="80">
        <v>44098</v>
      </c>
      <c r="B187" s="74">
        <v>32.740001999999997</v>
      </c>
      <c r="C187" s="78">
        <f t="shared" si="28"/>
        <v>-1.0278113042435866E-2</v>
      </c>
      <c r="D187" s="76">
        <f t="shared" si="29"/>
        <v>5.9195089946960461E-2</v>
      </c>
      <c r="E187" s="76">
        <f t="shared" si="30"/>
        <v>0.93595655265465438</v>
      </c>
      <c r="F187" s="82"/>
      <c r="G187" s="78"/>
      <c r="H187" s="78"/>
      <c r="I187" s="83"/>
      <c r="J187" s="83"/>
      <c r="K187" s="78"/>
      <c r="L187" s="81">
        <f t="shared" si="31"/>
        <v>36.483176654405561</v>
      </c>
    </row>
    <row r="188" spans="1:12" ht="15.75" customHeight="1" x14ac:dyDescent="0.3">
      <c r="A188" s="80">
        <v>44097</v>
      </c>
      <c r="B188" s="74">
        <v>33.080002</v>
      </c>
      <c r="C188" s="78">
        <f t="shared" si="28"/>
        <v>-2.9057763428235961E-2</v>
      </c>
      <c r="D188" s="76">
        <f t="shared" si="29"/>
        <v>6.299207876473438E-2</v>
      </c>
      <c r="E188" s="76">
        <f t="shared" si="30"/>
        <v>0.99599221722643239</v>
      </c>
      <c r="F188" s="82"/>
      <c r="G188" s="78"/>
      <c r="H188" s="78"/>
      <c r="I188" s="83"/>
      <c r="J188" s="83"/>
      <c r="K188" s="78"/>
      <c r="L188" s="81">
        <f t="shared" si="31"/>
        <v>36.862048960598401</v>
      </c>
    </row>
    <row r="189" spans="1:12" ht="15.75" customHeight="1" x14ac:dyDescent="0.3">
      <c r="A189" s="80">
        <v>44096</v>
      </c>
      <c r="B189" s="74">
        <v>34.07</v>
      </c>
      <c r="C189" s="78">
        <f t="shared" si="28"/>
        <v>8.2864454487587835E-3</v>
      </c>
      <c r="D189" s="76">
        <f t="shared" si="29"/>
        <v>6.2934593324680099E-2</v>
      </c>
      <c r="E189" s="76">
        <f t="shared" si="30"/>
        <v>0.99508329261208939</v>
      </c>
      <c r="F189" s="82"/>
      <c r="G189" s="78"/>
      <c r="H189" s="78"/>
      <c r="I189" s="83"/>
      <c r="J189" s="83"/>
      <c r="K189" s="78"/>
      <c r="L189" s="81">
        <f t="shared" si="31"/>
        <v>37.965233741146314</v>
      </c>
    </row>
    <row r="190" spans="1:12" ht="15.75" customHeight="1" x14ac:dyDescent="0.3">
      <c r="A190" s="80">
        <v>44095</v>
      </c>
      <c r="B190" s="74">
        <v>33.790000999999997</v>
      </c>
      <c r="C190" s="78">
        <f t="shared" si="28"/>
        <v>-8.6015686069362163E-2</v>
      </c>
      <c r="D190" s="76">
        <f t="shared" si="29"/>
        <v>6.3000387246986048E-2</v>
      </c>
      <c r="E190" s="76">
        <f t="shared" si="30"/>
        <v>0.9961235858655042</v>
      </c>
      <c r="F190" s="82"/>
      <c r="G190" s="78"/>
      <c r="H190" s="78"/>
      <c r="I190" s="83"/>
      <c r="J190" s="83"/>
      <c r="K190" s="78"/>
      <c r="L190" s="81">
        <f t="shared" si="31"/>
        <v>37.653222368023698</v>
      </c>
    </row>
    <row r="191" spans="1:12" ht="15.75" customHeight="1" x14ac:dyDescent="0.3">
      <c r="A191" s="80">
        <v>44092</v>
      </c>
      <c r="B191" s="74">
        <v>36.970001000000003</v>
      </c>
      <c r="C191" s="78">
        <f t="shared" si="28"/>
        <v>-3.5984278278189064E-2</v>
      </c>
      <c r="D191" s="76">
        <f t="shared" si="29"/>
        <v>6.306856101031201E-2</v>
      </c>
      <c r="E191" s="76">
        <f t="shared" si="30"/>
        <v>0.99720150770938065</v>
      </c>
      <c r="F191" s="82"/>
      <c r="G191" s="78"/>
      <c r="H191" s="78"/>
      <c r="I191" s="83"/>
      <c r="J191" s="83"/>
      <c r="K191" s="78"/>
      <c r="L191" s="81">
        <f t="shared" si="31"/>
        <v>41.196792761239003</v>
      </c>
    </row>
    <row r="192" spans="1:12" ht="15.75" customHeight="1" x14ac:dyDescent="0.3">
      <c r="A192" s="80">
        <v>44091</v>
      </c>
      <c r="B192" s="74">
        <v>38.349997999999999</v>
      </c>
      <c r="C192" s="78">
        <f t="shared" si="28"/>
        <v>1.30545695314499E-3</v>
      </c>
      <c r="D192" s="76">
        <f t="shared" si="29"/>
        <v>6.3197321176554369E-2</v>
      </c>
      <c r="E192" s="76">
        <f t="shared" si="30"/>
        <v>0.99923738469551959</v>
      </c>
      <c r="F192" s="82"/>
      <c r="G192" s="78"/>
      <c r="H192" s="78"/>
      <c r="I192" s="83"/>
      <c r="J192" s="83"/>
      <c r="K192" s="78"/>
      <c r="L192" s="81">
        <f t="shared" si="31"/>
        <v>42.734565249266019</v>
      </c>
    </row>
    <row r="193" spans="1:12" ht="15.75" customHeight="1" x14ac:dyDescent="0.3">
      <c r="A193" s="80">
        <v>44090</v>
      </c>
      <c r="B193" s="74">
        <v>38.299999</v>
      </c>
      <c r="C193" s="78">
        <f t="shared" si="28"/>
        <v>4.0760870672849725E-2</v>
      </c>
      <c r="D193" s="76">
        <f t="shared" si="29"/>
        <v>6.3552322845829193E-2</v>
      </c>
      <c r="E193" s="76">
        <f t="shared" si="30"/>
        <v>1.0048504539358709</v>
      </c>
      <c r="F193" s="82"/>
      <c r="G193" s="78"/>
      <c r="H193" s="78"/>
      <c r="I193" s="83"/>
      <c r="J193" s="83"/>
      <c r="K193" s="78"/>
      <c r="L193" s="81">
        <f t="shared" si="31"/>
        <v>42.678849847979741</v>
      </c>
    </row>
    <row r="194" spans="1:12" ht="15.75" customHeight="1" x14ac:dyDescent="0.3">
      <c r="A194" s="80">
        <v>44089</v>
      </c>
      <c r="B194" s="74">
        <v>36.799999</v>
      </c>
      <c r="C194" s="78">
        <f t="shared" ref="C194:C257" si="32">B194/B195-1</f>
        <v>1.6330156977129029E-3</v>
      </c>
      <c r="D194" s="76">
        <f t="shared" ref="D194:D257" si="33">_xlfn.STDEV.P(C194:C283)</f>
        <v>6.4511036314433182E-2</v>
      </c>
      <c r="E194" s="76">
        <f t="shared" ref="E194:E257" si="34">D194*SQRT(250)</f>
        <v>1.0200090448572154</v>
      </c>
      <c r="F194" s="82"/>
      <c r="G194" s="78"/>
      <c r="H194" s="78"/>
      <c r="I194" s="83"/>
      <c r="J194" s="83"/>
      <c r="K194" s="78"/>
      <c r="L194" s="81">
        <f t="shared" ref="L194:L257" si="35">L195*(1+C194)</f>
        <v>41.00735437948196</v>
      </c>
    </row>
    <row r="195" spans="1:12" ht="15.75" customHeight="1" x14ac:dyDescent="0.3">
      <c r="A195" s="80">
        <v>44088</v>
      </c>
      <c r="B195" s="74">
        <v>36.740001999999997</v>
      </c>
      <c r="C195" s="78">
        <f t="shared" si="32"/>
        <v>1.857504851677283E-2</v>
      </c>
      <c r="D195" s="76">
        <f t="shared" si="33"/>
        <v>6.4525860499139817E-2</v>
      </c>
      <c r="E195" s="76">
        <f t="shared" si="34"/>
        <v>1.0202434357978556</v>
      </c>
      <c r="F195" s="82"/>
      <c r="G195" s="78"/>
      <c r="H195" s="78"/>
      <c r="I195" s="83"/>
      <c r="J195" s="83"/>
      <c r="K195" s="78"/>
      <c r="L195" s="81">
        <f t="shared" si="35"/>
        <v>40.940497903732982</v>
      </c>
    </row>
    <row r="196" spans="1:12" ht="15.75" customHeight="1" x14ac:dyDescent="0.3">
      <c r="A196" s="80">
        <v>44085</v>
      </c>
      <c r="B196" s="74">
        <v>36.07</v>
      </c>
      <c r="C196" s="78">
        <f t="shared" si="32"/>
        <v>-1.0425267203696409E-2</v>
      </c>
      <c r="D196" s="76">
        <f t="shared" si="33"/>
        <v>6.4793763868055604E-2</v>
      </c>
      <c r="E196" s="76">
        <f t="shared" si="34"/>
        <v>1.0244793599908868</v>
      </c>
      <c r="F196" s="82"/>
      <c r="G196" s="78"/>
      <c r="H196" s="78"/>
      <c r="I196" s="83"/>
      <c r="J196" s="83"/>
      <c r="K196" s="78"/>
      <c r="L196" s="81">
        <f t="shared" si="35"/>
        <v>40.193894365810017</v>
      </c>
    </row>
    <row r="197" spans="1:12" ht="15.75" customHeight="1" x14ac:dyDescent="0.3">
      <c r="A197" s="80">
        <v>44084</v>
      </c>
      <c r="B197" s="74">
        <v>36.450001</v>
      </c>
      <c r="C197" s="78">
        <f t="shared" si="32"/>
        <v>1.165700837238437E-2</v>
      </c>
      <c r="D197" s="76">
        <f t="shared" si="33"/>
        <v>6.4996317126853428E-2</v>
      </c>
      <c r="E197" s="76">
        <f t="shared" si="34"/>
        <v>1.0276820082173401</v>
      </c>
      <c r="F197" s="82"/>
      <c r="G197" s="78"/>
      <c r="H197" s="78"/>
      <c r="I197" s="83"/>
      <c r="J197" s="83"/>
      <c r="K197" s="78"/>
      <c r="L197" s="81">
        <f t="shared" si="35"/>
        <v>40.617340998826435</v>
      </c>
    </row>
    <row r="198" spans="1:12" ht="15.75" customHeight="1" x14ac:dyDescent="0.3">
      <c r="A198" s="80">
        <v>44083</v>
      </c>
      <c r="B198" s="74">
        <v>36.029998999999997</v>
      </c>
      <c r="C198" s="78">
        <f t="shared" si="32"/>
        <v>-3.3530043817865951E-2</v>
      </c>
      <c r="D198" s="76">
        <f t="shared" si="33"/>
        <v>6.5269104415668189E-2</v>
      </c>
      <c r="E198" s="76">
        <f t="shared" si="34"/>
        <v>1.0319951539643242</v>
      </c>
      <c r="F198" s="82"/>
      <c r="G198" s="78"/>
      <c r="H198" s="78"/>
      <c r="I198" s="83"/>
      <c r="J198" s="83"/>
      <c r="K198" s="78"/>
      <c r="L198" s="81">
        <f t="shared" si="35"/>
        <v>40.149320038986431</v>
      </c>
    </row>
    <row r="199" spans="1:12" ht="15.75" customHeight="1" x14ac:dyDescent="0.3">
      <c r="A199" s="80">
        <v>44082</v>
      </c>
      <c r="B199" s="74">
        <v>37.279998999999997</v>
      </c>
      <c r="C199" s="78">
        <f t="shared" si="32"/>
        <v>-2.433917886258008E-2</v>
      </c>
      <c r="D199" s="76">
        <f t="shared" si="33"/>
        <v>6.6077928244255249E-2</v>
      </c>
      <c r="E199" s="76">
        <f t="shared" si="34"/>
        <v>1.0447837815850878</v>
      </c>
      <c r="F199" s="82"/>
      <c r="G199" s="78"/>
      <c r="H199" s="78"/>
      <c r="I199" s="83"/>
      <c r="J199" s="83"/>
      <c r="K199" s="78"/>
      <c r="L199" s="81">
        <f t="shared" si="35"/>
        <v>41.542232929401251</v>
      </c>
    </row>
    <row r="200" spans="1:12" ht="15.75" customHeight="1" x14ac:dyDescent="0.3">
      <c r="A200" s="80">
        <v>44078</v>
      </c>
      <c r="B200" s="74">
        <v>38.209999000000003</v>
      </c>
      <c r="C200" s="78">
        <f t="shared" si="32"/>
        <v>2.1657672638627279E-2</v>
      </c>
      <c r="D200" s="76">
        <f t="shared" si="33"/>
        <v>6.6278368296962001E-2</v>
      </c>
      <c r="E200" s="76">
        <f t="shared" si="34"/>
        <v>1.0479530170894755</v>
      </c>
      <c r="F200" s="82"/>
      <c r="G200" s="78"/>
      <c r="H200" s="78"/>
      <c r="I200" s="83"/>
      <c r="J200" s="83"/>
      <c r="K200" s="78"/>
      <c r="L200" s="81">
        <f t="shared" si="35"/>
        <v>42.578560119869884</v>
      </c>
    </row>
    <row r="201" spans="1:12" ht="15.75" customHeight="1" x14ac:dyDescent="0.3">
      <c r="A201" s="80">
        <v>44077</v>
      </c>
      <c r="B201" s="74">
        <v>37.400002000000001</v>
      </c>
      <c r="C201" s="78">
        <f t="shared" si="32"/>
        <v>1.3824966490240342E-2</v>
      </c>
      <c r="D201" s="76">
        <f t="shared" si="33"/>
        <v>6.7376157946234264E-2</v>
      </c>
      <c r="E201" s="76">
        <f t="shared" si="34"/>
        <v>1.0653105955067641</v>
      </c>
      <c r="F201" s="82"/>
      <c r="G201" s="78"/>
      <c r="H201" s="78"/>
      <c r="I201" s="83"/>
      <c r="J201" s="83"/>
      <c r="K201" s="78"/>
      <c r="L201" s="81">
        <f t="shared" si="35"/>
        <v>41.675955909872009</v>
      </c>
    </row>
    <row r="202" spans="1:12" ht="15.75" customHeight="1" x14ac:dyDescent="0.3">
      <c r="A202" s="80">
        <v>44076</v>
      </c>
      <c r="B202" s="74">
        <v>36.889999000000003</v>
      </c>
      <c r="C202" s="78">
        <f t="shared" si="32"/>
        <v>2.4437685333945414E-2</v>
      </c>
      <c r="D202" s="76">
        <f t="shared" si="33"/>
        <v>6.8318689603220725E-2</v>
      </c>
      <c r="E202" s="76">
        <f t="shared" si="34"/>
        <v>1.0802133295212131</v>
      </c>
      <c r="F202" s="82"/>
      <c r="G202" s="78"/>
      <c r="H202" s="78"/>
      <c r="I202" s="83"/>
      <c r="J202" s="83"/>
      <c r="K202" s="78"/>
      <c r="L202" s="81">
        <f t="shared" si="35"/>
        <v>41.107644107591824</v>
      </c>
    </row>
    <row r="203" spans="1:12" ht="15.75" customHeight="1" x14ac:dyDescent="0.3">
      <c r="A203" s="80">
        <v>44075</v>
      </c>
      <c r="B203" s="74">
        <v>36.009998000000003</v>
      </c>
      <c r="C203" s="78">
        <f t="shared" si="32"/>
        <v>2.7772222222233189E-4</v>
      </c>
      <c r="D203" s="76">
        <f t="shared" si="33"/>
        <v>6.8356833121823724E-2</v>
      </c>
      <c r="E203" s="76">
        <f t="shared" si="34"/>
        <v>1.0808164315050055</v>
      </c>
      <c r="F203" s="82"/>
      <c r="G203" s="78"/>
      <c r="H203" s="78"/>
      <c r="I203" s="83"/>
      <c r="J203" s="83"/>
      <c r="K203" s="78"/>
      <c r="L203" s="81">
        <f t="shared" si="35"/>
        <v>40.127032318409476</v>
      </c>
    </row>
    <row r="204" spans="1:12" ht="15.75" customHeight="1" x14ac:dyDescent="0.3">
      <c r="A204" s="80">
        <v>44074</v>
      </c>
      <c r="B204" s="74">
        <v>36</v>
      </c>
      <c r="C204" s="78">
        <f t="shared" si="32"/>
        <v>-3.5886448848419961E-2</v>
      </c>
      <c r="D204" s="76">
        <f t="shared" si="33"/>
        <v>6.8366343508425187E-2</v>
      </c>
      <c r="E204" s="76">
        <f t="shared" si="34"/>
        <v>1.0809668039204523</v>
      </c>
      <c r="F204" s="82"/>
      <c r="G204" s="78"/>
      <c r="H204" s="78"/>
      <c r="I204" s="83"/>
      <c r="J204" s="83"/>
      <c r="K204" s="78"/>
      <c r="L204" s="81">
        <f t="shared" si="35"/>
        <v>40.115891243946777</v>
      </c>
    </row>
    <row r="205" spans="1:12" ht="15.75" customHeight="1" x14ac:dyDescent="0.3">
      <c r="A205" s="80">
        <v>44071</v>
      </c>
      <c r="B205" s="74">
        <v>37.340000000000003</v>
      </c>
      <c r="C205" s="78">
        <f t="shared" si="32"/>
        <v>3.0922113999941603E-2</v>
      </c>
      <c r="D205" s="76">
        <f t="shared" si="33"/>
        <v>6.8234926933325696E-2</v>
      </c>
      <c r="E205" s="76">
        <f t="shared" si="34"/>
        <v>1.0788889254223875</v>
      </c>
      <c r="F205" s="82"/>
      <c r="G205" s="78"/>
      <c r="H205" s="78"/>
      <c r="I205" s="83"/>
      <c r="J205" s="83"/>
      <c r="K205" s="78"/>
      <c r="L205" s="81">
        <f t="shared" si="35"/>
        <v>41.609093862471461</v>
      </c>
    </row>
    <row r="206" spans="1:12" ht="15.75" customHeight="1" x14ac:dyDescent="0.3">
      <c r="A206" s="80">
        <v>44070</v>
      </c>
      <c r="B206" s="74">
        <v>36.220001000000003</v>
      </c>
      <c r="C206" s="78">
        <f t="shared" si="32"/>
        <v>5.7518277372262894E-2</v>
      </c>
      <c r="D206" s="76">
        <f t="shared" si="33"/>
        <v>6.8670886955066235E-2</v>
      </c>
      <c r="E206" s="76">
        <f t="shared" si="34"/>
        <v>1.0857820586097706</v>
      </c>
      <c r="F206" s="82"/>
      <c r="G206" s="78"/>
      <c r="H206" s="78"/>
      <c r="I206" s="83"/>
      <c r="J206" s="83"/>
      <c r="K206" s="78"/>
      <c r="L206" s="81">
        <f t="shared" si="35"/>
        <v>40.361045026990098</v>
      </c>
    </row>
    <row r="207" spans="1:12" ht="15.75" customHeight="1" x14ac:dyDescent="0.3">
      <c r="A207" s="80">
        <v>44069</v>
      </c>
      <c r="B207" s="74">
        <v>34.25</v>
      </c>
      <c r="C207" s="78">
        <f t="shared" si="32"/>
        <v>-2.7541197400874684E-2</v>
      </c>
      <c r="D207" s="76">
        <f t="shared" si="33"/>
        <v>6.8446615439494568E-2</v>
      </c>
      <c r="E207" s="76">
        <f t="shared" si="34"/>
        <v>1.0822360145922487</v>
      </c>
      <c r="F207" s="82"/>
      <c r="G207" s="78"/>
      <c r="H207" s="78"/>
      <c r="I207" s="83"/>
      <c r="J207" s="83"/>
      <c r="K207" s="78"/>
      <c r="L207" s="81">
        <f t="shared" si="35"/>
        <v>38.165813197366028</v>
      </c>
    </row>
    <row r="208" spans="1:12" ht="15.75" customHeight="1" x14ac:dyDescent="0.3">
      <c r="A208" s="80">
        <v>44068</v>
      </c>
      <c r="B208" s="74">
        <v>35.220001000000003</v>
      </c>
      <c r="C208" s="78">
        <f t="shared" si="32"/>
        <v>-3.0286316079295106E-2</v>
      </c>
      <c r="D208" s="76">
        <f t="shared" si="33"/>
        <v>6.8556939577294779E-2</v>
      </c>
      <c r="E208" s="76">
        <f t="shared" si="34"/>
        <v>1.0839803923739635</v>
      </c>
      <c r="F208" s="82"/>
      <c r="G208" s="78"/>
      <c r="H208" s="78"/>
      <c r="I208" s="83"/>
      <c r="J208" s="83"/>
      <c r="K208" s="78"/>
      <c r="L208" s="81">
        <f t="shared" si="35"/>
        <v>39.246714714658246</v>
      </c>
    </row>
    <row r="209" spans="1:12" ht="15.75" customHeight="1" x14ac:dyDescent="0.3">
      <c r="A209" s="80">
        <v>44067</v>
      </c>
      <c r="B209" s="74">
        <v>36.32</v>
      </c>
      <c r="C209" s="78">
        <f t="shared" si="32"/>
        <v>9.9273574477192206E-2</v>
      </c>
      <c r="D209" s="76">
        <f t="shared" si="33"/>
        <v>6.8512756476234574E-2</v>
      </c>
      <c r="E209" s="76">
        <f t="shared" si="34"/>
        <v>1.0832817962067651</v>
      </c>
      <c r="F209" s="82"/>
      <c r="G209" s="78"/>
      <c r="H209" s="78"/>
      <c r="I209" s="83"/>
      <c r="J209" s="83"/>
      <c r="K209" s="78"/>
      <c r="L209" s="81">
        <f t="shared" si="35"/>
        <v>40.472476943892971</v>
      </c>
    </row>
    <row r="210" spans="1:12" ht="15.75" customHeight="1" x14ac:dyDescent="0.3">
      <c r="A210" s="80">
        <v>44064</v>
      </c>
      <c r="B210" s="74">
        <v>33.040000999999997</v>
      </c>
      <c r="C210" s="78">
        <f t="shared" si="32"/>
        <v>-2.9662203514308594E-2</v>
      </c>
      <c r="D210" s="76">
        <f t="shared" si="33"/>
        <v>6.891151874692511E-2</v>
      </c>
      <c r="E210" s="76">
        <f t="shared" si="34"/>
        <v>1.0895867813083786</v>
      </c>
      <c r="F210" s="82"/>
      <c r="G210" s="78"/>
      <c r="H210" s="78"/>
      <c r="I210" s="83"/>
      <c r="J210" s="83"/>
      <c r="K210" s="78"/>
      <c r="L210" s="81">
        <f t="shared" si="35"/>
        <v>36.817474633774793</v>
      </c>
    </row>
    <row r="211" spans="1:12" ht="15.75" customHeight="1" x14ac:dyDescent="0.3">
      <c r="A211" s="80">
        <v>44063</v>
      </c>
      <c r="B211" s="74">
        <v>34.049999</v>
      </c>
      <c r="C211" s="78">
        <f t="shared" si="32"/>
        <v>-1.1324042140651636E-2</v>
      </c>
      <c r="D211" s="76">
        <f t="shared" si="33"/>
        <v>6.8888665793174708E-2</v>
      </c>
      <c r="E211" s="76">
        <f t="shared" si="34"/>
        <v>1.08922544438281</v>
      </c>
      <c r="F211" s="82"/>
      <c r="G211" s="78"/>
      <c r="H211" s="78"/>
      <c r="I211" s="83"/>
      <c r="J211" s="83"/>
      <c r="K211" s="78"/>
      <c r="L211" s="81">
        <f t="shared" si="35"/>
        <v>37.942946020569345</v>
      </c>
    </row>
    <row r="212" spans="1:12" ht="15.75" customHeight="1" x14ac:dyDescent="0.3">
      <c r="A212" s="80">
        <v>44062</v>
      </c>
      <c r="B212" s="74">
        <v>34.439999</v>
      </c>
      <c r="C212" s="78">
        <f t="shared" si="32"/>
        <v>1.3537345497351527E-2</v>
      </c>
      <c r="D212" s="76">
        <f t="shared" si="33"/>
        <v>6.9210308579350677E-2</v>
      </c>
      <c r="E212" s="76">
        <f t="shared" si="34"/>
        <v>1.0943110633692028</v>
      </c>
      <c r="F212" s="82"/>
      <c r="G212" s="78"/>
      <c r="H212" s="78"/>
      <c r="I212" s="83"/>
      <c r="J212" s="83"/>
      <c r="K212" s="78"/>
      <c r="L212" s="81">
        <f t="shared" si="35"/>
        <v>38.377534842378765</v>
      </c>
    </row>
    <row r="213" spans="1:12" ht="15.75" customHeight="1" x14ac:dyDescent="0.3">
      <c r="A213" s="80">
        <v>44061</v>
      </c>
      <c r="B213" s="74">
        <v>33.979999999999997</v>
      </c>
      <c r="C213" s="78">
        <f t="shared" si="32"/>
        <v>-1.2209359755269933E-2</v>
      </c>
      <c r="D213" s="76">
        <f t="shared" si="33"/>
        <v>6.9793192292807157E-2</v>
      </c>
      <c r="E213" s="76">
        <f t="shared" si="34"/>
        <v>1.1035272640968998</v>
      </c>
      <c r="F213" s="82"/>
      <c r="G213" s="78"/>
      <c r="H213" s="78"/>
      <c r="I213" s="83"/>
      <c r="J213" s="83"/>
      <c r="K213" s="78"/>
      <c r="L213" s="81">
        <f t="shared" si="35"/>
        <v>37.864944013036421</v>
      </c>
    </row>
    <row r="214" spans="1:12" ht="15.75" customHeight="1" x14ac:dyDescent="0.3">
      <c r="A214" s="80">
        <v>44060</v>
      </c>
      <c r="B214" s="74">
        <v>34.400002000000001</v>
      </c>
      <c r="C214" s="78">
        <f t="shared" si="32"/>
        <v>-4.9198396904367003E-2</v>
      </c>
      <c r="D214" s="76">
        <f t="shared" si="33"/>
        <v>7.1336746261181624E-2</v>
      </c>
      <c r="E214" s="76">
        <f t="shared" si="34"/>
        <v>1.1279329952541741</v>
      </c>
      <c r="F214" s="82"/>
      <c r="G214" s="78"/>
      <c r="H214" s="78"/>
      <c r="I214" s="83"/>
      <c r="J214" s="83"/>
      <c r="K214" s="78"/>
      <c r="L214" s="81">
        <f t="shared" si="35"/>
        <v>38.332964972876432</v>
      </c>
    </row>
    <row r="215" spans="1:12" ht="15.75" customHeight="1" x14ac:dyDescent="0.3">
      <c r="A215" s="80">
        <v>44057</v>
      </c>
      <c r="B215" s="74">
        <v>36.18</v>
      </c>
      <c r="C215" s="78">
        <f t="shared" si="32"/>
        <v>1.0332281197087845E-2</v>
      </c>
      <c r="D215" s="76">
        <f t="shared" si="33"/>
        <v>7.2177207193386675E-2</v>
      </c>
      <c r="E215" s="76">
        <f t="shared" si="34"/>
        <v>1.1412218494049555</v>
      </c>
      <c r="F215" s="82"/>
      <c r="G215" s="78"/>
      <c r="H215" s="78"/>
      <c r="I215" s="83"/>
      <c r="J215" s="83"/>
      <c r="K215" s="78"/>
      <c r="L215" s="81">
        <f t="shared" si="35"/>
        <v>40.316470700166505</v>
      </c>
    </row>
    <row r="216" spans="1:12" ht="15.75" customHeight="1" x14ac:dyDescent="0.3">
      <c r="A216" s="80">
        <v>44056</v>
      </c>
      <c r="B216" s="74">
        <v>35.810001</v>
      </c>
      <c r="C216" s="78">
        <f t="shared" si="32"/>
        <v>-1.6208817790724361E-2</v>
      </c>
      <c r="D216" s="76">
        <f t="shared" si="33"/>
        <v>7.2187826335056951E-2</v>
      </c>
      <c r="E216" s="76">
        <f t="shared" si="34"/>
        <v>1.141389752777326</v>
      </c>
      <c r="F216" s="82"/>
      <c r="G216" s="78"/>
      <c r="H216" s="78"/>
      <c r="I216" s="83"/>
      <c r="J216" s="83"/>
      <c r="K216" s="78"/>
      <c r="L216" s="81">
        <f t="shared" si="35"/>
        <v>39.904169598934033</v>
      </c>
    </row>
    <row r="217" spans="1:12" ht="15.75" customHeight="1" x14ac:dyDescent="0.3">
      <c r="A217" s="80">
        <v>44055</v>
      </c>
      <c r="B217" s="74">
        <v>36.400002000000001</v>
      </c>
      <c r="C217" s="78">
        <f t="shared" si="32"/>
        <v>-1.1675264095831417E-2</v>
      </c>
      <c r="D217" s="76">
        <f t="shared" si="33"/>
        <v>7.2281099900502452E-2</v>
      </c>
      <c r="E217" s="76">
        <f t="shared" si="34"/>
        <v>1.1428645373387889</v>
      </c>
      <c r="F217" s="82"/>
      <c r="G217" s="78"/>
      <c r="H217" s="78"/>
      <c r="I217" s="83"/>
      <c r="J217" s="83"/>
      <c r="K217" s="78"/>
      <c r="L217" s="81">
        <f t="shared" si="35"/>
        <v>40.561625597540143</v>
      </c>
    </row>
    <row r="218" spans="1:12" ht="15.75" customHeight="1" x14ac:dyDescent="0.3">
      <c r="A218" s="80">
        <v>44054</v>
      </c>
      <c r="B218" s="74">
        <v>36.830002</v>
      </c>
      <c r="C218" s="78">
        <f t="shared" si="32"/>
        <v>-1.8913132154684709E-2</v>
      </c>
      <c r="D218" s="76">
        <f t="shared" si="33"/>
        <v>7.2322831201829405E-2</v>
      </c>
      <c r="E218" s="76">
        <f t="shared" si="34"/>
        <v>1.1435243671483688</v>
      </c>
      <c r="F218" s="82"/>
      <c r="G218" s="78"/>
      <c r="H218" s="78"/>
      <c r="I218" s="83"/>
      <c r="J218" s="83"/>
      <c r="K218" s="78"/>
      <c r="L218" s="81">
        <f t="shared" si="35"/>
        <v>41.040787631842839</v>
      </c>
    </row>
    <row r="219" spans="1:12" ht="15.75" customHeight="1" x14ac:dyDescent="0.3">
      <c r="A219" s="80">
        <v>44053</v>
      </c>
      <c r="B219" s="74">
        <v>37.540000999999997</v>
      </c>
      <c r="C219" s="78">
        <f t="shared" si="32"/>
        <v>9.3504189134623328E-2</v>
      </c>
      <c r="D219" s="76">
        <f t="shared" si="33"/>
        <v>7.2948471475140234E-2</v>
      </c>
      <c r="E219" s="76">
        <f t="shared" si="34"/>
        <v>1.1534166084463311</v>
      </c>
      <c r="F219" s="82"/>
      <c r="G219" s="78"/>
      <c r="H219" s="78"/>
      <c r="I219" s="83"/>
      <c r="J219" s="83"/>
      <c r="K219" s="78"/>
      <c r="L219" s="81">
        <f t="shared" si="35"/>
        <v>41.831961039268137</v>
      </c>
    </row>
    <row r="220" spans="1:12" ht="15.75" customHeight="1" x14ac:dyDescent="0.3">
      <c r="A220" s="80">
        <v>44050</v>
      </c>
      <c r="B220" s="74">
        <v>34.330002</v>
      </c>
      <c r="C220" s="78">
        <f t="shared" si="32"/>
        <v>-2.0348836026230499E-3</v>
      </c>
      <c r="D220" s="76">
        <f t="shared" si="33"/>
        <v>7.5137794185158188E-2</v>
      </c>
      <c r="E220" s="76">
        <f t="shared" si="34"/>
        <v>1.1880328399302764</v>
      </c>
      <c r="F220" s="82"/>
      <c r="G220" s="78"/>
      <c r="H220" s="78"/>
      <c r="I220" s="83"/>
      <c r="J220" s="83"/>
      <c r="K220" s="78"/>
      <c r="L220" s="81">
        <f t="shared" si="35"/>
        <v>38.254961851013199</v>
      </c>
    </row>
    <row r="221" spans="1:12" ht="15.75" customHeight="1" x14ac:dyDescent="0.3">
      <c r="A221" s="80">
        <v>44049</v>
      </c>
      <c r="B221" s="74">
        <v>34.400002000000001</v>
      </c>
      <c r="C221" s="78">
        <f t="shared" si="32"/>
        <v>1.9863682182033937E-2</v>
      </c>
      <c r="D221" s="76">
        <f t="shared" si="33"/>
        <v>7.5266182482899041E-2</v>
      </c>
      <c r="E221" s="76">
        <f t="shared" si="34"/>
        <v>1.1900628371591411</v>
      </c>
      <c r="F221" s="82"/>
      <c r="G221" s="78"/>
      <c r="H221" s="78"/>
      <c r="I221" s="83"/>
      <c r="J221" s="83"/>
      <c r="K221" s="78"/>
      <c r="L221" s="81">
        <f t="shared" si="35"/>
        <v>38.332964972876432</v>
      </c>
    </row>
    <row r="222" spans="1:12" ht="15.75" customHeight="1" x14ac:dyDescent="0.3">
      <c r="A222" s="80">
        <v>44048</v>
      </c>
      <c r="B222" s="74">
        <v>33.729999999999997</v>
      </c>
      <c r="C222" s="78">
        <f t="shared" si="32"/>
        <v>4.4595817757949296E-2</v>
      </c>
      <c r="D222" s="76">
        <f t="shared" si="33"/>
        <v>7.578188455955627E-2</v>
      </c>
      <c r="E222" s="76">
        <f t="shared" si="34"/>
        <v>1.1982168029407192</v>
      </c>
      <c r="F222" s="82"/>
      <c r="G222" s="78"/>
      <c r="H222" s="78"/>
      <c r="I222" s="83"/>
      <c r="J222" s="83"/>
      <c r="K222" s="78"/>
      <c r="L222" s="81">
        <f t="shared" si="35"/>
        <v>37.58636143495346</v>
      </c>
    </row>
    <row r="223" spans="1:12" ht="15.75" customHeight="1" x14ac:dyDescent="0.3">
      <c r="A223" s="80">
        <v>44047</v>
      </c>
      <c r="B223" s="74">
        <v>32.290000999999997</v>
      </c>
      <c r="C223" s="78">
        <f t="shared" si="32"/>
        <v>1.3178537396343337E-2</v>
      </c>
      <c r="D223" s="76">
        <f t="shared" si="33"/>
        <v>7.6104597163008367E-2</v>
      </c>
      <c r="E223" s="76">
        <f t="shared" si="34"/>
        <v>1.2033193372234758</v>
      </c>
      <c r="F223" s="82"/>
      <c r="G223" s="78"/>
      <c r="H223" s="78"/>
      <c r="I223" s="83"/>
      <c r="J223" s="83"/>
      <c r="K223" s="78"/>
      <c r="L223" s="81">
        <f t="shared" si="35"/>
        <v>35.981726899525903</v>
      </c>
    </row>
    <row r="224" spans="1:12" ht="15.75" customHeight="1" x14ac:dyDescent="0.3">
      <c r="A224" s="80">
        <v>44046</v>
      </c>
      <c r="B224" s="74">
        <v>31.870000999999998</v>
      </c>
      <c r="C224" s="78">
        <f t="shared" si="32"/>
        <v>1.5615105660137019E-2</v>
      </c>
      <c r="D224" s="76">
        <f t="shared" si="33"/>
        <v>7.6161354239468612E-2</v>
      </c>
      <c r="E224" s="76">
        <f t="shared" si="34"/>
        <v>1.2042167453982093</v>
      </c>
      <c r="F224" s="82"/>
      <c r="G224" s="78"/>
      <c r="H224" s="78"/>
      <c r="I224" s="83"/>
      <c r="J224" s="83"/>
      <c r="K224" s="78"/>
      <c r="L224" s="81">
        <f t="shared" si="35"/>
        <v>35.513708168346525</v>
      </c>
    </row>
    <row r="225" spans="1:12" ht="15.75" customHeight="1" x14ac:dyDescent="0.3">
      <c r="A225" s="80">
        <v>44043</v>
      </c>
      <c r="B225" s="74">
        <v>31.379999000000002</v>
      </c>
      <c r="C225" s="78">
        <f t="shared" si="32"/>
        <v>-1.1342186515437835E-2</v>
      </c>
      <c r="D225" s="76">
        <f t="shared" si="33"/>
        <v>7.6982413956235882E-2</v>
      </c>
      <c r="E225" s="76">
        <f t="shared" si="34"/>
        <v>1.2171988393981958</v>
      </c>
      <c r="F225" s="82"/>
      <c r="G225" s="78"/>
      <c r="H225" s="78"/>
      <c r="I225" s="83"/>
      <c r="J225" s="83"/>
      <c r="K225" s="78"/>
      <c r="L225" s="81">
        <f t="shared" si="35"/>
        <v>34.967684086643295</v>
      </c>
    </row>
    <row r="226" spans="1:12" ht="15.75" customHeight="1" x14ac:dyDescent="0.3">
      <c r="A226" s="80">
        <v>44042</v>
      </c>
      <c r="B226" s="74">
        <v>31.74</v>
      </c>
      <c r="C226" s="78">
        <f t="shared" si="32"/>
        <v>-2.5483573840958007E-2</v>
      </c>
      <c r="D226" s="76">
        <f t="shared" si="33"/>
        <v>8.1465922449228387E-2</v>
      </c>
      <c r="E226" s="76">
        <f t="shared" si="34"/>
        <v>1.2880893331310228</v>
      </c>
      <c r="F226" s="82"/>
      <c r="G226" s="78"/>
      <c r="H226" s="78"/>
      <c r="I226" s="83"/>
      <c r="J226" s="83"/>
      <c r="K226" s="78"/>
      <c r="L226" s="81">
        <f t="shared" si="35"/>
        <v>35.368844113413068</v>
      </c>
    </row>
    <row r="227" spans="1:12" ht="15.75" customHeight="1" x14ac:dyDescent="0.3">
      <c r="A227" s="80">
        <v>44041</v>
      </c>
      <c r="B227" s="74">
        <v>32.57</v>
      </c>
      <c r="C227" s="78">
        <f t="shared" si="32"/>
        <v>-2.6598894996978428E-2</v>
      </c>
      <c r="D227" s="76">
        <f t="shared" si="33"/>
        <v>8.1691779580893797E-2</v>
      </c>
      <c r="E227" s="76">
        <f t="shared" si="34"/>
        <v>1.2916604479402991</v>
      </c>
      <c r="F227" s="82"/>
      <c r="G227" s="78"/>
      <c r="H227" s="78"/>
      <c r="I227" s="83"/>
      <c r="J227" s="83"/>
      <c r="K227" s="78"/>
      <c r="L227" s="81">
        <f t="shared" si="35"/>
        <v>36.293738272648511</v>
      </c>
    </row>
    <row r="228" spans="1:12" ht="15.75" customHeight="1" x14ac:dyDescent="0.3">
      <c r="A228" s="80">
        <v>44040</v>
      </c>
      <c r="B228" s="74">
        <v>33.459999000000003</v>
      </c>
      <c r="C228" s="78">
        <f t="shared" si="32"/>
        <v>3.2078996426835094E-2</v>
      </c>
      <c r="D228" s="76">
        <f t="shared" si="33"/>
        <v>8.301132406177647E-2</v>
      </c>
      <c r="E228" s="76">
        <f t="shared" si="34"/>
        <v>1.3125242781077679</v>
      </c>
      <c r="F228" s="82"/>
      <c r="G228" s="78"/>
      <c r="H228" s="78"/>
      <c r="I228" s="83"/>
      <c r="J228" s="83"/>
      <c r="K228" s="78"/>
      <c r="L228" s="81">
        <f t="shared" si="35"/>
        <v>37.285491136293551</v>
      </c>
    </row>
    <row r="229" spans="1:12" ht="15.75" customHeight="1" x14ac:dyDescent="0.3">
      <c r="A229" s="80">
        <v>44039</v>
      </c>
      <c r="B229" s="74">
        <v>32.419998</v>
      </c>
      <c r="C229" s="78">
        <f t="shared" si="32"/>
        <v>-1.3990358455281071E-2</v>
      </c>
      <c r="D229" s="76">
        <f t="shared" si="33"/>
        <v>8.2984120822005555E-2</v>
      </c>
      <c r="E229" s="76">
        <f t="shared" si="34"/>
        <v>1.312094157120709</v>
      </c>
      <c r="F229" s="82"/>
      <c r="G229" s="78"/>
      <c r="H229" s="78"/>
      <c r="I229" s="83"/>
      <c r="J229" s="83"/>
      <c r="K229" s="78"/>
      <c r="L229" s="81">
        <f t="shared" si="35"/>
        <v>36.126586497138106</v>
      </c>
    </row>
    <row r="230" spans="1:12" ht="15.75" customHeight="1" x14ac:dyDescent="0.3">
      <c r="A230" s="80">
        <v>44036</v>
      </c>
      <c r="B230" s="74">
        <v>32.880001</v>
      </c>
      <c r="C230" s="78">
        <f t="shared" si="32"/>
        <v>-1.0532621125488917E-2</v>
      </c>
      <c r="D230" s="76">
        <f t="shared" si="33"/>
        <v>8.9131827861371735E-2</v>
      </c>
      <c r="E230" s="76">
        <f t="shared" si="34"/>
        <v>1.4092979402799468</v>
      </c>
      <c r="F230" s="82"/>
      <c r="G230" s="78"/>
      <c r="H230" s="78"/>
      <c r="I230" s="83"/>
      <c r="J230" s="83"/>
      <c r="K230" s="78"/>
      <c r="L230" s="81">
        <f t="shared" si="35"/>
        <v>36.639181783801696</v>
      </c>
    </row>
    <row r="231" spans="1:12" ht="15.75" customHeight="1" x14ac:dyDescent="0.3">
      <c r="A231" s="80">
        <v>44035</v>
      </c>
      <c r="B231" s="74">
        <v>33.229999999999997</v>
      </c>
      <c r="C231" s="78">
        <f t="shared" si="32"/>
        <v>4.9257972844963582E-2</v>
      </c>
      <c r="D231" s="76">
        <f t="shared" si="33"/>
        <v>9.0321652549750123E-2</v>
      </c>
      <c r="E231" s="76">
        <f t="shared" si="34"/>
        <v>1.4281107204378258</v>
      </c>
      <c r="F231" s="82"/>
      <c r="G231" s="78"/>
      <c r="H231" s="78"/>
      <c r="I231" s="83"/>
      <c r="J231" s="83"/>
      <c r="K231" s="78"/>
      <c r="L231" s="81">
        <f t="shared" si="35"/>
        <v>37.029196278787531</v>
      </c>
    </row>
    <row r="232" spans="1:12" ht="15.75" customHeight="1" x14ac:dyDescent="0.3">
      <c r="A232" s="80">
        <v>44034</v>
      </c>
      <c r="B232" s="74">
        <v>31.67</v>
      </c>
      <c r="C232" s="78">
        <f t="shared" si="32"/>
        <v>-4.23344420925309E-2</v>
      </c>
      <c r="D232" s="76">
        <f t="shared" si="33"/>
        <v>9.1569507442628664E-2</v>
      </c>
      <c r="E232" s="76">
        <f t="shared" si="34"/>
        <v>1.4478410386922338</v>
      </c>
      <c r="F232" s="82"/>
      <c r="G232" s="78"/>
      <c r="H232" s="78"/>
      <c r="I232" s="83"/>
      <c r="J232" s="83"/>
      <c r="K232" s="78"/>
      <c r="L232" s="81">
        <f t="shared" si="35"/>
        <v>35.290840991549842</v>
      </c>
    </row>
    <row r="233" spans="1:12" ht="15.75" customHeight="1" x14ac:dyDescent="0.3">
      <c r="A233" s="80">
        <v>44033</v>
      </c>
      <c r="B233" s="74">
        <v>33.07</v>
      </c>
      <c r="C233" s="78">
        <f t="shared" si="32"/>
        <v>2.2888894346495769E-2</v>
      </c>
      <c r="D233" s="76">
        <f t="shared" si="33"/>
        <v>9.2333082924005896E-2</v>
      </c>
      <c r="E233" s="76">
        <f t="shared" si="34"/>
        <v>1.4599142271252914</v>
      </c>
      <c r="F233" s="82"/>
      <c r="G233" s="78"/>
      <c r="H233" s="78"/>
      <c r="I233" s="83"/>
      <c r="J233" s="83"/>
      <c r="K233" s="78"/>
      <c r="L233" s="81">
        <f t="shared" si="35"/>
        <v>36.850903428814433</v>
      </c>
    </row>
    <row r="234" spans="1:12" ht="15.75" customHeight="1" x14ac:dyDescent="0.3">
      <c r="A234" s="80">
        <v>44032</v>
      </c>
      <c r="B234" s="74">
        <v>32.330002</v>
      </c>
      <c r="C234" s="78">
        <f t="shared" si="32"/>
        <v>-4.6874884839321007E-2</v>
      </c>
      <c r="D234" s="76">
        <f t="shared" si="33"/>
        <v>9.5993179763743497E-2</v>
      </c>
      <c r="E234" s="76">
        <f t="shared" si="34"/>
        <v>1.5177854394770669</v>
      </c>
      <c r="F234" s="82"/>
      <c r="G234" s="78"/>
      <c r="H234" s="78"/>
      <c r="I234" s="83"/>
      <c r="J234" s="83"/>
      <c r="K234" s="78"/>
      <c r="L234" s="81">
        <f t="shared" si="35"/>
        <v>36.026301226349489</v>
      </c>
    </row>
    <row r="235" spans="1:12" ht="15.75" customHeight="1" x14ac:dyDescent="0.3">
      <c r="A235" s="80">
        <v>44029</v>
      </c>
      <c r="B235" s="74">
        <v>33.919998</v>
      </c>
      <c r="C235" s="78">
        <f t="shared" si="32"/>
        <v>-1.6526644446120842E-2</v>
      </c>
      <c r="D235" s="76">
        <f t="shared" si="33"/>
        <v>9.6083053019246523E-2</v>
      </c>
      <c r="E235" s="76">
        <f t="shared" si="34"/>
        <v>1.519206460417686</v>
      </c>
      <c r="F235" s="82"/>
      <c r="G235" s="78"/>
      <c r="H235" s="78"/>
      <c r="I235" s="83"/>
      <c r="J235" s="83"/>
      <c r="K235" s="78"/>
      <c r="L235" s="81">
        <f t="shared" si="35"/>
        <v>37.798081965635888</v>
      </c>
    </row>
    <row r="236" spans="1:12" ht="15.75" customHeight="1" x14ac:dyDescent="0.3">
      <c r="A236" s="80">
        <v>44028</v>
      </c>
      <c r="B236" s="74">
        <v>34.490001999999997</v>
      </c>
      <c r="C236" s="78">
        <f t="shared" si="32"/>
        <v>-5.1690873018720773E-2</v>
      </c>
      <c r="D236" s="76">
        <f t="shared" si="33"/>
        <v>9.6936170577326689E-2</v>
      </c>
      <c r="E236" s="76">
        <f t="shared" si="34"/>
        <v>1.5326954333947576</v>
      </c>
      <c r="F236" s="82"/>
      <c r="G236" s="78"/>
      <c r="H236" s="78"/>
      <c r="I236" s="83"/>
      <c r="J236" s="83"/>
      <c r="K236" s="78"/>
      <c r="L236" s="81">
        <f t="shared" si="35"/>
        <v>38.433254700986289</v>
      </c>
    </row>
    <row r="237" spans="1:12" ht="15.75" customHeight="1" x14ac:dyDescent="0.3">
      <c r="A237" s="80">
        <v>44027</v>
      </c>
      <c r="B237" s="74">
        <v>36.369999</v>
      </c>
      <c r="C237" s="78">
        <f t="shared" si="32"/>
        <v>0.14587268431001887</v>
      </c>
      <c r="D237" s="76">
        <f t="shared" si="33"/>
        <v>9.7386014018608941E-2</v>
      </c>
      <c r="E237" s="76">
        <f t="shared" si="34"/>
        <v>1.5398080827194582</v>
      </c>
      <c r="F237" s="82"/>
      <c r="G237" s="78"/>
      <c r="H237" s="78"/>
      <c r="I237" s="83"/>
      <c r="J237" s="83"/>
      <c r="K237" s="78"/>
      <c r="L237" s="81">
        <f t="shared" si="35"/>
        <v>40.528192345179242</v>
      </c>
    </row>
    <row r="238" spans="1:12" ht="15.75" customHeight="1" x14ac:dyDescent="0.3">
      <c r="A238" s="80">
        <v>44026</v>
      </c>
      <c r="B238" s="74">
        <v>31.74</v>
      </c>
      <c r="C238" s="78">
        <f t="shared" si="32"/>
        <v>-6.2972292191443291E-4</v>
      </c>
      <c r="D238" s="76">
        <f t="shared" si="33"/>
        <v>9.6171372785880394E-2</v>
      </c>
      <c r="E238" s="76">
        <f t="shared" si="34"/>
        <v>1.520602918542574</v>
      </c>
      <c r="F238" s="82"/>
      <c r="G238" s="78"/>
      <c r="H238" s="78"/>
      <c r="I238" s="83"/>
      <c r="J238" s="83"/>
      <c r="K238" s="78"/>
      <c r="L238" s="81">
        <f t="shared" si="35"/>
        <v>35.368844113413068</v>
      </c>
    </row>
    <row r="239" spans="1:12" ht="15.75" customHeight="1" x14ac:dyDescent="0.3">
      <c r="A239" s="80">
        <v>44025</v>
      </c>
      <c r="B239" s="74">
        <v>31.76</v>
      </c>
      <c r="C239" s="78">
        <f t="shared" si="32"/>
        <v>-2.785424106851786E-2</v>
      </c>
      <c r="D239" s="76">
        <f t="shared" si="33"/>
        <v>9.7159064300102058E-2</v>
      </c>
      <c r="E239" s="76">
        <f t="shared" si="34"/>
        <v>1.5362196925953793</v>
      </c>
      <c r="F239" s="82"/>
      <c r="G239" s="78"/>
      <c r="H239" s="78"/>
      <c r="I239" s="83"/>
      <c r="J239" s="83"/>
      <c r="K239" s="78"/>
      <c r="L239" s="81">
        <f t="shared" si="35"/>
        <v>35.391130719659706</v>
      </c>
    </row>
    <row r="240" spans="1:12" ht="15.75" customHeight="1" x14ac:dyDescent="0.3">
      <c r="A240" s="80">
        <v>44022</v>
      </c>
      <c r="B240" s="74">
        <v>32.669998</v>
      </c>
      <c r="C240" s="78">
        <f t="shared" si="32"/>
        <v>8.2863705667882037E-2</v>
      </c>
      <c r="D240" s="76">
        <f t="shared" si="33"/>
        <v>9.7148435892480775E-2</v>
      </c>
      <c r="E240" s="76">
        <f t="shared" si="34"/>
        <v>1.5360516427154596</v>
      </c>
      <c r="F240" s="82"/>
      <c r="G240" s="78"/>
      <c r="H240" s="78"/>
      <c r="I240" s="83"/>
      <c r="J240" s="83"/>
      <c r="K240" s="78"/>
      <c r="L240" s="81">
        <f t="shared" si="35"/>
        <v>36.405169075221067</v>
      </c>
    </row>
    <row r="241" spans="1:12" ht="15.75" customHeight="1" x14ac:dyDescent="0.3">
      <c r="A241" s="80">
        <v>44021</v>
      </c>
      <c r="B241" s="74">
        <v>30.17</v>
      </c>
      <c r="C241" s="78">
        <f t="shared" si="32"/>
        <v>-7.2548388335333058E-2</v>
      </c>
      <c r="D241" s="76">
        <f t="shared" si="33"/>
        <v>9.6854657278077752E-2</v>
      </c>
      <c r="E241" s="76">
        <f t="shared" si="34"/>
        <v>1.5314065949686499</v>
      </c>
      <c r="F241" s="82"/>
      <c r="G241" s="78"/>
      <c r="H241" s="78"/>
      <c r="I241" s="83"/>
      <c r="J241" s="83"/>
      <c r="K241" s="78"/>
      <c r="L241" s="81">
        <f t="shared" si="35"/>
        <v>33.619345523052054</v>
      </c>
    </row>
    <row r="242" spans="1:12" ht="15.75" customHeight="1" x14ac:dyDescent="0.3">
      <c r="A242" s="80">
        <v>44020</v>
      </c>
      <c r="B242" s="74">
        <v>32.529998999999997</v>
      </c>
      <c r="C242" s="78">
        <f t="shared" si="32"/>
        <v>-6.1443934299365566E-4</v>
      </c>
      <c r="D242" s="76">
        <f t="shared" si="33"/>
        <v>9.6574750400930248E-2</v>
      </c>
      <c r="E242" s="76">
        <f t="shared" si="34"/>
        <v>1.5269808786459949</v>
      </c>
      <c r="F242" s="82"/>
      <c r="G242" s="78"/>
      <c r="H242" s="78"/>
      <c r="I242" s="83"/>
      <c r="J242" s="83"/>
      <c r="K242" s="78"/>
      <c r="L242" s="81">
        <f t="shared" si="35"/>
        <v>36.249163945824911</v>
      </c>
    </row>
    <row r="243" spans="1:12" ht="15.75" customHeight="1" x14ac:dyDescent="0.3">
      <c r="A243" s="80">
        <v>44019</v>
      </c>
      <c r="B243" s="74">
        <v>32.549999</v>
      </c>
      <c r="C243" s="78">
        <f t="shared" si="32"/>
        <v>-7.5546721827512764E-2</v>
      </c>
      <c r="D243" s="76">
        <f t="shared" si="33"/>
        <v>9.671245553013598E-2</v>
      </c>
      <c r="E243" s="76">
        <f t="shared" si="34"/>
        <v>1.5291581879148841</v>
      </c>
      <c r="F243" s="82"/>
      <c r="G243" s="78"/>
      <c r="H243" s="78"/>
      <c r="I243" s="83"/>
      <c r="J243" s="83"/>
      <c r="K243" s="78"/>
      <c r="L243" s="81">
        <f t="shared" si="35"/>
        <v>36.271450552071556</v>
      </c>
    </row>
    <row r="244" spans="1:12" ht="15.75" customHeight="1" x14ac:dyDescent="0.3">
      <c r="A244" s="80">
        <v>44018</v>
      </c>
      <c r="B244" s="74">
        <v>35.209999000000003</v>
      </c>
      <c r="C244" s="78">
        <f t="shared" si="32"/>
        <v>3.1341535774503049E-2</v>
      </c>
      <c r="D244" s="76">
        <f t="shared" si="33"/>
        <v>9.6432425929348142E-2</v>
      </c>
      <c r="E244" s="76">
        <f t="shared" si="34"/>
        <v>1.5247305311610979</v>
      </c>
      <c r="F244" s="82"/>
      <c r="G244" s="78"/>
      <c r="H244" s="78"/>
      <c r="I244" s="83"/>
      <c r="J244" s="83"/>
      <c r="K244" s="78"/>
      <c r="L244" s="81">
        <f t="shared" si="35"/>
        <v>39.235569182874293</v>
      </c>
    </row>
    <row r="245" spans="1:12" ht="15.75" customHeight="1" x14ac:dyDescent="0.3">
      <c r="A245" s="80">
        <v>44014</v>
      </c>
      <c r="B245" s="74">
        <v>34.139999000000003</v>
      </c>
      <c r="C245" s="78">
        <f t="shared" si="32"/>
        <v>-8.9986064151347245E-3</v>
      </c>
      <c r="D245" s="76">
        <f t="shared" si="33"/>
        <v>9.6535974715584852E-2</v>
      </c>
      <c r="E245" s="76">
        <f t="shared" si="34"/>
        <v>1.5263677812283674</v>
      </c>
      <c r="F245" s="82"/>
      <c r="G245" s="78"/>
      <c r="H245" s="78"/>
      <c r="I245" s="83"/>
      <c r="J245" s="83"/>
      <c r="K245" s="78"/>
      <c r="L245" s="81">
        <f t="shared" si="35"/>
        <v>38.043235748679209</v>
      </c>
    </row>
    <row r="246" spans="1:12" ht="15.75" customHeight="1" x14ac:dyDescent="0.3">
      <c r="A246" s="80">
        <v>44013</v>
      </c>
      <c r="B246" s="74">
        <v>34.450001</v>
      </c>
      <c r="C246" s="78">
        <f t="shared" si="32"/>
        <v>-4.6229412128591107E-3</v>
      </c>
      <c r="D246" s="76">
        <f t="shared" si="33"/>
        <v>9.6750457002707374E-2</v>
      </c>
      <c r="E246" s="76">
        <f t="shared" si="34"/>
        <v>1.5297590439537143</v>
      </c>
      <c r="F246" s="82"/>
      <c r="G246" s="78"/>
      <c r="H246" s="78"/>
      <c r="I246" s="83"/>
      <c r="J246" s="83"/>
      <c r="K246" s="78"/>
      <c r="L246" s="81">
        <f t="shared" si="35"/>
        <v>38.388680374162703</v>
      </c>
    </row>
    <row r="247" spans="1:12" ht="15.75" customHeight="1" x14ac:dyDescent="0.3">
      <c r="A247" s="80">
        <v>44012</v>
      </c>
      <c r="B247" s="74">
        <v>34.610000999999997</v>
      </c>
      <c r="C247" s="78">
        <f t="shared" si="32"/>
        <v>-1.8712758718457789E-2</v>
      </c>
      <c r="D247" s="76">
        <f t="shared" si="33"/>
        <v>9.679702880748603E-2</v>
      </c>
      <c r="E247" s="76">
        <f t="shared" si="34"/>
        <v>1.5304954088429406</v>
      </c>
      <c r="F247" s="82"/>
      <c r="G247" s="78"/>
      <c r="H247" s="78"/>
      <c r="I247" s="83"/>
      <c r="J247" s="83"/>
      <c r="K247" s="78"/>
      <c r="L247" s="81">
        <f t="shared" si="35"/>
        <v>38.566973224135793</v>
      </c>
    </row>
    <row r="248" spans="1:12" ht="15.75" customHeight="1" x14ac:dyDescent="0.3">
      <c r="A248" s="80">
        <v>44011</v>
      </c>
      <c r="B248" s="74">
        <v>35.270000000000003</v>
      </c>
      <c r="C248" s="78">
        <f t="shared" si="32"/>
        <v>7.2362452793020671E-2</v>
      </c>
      <c r="D248" s="76">
        <f t="shared" si="33"/>
        <v>9.6806903904157901E-2</v>
      </c>
      <c r="E248" s="76">
        <f t="shared" si="34"/>
        <v>1.5306515478309279</v>
      </c>
      <c r="F248" s="82"/>
      <c r="G248" s="78"/>
      <c r="H248" s="78"/>
      <c r="I248" s="83"/>
      <c r="J248" s="83"/>
      <c r="K248" s="78"/>
      <c r="L248" s="81">
        <f t="shared" si="35"/>
        <v>39.30243011594451</v>
      </c>
    </row>
    <row r="249" spans="1:12" ht="15.75" customHeight="1" x14ac:dyDescent="0.3">
      <c r="A249" s="80">
        <v>44008</v>
      </c>
      <c r="B249" s="74">
        <v>32.889999000000003</v>
      </c>
      <c r="C249" s="78">
        <f t="shared" si="32"/>
        <v>-5.1888153701013295E-2</v>
      </c>
      <c r="D249" s="76">
        <f t="shared" si="33"/>
        <v>9.6472670814842398E-2</v>
      </c>
      <c r="E249" s="76">
        <f t="shared" si="34"/>
        <v>1.5253668586727704</v>
      </c>
      <c r="F249" s="82"/>
      <c r="G249" s="78"/>
      <c r="H249" s="78"/>
      <c r="I249" s="83"/>
      <c r="J249" s="83"/>
      <c r="K249" s="78"/>
      <c r="L249" s="81">
        <f t="shared" si="35"/>
        <v>36.650322858264389</v>
      </c>
    </row>
    <row r="250" spans="1:12" ht="15.75" customHeight="1" x14ac:dyDescent="0.3">
      <c r="A250" s="80">
        <v>44007</v>
      </c>
      <c r="B250" s="74">
        <v>34.689999</v>
      </c>
      <c r="C250" s="78">
        <f t="shared" si="32"/>
        <v>4.8986967039613027E-2</v>
      </c>
      <c r="D250" s="76">
        <f t="shared" si="33"/>
        <v>9.6346533515894492E-2</v>
      </c>
      <c r="E250" s="76">
        <f t="shared" si="34"/>
        <v>1.5233724528598858</v>
      </c>
      <c r="F250" s="82"/>
      <c r="G250" s="78"/>
      <c r="H250" s="78"/>
      <c r="I250" s="83"/>
      <c r="J250" s="83"/>
      <c r="K250" s="78"/>
      <c r="L250" s="81">
        <f t="shared" si="35"/>
        <v>38.656117420461726</v>
      </c>
    </row>
    <row r="251" spans="1:12" ht="15.75" customHeight="1" x14ac:dyDescent="0.3">
      <c r="A251" s="80">
        <v>44006</v>
      </c>
      <c r="B251" s="74">
        <v>33.07</v>
      </c>
      <c r="C251" s="78">
        <f t="shared" si="32"/>
        <v>-8.3425771428726647E-2</v>
      </c>
      <c r="D251" s="76">
        <f t="shared" si="33"/>
        <v>9.6190148004748552E-2</v>
      </c>
      <c r="E251" s="76">
        <f t="shared" si="34"/>
        <v>1.5208997808185318</v>
      </c>
      <c r="F251" s="82"/>
      <c r="G251" s="78"/>
      <c r="H251" s="78"/>
      <c r="I251" s="83"/>
      <c r="J251" s="83"/>
      <c r="K251" s="78"/>
      <c r="L251" s="81">
        <f t="shared" si="35"/>
        <v>36.850903428814433</v>
      </c>
    </row>
    <row r="252" spans="1:12" ht="15.75" customHeight="1" x14ac:dyDescent="0.3">
      <c r="A252" s="80">
        <v>44005</v>
      </c>
      <c r="B252" s="74">
        <v>36.080002</v>
      </c>
      <c r="C252" s="78">
        <f t="shared" si="32"/>
        <v>-1.2588915911633247E-2</v>
      </c>
      <c r="D252" s="76">
        <f t="shared" si="33"/>
        <v>9.5840978983375388E-2</v>
      </c>
      <c r="E252" s="76">
        <f t="shared" si="34"/>
        <v>1.5153789338389756</v>
      </c>
      <c r="F252" s="82"/>
      <c r="G252" s="78"/>
      <c r="H252" s="78"/>
      <c r="I252" s="83"/>
      <c r="J252" s="83"/>
      <c r="K252" s="78"/>
      <c r="L252" s="81">
        <f t="shared" si="35"/>
        <v>40.205039897593942</v>
      </c>
    </row>
    <row r="253" spans="1:12" ht="15.75" customHeight="1" x14ac:dyDescent="0.3">
      <c r="A253" s="80">
        <v>44004</v>
      </c>
      <c r="B253" s="74">
        <v>36.540000999999997</v>
      </c>
      <c r="C253" s="78">
        <f t="shared" si="32"/>
        <v>-8.1432953311619816E-3</v>
      </c>
      <c r="D253" s="76">
        <f t="shared" si="33"/>
        <v>9.5843293636983767E-2</v>
      </c>
      <c r="E253" s="76">
        <f t="shared" si="34"/>
        <v>1.5154155317259597</v>
      </c>
      <c r="F253" s="82"/>
      <c r="G253" s="78"/>
      <c r="H253" s="78"/>
      <c r="I253" s="83"/>
      <c r="J253" s="83"/>
      <c r="K253" s="78"/>
      <c r="L253" s="81">
        <f t="shared" si="35"/>
        <v>40.717630726936278</v>
      </c>
    </row>
    <row r="254" spans="1:12" ht="15.75" customHeight="1" x14ac:dyDescent="0.3">
      <c r="A254" s="80">
        <v>44001</v>
      </c>
      <c r="B254" s="74">
        <v>36.840000000000003</v>
      </c>
      <c r="C254" s="78">
        <f t="shared" si="32"/>
        <v>-6.3548551093035033E-2</v>
      </c>
      <c r="D254" s="76">
        <f t="shared" si="33"/>
        <v>9.5878225598735115E-2</v>
      </c>
      <c r="E254" s="76">
        <f t="shared" si="34"/>
        <v>1.5159678545373203</v>
      </c>
      <c r="F254" s="82"/>
      <c r="G254" s="78"/>
      <c r="H254" s="78"/>
      <c r="I254" s="83"/>
      <c r="J254" s="83"/>
      <c r="K254" s="78"/>
      <c r="L254" s="81">
        <f t="shared" si="35"/>
        <v>41.051928706305532</v>
      </c>
    </row>
    <row r="255" spans="1:12" ht="15.75" customHeight="1" x14ac:dyDescent="0.3">
      <c r="A255" s="80">
        <v>44000</v>
      </c>
      <c r="B255" s="74">
        <v>39.340000000000003</v>
      </c>
      <c r="C255" s="78">
        <f t="shared" si="32"/>
        <v>2.2929936305733367E-3</v>
      </c>
      <c r="D255" s="76">
        <f t="shared" si="33"/>
        <v>9.5685974512452185E-2</v>
      </c>
      <c r="E255" s="76">
        <f t="shared" si="34"/>
        <v>1.5129280979608424</v>
      </c>
      <c r="F255" s="82"/>
      <c r="G255" s="78"/>
      <c r="H255" s="78"/>
      <c r="I255" s="83"/>
      <c r="J255" s="83"/>
      <c r="K255" s="78"/>
      <c r="L255" s="81">
        <f t="shared" si="35"/>
        <v>43.837754487135165</v>
      </c>
    </row>
    <row r="256" spans="1:12" ht="15.75" customHeight="1" x14ac:dyDescent="0.3">
      <c r="A256" s="80">
        <v>43999</v>
      </c>
      <c r="B256" s="74">
        <v>39.25</v>
      </c>
      <c r="C256" s="78">
        <f t="shared" si="32"/>
        <v>-2.3874633769575659E-2</v>
      </c>
      <c r="D256" s="76">
        <f t="shared" si="33"/>
        <v>9.5684789149053318E-2</v>
      </c>
      <c r="E256" s="76">
        <f t="shared" si="34"/>
        <v>1.5129093557198652</v>
      </c>
      <c r="F256" s="82"/>
      <c r="G256" s="78"/>
      <c r="H256" s="78"/>
      <c r="I256" s="83"/>
      <c r="J256" s="83"/>
      <c r="K256" s="78"/>
      <c r="L256" s="81">
        <f t="shared" si="35"/>
        <v>43.737464759025293</v>
      </c>
    </row>
    <row r="257" spans="1:12" ht="15.75" customHeight="1" x14ac:dyDescent="0.3">
      <c r="A257" s="80">
        <v>43998</v>
      </c>
      <c r="B257" s="74">
        <v>40.209999000000003</v>
      </c>
      <c r="C257" s="78">
        <f t="shared" si="32"/>
        <v>3.1025615384615568E-2</v>
      </c>
      <c r="D257" s="76">
        <f t="shared" si="33"/>
        <v>9.5665031344937188E-2</v>
      </c>
      <c r="E257" s="76">
        <f t="shared" si="34"/>
        <v>1.5125969574070131</v>
      </c>
      <c r="F257" s="82"/>
      <c r="G257" s="76"/>
      <c r="H257" s="78"/>
      <c r="I257" s="76"/>
      <c r="J257" s="76"/>
      <c r="K257" s="78"/>
      <c r="L257" s="81">
        <f t="shared" si="35"/>
        <v>44.807220744533566</v>
      </c>
    </row>
    <row r="258" spans="1:12" ht="15.75" customHeight="1" x14ac:dyDescent="0.3">
      <c r="A258" s="80">
        <v>43997</v>
      </c>
      <c r="B258" s="74">
        <v>39</v>
      </c>
      <c r="C258" s="78">
        <f t="shared" ref="C258:C321" si="36">B258/B259-1</f>
        <v>-1.6641452344931862E-2</v>
      </c>
      <c r="D258" s="76">
        <f t="shared" ref="D258:D321" si="37">_xlfn.STDEV.P(C258:C347)</f>
        <v>9.5606755534037094E-2</v>
      </c>
      <c r="E258" s="76">
        <f t="shared" ref="E258:E321" si="38">D258*SQRT(250)</f>
        <v>1.5116755359323253</v>
      </c>
      <c r="F258" s="82"/>
      <c r="G258" s="76"/>
      <c r="H258" s="78"/>
      <c r="I258" s="76"/>
      <c r="J258" s="76"/>
      <c r="K258" s="78"/>
      <c r="L258" s="81">
        <f t="shared" ref="L258:L321" si="39">L259*(1+C258)</f>
        <v>43.458882180942325</v>
      </c>
    </row>
    <row r="259" spans="1:12" ht="15.75" customHeight="1" x14ac:dyDescent="0.3">
      <c r="A259" s="80">
        <v>43994</v>
      </c>
      <c r="B259" s="74">
        <v>39.659999999999997</v>
      </c>
      <c r="C259" s="78">
        <f t="shared" si="36"/>
        <v>0.19027611044417747</v>
      </c>
      <c r="D259" s="76">
        <f t="shared" si="37"/>
        <v>9.5692903015033595E-2</v>
      </c>
      <c r="E259" s="76">
        <f t="shared" si="38"/>
        <v>1.5130376472055005</v>
      </c>
      <c r="F259" s="82"/>
      <c r="G259" s="76"/>
      <c r="H259" s="78"/>
      <c r="I259" s="76"/>
      <c r="J259" s="76"/>
      <c r="K259" s="78"/>
      <c r="L259" s="81">
        <f t="shared" si="39"/>
        <v>44.194340187081345</v>
      </c>
    </row>
    <row r="260" spans="1:12" ht="15.75" customHeight="1" x14ac:dyDescent="0.3">
      <c r="A260" s="80">
        <v>43993</v>
      </c>
      <c r="B260" s="74">
        <v>33.32</v>
      </c>
      <c r="C260" s="78">
        <f t="shared" si="36"/>
        <v>-0.1611279163865077</v>
      </c>
      <c r="D260" s="76">
        <f t="shared" si="37"/>
        <v>9.3674439492795386E-2</v>
      </c>
      <c r="E260" s="76">
        <f t="shared" si="38"/>
        <v>1.4811229366843071</v>
      </c>
      <c r="F260" s="82"/>
      <c r="G260" s="76"/>
      <c r="H260" s="78"/>
      <c r="I260" s="76"/>
      <c r="J260" s="76"/>
      <c r="K260" s="78"/>
      <c r="L260" s="81">
        <f t="shared" si="39"/>
        <v>37.129486006897395</v>
      </c>
    </row>
    <row r="261" spans="1:12" ht="15.75" customHeight="1" x14ac:dyDescent="0.3">
      <c r="A261" s="80">
        <v>43992</v>
      </c>
      <c r="B261" s="74">
        <v>39.720001000000003</v>
      </c>
      <c r="C261" s="78">
        <f t="shared" si="36"/>
        <v>-0.1102150114295477</v>
      </c>
      <c r="D261" s="76">
        <f t="shared" si="37"/>
        <v>9.219199219930363E-2</v>
      </c>
      <c r="E261" s="76">
        <f t="shared" si="38"/>
        <v>1.4576833868913768</v>
      </c>
      <c r="F261" s="82"/>
      <c r="G261" s="76"/>
      <c r="H261" s="78"/>
      <c r="I261" s="76"/>
      <c r="J261" s="76"/>
      <c r="K261" s="78"/>
      <c r="L261" s="81">
        <f t="shared" si="39"/>
        <v>44.261201120151583</v>
      </c>
    </row>
    <row r="262" spans="1:12" ht="15.75" customHeight="1" x14ac:dyDescent="0.3">
      <c r="A262" s="80">
        <v>43991</v>
      </c>
      <c r="B262" s="74">
        <v>44.639999000000003</v>
      </c>
      <c r="C262" s="78">
        <f t="shared" si="36"/>
        <v>-8.3179299305387033E-2</v>
      </c>
      <c r="D262" s="76">
        <f t="shared" si="37"/>
        <v>9.1564349597211117E-2</v>
      </c>
      <c r="E262" s="76">
        <f t="shared" si="38"/>
        <v>1.4477594859955412</v>
      </c>
      <c r="F262" s="82"/>
      <c r="G262" s="76"/>
      <c r="H262" s="78"/>
      <c r="I262" s="76"/>
      <c r="J262" s="76"/>
      <c r="K262" s="78"/>
      <c r="L262" s="81">
        <f t="shared" si="39"/>
        <v>49.743704028163684</v>
      </c>
    </row>
    <row r="263" spans="1:12" ht="15.75" customHeight="1" x14ac:dyDescent="0.3">
      <c r="A263" s="80">
        <v>43990</v>
      </c>
      <c r="B263" s="74">
        <v>48.689999</v>
      </c>
      <c r="C263" s="78">
        <f t="shared" si="36"/>
        <v>0.14807825984437639</v>
      </c>
      <c r="D263" s="76">
        <f t="shared" si="37"/>
        <v>9.1230412947329129E-2</v>
      </c>
      <c r="E263" s="76">
        <f t="shared" si="38"/>
        <v>1.4424794839563748</v>
      </c>
      <c r="F263" s="82"/>
      <c r="G263" s="76"/>
      <c r="H263" s="78"/>
      <c r="I263" s="76"/>
      <c r="J263" s="76"/>
      <c r="K263" s="78"/>
      <c r="L263" s="81">
        <f t="shared" si="39"/>
        <v>54.256741793107693</v>
      </c>
    </row>
    <row r="264" spans="1:12" ht="15.75" customHeight="1" x14ac:dyDescent="0.3">
      <c r="A264" s="80">
        <v>43987</v>
      </c>
      <c r="B264" s="74">
        <v>42.41</v>
      </c>
      <c r="C264" s="78">
        <f t="shared" si="36"/>
        <v>8.4654786938863635E-2</v>
      </c>
      <c r="D264" s="76">
        <f t="shared" si="37"/>
        <v>8.9888120894737356E-2</v>
      </c>
      <c r="E264" s="76">
        <f t="shared" si="38"/>
        <v>1.4212559830997122</v>
      </c>
      <c r="F264" s="82"/>
      <c r="G264" s="76"/>
      <c r="H264" s="78"/>
      <c r="I264" s="76"/>
      <c r="J264" s="76"/>
      <c r="K264" s="78"/>
      <c r="L264" s="81">
        <f t="shared" si="39"/>
        <v>47.258748545993953</v>
      </c>
    </row>
    <row r="265" spans="1:12" ht="15.75" customHeight="1" x14ac:dyDescent="0.3">
      <c r="A265" s="80">
        <v>43986</v>
      </c>
      <c r="B265" s="74">
        <v>39.099997999999999</v>
      </c>
      <c r="C265" s="78">
        <f t="shared" si="36"/>
        <v>0.16196123851641975</v>
      </c>
      <c r="D265" s="76">
        <f t="shared" si="37"/>
        <v>8.9413356883289816E-2</v>
      </c>
      <c r="E265" s="76">
        <f t="shared" si="38"/>
        <v>1.4137493049634497</v>
      </c>
      <c r="F265" s="82"/>
      <c r="G265" s="76"/>
      <c r="H265" s="78"/>
      <c r="I265" s="76"/>
      <c r="J265" s="76"/>
      <c r="K265" s="78"/>
      <c r="L265" s="81">
        <f t="shared" si="39"/>
        <v>43.570312983514896</v>
      </c>
    </row>
    <row r="266" spans="1:12" ht="15.75" customHeight="1" x14ac:dyDescent="0.3">
      <c r="A266" s="80">
        <v>43985</v>
      </c>
      <c r="B266" s="74">
        <v>33.650002000000001</v>
      </c>
      <c r="C266" s="78">
        <f t="shared" si="36"/>
        <v>0.12504185891006347</v>
      </c>
      <c r="D266" s="76">
        <f t="shared" si="37"/>
        <v>8.7813302228993834E-2</v>
      </c>
      <c r="E266" s="76">
        <f t="shared" si="38"/>
        <v>1.3884502195218067</v>
      </c>
      <c r="F266" s="82"/>
      <c r="G266" s="76"/>
      <c r="H266" s="78"/>
      <c r="I266" s="76"/>
      <c r="J266" s="76"/>
      <c r="K266" s="78"/>
      <c r="L266" s="81">
        <f t="shared" si="39"/>
        <v>37.497217238627535</v>
      </c>
    </row>
    <row r="267" spans="1:12" ht="15.75" customHeight="1" x14ac:dyDescent="0.3">
      <c r="A267" s="80">
        <v>43984</v>
      </c>
      <c r="B267" s="74">
        <v>29.91</v>
      </c>
      <c r="C267" s="78">
        <f t="shared" si="36"/>
        <v>1.5274983546333498E-2</v>
      </c>
      <c r="D267" s="76">
        <f t="shared" si="37"/>
        <v>8.6758589256881707E-2</v>
      </c>
      <c r="E267" s="76">
        <f t="shared" si="38"/>
        <v>1.3717737431738068</v>
      </c>
      <c r="F267" s="82"/>
      <c r="G267" s="76"/>
      <c r="H267" s="78"/>
      <c r="I267" s="76"/>
      <c r="J267" s="76"/>
      <c r="K267" s="78"/>
      <c r="L267" s="81">
        <f t="shared" si="39"/>
        <v>33.329619641845774</v>
      </c>
    </row>
    <row r="268" spans="1:12" ht="15.75" customHeight="1" x14ac:dyDescent="0.3">
      <c r="A268" s="80">
        <v>43983</v>
      </c>
      <c r="B268" s="74">
        <v>29.459999</v>
      </c>
      <c r="C268" s="78">
        <f t="shared" si="36"/>
        <v>5.0641866952857884E-2</v>
      </c>
      <c r="D268" s="76">
        <f t="shared" si="37"/>
        <v>8.6768647840668886E-2</v>
      </c>
      <c r="E268" s="76">
        <f t="shared" si="38"/>
        <v>1.3719327833478225</v>
      </c>
      <c r="F268" s="82"/>
      <c r="G268" s="76"/>
      <c r="H268" s="78"/>
      <c r="I268" s="76"/>
      <c r="J268" s="76"/>
      <c r="K268" s="78"/>
      <c r="L268" s="81">
        <f t="shared" si="39"/>
        <v>32.828169886966123</v>
      </c>
    </row>
    <row r="269" spans="1:12" ht="15.75" customHeight="1" x14ac:dyDescent="0.3">
      <c r="A269" s="80">
        <v>43980</v>
      </c>
      <c r="B269" s="74">
        <v>28.040001</v>
      </c>
      <c r="C269" s="78">
        <f t="shared" si="36"/>
        <v>-2.942187710009958E-2</v>
      </c>
      <c r="D269" s="76">
        <f t="shared" si="37"/>
        <v>8.6574666531146066E-2</v>
      </c>
      <c r="E269" s="76">
        <f t="shared" si="38"/>
        <v>1.3688656695398513</v>
      </c>
      <c r="F269" s="82"/>
      <c r="G269" s="76"/>
      <c r="H269" s="78"/>
      <c r="I269" s="76"/>
      <c r="J269" s="76"/>
      <c r="K269" s="78"/>
      <c r="L269" s="81">
        <f t="shared" si="39"/>
        <v>31.24582307211551</v>
      </c>
    </row>
    <row r="270" spans="1:12" ht="15.75" customHeight="1" x14ac:dyDescent="0.3">
      <c r="A270" s="80">
        <v>43979</v>
      </c>
      <c r="B270" s="74">
        <v>28.889999</v>
      </c>
      <c r="C270" s="78">
        <f t="shared" si="36"/>
        <v>-5.865108964968746E-2</v>
      </c>
      <c r="D270" s="76">
        <f t="shared" si="37"/>
        <v>8.6625425661951763E-2</v>
      </c>
      <c r="E270" s="76">
        <f t="shared" si="38"/>
        <v>1.3696682418668336</v>
      </c>
      <c r="F270" s="82"/>
      <c r="G270" s="76"/>
      <c r="H270" s="78"/>
      <c r="I270" s="76"/>
      <c r="J270" s="76"/>
      <c r="K270" s="78"/>
      <c r="L270" s="81">
        <f t="shared" si="39"/>
        <v>32.19300160893696</v>
      </c>
    </row>
    <row r="271" spans="1:12" ht="15.75" customHeight="1" x14ac:dyDescent="0.3">
      <c r="A271" s="80">
        <v>43978</v>
      </c>
      <c r="B271" s="74">
        <v>30.690000999999999</v>
      </c>
      <c r="C271" s="78">
        <f t="shared" si="36"/>
        <v>3.8930262730864529E-2</v>
      </c>
      <c r="D271" s="76">
        <f t="shared" si="37"/>
        <v>8.6469412824057734E-2</v>
      </c>
      <c r="E271" s="76">
        <f t="shared" si="38"/>
        <v>1.3672014623069746</v>
      </c>
      <c r="F271" s="82"/>
      <c r="G271" s="76"/>
      <c r="H271" s="78"/>
      <c r="I271" s="76"/>
      <c r="J271" s="76"/>
      <c r="K271" s="78"/>
      <c r="L271" s="81">
        <f t="shared" si="39"/>
        <v>34.198798399794917</v>
      </c>
    </row>
    <row r="272" spans="1:12" ht="15.75" customHeight="1" x14ac:dyDescent="0.3">
      <c r="A272" s="80">
        <v>43977</v>
      </c>
      <c r="B272" s="74">
        <v>29.540001</v>
      </c>
      <c r="C272" s="78">
        <f t="shared" si="36"/>
        <v>0.1629921653543307</v>
      </c>
      <c r="D272" s="76">
        <f t="shared" si="37"/>
        <v>8.635897775419013E-2</v>
      </c>
      <c r="E272" s="76">
        <f t="shared" si="38"/>
        <v>1.3654553305352675</v>
      </c>
      <c r="F272" s="82"/>
      <c r="G272" s="76"/>
      <c r="H272" s="78"/>
      <c r="I272" s="76"/>
      <c r="J272" s="76"/>
      <c r="K272" s="78"/>
      <c r="L272" s="81">
        <f t="shared" si="39"/>
        <v>32.917318540613287</v>
      </c>
    </row>
    <row r="273" spans="1:12" ht="15.75" customHeight="1" x14ac:dyDescent="0.3">
      <c r="A273" s="80">
        <v>43973</v>
      </c>
      <c r="B273" s="74">
        <v>25.4</v>
      </c>
      <c r="C273" s="78">
        <f t="shared" si="36"/>
        <v>-1.7027863777089869E-2</v>
      </c>
      <c r="D273" s="76">
        <f t="shared" si="37"/>
        <v>8.4444495348420662E-2</v>
      </c>
      <c r="E273" s="76">
        <f t="shared" si="38"/>
        <v>1.3351847058225164</v>
      </c>
      <c r="F273" s="82"/>
      <c r="G273" s="76"/>
      <c r="H273" s="78"/>
      <c r="I273" s="76"/>
      <c r="J273" s="76"/>
      <c r="K273" s="78"/>
      <c r="L273" s="81">
        <f t="shared" si="39"/>
        <v>28.303989933229101</v>
      </c>
    </row>
    <row r="274" spans="1:12" ht="15.75" customHeight="1" x14ac:dyDescent="0.3">
      <c r="A274" s="80">
        <v>43972</v>
      </c>
      <c r="B274" s="74">
        <v>25.84</v>
      </c>
      <c r="C274" s="78">
        <f t="shared" si="36"/>
        <v>3.7334403853873876E-2</v>
      </c>
      <c r="D274" s="76">
        <f t="shared" si="37"/>
        <v>8.4469886827475305E-2</v>
      </c>
      <c r="E274" s="76">
        <f t="shared" si="38"/>
        <v>1.3355861803573821</v>
      </c>
      <c r="F274" s="82"/>
      <c r="G274" s="76"/>
      <c r="H274" s="78"/>
      <c r="I274" s="76"/>
      <c r="J274" s="76"/>
      <c r="K274" s="78"/>
      <c r="L274" s="81">
        <f t="shared" si="39"/>
        <v>28.79429527065512</v>
      </c>
    </row>
    <row r="275" spans="1:12" ht="15.75" customHeight="1" x14ac:dyDescent="0.3">
      <c r="A275" s="80">
        <v>43971</v>
      </c>
      <c r="B275" s="74">
        <v>24.91</v>
      </c>
      <c r="C275" s="78">
        <f t="shared" si="36"/>
        <v>5.1942567567567544E-2</v>
      </c>
      <c r="D275" s="76">
        <f t="shared" si="37"/>
        <v>8.4324493755472116E-2</v>
      </c>
      <c r="E275" s="76">
        <f t="shared" si="38"/>
        <v>1.3332873140396873</v>
      </c>
      <c r="F275" s="82"/>
      <c r="G275" s="76"/>
      <c r="H275" s="78"/>
      <c r="I275" s="76"/>
      <c r="J275" s="76"/>
      <c r="K275" s="78"/>
      <c r="L275" s="81">
        <f t="shared" si="39"/>
        <v>27.757968080186497</v>
      </c>
    </row>
    <row r="276" spans="1:12" ht="15.75" customHeight="1" x14ac:dyDescent="0.3">
      <c r="A276" s="80">
        <v>43970</v>
      </c>
      <c r="B276" s="74">
        <v>23.68</v>
      </c>
      <c r="C276" s="78">
        <f t="shared" si="36"/>
        <v>-1.8648943997055412E-2</v>
      </c>
      <c r="D276" s="76">
        <f t="shared" si="37"/>
        <v>8.4067863512110222E-2</v>
      </c>
      <c r="E276" s="76">
        <f t="shared" si="38"/>
        <v>1.329229633612153</v>
      </c>
      <c r="F276" s="82"/>
      <c r="G276" s="76"/>
      <c r="H276" s="78"/>
      <c r="I276" s="76"/>
      <c r="J276" s="76"/>
      <c r="K276" s="78"/>
      <c r="L276" s="81">
        <f t="shared" si="39"/>
        <v>26.387341796018315</v>
      </c>
    </row>
    <row r="277" spans="1:12" ht="15.75" customHeight="1" x14ac:dyDescent="0.3">
      <c r="A277" s="80">
        <v>43969</v>
      </c>
      <c r="B277" s="74">
        <v>24.129999000000002</v>
      </c>
      <c r="C277" s="78">
        <f t="shared" si="36"/>
        <v>0.21134533132530109</v>
      </c>
      <c r="D277" s="76">
        <f t="shared" si="37"/>
        <v>8.408540811583376E-2</v>
      </c>
      <c r="E277" s="76">
        <f t="shared" si="38"/>
        <v>1.3295070381542102</v>
      </c>
      <c r="F277" s="82"/>
      <c r="G277" s="76"/>
      <c r="H277" s="78"/>
      <c r="I277" s="76"/>
      <c r="J277" s="76"/>
      <c r="K277" s="78"/>
      <c r="L277" s="81">
        <f t="shared" si="39"/>
        <v>26.88878932223734</v>
      </c>
    </row>
    <row r="278" spans="1:12" ht="15.75" customHeight="1" x14ac:dyDescent="0.3">
      <c r="A278" s="80">
        <v>43966</v>
      </c>
      <c r="B278" s="74">
        <v>19.920000000000002</v>
      </c>
      <c r="C278" s="78">
        <f t="shared" si="36"/>
        <v>-1.8719163483702506E-2</v>
      </c>
      <c r="D278" s="76">
        <f t="shared" si="37"/>
        <v>8.0753828976823552E-2</v>
      </c>
      <c r="E278" s="76">
        <f t="shared" si="38"/>
        <v>1.2768301467323353</v>
      </c>
      <c r="F278" s="82"/>
      <c r="G278" s="76"/>
      <c r="H278" s="78"/>
      <c r="I278" s="76"/>
      <c r="J278" s="76"/>
      <c r="K278" s="78"/>
      <c r="L278" s="81">
        <f t="shared" si="39"/>
        <v>22.197459821650547</v>
      </c>
    </row>
    <row r="279" spans="1:12" ht="15.75" customHeight="1" x14ac:dyDescent="0.3">
      <c r="A279" s="80">
        <v>43965</v>
      </c>
      <c r="B279" s="74">
        <v>20.299999</v>
      </c>
      <c r="C279" s="78">
        <f t="shared" si="36"/>
        <v>-1.9797200376494462E-2</v>
      </c>
      <c r="D279" s="76">
        <f t="shared" si="37"/>
        <v>8.0751727539687235E-2</v>
      </c>
      <c r="E279" s="76">
        <f t="shared" si="38"/>
        <v>1.2767969200937832</v>
      </c>
      <c r="F279" s="82"/>
      <c r="G279" s="76"/>
      <c r="H279" s="78"/>
      <c r="I279" s="76"/>
      <c r="J279" s="76"/>
      <c r="K279" s="78"/>
      <c r="L279" s="81">
        <f t="shared" si="39"/>
        <v>22.620904226006335</v>
      </c>
    </row>
    <row r="280" spans="1:12" ht="15.75" customHeight="1" x14ac:dyDescent="0.3">
      <c r="A280" s="80">
        <v>43964</v>
      </c>
      <c r="B280" s="74">
        <v>20.709999</v>
      </c>
      <c r="C280" s="78">
        <f t="shared" si="36"/>
        <v>-9.0070342706502715E-2</v>
      </c>
      <c r="D280" s="76">
        <f t="shared" si="37"/>
        <v>8.0755587260512435E-2</v>
      </c>
      <c r="E280" s="76">
        <f t="shared" si="38"/>
        <v>1.2768579476384831</v>
      </c>
      <c r="F280" s="82"/>
      <c r="G280" s="76"/>
      <c r="H280" s="78"/>
      <c r="I280" s="76"/>
      <c r="J280" s="76"/>
      <c r="K280" s="78"/>
      <c r="L280" s="81">
        <f t="shared" si="39"/>
        <v>23.077779654062397</v>
      </c>
    </row>
    <row r="281" spans="1:12" ht="15.75" customHeight="1" x14ac:dyDescent="0.3">
      <c r="A281" s="80">
        <v>43963</v>
      </c>
      <c r="B281" s="74">
        <v>22.76</v>
      </c>
      <c r="C281" s="78">
        <f t="shared" si="36"/>
        <v>-5.0479726761774146E-2</v>
      </c>
      <c r="D281" s="76">
        <f t="shared" si="37"/>
        <v>8.0341667490242477E-2</v>
      </c>
      <c r="E281" s="76">
        <f t="shared" si="38"/>
        <v>1.2703133014253496</v>
      </c>
      <c r="F281" s="82"/>
      <c r="G281" s="76"/>
      <c r="H281" s="78"/>
      <c r="I281" s="76"/>
      <c r="J281" s="76"/>
      <c r="K281" s="78"/>
      <c r="L281" s="81">
        <f t="shared" si="39"/>
        <v>25.362157908673012</v>
      </c>
    </row>
    <row r="282" spans="1:12" ht="15.75" customHeight="1" x14ac:dyDescent="0.3">
      <c r="A282" s="80">
        <v>43962</v>
      </c>
      <c r="B282" s="74">
        <v>23.969999000000001</v>
      </c>
      <c r="C282" s="78">
        <f t="shared" si="36"/>
        <v>-5.7041738788355612E-2</v>
      </c>
      <c r="D282" s="76">
        <f t="shared" si="37"/>
        <v>8.0298659957956889E-2</v>
      </c>
      <c r="E282" s="76">
        <f t="shared" si="38"/>
        <v>1.2696332926325211</v>
      </c>
      <c r="F282" s="82"/>
      <c r="G282" s="76"/>
      <c r="H282" s="78"/>
      <c r="I282" s="76"/>
      <c r="J282" s="76"/>
      <c r="K282" s="78"/>
      <c r="L282" s="81">
        <f t="shared" si="39"/>
        <v>26.710496472264243</v>
      </c>
    </row>
    <row r="283" spans="1:12" ht="15.75" customHeight="1" x14ac:dyDescent="0.3">
      <c r="A283" s="80">
        <v>43959</v>
      </c>
      <c r="B283" s="74">
        <v>25.42</v>
      </c>
      <c r="C283" s="78">
        <f t="shared" si="36"/>
        <v>0.11736263736263752</v>
      </c>
      <c r="D283" s="76">
        <f t="shared" si="37"/>
        <v>8.0159999401490906E-2</v>
      </c>
      <c r="E283" s="76">
        <f t="shared" si="38"/>
        <v>1.2674408767322267</v>
      </c>
      <c r="F283" s="82"/>
      <c r="G283" s="76"/>
      <c r="H283" s="78"/>
      <c r="I283" s="76"/>
      <c r="J283" s="76"/>
      <c r="K283" s="78"/>
      <c r="L283" s="81">
        <f t="shared" si="39"/>
        <v>28.326276539475742</v>
      </c>
    </row>
    <row r="284" spans="1:12" ht="15.75" customHeight="1" x14ac:dyDescent="0.3">
      <c r="A284" s="80">
        <v>43958</v>
      </c>
      <c r="B284" s="74">
        <v>22.75</v>
      </c>
      <c r="C284" s="78">
        <f t="shared" si="36"/>
        <v>-6.9838498472283295E-3</v>
      </c>
      <c r="D284" s="76">
        <f t="shared" si="37"/>
        <v>7.9012204363979641E-2</v>
      </c>
      <c r="E284" s="76">
        <f t="shared" si="38"/>
        <v>1.2492926437043568</v>
      </c>
      <c r="F284" s="82"/>
      <c r="G284" s="76"/>
      <c r="H284" s="78"/>
      <c r="I284" s="76"/>
      <c r="J284" s="76"/>
      <c r="K284" s="78"/>
      <c r="L284" s="81">
        <f t="shared" si="39"/>
        <v>25.351014605549686</v>
      </c>
    </row>
    <row r="285" spans="1:12" ht="15.75" customHeight="1" x14ac:dyDescent="0.3">
      <c r="A285" s="80">
        <v>43957</v>
      </c>
      <c r="B285" s="74">
        <v>22.91</v>
      </c>
      <c r="C285" s="78">
        <f t="shared" si="36"/>
        <v>-5.0165876858794478E-2</v>
      </c>
      <c r="D285" s="76">
        <f t="shared" si="37"/>
        <v>7.9010842328079076E-2</v>
      </c>
      <c r="E285" s="76">
        <f t="shared" si="38"/>
        <v>1.2492711080258532</v>
      </c>
      <c r="F285" s="82"/>
      <c r="G285" s="76"/>
      <c r="H285" s="78"/>
      <c r="I285" s="76"/>
      <c r="J285" s="76"/>
      <c r="K285" s="78"/>
      <c r="L285" s="81">
        <f t="shared" si="39"/>
        <v>25.529307455522783</v>
      </c>
    </row>
    <row r="286" spans="1:12" ht="15.75" customHeight="1" x14ac:dyDescent="0.3">
      <c r="A286" s="80">
        <v>43956</v>
      </c>
      <c r="B286" s="74">
        <v>24.120000999999998</v>
      </c>
      <c r="C286" s="78">
        <f t="shared" si="36"/>
        <v>-4.5130601741884546E-2</v>
      </c>
      <c r="D286" s="76">
        <f t="shared" si="37"/>
        <v>7.8916710367968559E-2</v>
      </c>
      <c r="E286" s="76">
        <f t="shared" si="38"/>
        <v>1.2477827510530264</v>
      </c>
      <c r="F286" s="82"/>
      <c r="G286" s="76"/>
      <c r="H286" s="78"/>
      <c r="I286" s="76"/>
      <c r="J286" s="76"/>
      <c r="K286" s="78"/>
      <c r="L286" s="81">
        <f t="shared" si="39"/>
        <v>26.877648247774641</v>
      </c>
    </row>
    <row r="287" spans="1:12" ht="15.75" customHeight="1" x14ac:dyDescent="0.3">
      <c r="A287" s="80">
        <v>43955</v>
      </c>
      <c r="B287" s="74">
        <v>25.26</v>
      </c>
      <c r="C287" s="78">
        <f t="shared" si="36"/>
        <v>-5.1089442107834504E-2</v>
      </c>
      <c r="D287" s="76">
        <f t="shared" si="37"/>
        <v>7.883850491089868E-2</v>
      </c>
      <c r="E287" s="76">
        <f t="shared" si="38"/>
        <v>1.2465462142040498</v>
      </c>
      <c r="F287" s="82"/>
      <c r="G287" s="76"/>
      <c r="H287" s="78"/>
      <c r="I287" s="76"/>
      <c r="J287" s="76"/>
      <c r="K287" s="78"/>
      <c r="L287" s="81">
        <f t="shared" si="39"/>
        <v>28.147983689502645</v>
      </c>
    </row>
    <row r="288" spans="1:12" ht="15.75" customHeight="1" x14ac:dyDescent="0.3">
      <c r="A288" s="80">
        <v>43952</v>
      </c>
      <c r="B288" s="74">
        <v>26.620000999999998</v>
      </c>
      <c r="C288" s="78">
        <f t="shared" si="36"/>
        <v>-0.10006757944557132</v>
      </c>
      <c r="D288" s="76">
        <f t="shared" si="37"/>
        <v>7.8732285978737188E-2</v>
      </c>
      <c r="E288" s="76">
        <f t="shared" si="38"/>
        <v>1.2448667454227436</v>
      </c>
      <c r="F288" s="82"/>
      <c r="G288" s="76"/>
      <c r="H288" s="78"/>
      <c r="I288" s="76"/>
      <c r="J288" s="76"/>
      <c r="K288" s="78"/>
      <c r="L288" s="81">
        <f t="shared" si="39"/>
        <v>29.663474028604277</v>
      </c>
    </row>
    <row r="289" spans="1:12" ht="15.75" customHeight="1" x14ac:dyDescent="0.3">
      <c r="A289" s="80">
        <v>43951</v>
      </c>
      <c r="B289" s="74">
        <v>29.58</v>
      </c>
      <c r="C289" s="78">
        <f t="shared" si="36"/>
        <v>-5.2226820000859431E-2</v>
      </c>
      <c r="D289" s="76">
        <f t="shared" si="37"/>
        <v>7.8159464501671522E-2</v>
      </c>
      <c r="E289" s="76">
        <f t="shared" si="38"/>
        <v>1.2358096426217966</v>
      </c>
      <c r="F289" s="82"/>
      <c r="G289" s="76"/>
      <c r="H289" s="78"/>
      <c r="I289" s="76"/>
      <c r="J289" s="76"/>
      <c r="K289" s="78"/>
      <c r="L289" s="81">
        <f t="shared" si="39"/>
        <v>32.961890638776254</v>
      </c>
    </row>
    <row r="290" spans="1:12" ht="15.75" customHeight="1" x14ac:dyDescent="0.3">
      <c r="A290" s="80">
        <v>43950</v>
      </c>
      <c r="B290" s="74">
        <v>31.209999</v>
      </c>
      <c r="C290" s="78">
        <f t="shared" si="36"/>
        <v>0.12104881465517248</v>
      </c>
      <c r="D290" s="76">
        <f t="shared" si="37"/>
        <v>7.8036504359121045E-2</v>
      </c>
      <c r="E290" s="76">
        <f t="shared" si="38"/>
        <v>1.233865472062404</v>
      </c>
      <c r="F290" s="82"/>
      <c r="G290" s="76"/>
      <c r="H290" s="78"/>
      <c r="I290" s="76"/>
      <c r="J290" s="76"/>
      <c r="K290" s="78"/>
      <c r="L290" s="81">
        <f t="shared" si="39"/>
        <v>34.778247933546865</v>
      </c>
    </row>
    <row r="291" spans="1:12" ht="15.75" customHeight="1" x14ac:dyDescent="0.3">
      <c r="A291" s="80">
        <v>43949</v>
      </c>
      <c r="B291" s="74">
        <v>27.84</v>
      </c>
      <c r="C291" s="78">
        <f t="shared" si="36"/>
        <v>0.11359999999999992</v>
      </c>
      <c r="D291" s="76">
        <f t="shared" si="37"/>
        <v>7.6822471533675246E-2</v>
      </c>
      <c r="E291" s="76">
        <f t="shared" si="38"/>
        <v>1.2146699276493125</v>
      </c>
      <c r="F291" s="82"/>
      <c r="G291" s="76"/>
      <c r="H291" s="78"/>
      <c r="I291" s="76"/>
      <c r="J291" s="76"/>
      <c r="K291" s="78"/>
      <c r="L291" s="81">
        <f t="shared" si="39"/>
        <v>31.022955895318823</v>
      </c>
    </row>
    <row r="292" spans="1:12" ht="15.75" customHeight="1" x14ac:dyDescent="0.3">
      <c r="A292" s="80">
        <v>43948</v>
      </c>
      <c r="B292" s="74">
        <v>25</v>
      </c>
      <c r="C292" s="78">
        <f t="shared" si="36"/>
        <v>-2.1909194910375462E-2</v>
      </c>
      <c r="D292" s="76">
        <f t="shared" si="37"/>
        <v>7.5728461954670062E-2</v>
      </c>
      <c r="E292" s="76">
        <f t="shared" si="38"/>
        <v>1.1973721173908209</v>
      </c>
      <c r="F292" s="82"/>
      <c r="G292" s="76"/>
      <c r="H292" s="78"/>
      <c r="I292" s="76"/>
      <c r="J292" s="76"/>
      <c r="K292" s="78"/>
      <c r="L292" s="81">
        <f t="shared" si="39"/>
        <v>27.858257808296358</v>
      </c>
    </row>
    <row r="293" spans="1:12" ht="15.75" customHeight="1" x14ac:dyDescent="0.3">
      <c r="A293" s="80">
        <v>43945</v>
      </c>
      <c r="B293" s="74">
        <v>25.559999000000001</v>
      </c>
      <c r="C293" s="78">
        <f t="shared" si="36"/>
        <v>-6.2208400552425935E-3</v>
      </c>
      <c r="D293" s="76">
        <f t="shared" si="37"/>
        <v>7.5757289379785708E-2</v>
      </c>
      <c r="E293" s="76">
        <f t="shared" si="38"/>
        <v>1.1978279190030379</v>
      </c>
      <c r="F293" s="82"/>
      <c r="G293" s="76"/>
      <c r="H293" s="78"/>
      <c r="I293" s="76"/>
      <c r="J293" s="76"/>
      <c r="K293" s="78"/>
      <c r="L293" s="81">
        <f t="shared" si="39"/>
        <v>28.482281668871885</v>
      </c>
    </row>
    <row r="294" spans="1:12" ht="15.75" customHeight="1" x14ac:dyDescent="0.3">
      <c r="A294" s="80">
        <v>43944</v>
      </c>
      <c r="B294" s="74">
        <v>25.719999000000001</v>
      </c>
      <c r="C294" s="78">
        <f t="shared" si="36"/>
        <v>-6.1823804552697537E-3</v>
      </c>
      <c r="D294" s="76">
        <f t="shared" si="37"/>
        <v>7.575590992650115E-2</v>
      </c>
      <c r="E294" s="76">
        <f t="shared" si="38"/>
        <v>1.1978061079315128</v>
      </c>
      <c r="F294" s="82"/>
      <c r="G294" s="76"/>
      <c r="H294" s="78"/>
      <c r="I294" s="76"/>
      <c r="J294" s="76"/>
      <c r="K294" s="78"/>
      <c r="L294" s="81">
        <f t="shared" si="39"/>
        <v>28.660574518844982</v>
      </c>
    </row>
    <row r="295" spans="1:12" ht="15.75" customHeight="1" x14ac:dyDescent="0.3">
      <c r="A295" s="80">
        <v>43943</v>
      </c>
      <c r="B295" s="74">
        <v>25.879999000000002</v>
      </c>
      <c r="C295" s="78">
        <f t="shared" si="36"/>
        <v>-7.1736014050789554E-2</v>
      </c>
      <c r="D295" s="76">
        <f t="shared" si="37"/>
        <v>7.580858127555351E-2</v>
      </c>
      <c r="E295" s="76">
        <f t="shared" si="38"/>
        <v>1.1986389150837089</v>
      </c>
      <c r="F295" s="82"/>
      <c r="G295" s="76"/>
      <c r="H295" s="78"/>
      <c r="I295" s="76"/>
      <c r="J295" s="76"/>
      <c r="K295" s="78"/>
      <c r="L295" s="81">
        <f t="shared" si="39"/>
        <v>28.838867368818079</v>
      </c>
    </row>
    <row r="296" spans="1:12" ht="15.75" customHeight="1" x14ac:dyDescent="0.3">
      <c r="A296" s="80">
        <v>43942</v>
      </c>
      <c r="B296" s="74">
        <v>27.879999000000002</v>
      </c>
      <c r="C296" s="78">
        <f t="shared" si="36"/>
        <v>3.238502942119359E-3</v>
      </c>
      <c r="D296" s="76">
        <f t="shared" si="37"/>
        <v>7.5546497371478852E-2</v>
      </c>
      <c r="E296" s="76">
        <f t="shared" si="38"/>
        <v>1.1944950047089837</v>
      </c>
      <c r="F296" s="82"/>
      <c r="G296" s="76"/>
      <c r="H296" s="78"/>
      <c r="I296" s="76"/>
      <c r="J296" s="76"/>
      <c r="K296" s="78"/>
      <c r="L296" s="81">
        <f t="shared" si="39"/>
        <v>31.067527993481786</v>
      </c>
    </row>
    <row r="297" spans="1:12" ht="15.75" customHeight="1" x14ac:dyDescent="0.3">
      <c r="A297" s="80">
        <v>43941</v>
      </c>
      <c r="B297" s="74">
        <v>27.790001</v>
      </c>
      <c r="C297" s="78">
        <f t="shared" si="36"/>
        <v>-4.4360350756533662E-2</v>
      </c>
      <c r="D297" s="76">
        <f t="shared" si="37"/>
        <v>7.5535057496862512E-2</v>
      </c>
      <c r="E297" s="76">
        <f t="shared" si="38"/>
        <v>1.1943141244093118</v>
      </c>
      <c r="F297" s="82"/>
      <c r="G297" s="76"/>
      <c r="H297" s="78"/>
      <c r="I297" s="76"/>
      <c r="J297" s="76"/>
      <c r="K297" s="78"/>
      <c r="L297" s="81">
        <f t="shared" si="39"/>
        <v>30.967240494032545</v>
      </c>
    </row>
    <row r="298" spans="1:12" ht="15.75" customHeight="1" x14ac:dyDescent="0.3">
      <c r="A298" s="80">
        <v>43938</v>
      </c>
      <c r="B298" s="74">
        <v>29.08</v>
      </c>
      <c r="C298" s="78">
        <f t="shared" si="36"/>
        <v>3.0840164155978789E-2</v>
      </c>
      <c r="D298" s="76">
        <f t="shared" si="37"/>
        <v>7.5445705530840235E-2</v>
      </c>
      <c r="E298" s="76">
        <f t="shared" si="38"/>
        <v>1.19290134577909</v>
      </c>
      <c r="F298" s="82"/>
      <c r="G298" s="76"/>
      <c r="H298" s="78"/>
      <c r="I298" s="76"/>
      <c r="J298" s="76"/>
      <c r="K298" s="78"/>
      <c r="L298" s="81">
        <f t="shared" si="39"/>
        <v>32.404725482610324</v>
      </c>
    </row>
    <row r="299" spans="1:12" ht="15.75" customHeight="1" x14ac:dyDescent="0.3">
      <c r="A299" s="80">
        <v>43937</v>
      </c>
      <c r="B299" s="74">
        <v>28.209999</v>
      </c>
      <c r="C299" s="78">
        <f t="shared" si="36"/>
        <v>-0.1145637754374208</v>
      </c>
      <c r="D299" s="76">
        <f t="shared" si="37"/>
        <v>7.5349118427095657E-2</v>
      </c>
      <c r="E299" s="76">
        <f t="shared" si="38"/>
        <v>1.1913741695769309</v>
      </c>
      <c r="F299" s="82"/>
      <c r="G299" s="76"/>
      <c r="H299" s="78"/>
      <c r="I299" s="76"/>
      <c r="J299" s="76"/>
      <c r="K299" s="78"/>
      <c r="L299" s="81">
        <f t="shared" si="39"/>
        <v>31.435256996551303</v>
      </c>
    </row>
    <row r="300" spans="1:12" ht="15.75" customHeight="1" x14ac:dyDescent="0.3">
      <c r="A300" s="80">
        <v>43936</v>
      </c>
      <c r="B300" s="74">
        <v>31.860001</v>
      </c>
      <c r="C300" s="78">
        <f t="shared" si="36"/>
        <v>3.106799352750822E-2</v>
      </c>
      <c r="D300" s="76">
        <f t="shared" si="37"/>
        <v>7.4524105187532275E-2</v>
      </c>
      <c r="E300" s="76">
        <f t="shared" si="38"/>
        <v>1.1783295648928587</v>
      </c>
      <c r="F300" s="82"/>
      <c r="G300" s="76"/>
      <c r="H300" s="78"/>
      <c r="I300" s="76"/>
      <c r="J300" s="76"/>
      <c r="K300" s="78"/>
      <c r="L300" s="81">
        <f t="shared" si="39"/>
        <v>35.502564865223199</v>
      </c>
    </row>
    <row r="301" spans="1:12" ht="15.75" customHeight="1" x14ac:dyDescent="0.3">
      <c r="A301" s="80">
        <v>43935</v>
      </c>
      <c r="B301" s="74">
        <v>30.9</v>
      </c>
      <c r="C301" s="78">
        <f t="shared" si="36"/>
        <v>6.883431338637136E-2</v>
      </c>
      <c r="D301" s="76">
        <f t="shared" si="37"/>
        <v>7.4407134642143186E-2</v>
      </c>
      <c r="E301" s="76">
        <f t="shared" si="38"/>
        <v>1.1764800981799506</v>
      </c>
      <c r="F301" s="82"/>
      <c r="G301" s="76"/>
      <c r="H301" s="78"/>
      <c r="I301" s="76"/>
      <c r="J301" s="76"/>
      <c r="K301" s="78"/>
      <c r="L301" s="81">
        <f t="shared" si="39"/>
        <v>34.4328066510543</v>
      </c>
    </row>
    <row r="302" spans="1:12" ht="15.75" customHeight="1" x14ac:dyDescent="0.3">
      <c r="A302" s="80">
        <v>43934</v>
      </c>
      <c r="B302" s="74">
        <v>28.91</v>
      </c>
      <c r="C302" s="78">
        <f t="shared" si="36"/>
        <v>-8.2222222222222197E-2</v>
      </c>
      <c r="D302" s="76">
        <f t="shared" si="37"/>
        <v>7.3982472705629646E-2</v>
      </c>
      <c r="E302" s="76">
        <f t="shared" si="38"/>
        <v>1.1697656034051476</v>
      </c>
      <c r="F302" s="82"/>
      <c r="G302" s="76"/>
      <c r="H302" s="78"/>
      <c r="I302" s="76"/>
      <c r="J302" s="76"/>
      <c r="K302" s="78"/>
      <c r="L302" s="81">
        <f t="shared" si="39"/>
        <v>32.215289329513915</v>
      </c>
    </row>
    <row r="303" spans="1:12" ht="15.75" customHeight="1" x14ac:dyDescent="0.3">
      <c r="A303" s="80">
        <v>43930</v>
      </c>
      <c r="B303" s="74">
        <v>31.5</v>
      </c>
      <c r="C303" s="78">
        <f t="shared" si="36"/>
        <v>0.14503816793893121</v>
      </c>
      <c r="D303" s="76">
        <f t="shared" si="37"/>
        <v>7.3584607675646882E-2</v>
      </c>
      <c r="E303" s="76">
        <f t="shared" si="38"/>
        <v>1.1634748049247639</v>
      </c>
      <c r="F303" s="82"/>
      <c r="G303" s="76"/>
      <c r="H303" s="78"/>
      <c r="I303" s="76"/>
      <c r="J303" s="76"/>
      <c r="K303" s="78"/>
      <c r="L303" s="81">
        <f t="shared" si="39"/>
        <v>35.101404838453419</v>
      </c>
    </row>
    <row r="304" spans="1:12" ht="15.75" customHeight="1" x14ac:dyDescent="0.3">
      <c r="A304" s="80">
        <v>43929</v>
      </c>
      <c r="B304" s="74">
        <v>27.51</v>
      </c>
      <c r="C304" s="78">
        <f t="shared" si="36"/>
        <v>0.12377450980392157</v>
      </c>
      <c r="D304" s="76">
        <f t="shared" si="37"/>
        <v>7.1753412485721008E-2</v>
      </c>
      <c r="E304" s="76">
        <f t="shared" si="38"/>
        <v>1.1345210667222121</v>
      </c>
      <c r="F304" s="82"/>
      <c r="G304" s="76"/>
      <c r="H304" s="78"/>
      <c r="I304" s="76"/>
      <c r="J304" s="76"/>
      <c r="K304" s="78"/>
      <c r="L304" s="81">
        <f t="shared" si="39"/>
        <v>30.655226892249321</v>
      </c>
    </row>
    <row r="305" spans="1:12" ht="15.75" customHeight="1" x14ac:dyDescent="0.3">
      <c r="A305" s="80">
        <v>43928</v>
      </c>
      <c r="B305" s="74">
        <v>24.48</v>
      </c>
      <c r="C305" s="78">
        <f t="shared" si="36"/>
        <v>1.9150707743547102E-2</v>
      </c>
      <c r="D305" s="76">
        <f t="shared" si="37"/>
        <v>7.0341355168562422E-2</v>
      </c>
      <c r="E305" s="76">
        <f t="shared" si="38"/>
        <v>1.1121944801775725</v>
      </c>
      <c r="F305" s="82"/>
      <c r="G305" s="76"/>
      <c r="H305" s="78"/>
      <c r="I305" s="76"/>
      <c r="J305" s="76"/>
      <c r="K305" s="78"/>
      <c r="L305" s="81">
        <f t="shared" si="39"/>
        <v>27.278806045883801</v>
      </c>
    </row>
    <row r="306" spans="1:12" ht="15.75" customHeight="1" x14ac:dyDescent="0.3">
      <c r="A306" s="80">
        <v>43927</v>
      </c>
      <c r="B306" s="74">
        <v>24.02</v>
      </c>
      <c r="C306" s="78">
        <f t="shared" si="36"/>
        <v>4.9366581448955005E-2</v>
      </c>
      <c r="D306" s="76">
        <f t="shared" si="37"/>
        <v>7.0281119775714843E-2</v>
      </c>
      <c r="E306" s="76">
        <f t="shared" si="38"/>
        <v>1.1112420749918057</v>
      </c>
      <c r="F306" s="82"/>
      <c r="G306" s="76"/>
      <c r="H306" s="78"/>
      <c r="I306" s="76"/>
      <c r="J306" s="76"/>
      <c r="K306" s="78"/>
      <c r="L306" s="81">
        <f t="shared" si="39"/>
        <v>26.766214102211148</v>
      </c>
    </row>
    <row r="307" spans="1:12" ht="15.75" customHeight="1" x14ac:dyDescent="0.3">
      <c r="A307" s="80">
        <v>43924</v>
      </c>
      <c r="B307" s="74">
        <v>22.889999</v>
      </c>
      <c r="C307" s="78">
        <f t="shared" si="36"/>
        <v>-2.2630273270708878E-2</v>
      </c>
      <c r="D307" s="76">
        <f t="shared" si="37"/>
        <v>7.0011661475978648E-2</v>
      </c>
      <c r="E307" s="76">
        <f t="shared" si="38"/>
        <v>1.106981565183792</v>
      </c>
      <c r="F307" s="82"/>
      <c r="G307" s="76"/>
      <c r="H307" s="78"/>
      <c r="I307" s="76"/>
      <c r="J307" s="76"/>
      <c r="K307" s="78"/>
      <c r="L307" s="81">
        <f t="shared" si="39"/>
        <v>25.507019734945843</v>
      </c>
    </row>
    <row r="308" spans="1:12" ht="15.75" customHeight="1" x14ac:dyDescent="0.3">
      <c r="A308" s="80">
        <v>43923</v>
      </c>
      <c r="B308" s="74">
        <v>23.42</v>
      </c>
      <c r="C308" s="78">
        <f t="shared" si="36"/>
        <v>-8.6939571150097317E-2</v>
      </c>
      <c r="D308" s="76">
        <f t="shared" si="37"/>
        <v>7.0039993939844156E-2</v>
      </c>
      <c r="E308" s="76">
        <f t="shared" si="38"/>
        <v>1.1074295407714891</v>
      </c>
      <c r="F308" s="82"/>
      <c r="G308" s="76"/>
      <c r="H308" s="78"/>
      <c r="I308" s="76"/>
      <c r="J308" s="76"/>
      <c r="K308" s="78"/>
      <c r="L308" s="81">
        <f t="shared" si="39"/>
        <v>26.097615914812039</v>
      </c>
    </row>
    <row r="309" spans="1:12" ht="15.75" customHeight="1" x14ac:dyDescent="0.3">
      <c r="A309" s="80">
        <v>43922</v>
      </c>
      <c r="B309" s="74">
        <v>25.65</v>
      </c>
      <c r="C309" s="78">
        <f t="shared" si="36"/>
        <v>-0.18700472858969031</v>
      </c>
      <c r="D309" s="76">
        <f t="shared" si="37"/>
        <v>6.9593301004155284E-2</v>
      </c>
      <c r="E309" s="76">
        <f t="shared" si="38"/>
        <v>1.1003667053140695</v>
      </c>
      <c r="F309" s="82"/>
      <c r="G309" s="76"/>
      <c r="H309" s="78"/>
      <c r="I309" s="76"/>
      <c r="J309" s="76"/>
      <c r="K309" s="78"/>
      <c r="L309" s="81">
        <f t="shared" si="39"/>
        <v>28.582572511312069</v>
      </c>
    </row>
    <row r="310" spans="1:12" ht="15.75" customHeight="1" x14ac:dyDescent="0.3">
      <c r="A310" s="80">
        <v>43921</v>
      </c>
      <c r="B310" s="74">
        <v>31.549999</v>
      </c>
      <c r="C310" s="78">
        <f t="shared" si="36"/>
        <v>4.6087500000000059E-2</v>
      </c>
      <c r="D310" s="76">
        <f t="shared" si="37"/>
        <v>6.7064570672963633E-2</v>
      </c>
      <c r="E310" s="76">
        <f t="shared" si="38"/>
        <v>1.0603839681394818</v>
      </c>
      <c r="F310" s="82"/>
      <c r="G310" s="76"/>
      <c r="H310" s="78"/>
      <c r="I310" s="76"/>
      <c r="J310" s="76"/>
      <c r="K310" s="78"/>
      <c r="L310" s="81">
        <f t="shared" si="39"/>
        <v>35.157120239739697</v>
      </c>
    </row>
    <row r="311" spans="1:12" ht="15.75" customHeight="1" x14ac:dyDescent="0.3">
      <c r="A311" s="80">
        <v>43920</v>
      </c>
      <c r="B311" s="74">
        <v>30.16</v>
      </c>
      <c r="C311" s="78">
        <f t="shared" si="36"/>
        <v>-8.1607795371498315E-2</v>
      </c>
      <c r="D311" s="76">
        <f t="shared" si="37"/>
        <v>6.6825000175991897E-2</v>
      </c>
      <c r="E311" s="76">
        <f t="shared" si="38"/>
        <v>1.056596025986436</v>
      </c>
      <c r="F311" s="82"/>
      <c r="G311" s="76"/>
      <c r="H311" s="78"/>
      <c r="I311" s="76"/>
      <c r="J311" s="76"/>
      <c r="K311" s="78"/>
      <c r="L311" s="81">
        <f t="shared" si="39"/>
        <v>33.608202219928728</v>
      </c>
    </row>
    <row r="312" spans="1:12" ht="15.75" customHeight="1" x14ac:dyDescent="0.3">
      <c r="A312" s="80">
        <v>43917</v>
      </c>
      <c r="B312" s="74">
        <v>32.840000000000003</v>
      </c>
      <c r="C312" s="78">
        <f t="shared" si="36"/>
        <v>-7.6230635055713925E-2</v>
      </c>
      <c r="D312" s="76">
        <f t="shared" si="37"/>
        <v>6.6404925776439791E-2</v>
      </c>
      <c r="E312" s="76">
        <f t="shared" si="38"/>
        <v>1.0499540665398746</v>
      </c>
      <c r="F312" s="82"/>
      <c r="G312" s="76"/>
      <c r="H312" s="78"/>
      <c r="I312" s="76"/>
      <c r="J312" s="76"/>
      <c r="K312" s="78"/>
      <c r="L312" s="81">
        <f t="shared" si="39"/>
        <v>36.594607456978103</v>
      </c>
    </row>
    <row r="313" spans="1:12" ht="15.75" customHeight="1" x14ac:dyDescent="0.3">
      <c r="A313" s="80">
        <v>43916</v>
      </c>
      <c r="B313" s="74">
        <v>35.549999</v>
      </c>
      <c r="C313" s="78">
        <f t="shared" si="36"/>
        <v>-2.8688498835437115E-2</v>
      </c>
      <c r="D313" s="76">
        <f t="shared" si="37"/>
        <v>6.6028162531811374E-2</v>
      </c>
      <c r="E313" s="76">
        <f t="shared" si="38"/>
        <v>1.0439969165815697</v>
      </c>
      <c r="F313" s="82"/>
      <c r="G313" s="76"/>
      <c r="H313" s="78"/>
      <c r="I313" s="76"/>
      <c r="J313" s="76"/>
      <c r="K313" s="78"/>
      <c r="L313" s="81">
        <f t="shared" si="39"/>
        <v>39.614441489067111</v>
      </c>
    </row>
    <row r="314" spans="1:12" ht="15.75" customHeight="1" x14ac:dyDescent="0.3">
      <c r="A314" s="80">
        <v>43915</v>
      </c>
      <c r="B314" s="74">
        <v>36.599997999999999</v>
      </c>
      <c r="C314" s="78">
        <f t="shared" si="36"/>
        <v>0.10909084848484851</v>
      </c>
      <c r="D314" s="76">
        <f t="shared" si="37"/>
        <v>6.5999509355848418E-2</v>
      </c>
      <c r="E314" s="76">
        <f t="shared" si="38"/>
        <v>1.043543870090367</v>
      </c>
      <c r="F314" s="82"/>
      <c r="G314" s="76"/>
      <c r="H314" s="78"/>
      <c r="I314" s="76"/>
      <c r="J314" s="76"/>
      <c r="K314" s="78"/>
      <c r="L314" s="81">
        <f t="shared" si="39"/>
        <v>40.784487202685249</v>
      </c>
    </row>
    <row r="315" spans="1:12" ht="15.75" customHeight="1" x14ac:dyDescent="0.3">
      <c r="A315" s="80">
        <v>43914</v>
      </c>
      <c r="B315" s="74">
        <v>33</v>
      </c>
      <c r="C315" s="78">
        <f t="shared" si="36"/>
        <v>0.25714285714285712</v>
      </c>
      <c r="D315" s="76">
        <f t="shared" si="37"/>
        <v>6.4826647159904202E-2</v>
      </c>
      <c r="E315" s="76">
        <f t="shared" si="38"/>
        <v>1.0249992904869147</v>
      </c>
      <c r="F315" s="82"/>
      <c r="G315" s="76"/>
      <c r="H315" s="78"/>
      <c r="I315" s="76"/>
      <c r="J315" s="76"/>
      <c r="K315" s="78"/>
      <c r="L315" s="81">
        <f t="shared" si="39"/>
        <v>36.772900306951193</v>
      </c>
    </row>
    <row r="316" spans="1:12" ht="15.75" customHeight="1" x14ac:dyDescent="0.3">
      <c r="A316" s="80">
        <v>43913</v>
      </c>
      <c r="B316" s="74">
        <v>26.25</v>
      </c>
      <c r="C316" s="78">
        <f t="shared" si="36"/>
        <v>7.1428571428571397E-2</v>
      </c>
      <c r="D316" s="76">
        <f t="shared" si="37"/>
        <v>5.8358892055441688E-2</v>
      </c>
      <c r="E316" s="76">
        <f t="shared" si="38"/>
        <v>0.92273510309550577</v>
      </c>
      <c r="F316" s="82"/>
      <c r="G316" s="76"/>
      <c r="H316" s="78"/>
      <c r="I316" s="76"/>
      <c r="J316" s="76"/>
      <c r="K316" s="78"/>
      <c r="L316" s="81">
        <f t="shared" si="39"/>
        <v>29.251170698711178</v>
      </c>
    </row>
    <row r="317" spans="1:12" ht="15.75" customHeight="1" x14ac:dyDescent="0.3">
      <c r="A317" s="80">
        <v>43910</v>
      </c>
      <c r="B317" s="74">
        <v>24.5</v>
      </c>
      <c r="C317" s="78">
        <f t="shared" si="36"/>
        <v>0.15131573537050125</v>
      </c>
      <c r="D317" s="76">
        <f t="shared" si="37"/>
        <v>5.7701715178861766E-2</v>
      </c>
      <c r="E317" s="76">
        <f t="shared" si="38"/>
        <v>0.91234422431756623</v>
      </c>
      <c r="F317" s="82"/>
      <c r="G317" s="76"/>
      <c r="H317" s="78"/>
      <c r="I317" s="76"/>
      <c r="J317" s="76"/>
      <c r="K317" s="78"/>
      <c r="L317" s="81">
        <f t="shared" si="39"/>
        <v>27.301092652130432</v>
      </c>
    </row>
    <row r="318" spans="1:12" ht="15.75" customHeight="1" x14ac:dyDescent="0.3">
      <c r="A318" s="80">
        <v>43909</v>
      </c>
      <c r="B318" s="74">
        <v>21.280000999999999</v>
      </c>
      <c r="C318" s="78">
        <f t="shared" si="36"/>
        <v>-4.6771751486051061E-3</v>
      </c>
      <c r="D318" s="76">
        <f t="shared" si="37"/>
        <v>5.502529894983256E-2</v>
      </c>
      <c r="E318" s="76">
        <f t="shared" si="38"/>
        <v>0.87002636806571043</v>
      </c>
      <c r="F318" s="82"/>
      <c r="G318" s="76"/>
      <c r="H318" s="78"/>
      <c r="I318" s="76"/>
      <c r="J318" s="76"/>
      <c r="K318" s="78"/>
      <c r="L318" s="81">
        <f t="shared" si="39"/>
        <v>23.712950160752172</v>
      </c>
    </row>
    <row r="319" spans="1:12" ht="15.75" customHeight="1" x14ac:dyDescent="0.3">
      <c r="A319" s="80">
        <v>43908</v>
      </c>
      <c r="B319" s="74">
        <v>21.379999000000002</v>
      </c>
      <c r="C319" s="78">
        <f t="shared" si="36"/>
        <v>-0.30290189109879362</v>
      </c>
      <c r="D319" s="76">
        <f t="shared" si="37"/>
        <v>5.5053803994809636E-2</v>
      </c>
      <c r="E319" s="76">
        <f t="shared" si="38"/>
        <v>0.87047707240037597</v>
      </c>
      <c r="F319" s="82"/>
      <c r="G319" s="76"/>
      <c r="H319" s="78"/>
      <c r="I319" s="76"/>
      <c r="J319" s="76"/>
      <c r="K319" s="78"/>
      <c r="L319" s="81">
        <f t="shared" si="39"/>
        <v>23.824380963324735</v>
      </c>
    </row>
    <row r="320" spans="1:12" ht="15.75" customHeight="1" x14ac:dyDescent="0.3">
      <c r="A320" s="80">
        <v>43907</v>
      </c>
      <c r="B320" s="74">
        <v>30.67</v>
      </c>
      <c r="C320" s="78">
        <f t="shared" si="36"/>
        <v>-0.13532565166829291</v>
      </c>
      <c r="D320" s="76">
        <f t="shared" si="37"/>
        <v>4.5809890010932899E-2</v>
      </c>
      <c r="E320" s="76">
        <f t="shared" si="38"/>
        <v>0.72431795898171847</v>
      </c>
      <c r="F320" s="82"/>
      <c r="G320" s="76"/>
      <c r="H320" s="78"/>
      <c r="I320" s="76"/>
      <c r="J320" s="76"/>
      <c r="K320" s="78"/>
      <c r="L320" s="81">
        <f t="shared" si="39"/>
        <v>34.176510679217976</v>
      </c>
    </row>
    <row r="321" spans="1:12" ht="15.75" customHeight="1" x14ac:dyDescent="0.3">
      <c r="A321" s="80">
        <v>43906</v>
      </c>
      <c r="B321" s="74">
        <v>35.470001000000003</v>
      </c>
      <c r="C321" s="78">
        <f t="shared" si="36"/>
        <v>-0.14817478742014378</v>
      </c>
      <c r="D321" s="76">
        <f t="shared" si="37"/>
        <v>4.3916417691509661E-2</v>
      </c>
      <c r="E321" s="76">
        <f t="shared" si="38"/>
        <v>0.69437953290242194</v>
      </c>
      <c r="F321" s="82"/>
      <c r="G321" s="76"/>
      <c r="H321" s="78"/>
      <c r="I321" s="76"/>
      <c r="J321" s="76"/>
      <c r="K321" s="78"/>
      <c r="L321" s="81">
        <f t="shared" si="39"/>
        <v>39.525297292741193</v>
      </c>
    </row>
    <row r="322" spans="1:12" ht="15.75" customHeight="1" x14ac:dyDescent="0.3">
      <c r="A322" s="80">
        <v>43903</v>
      </c>
      <c r="B322" s="74">
        <v>41.639999000000003</v>
      </c>
      <c r="C322" s="78">
        <f t="shared" ref="C322:C385" si="40">B322/B323-1</f>
        <v>0.12297725873909071</v>
      </c>
      <c r="D322" s="76">
        <f t="shared" ref="D322:D385" si="41">_xlfn.STDEV.P(C322:C411)</f>
        <v>4.1418917585268132E-2</v>
      </c>
      <c r="E322" s="76">
        <f t="shared" ref="E322:E385" si="42">D322*SQRT(250)</f>
        <v>0.65489058894124319</v>
      </c>
      <c r="F322" s="82"/>
      <c r="G322" s="76"/>
      <c r="H322" s="78"/>
      <c r="I322" s="76"/>
      <c r="J322" s="76"/>
      <c r="K322" s="78"/>
      <c r="L322" s="81">
        <f t="shared" ref="L322:L370" si="43">L323*(1+C322)</f>
        <v>46.400713091168114</v>
      </c>
    </row>
    <row r="323" spans="1:12" ht="15.75" customHeight="1" x14ac:dyDescent="0.3">
      <c r="A323" s="80">
        <v>43902</v>
      </c>
      <c r="B323" s="74">
        <v>37.080002</v>
      </c>
      <c r="C323" s="78">
        <f t="shared" si="40"/>
        <v>-0.24847989460883668</v>
      </c>
      <c r="D323" s="76">
        <f t="shared" si="41"/>
        <v>3.9076732621177689E-2</v>
      </c>
      <c r="E323" s="76">
        <f t="shared" si="42"/>
        <v>0.6178573930016158</v>
      </c>
      <c r="F323" s="82"/>
      <c r="G323" s="76"/>
      <c r="H323" s="78"/>
      <c r="I323" s="76"/>
      <c r="J323" s="76"/>
      <c r="K323" s="78"/>
      <c r="L323" s="81">
        <f t="shared" si="43"/>
        <v>41.319370209925793</v>
      </c>
    </row>
    <row r="324" spans="1:12" ht="15.75" customHeight="1" x14ac:dyDescent="0.3">
      <c r="A324" s="80">
        <v>43901</v>
      </c>
      <c r="B324" s="74">
        <v>49.34</v>
      </c>
      <c r="C324" s="78">
        <f t="shared" si="40"/>
        <v>-6.1263335972919664E-2</v>
      </c>
      <c r="D324" s="76">
        <f t="shared" si="41"/>
        <v>2.9716206775003171E-2</v>
      </c>
      <c r="E324" s="76">
        <f t="shared" si="42"/>
        <v>0.46985448414768383</v>
      </c>
      <c r="F324" s="82"/>
      <c r="G324" s="76"/>
      <c r="H324" s="78"/>
      <c r="I324" s="76"/>
      <c r="J324" s="76"/>
      <c r="K324" s="78"/>
      <c r="L324" s="81">
        <f t="shared" si="43"/>
        <v>54.981057610453711</v>
      </c>
    </row>
    <row r="325" spans="1:12" ht="15.75" customHeight="1" x14ac:dyDescent="0.3">
      <c r="A325" s="80">
        <v>43900</v>
      </c>
      <c r="B325" s="74">
        <v>52.560001</v>
      </c>
      <c r="C325" s="78">
        <f t="shared" si="40"/>
        <v>0.12355712106791628</v>
      </c>
      <c r="D325" s="76">
        <f t="shared" si="41"/>
        <v>2.9172771592080524E-2</v>
      </c>
      <c r="E325" s="76">
        <f t="shared" si="42"/>
        <v>0.46126201945415479</v>
      </c>
      <c r="F325" s="82"/>
      <c r="G325" s="76"/>
      <c r="H325" s="78"/>
      <c r="I325" s="76"/>
      <c r="J325" s="76"/>
      <c r="K325" s="78"/>
      <c r="L325" s="81">
        <f t="shared" si="43"/>
        <v>58.569202330492587</v>
      </c>
    </row>
    <row r="326" spans="1:12" ht="15.75" customHeight="1" x14ac:dyDescent="0.3">
      <c r="A326" s="80">
        <v>43899</v>
      </c>
      <c r="B326" s="74">
        <v>46.779998999999997</v>
      </c>
      <c r="C326" s="78">
        <f t="shared" si="40"/>
        <v>-0.1021113091021616</v>
      </c>
      <c r="D326" s="76">
        <f t="shared" si="41"/>
        <v>2.5764355557688013E-2</v>
      </c>
      <c r="E326" s="76">
        <f t="shared" si="42"/>
        <v>0.40737023004355916</v>
      </c>
      <c r="F326" s="82"/>
      <c r="G326" s="76"/>
      <c r="H326" s="78"/>
      <c r="I326" s="76"/>
      <c r="J326" s="76"/>
      <c r="K326" s="78"/>
      <c r="L326" s="81">
        <f t="shared" si="43"/>
        <v>52.128370896553839</v>
      </c>
    </row>
    <row r="327" spans="1:12" ht="15.75" customHeight="1" x14ac:dyDescent="0.3">
      <c r="A327" s="80">
        <v>43896</v>
      </c>
      <c r="B327" s="74">
        <v>52.099997999999999</v>
      </c>
      <c r="C327" s="78">
        <f t="shared" si="40"/>
        <v>9.8855979841052655E-3</v>
      </c>
      <c r="D327" s="76">
        <f t="shared" si="41"/>
        <v>2.3751113329936201E-2</v>
      </c>
      <c r="E327" s="76">
        <f t="shared" si="42"/>
        <v>0.37553807543692325</v>
      </c>
      <c r="F327" s="82"/>
      <c r="G327" s="76"/>
      <c r="H327" s="78"/>
      <c r="I327" s="76"/>
      <c r="J327" s="76"/>
      <c r="K327" s="78"/>
      <c r="L327" s="81">
        <f t="shared" si="43"/>
        <v>58.056607043828997</v>
      </c>
    </row>
    <row r="328" spans="1:12" ht="15.75" customHeight="1" x14ac:dyDescent="0.3">
      <c r="A328" s="80">
        <v>43895</v>
      </c>
      <c r="B328" s="74">
        <v>51.59</v>
      </c>
      <c r="C328" s="78">
        <f t="shared" si="40"/>
        <v>-0.13250379800733481</v>
      </c>
      <c r="D328" s="76">
        <f t="shared" si="41"/>
        <v>2.3854120055405926E-2</v>
      </c>
      <c r="E328" s="76">
        <f t="shared" si="42"/>
        <v>0.37716675477092332</v>
      </c>
      <c r="F328" s="82"/>
      <c r="G328" s="76"/>
      <c r="H328" s="78"/>
      <c r="I328" s="76"/>
      <c r="J328" s="76"/>
      <c r="K328" s="78"/>
      <c r="L328" s="81">
        <f t="shared" si="43"/>
        <v>57.488300813200389</v>
      </c>
    </row>
    <row r="329" spans="1:12" ht="15.75" customHeight="1" x14ac:dyDescent="0.3">
      <c r="A329" s="80">
        <v>43894</v>
      </c>
      <c r="B329" s="74">
        <v>59.470001000000003</v>
      </c>
      <c r="C329" s="78">
        <f t="shared" si="40"/>
        <v>2.0243609191223255E-2</v>
      </c>
      <c r="D329" s="76">
        <f t="shared" si="41"/>
        <v>1.9720424155397275E-2</v>
      </c>
      <c r="E329" s="76">
        <f t="shared" si="42"/>
        <v>0.31180728377828842</v>
      </c>
      <c r="F329" s="82"/>
      <c r="G329" s="76"/>
      <c r="H329" s="78"/>
      <c r="I329" s="76"/>
      <c r="J329" s="76"/>
      <c r="K329" s="78"/>
      <c r="L329" s="81">
        <f t="shared" si="43"/>
        <v>66.269224788705714</v>
      </c>
    </row>
    <row r="330" spans="1:12" ht="15.75" customHeight="1" x14ac:dyDescent="0.3">
      <c r="A330" s="80">
        <v>43893</v>
      </c>
      <c r="B330" s="74">
        <v>58.290000999999997</v>
      </c>
      <c r="C330" s="78">
        <f t="shared" si="40"/>
        <v>-4.8481833120530116E-2</v>
      </c>
      <c r="D330" s="76">
        <f t="shared" si="41"/>
        <v>1.9559787407933862E-2</v>
      </c>
      <c r="E330" s="76">
        <f t="shared" si="42"/>
        <v>0.30926739378876011</v>
      </c>
      <c r="F330" s="82"/>
      <c r="G330" s="76"/>
      <c r="H330" s="78"/>
      <c r="I330" s="76"/>
      <c r="J330" s="76"/>
      <c r="K330" s="78"/>
      <c r="L330" s="81">
        <f t="shared" si="43"/>
        <v>64.954315020154112</v>
      </c>
    </row>
    <row r="331" spans="1:12" ht="15.75" customHeight="1" x14ac:dyDescent="0.3">
      <c r="A331" s="80">
        <v>43892</v>
      </c>
      <c r="B331" s="74">
        <v>61.259998000000003</v>
      </c>
      <c r="C331" s="78">
        <f t="shared" si="40"/>
        <v>-5.3580451371976201E-3</v>
      </c>
      <c r="D331" s="76">
        <f t="shared" si="41"/>
        <v>1.9015391498011059E-2</v>
      </c>
      <c r="E331" s="76">
        <f t="shared" si="42"/>
        <v>0.3006597386675805</v>
      </c>
      <c r="F331" s="82"/>
      <c r="G331" s="76"/>
      <c r="H331" s="78"/>
      <c r="I331" s="76"/>
      <c r="J331" s="76"/>
      <c r="K331" s="78"/>
      <c r="L331" s="81">
        <f t="shared" si="43"/>
        <v>68.263872704788795</v>
      </c>
    </row>
    <row r="332" spans="1:12" ht="15.75" customHeight="1" x14ac:dyDescent="0.3">
      <c r="A332" s="80">
        <v>43889</v>
      </c>
      <c r="B332" s="74">
        <v>61.59</v>
      </c>
      <c r="C332" s="78">
        <f t="shared" si="40"/>
        <v>-5.1586108666889174E-2</v>
      </c>
      <c r="D332" s="76">
        <f t="shared" si="41"/>
        <v>1.9055324828878888E-2</v>
      </c>
      <c r="E332" s="76">
        <f t="shared" si="42"/>
        <v>0.30129114006807778</v>
      </c>
      <c r="F332" s="82"/>
      <c r="G332" s="76"/>
      <c r="H332" s="78"/>
      <c r="I332" s="76"/>
      <c r="J332" s="76"/>
      <c r="K332" s="78"/>
      <c r="L332" s="81">
        <f t="shared" si="43"/>
        <v>68.631603936518928</v>
      </c>
    </row>
    <row r="333" spans="1:12" ht="15.75" customHeight="1" x14ac:dyDescent="0.3">
      <c r="A333" s="80">
        <v>43888</v>
      </c>
      <c r="B333" s="74">
        <v>64.940002000000007</v>
      </c>
      <c r="C333" s="78">
        <f t="shared" si="40"/>
        <v>-2.3898948202298875E-2</v>
      </c>
      <c r="D333" s="76">
        <f t="shared" si="41"/>
        <v>1.840973044768009E-2</v>
      </c>
      <c r="E333" s="76">
        <f t="shared" si="42"/>
        <v>0.29108339662210181</v>
      </c>
      <c r="F333" s="82"/>
      <c r="G333" s="76"/>
      <c r="H333" s="78"/>
      <c r="I333" s="76"/>
      <c r="J333" s="76"/>
      <c r="K333" s="78"/>
      <c r="L333" s="81">
        <f t="shared" si="43"/>
        <v>72.364612711491262</v>
      </c>
    </row>
    <row r="334" spans="1:12" ht="15.75" customHeight="1" x14ac:dyDescent="0.3">
      <c r="A334" s="80">
        <v>43887</v>
      </c>
      <c r="B334" s="74">
        <v>66.529999000000004</v>
      </c>
      <c r="C334" s="78">
        <f t="shared" si="40"/>
        <v>-5.7248136601955379E-2</v>
      </c>
      <c r="D334" s="76">
        <f t="shared" si="41"/>
        <v>1.828088229824798E-2</v>
      </c>
      <c r="E334" s="76">
        <f t="shared" si="42"/>
        <v>0.28904612849958583</v>
      </c>
      <c r="F334" s="82"/>
      <c r="G334" s="76"/>
      <c r="H334" s="78"/>
      <c r="I334" s="76"/>
      <c r="J334" s="76"/>
      <c r="K334" s="78"/>
      <c r="L334" s="81">
        <f t="shared" si="43"/>
        <v>74.136394565107963</v>
      </c>
    </row>
    <row r="335" spans="1:12" ht="15.75" customHeight="1" x14ac:dyDescent="0.3">
      <c r="A335" s="80">
        <v>43886</v>
      </c>
      <c r="B335" s="74">
        <v>70.569999999999993</v>
      </c>
      <c r="C335" s="78">
        <f t="shared" si="40"/>
        <v>-6.492647323537204E-2</v>
      </c>
      <c r="D335" s="76">
        <f t="shared" si="41"/>
        <v>1.7528274469658274E-2</v>
      </c>
      <c r="E335" s="76">
        <f t="shared" si="42"/>
        <v>0.27714635388350051</v>
      </c>
      <c r="F335" s="82"/>
      <c r="G335" s="76"/>
      <c r="H335" s="78"/>
      <c r="I335" s="76"/>
      <c r="J335" s="76"/>
      <c r="K335" s="78"/>
      <c r="L335" s="81">
        <f t="shared" si="43"/>
        <v>78.638290141258963</v>
      </c>
    </row>
    <row r="336" spans="1:12" ht="15.75" customHeight="1" x14ac:dyDescent="0.3">
      <c r="A336" s="80">
        <v>43885</v>
      </c>
      <c r="B336" s="74">
        <v>75.470000999999996</v>
      </c>
      <c r="C336" s="78">
        <f t="shared" si="40"/>
        <v>-3.2559940198437665E-2</v>
      </c>
      <c r="D336" s="76">
        <f t="shared" si="41"/>
        <v>1.627069732821422E-2</v>
      </c>
      <c r="E336" s="76">
        <f t="shared" si="42"/>
        <v>0.25726231338186584</v>
      </c>
      <c r="F336" s="82"/>
      <c r="G336" s="76"/>
      <c r="H336" s="78"/>
      <c r="I336" s="76"/>
      <c r="J336" s="76"/>
      <c r="K336" s="78"/>
      <c r="L336" s="81">
        <f t="shared" si="43"/>
        <v>84.09850978601537</v>
      </c>
    </row>
    <row r="337" spans="1:12" ht="15.75" customHeight="1" x14ac:dyDescent="0.3">
      <c r="A337" s="80">
        <v>43882</v>
      </c>
      <c r="B337" s="74">
        <v>78.010002</v>
      </c>
      <c r="C337" s="78">
        <f t="shared" si="40"/>
        <v>-2.3776772680426883E-2</v>
      </c>
      <c r="D337" s="76">
        <f t="shared" si="41"/>
        <v>1.5933164501377543E-2</v>
      </c>
      <c r="E337" s="76">
        <f t="shared" si="42"/>
        <v>0.25192545079247031</v>
      </c>
      <c r="F337" s="82"/>
      <c r="G337" s="76"/>
      <c r="H337" s="78"/>
      <c r="I337" s="76"/>
      <c r="J337" s="76"/>
      <c r="K337" s="78"/>
      <c r="L337" s="81">
        <f t="shared" si="43"/>
        <v>86.928909893668589</v>
      </c>
    </row>
    <row r="338" spans="1:12" ht="15.75" customHeight="1" x14ac:dyDescent="0.3">
      <c r="A338" s="80">
        <v>43881</v>
      </c>
      <c r="B338" s="74">
        <v>79.910004000000001</v>
      </c>
      <c r="C338" s="78">
        <f t="shared" si="40"/>
        <v>6.1698062495543216E-3</v>
      </c>
      <c r="D338" s="76">
        <f t="shared" si="41"/>
        <v>1.5751464158720248E-2</v>
      </c>
      <c r="E338" s="76">
        <f t="shared" si="42"/>
        <v>0.24905251612031978</v>
      </c>
      <c r="F338" s="82"/>
      <c r="G338" s="76"/>
      <c r="H338" s="78"/>
      <c r="I338" s="76"/>
      <c r="J338" s="76"/>
      <c r="K338" s="78"/>
      <c r="L338" s="81">
        <f t="shared" si="43"/>
        <v>89.046139715759736</v>
      </c>
    </row>
    <row r="339" spans="1:12" ht="15.75" customHeight="1" x14ac:dyDescent="0.3">
      <c r="A339" s="80">
        <v>43880</v>
      </c>
      <c r="B339" s="74">
        <v>79.419998000000007</v>
      </c>
      <c r="C339" s="78">
        <f t="shared" si="40"/>
        <v>-1.0219342228797057E-2</v>
      </c>
      <c r="D339" s="76">
        <f t="shared" si="41"/>
        <v>1.5776931703715739E-2</v>
      </c>
      <c r="E339" s="76">
        <f t="shared" si="42"/>
        <v>0.24945519336331265</v>
      </c>
      <c r="F339" s="82"/>
      <c r="G339" s="76"/>
      <c r="H339" s="78"/>
      <c r="I339" s="76"/>
      <c r="J339" s="76"/>
      <c r="K339" s="78"/>
      <c r="L339" s="81">
        <f t="shared" si="43"/>
        <v>88.50011117673526</v>
      </c>
    </row>
    <row r="340" spans="1:12" ht="15.75" customHeight="1" x14ac:dyDescent="0.3">
      <c r="A340" s="80">
        <v>43879</v>
      </c>
      <c r="B340" s="74">
        <v>80.239998</v>
      </c>
      <c r="C340" s="78">
        <f t="shared" si="40"/>
        <v>8.6737268884828911E-3</v>
      </c>
      <c r="D340" s="76">
        <f t="shared" si="41"/>
        <v>1.5907572053129714E-2</v>
      </c>
      <c r="E340" s="76">
        <f t="shared" si="42"/>
        <v>0.25152079865565469</v>
      </c>
      <c r="F340" s="82"/>
      <c r="G340" s="76"/>
      <c r="H340" s="78"/>
      <c r="I340" s="76"/>
      <c r="J340" s="76"/>
      <c r="K340" s="78"/>
      <c r="L340" s="81">
        <f t="shared" si="43"/>
        <v>89.413862032847376</v>
      </c>
    </row>
    <row r="341" spans="1:12" ht="15.75" customHeight="1" x14ac:dyDescent="0.3">
      <c r="A341" s="80">
        <v>43875</v>
      </c>
      <c r="B341" s="74">
        <v>79.550003000000004</v>
      </c>
      <c r="C341" s="78">
        <f t="shared" si="40"/>
        <v>-1.7779911539200111E-2</v>
      </c>
      <c r="D341" s="76">
        <f t="shared" si="41"/>
        <v>1.5878594810248208E-2</v>
      </c>
      <c r="E341" s="76">
        <f t="shared" si="42"/>
        <v>0.25106262821656739</v>
      </c>
      <c r="F341" s="82"/>
      <c r="G341" s="76"/>
      <c r="H341" s="78"/>
      <c r="I341" s="76"/>
      <c r="J341" s="76"/>
      <c r="K341" s="78"/>
      <c r="L341" s="81">
        <f t="shared" si="43"/>
        <v>88.644979688989963</v>
      </c>
    </row>
    <row r="342" spans="1:12" ht="15.75" customHeight="1" x14ac:dyDescent="0.3">
      <c r="A342" s="80">
        <v>43874</v>
      </c>
      <c r="B342" s="74">
        <v>80.989998</v>
      </c>
      <c r="C342" s="78">
        <f t="shared" si="40"/>
        <v>-1.47201830189847E-2</v>
      </c>
      <c r="D342" s="76">
        <f t="shared" si="41"/>
        <v>1.5790953687257463E-2</v>
      </c>
      <c r="E342" s="76">
        <f t="shared" si="42"/>
        <v>0.24967690038983886</v>
      </c>
      <c r="F342" s="82"/>
      <c r="G342" s="76"/>
      <c r="H342" s="78"/>
      <c r="I342" s="76"/>
      <c r="J342" s="76"/>
      <c r="K342" s="78"/>
      <c r="L342" s="81">
        <f t="shared" si="43"/>
        <v>90.24960976709626</v>
      </c>
    </row>
    <row r="343" spans="1:12" ht="15.75" customHeight="1" x14ac:dyDescent="0.3">
      <c r="A343" s="80">
        <v>43873</v>
      </c>
      <c r="B343" s="74">
        <v>82.199996999999996</v>
      </c>
      <c r="C343" s="78">
        <f t="shared" si="40"/>
        <v>2.0737588733857892E-2</v>
      </c>
      <c r="D343" s="76">
        <f t="shared" si="41"/>
        <v>1.5770697682302791E-2</v>
      </c>
      <c r="E343" s="76">
        <f t="shared" si="42"/>
        <v>0.24935662483007676</v>
      </c>
      <c r="F343" s="82"/>
      <c r="G343" s="76"/>
      <c r="H343" s="78"/>
      <c r="I343" s="76"/>
      <c r="J343" s="76"/>
      <c r="K343" s="78"/>
      <c r="L343" s="81">
        <f t="shared" si="43"/>
        <v>91.597948330687487</v>
      </c>
    </row>
    <row r="344" spans="1:12" ht="15.75" customHeight="1" x14ac:dyDescent="0.3">
      <c r="A344" s="80">
        <v>43872</v>
      </c>
      <c r="B344" s="74">
        <v>80.529999000000004</v>
      </c>
      <c r="C344" s="78">
        <f t="shared" si="40"/>
        <v>1.3338341344679261E-2</v>
      </c>
      <c r="D344" s="76">
        <f t="shared" si="41"/>
        <v>1.5624460097337606E-2</v>
      </c>
      <c r="E344" s="76">
        <f t="shared" si="42"/>
        <v>0.24704440559001486</v>
      </c>
      <c r="F344" s="82"/>
      <c r="G344" s="76"/>
      <c r="H344" s="78"/>
      <c r="I344" s="76"/>
      <c r="J344" s="76"/>
      <c r="K344" s="78"/>
      <c r="L344" s="81">
        <f t="shared" si="43"/>
        <v>89.73701893775393</v>
      </c>
    </row>
    <row r="345" spans="1:12" ht="15.75" customHeight="1" x14ac:dyDescent="0.3">
      <c r="A345" s="80">
        <v>43871</v>
      </c>
      <c r="B345" s="74">
        <v>79.470000999999996</v>
      </c>
      <c r="C345" s="78">
        <f t="shared" si="40"/>
        <v>-1.2584297461593064E-4</v>
      </c>
      <c r="D345" s="76">
        <f t="shared" si="41"/>
        <v>1.6312084031841777E-2</v>
      </c>
      <c r="E345" s="76">
        <f t="shared" si="42"/>
        <v>0.25791669462341299</v>
      </c>
      <c r="F345" s="82"/>
      <c r="G345" s="76"/>
      <c r="H345" s="78"/>
      <c r="I345" s="76"/>
      <c r="J345" s="76"/>
      <c r="K345" s="78"/>
      <c r="L345" s="81">
        <f t="shared" si="43"/>
        <v>88.555831035342791</v>
      </c>
    </row>
    <row r="346" spans="1:12" ht="15.75" customHeight="1" x14ac:dyDescent="0.3">
      <c r="A346" s="80">
        <v>43868</v>
      </c>
      <c r="B346" s="74">
        <v>79.480002999999996</v>
      </c>
      <c r="C346" s="78">
        <f t="shared" si="40"/>
        <v>-1.2670770186335445E-2</v>
      </c>
      <c r="D346" s="76">
        <f t="shared" si="41"/>
        <v>1.6321869683156347E-2</v>
      </c>
      <c r="E346" s="76">
        <f t="shared" si="42"/>
        <v>0.25807141935612427</v>
      </c>
      <c r="F346" s="82"/>
      <c r="G346" s="76"/>
      <c r="H346" s="78"/>
      <c r="I346" s="76"/>
      <c r="J346" s="76"/>
      <c r="K346" s="78"/>
      <c r="L346" s="81">
        <f t="shared" si="43"/>
        <v>88.566976567126744</v>
      </c>
    </row>
    <row r="347" spans="1:12" ht="15.75" customHeight="1" x14ac:dyDescent="0.3">
      <c r="A347" s="80">
        <v>43867</v>
      </c>
      <c r="B347" s="74">
        <v>80.5</v>
      </c>
      <c r="C347" s="78">
        <f t="shared" si="40"/>
        <v>-1.6493561795810963E-2</v>
      </c>
      <c r="D347" s="76">
        <f t="shared" si="41"/>
        <v>1.6280658540940997E-2</v>
      </c>
      <c r="E347" s="76">
        <f t="shared" si="42"/>
        <v>0.25741981398423619</v>
      </c>
      <c r="F347" s="82"/>
      <c r="G347" s="76"/>
      <c r="H347" s="78"/>
      <c r="I347" s="76"/>
      <c r="J347" s="76"/>
      <c r="K347" s="78"/>
      <c r="L347" s="81">
        <f t="shared" si="43"/>
        <v>89.703590142714305</v>
      </c>
    </row>
    <row r="348" spans="1:12" ht="15.75" customHeight="1" x14ac:dyDescent="0.3">
      <c r="A348" s="80">
        <v>43866</v>
      </c>
      <c r="B348" s="74">
        <v>81.849997999999999</v>
      </c>
      <c r="C348" s="78">
        <f t="shared" si="40"/>
        <v>3.7520586101160935E-2</v>
      </c>
      <c r="D348" s="76">
        <f t="shared" si="41"/>
        <v>1.6198920119211931E-2</v>
      </c>
      <c r="E348" s="76">
        <f t="shared" si="42"/>
        <v>0.25612741605917994</v>
      </c>
      <c r="F348" s="82"/>
      <c r="G348" s="76"/>
      <c r="H348" s="78"/>
      <c r="I348" s="76"/>
      <c r="J348" s="76"/>
      <c r="K348" s="78"/>
      <c r="L348" s="81">
        <f t="shared" si="43"/>
        <v>91.207933835701681</v>
      </c>
    </row>
    <row r="349" spans="1:12" ht="15.75" customHeight="1" x14ac:dyDescent="0.3">
      <c r="A349" s="80">
        <v>43865</v>
      </c>
      <c r="B349" s="74">
        <v>78.889999000000003</v>
      </c>
      <c r="C349" s="78">
        <f t="shared" si="40"/>
        <v>5.313035359068996E-2</v>
      </c>
      <c r="D349" s="76">
        <f t="shared" si="41"/>
        <v>1.5700053755519524E-2</v>
      </c>
      <c r="E349" s="76">
        <f t="shared" si="42"/>
        <v>0.24823964627261028</v>
      </c>
      <c r="F349" s="82"/>
      <c r="G349" s="76"/>
      <c r="H349" s="78"/>
      <c r="I349" s="76"/>
      <c r="J349" s="76"/>
      <c r="K349" s="78"/>
      <c r="L349" s="81">
        <f t="shared" si="43"/>
        <v>87.909517225529697</v>
      </c>
    </row>
    <row r="350" spans="1:12" ht="15.75" customHeight="1" x14ac:dyDescent="0.3">
      <c r="A350" s="80">
        <v>43864</v>
      </c>
      <c r="B350" s="74">
        <v>74.910004000000001</v>
      </c>
      <c r="C350" s="78">
        <f t="shared" si="40"/>
        <v>1.470601545296768E-3</v>
      </c>
      <c r="D350" s="76">
        <f t="shared" si="41"/>
        <v>1.4655567779499114E-2</v>
      </c>
      <c r="E350" s="76">
        <f t="shared" si="42"/>
        <v>0.23172487293096775</v>
      </c>
      <c r="F350" s="82"/>
      <c r="G350" s="76"/>
      <c r="H350" s="78"/>
      <c r="I350" s="76"/>
      <c r="J350" s="76"/>
      <c r="K350" s="78"/>
      <c r="L350" s="81">
        <f t="shared" si="43"/>
        <v>83.474488154100484</v>
      </c>
    </row>
    <row r="351" spans="1:12" ht="15.75" customHeight="1" x14ac:dyDescent="0.3">
      <c r="A351" s="80">
        <v>43861</v>
      </c>
      <c r="B351" s="74">
        <v>74.800003000000004</v>
      </c>
      <c r="C351" s="78">
        <f t="shared" si="40"/>
        <v>-3.7942083601286147E-2</v>
      </c>
      <c r="D351" s="76">
        <f t="shared" si="41"/>
        <v>1.4654555684843135E-2</v>
      </c>
      <c r="E351" s="76">
        <f t="shared" si="42"/>
        <v>0.23170887030936485</v>
      </c>
      <c r="F351" s="82"/>
      <c r="G351" s="76"/>
      <c r="H351" s="78"/>
      <c r="I351" s="76"/>
      <c r="J351" s="76"/>
      <c r="K351" s="78"/>
      <c r="L351" s="81">
        <f t="shared" si="43"/>
        <v>83.351910705413658</v>
      </c>
    </row>
    <row r="352" spans="1:12" ht="15.75" customHeight="1" x14ac:dyDescent="0.3">
      <c r="A352" s="80">
        <v>43860</v>
      </c>
      <c r="B352" s="74">
        <v>77.75</v>
      </c>
      <c r="C352" s="78">
        <f t="shared" si="40"/>
        <v>3.3772118518443417E-2</v>
      </c>
      <c r="D352" s="76">
        <f t="shared" si="41"/>
        <v>1.4171134559234919E-2</v>
      </c>
      <c r="E352" s="76">
        <f t="shared" si="42"/>
        <v>0.22406531117954329</v>
      </c>
      <c r="F352" s="82"/>
      <c r="G352" s="76"/>
      <c r="H352" s="78"/>
      <c r="I352" s="76"/>
      <c r="J352" s="76"/>
      <c r="K352" s="78"/>
      <c r="L352" s="81">
        <f t="shared" si="43"/>
        <v>86.639181783801689</v>
      </c>
    </row>
    <row r="353" spans="1:12" ht="15.75" customHeight="1" x14ac:dyDescent="0.3">
      <c r="A353" s="80">
        <v>43859</v>
      </c>
      <c r="B353" s="74">
        <v>75.209998999999996</v>
      </c>
      <c r="C353" s="78">
        <f t="shared" si="40"/>
        <v>-2.3880647999455773E-2</v>
      </c>
      <c r="D353" s="76">
        <f t="shared" si="41"/>
        <v>1.3673057649288962E-2</v>
      </c>
      <c r="E353" s="76">
        <f t="shared" si="42"/>
        <v>0.2161900237527043</v>
      </c>
      <c r="F353" s="82"/>
      <c r="G353" s="76"/>
      <c r="H353" s="78"/>
      <c r="I353" s="76"/>
      <c r="J353" s="76"/>
      <c r="K353" s="78"/>
      <c r="L353" s="81">
        <f t="shared" si="43"/>
        <v>83.808781676148456</v>
      </c>
    </row>
    <row r="354" spans="1:12" ht="15.75" customHeight="1" x14ac:dyDescent="0.3">
      <c r="A354" s="80">
        <v>43858</v>
      </c>
      <c r="B354" s="74">
        <v>77.050003000000004</v>
      </c>
      <c r="C354" s="78">
        <f t="shared" si="40"/>
        <v>-7.4712613991212429E-3</v>
      </c>
      <c r="D354" s="76">
        <f t="shared" si="41"/>
        <v>1.349402906591324E-2</v>
      </c>
      <c r="E354" s="76">
        <f t="shared" si="42"/>
        <v>0.21335933330400109</v>
      </c>
      <c r="F354" s="82"/>
      <c r="G354" s="76"/>
      <c r="H354" s="78"/>
      <c r="I354" s="76"/>
      <c r="J354" s="76"/>
      <c r="K354" s="78"/>
      <c r="L354" s="81">
        <f t="shared" si="43"/>
        <v>85.859153908160337</v>
      </c>
    </row>
    <row r="355" spans="1:12" ht="15.75" customHeight="1" x14ac:dyDescent="0.3">
      <c r="A355" s="80">
        <v>43857</v>
      </c>
      <c r="B355" s="74">
        <v>77.629997000000003</v>
      </c>
      <c r="C355" s="78">
        <f t="shared" si="40"/>
        <v>-5.2136811913630954E-2</v>
      </c>
      <c r="D355" s="76">
        <f t="shared" si="41"/>
        <v>1.3487758706445212E-2</v>
      </c>
      <c r="E355" s="76">
        <f t="shared" si="42"/>
        <v>0.21326019021566625</v>
      </c>
      <c r="F355" s="82"/>
      <c r="G355" s="76"/>
      <c r="H355" s="78"/>
      <c r="I355" s="76"/>
      <c r="J355" s="76"/>
      <c r="K355" s="78"/>
      <c r="L355" s="81">
        <f t="shared" si="43"/>
        <v>86.505458803330939</v>
      </c>
    </row>
    <row r="356" spans="1:12" ht="15.75" customHeight="1" x14ac:dyDescent="0.3">
      <c r="A356" s="80">
        <v>43854</v>
      </c>
      <c r="B356" s="74">
        <v>81.900002000000001</v>
      </c>
      <c r="C356" s="78">
        <f t="shared" si="40"/>
        <v>-3.5108330647089958E-2</v>
      </c>
      <c r="D356" s="76">
        <f t="shared" si="41"/>
        <v>1.2471752656975222E-2</v>
      </c>
      <c r="E356" s="76">
        <f t="shared" si="42"/>
        <v>0.19719572405149186</v>
      </c>
      <c r="F356" s="82"/>
      <c r="G356" s="76"/>
      <c r="H356" s="78"/>
      <c r="I356" s="76"/>
      <c r="J356" s="76"/>
      <c r="K356" s="78"/>
      <c r="L356" s="81">
        <f t="shared" si="43"/>
        <v>91.263654808639515</v>
      </c>
    </row>
    <row r="357" spans="1:12" ht="15.75" customHeight="1" x14ac:dyDescent="0.3">
      <c r="A357" s="80">
        <v>43853</v>
      </c>
      <c r="B357" s="74">
        <v>84.879997000000003</v>
      </c>
      <c r="C357" s="78">
        <f t="shared" si="40"/>
        <v>1.8478534604201347E-2</v>
      </c>
      <c r="D357" s="76">
        <f t="shared" si="41"/>
        <v>1.2284037662346713E-2</v>
      </c>
      <c r="E357" s="76">
        <f t="shared" si="42"/>
        <v>0.19422768938153007</v>
      </c>
      <c r="F357" s="82"/>
      <c r="G357" s="76"/>
      <c r="H357" s="78"/>
      <c r="I357" s="76"/>
      <c r="J357" s="76"/>
      <c r="K357" s="78"/>
      <c r="L357" s="81">
        <f t="shared" si="43"/>
        <v>94.584353567736883</v>
      </c>
    </row>
    <row r="358" spans="1:12" ht="15.75" customHeight="1" x14ac:dyDescent="0.3">
      <c r="A358" s="80">
        <v>43852</v>
      </c>
      <c r="B358" s="74">
        <v>83.339995999999999</v>
      </c>
      <c r="C358" s="78">
        <f t="shared" si="40"/>
        <v>-2.8558164954445076E-2</v>
      </c>
      <c r="D358" s="76">
        <f t="shared" si="41"/>
        <v>1.2351449975663424E-2</v>
      </c>
      <c r="E358" s="76">
        <f t="shared" si="42"/>
        <v>0.19529357164363859</v>
      </c>
      <c r="F358" s="82"/>
      <c r="G358" s="76"/>
      <c r="H358" s="78"/>
      <c r="I358" s="76"/>
      <c r="J358" s="76"/>
      <c r="K358" s="78"/>
      <c r="L358" s="81">
        <f t="shared" si="43"/>
        <v>92.868283772415509</v>
      </c>
    </row>
    <row r="359" spans="1:12" ht="15.75" customHeight="1" x14ac:dyDescent="0.3">
      <c r="A359" s="80">
        <v>43851</v>
      </c>
      <c r="B359" s="74">
        <v>85.790001000000004</v>
      </c>
      <c r="C359" s="78">
        <f t="shared" si="40"/>
        <v>-4.3589700454504943E-2</v>
      </c>
      <c r="D359" s="76">
        <f t="shared" si="41"/>
        <v>1.2055825607999102E-2</v>
      </c>
      <c r="E359" s="76">
        <f t="shared" si="42"/>
        <v>0.19061933997530714</v>
      </c>
      <c r="F359" s="82"/>
      <c r="G359" s="76"/>
      <c r="H359" s="78"/>
      <c r="I359" s="76"/>
      <c r="J359" s="76"/>
      <c r="K359" s="78"/>
      <c r="L359" s="81">
        <f t="shared" si="43"/>
        <v>95.598398609280125</v>
      </c>
    </row>
    <row r="360" spans="1:12" ht="15.75" customHeight="1" x14ac:dyDescent="0.3">
      <c r="A360" s="80">
        <v>43847</v>
      </c>
      <c r="B360" s="74">
        <v>89.699996999999996</v>
      </c>
      <c r="C360" s="78">
        <f t="shared" si="40"/>
        <v>1.7868661850919398E-3</v>
      </c>
      <c r="D360" s="76">
        <f t="shared" si="41"/>
        <v>1.1187575528611843E-2</v>
      </c>
      <c r="E360" s="76">
        <f t="shared" si="42"/>
        <v>0.1768911008278784</v>
      </c>
      <c r="F360" s="82"/>
      <c r="G360" s="76"/>
      <c r="H360" s="78"/>
      <c r="I360" s="76"/>
      <c r="J360" s="76"/>
      <c r="K360" s="78"/>
      <c r="L360" s="81">
        <f t="shared" si="43"/>
        <v>99.955425673176421</v>
      </c>
    </row>
    <row r="361" spans="1:12" ht="15.75" customHeight="1" x14ac:dyDescent="0.3">
      <c r="A361" s="80">
        <v>43846</v>
      </c>
      <c r="B361" s="74">
        <v>89.540001000000004</v>
      </c>
      <c r="C361" s="78">
        <f t="shared" si="40"/>
        <v>1.4157888615269121E-2</v>
      </c>
      <c r="D361" s="76">
        <f t="shared" si="41"/>
        <v>1.1189151570948758E-2</v>
      </c>
      <c r="E361" s="76">
        <f t="shared" si="42"/>
        <v>0.17691602024524591</v>
      </c>
      <c r="F361" s="82"/>
      <c r="G361" s="76"/>
      <c r="H361" s="78"/>
      <c r="I361" s="76"/>
      <c r="J361" s="76"/>
      <c r="K361" s="78"/>
      <c r="L361" s="81">
        <f t="shared" si="43"/>
        <v>99.77713728052457</v>
      </c>
    </row>
    <row r="362" spans="1:12" ht="15.75" customHeight="1" x14ac:dyDescent="0.3">
      <c r="A362" s="80">
        <v>43845</v>
      </c>
      <c r="B362" s="74">
        <v>88.290001000000004</v>
      </c>
      <c r="C362" s="78">
        <f t="shared" si="40"/>
        <v>5.008571542596929E-3</v>
      </c>
      <c r="D362" s="76">
        <f t="shared" si="41"/>
        <v>1.1161043875006368E-2</v>
      </c>
      <c r="E362" s="76">
        <f t="shared" si="42"/>
        <v>0.1764715985504588</v>
      </c>
      <c r="F362" s="82"/>
      <c r="G362" s="76"/>
      <c r="H362" s="78"/>
      <c r="I362" s="76"/>
      <c r="J362" s="76"/>
      <c r="K362" s="78"/>
      <c r="L362" s="81">
        <f t="shared" si="43"/>
        <v>98.38422439010975</v>
      </c>
    </row>
    <row r="363" spans="1:12" ht="15.75" customHeight="1" x14ac:dyDescent="0.3">
      <c r="A363" s="80">
        <v>43844</v>
      </c>
      <c r="B363" s="74">
        <v>87.849997999999999</v>
      </c>
      <c r="C363" s="78">
        <f t="shared" si="40"/>
        <v>1.1048440684180427E-2</v>
      </c>
      <c r="D363" s="76">
        <f t="shared" si="41"/>
        <v>1.1162740655781366E-2</v>
      </c>
      <c r="E363" s="76">
        <f t="shared" si="42"/>
        <v>0.1764984270101537</v>
      </c>
      <c r="F363" s="82"/>
      <c r="G363" s="76"/>
      <c r="H363" s="78"/>
      <c r="I363" s="76"/>
      <c r="J363" s="76"/>
      <c r="K363" s="78"/>
      <c r="L363" s="81">
        <f t="shared" si="43"/>
        <v>97.893915709692806</v>
      </c>
    </row>
    <row r="364" spans="1:12" ht="15.75" customHeight="1" x14ac:dyDescent="0.3">
      <c r="A364" s="80">
        <v>43843</v>
      </c>
      <c r="B364" s="74">
        <v>86.889999000000003</v>
      </c>
      <c r="C364" s="78">
        <f t="shared" si="40"/>
        <v>-4.8104341956346497E-3</v>
      </c>
      <c r="D364" s="76">
        <f t="shared" si="41"/>
        <v>1.1358961001827548E-2</v>
      </c>
      <c r="E364" s="76">
        <f t="shared" si="42"/>
        <v>0.17960094309401542</v>
      </c>
      <c r="F364" s="82"/>
      <c r="G364" s="76"/>
      <c r="H364" s="78"/>
      <c r="I364" s="76"/>
      <c r="J364" s="76"/>
      <c r="K364" s="78"/>
      <c r="L364" s="81">
        <f t="shared" si="43"/>
        <v>96.82415972418454</v>
      </c>
    </row>
    <row r="365" spans="1:12" ht="15.75" customHeight="1" x14ac:dyDescent="0.3">
      <c r="A365" s="80">
        <v>43840</v>
      </c>
      <c r="B365" s="74">
        <v>87.309997999999993</v>
      </c>
      <c r="C365" s="78">
        <f t="shared" si="40"/>
        <v>-7.276850731444684E-3</v>
      </c>
      <c r="D365" s="76">
        <f t="shared" si="41"/>
        <v>1.1381244571888705E-2</v>
      </c>
      <c r="E365" s="76">
        <f t="shared" si="42"/>
        <v>0.17995327727298141</v>
      </c>
      <c r="F365" s="82"/>
      <c r="G365" s="76"/>
      <c r="H365" s="78"/>
      <c r="I365" s="76"/>
      <c r="J365" s="76"/>
      <c r="K365" s="78"/>
      <c r="L365" s="81">
        <f t="shared" si="43"/>
        <v>97.292177341033593</v>
      </c>
    </row>
    <row r="366" spans="1:12" ht="15.75" customHeight="1" x14ac:dyDescent="0.3">
      <c r="A366" s="80">
        <v>43839</v>
      </c>
      <c r="B366" s="74">
        <v>87.949996999999996</v>
      </c>
      <c r="C366" s="78">
        <f t="shared" si="40"/>
        <v>7.4455209354344909E-3</v>
      </c>
      <c r="D366" s="76">
        <f t="shared" si="41"/>
        <v>1.1451204331289398E-2</v>
      </c>
      <c r="E366" s="76">
        <f t="shared" si="42"/>
        <v>0.18105943819429923</v>
      </c>
      <c r="F366" s="82"/>
      <c r="G366" s="76"/>
      <c r="H366" s="78"/>
      <c r="I366" s="76"/>
      <c r="J366" s="76"/>
      <c r="K366" s="78"/>
      <c r="L366" s="81">
        <f t="shared" si="43"/>
        <v>98.005347626595679</v>
      </c>
    </row>
    <row r="367" spans="1:12" ht="15.75" customHeight="1" x14ac:dyDescent="0.3">
      <c r="A367" s="80">
        <v>43838</v>
      </c>
      <c r="B367" s="74">
        <v>87.300003000000004</v>
      </c>
      <c r="C367" s="78">
        <f t="shared" si="40"/>
        <v>6.1081712380375297E-3</v>
      </c>
      <c r="D367" s="76">
        <f t="shared" si="41"/>
        <v>1.1439507024361844E-2</v>
      </c>
      <c r="E367" s="76">
        <f t="shared" si="42"/>
        <v>0.18087448753239355</v>
      </c>
      <c r="F367" s="82"/>
      <c r="G367" s="76"/>
      <c r="H367" s="78"/>
      <c r="I367" s="76"/>
      <c r="J367" s="76"/>
      <c r="K367" s="78"/>
      <c r="L367" s="81">
        <f t="shared" si="43"/>
        <v>97.281039609561859</v>
      </c>
    </row>
    <row r="368" spans="1:12" ht="15.75" customHeight="1" x14ac:dyDescent="0.3">
      <c r="A368" s="80">
        <v>43837</v>
      </c>
      <c r="B368" s="74">
        <v>86.769997000000004</v>
      </c>
      <c r="C368" s="78">
        <f t="shared" si="40"/>
        <v>-1.0604333315997638E-2</v>
      </c>
      <c r="D368" s="76">
        <f t="shared" si="41"/>
        <v>1.1764584958592469E-2</v>
      </c>
      <c r="E368" s="76">
        <f t="shared" si="42"/>
        <v>0.18601442097854951</v>
      </c>
      <c r="F368" s="82"/>
      <c r="G368" s="76"/>
      <c r="H368" s="78"/>
      <c r="I368" s="76"/>
      <c r="J368" s="76"/>
      <c r="K368" s="78"/>
      <c r="L368" s="81">
        <f t="shared" si="43"/>
        <v>96.690437858044092</v>
      </c>
    </row>
    <row r="369" spans="1:12" ht="15.75" customHeight="1" x14ac:dyDescent="0.3">
      <c r="A369" s="80">
        <v>43836</v>
      </c>
      <c r="B369" s="74">
        <v>87.699996999999996</v>
      </c>
      <c r="C369" s="78">
        <f t="shared" si="40"/>
        <v>-2.2753696865672746E-3</v>
      </c>
      <c r="D369" s="76">
        <f t="shared" si="41"/>
        <v>1.1718070274967582E-2</v>
      </c>
      <c r="E369" s="76">
        <f t="shared" si="42"/>
        <v>0.18527895925406562</v>
      </c>
      <c r="F369" s="82"/>
      <c r="G369" s="76"/>
      <c r="H369" s="78"/>
      <c r="I369" s="76"/>
      <c r="J369" s="76"/>
      <c r="K369" s="78"/>
      <c r="L369" s="81">
        <f t="shared" si="43"/>
        <v>97.726765048512704</v>
      </c>
    </row>
    <row r="370" spans="1:12" ht="15.75" customHeight="1" x14ac:dyDescent="0.3">
      <c r="A370" s="80">
        <v>43833</v>
      </c>
      <c r="B370" s="74">
        <v>87.900002000000001</v>
      </c>
      <c r="C370" s="78">
        <f t="shared" si="40"/>
        <v>-2.0503633173693636E-2</v>
      </c>
      <c r="D370" s="76">
        <f t="shared" si="41"/>
        <v>1.1908576501425527E-2</v>
      </c>
      <c r="E370" s="76">
        <f t="shared" si="42"/>
        <v>0.18829112717432028</v>
      </c>
      <c r="F370" s="78"/>
      <c r="G370" s="76"/>
      <c r="H370" s="78"/>
      <c r="I370" s="76"/>
      <c r="J370" s="76"/>
      <c r="K370" s="78"/>
      <c r="L370" s="81">
        <f t="shared" si="43"/>
        <v>97.94963668263064</v>
      </c>
    </row>
    <row r="371" spans="1:12" ht="15.75" customHeight="1" x14ac:dyDescent="0.3">
      <c r="A371" s="80">
        <v>43832</v>
      </c>
      <c r="B371" s="74">
        <v>89.739998</v>
      </c>
      <c r="C371" s="78">
        <f t="shared" si="40"/>
        <v>1.8730867010142704E-2</v>
      </c>
      <c r="D371" s="76">
        <f t="shared" si="41"/>
        <v>1.1761763984814932E-2</v>
      </c>
      <c r="E371" s="76">
        <f t="shared" si="42"/>
        <v>0.18596981746676639</v>
      </c>
      <c r="F371" s="78"/>
      <c r="G371" s="76"/>
      <c r="H371" s="78"/>
      <c r="I371" s="76"/>
      <c r="J371" s="76"/>
      <c r="K371" s="78"/>
      <c r="L371" s="81">
        <v>100</v>
      </c>
    </row>
    <row r="372" spans="1:12" ht="15.75" customHeight="1" x14ac:dyDescent="0.3">
      <c r="A372" s="80">
        <v>43830</v>
      </c>
      <c r="B372" s="74">
        <v>88.089995999999999</v>
      </c>
      <c r="C372" s="78">
        <f t="shared" si="40"/>
        <v>1.4779104306266166E-3</v>
      </c>
      <c r="D372" s="76">
        <f t="shared" si="41"/>
        <v>1.2215467139785009E-2</v>
      </c>
      <c r="E372" s="76">
        <f t="shared" si="42"/>
        <v>0.19314349422331531</v>
      </c>
      <c r="F372" s="78"/>
      <c r="G372" s="76"/>
      <c r="H372" s="78"/>
      <c r="I372" s="76"/>
      <c r="J372" s="76"/>
      <c r="K372" s="78"/>
      <c r="L372" s="81"/>
    </row>
    <row r="373" spans="1:12" ht="15.75" customHeight="1" x14ac:dyDescent="0.3">
      <c r="A373" s="80">
        <v>43829</v>
      </c>
      <c r="B373" s="74">
        <v>87.959998999999996</v>
      </c>
      <c r="C373" s="78">
        <f t="shared" si="40"/>
        <v>-4.6396286758075833E-3</v>
      </c>
      <c r="D373" s="76">
        <f t="shared" si="41"/>
        <v>1.2218404113577231E-2</v>
      </c>
      <c r="E373" s="76">
        <f t="shared" si="42"/>
        <v>0.19318993185637354</v>
      </c>
      <c r="F373" s="78"/>
      <c r="G373" s="76"/>
      <c r="H373" s="78"/>
      <c r="I373" s="76"/>
      <c r="J373" s="76"/>
      <c r="K373" s="78"/>
      <c r="L373" s="81"/>
    </row>
    <row r="374" spans="1:12" ht="15.75" customHeight="1" x14ac:dyDescent="0.3">
      <c r="A374" s="80">
        <v>43826</v>
      </c>
      <c r="B374" s="74">
        <v>88.370002999999997</v>
      </c>
      <c r="C374" s="78">
        <f t="shared" si="40"/>
        <v>-9.9708601843858657E-3</v>
      </c>
      <c r="D374" s="76">
        <f t="shared" si="41"/>
        <v>1.2301161473727961E-2</v>
      </c>
      <c r="E374" s="76">
        <f t="shared" si="42"/>
        <v>0.19449844061246935</v>
      </c>
      <c r="F374" s="78"/>
      <c r="G374" s="76"/>
      <c r="H374" s="78"/>
      <c r="I374" s="76"/>
      <c r="J374" s="76"/>
      <c r="K374" s="78"/>
      <c r="L374" s="81"/>
    </row>
    <row r="375" spans="1:12" ht="15.75" customHeight="1" x14ac:dyDescent="0.3">
      <c r="A375" s="80">
        <v>43825</v>
      </c>
      <c r="B375" s="74">
        <v>89.260002</v>
      </c>
      <c r="C375" s="78">
        <f t="shared" si="40"/>
        <v>1.2338754630649706E-3</v>
      </c>
      <c r="D375" s="76">
        <f t="shared" si="41"/>
        <v>1.2250047372467028E-2</v>
      </c>
      <c r="E375" s="76">
        <f t="shared" si="42"/>
        <v>0.19369025570978418</v>
      </c>
      <c r="F375" s="78"/>
      <c r="G375" s="76"/>
      <c r="H375" s="78"/>
      <c r="I375" s="76"/>
      <c r="J375" s="76"/>
      <c r="K375" s="78"/>
      <c r="L375" s="81"/>
    </row>
    <row r="376" spans="1:12" ht="15.75" customHeight="1" x14ac:dyDescent="0.3">
      <c r="A376" s="80">
        <v>43823</v>
      </c>
      <c r="B376" s="74">
        <v>89.150002000000001</v>
      </c>
      <c r="C376" s="78">
        <f t="shared" si="40"/>
        <v>-3.2423970652416534E-3</v>
      </c>
      <c r="D376" s="76">
        <f t="shared" si="41"/>
        <v>1.2301128787632169E-2</v>
      </c>
      <c r="E376" s="76">
        <f t="shared" si="42"/>
        <v>0.19449792379991673</v>
      </c>
      <c r="F376" s="78"/>
      <c r="G376" s="76"/>
      <c r="H376" s="78"/>
      <c r="I376" s="76"/>
      <c r="J376" s="76"/>
      <c r="K376" s="78"/>
      <c r="L376" s="81"/>
    </row>
    <row r="377" spans="1:12" ht="15.75" customHeight="1" x14ac:dyDescent="0.3">
      <c r="A377" s="80">
        <v>43822</v>
      </c>
      <c r="B377" s="74">
        <v>89.440002000000007</v>
      </c>
      <c r="C377" s="78">
        <f t="shared" si="40"/>
        <v>1.7921483175644681E-3</v>
      </c>
      <c r="D377" s="76">
        <f t="shared" si="41"/>
        <v>1.2396829178067425E-2</v>
      </c>
      <c r="E377" s="76">
        <f t="shared" si="42"/>
        <v>0.19601107983363075</v>
      </c>
      <c r="F377" s="78"/>
      <c r="G377" s="76"/>
      <c r="H377" s="78"/>
      <c r="I377" s="76"/>
      <c r="J377" s="76"/>
      <c r="K377" s="78"/>
      <c r="L377" s="81"/>
    </row>
    <row r="378" spans="1:12" ht="15.75" customHeight="1" x14ac:dyDescent="0.3">
      <c r="A378" s="80">
        <v>43819</v>
      </c>
      <c r="B378" s="74">
        <v>89.279999000000004</v>
      </c>
      <c r="C378" s="78">
        <f t="shared" si="40"/>
        <v>6.7247253225222181E-4</v>
      </c>
      <c r="D378" s="76">
        <f t="shared" si="41"/>
        <v>1.240819104115776E-2</v>
      </c>
      <c r="E378" s="76">
        <f t="shared" si="42"/>
        <v>0.19619072666277304</v>
      </c>
      <c r="F378" s="78"/>
      <c r="G378" s="76"/>
      <c r="H378" s="78"/>
      <c r="I378" s="76"/>
      <c r="J378" s="76"/>
      <c r="K378" s="78"/>
      <c r="L378" s="81"/>
    </row>
    <row r="379" spans="1:12" ht="15.75" customHeight="1" x14ac:dyDescent="0.3">
      <c r="A379" s="80">
        <v>43818</v>
      </c>
      <c r="B379" s="74">
        <v>89.220000999999996</v>
      </c>
      <c r="C379" s="78">
        <f t="shared" si="40"/>
        <v>4.2774090174428903E-3</v>
      </c>
      <c r="D379" s="76">
        <f t="shared" si="41"/>
        <v>1.2850782340687086E-2</v>
      </c>
      <c r="E379" s="76">
        <f t="shared" si="42"/>
        <v>0.20318870955820542</v>
      </c>
      <c r="F379" s="78"/>
      <c r="G379" s="76"/>
      <c r="H379" s="78"/>
      <c r="I379" s="76"/>
      <c r="J379" s="76"/>
      <c r="K379" s="78"/>
      <c r="L379" s="81"/>
    </row>
    <row r="380" spans="1:12" ht="15.75" customHeight="1" x14ac:dyDescent="0.3">
      <c r="A380" s="80">
        <v>43817</v>
      </c>
      <c r="B380" s="74">
        <v>88.839995999999999</v>
      </c>
      <c r="C380" s="78">
        <f t="shared" si="40"/>
        <v>-5.8192143484868675E-3</v>
      </c>
      <c r="D380" s="76">
        <f t="shared" si="41"/>
        <v>1.2847605205707347E-2</v>
      </c>
      <c r="E380" s="76">
        <f t="shared" si="42"/>
        <v>0.20313847464335658</v>
      </c>
      <c r="F380" s="78"/>
      <c r="G380" s="76"/>
      <c r="H380" s="78"/>
      <c r="I380" s="76"/>
      <c r="J380" s="76"/>
      <c r="K380" s="78"/>
      <c r="L380" s="81"/>
    </row>
    <row r="381" spans="1:12" ht="15.75" customHeight="1" x14ac:dyDescent="0.3">
      <c r="A381" s="80">
        <v>43816</v>
      </c>
      <c r="B381" s="74">
        <v>89.360000999999997</v>
      </c>
      <c r="C381" s="78">
        <f t="shared" si="40"/>
        <v>8.2365341837933315E-3</v>
      </c>
      <c r="D381" s="76">
        <f t="shared" si="41"/>
        <v>1.3133075569709208E-2</v>
      </c>
      <c r="E381" s="76">
        <f t="shared" si="42"/>
        <v>0.20765215741697268</v>
      </c>
      <c r="F381" s="78"/>
      <c r="G381" s="76"/>
      <c r="H381" s="78"/>
      <c r="I381" s="76"/>
      <c r="J381" s="76"/>
      <c r="K381" s="78"/>
      <c r="L381" s="81"/>
    </row>
    <row r="382" spans="1:12" ht="15.75" customHeight="1" x14ac:dyDescent="0.3">
      <c r="A382" s="80">
        <v>43815</v>
      </c>
      <c r="B382" s="74">
        <v>88.629997000000003</v>
      </c>
      <c r="C382" s="78">
        <f t="shared" si="40"/>
        <v>1.1988981228842732E-2</v>
      </c>
      <c r="D382" s="76">
        <f t="shared" si="41"/>
        <v>1.3131624408841793E-2</v>
      </c>
      <c r="E382" s="76">
        <f t="shared" si="42"/>
        <v>0.20762921254901101</v>
      </c>
      <c r="F382" s="78"/>
      <c r="G382" s="76"/>
      <c r="H382" s="78"/>
      <c r="I382" s="76"/>
      <c r="J382" s="76"/>
      <c r="K382" s="78"/>
      <c r="L382" s="81"/>
    </row>
    <row r="383" spans="1:12" ht="15.75" customHeight="1" x14ac:dyDescent="0.3">
      <c r="A383" s="80">
        <v>43812</v>
      </c>
      <c r="B383" s="74">
        <v>87.580001999999993</v>
      </c>
      <c r="C383" s="78">
        <f t="shared" si="40"/>
        <v>-1.0059895896237236E-2</v>
      </c>
      <c r="D383" s="76">
        <f t="shared" si="41"/>
        <v>1.3145375051597871E-2</v>
      </c>
      <c r="E383" s="76">
        <f t="shared" si="42"/>
        <v>0.20784662930101352</v>
      </c>
      <c r="F383" s="78"/>
      <c r="G383" s="76"/>
      <c r="H383" s="78"/>
      <c r="I383" s="76"/>
      <c r="J383" s="76"/>
      <c r="K383" s="78"/>
      <c r="L383" s="81"/>
    </row>
    <row r="384" spans="1:12" ht="15.75" customHeight="1" x14ac:dyDescent="0.3">
      <c r="A384" s="80">
        <v>43811</v>
      </c>
      <c r="B384" s="74">
        <v>88.470000999999996</v>
      </c>
      <c r="C384" s="78">
        <f t="shared" si="40"/>
        <v>1.6662882670519963E-2</v>
      </c>
      <c r="D384" s="76">
        <f t="shared" si="41"/>
        <v>1.315630322219985E-2</v>
      </c>
      <c r="E384" s="76">
        <f t="shared" si="42"/>
        <v>0.20801941884981925</v>
      </c>
      <c r="F384" s="78"/>
      <c r="G384" s="76"/>
      <c r="H384" s="78"/>
      <c r="I384" s="76"/>
      <c r="J384" s="76"/>
      <c r="K384" s="78"/>
      <c r="L384" s="81"/>
    </row>
    <row r="385" spans="1:12" ht="15.75" customHeight="1" x14ac:dyDescent="0.3">
      <c r="A385" s="80">
        <v>43810</v>
      </c>
      <c r="B385" s="74">
        <v>87.019997000000004</v>
      </c>
      <c r="C385" s="78">
        <f t="shared" si="40"/>
        <v>5.8952142897881199E-3</v>
      </c>
      <c r="D385" s="76">
        <f t="shared" si="41"/>
        <v>1.3045259413609622E-2</v>
      </c>
      <c r="E385" s="76">
        <f t="shared" si="42"/>
        <v>0.20626366207379479</v>
      </c>
      <c r="F385" s="78"/>
      <c r="G385" s="76"/>
      <c r="H385" s="78"/>
      <c r="I385" s="76"/>
      <c r="J385" s="76"/>
      <c r="K385" s="78"/>
      <c r="L385" s="81"/>
    </row>
    <row r="386" spans="1:12" ht="15.75" customHeight="1" x14ac:dyDescent="0.3">
      <c r="A386" s="80">
        <v>43809</v>
      </c>
      <c r="B386" s="74">
        <v>86.510002</v>
      </c>
      <c r="C386" s="78">
        <f t="shared" ref="C386:C449" si="44">B386/B387-1</f>
        <v>-1.2555632775303804E-2</v>
      </c>
      <c r="D386" s="76">
        <f t="shared" ref="D386:D414" si="45">_xlfn.STDEV.P(C386:C475)</f>
        <v>1.379409304183921E-2</v>
      </c>
      <c r="E386" s="76">
        <f t="shared" ref="E386:E414" si="46">D386*SQRT(250)</f>
        <v>0.21810376134246109</v>
      </c>
      <c r="F386" s="78"/>
      <c r="G386" s="76"/>
      <c r="H386" s="78"/>
      <c r="I386" s="76"/>
      <c r="J386" s="76"/>
      <c r="K386" s="78"/>
      <c r="L386" s="81"/>
    </row>
    <row r="387" spans="1:12" ht="15.75" customHeight="1" x14ac:dyDescent="0.3">
      <c r="A387" s="80">
        <v>43808</v>
      </c>
      <c r="B387" s="74">
        <v>87.610000999999997</v>
      </c>
      <c r="C387" s="78">
        <f t="shared" si="44"/>
        <v>-1.0950564214256775E-2</v>
      </c>
      <c r="D387" s="76">
        <f t="shared" si="45"/>
        <v>1.3786045606121115E-2</v>
      </c>
      <c r="E387" s="76">
        <f t="shared" si="46"/>
        <v>0.21797652021149624</v>
      </c>
      <c r="F387" s="78"/>
      <c r="G387" s="76"/>
      <c r="H387" s="78"/>
      <c r="I387" s="76"/>
      <c r="J387" s="76"/>
      <c r="K387" s="78"/>
      <c r="L387" s="81"/>
    </row>
    <row r="388" spans="1:12" ht="15.75" customHeight="1" x14ac:dyDescent="0.3">
      <c r="A388" s="80">
        <v>43805</v>
      </c>
      <c r="B388" s="74">
        <v>88.580001999999993</v>
      </c>
      <c r="C388" s="78">
        <f t="shared" si="44"/>
        <v>8.1948667403271003E-3</v>
      </c>
      <c r="D388" s="76">
        <f t="shared" si="45"/>
        <v>1.3832789787366318E-2</v>
      </c>
      <c r="E388" s="76">
        <f t="shared" si="46"/>
        <v>0.21871561061196906</v>
      </c>
      <c r="F388" s="78"/>
      <c r="G388" s="76"/>
      <c r="H388" s="78"/>
      <c r="I388" s="76"/>
      <c r="J388" s="76"/>
      <c r="K388" s="78"/>
      <c r="L388" s="81"/>
    </row>
    <row r="389" spans="1:12" ht="15.75" customHeight="1" x14ac:dyDescent="0.3">
      <c r="A389" s="80">
        <v>43804</v>
      </c>
      <c r="B389" s="74">
        <v>87.860000999999997</v>
      </c>
      <c r="C389" s="78">
        <f t="shared" si="44"/>
        <v>-3.5159011799003048E-3</v>
      </c>
      <c r="D389" s="76">
        <f t="shared" si="45"/>
        <v>1.3979372513629599E-2</v>
      </c>
      <c r="E389" s="76">
        <f t="shared" si="46"/>
        <v>0.22103328701511382</v>
      </c>
      <c r="F389" s="78"/>
      <c r="G389" s="76"/>
      <c r="H389" s="78"/>
      <c r="I389" s="76"/>
      <c r="J389" s="76"/>
      <c r="K389" s="78"/>
      <c r="L389" s="81"/>
    </row>
    <row r="390" spans="1:12" ht="15.75" customHeight="1" x14ac:dyDescent="0.3">
      <c r="A390" s="80">
        <v>43803</v>
      </c>
      <c r="B390" s="74">
        <v>88.169998000000007</v>
      </c>
      <c r="C390" s="78">
        <f t="shared" si="44"/>
        <v>-7.8767297892404775E-3</v>
      </c>
      <c r="D390" s="76">
        <f t="shared" si="45"/>
        <v>1.3989525160930995E-2</v>
      </c>
      <c r="E390" s="76">
        <f t="shared" si="46"/>
        <v>0.22119381446387767</v>
      </c>
      <c r="F390" s="78"/>
      <c r="G390" s="76"/>
      <c r="H390" s="78"/>
      <c r="I390" s="76"/>
      <c r="J390" s="76"/>
      <c r="K390" s="78"/>
      <c r="L390" s="81"/>
    </row>
    <row r="391" spans="1:12" ht="15.75" customHeight="1" x14ac:dyDescent="0.3">
      <c r="A391" s="80">
        <v>43802</v>
      </c>
      <c r="B391" s="74">
        <v>88.870002999999997</v>
      </c>
      <c r="C391" s="78">
        <f t="shared" si="44"/>
        <v>-3.0121074870274267E-2</v>
      </c>
      <c r="D391" s="76">
        <f t="shared" si="45"/>
        <v>1.3968613362707572E-2</v>
      </c>
      <c r="E391" s="76">
        <f t="shared" si="46"/>
        <v>0.22086316990209828</v>
      </c>
      <c r="F391" s="78"/>
      <c r="G391" s="76"/>
      <c r="H391" s="78"/>
      <c r="I391" s="76"/>
      <c r="J391" s="76"/>
      <c r="K391" s="78"/>
      <c r="L391" s="81"/>
    </row>
    <row r="392" spans="1:12" ht="15.75" customHeight="1" x14ac:dyDescent="0.3">
      <c r="A392" s="80">
        <v>43801</v>
      </c>
      <c r="B392" s="74">
        <v>91.629997000000003</v>
      </c>
      <c r="C392" s="78">
        <f t="shared" si="44"/>
        <v>-1.2607822868281549E-2</v>
      </c>
      <c r="D392" s="76">
        <f t="shared" si="45"/>
        <v>1.3624206077921077E-2</v>
      </c>
      <c r="E392" s="76">
        <f t="shared" si="46"/>
        <v>0.21541761258870037</v>
      </c>
      <c r="F392" s="78"/>
      <c r="G392" s="76"/>
      <c r="H392" s="78"/>
      <c r="I392" s="76"/>
      <c r="J392" s="76"/>
      <c r="K392" s="78"/>
      <c r="L392" s="81"/>
    </row>
    <row r="393" spans="1:12" ht="15.75" customHeight="1" x14ac:dyDescent="0.3">
      <c r="A393" s="80">
        <v>43798</v>
      </c>
      <c r="B393" s="74">
        <v>92.800003000000004</v>
      </c>
      <c r="C393" s="78">
        <f t="shared" si="44"/>
        <v>-2.6867274792027329E-3</v>
      </c>
      <c r="D393" s="76">
        <f t="shared" si="45"/>
        <v>1.3622184030263648E-2</v>
      </c>
      <c r="E393" s="76">
        <f t="shared" si="46"/>
        <v>0.21538564120802595</v>
      </c>
      <c r="F393" s="78"/>
      <c r="G393" s="76"/>
      <c r="H393" s="78"/>
      <c r="I393" s="76"/>
      <c r="J393" s="76"/>
      <c r="K393" s="78"/>
      <c r="L393" s="81"/>
    </row>
    <row r="394" spans="1:12" ht="15.75" customHeight="1" x14ac:dyDescent="0.3">
      <c r="A394" s="80">
        <v>43796</v>
      </c>
      <c r="B394" s="74">
        <v>93.050003000000004</v>
      </c>
      <c r="C394" s="78">
        <f t="shared" si="44"/>
        <v>3.1263582767064868E-3</v>
      </c>
      <c r="D394" s="76">
        <f t="shared" si="45"/>
        <v>1.3621282081543644E-2</v>
      </c>
      <c r="E394" s="76">
        <f t="shared" si="46"/>
        <v>0.21537138014658652</v>
      </c>
      <c r="F394" s="78"/>
      <c r="G394" s="76"/>
      <c r="H394" s="78"/>
      <c r="I394" s="76"/>
      <c r="J394" s="76"/>
      <c r="K394" s="78"/>
      <c r="L394" s="81"/>
    </row>
    <row r="395" spans="1:12" ht="15.75" customHeight="1" x14ac:dyDescent="0.3">
      <c r="A395" s="80">
        <v>43795</v>
      </c>
      <c r="B395" s="74">
        <v>92.760002</v>
      </c>
      <c r="C395" s="78">
        <f t="shared" si="44"/>
        <v>2.5940878489218999E-3</v>
      </c>
      <c r="D395" s="76">
        <f t="shared" si="45"/>
        <v>1.3673815305887491E-2</v>
      </c>
      <c r="E395" s="76">
        <f t="shared" si="46"/>
        <v>0.21620200335538234</v>
      </c>
      <c r="F395" s="78"/>
      <c r="G395" s="76"/>
      <c r="H395" s="78"/>
      <c r="I395" s="76"/>
      <c r="J395" s="76"/>
      <c r="K395" s="78"/>
      <c r="L395" s="81"/>
    </row>
    <row r="396" spans="1:12" ht="15.75" customHeight="1" x14ac:dyDescent="0.3">
      <c r="A396" s="80">
        <v>43794</v>
      </c>
      <c r="B396" s="74">
        <v>92.519997000000004</v>
      </c>
      <c r="C396" s="78">
        <f t="shared" si="44"/>
        <v>8.0627370675827592E-3</v>
      </c>
      <c r="D396" s="76">
        <f t="shared" si="45"/>
        <v>1.3670980953570404E-2</v>
      </c>
      <c r="E396" s="76">
        <f t="shared" si="46"/>
        <v>0.21615718831031547</v>
      </c>
      <c r="F396" s="78"/>
      <c r="G396" s="76"/>
      <c r="H396" s="78"/>
      <c r="I396" s="76"/>
      <c r="J396" s="76"/>
      <c r="K396" s="78"/>
      <c r="L396" s="81"/>
    </row>
    <row r="397" spans="1:12" ht="15.75" customHeight="1" x14ac:dyDescent="0.3">
      <c r="A397" s="80">
        <v>43791</v>
      </c>
      <c r="B397" s="74">
        <v>91.779999000000004</v>
      </c>
      <c r="C397" s="78">
        <f t="shared" si="44"/>
        <v>8.904012213872603E-3</v>
      </c>
      <c r="D397" s="76">
        <f t="shared" si="45"/>
        <v>1.3734911150580066E-2</v>
      </c>
      <c r="E397" s="76">
        <f t="shared" si="46"/>
        <v>0.21716801347938458</v>
      </c>
      <c r="F397" s="78"/>
      <c r="G397" s="76"/>
      <c r="H397" s="78"/>
      <c r="I397" s="76"/>
      <c r="J397" s="76"/>
      <c r="K397" s="78"/>
      <c r="L397" s="81"/>
    </row>
    <row r="398" spans="1:12" ht="15.75" customHeight="1" x14ac:dyDescent="0.3">
      <c r="A398" s="80">
        <v>43790</v>
      </c>
      <c r="B398" s="74">
        <v>90.970000999999996</v>
      </c>
      <c r="C398" s="78">
        <f t="shared" si="44"/>
        <v>-7.9606981884634553E-3</v>
      </c>
      <c r="D398" s="76">
        <f t="shared" si="45"/>
        <v>1.3713082255227537E-2</v>
      </c>
      <c r="E398" s="76">
        <f t="shared" si="46"/>
        <v>0.21682286833878728</v>
      </c>
      <c r="F398" s="78"/>
      <c r="G398" s="76"/>
      <c r="H398" s="78"/>
      <c r="I398" s="76"/>
      <c r="J398" s="76"/>
      <c r="K398" s="78"/>
      <c r="L398" s="81"/>
    </row>
    <row r="399" spans="1:12" ht="15.75" customHeight="1" x14ac:dyDescent="0.3">
      <c r="A399" s="80">
        <v>43789</v>
      </c>
      <c r="B399" s="74">
        <v>91.699996999999996</v>
      </c>
      <c r="C399" s="78">
        <f t="shared" si="44"/>
        <v>-1.7043670092789509E-2</v>
      </c>
      <c r="D399" s="76">
        <f t="shared" si="45"/>
        <v>1.3725057150502462E-2</v>
      </c>
      <c r="E399" s="76">
        <f t="shared" si="46"/>
        <v>0.21701220805784105</v>
      </c>
      <c r="F399" s="78"/>
      <c r="G399" s="76"/>
      <c r="H399" s="78"/>
      <c r="I399" s="76"/>
      <c r="J399" s="76"/>
      <c r="K399" s="78"/>
      <c r="L399" s="81"/>
    </row>
    <row r="400" spans="1:12" ht="15.75" customHeight="1" x14ac:dyDescent="0.3">
      <c r="A400" s="80">
        <v>43788</v>
      </c>
      <c r="B400" s="74">
        <v>93.290001000000004</v>
      </c>
      <c r="C400" s="78">
        <f t="shared" si="44"/>
        <v>5.6053036198762118E-3</v>
      </c>
      <c r="D400" s="76">
        <f t="shared" si="45"/>
        <v>1.393101730997319E-2</v>
      </c>
      <c r="E400" s="76">
        <f t="shared" si="46"/>
        <v>0.22026872411373605</v>
      </c>
      <c r="F400" s="78"/>
      <c r="G400" s="76"/>
      <c r="H400" s="78"/>
      <c r="I400" s="76"/>
      <c r="J400" s="76"/>
      <c r="K400" s="78"/>
      <c r="L400" s="81"/>
    </row>
    <row r="401" spans="1:12" ht="15.75" customHeight="1" x14ac:dyDescent="0.3">
      <c r="A401" s="80">
        <v>43787</v>
      </c>
      <c r="B401" s="74">
        <v>92.769997000000004</v>
      </c>
      <c r="C401" s="78">
        <f t="shared" si="44"/>
        <v>2.810452863248214E-3</v>
      </c>
      <c r="D401" s="76">
        <f t="shared" si="45"/>
        <v>1.3920011093038146E-2</v>
      </c>
      <c r="E401" s="76">
        <f t="shared" si="46"/>
        <v>0.22009470054405275</v>
      </c>
      <c r="F401" s="78"/>
      <c r="G401" s="76"/>
      <c r="H401" s="78"/>
      <c r="I401" s="76"/>
      <c r="J401" s="76"/>
      <c r="K401" s="78"/>
      <c r="L401" s="81"/>
    </row>
    <row r="402" spans="1:12" ht="15.75" customHeight="1" x14ac:dyDescent="0.3">
      <c r="A402" s="80">
        <v>43784</v>
      </c>
      <c r="B402" s="74">
        <v>92.510002</v>
      </c>
      <c r="C402" s="78">
        <f t="shared" si="44"/>
        <v>-1.0803069956866196E-4</v>
      </c>
      <c r="D402" s="76">
        <f t="shared" si="45"/>
        <v>1.4063735358269E-2</v>
      </c>
      <c r="E402" s="76">
        <f t="shared" si="46"/>
        <v>0.22236718070987099</v>
      </c>
      <c r="F402" s="78"/>
      <c r="G402" s="76"/>
      <c r="H402" s="78"/>
      <c r="I402" s="76"/>
      <c r="J402" s="76"/>
      <c r="K402" s="78"/>
      <c r="L402" s="81"/>
    </row>
    <row r="403" spans="1:12" ht="15.75" customHeight="1" x14ac:dyDescent="0.3">
      <c r="A403" s="80">
        <v>43783</v>
      </c>
      <c r="B403" s="74">
        <v>92.519997000000004</v>
      </c>
      <c r="C403" s="78">
        <f t="shared" si="44"/>
        <v>1.0820060827094746E-3</v>
      </c>
      <c r="D403" s="76">
        <f t="shared" si="45"/>
        <v>1.4063859194155535E-2</v>
      </c>
      <c r="E403" s="76">
        <f t="shared" si="46"/>
        <v>0.22236913872715858</v>
      </c>
      <c r="F403" s="78"/>
      <c r="G403" s="76"/>
      <c r="H403" s="78"/>
      <c r="I403" s="76"/>
      <c r="J403" s="76"/>
      <c r="K403" s="78"/>
      <c r="L403" s="81"/>
    </row>
    <row r="404" spans="1:12" ht="15.75" customHeight="1" x14ac:dyDescent="0.3">
      <c r="A404" s="80">
        <v>43782</v>
      </c>
      <c r="B404" s="74">
        <v>92.419998000000007</v>
      </c>
      <c r="C404" s="78">
        <f t="shared" si="44"/>
        <v>-3.2355802066912354E-3</v>
      </c>
      <c r="D404" s="76">
        <f t="shared" si="45"/>
        <v>1.4063712044852574E-2</v>
      </c>
      <c r="E404" s="76">
        <f t="shared" si="46"/>
        <v>0.22236681209239126</v>
      </c>
      <c r="F404" s="78"/>
      <c r="G404" s="76"/>
      <c r="H404" s="78"/>
      <c r="I404" s="76"/>
      <c r="J404" s="76"/>
      <c r="K404" s="78"/>
      <c r="L404" s="81"/>
    </row>
    <row r="405" spans="1:12" ht="15.75" customHeight="1" x14ac:dyDescent="0.3">
      <c r="A405" s="80">
        <v>43781</v>
      </c>
      <c r="B405" s="74">
        <v>92.720000999999996</v>
      </c>
      <c r="C405" s="78">
        <f t="shared" si="44"/>
        <v>-8.660301600131648E-3</v>
      </c>
      <c r="D405" s="76">
        <f t="shared" si="45"/>
        <v>1.4132994214973377E-2</v>
      </c>
      <c r="E405" s="76">
        <f t="shared" si="46"/>
        <v>0.22346225938649625</v>
      </c>
      <c r="F405" s="78"/>
      <c r="G405" s="76"/>
      <c r="H405" s="78"/>
      <c r="I405" s="76"/>
      <c r="J405" s="76"/>
      <c r="K405" s="78"/>
      <c r="L405" s="81"/>
    </row>
    <row r="406" spans="1:12" ht="15.75" customHeight="1" x14ac:dyDescent="0.3">
      <c r="A406" s="80">
        <v>43780</v>
      </c>
      <c r="B406" s="74">
        <v>93.529999000000004</v>
      </c>
      <c r="C406" s="78">
        <f t="shared" si="44"/>
        <v>9.6315280472691889E-4</v>
      </c>
      <c r="D406" s="76">
        <f t="shared" si="45"/>
        <v>1.410076437967802E-2</v>
      </c>
      <c r="E406" s="76">
        <f t="shared" si="46"/>
        <v>0.22295266094576918</v>
      </c>
      <c r="F406" s="78"/>
      <c r="G406" s="76"/>
      <c r="H406" s="78"/>
      <c r="I406" s="76"/>
      <c r="J406" s="76"/>
      <c r="K406" s="78"/>
      <c r="L406" s="81"/>
    </row>
    <row r="407" spans="1:12" ht="15.75" customHeight="1" x14ac:dyDescent="0.3">
      <c r="A407" s="80">
        <v>43777</v>
      </c>
      <c r="B407" s="74">
        <v>93.440002000000007</v>
      </c>
      <c r="C407" s="78">
        <f t="shared" si="44"/>
        <v>-3.8379636299158415E-3</v>
      </c>
      <c r="D407" s="76">
        <f t="shared" si="45"/>
        <v>1.4101352654378944E-2</v>
      </c>
      <c r="E407" s="76">
        <f t="shared" si="46"/>
        <v>0.22296196238549307</v>
      </c>
      <c r="F407" s="78"/>
      <c r="G407" s="76"/>
      <c r="H407" s="78"/>
      <c r="I407" s="76"/>
      <c r="J407" s="76"/>
      <c r="K407" s="78"/>
      <c r="L407" s="81"/>
    </row>
    <row r="408" spans="1:12" ht="15.75" customHeight="1" x14ac:dyDescent="0.3">
      <c r="A408" s="80">
        <v>43776</v>
      </c>
      <c r="B408" s="74">
        <v>93.800003000000004</v>
      </c>
      <c r="C408" s="78">
        <f t="shared" si="44"/>
        <v>4.9282946187398924E-3</v>
      </c>
      <c r="D408" s="76">
        <f t="shared" si="45"/>
        <v>1.4245639913979091E-2</v>
      </c>
      <c r="E408" s="76">
        <f t="shared" si="46"/>
        <v>0.22524334427389536</v>
      </c>
      <c r="F408" s="78"/>
      <c r="G408" s="76"/>
      <c r="H408" s="78"/>
      <c r="I408" s="76"/>
      <c r="J408" s="76"/>
      <c r="K408" s="78"/>
      <c r="L408" s="81"/>
    </row>
    <row r="409" spans="1:12" ht="15.75" customHeight="1" x14ac:dyDescent="0.3">
      <c r="A409" s="80">
        <v>43775</v>
      </c>
      <c r="B409" s="74">
        <v>93.339995999999999</v>
      </c>
      <c r="C409" s="78">
        <f t="shared" si="44"/>
        <v>2.3624677073947886E-3</v>
      </c>
      <c r="D409" s="76">
        <f t="shared" si="45"/>
        <v>1.4245059796268578E-2</v>
      </c>
      <c r="E409" s="76">
        <f t="shared" si="46"/>
        <v>0.22523417180751423</v>
      </c>
      <c r="F409" s="78"/>
      <c r="G409" s="76"/>
      <c r="H409" s="78"/>
      <c r="I409" s="76"/>
      <c r="J409" s="76"/>
      <c r="K409" s="78"/>
      <c r="L409" s="81"/>
    </row>
    <row r="410" spans="1:12" ht="15.75" customHeight="1" x14ac:dyDescent="0.3">
      <c r="A410" s="80">
        <v>43774</v>
      </c>
      <c r="B410" s="74">
        <v>93.120002999999997</v>
      </c>
      <c r="C410" s="78">
        <f t="shared" si="44"/>
        <v>7.901331398434186E-3</v>
      </c>
      <c r="D410" s="76">
        <f t="shared" si="45"/>
        <v>1.4279457348072757E-2</v>
      </c>
      <c r="E410" s="76">
        <f t="shared" si="46"/>
        <v>0.22577804485568845</v>
      </c>
      <c r="F410" s="78"/>
      <c r="G410" s="76"/>
      <c r="H410" s="78"/>
      <c r="I410" s="76"/>
      <c r="J410" s="76"/>
      <c r="K410" s="78"/>
      <c r="L410" s="81"/>
    </row>
    <row r="411" spans="1:12" ht="15.75" customHeight="1" x14ac:dyDescent="0.3">
      <c r="A411" s="80">
        <v>43773</v>
      </c>
      <c r="B411" s="74">
        <v>92.389999000000003</v>
      </c>
      <c r="C411" s="78">
        <f t="shared" si="44"/>
        <v>8.0741623988180855E-3</v>
      </c>
      <c r="D411" s="76">
        <f t="shared" si="45"/>
        <v>1.4317237074428406E-2</v>
      </c>
      <c r="E411" s="76">
        <f t="shared" si="46"/>
        <v>0.22637539477899715</v>
      </c>
      <c r="F411" s="78"/>
      <c r="G411" s="76"/>
      <c r="H411" s="78"/>
      <c r="I411" s="76"/>
      <c r="J411" s="76"/>
      <c r="K411" s="78"/>
      <c r="L411" s="81"/>
    </row>
    <row r="412" spans="1:12" ht="15.75" customHeight="1" x14ac:dyDescent="0.3">
      <c r="A412" s="80">
        <v>43770</v>
      </c>
      <c r="B412" s="74">
        <v>91.650002000000001</v>
      </c>
      <c r="C412" s="78">
        <f t="shared" si="44"/>
        <v>8.9168431931678782E-3</v>
      </c>
      <c r="D412" s="76">
        <f t="shared" si="45"/>
        <v>1.4353121758161962E-2</v>
      </c>
      <c r="E412" s="76">
        <f t="shared" si="46"/>
        <v>0.2269427814475613</v>
      </c>
      <c r="F412" s="78"/>
      <c r="G412" s="76"/>
      <c r="H412" s="78"/>
      <c r="I412" s="76"/>
      <c r="J412" s="76"/>
      <c r="K412" s="78"/>
      <c r="L412" s="81"/>
    </row>
    <row r="413" spans="1:12" ht="15.75" customHeight="1" x14ac:dyDescent="0.3">
      <c r="A413" s="80">
        <v>43769</v>
      </c>
      <c r="B413" s="74">
        <v>90.839995999999999</v>
      </c>
      <c r="C413" s="78">
        <f t="shared" si="44"/>
        <v>-9.0542382252479792E-3</v>
      </c>
      <c r="D413" s="76">
        <f t="shared" si="45"/>
        <v>1.4330078445416949E-2</v>
      </c>
      <c r="E413" s="76">
        <f t="shared" si="46"/>
        <v>0.22657843468201219</v>
      </c>
      <c r="F413" s="78"/>
      <c r="G413" s="76"/>
      <c r="H413" s="78"/>
      <c r="I413" s="76"/>
      <c r="J413" s="76"/>
      <c r="K413" s="78"/>
      <c r="L413" s="81"/>
    </row>
    <row r="414" spans="1:12" ht="15.75" customHeight="1" x14ac:dyDescent="0.3">
      <c r="A414" s="80">
        <v>43768</v>
      </c>
      <c r="B414" s="74">
        <v>91.669998000000007</v>
      </c>
      <c r="C414" s="78">
        <f t="shared" si="44"/>
        <v>7.0306383283602614E-3</v>
      </c>
      <c r="D414" s="76">
        <f t="shared" si="45"/>
        <v>1.4417919470444993E-2</v>
      </c>
      <c r="E414" s="76">
        <f t="shared" si="46"/>
        <v>0.22796732323747457</v>
      </c>
      <c r="F414" s="78"/>
      <c r="G414" s="76"/>
      <c r="H414" s="78"/>
      <c r="I414" s="76"/>
      <c r="J414" s="76"/>
      <c r="K414" s="78"/>
      <c r="L414" s="81"/>
    </row>
    <row r="415" spans="1:12" ht="15.75" customHeight="1" x14ac:dyDescent="0.3">
      <c r="A415" s="80">
        <v>43767</v>
      </c>
      <c r="B415" s="74">
        <v>91.029999000000004</v>
      </c>
      <c r="C415" s="78">
        <f t="shared" si="44"/>
        <v>-1.2582741889950344E-2</v>
      </c>
      <c r="D415" s="76"/>
      <c r="E415" s="76"/>
      <c r="F415" s="78"/>
      <c r="G415" s="76"/>
      <c r="H415" s="78"/>
      <c r="I415" s="76"/>
      <c r="J415" s="76"/>
      <c r="K415" s="78"/>
      <c r="L415" s="81"/>
    </row>
    <row r="416" spans="1:12" ht="15.75" customHeight="1" x14ac:dyDescent="0.3">
      <c r="A416" s="80">
        <v>43766</v>
      </c>
      <c r="B416" s="74">
        <v>92.190002000000007</v>
      </c>
      <c r="C416" s="78">
        <f t="shared" si="44"/>
        <v>6.0017787647510534E-3</v>
      </c>
      <c r="D416" s="76"/>
      <c r="E416" s="76"/>
      <c r="F416" s="78"/>
      <c r="G416" s="76"/>
      <c r="H416" s="78"/>
      <c r="I416" s="76"/>
      <c r="J416" s="76"/>
      <c r="K416" s="78"/>
      <c r="L416" s="81"/>
    </row>
    <row r="417" spans="1:12" ht="15.75" customHeight="1" x14ac:dyDescent="0.3">
      <c r="A417" s="80">
        <v>43763</v>
      </c>
      <c r="B417" s="74">
        <v>91.639999000000003</v>
      </c>
      <c r="C417" s="78">
        <f t="shared" si="44"/>
        <v>2.0376361660758624E-2</v>
      </c>
      <c r="D417" s="76"/>
      <c r="E417" s="76"/>
      <c r="F417" s="78"/>
      <c r="G417" s="76"/>
      <c r="H417" s="78"/>
      <c r="I417" s="76"/>
      <c r="J417" s="76"/>
      <c r="K417" s="78"/>
      <c r="L417" s="81"/>
    </row>
    <row r="418" spans="1:12" ht="15.75" customHeight="1" x14ac:dyDescent="0.3">
      <c r="A418" s="80">
        <v>43762</v>
      </c>
      <c r="B418" s="74">
        <v>89.809997999999993</v>
      </c>
      <c r="C418" s="78">
        <f t="shared" si="44"/>
        <v>-1.0011568186617525E-3</v>
      </c>
      <c r="D418" s="76"/>
      <c r="E418" s="76"/>
      <c r="F418" s="78"/>
      <c r="G418" s="76"/>
      <c r="H418" s="78"/>
      <c r="I418" s="76"/>
      <c r="J418" s="76"/>
      <c r="K418" s="78"/>
      <c r="L418" s="81"/>
    </row>
    <row r="419" spans="1:12" ht="15.75" customHeight="1" x14ac:dyDescent="0.3">
      <c r="A419" s="80">
        <v>43761</v>
      </c>
      <c r="B419" s="74">
        <v>89.900002000000001</v>
      </c>
      <c r="C419" s="78">
        <f t="shared" si="44"/>
        <v>2.1179690348676061E-3</v>
      </c>
      <c r="D419" s="76"/>
      <c r="E419" s="76"/>
      <c r="F419" s="78"/>
      <c r="G419" s="76"/>
      <c r="H419" s="78"/>
      <c r="I419" s="76"/>
      <c r="J419" s="76"/>
      <c r="K419" s="78"/>
      <c r="L419" s="81"/>
    </row>
    <row r="420" spans="1:12" ht="15.75" customHeight="1" x14ac:dyDescent="0.3">
      <c r="A420" s="80">
        <v>43760</v>
      </c>
      <c r="B420" s="74">
        <v>89.709998999999996</v>
      </c>
      <c r="C420" s="78">
        <f t="shared" si="44"/>
        <v>-1.178673729661539E-2</v>
      </c>
      <c r="D420" s="76"/>
      <c r="E420" s="76"/>
      <c r="F420" s="78"/>
      <c r="G420" s="76"/>
      <c r="H420" s="78"/>
      <c r="I420" s="76"/>
      <c r="J420" s="76"/>
      <c r="K420" s="78"/>
      <c r="L420" s="81"/>
    </row>
    <row r="421" spans="1:12" ht="15.75" customHeight="1" x14ac:dyDescent="0.3">
      <c r="A421" s="80">
        <v>43759</v>
      </c>
      <c r="B421" s="74">
        <v>90.779999000000004</v>
      </c>
      <c r="C421" s="78">
        <f t="shared" si="44"/>
        <v>7.6590412991028867E-3</v>
      </c>
      <c r="D421" s="76"/>
      <c r="E421" s="76"/>
      <c r="F421" s="78"/>
      <c r="G421" s="76"/>
      <c r="H421" s="78"/>
      <c r="I421" s="76"/>
      <c r="J421" s="76"/>
      <c r="K421" s="78"/>
      <c r="L421" s="81"/>
    </row>
    <row r="422" spans="1:12" ht="15.75" customHeight="1" x14ac:dyDescent="0.3">
      <c r="A422" s="80">
        <v>43756</v>
      </c>
      <c r="B422" s="74">
        <v>90.089995999999999</v>
      </c>
      <c r="C422" s="78">
        <f t="shared" si="44"/>
        <v>7.0422200653055267E-3</v>
      </c>
      <c r="D422" s="76"/>
      <c r="E422" s="76"/>
      <c r="F422" s="78"/>
      <c r="G422" s="76"/>
      <c r="H422" s="78"/>
      <c r="I422" s="76"/>
      <c r="J422" s="76"/>
      <c r="K422" s="78"/>
      <c r="L422" s="81"/>
    </row>
    <row r="423" spans="1:12" ht="15.75" customHeight="1" x14ac:dyDescent="0.3">
      <c r="A423" s="80">
        <v>43755</v>
      </c>
      <c r="B423" s="74">
        <v>89.459998999999996</v>
      </c>
      <c r="C423" s="78">
        <f t="shared" si="44"/>
        <v>-2.6755630772206107E-3</v>
      </c>
      <c r="D423" s="76"/>
      <c r="E423" s="76"/>
      <c r="F423" s="78"/>
      <c r="G423" s="76"/>
      <c r="H423" s="78"/>
      <c r="I423" s="76"/>
      <c r="J423" s="76"/>
      <c r="K423" s="78"/>
      <c r="L423" s="81"/>
    </row>
    <row r="424" spans="1:12" ht="15.75" customHeight="1" x14ac:dyDescent="0.3">
      <c r="A424" s="80">
        <v>43754</v>
      </c>
      <c r="B424" s="74">
        <v>89.699996999999996</v>
      </c>
      <c r="C424" s="78">
        <f t="shared" si="44"/>
        <v>2.0710059878586318E-2</v>
      </c>
      <c r="D424" s="76"/>
      <c r="E424" s="76"/>
      <c r="F424" s="78"/>
      <c r="G424" s="76"/>
      <c r="H424" s="78"/>
      <c r="I424" s="76"/>
      <c r="J424" s="76"/>
      <c r="K424" s="78"/>
      <c r="L424" s="81"/>
    </row>
    <row r="425" spans="1:12" ht="15.75" customHeight="1" x14ac:dyDescent="0.3">
      <c r="A425" s="80">
        <v>43753</v>
      </c>
      <c r="B425" s="74">
        <v>87.879997000000003</v>
      </c>
      <c r="C425" s="78">
        <f t="shared" si="44"/>
        <v>1.0463332063201936E-2</v>
      </c>
      <c r="D425" s="76"/>
      <c r="E425" s="76"/>
      <c r="F425" s="78"/>
      <c r="G425" s="76"/>
      <c r="H425" s="78"/>
      <c r="I425" s="76"/>
      <c r="J425" s="76"/>
      <c r="K425" s="78"/>
      <c r="L425" s="81"/>
    </row>
    <row r="426" spans="1:12" ht="15.75" customHeight="1" x14ac:dyDescent="0.3">
      <c r="A426" s="80">
        <v>43752</v>
      </c>
      <c r="B426" s="74">
        <v>86.970000999999996</v>
      </c>
      <c r="C426" s="78">
        <f t="shared" si="44"/>
        <v>-2.0654159021132878E-3</v>
      </c>
      <c r="D426" s="76"/>
      <c r="E426" s="76"/>
      <c r="F426" s="78"/>
      <c r="G426" s="76"/>
      <c r="H426" s="78"/>
      <c r="I426" s="76"/>
      <c r="J426" s="76"/>
      <c r="K426" s="78"/>
      <c r="L426" s="81"/>
    </row>
    <row r="427" spans="1:12" ht="15.75" customHeight="1" x14ac:dyDescent="0.3">
      <c r="A427" s="80">
        <v>43749</v>
      </c>
      <c r="B427" s="74">
        <v>87.150002000000001</v>
      </c>
      <c r="C427" s="78">
        <f t="shared" si="44"/>
        <v>-2.1753378601024886E-3</v>
      </c>
      <c r="D427" s="76"/>
      <c r="E427" s="76"/>
      <c r="F427" s="78"/>
      <c r="G427" s="76"/>
      <c r="H427" s="78"/>
      <c r="I427" s="76"/>
      <c r="J427" s="76"/>
      <c r="K427" s="78"/>
      <c r="L427" s="81"/>
    </row>
    <row r="428" spans="1:12" ht="15.75" customHeight="1" x14ac:dyDescent="0.3">
      <c r="A428" s="80">
        <v>43748</v>
      </c>
      <c r="B428" s="74">
        <v>87.339995999999999</v>
      </c>
      <c r="C428" s="78">
        <f t="shared" si="44"/>
        <v>1.0178082467939831E-2</v>
      </c>
      <c r="D428" s="76"/>
      <c r="E428" s="76"/>
      <c r="F428" s="78"/>
      <c r="G428" s="76"/>
      <c r="H428" s="78"/>
      <c r="I428" s="76"/>
      <c r="J428" s="76"/>
      <c r="K428" s="78"/>
      <c r="L428" s="81"/>
    </row>
    <row r="429" spans="1:12" ht="15.75" customHeight="1" x14ac:dyDescent="0.3">
      <c r="A429" s="80">
        <v>43747</v>
      </c>
      <c r="B429" s="74">
        <v>86.459998999999996</v>
      </c>
      <c r="C429" s="78">
        <f t="shared" si="44"/>
        <v>2.0899716119973544E-2</v>
      </c>
      <c r="D429" s="76"/>
      <c r="E429" s="76"/>
      <c r="F429" s="78"/>
      <c r="G429" s="76"/>
      <c r="H429" s="78"/>
      <c r="I429" s="76"/>
      <c r="J429" s="76"/>
      <c r="K429" s="78"/>
      <c r="L429" s="81"/>
    </row>
    <row r="430" spans="1:12" ht="15.75" customHeight="1" x14ac:dyDescent="0.3">
      <c r="A430" s="80">
        <v>43746</v>
      </c>
      <c r="B430" s="74">
        <v>84.690002000000007</v>
      </c>
      <c r="C430" s="78">
        <f t="shared" si="44"/>
        <v>-1.8856335152770409E-3</v>
      </c>
      <c r="D430" s="76"/>
      <c r="E430" s="76"/>
      <c r="F430" s="78"/>
      <c r="G430" s="76"/>
      <c r="H430" s="78"/>
      <c r="I430" s="76"/>
      <c r="J430" s="76"/>
      <c r="K430" s="78"/>
      <c r="L430" s="81"/>
    </row>
    <row r="431" spans="1:12" ht="15.75" customHeight="1" x14ac:dyDescent="0.3">
      <c r="A431" s="80">
        <v>43745</v>
      </c>
      <c r="B431" s="74">
        <v>84.849997999999999</v>
      </c>
      <c r="C431" s="78">
        <f t="shared" si="44"/>
        <v>6.6436943096013223E-3</v>
      </c>
      <c r="D431" s="76"/>
      <c r="E431" s="76"/>
      <c r="F431" s="78"/>
      <c r="G431" s="76"/>
      <c r="H431" s="78"/>
      <c r="I431" s="76"/>
      <c r="J431" s="76"/>
      <c r="K431" s="78"/>
      <c r="L431" s="81"/>
    </row>
    <row r="432" spans="1:12" ht="15.75" customHeight="1" x14ac:dyDescent="0.3">
      <c r="A432" s="80">
        <v>43742</v>
      </c>
      <c r="B432" s="74">
        <v>84.290001000000004</v>
      </c>
      <c r="C432" s="78">
        <f t="shared" si="44"/>
        <v>1.2249357953021178E-2</v>
      </c>
      <c r="D432" s="76"/>
      <c r="E432" s="76"/>
      <c r="F432" s="78"/>
      <c r="G432" s="76"/>
      <c r="H432" s="78"/>
      <c r="I432" s="76"/>
      <c r="J432" s="76"/>
      <c r="K432" s="78"/>
      <c r="L432" s="81"/>
    </row>
    <row r="433" spans="1:12" ht="15.75" customHeight="1" x14ac:dyDescent="0.3">
      <c r="A433" s="80">
        <v>43741</v>
      </c>
      <c r="B433" s="74">
        <v>83.269997000000004</v>
      </c>
      <c r="C433" s="78">
        <f t="shared" si="44"/>
        <v>-5.018580355631963E-3</v>
      </c>
      <c r="D433" s="76"/>
      <c r="E433" s="76"/>
      <c r="F433" s="78"/>
      <c r="G433" s="76"/>
      <c r="H433" s="78"/>
      <c r="I433" s="76"/>
      <c r="J433" s="76"/>
      <c r="K433" s="78"/>
      <c r="L433" s="81"/>
    </row>
    <row r="434" spans="1:12" ht="15.75" customHeight="1" x14ac:dyDescent="0.3">
      <c r="A434" s="80">
        <v>43740</v>
      </c>
      <c r="B434" s="74">
        <v>83.690002000000007</v>
      </c>
      <c r="C434" s="78">
        <f t="shared" si="44"/>
        <v>-4.7244924737929073E-2</v>
      </c>
      <c r="D434" s="76"/>
      <c r="E434" s="76"/>
      <c r="F434" s="78"/>
      <c r="G434" s="76"/>
      <c r="H434" s="78"/>
      <c r="I434" s="76"/>
      <c r="J434" s="76"/>
      <c r="K434" s="78"/>
      <c r="L434" s="81"/>
    </row>
    <row r="435" spans="1:12" ht="15.75" customHeight="1" x14ac:dyDescent="0.3">
      <c r="A435" s="80">
        <v>43739</v>
      </c>
      <c r="B435" s="74">
        <v>87.839995999999999</v>
      </c>
      <c r="C435" s="78">
        <f t="shared" si="44"/>
        <v>-6.4473246715383015E-3</v>
      </c>
      <c r="D435" s="76"/>
      <c r="E435" s="76"/>
      <c r="F435" s="78"/>
      <c r="G435" s="76"/>
      <c r="H435" s="78"/>
      <c r="I435" s="76"/>
      <c r="J435" s="76"/>
      <c r="K435" s="78"/>
      <c r="L435" s="81"/>
    </row>
    <row r="436" spans="1:12" ht="15.75" customHeight="1" x14ac:dyDescent="0.3">
      <c r="A436" s="80">
        <v>43738</v>
      </c>
      <c r="B436" s="74">
        <v>88.410004000000001</v>
      </c>
      <c r="C436" s="78">
        <f t="shared" si="44"/>
        <v>3.0633651357314662E-3</v>
      </c>
      <c r="D436" s="76"/>
      <c r="E436" s="76"/>
      <c r="F436" s="78"/>
      <c r="G436" s="76"/>
      <c r="H436" s="78"/>
      <c r="I436" s="76"/>
      <c r="J436" s="76"/>
      <c r="K436" s="78"/>
      <c r="L436" s="81"/>
    </row>
    <row r="437" spans="1:12" ht="15.75" customHeight="1" x14ac:dyDescent="0.3">
      <c r="A437" s="80">
        <v>43735</v>
      </c>
      <c r="B437" s="74">
        <v>88.139999000000003</v>
      </c>
      <c r="C437" s="78">
        <f t="shared" si="44"/>
        <v>-3.5047824817902029E-3</v>
      </c>
      <c r="D437" s="76"/>
      <c r="E437" s="76"/>
      <c r="F437" s="78"/>
      <c r="G437" s="76"/>
      <c r="H437" s="78"/>
      <c r="I437" s="76"/>
      <c r="J437" s="76"/>
      <c r="K437" s="78"/>
      <c r="L437" s="81"/>
    </row>
    <row r="438" spans="1:12" ht="15.75" customHeight="1" x14ac:dyDescent="0.3">
      <c r="A438" s="80">
        <v>43734</v>
      </c>
      <c r="B438" s="74">
        <v>88.449996999999996</v>
      </c>
      <c r="C438" s="78">
        <f t="shared" si="44"/>
        <v>-8.0744759016369017E-3</v>
      </c>
      <c r="D438" s="76"/>
      <c r="E438" s="76"/>
      <c r="F438" s="78"/>
      <c r="G438" s="76"/>
      <c r="H438" s="78"/>
      <c r="I438" s="76"/>
      <c r="J438" s="76"/>
      <c r="K438" s="78"/>
      <c r="L438" s="81"/>
    </row>
    <row r="439" spans="1:12" ht="15.75" customHeight="1" x14ac:dyDescent="0.3">
      <c r="A439" s="80">
        <v>43733</v>
      </c>
      <c r="B439" s="74">
        <v>89.169998000000007</v>
      </c>
      <c r="C439" s="78">
        <f t="shared" si="44"/>
        <v>9.8527176720482057E-3</v>
      </c>
      <c r="D439" s="76"/>
      <c r="E439" s="76"/>
      <c r="F439" s="78"/>
      <c r="G439" s="76"/>
      <c r="H439" s="78"/>
      <c r="I439" s="76"/>
      <c r="J439" s="76"/>
      <c r="K439" s="78"/>
      <c r="L439" s="81"/>
    </row>
    <row r="440" spans="1:12" ht="15.75" customHeight="1" x14ac:dyDescent="0.3">
      <c r="A440" s="80">
        <v>43732</v>
      </c>
      <c r="B440" s="74">
        <v>88.300003000000004</v>
      </c>
      <c r="C440" s="78">
        <f t="shared" si="44"/>
        <v>1.0203378417452669E-3</v>
      </c>
      <c r="D440" s="76"/>
      <c r="E440" s="76"/>
      <c r="F440" s="78"/>
      <c r="G440" s="76"/>
      <c r="H440" s="78"/>
      <c r="I440" s="76"/>
      <c r="J440" s="76"/>
      <c r="K440" s="78"/>
      <c r="L440" s="81"/>
    </row>
    <row r="441" spans="1:12" ht="15.75" customHeight="1" x14ac:dyDescent="0.3">
      <c r="A441" s="80">
        <v>43731</v>
      </c>
      <c r="B441" s="74">
        <v>88.209998999999996</v>
      </c>
      <c r="C441" s="78">
        <f t="shared" si="44"/>
        <v>-9.8776185824500651E-3</v>
      </c>
      <c r="D441" s="76"/>
      <c r="E441" s="76"/>
      <c r="F441" s="78"/>
      <c r="G441" s="76"/>
      <c r="H441" s="78"/>
      <c r="I441" s="76"/>
      <c r="J441" s="76"/>
      <c r="K441" s="78"/>
      <c r="L441" s="81"/>
    </row>
    <row r="442" spans="1:12" ht="15.75" customHeight="1" x14ac:dyDescent="0.3">
      <c r="A442" s="80">
        <v>43728</v>
      </c>
      <c r="B442" s="74">
        <v>89.089995999999999</v>
      </c>
      <c r="C442" s="78">
        <f t="shared" si="44"/>
        <v>-3.6904720127595159E-3</v>
      </c>
      <c r="D442" s="76"/>
      <c r="E442" s="76"/>
      <c r="F442" s="78"/>
      <c r="G442" s="76"/>
      <c r="H442" s="78"/>
      <c r="I442" s="76"/>
      <c r="J442" s="76"/>
      <c r="K442" s="78"/>
      <c r="L442" s="81"/>
    </row>
    <row r="443" spans="1:12" ht="15.75" customHeight="1" x14ac:dyDescent="0.3">
      <c r="A443" s="80">
        <v>43727</v>
      </c>
      <c r="B443" s="74">
        <v>89.419998000000007</v>
      </c>
      <c r="C443" s="78">
        <f t="shared" si="44"/>
        <v>-8.9771137434184745E-3</v>
      </c>
      <c r="D443" s="76"/>
      <c r="E443" s="76"/>
      <c r="F443" s="78"/>
      <c r="G443" s="76"/>
      <c r="H443" s="78"/>
      <c r="I443" s="76"/>
      <c r="J443" s="76"/>
      <c r="K443" s="78"/>
      <c r="L443" s="81"/>
    </row>
    <row r="444" spans="1:12" ht="15.75" customHeight="1" x14ac:dyDescent="0.3">
      <c r="A444" s="80">
        <v>43726</v>
      </c>
      <c r="B444" s="74">
        <v>90.230002999999996</v>
      </c>
      <c r="C444" s="78">
        <f t="shared" si="44"/>
        <v>2.7783951062994028E-3</v>
      </c>
      <c r="D444" s="76"/>
      <c r="E444" s="76"/>
      <c r="F444" s="78"/>
      <c r="G444" s="76"/>
      <c r="H444" s="78"/>
      <c r="I444" s="76"/>
      <c r="J444" s="76"/>
      <c r="K444" s="78"/>
      <c r="L444" s="81"/>
    </row>
    <row r="445" spans="1:12" ht="15.75" customHeight="1" x14ac:dyDescent="0.3">
      <c r="A445" s="80">
        <v>43725</v>
      </c>
      <c r="B445" s="74">
        <v>89.980002999999996</v>
      </c>
      <c r="C445" s="78">
        <f t="shared" si="44"/>
        <v>1.3744941105341635E-2</v>
      </c>
      <c r="D445" s="76"/>
      <c r="E445" s="76"/>
      <c r="F445" s="78"/>
      <c r="G445" s="76"/>
      <c r="H445" s="78"/>
      <c r="I445" s="76"/>
      <c r="J445" s="76"/>
      <c r="K445" s="78"/>
      <c r="L445" s="81"/>
    </row>
    <row r="446" spans="1:12" ht="15.75" customHeight="1" x14ac:dyDescent="0.3">
      <c r="A446" s="80">
        <v>43724</v>
      </c>
      <c r="B446" s="74">
        <v>88.760002</v>
      </c>
      <c r="C446" s="78">
        <f t="shared" si="44"/>
        <v>-2.8352447254569202E-2</v>
      </c>
      <c r="D446" s="76"/>
      <c r="E446" s="76"/>
      <c r="F446" s="78"/>
      <c r="G446" s="76"/>
      <c r="H446" s="78"/>
      <c r="I446" s="76"/>
      <c r="J446" s="76"/>
      <c r="K446" s="78"/>
      <c r="L446" s="81"/>
    </row>
    <row r="447" spans="1:12" ht="15.75" customHeight="1" x14ac:dyDescent="0.3">
      <c r="A447" s="80">
        <v>43721</v>
      </c>
      <c r="B447" s="74">
        <v>91.349997999999999</v>
      </c>
      <c r="C447" s="78">
        <f t="shared" si="44"/>
        <v>2.2040736922378734E-2</v>
      </c>
      <c r="D447" s="76"/>
      <c r="E447" s="76"/>
      <c r="F447" s="78"/>
      <c r="G447" s="76"/>
      <c r="H447" s="78"/>
      <c r="I447" s="76"/>
      <c r="J447" s="76"/>
      <c r="K447" s="78"/>
      <c r="L447" s="81"/>
    </row>
    <row r="448" spans="1:12" ht="15.75" customHeight="1" x14ac:dyDescent="0.3">
      <c r="A448" s="80">
        <v>43720</v>
      </c>
      <c r="B448" s="74">
        <v>89.379997000000003</v>
      </c>
      <c r="C448" s="78">
        <f t="shared" si="44"/>
        <v>1.1314777482963612E-2</v>
      </c>
      <c r="D448" s="76"/>
      <c r="E448" s="76"/>
      <c r="F448" s="78"/>
      <c r="G448" s="76"/>
      <c r="H448" s="78"/>
      <c r="I448" s="76"/>
      <c r="J448" s="76"/>
      <c r="K448" s="78"/>
      <c r="L448" s="81"/>
    </row>
    <row r="449" spans="1:12" ht="15.75" customHeight="1" x14ac:dyDescent="0.3">
      <c r="A449" s="80">
        <v>43719</v>
      </c>
      <c r="B449" s="74">
        <v>88.379997000000003</v>
      </c>
      <c r="C449" s="78">
        <f t="shared" si="44"/>
        <v>9.3649956456145489E-3</v>
      </c>
      <c r="D449" s="76"/>
      <c r="E449" s="76"/>
      <c r="F449" s="78"/>
      <c r="G449" s="76"/>
      <c r="H449" s="78"/>
      <c r="I449" s="76"/>
      <c r="J449" s="76"/>
      <c r="K449" s="78"/>
      <c r="L449" s="81"/>
    </row>
    <row r="450" spans="1:12" ht="15.75" customHeight="1" x14ac:dyDescent="0.3">
      <c r="A450" s="80">
        <v>43718</v>
      </c>
      <c r="B450" s="74">
        <v>87.559997999999993</v>
      </c>
      <c r="C450" s="78">
        <f t="shared" ref="C450:C503" si="47">B450/B451-1</f>
        <v>2.6336424451243179E-3</v>
      </c>
      <c r="D450" s="76"/>
      <c r="E450" s="76"/>
      <c r="F450" s="78"/>
      <c r="G450" s="76"/>
      <c r="H450" s="78"/>
      <c r="I450" s="76"/>
      <c r="J450" s="76"/>
      <c r="K450" s="78"/>
      <c r="L450" s="81"/>
    </row>
    <row r="451" spans="1:12" ht="15.75" customHeight="1" x14ac:dyDescent="0.3">
      <c r="A451" s="80">
        <v>43717</v>
      </c>
      <c r="B451" s="74">
        <v>87.330001999999993</v>
      </c>
      <c r="C451" s="78">
        <f t="shared" si="47"/>
        <v>1.1935098078733386E-2</v>
      </c>
      <c r="D451" s="76"/>
      <c r="E451" s="76"/>
      <c r="F451" s="78"/>
      <c r="G451" s="76"/>
      <c r="H451" s="78"/>
      <c r="I451" s="76"/>
      <c r="J451" s="76"/>
      <c r="K451" s="78"/>
      <c r="L451" s="81"/>
    </row>
    <row r="452" spans="1:12" ht="15.75" customHeight="1" x14ac:dyDescent="0.3">
      <c r="A452" s="80">
        <v>43714</v>
      </c>
      <c r="B452" s="74">
        <v>86.300003000000004</v>
      </c>
      <c r="C452" s="78">
        <f t="shared" si="47"/>
        <v>5.3588888797246881E-3</v>
      </c>
      <c r="D452" s="76"/>
      <c r="E452" s="76"/>
      <c r="F452" s="78"/>
      <c r="G452" s="76"/>
      <c r="H452" s="78"/>
      <c r="I452" s="76"/>
      <c r="J452" s="76"/>
      <c r="K452" s="78"/>
      <c r="L452" s="81"/>
    </row>
    <row r="453" spans="1:12" ht="15.75" customHeight="1" x14ac:dyDescent="0.3">
      <c r="A453" s="80">
        <v>43713</v>
      </c>
      <c r="B453" s="74">
        <v>85.839995999999999</v>
      </c>
      <c r="C453" s="78">
        <f t="shared" si="47"/>
        <v>2.300073779045464E-2</v>
      </c>
      <c r="D453" s="76"/>
      <c r="E453" s="76"/>
      <c r="F453" s="78"/>
      <c r="G453" s="76"/>
      <c r="H453" s="78"/>
      <c r="I453" s="76"/>
      <c r="J453" s="76"/>
      <c r="K453" s="78"/>
      <c r="L453" s="81"/>
    </row>
    <row r="454" spans="1:12" ht="15.75" customHeight="1" x14ac:dyDescent="0.3">
      <c r="A454" s="80">
        <v>43712</v>
      </c>
      <c r="B454" s="74">
        <v>83.910004000000001</v>
      </c>
      <c r="C454" s="78">
        <f t="shared" si="47"/>
        <v>9.140132071193463E-3</v>
      </c>
      <c r="D454" s="76"/>
      <c r="E454" s="76"/>
      <c r="F454" s="78"/>
      <c r="G454" s="76"/>
      <c r="H454" s="78"/>
      <c r="I454" s="76"/>
      <c r="J454" s="76"/>
      <c r="K454" s="78"/>
      <c r="L454" s="81"/>
    </row>
    <row r="455" spans="1:12" ht="15.75" customHeight="1" x14ac:dyDescent="0.3">
      <c r="A455" s="80">
        <v>43711</v>
      </c>
      <c r="B455" s="74">
        <v>83.150002000000001</v>
      </c>
      <c r="C455" s="78">
        <f t="shared" si="47"/>
        <v>-1.3758700361966469E-2</v>
      </c>
      <c r="D455" s="76"/>
      <c r="E455" s="76"/>
      <c r="F455" s="78"/>
      <c r="G455" s="76"/>
      <c r="H455" s="78"/>
      <c r="I455" s="76"/>
      <c r="J455" s="76"/>
      <c r="K455" s="78"/>
      <c r="L455" s="81"/>
    </row>
    <row r="456" spans="1:12" ht="15.75" customHeight="1" x14ac:dyDescent="0.3">
      <c r="A456" s="80">
        <v>43707</v>
      </c>
      <c r="B456" s="74">
        <v>84.309997999999993</v>
      </c>
      <c r="C456" s="78">
        <f t="shared" si="47"/>
        <v>-4.4869995398041373E-3</v>
      </c>
      <c r="D456" s="76"/>
      <c r="E456" s="76"/>
      <c r="F456" s="78"/>
      <c r="G456" s="76"/>
      <c r="H456" s="78"/>
      <c r="I456" s="76"/>
      <c r="J456" s="76"/>
      <c r="K456" s="78"/>
      <c r="L456" s="81"/>
    </row>
    <row r="457" spans="1:12" ht="15.75" customHeight="1" x14ac:dyDescent="0.3">
      <c r="A457" s="80">
        <v>43706</v>
      </c>
      <c r="B457" s="74">
        <v>84.690002000000007</v>
      </c>
      <c r="C457" s="78">
        <f t="shared" si="47"/>
        <v>2.7168042225641509E-2</v>
      </c>
      <c r="D457" s="76"/>
      <c r="E457" s="76"/>
      <c r="F457" s="78"/>
      <c r="G457" s="76"/>
      <c r="H457" s="78"/>
      <c r="I457" s="76"/>
      <c r="J457" s="76"/>
      <c r="K457" s="78"/>
      <c r="L457" s="81"/>
    </row>
    <row r="458" spans="1:12" ht="15.75" customHeight="1" x14ac:dyDescent="0.3">
      <c r="A458" s="80">
        <v>43705</v>
      </c>
      <c r="B458" s="74">
        <v>82.449996999999996</v>
      </c>
      <c r="C458" s="78">
        <f t="shared" si="47"/>
        <v>6.2240052178663685E-3</v>
      </c>
      <c r="D458" s="76"/>
      <c r="E458" s="76"/>
      <c r="F458" s="78"/>
      <c r="G458" s="76"/>
      <c r="H458" s="78"/>
      <c r="I458" s="76"/>
      <c r="J458" s="76"/>
      <c r="K458" s="78"/>
      <c r="L458" s="81"/>
    </row>
    <row r="459" spans="1:12" ht="15.75" customHeight="1" x14ac:dyDescent="0.3">
      <c r="A459" s="80">
        <v>43704</v>
      </c>
      <c r="B459" s="74">
        <v>81.940002000000007</v>
      </c>
      <c r="C459" s="78">
        <f t="shared" si="47"/>
        <v>-1.9621918649870174E-2</v>
      </c>
      <c r="D459" s="76"/>
      <c r="E459" s="76"/>
      <c r="F459" s="78"/>
      <c r="G459" s="76"/>
      <c r="H459" s="78"/>
      <c r="I459" s="76"/>
      <c r="J459" s="76"/>
      <c r="K459" s="78"/>
      <c r="L459" s="81"/>
    </row>
    <row r="460" spans="1:12" ht="15.75" customHeight="1" x14ac:dyDescent="0.3">
      <c r="A460" s="80">
        <v>43703</v>
      </c>
      <c r="B460" s="74">
        <v>83.580001999999993</v>
      </c>
      <c r="C460" s="78">
        <f t="shared" si="47"/>
        <v>1.2722682815008657E-2</v>
      </c>
      <c r="D460" s="76"/>
      <c r="E460" s="76"/>
      <c r="F460" s="78"/>
      <c r="G460" s="76"/>
      <c r="H460" s="78"/>
      <c r="I460" s="76"/>
      <c r="J460" s="76"/>
      <c r="K460" s="78"/>
      <c r="L460" s="81"/>
    </row>
    <row r="461" spans="1:12" ht="15.75" customHeight="1" x14ac:dyDescent="0.3">
      <c r="A461" s="80">
        <v>43700</v>
      </c>
      <c r="B461" s="74">
        <v>82.529999000000004</v>
      </c>
      <c r="C461" s="78">
        <f t="shared" si="47"/>
        <v>-3.5413733880638842E-2</v>
      </c>
      <c r="D461" s="76"/>
      <c r="E461" s="76"/>
      <c r="F461" s="78"/>
      <c r="G461" s="76"/>
      <c r="H461" s="78"/>
      <c r="I461" s="76"/>
      <c r="J461" s="76"/>
      <c r="K461" s="78"/>
      <c r="L461" s="81"/>
    </row>
    <row r="462" spans="1:12" ht="15.75" customHeight="1" x14ac:dyDescent="0.3">
      <c r="A462" s="80">
        <v>43699</v>
      </c>
      <c r="B462" s="74">
        <v>85.559997999999993</v>
      </c>
      <c r="C462" s="78">
        <f t="shared" si="47"/>
        <v>3.165634855602617E-3</v>
      </c>
      <c r="D462" s="76"/>
      <c r="E462" s="76"/>
      <c r="F462" s="78"/>
      <c r="G462" s="76"/>
      <c r="H462" s="78"/>
      <c r="I462" s="76"/>
      <c r="J462" s="76"/>
      <c r="K462" s="78"/>
      <c r="L462" s="81"/>
    </row>
    <row r="463" spans="1:12" ht="15.75" customHeight="1" x14ac:dyDescent="0.3">
      <c r="A463" s="80">
        <v>43698</v>
      </c>
      <c r="B463" s="74">
        <v>85.290001000000004</v>
      </c>
      <c r="C463" s="78">
        <f t="shared" si="47"/>
        <v>1.4994668749192863E-2</v>
      </c>
      <c r="D463" s="76"/>
      <c r="E463" s="76"/>
      <c r="F463" s="78"/>
      <c r="G463" s="76"/>
      <c r="H463" s="78"/>
      <c r="I463" s="76"/>
      <c r="J463" s="76"/>
      <c r="K463" s="78"/>
      <c r="L463" s="81"/>
    </row>
    <row r="464" spans="1:12" ht="15.75" customHeight="1" x14ac:dyDescent="0.3">
      <c r="A464" s="80">
        <v>43697</v>
      </c>
      <c r="B464" s="74">
        <v>84.029999000000004</v>
      </c>
      <c r="C464" s="78">
        <f t="shared" si="47"/>
        <v>1.6688520880778768E-3</v>
      </c>
      <c r="D464" s="76"/>
      <c r="E464" s="76"/>
      <c r="F464" s="78"/>
      <c r="G464" s="76"/>
      <c r="H464" s="78"/>
      <c r="I464" s="76"/>
      <c r="J464" s="76"/>
      <c r="K464" s="78"/>
      <c r="L464" s="81"/>
    </row>
    <row r="465" spans="1:12" ht="15.75" customHeight="1" x14ac:dyDescent="0.3">
      <c r="A465" s="80">
        <v>43696</v>
      </c>
      <c r="B465" s="74">
        <v>83.889999000000003</v>
      </c>
      <c r="C465" s="78">
        <f t="shared" si="47"/>
        <v>1.1454026731274825E-2</v>
      </c>
      <c r="D465" s="76"/>
      <c r="E465" s="76"/>
      <c r="F465" s="78"/>
      <c r="G465" s="76"/>
      <c r="H465" s="78"/>
      <c r="I465" s="76"/>
      <c r="J465" s="76"/>
      <c r="K465" s="78"/>
      <c r="L465" s="81"/>
    </row>
    <row r="466" spans="1:12" ht="15.75" customHeight="1" x14ac:dyDescent="0.3">
      <c r="A466" s="80">
        <v>43693</v>
      </c>
      <c r="B466" s="74">
        <v>82.940002000000007</v>
      </c>
      <c r="C466" s="78">
        <f t="shared" si="47"/>
        <v>1.6172493892214312E-2</v>
      </c>
      <c r="D466" s="76"/>
      <c r="E466" s="76"/>
      <c r="F466" s="78"/>
      <c r="G466" s="76"/>
      <c r="H466" s="78"/>
      <c r="I466" s="76"/>
      <c r="J466" s="76"/>
      <c r="K466" s="78"/>
      <c r="L466" s="81"/>
    </row>
    <row r="467" spans="1:12" ht="15.75" customHeight="1" x14ac:dyDescent="0.3">
      <c r="A467" s="80">
        <v>43692</v>
      </c>
      <c r="B467" s="74">
        <v>81.620002999999997</v>
      </c>
      <c r="C467" s="78">
        <f t="shared" si="47"/>
        <v>-4.0267725696194745E-3</v>
      </c>
      <c r="D467" s="76"/>
      <c r="E467" s="76"/>
      <c r="F467" s="78"/>
      <c r="G467" s="76"/>
      <c r="H467" s="78"/>
      <c r="I467" s="76"/>
      <c r="J467" s="76"/>
      <c r="K467" s="78"/>
      <c r="L467" s="81"/>
    </row>
    <row r="468" spans="1:12" ht="15.75" customHeight="1" x14ac:dyDescent="0.3">
      <c r="A468" s="80">
        <v>43691</v>
      </c>
      <c r="B468" s="74">
        <v>81.949996999999996</v>
      </c>
      <c r="C468" s="78">
        <f t="shared" si="47"/>
        <v>-3.086567007723906E-2</v>
      </c>
      <c r="D468" s="76"/>
      <c r="E468" s="76"/>
      <c r="F468" s="78"/>
      <c r="G468" s="76"/>
      <c r="H468" s="78"/>
      <c r="I468" s="76"/>
      <c r="J468" s="76"/>
      <c r="K468" s="78"/>
      <c r="L468" s="81"/>
    </row>
    <row r="469" spans="1:12" ht="15.75" customHeight="1" x14ac:dyDescent="0.3">
      <c r="A469" s="80">
        <v>43690</v>
      </c>
      <c r="B469" s="74">
        <v>84.559997999999993</v>
      </c>
      <c r="C469" s="78">
        <f t="shared" si="47"/>
        <v>-1.7707590812272578E-3</v>
      </c>
      <c r="D469" s="76"/>
      <c r="E469" s="76"/>
      <c r="F469" s="78"/>
      <c r="G469" s="76"/>
      <c r="H469" s="78"/>
      <c r="I469" s="76"/>
      <c r="J469" s="76"/>
      <c r="K469" s="78"/>
      <c r="L469" s="81"/>
    </row>
    <row r="470" spans="1:12" ht="15.75" customHeight="1" x14ac:dyDescent="0.3">
      <c r="A470" s="80">
        <v>43689</v>
      </c>
      <c r="B470" s="74">
        <v>84.709998999999996</v>
      </c>
      <c r="C470" s="78">
        <f t="shared" si="47"/>
        <v>-2.6097998639986297E-2</v>
      </c>
      <c r="D470" s="76"/>
      <c r="E470" s="76"/>
      <c r="F470" s="78"/>
      <c r="G470" s="76"/>
      <c r="H470" s="78"/>
      <c r="I470" s="76"/>
      <c r="J470" s="76"/>
      <c r="K470" s="78"/>
      <c r="L470" s="81"/>
    </row>
    <row r="471" spans="1:12" ht="15.75" customHeight="1" x14ac:dyDescent="0.3">
      <c r="A471" s="80">
        <v>43686</v>
      </c>
      <c r="B471" s="74">
        <v>86.980002999999996</v>
      </c>
      <c r="C471" s="78">
        <f t="shared" si="47"/>
        <v>-7.4174828512205693E-3</v>
      </c>
      <c r="D471" s="76"/>
      <c r="E471" s="76"/>
      <c r="F471" s="78"/>
      <c r="G471" s="76"/>
      <c r="H471" s="78"/>
      <c r="I471" s="76"/>
      <c r="J471" s="76"/>
      <c r="K471" s="78"/>
      <c r="L471" s="81"/>
    </row>
    <row r="472" spans="1:12" ht="15.75" customHeight="1" x14ac:dyDescent="0.3">
      <c r="A472" s="80">
        <v>43685</v>
      </c>
      <c r="B472" s="74">
        <v>87.629997000000003</v>
      </c>
      <c r="C472" s="78">
        <f t="shared" si="47"/>
        <v>1.3297802498919875E-2</v>
      </c>
      <c r="D472" s="76"/>
      <c r="E472" s="76"/>
      <c r="F472" s="78"/>
      <c r="G472" s="76"/>
      <c r="H472" s="78"/>
      <c r="I472" s="76"/>
      <c r="J472" s="76"/>
      <c r="K472" s="78"/>
      <c r="L472" s="81"/>
    </row>
    <row r="473" spans="1:12" ht="15.75" customHeight="1" x14ac:dyDescent="0.3">
      <c r="A473" s="80">
        <v>43684</v>
      </c>
      <c r="B473" s="74">
        <v>86.480002999999996</v>
      </c>
      <c r="C473" s="78">
        <f t="shared" si="47"/>
        <v>1.1935455323373034E-2</v>
      </c>
      <c r="D473" s="76"/>
      <c r="E473" s="76"/>
      <c r="F473" s="78"/>
      <c r="G473" s="76"/>
      <c r="H473" s="78"/>
      <c r="I473" s="76"/>
      <c r="J473" s="76"/>
      <c r="K473" s="78"/>
      <c r="L473" s="81"/>
    </row>
    <row r="474" spans="1:12" ht="15.75" customHeight="1" x14ac:dyDescent="0.3">
      <c r="A474" s="80">
        <v>43683</v>
      </c>
      <c r="B474" s="74">
        <v>85.459998999999996</v>
      </c>
      <c r="C474" s="78">
        <f t="shared" si="47"/>
        <v>-1.5188340469136641E-3</v>
      </c>
      <c r="D474" s="76"/>
      <c r="E474" s="76"/>
      <c r="F474" s="78"/>
      <c r="G474" s="76"/>
      <c r="H474" s="78"/>
      <c r="I474" s="76"/>
      <c r="J474" s="76"/>
      <c r="K474" s="78"/>
      <c r="L474" s="81"/>
    </row>
    <row r="475" spans="1:12" ht="15.75" customHeight="1" x14ac:dyDescent="0.3">
      <c r="A475" s="80">
        <v>43682</v>
      </c>
      <c r="B475" s="74">
        <v>85.589995999999999</v>
      </c>
      <c r="C475" s="78">
        <f t="shared" si="47"/>
        <v>-4.2938655932013958E-2</v>
      </c>
      <c r="D475" s="76"/>
      <c r="E475" s="76"/>
      <c r="F475" s="78"/>
      <c r="G475" s="76"/>
      <c r="H475" s="78"/>
      <c r="I475" s="76"/>
      <c r="J475" s="76"/>
      <c r="K475" s="78"/>
      <c r="L475" s="81"/>
    </row>
    <row r="476" spans="1:12" ht="15.75" customHeight="1" x14ac:dyDescent="0.3">
      <c r="A476" s="80">
        <v>43679</v>
      </c>
      <c r="B476" s="74">
        <v>89.43</v>
      </c>
      <c r="C476" s="78">
        <f t="shared" si="47"/>
        <v>-1.1713979704143562E-2</v>
      </c>
      <c r="D476" s="76"/>
      <c r="E476" s="76"/>
      <c r="F476" s="78"/>
      <c r="G476" s="76"/>
      <c r="H476" s="78"/>
      <c r="I476" s="76"/>
      <c r="J476" s="76"/>
      <c r="K476" s="78"/>
      <c r="L476" s="81"/>
    </row>
    <row r="477" spans="1:12" ht="15.75" customHeight="1" x14ac:dyDescent="0.3">
      <c r="A477" s="80">
        <v>43678</v>
      </c>
      <c r="B477" s="74">
        <v>90.489998</v>
      </c>
      <c r="C477" s="78">
        <f t="shared" si="47"/>
        <v>-1.5449961246873589E-2</v>
      </c>
      <c r="D477" s="76"/>
      <c r="E477" s="76"/>
      <c r="F477" s="78"/>
      <c r="G477" s="76"/>
      <c r="H477" s="78"/>
      <c r="I477" s="76"/>
      <c r="J477" s="76"/>
      <c r="K477" s="78"/>
      <c r="L477" s="81"/>
    </row>
    <row r="478" spans="1:12" ht="15.75" customHeight="1" x14ac:dyDescent="0.3">
      <c r="A478" s="80">
        <v>43677</v>
      </c>
      <c r="B478" s="74">
        <v>91.910004000000001</v>
      </c>
      <c r="C478" s="78">
        <f t="shared" si="47"/>
        <v>-2.1505333759182399E-2</v>
      </c>
      <c r="D478" s="76"/>
      <c r="E478" s="76"/>
      <c r="F478" s="78"/>
      <c r="G478" s="76"/>
      <c r="H478" s="78"/>
      <c r="I478" s="76"/>
      <c r="J478" s="76"/>
      <c r="K478" s="78"/>
      <c r="L478" s="81"/>
    </row>
    <row r="479" spans="1:12" ht="15.75" customHeight="1" x14ac:dyDescent="0.3">
      <c r="A479" s="80">
        <v>43676</v>
      </c>
      <c r="B479" s="74">
        <v>93.93</v>
      </c>
      <c r="C479" s="78">
        <f t="shared" si="47"/>
        <v>5.243985332962664E-3</v>
      </c>
      <c r="D479" s="76"/>
      <c r="E479" s="76"/>
      <c r="F479" s="78"/>
      <c r="G479" s="76"/>
      <c r="H479" s="78"/>
      <c r="I479" s="76"/>
      <c r="J479" s="76"/>
      <c r="K479" s="78"/>
      <c r="L479" s="81"/>
    </row>
    <row r="480" spans="1:12" ht="15.75" customHeight="1" x14ac:dyDescent="0.3">
      <c r="A480" s="80">
        <v>43675</v>
      </c>
      <c r="B480" s="74">
        <v>93.440002000000007</v>
      </c>
      <c r="C480" s="78">
        <f t="shared" si="47"/>
        <v>8.5690873118138278E-4</v>
      </c>
      <c r="D480" s="76"/>
      <c r="E480" s="76"/>
      <c r="F480" s="78"/>
      <c r="G480" s="76"/>
      <c r="H480" s="78"/>
      <c r="I480" s="76"/>
      <c r="J480" s="76"/>
      <c r="K480" s="78"/>
      <c r="L480" s="81"/>
    </row>
    <row r="481" spans="1:12" ht="15.75" customHeight="1" x14ac:dyDescent="0.3">
      <c r="A481" s="80">
        <v>43672</v>
      </c>
      <c r="B481" s="74">
        <v>93.360000999999997</v>
      </c>
      <c r="C481" s="78">
        <f t="shared" si="47"/>
        <v>-6.0683381241350975E-3</v>
      </c>
      <c r="D481" s="76"/>
      <c r="E481" s="76"/>
      <c r="F481" s="78"/>
      <c r="G481" s="76"/>
      <c r="H481" s="78"/>
      <c r="I481" s="76"/>
      <c r="J481" s="76"/>
      <c r="K481" s="78"/>
      <c r="L481" s="81"/>
    </row>
    <row r="482" spans="1:12" ht="15.75" customHeight="1" x14ac:dyDescent="0.3">
      <c r="A482" s="80">
        <v>43671</v>
      </c>
      <c r="B482" s="74">
        <v>93.93</v>
      </c>
      <c r="C482" s="78">
        <f t="shared" si="47"/>
        <v>-1.2406697377702613E-2</v>
      </c>
      <c r="D482" s="76"/>
      <c r="E482" s="76"/>
      <c r="F482" s="78"/>
      <c r="G482" s="76"/>
      <c r="H482" s="78"/>
      <c r="I482" s="76"/>
      <c r="J482" s="76"/>
      <c r="K482" s="78"/>
      <c r="L482" s="81"/>
    </row>
    <row r="483" spans="1:12" ht="15.75" customHeight="1" x14ac:dyDescent="0.3">
      <c r="A483" s="80">
        <v>43670</v>
      </c>
      <c r="B483" s="74">
        <v>95.110000999999997</v>
      </c>
      <c r="C483" s="78">
        <f t="shared" si="47"/>
        <v>1.896144527546495E-3</v>
      </c>
      <c r="D483" s="76"/>
      <c r="E483" s="76"/>
      <c r="F483" s="78"/>
      <c r="G483" s="76"/>
      <c r="H483" s="78"/>
      <c r="I483" s="76"/>
      <c r="J483" s="76"/>
      <c r="K483" s="78"/>
      <c r="L483" s="81"/>
    </row>
    <row r="484" spans="1:12" ht="15.75" customHeight="1" x14ac:dyDescent="0.3">
      <c r="A484" s="80">
        <v>43669</v>
      </c>
      <c r="B484" s="74">
        <v>94.93</v>
      </c>
      <c r="C484" s="78">
        <f t="shared" si="47"/>
        <v>1.1723307860528553E-2</v>
      </c>
      <c r="D484" s="76"/>
      <c r="E484" s="76"/>
      <c r="F484" s="78"/>
      <c r="G484" s="76"/>
      <c r="H484" s="78"/>
      <c r="I484" s="76"/>
      <c r="J484" s="76"/>
      <c r="K484" s="78"/>
      <c r="L484" s="81"/>
    </row>
    <row r="485" spans="1:12" ht="15.75" customHeight="1" x14ac:dyDescent="0.3">
      <c r="A485" s="80">
        <v>43668</v>
      </c>
      <c r="B485" s="74">
        <v>93.830001999999993</v>
      </c>
      <c r="C485" s="78">
        <f t="shared" si="47"/>
        <v>0</v>
      </c>
      <c r="D485" s="76"/>
      <c r="E485" s="76"/>
      <c r="F485" s="78"/>
      <c r="G485" s="76"/>
      <c r="H485" s="78"/>
      <c r="I485" s="76"/>
      <c r="J485" s="76"/>
      <c r="K485" s="78"/>
      <c r="L485" s="81"/>
    </row>
    <row r="486" spans="1:12" ht="15.75" customHeight="1" x14ac:dyDescent="0.3">
      <c r="A486" s="80">
        <v>43665</v>
      </c>
      <c r="B486" s="74">
        <v>93.830001999999993</v>
      </c>
      <c r="C486" s="78">
        <f t="shared" si="47"/>
        <v>-1.5218272619839213E-2</v>
      </c>
      <c r="D486" s="76"/>
      <c r="E486" s="76"/>
      <c r="F486" s="78"/>
      <c r="G486" s="76"/>
      <c r="H486" s="78"/>
      <c r="I486" s="76"/>
      <c r="J486" s="76"/>
      <c r="K486" s="78"/>
      <c r="L486" s="81"/>
    </row>
    <row r="487" spans="1:12" ht="15.75" customHeight="1" x14ac:dyDescent="0.3">
      <c r="A487" s="80">
        <v>43664</v>
      </c>
      <c r="B487" s="74">
        <v>95.279999000000004</v>
      </c>
      <c r="C487" s="78">
        <f t="shared" si="47"/>
        <v>5.2753746072522478E-3</v>
      </c>
      <c r="D487" s="76"/>
      <c r="E487" s="76"/>
      <c r="F487" s="78"/>
      <c r="G487" s="76"/>
      <c r="H487" s="78"/>
      <c r="I487" s="76"/>
      <c r="J487" s="76"/>
      <c r="K487" s="78"/>
      <c r="L487" s="81"/>
    </row>
    <row r="488" spans="1:12" ht="15.75" customHeight="1" x14ac:dyDescent="0.3">
      <c r="A488" s="80">
        <v>43663</v>
      </c>
      <c r="B488" s="74">
        <v>94.779999000000004</v>
      </c>
      <c r="C488" s="78">
        <f t="shared" si="47"/>
        <v>9.1567399735250632E-3</v>
      </c>
      <c r="D488" s="76"/>
      <c r="E488" s="76"/>
      <c r="F488" s="78"/>
      <c r="G488" s="76"/>
      <c r="H488" s="78"/>
      <c r="I488" s="76"/>
      <c r="J488" s="76"/>
      <c r="K488" s="78"/>
      <c r="L488" s="81"/>
    </row>
    <row r="489" spans="1:12" ht="15.75" customHeight="1" x14ac:dyDescent="0.3">
      <c r="A489" s="80">
        <v>43662</v>
      </c>
      <c r="B489" s="74">
        <v>93.919998000000007</v>
      </c>
      <c r="C489" s="78">
        <f t="shared" si="47"/>
        <v>2.8471287779237908E-2</v>
      </c>
      <c r="D489" s="76"/>
      <c r="E489" s="76"/>
      <c r="F489" s="78"/>
      <c r="G489" s="76"/>
      <c r="H489" s="78"/>
      <c r="I489" s="76"/>
      <c r="J489" s="76"/>
      <c r="K489" s="78"/>
      <c r="L489" s="81"/>
    </row>
    <row r="490" spans="1:12" ht="15.75" customHeight="1" x14ac:dyDescent="0.3">
      <c r="A490" s="80">
        <v>43661</v>
      </c>
      <c r="B490" s="74">
        <v>91.32</v>
      </c>
      <c r="C490" s="78">
        <f t="shared" si="47"/>
        <v>9.8648467653772443E-4</v>
      </c>
      <c r="D490" s="76"/>
      <c r="E490" s="76"/>
      <c r="F490" s="78"/>
      <c r="G490" s="76"/>
      <c r="H490" s="78"/>
      <c r="I490" s="76"/>
      <c r="J490" s="76"/>
      <c r="K490" s="78"/>
      <c r="L490" s="81"/>
    </row>
    <row r="491" spans="1:12" ht="15.75" customHeight="1" x14ac:dyDescent="0.3">
      <c r="A491" s="80">
        <v>43658</v>
      </c>
      <c r="B491" s="74">
        <v>91.230002999999996</v>
      </c>
      <c r="C491" s="78">
        <f t="shared" si="47"/>
        <v>1.955744234832002E-2</v>
      </c>
      <c r="D491" s="76"/>
      <c r="E491" s="76"/>
      <c r="F491" s="78"/>
      <c r="G491" s="76"/>
      <c r="H491" s="78"/>
      <c r="I491" s="76"/>
      <c r="J491" s="76"/>
      <c r="K491" s="78"/>
      <c r="L491" s="81"/>
    </row>
    <row r="492" spans="1:12" ht="15.75" customHeight="1" x14ac:dyDescent="0.3">
      <c r="A492" s="80">
        <v>43657</v>
      </c>
      <c r="B492" s="74">
        <v>89.480002999999996</v>
      </c>
      <c r="C492" s="78">
        <f t="shared" si="47"/>
        <v>-3.3514690347125065E-4</v>
      </c>
      <c r="D492" s="76"/>
      <c r="E492" s="76"/>
      <c r="F492" s="78"/>
      <c r="G492" s="76"/>
      <c r="H492" s="78"/>
      <c r="I492" s="76"/>
      <c r="J492" s="76"/>
      <c r="K492" s="78"/>
      <c r="L492" s="81"/>
    </row>
    <row r="493" spans="1:12" ht="15.75" customHeight="1" x14ac:dyDescent="0.3">
      <c r="A493" s="80">
        <v>43656</v>
      </c>
      <c r="B493" s="74">
        <v>89.510002</v>
      </c>
      <c r="C493" s="78">
        <f t="shared" si="47"/>
        <v>5.5894255040178642E-4</v>
      </c>
      <c r="D493" s="76"/>
      <c r="E493" s="76"/>
      <c r="F493" s="78"/>
      <c r="G493" s="76"/>
      <c r="H493" s="78"/>
      <c r="I493" s="76"/>
      <c r="J493" s="76"/>
      <c r="K493" s="78"/>
      <c r="L493" s="81"/>
    </row>
    <row r="494" spans="1:12" ht="15.75" customHeight="1" x14ac:dyDescent="0.3">
      <c r="A494" s="80">
        <v>43655</v>
      </c>
      <c r="B494" s="74">
        <v>89.459998999999996</v>
      </c>
      <c r="C494" s="78">
        <f t="shared" si="47"/>
        <v>-1.3345086872065592E-2</v>
      </c>
      <c r="D494" s="76"/>
      <c r="E494" s="76"/>
      <c r="F494" s="78"/>
      <c r="G494" s="76"/>
      <c r="H494" s="78"/>
      <c r="I494" s="76"/>
      <c r="J494" s="76"/>
      <c r="K494" s="78"/>
      <c r="L494" s="81"/>
    </row>
    <row r="495" spans="1:12" ht="15.75" customHeight="1" x14ac:dyDescent="0.3">
      <c r="A495" s="80">
        <v>43654</v>
      </c>
      <c r="B495" s="74">
        <v>90.669998000000007</v>
      </c>
      <c r="C495" s="78">
        <f t="shared" si="47"/>
        <v>8.8312179636274024E-4</v>
      </c>
      <c r="D495" s="76"/>
      <c r="E495" s="76"/>
      <c r="F495" s="78"/>
      <c r="G495" s="76"/>
      <c r="H495" s="78"/>
      <c r="I495" s="76"/>
      <c r="J495" s="76"/>
      <c r="K495" s="78"/>
      <c r="L495" s="81"/>
    </row>
    <row r="496" spans="1:12" ht="15.75" customHeight="1" x14ac:dyDescent="0.3">
      <c r="A496" s="80">
        <v>43651</v>
      </c>
      <c r="B496" s="74">
        <v>90.589995999999999</v>
      </c>
      <c r="C496" s="78">
        <f t="shared" si="47"/>
        <v>-8.8234258039809887E-4</v>
      </c>
      <c r="D496" s="76"/>
      <c r="E496" s="76"/>
      <c r="F496" s="78"/>
      <c r="G496" s="76"/>
      <c r="H496" s="78"/>
      <c r="I496" s="76"/>
      <c r="J496" s="76"/>
      <c r="K496" s="78"/>
      <c r="L496" s="81"/>
    </row>
    <row r="497" spans="1:12" ht="15.75" customHeight="1" x14ac:dyDescent="0.3">
      <c r="A497" s="80">
        <v>43649</v>
      </c>
      <c r="B497" s="74">
        <v>90.669998000000007</v>
      </c>
      <c r="C497" s="78">
        <f t="shared" si="47"/>
        <v>2.0254247093926647E-2</v>
      </c>
      <c r="D497" s="76"/>
      <c r="E497" s="76"/>
      <c r="F497" s="78"/>
      <c r="G497" s="76"/>
      <c r="H497" s="78"/>
      <c r="I497" s="76"/>
      <c r="J497" s="76"/>
      <c r="K497" s="78"/>
      <c r="L497" s="81"/>
    </row>
    <row r="498" spans="1:12" ht="15.75" customHeight="1" x14ac:dyDescent="0.3">
      <c r="A498" s="80">
        <v>43648</v>
      </c>
      <c r="B498" s="74">
        <v>88.870002999999997</v>
      </c>
      <c r="C498" s="78">
        <f t="shared" si="47"/>
        <v>4.7485134453990607E-3</v>
      </c>
      <c r="D498" s="76"/>
      <c r="E498" s="76"/>
      <c r="F498" s="78"/>
      <c r="G498" s="76"/>
      <c r="H498" s="78"/>
      <c r="I498" s="76"/>
      <c r="J498" s="76"/>
      <c r="K498" s="78"/>
      <c r="L498" s="81"/>
    </row>
    <row r="499" spans="1:12" ht="15.75" customHeight="1" x14ac:dyDescent="0.3">
      <c r="A499" s="80">
        <v>43647</v>
      </c>
      <c r="B499" s="74">
        <v>88.449996999999996</v>
      </c>
      <c r="C499" s="78">
        <f t="shared" si="47"/>
        <v>1.0279771206860966E-2</v>
      </c>
      <c r="D499" s="76"/>
      <c r="E499" s="76"/>
      <c r="F499" s="78"/>
      <c r="G499" s="76"/>
      <c r="H499" s="78"/>
      <c r="I499" s="76"/>
      <c r="J499" s="76"/>
      <c r="K499" s="78"/>
      <c r="L499" s="81"/>
    </row>
    <row r="500" spans="1:12" ht="15.75" customHeight="1" x14ac:dyDescent="0.3">
      <c r="A500" s="80">
        <v>43644</v>
      </c>
      <c r="B500" s="74">
        <v>87.550003000000004</v>
      </c>
      <c r="C500" s="78">
        <f t="shared" si="47"/>
        <v>1.2958498206641078E-2</v>
      </c>
      <c r="D500" s="76"/>
      <c r="E500" s="76"/>
      <c r="F500" s="78"/>
      <c r="G500" s="76"/>
      <c r="H500" s="78"/>
      <c r="I500" s="76"/>
      <c r="J500" s="76"/>
      <c r="K500" s="78"/>
      <c r="L500" s="81"/>
    </row>
    <row r="501" spans="1:12" ht="15.75" customHeight="1" x14ac:dyDescent="0.3">
      <c r="A501" s="80">
        <v>43643</v>
      </c>
      <c r="B501" s="74">
        <v>86.43</v>
      </c>
      <c r="C501" s="78">
        <f t="shared" si="47"/>
        <v>1.2891104819146904E-2</v>
      </c>
      <c r="D501" s="76"/>
      <c r="E501" s="76"/>
      <c r="F501" s="78"/>
      <c r="G501" s="76"/>
      <c r="H501" s="78"/>
      <c r="I501" s="76"/>
      <c r="J501" s="76"/>
      <c r="K501" s="78"/>
      <c r="L501" s="81"/>
    </row>
    <row r="502" spans="1:12" ht="15.75" customHeight="1" x14ac:dyDescent="0.3">
      <c r="A502" s="80">
        <v>43642</v>
      </c>
      <c r="B502" s="74">
        <v>85.330001999999993</v>
      </c>
      <c r="C502" s="78">
        <f t="shared" si="47"/>
        <v>3.1742770555907018E-3</v>
      </c>
      <c r="D502" s="76"/>
      <c r="E502" s="76"/>
      <c r="F502" s="78"/>
      <c r="G502" s="76"/>
      <c r="H502" s="78"/>
      <c r="I502" s="76"/>
      <c r="J502" s="76"/>
      <c r="K502" s="78"/>
      <c r="L502" s="81"/>
    </row>
    <row r="503" spans="1:12" ht="15.75" customHeight="1" x14ac:dyDescent="0.3">
      <c r="A503" s="80">
        <v>43641</v>
      </c>
      <c r="B503" s="74">
        <v>85.059997999999993</v>
      </c>
      <c r="C503" s="78">
        <f t="shared" si="47"/>
        <v>-1.7215539553476544E-2</v>
      </c>
      <c r="D503" s="76"/>
      <c r="E503" s="76"/>
      <c r="F503" s="78"/>
      <c r="G503" s="76"/>
      <c r="H503" s="78"/>
      <c r="I503" s="76"/>
      <c r="J503" s="76"/>
      <c r="K503" s="78"/>
      <c r="L503" s="81"/>
    </row>
    <row r="504" spans="1:12" ht="15.75" customHeight="1" x14ac:dyDescent="0.3">
      <c r="A504" s="80">
        <v>43640</v>
      </c>
      <c r="B504" s="74">
        <v>86.550003000000004</v>
      </c>
      <c r="C504" s="78"/>
      <c r="D504" s="79"/>
      <c r="E504" s="76"/>
      <c r="F504" s="78"/>
      <c r="G504" s="76"/>
      <c r="H504" s="77"/>
      <c r="I504" s="76"/>
      <c r="J504" s="76"/>
      <c r="K504" s="78"/>
      <c r="L504" s="81"/>
    </row>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842029"/>
  </sheetPr>
  <dimension ref="A1:W504"/>
  <sheetViews>
    <sheetView workbookViewId="0">
      <pane xSplit="2" ySplit="1" topLeftCell="C2" activePane="bottomRight" state="frozen"/>
      <selection activeCell="C2" sqref="C2"/>
      <selection pane="topRight" activeCell="C2" sqref="C2"/>
      <selection pane="bottomLeft" activeCell="C2" sqref="C2"/>
      <selection pane="bottomRight" activeCell="C2" sqref="C2"/>
    </sheetView>
  </sheetViews>
  <sheetFormatPr defaultColWidth="14.453125" defaultRowHeight="15" customHeight="1" x14ac:dyDescent="0.3"/>
  <cols>
    <col min="1" max="1" width="6.08984375" style="7" customWidth="1"/>
    <col min="2" max="2" width="11.26953125" style="7" customWidth="1"/>
    <col min="3" max="3" width="10.08984375" style="7" customWidth="1"/>
    <col min="4" max="4" width="8" style="7" customWidth="1"/>
    <col min="5" max="5" width="7.7265625" style="7" customWidth="1"/>
    <col min="6" max="6" width="11.26953125" style="7" customWidth="1"/>
    <col min="7" max="7" width="10.08984375" style="7" customWidth="1"/>
    <col min="8" max="8" width="8" style="7" customWidth="1"/>
    <col min="9" max="9" width="7.7265625" style="7" customWidth="1"/>
    <col min="10" max="10" width="9.81640625" style="7" customWidth="1"/>
    <col min="11" max="11" width="8.7265625" style="7" customWidth="1"/>
    <col min="12" max="12" width="7.7265625" style="7" customWidth="1"/>
    <col min="13" max="13" width="9.7265625" style="7" customWidth="1"/>
    <col min="14" max="14" width="10.453125" style="7" customWidth="1"/>
    <col min="15" max="15" width="17.81640625" style="7" customWidth="1"/>
    <col min="16" max="16" width="14.08984375" style="7" customWidth="1"/>
    <col min="17" max="17" width="21.26953125" style="7" customWidth="1"/>
    <col min="18" max="18" width="26.54296875" style="7" customWidth="1"/>
    <col min="19" max="19" width="12.453125" style="7" customWidth="1"/>
    <col min="20" max="20" width="26.7265625" style="7" customWidth="1"/>
    <col min="21" max="21" width="20.08984375" style="7" customWidth="1"/>
    <col min="22" max="22" width="20.7265625" style="7" customWidth="1"/>
    <col min="23" max="23" width="15" style="7" customWidth="1"/>
    <col min="24" max="24" width="14.453125" style="7" customWidth="1"/>
    <col min="25" max="16384" width="14.453125" style="7"/>
  </cols>
  <sheetData>
    <row r="1" spans="1:23" ht="14" customHeight="1" x14ac:dyDescent="0.3">
      <c r="A1" s="89" t="s">
        <v>429</v>
      </c>
      <c r="B1" s="84" t="s">
        <v>430</v>
      </c>
      <c r="C1" s="85" t="s">
        <v>431</v>
      </c>
      <c r="D1" s="84" t="s">
        <v>432</v>
      </c>
      <c r="E1" s="84"/>
      <c r="F1" s="84" t="s">
        <v>430</v>
      </c>
      <c r="G1" s="85" t="s">
        <v>431</v>
      </c>
      <c r="H1" s="84" t="s">
        <v>433</v>
      </c>
      <c r="I1" s="84"/>
      <c r="J1" s="84" t="s">
        <v>435</v>
      </c>
      <c r="K1" s="84" t="s">
        <v>436</v>
      </c>
      <c r="L1" s="84"/>
      <c r="M1" s="84" t="s">
        <v>452</v>
      </c>
      <c r="N1" s="84" t="s">
        <v>453</v>
      </c>
      <c r="O1" s="84" t="s">
        <v>454</v>
      </c>
      <c r="P1" s="84" t="s">
        <v>455</v>
      </c>
      <c r="Q1" s="84" t="s">
        <v>456</v>
      </c>
      <c r="R1" s="84" t="s">
        <v>457</v>
      </c>
      <c r="S1" s="84" t="s">
        <v>440</v>
      </c>
      <c r="T1" s="84" t="s">
        <v>441</v>
      </c>
      <c r="U1" s="84" t="s">
        <v>458</v>
      </c>
      <c r="V1" s="84" t="s">
        <v>443</v>
      </c>
      <c r="W1" s="84" t="s">
        <v>459</v>
      </c>
    </row>
    <row r="2" spans="1:23" ht="16.5" customHeight="1" x14ac:dyDescent="0.45">
      <c r="A2" s="88" t="b">
        <f t="shared" ref="A2:A65" si="0">B2=F2</f>
        <v>1</v>
      </c>
      <c r="B2" s="80">
        <v>44368</v>
      </c>
      <c r="C2" s="74">
        <v>369.25</v>
      </c>
      <c r="D2" s="78">
        <f t="shared" ref="D2:D65" si="1">C2/C3-1</f>
        <v>-1.3333663246410388E-2</v>
      </c>
      <c r="E2" s="75"/>
      <c r="F2" s="80">
        <v>44368</v>
      </c>
      <c r="G2" s="74">
        <v>55.689999</v>
      </c>
      <c r="H2" s="78">
        <f t="shared" ref="H2:H65" si="2">G2/G3-1</f>
        <v>1.4020412018223238E-2</v>
      </c>
      <c r="I2" s="75"/>
      <c r="J2" s="87">
        <f t="shared" ref="J2:J65" si="3">CORREL($D2:$D251,$H2:$H251)</f>
        <v>-0.17899906132273469</v>
      </c>
      <c r="K2" s="87">
        <f t="shared" ref="K2:K65" si="4">CORREL(D2:D91,H2:H91)</f>
        <v>2.9189340108164357E-2</v>
      </c>
      <c r="L2" s="87"/>
      <c r="M2" s="81">
        <f t="shared" ref="M2:M65" si="5">M3*(1+D2)</f>
        <v>268.66268526393054</v>
      </c>
      <c r="N2" s="81">
        <f t="shared" ref="N2:N65" si="6">N3*(1+H2)</f>
        <v>31.028526989715349</v>
      </c>
      <c r="O2" s="81">
        <f t="shared" ref="O2:O65" si="7">M2+N2</f>
        <v>299.69121225364592</v>
      </c>
      <c r="P2" s="78">
        <f t="shared" ref="P2:P65" si="8">O2/O3-1</f>
        <v>-1.0570239662287872E-2</v>
      </c>
      <c r="Q2" s="86">
        <f t="shared" ref="Q2:Q65" si="9">_xlfn.STDEV.P(P2:P252)</f>
        <v>4.2756265193598382E-2</v>
      </c>
      <c r="R2" s="76">
        <f t="shared" ref="R2:R65" si="10">Q2*SQRT(250)</f>
        <v>0.67603591126975504</v>
      </c>
      <c r="S2" s="82">
        <f t="shared" ref="S2:S33" si="11">0.09%</f>
        <v>8.9999999999999998E-4</v>
      </c>
      <c r="T2" s="78">
        <f t="shared" ref="T2:T38" si="12">O2/O253-1</f>
        <v>0.47500052553841865</v>
      </c>
      <c r="U2" s="78">
        <f t="shared" ref="U2:U33" si="13">T2-S2</f>
        <v>0.47410052553841864</v>
      </c>
      <c r="V2" s="78">
        <f t="shared" ref="V2:V33" si="14">AVERAGE(U2:U504)</f>
        <v>1.3635584033424986</v>
      </c>
      <c r="W2" s="83">
        <f t="shared" ref="W2:W33" si="15">U2/R2</f>
        <v>0.70129488335604229</v>
      </c>
    </row>
    <row r="3" spans="1:23" ht="16.5" customHeight="1" x14ac:dyDescent="0.45">
      <c r="A3" s="88" t="b">
        <f t="shared" si="0"/>
        <v>1</v>
      </c>
      <c r="B3" s="80">
        <v>44365</v>
      </c>
      <c r="C3" s="74">
        <v>374.23998999999998</v>
      </c>
      <c r="D3" s="78">
        <f t="shared" si="1"/>
        <v>3.4588496004659408E-3</v>
      </c>
      <c r="E3" s="75"/>
      <c r="F3" s="80">
        <v>44365</v>
      </c>
      <c r="G3" s="74">
        <v>54.919998</v>
      </c>
      <c r="H3" s="78">
        <f t="shared" si="2"/>
        <v>1.2536798947758276E-2</v>
      </c>
      <c r="I3" s="75"/>
      <c r="J3" s="87">
        <f t="shared" si="3"/>
        <v>-0.17869883608968651</v>
      </c>
      <c r="K3" s="87">
        <f t="shared" si="4"/>
        <v>3.1001940948682406E-2</v>
      </c>
      <c r="L3" s="87"/>
      <c r="M3" s="81">
        <f t="shared" si="5"/>
        <v>272.29335313892079</v>
      </c>
      <c r="N3" s="81">
        <f t="shared" si="6"/>
        <v>30.59950926230243</v>
      </c>
      <c r="O3" s="81">
        <f t="shared" si="7"/>
        <v>302.89286240122323</v>
      </c>
      <c r="P3" s="78">
        <f t="shared" si="8"/>
        <v>4.3685438803529042E-3</v>
      </c>
      <c r="Q3" s="86">
        <f t="shared" si="9"/>
        <v>4.277820514350536E-2</v>
      </c>
      <c r="R3" s="76">
        <f t="shared" si="10"/>
        <v>0.67638281233703523</v>
      </c>
      <c r="S3" s="82">
        <f t="shared" si="11"/>
        <v>8.9999999999999998E-4</v>
      </c>
      <c r="T3" s="78">
        <f t="shared" si="12"/>
        <v>0.53224117554944028</v>
      </c>
      <c r="U3" s="78">
        <f t="shared" si="13"/>
        <v>0.53134117554944027</v>
      </c>
      <c r="V3" s="78">
        <f t="shared" si="14"/>
        <v>1.3709705523241991</v>
      </c>
      <c r="W3" s="83">
        <f t="shared" si="15"/>
        <v>0.78556279943535579</v>
      </c>
    </row>
    <row r="4" spans="1:23" ht="16.5" customHeight="1" x14ac:dyDescent="0.45">
      <c r="A4" s="88" t="b">
        <f t="shared" si="0"/>
        <v>1</v>
      </c>
      <c r="B4" s="80">
        <v>44364</v>
      </c>
      <c r="C4" s="74">
        <v>372.95001200000002</v>
      </c>
      <c r="D4" s="78">
        <f t="shared" si="1"/>
        <v>3.0732734708359022E-2</v>
      </c>
      <c r="E4" s="75"/>
      <c r="F4" s="80">
        <v>44364</v>
      </c>
      <c r="G4" s="74">
        <v>54.240001999999997</v>
      </c>
      <c r="H4" s="78">
        <f t="shared" si="2"/>
        <v>-2.4460360592099328E-2</v>
      </c>
      <c r="I4" s="75"/>
      <c r="J4" s="87">
        <f t="shared" si="3"/>
        <v>-0.17929553358089526</v>
      </c>
      <c r="K4" s="87">
        <f t="shared" si="4"/>
        <v>1.6450482732711425E-2</v>
      </c>
      <c r="L4" s="87"/>
      <c r="M4" s="81">
        <f t="shared" si="5"/>
        <v>271.35477777423188</v>
      </c>
      <c r="N4" s="81">
        <f t="shared" si="6"/>
        <v>30.220639184770221</v>
      </c>
      <c r="O4" s="81">
        <f t="shared" si="7"/>
        <v>301.5754169590021</v>
      </c>
      <c r="P4" s="78">
        <f t="shared" si="8"/>
        <v>2.4921902801159357E-2</v>
      </c>
      <c r="Q4" s="86">
        <f t="shared" si="9"/>
        <v>4.2778362852734494E-2</v>
      </c>
      <c r="R4" s="76">
        <f t="shared" si="10"/>
        <v>0.67638530593889579</v>
      </c>
      <c r="S4" s="82">
        <f t="shared" si="11"/>
        <v>8.9999999999999998E-4</v>
      </c>
      <c r="T4" s="78">
        <f t="shared" si="12"/>
        <v>0.52555174970714891</v>
      </c>
      <c r="U4" s="78">
        <f t="shared" si="13"/>
        <v>0.5246517497071489</v>
      </c>
      <c r="V4" s="78">
        <f t="shared" si="14"/>
        <v>1.3780262613727265</v>
      </c>
      <c r="W4" s="83">
        <f t="shared" si="15"/>
        <v>0.7756699400482624</v>
      </c>
    </row>
    <row r="5" spans="1:23" ht="16.5" customHeight="1" x14ac:dyDescent="0.45">
      <c r="A5" s="88" t="b">
        <f t="shared" si="0"/>
        <v>1</v>
      </c>
      <c r="B5" s="80">
        <v>44363</v>
      </c>
      <c r="C5" s="74">
        <v>361.82998700000002</v>
      </c>
      <c r="D5" s="78">
        <f t="shared" si="1"/>
        <v>7.8829721448467893E-3</v>
      </c>
      <c r="E5" s="75"/>
      <c r="F5" s="80">
        <v>44363</v>
      </c>
      <c r="G5" s="74">
        <v>55.599997999999999</v>
      </c>
      <c r="H5" s="78">
        <f t="shared" si="2"/>
        <v>5.6067461456548173E-3</v>
      </c>
      <c r="I5" s="75"/>
      <c r="J5" s="87">
        <f t="shared" si="3"/>
        <v>-0.17748705127473599</v>
      </c>
      <c r="K5" s="87">
        <f t="shared" si="4"/>
        <v>1.4933581296135182E-2</v>
      </c>
      <c r="L5" s="87"/>
      <c r="M5" s="81">
        <f t="shared" si="5"/>
        <v>263.26395644260822</v>
      </c>
      <c r="N5" s="81">
        <f t="shared" si="6"/>
        <v>30.978381568495259</v>
      </c>
      <c r="O5" s="81">
        <f t="shared" si="7"/>
        <v>294.24233801110347</v>
      </c>
      <c r="P5" s="78">
        <f t="shared" si="8"/>
        <v>7.6428416104312724E-3</v>
      </c>
      <c r="Q5" s="86">
        <f t="shared" si="9"/>
        <v>4.2766579152717719E-2</v>
      </c>
      <c r="R5" s="76">
        <f t="shared" si="10"/>
        <v>0.67619898928230993</v>
      </c>
      <c r="S5" s="82">
        <f t="shared" si="11"/>
        <v>8.9999999999999998E-4</v>
      </c>
      <c r="T5" s="78">
        <f t="shared" si="12"/>
        <v>0.51567408791965286</v>
      </c>
      <c r="U5" s="78">
        <f t="shared" si="13"/>
        <v>0.51477408791965285</v>
      </c>
      <c r="V5" s="78">
        <f t="shared" si="14"/>
        <v>1.3852582487597231</v>
      </c>
      <c r="W5" s="83">
        <f t="shared" si="15"/>
        <v>0.76127603867910698</v>
      </c>
    </row>
    <row r="6" spans="1:23" ht="16.5" customHeight="1" x14ac:dyDescent="0.45">
      <c r="A6" s="88" t="b">
        <f t="shared" si="0"/>
        <v>1</v>
      </c>
      <c r="B6" s="80">
        <v>44362</v>
      </c>
      <c r="C6" s="74">
        <v>359</v>
      </c>
      <c r="D6" s="78">
        <f t="shared" si="1"/>
        <v>-1.8884435857074888E-2</v>
      </c>
      <c r="E6" s="75"/>
      <c r="F6" s="80">
        <v>44362</v>
      </c>
      <c r="G6" s="74">
        <v>55.290000999999997</v>
      </c>
      <c r="H6" s="78">
        <f t="shared" si="2"/>
        <v>-8.0732146367702429E-3</v>
      </c>
      <c r="I6" s="75"/>
      <c r="J6" s="87">
        <f t="shared" si="3"/>
        <v>-0.17747728188373282</v>
      </c>
      <c r="K6" s="87">
        <f t="shared" si="4"/>
        <v>6.3313858425281871E-3</v>
      </c>
      <c r="L6" s="87"/>
      <c r="M6" s="81">
        <f t="shared" si="5"/>
        <v>261.20488560528389</v>
      </c>
      <c r="N6" s="81">
        <f t="shared" si="6"/>
        <v>30.805662041579289</v>
      </c>
      <c r="O6" s="81">
        <f t="shared" si="7"/>
        <v>292.01054764686319</v>
      </c>
      <c r="P6" s="78">
        <f t="shared" si="8"/>
        <v>-1.7755038014045432E-2</v>
      </c>
      <c r="Q6" s="86">
        <f t="shared" si="9"/>
        <v>4.2797713039465404E-2</v>
      </c>
      <c r="R6" s="76">
        <f t="shared" si="10"/>
        <v>0.67669125925499196</v>
      </c>
      <c r="S6" s="82">
        <f t="shared" si="11"/>
        <v>8.9999999999999998E-4</v>
      </c>
      <c r="T6" s="78">
        <f t="shared" si="12"/>
        <v>0.46821682838188505</v>
      </c>
      <c r="U6" s="78">
        <f t="shared" si="13"/>
        <v>0.46731682838188504</v>
      </c>
      <c r="V6" s="78">
        <f t="shared" si="14"/>
        <v>1.3926982843224587</v>
      </c>
      <c r="W6" s="83">
        <f t="shared" si="15"/>
        <v>0.69059090388780964</v>
      </c>
    </row>
    <row r="7" spans="1:23" ht="16.5" customHeight="1" x14ac:dyDescent="0.45">
      <c r="A7" s="88" t="b">
        <f t="shared" si="0"/>
        <v>1</v>
      </c>
      <c r="B7" s="80">
        <v>44361</v>
      </c>
      <c r="C7" s="74">
        <v>365.91000400000001</v>
      </c>
      <c r="D7" s="78">
        <f t="shared" si="1"/>
        <v>-1.337308973864193E-3</v>
      </c>
      <c r="E7" s="75"/>
      <c r="F7" s="80">
        <v>44361</v>
      </c>
      <c r="G7" s="74">
        <v>55.740001999999997</v>
      </c>
      <c r="H7" s="78">
        <f t="shared" si="2"/>
        <v>-1.3800389242746069E-2</v>
      </c>
      <c r="I7" s="75"/>
      <c r="J7" s="87">
        <f t="shared" si="3"/>
        <v>-0.17617969330582769</v>
      </c>
      <c r="K7" s="87">
        <f t="shared" si="4"/>
        <v>5.4313830583117024E-3</v>
      </c>
      <c r="L7" s="87"/>
      <c r="M7" s="81">
        <f t="shared" si="5"/>
        <v>266.23253687088851</v>
      </c>
      <c r="N7" s="81">
        <f t="shared" si="6"/>
        <v>31.056386919019115</v>
      </c>
      <c r="O7" s="81">
        <f t="shared" si="7"/>
        <v>297.28892378990764</v>
      </c>
      <c r="P7" s="78">
        <f t="shared" si="8"/>
        <v>-2.6539840734099984E-3</v>
      </c>
      <c r="Q7" s="86">
        <f t="shared" si="9"/>
        <v>4.2787980992760932E-2</v>
      </c>
      <c r="R7" s="76">
        <f t="shared" si="10"/>
        <v>0.67653738208558567</v>
      </c>
      <c r="S7" s="82">
        <f t="shared" si="11"/>
        <v>8.9999999999999998E-4</v>
      </c>
      <c r="T7" s="78">
        <f t="shared" si="12"/>
        <v>0.51958637116925543</v>
      </c>
      <c r="U7" s="78">
        <f t="shared" si="13"/>
        <v>0.51868637116925542</v>
      </c>
      <c r="V7" s="78">
        <f t="shared" si="14"/>
        <v>1.400675710666774</v>
      </c>
      <c r="W7" s="83">
        <f t="shared" si="15"/>
        <v>0.76667806525381144</v>
      </c>
    </row>
    <row r="8" spans="1:23" ht="16.5" customHeight="1" x14ac:dyDescent="0.45">
      <c r="A8" s="88" t="b">
        <f t="shared" si="0"/>
        <v>1</v>
      </c>
      <c r="B8" s="80">
        <v>44358</v>
      </c>
      <c r="C8" s="74">
        <v>366.39999399999999</v>
      </c>
      <c r="D8" s="78">
        <f t="shared" si="1"/>
        <v>5.7431440115440102E-2</v>
      </c>
      <c r="E8" s="75"/>
      <c r="F8" s="80">
        <v>44358</v>
      </c>
      <c r="G8" s="74">
        <v>56.52</v>
      </c>
      <c r="H8" s="78">
        <f t="shared" si="2"/>
        <v>4.6214363534105019E-3</v>
      </c>
      <c r="I8" s="75"/>
      <c r="J8" s="87">
        <f t="shared" si="3"/>
        <v>-0.1753310028033313</v>
      </c>
      <c r="K8" s="87">
        <f t="shared" si="4"/>
        <v>-2.7860828337866405E-3</v>
      </c>
      <c r="L8" s="87"/>
      <c r="M8" s="81">
        <f t="shared" si="5"/>
        <v>266.58904879818022</v>
      </c>
      <c r="N8" s="81">
        <f t="shared" si="6"/>
        <v>31.490974626498229</v>
      </c>
      <c r="O8" s="81">
        <f t="shared" si="7"/>
        <v>298.08002342467842</v>
      </c>
      <c r="P8" s="78">
        <f t="shared" si="8"/>
        <v>5.1591424293201404E-2</v>
      </c>
      <c r="Q8" s="86">
        <f t="shared" si="9"/>
        <v>4.3036182310155623E-2</v>
      </c>
      <c r="R8" s="76">
        <f t="shared" si="10"/>
        <v>0.68046178949169356</v>
      </c>
      <c r="S8" s="82">
        <f t="shared" si="11"/>
        <v>8.9999999999999998E-4</v>
      </c>
      <c r="T8" s="78">
        <f t="shared" si="12"/>
        <v>0.63944378776099486</v>
      </c>
      <c r="U8" s="78">
        <f t="shared" si="13"/>
        <v>0.63854378776099485</v>
      </c>
      <c r="V8" s="78">
        <f t="shared" si="14"/>
        <v>1.4083451831841436</v>
      </c>
      <c r="W8" s="83">
        <f t="shared" si="15"/>
        <v>0.93839771405531591</v>
      </c>
    </row>
    <row r="9" spans="1:23" ht="16.5" customHeight="1" x14ac:dyDescent="0.45">
      <c r="A9" s="88" t="b">
        <f t="shared" si="0"/>
        <v>1</v>
      </c>
      <c r="B9" s="80">
        <v>44357</v>
      </c>
      <c r="C9" s="74">
        <v>346.5</v>
      </c>
      <c r="D9" s="78">
        <f t="shared" si="1"/>
        <v>3.8575652091004331E-2</v>
      </c>
      <c r="E9" s="75"/>
      <c r="F9" s="80">
        <v>44357</v>
      </c>
      <c r="G9" s="74">
        <v>56.259998000000003</v>
      </c>
      <c r="H9" s="78">
        <f t="shared" si="2"/>
        <v>-1.6949187489079032E-2</v>
      </c>
      <c r="I9" s="75"/>
      <c r="J9" s="87">
        <f t="shared" si="3"/>
        <v>-0.17862488150827222</v>
      </c>
      <c r="K9" s="87">
        <f t="shared" si="4"/>
        <v>1.9780789934038152E-3</v>
      </c>
      <c r="L9" s="87"/>
      <c r="M9" s="81">
        <f t="shared" si="5"/>
        <v>252.11000797278791</v>
      </c>
      <c r="N9" s="81">
        <f t="shared" si="6"/>
        <v>31.346110571564775</v>
      </c>
      <c r="O9" s="81">
        <f t="shared" si="7"/>
        <v>283.45611854435271</v>
      </c>
      <c r="P9" s="78">
        <f t="shared" si="8"/>
        <v>3.2128868428396906E-2</v>
      </c>
      <c r="Q9" s="86">
        <f t="shared" si="9"/>
        <v>4.2927688146024642E-2</v>
      </c>
      <c r="R9" s="76">
        <f t="shared" si="10"/>
        <v>0.67874634613424334</v>
      </c>
      <c r="S9" s="82">
        <f t="shared" si="11"/>
        <v>8.9999999999999998E-4</v>
      </c>
      <c r="T9" s="78">
        <f t="shared" si="12"/>
        <v>0.57352618727710514</v>
      </c>
      <c r="U9" s="78">
        <f t="shared" si="13"/>
        <v>0.57262618727710513</v>
      </c>
      <c r="V9" s="78">
        <f t="shared" si="14"/>
        <v>1.4150978270036449</v>
      </c>
      <c r="W9" s="83">
        <f t="shared" si="15"/>
        <v>0.84365269962550982</v>
      </c>
    </row>
    <row r="10" spans="1:23" ht="16.5" customHeight="1" x14ac:dyDescent="0.45">
      <c r="A10" s="88" t="b">
        <f t="shared" si="0"/>
        <v>1</v>
      </c>
      <c r="B10" s="80">
        <v>44356</v>
      </c>
      <c r="C10" s="74">
        <v>333.63000499999998</v>
      </c>
      <c r="D10" s="78">
        <f t="shared" si="1"/>
        <v>-2.235833316654956E-2</v>
      </c>
      <c r="E10" s="75"/>
      <c r="F10" s="80">
        <v>44356</v>
      </c>
      <c r="G10" s="74">
        <v>57.23</v>
      </c>
      <c r="H10" s="78">
        <f t="shared" si="2"/>
        <v>-8.6610081413476259E-3</v>
      </c>
      <c r="I10" s="75"/>
      <c r="J10" s="87">
        <f t="shared" si="3"/>
        <v>-0.17446413140869585</v>
      </c>
      <c r="K10" s="87">
        <f t="shared" si="4"/>
        <v>9.3123829331273941E-3</v>
      </c>
      <c r="L10" s="87"/>
      <c r="M10" s="81">
        <f t="shared" si="5"/>
        <v>242.7459256003211</v>
      </c>
      <c r="N10" s="81">
        <f t="shared" si="6"/>
        <v>31.886561887376033</v>
      </c>
      <c r="O10" s="81">
        <f t="shared" si="7"/>
        <v>274.63248748769712</v>
      </c>
      <c r="P10" s="78">
        <f t="shared" si="8"/>
        <v>-2.078744115231701E-2</v>
      </c>
      <c r="Q10" s="86">
        <f t="shared" si="9"/>
        <v>4.2902063144714973E-2</v>
      </c>
      <c r="R10" s="76">
        <f t="shared" si="10"/>
        <v>0.6783411792883266</v>
      </c>
      <c r="S10" s="82">
        <f t="shared" si="11"/>
        <v>8.9999999999999998E-4</v>
      </c>
      <c r="T10" s="78">
        <f t="shared" si="12"/>
        <v>0.50119490906825015</v>
      </c>
      <c r="U10" s="78">
        <f t="shared" si="13"/>
        <v>0.50029490906825014</v>
      </c>
      <c r="V10" s="78">
        <f t="shared" si="14"/>
        <v>1.422553328240163</v>
      </c>
      <c r="W10" s="83">
        <f t="shared" si="15"/>
        <v>0.737526961864719</v>
      </c>
    </row>
    <row r="11" spans="1:23" ht="16.5" customHeight="1" x14ac:dyDescent="0.45">
      <c r="A11" s="88" t="b">
        <f t="shared" si="0"/>
        <v>1</v>
      </c>
      <c r="B11" s="80">
        <v>44355</v>
      </c>
      <c r="C11" s="74">
        <v>341.26001000000002</v>
      </c>
      <c r="D11" s="78">
        <f t="shared" si="1"/>
        <v>-4.085665043066955E-3</v>
      </c>
      <c r="E11" s="75"/>
      <c r="F11" s="80">
        <v>44355</v>
      </c>
      <c r="G11" s="74">
        <v>57.73</v>
      </c>
      <c r="H11" s="78">
        <f t="shared" si="2"/>
        <v>7.504380584718584E-3</v>
      </c>
      <c r="I11" s="75"/>
      <c r="J11" s="87">
        <f t="shared" si="3"/>
        <v>-0.16984061883644244</v>
      </c>
      <c r="K11" s="87">
        <f t="shared" si="4"/>
        <v>1.7401442870123397E-2</v>
      </c>
      <c r="L11" s="87"/>
      <c r="M11" s="81">
        <f t="shared" si="5"/>
        <v>248.2974425451477</v>
      </c>
      <c r="N11" s="81">
        <f t="shared" si="6"/>
        <v>32.165144465458994</v>
      </c>
      <c r="O11" s="81">
        <f t="shared" si="7"/>
        <v>280.46258701060668</v>
      </c>
      <c r="P11" s="78">
        <f t="shared" si="8"/>
        <v>-2.7700037234141828E-3</v>
      </c>
      <c r="Q11" s="86">
        <f t="shared" si="9"/>
        <v>4.2977812646084877E-2</v>
      </c>
      <c r="R11" s="76">
        <f t="shared" si="10"/>
        <v>0.67953888406808138</v>
      </c>
      <c r="S11" s="82">
        <f t="shared" si="11"/>
        <v>8.9999999999999998E-4</v>
      </c>
      <c r="T11" s="78">
        <f t="shared" si="12"/>
        <v>0.60870399603586289</v>
      </c>
      <c r="U11" s="78">
        <f t="shared" si="13"/>
        <v>0.60780399603586288</v>
      </c>
      <c r="V11" s="78">
        <f t="shared" si="14"/>
        <v>1.430787778411341</v>
      </c>
      <c r="W11" s="83">
        <f t="shared" si="15"/>
        <v>0.89443593337473892</v>
      </c>
    </row>
    <row r="12" spans="1:23" ht="16.5" customHeight="1" x14ac:dyDescent="0.45">
      <c r="A12" s="88" t="b">
        <f t="shared" si="0"/>
        <v>1</v>
      </c>
      <c r="B12" s="80">
        <v>44354</v>
      </c>
      <c r="C12" s="74">
        <v>342.66000400000001</v>
      </c>
      <c r="D12" s="78">
        <f t="shared" si="1"/>
        <v>1.9821440476190499E-2</v>
      </c>
      <c r="E12" s="75"/>
      <c r="F12" s="80">
        <v>44354</v>
      </c>
      <c r="G12" s="74">
        <v>57.299999</v>
      </c>
      <c r="H12" s="78">
        <f t="shared" si="2"/>
        <v>6.4991919901633555E-3</v>
      </c>
      <c r="I12" s="75"/>
      <c r="J12" s="87">
        <f t="shared" si="3"/>
        <v>-0.18353344679244882</v>
      </c>
      <c r="K12" s="87">
        <f t="shared" si="4"/>
        <v>2.5449033638892934E-2</v>
      </c>
      <c r="L12" s="87"/>
      <c r="M12" s="81">
        <f t="shared" si="5"/>
        <v>249.31606447444597</v>
      </c>
      <c r="N12" s="81">
        <f t="shared" si="6"/>
        <v>31.925562891142491</v>
      </c>
      <c r="O12" s="81">
        <f t="shared" si="7"/>
        <v>281.24162736558844</v>
      </c>
      <c r="P12" s="78">
        <f t="shared" si="8"/>
        <v>1.8291427381260217E-2</v>
      </c>
      <c r="Q12" s="86">
        <f t="shared" si="9"/>
        <v>4.3027091541586633E-2</v>
      </c>
      <c r="R12" s="76">
        <f t="shared" si="10"/>
        <v>0.68031805181989624</v>
      </c>
      <c r="S12" s="82">
        <f t="shared" si="11"/>
        <v>8.9999999999999998E-4</v>
      </c>
      <c r="T12" s="78">
        <f t="shared" si="12"/>
        <v>0.56420342715668714</v>
      </c>
      <c r="U12" s="78">
        <f t="shared" si="13"/>
        <v>0.56330342715668713</v>
      </c>
      <c r="V12" s="78">
        <f t="shared" si="14"/>
        <v>1.4382020467210299</v>
      </c>
      <c r="W12" s="83">
        <f t="shared" si="15"/>
        <v>0.82800011795925865</v>
      </c>
    </row>
    <row r="13" spans="1:23" ht="16.5" customHeight="1" x14ac:dyDescent="0.45">
      <c r="A13" s="88" t="b">
        <f t="shared" si="0"/>
        <v>1</v>
      </c>
      <c r="B13" s="80">
        <v>44351</v>
      </c>
      <c r="C13" s="74">
        <v>336</v>
      </c>
      <c r="D13" s="78">
        <f t="shared" si="1"/>
        <v>5.3258485525266019E-2</v>
      </c>
      <c r="E13" s="75"/>
      <c r="F13" s="80">
        <v>44351</v>
      </c>
      <c r="G13" s="74">
        <v>56.93</v>
      </c>
      <c r="H13" s="78">
        <f t="shared" si="2"/>
        <v>-1.3857613026156179E-2</v>
      </c>
      <c r="I13" s="75"/>
      <c r="J13" s="87">
        <f t="shared" si="3"/>
        <v>-0.17781275734216581</v>
      </c>
      <c r="K13" s="87">
        <f t="shared" si="4"/>
        <v>2.6166233470930268E-2</v>
      </c>
      <c r="L13" s="87"/>
      <c r="M13" s="81">
        <f t="shared" si="5"/>
        <v>244.47031076149128</v>
      </c>
      <c r="N13" s="81">
        <f t="shared" si="6"/>
        <v>31.719412340526254</v>
      </c>
      <c r="O13" s="81">
        <f t="shared" si="7"/>
        <v>276.18972310201752</v>
      </c>
      <c r="P13" s="78">
        <f t="shared" si="8"/>
        <v>4.5089685654329248E-2</v>
      </c>
      <c r="Q13" s="86">
        <f t="shared" si="9"/>
        <v>4.3048653312565799E-2</v>
      </c>
      <c r="R13" s="76">
        <f t="shared" si="10"/>
        <v>0.68065897335330161</v>
      </c>
      <c r="S13" s="82">
        <f t="shared" si="11"/>
        <v>8.9999999999999998E-4</v>
      </c>
      <c r="T13" s="78">
        <f t="shared" si="12"/>
        <v>0.58114436893829469</v>
      </c>
      <c r="U13" s="78">
        <f t="shared" si="13"/>
        <v>0.58024436893829467</v>
      </c>
      <c r="V13" s="78">
        <f t="shared" si="14"/>
        <v>1.4461556705352512</v>
      </c>
      <c r="W13" s="83">
        <f t="shared" si="15"/>
        <v>0.85247442794985984</v>
      </c>
    </row>
    <row r="14" spans="1:23" ht="16.5" customHeight="1" x14ac:dyDescent="0.45">
      <c r="A14" s="88" t="b">
        <f t="shared" si="0"/>
        <v>1</v>
      </c>
      <c r="B14" s="80">
        <v>44350</v>
      </c>
      <c r="C14" s="74">
        <v>319.01001000000002</v>
      </c>
      <c r="D14" s="78">
        <f t="shared" si="1"/>
        <v>-2.4762237080595328E-2</v>
      </c>
      <c r="E14" s="75"/>
      <c r="F14" s="80">
        <v>44350</v>
      </c>
      <c r="G14" s="74">
        <v>57.73</v>
      </c>
      <c r="H14" s="78">
        <f t="shared" si="2"/>
        <v>-4.2461452272989697E-2</v>
      </c>
      <c r="I14" s="75"/>
      <c r="J14" s="87">
        <f t="shared" si="3"/>
        <v>-0.16984819692552633</v>
      </c>
      <c r="K14" s="87">
        <f t="shared" si="4"/>
        <v>2.8756098929366803E-2</v>
      </c>
      <c r="L14" s="87"/>
      <c r="M14" s="81">
        <f t="shared" si="5"/>
        <v>232.1085603593049</v>
      </c>
      <c r="N14" s="81">
        <f t="shared" si="6"/>
        <v>32.165144465458994</v>
      </c>
      <c r="O14" s="81">
        <f t="shared" si="7"/>
        <v>264.27370482476391</v>
      </c>
      <c r="P14" s="78">
        <f t="shared" si="8"/>
        <v>-2.6951328307679212E-2</v>
      </c>
      <c r="Q14" s="86">
        <f t="shared" si="9"/>
        <v>4.2965665659337501E-2</v>
      </c>
      <c r="R14" s="76">
        <f t="shared" si="10"/>
        <v>0.67934682334393337</v>
      </c>
      <c r="S14" s="82">
        <f t="shared" si="11"/>
        <v>8.9999999999999998E-4</v>
      </c>
      <c r="T14" s="78">
        <f t="shared" si="12"/>
        <v>0.5115713482349169</v>
      </c>
      <c r="U14" s="78">
        <f t="shared" si="13"/>
        <v>0.51067134823491689</v>
      </c>
      <c r="V14" s="78">
        <f t="shared" si="14"/>
        <v>1.4540998109168748</v>
      </c>
      <c r="W14" s="83">
        <f t="shared" si="15"/>
        <v>0.7517093341531369</v>
      </c>
    </row>
    <row r="15" spans="1:23" ht="16.5" customHeight="1" x14ac:dyDescent="0.45">
      <c r="A15" s="88" t="b">
        <f t="shared" si="0"/>
        <v>1</v>
      </c>
      <c r="B15" s="80">
        <v>44349</v>
      </c>
      <c r="C15" s="74">
        <v>327.10998499999999</v>
      </c>
      <c r="D15" s="78">
        <f t="shared" si="1"/>
        <v>-1.8613938671385721E-3</v>
      </c>
      <c r="E15" s="75"/>
      <c r="F15" s="80">
        <v>44349</v>
      </c>
      <c r="G15" s="74">
        <v>60.290000999999997</v>
      </c>
      <c r="H15" s="78">
        <f t="shared" si="2"/>
        <v>1.0390531603503561E-2</v>
      </c>
      <c r="I15" s="75"/>
      <c r="J15" s="87">
        <f t="shared" si="3"/>
        <v>-0.17414983166948458</v>
      </c>
      <c r="K15" s="87">
        <f t="shared" si="4"/>
        <v>6.0086617508274057E-3</v>
      </c>
      <c r="L15" s="87"/>
      <c r="M15" s="81">
        <f t="shared" si="5"/>
        <v>238.00202287540699</v>
      </c>
      <c r="N15" s="81">
        <f t="shared" si="6"/>
        <v>33.591487822408922</v>
      </c>
      <c r="O15" s="81">
        <f t="shared" si="7"/>
        <v>271.59351069781593</v>
      </c>
      <c r="P15" s="78">
        <f t="shared" si="8"/>
        <v>-3.6216611016048894E-4</v>
      </c>
      <c r="Q15" s="86">
        <f t="shared" si="9"/>
        <v>4.2999401822640435E-2</v>
      </c>
      <c r="R15" s="76">
        <f t="shared" si="10"/>
        <v>0.67988023892169669</v>
      </c>
      <c r="S15" s="82">
        <f t="shared" si="11"/>
        <v>8.9999999999999998E-4</v>
      </c>
      <c r="T15" s="78">
        <f t="shared" si="12"/>
        <v>0.49527717068394117</v>
      </c>
      <c r="U15" s="78">
        <f t="shared" si="13"/>
        <v>0.49437717068394116</v>
      </c>
      <c r="V15" s="78">
        <f t="shared" si="14"/>
        <v>1.4628352596454113</v>
      </c>
      <c r="W15" s="83">
        <f t="shared" si="15"/>
        <v>0.72715331669005856</v>
      </c>
    </row>
    <row r="16" spans="1:23" ht="16.5" customHeight="1" x14ac:dyDescent="0.45">
      <c r="A16" s="88" t="b">
        <f t="shared" si="0"/>
        <v>1</v>
      </c>
      <c r="B16" s="80">
        <v>44348</v>
      </c>
      <c r="C16" s="74">
        <v>327.72000100000002</v>
      </c>
      <c r="D16" s="78">
        <f t="shared" si="1"/>
        <v>-1.1492166656085767E-2</v>
      </c>
      <c r="E16" s="75"/>
      <c r="F16" s="80">
        <v>44348</v>
      </c>
      <c r="G16" s="74">
        <v>59.669998</v>
      </c>
      <c r="H16" s="78">
        <f t="shared" si="2"/>
        <v>2.2622108744545288E-2</v>
      </c>
      <c r="I16" s="75"/>
      <c r="J16" s="87">
        <f t="shared" si="3"/>
        <v>-0.188385150160961</v>
      </c>
      <c r="K16" s="87">
        <f t="shared" si="4"/>
        <v>5.6296419090483864E-3</v>
      </c>
      <c r="L16" s="87"/>
      <c r="M16" s="81">
        <f t="shared" si="5"/>
        <v>238.4458645453162</v>
      </c>
      <c r="N16" s="81">
        <f t="shared" si="6"/>
        <v>33.246043754090579</v>
      </c>
      <c r="O16" s="81">
        <f t="shared" si="7"/>
        <v>271.6919082994068</v>
      </c>
      <c r="P16" s="78">
        <f t="shared" si="8"/>
        <v>-7.4404336360111012E-3</v>
      </c>
      <c r="Q16" s="86">
        <f t="shared" si="9"/>
        <v>4.3280742922443875E-2</v>
      </c>
      <c r="R16" s="76">
        <f t="shared" si="10"/>
        <v>0.68432863229567475</v>
      </c>
      <c r="S16" s="82">
        <f t="shared" si="11"/>
        <v>8.9999999999999998E-4</v>
      </c>
      <c r="T16" s="78">
        <f t="shared" si="12"/>
        <v>0.61661922529278623</v>
      </c>
      <c r="U16" s="78">
        <f t="shared" si="13"/>
        <v>0.61571922529278622</v>
      </c>
      <c r="V16" s="78">
        <f t="shared" si="14"/>
        <v>1.4718862698226214</v>
      </c>
      <c r="W16" s="83">
        <f t="shared" si="15"/>
        <v>0.89974201901690298</v>
      </c>
    </row>
    <row r="17" spans="1:23" ht="16.5" customHeight="1" x14ac:dyDescent="0.45">
      <c r="A17" s="88" t="b">
        <f t="shared" si="0"/>
        <v>1</v>
      </c>
      <c r="B17" s="80">
        <v>44344</v>
      </c>
      <c r="C17" s="74">
        <v>331.52999899999998</v>
      </c>
      <c r="D17" s="78">
        <f t="shared" si="1"/>
        <v>1.5623582726357998E-2</v>
      </c>
      <c r="E17" s="75"/>
      <c r="F17" s="80">
        <v>44344</v>
      </c>
      <c r="G17" s="74">
        <v>58.349997999999999</v>
      </c>
      <c r="H17" s="78">
        <f t="shared" si="2"/>
        <v>-1.3191323977823077E-2</v>
      </c>
      <c r="I17" s="75"/>
      <c r="J17" s="87">
        <f t="shared" si="3"/>
        <v>-0.16701796352162587</v>
      </c>
      <c r="K17" s="87">
        <f t="shared" si="4"/>
        <v>6.8577929933181341E-3</v>
      </c>
      <c r="L17" s="87"/>
      <c r="M17" s="81">
        <f t="shared" si="5"/>
        <v>241.2179817925205</v>
      </c>
      <c r="N17" s="81">
        <f t="shared" si="6"/>
        <v>32.510585747951552</v>
      </c>
      <c r="O17" s="81">
        <f t="shared" si="7"/>
        <v>273.72856754047206</v>
      </c>
      <c r="P17" s="78">
        <f t="shared" si="8"/>
        <v>1.2113493606331183E-2</v>
      </c>
      <c r="Q17" s="86">
        <f t="shared" si="9"/>
        <v>4.328763845742372E-2</v>
      </c>
      <c r="R17" s="76">
        <f t="shared" si="10"/>
        <v>0.68443766027678321</v>
      </c>
      <c r="S17" s="82">
        <f t="shared" si="11"/>
        <v>8.9999999999999998E-4</v>
      </c>
      <c r="T17" s="78">
        <f t="shared" si="12"/>
        <v>0.65944756469999799</v>
      </c>
      <c r="U17" s="78">
        <f t="shared" si="13"/>
        <v>0.65854756469999798</v>
      </c>
      <c r="V17" s="78">
        <f t="shared" si="14"/>
        <v>1.4799633174125257</v>
      </c>
      <c r="W17" s="83">
        <f t="shared" si="15"/>
        <v>0.96217318672044516</v>
      </c>
    </row>
    <row r="18" spans="1:23" ht="16.5" customHeight="1" x14ac:dyDescent="0.45">
      <c r="A18" s="88" t="b">
        <f t="shared" si="0"/>
        <v>1</v>
      </c>
      <c r="B18" s="80">
        <v>44343</v>
      </c>
      <c r="C18" s="74">
        <v>326.42999300000002</v>
      </c>
      <c r="D18" s="78">
        <f t="shared" si="1"/>
        <v>1.1654807973802139E-3</v>
      </c>
      <c r="E18" s="75"/>
      <c r="F18" s="80">
        <v>44343</v>
      </c>
      <c r="G18" s="74">
        <v>59.130001</v>
      </c>
      <c r="H18" s="78">
        <f t="shared" si="2"/>
        <v>1.9307068412586448E-2</v>
      </c>
      <c r="I18" s="75"/>
      <c r="J18" s="87">
        <f t="shared" si="3"/>
        <v>-0.16625236136125326</v>
      </c>
      <c r="K18" s="87">
        <f t="shared" si="4"/>
        <v>8.0370292049212807E-3</v>
      </c>
      <c r="L18" s="87"/>
      <c r="M18" s="81">
        <f t="shared" si="5"/>
        <v>237.50726735292091</v>
      </c>
      <c r="N18" s="81">
        <f t="shared" si="6"/>
        <v>32.945176241256448</v>
      </c>
      <c r="O18" s="81">
        <f t="shared" si="7"/>
        <v>270.45244359417734</v>
      </c>
      <c r="P18" s="78">
        <f t="shared" si="8"/>
        <v>3.3407832309770846E-3</v>
      </c>
      <c r="Q18" s="86">
        <f t="shared" si="9"/>
        <v>4.3997553239976755E-2</v>
      </c>
      <c r="R18" s="76">
        <f t="shared" si="10"/>
        <v>0.69566239856423695</v>
      </c>
      <c r="S18" s="82">
        <f t="shared" si="11"/>
        <v>8.9999999999999998E-4</v>
      </c>
      <c r="T18" s="78">
        <f t="shared" si="12"/>
        <v>0.84974327675825712</v>
      </c>
      <c r="U18" s="78">
        <f t="shared" si="13"/>
        <v>0.8488432767582571</v>
      </c>
      <c r="V18" s="78">
        <f t="shared" si="14"/>
        <v>1.4877863245812164</v>
      </c>
      <c r="W18" s="83">
        <f t="shared" si="15"/>
        <v>1.2201942760025077</v>
      </c>
    </row>
    <row r="19" spans="1:23" ht="16.5" customHeight="1" x14ac:dyDescent="0.45">
      <c r="A19" s="88" t="b">
        <f t="shared" si="0"/>
        <v>1</v>
      </c>
      <c r="B19" s="80">
        <v>44342</v>
      </c>
      <c r="C19" s="74">
        <v>326.04998799999998</v>
      </c>
      <c r="D19" s="78">
        <f t="shared" si="1"/>
        <v>1.4846828357964581E-2</v>
      </c>
      <c r="E19" s="75"/>
      <c r="F19" s="80">
        <v>44342</v>
      </c>
      <c r="G19" s="74">
        <v>58.009998000000003</v>
      </c>
      <c r="H19" s="78">
        <f t="shared" si="2"/>
        <v>1.807648297648301E-2</v>
      </c>
      <c r="I19" s="75"/>
      <c r="J19" s="87">
        <f t="shared" si="3"/>
        <v>-0.15136964773300524</v>
      </c>
      <c r="K19" s="87">
        <f t="shared" si="4"/>
        <v>1.1797862863654906E-2</v>
      </c>
      <c r="L19" s="87"/>
      <c r="M19" s="81">
        <f t="shared" si="5"/>
        <v>237.23077943494195</v>
      </c>
      <c r="N19" s="81">
        <f t="shared" si="6"/>
        <v>32.321149594855136</v>
      </c>
      <c r="O19" s="81">
        <f t="shared" si="7"/>
        <v>269.55192902979707</v>
      </c>
      <c r="P19" s="78">
        <f t="shared" si="8"/>
        <v>1.5233004783741455E-2</v>
      </c>
      <c r="Q19" s="86">
        <f t="shared" si="9"/>
        <v>4.4277513774012726E-2</v>
      </c>
      <c r="R19" s="76">
        <f t="shared" si="10"/>
        <v>0.70008896327679071</v>
      </c>
      <c r="S19" s="82">
        <f t="shared" si="11"/>
        <v>8.9999999999999998E-4</v>
      </c>
      <c r="T19" s="78">
        <f t="shared" si="12"/>
        <v>0.9952933854387207</v>
      </c>
      <c r="U19" s="78">
        <f t="shared" si="13"/>
        <v>0.99439338543872069</v>
      </c>
      <c r="V19" s="78">
        <f t="shared" si="14"/>
        <v>1.4939300077333602</v>
      </c>
      <c r="W19" s="83">
        <f t="shared" si="15"/>
        <v>1.420381462356481</v>
      </c>
    </row>
    <row r="20" spans="1:23" ht="16.5" customHeight="1" x14ac:dyDescent="0.45">
      <c r="A20" s="88" t="b">
        <f t="shared" si="0"/>
        <v>1</v>
      </c>
      <c r="B20" s="80">
        <v>44341</v>
      </c>
      <c r="C20" s="74">
        <v>321.27999899999998</v>
      </c>
      <c r="D20" s="78">
        <f t="shared" si="1"/>
        <v>-8.7075196461483539E-4</v>
      </c>
      <c r="E20" s="75"/>
      <c r="F20" s="80">
        <v>44341</v>
      </c>
      <c r="G20" s="74">
        <v>56.98</v>
      </c>
      <c r="H20" s="78">
        <f t="shared" si="2"/>
        <v>1.4962611595343844E-2</v>
      </c>
      <c r="I20" s="75"/>
      <c r="J20" s="87">
        <f t="shared" si="3"/>
        <v>-0.15625194887161989</v>
      </c>
      <c r="K20" s="87">
        <f t="shared" si="4"/>
        <v>6.6348550153034194E-3</v>
      </c>
      <c r="L20" s="87"/>
      <c r="M20" s="81">
        <f t="shared" si="5"/>
        <v>233.7601821338738</v>
      </c>
      <c r="N20" s="81">
        <f t="shared" si="6"/>
        <v>31.747270598334541</v>
      </c>
      <c r="O20" s="81">
        <f t="shared" si="7"/>
        <v>265.50745273220832</v>
      </c>
      <c r="P20" s="78">
        <f t="shared" si="8"/>
        <v>9.9642440915070907E-4</v>
      </c>
      <c r="Q20" s="86">
        <f t="shared" si="9"/>
        <v>4.4271784842034277E-2</v>
      </c>
      <c r="R20" s="76">
        <f t="shared" si="10"/>
        <v>0.69999838090873034</v>
      </c>
      <c r="S20" s="82">
        <f t="shared" si="11"/>
        <v>8.9999999999999998E-4</v>
      </c>
      <c r="T20" s="78">
        <f t="shared" si="12"/>
        <v>0.96749157901352567</v>
      </c>
      <c r="U20" s="78">
        <f t="shared" si="13"/>
        <v>0.96659157901352566</v>
      </c>
      <c r="V20" s="78">
        <f t="shared" si="14"/>
        <v>1.4987798778527255</v>
      </c>
      <c r="W20" s="83">
        <f t="shared" si="15"/>
        <v>1.380848306761377</v>
      </c>
    </row>
    <row r="21" spans="1:23" ht="15.75" customHeight="1" x14ac:dyDescent="0.45">
      <c r="A21" s="88" t="b">
        <f t="shared" si="0"/>
        <v>1</v>
      </c>
      <c r="B21" s="80">
        <v>44340</v>
      </c>
      <c r="C21" s="74">
        <v>321.55999800000001</v>
      </c>
      <c r="D21" s="78">
        <f t="shared" si="1"/>
        <v>1.630848324225953E-2</v>
      </c>
      <c r="E21" s="75"/>
      <c r="F21" s="80">
        <v>44340</v>
      </c>
      <c r="G21" s="74">
        <v>56.139999000000003</v>
      </c>
      <c r="H21" s="78">
        <f t="shared" si="2"/>
        <v>1.5189873692402767E-2</v>
      </c>
      <c r="I21" s="75"/>
      <c r="J21" s="87">
        <f t="shared" si="3"/>
        <v>-0.15623217003664153</v>
      </c>
      <c r="K21" s="87">
        <f t="shared" si="4"/>
        <v>2.646976901039472E-2</v>
      </c>
      <c r="L21" s="87"/>
      <c r="M21" s="81">
        <f t="shared" si="5"/>
        <v>233.96390666525153</v>
      </c>
      <c r="N21" s="81">
        <f t="shared" si="6"/>
        <v>31.279251309990009</v>
      </c>
      <c r="O21" s="81">
        <f t="shared" si="7"/>
        <v>265.24315797524156</v>
      </c>
      <c r="P21" s="78">
        <f t="shared" si="8"/>
        <v>1.6176441110540729E-2</v>
      </c>
      <c r="Q21" s="86">
        <f t="shared" si="9"/>
        <v>4.4275775739651302E-2</v>
      </c>
      <c r="R21" s="76">
        <f t="shared" si="10"/>
        <v>0.70006148254062206</v>
      </c>
      <c r="S21" s="82">
        <f t="shared" si="11"/>
        <v>8.9999999999999998E-4</v>
      </c>
      <c r="T21" s="78">
        <f t="shared" si="12"/>
        <v>0.95342768603472772</v>
      </c>
      <c r="U21" s="78">
        <f t="shared" si="13"/>
        <v>0.95252768603472771</v>
      </c>
      <c r="V21" s="78">
        <f t="shared" si="14"/>
        <v>1.5039974101942861</v>
      </c>
      <c r="W21" s="83">
        <f t="shared" si="15"/>
        <v>1.3606343296846872</v>
      </c>
    </row>
    <row r="22" spans="1:23" ht="15.75" customHeight="1" x14ac:dyDescent="0.45">
      <c r="A22" s="88" t="b">
        <f t="shared" si="0"/>
        <v>1</v>
      </c>
      <c r="B22" s="80">
        <v>44337</v>
      </c>
      <c r="C22" s="74">
        <v>316.39999399999999</v>
      </c>
      <c r="D22" s="78">
        <f t="shared" si="1"/>
        <v>-2.5592058237592141E-2</v>
      </c>
      <c r="E22" s="75"/>
      <c r="F22" s="80">
        <v>44337</v>
      </c>
      <c r="G22" s="74">
        <v>55.299999</v>
      </c>
      <c r="H22" s="78">
        <f t="shared" si="2"/>
        <v>3.8119259393718519E-3</v>
      </c>
      <c r="I22" s="75"/>
      <c r="J22" s="87">
        <f t="shared" si="3"/>
        <v>-0.15738537776174863</v>
      </c>
      <c r="K22" s="87">
        <f t="shared" si="4"/>
        <v>2.5511470850341091E-2</v>
      </c>
      <c r="L22" s="87"/>
      <c r="M22" s="81">
        <f t="shared" si="5"/>
        <v>230.20953826819635</v>
      </c>
      <c r="N22" s="81">
        <f t="shared" si="6"/>
        <v>30.811232578810632</v>
      </c>
      <c r="O22" s="81">
        <f t="shared" si="7"/>
        <v>261.02077084700699</v>
      </c>
      <c r="P22" s="78">
        <f t="shared" si="8"/>
        <v>-2.2211153666442995E-2</v>
      </c>
      <c r="Q22" s="86">
        <f t="shared" si="9"/>
        <v>4.4294377230644409E-2</v>
      </c>
      <c r="R22" s="76">
        <f t="shared" si="10"/>
        <v>0.70035559793768865</v>
      </c>
      <c r="S22" s="82">
        <f t="shared" si="11"/>
        <v>8.9999999999999998E-4</v>
      </c>
      <c r="T22" s="78">
        <f t="shared" si="12"/>
        <v>0.88308230969705903</v>
      </c>
      <c r="U22" s="78">
        <f t="shared" si="13"/>
        <v>0.88218230969705902</v>
      </c>
      <c r="V22" s="78">
        <f t="shared" si="14"/>
        <v>1.509457506473094</v>
      </c>
      <c r="W22" s="83">
        <f t="shared" si="15"/>
        <v>1.2596205588914957</v>
      </c>
    </row>
    <row r="23" spans="1:23" ht="15.75" customHeight="1" x14ac:dyDescent="0.45">
      <c r="A23" s="88" t="b">
        <f t="shared" si="0"/>
        <v>1</v>
      </c>
      <c r="B23" s="80">
        <v>44336</v>
      </c>
      <c r="C23" s="74">
        <v>324.709991</v>
      </c>
      <c r="D23" s="78">
        <f t="shared" si="1"/>
        <v>4.5899634133533151E-2</v>
      </c>
      <c r="E23" s="75"/>
      <c r="F23" s="80">
        <v>44336</v>
      </c>
      <c r="G23" s="74">
        <v>55.09</v>
      </c>
      <c r="H23" s="78">
        <f t="shared" si="2"/>
        <v>-1.2547069142371803E-2</v>
      </c>
      <c r="I23" s="75"/>
      <c r="J23" s="87">
        <f t="shared" si="3"/>
        <v>-0.16629916005480919</v>
      </c>
      <c r="K23" s="87">
        <f t="shared" si="4"/>
        <v>4.1314886326355688E-2</v>
      </c>
      <c r="L23" s="87"/>
      <c r="M23" s="81">
        <f t="shared" si="5"/>
        <v>236.25581073550904</v>
      </c>
      <c r="N23" s="81">
        <f t="shared" si="6"/>
        <v>30.694228453180944</v>
      </c>
      <c r="O23" s="81">
        <f t="shared" si="7"/>
        <v>266.95003918868997</v>
      </c>
      <c r="P23" s="78">
        <f t="shared" si="8"/>
        <v>3.8829710697461106E-2</v>
      </c>
      <c r="Q23" s="86">
        <f t="shared" si="9"/>
        <v>4.4269441240302694E-2</v>
      </c>
      <c r="R23" s="76">
        <f t="shared" si="10"/>
        <v>0.69996132531172983</v>
      </c>
      <c r="S23" s="82">
        <f t="shared" si="11"/>
        <v>8.9999999999999998E-4</v>
      </c>
      <c r="T23" s="78">
        <f t="shared" si="12"/>
        <v>0.91273609488594021</v>
      </c>
      <c r="U23" s="78">
        <f t="shared" si="13"/>
        <v>0.9118360948859402</v>
      </c>
      <c r="V23" s="78">
        <f t="shared" si="14"/>
        <v>1.5157302584408541</v>
      </c>
      <c r="W23" s="83">
        <f t="shared" si="15"/>
        <v>1.3026949660109455</v>
      </c>
    </row>
    <row r="24" spans="1:23" ht="15.75" customHeight="1" x14ac:dyDescent="0.45">
      <c r="A24" s="88" t="b">
        <f t="shared" si="0"/>
        <v>1</v>
      </c>
      <c r="B24" s="80">
        <v>44335</v>
      </c>
      <c r="C24" s="74">
        <v>310.459991</v>
      </c>
      <c r="D24" s="78">
        <f t="shared" si="1"/>
        <v>-7.6711440103149897E-3</v>
      </c>
      <c r="E24" s="75"/>
      <c r="F24" s="80">
        <v>44335</v>
      </c>
      <c r="G24" s="74">
        <v>55.790000999999997</v>
      </c>
      <c r="H24" s="78">
        <f t="shared" si="2"/>
        <v>-1.0464703610062021E-2</v>
      </c>
      <c r="I24" s="75"/>
      <c r="J24" s="87">
        <f t="shared" si="3"/>
        <v>-0.16487570559421699</v>
      </c>
      <c r="K24" s="87">
        <f t="shared" si="4"/>
        <v>5.4217129585661904E-2</v>
      </c>
      <c r="L24" s="87"/>
      <c r="M24" s="81">
        <f t="shared" si="5"/>
        <v>225.88765023446365</v>
      </c>
      <c r="N24" s="81">
        <f t="shared" si="6"/>
        <v>31.084244619662243</v>
      </c>
      <c r="O24" s="81">
        <f t="shared" si="7"/>
        <v>256.97189485412588</v>
      </c>
      <c r="P24" s="78">
        <f t="shared" si="8"/>
        <v>-8.0099013236435423E-3</v>
      </c>
      <c r="Q24" s="86">
        <f t="shared" si="9"/>
        <v>4.4226734827930124E-2</v>
      </c>
      <c r="R24" s="76">
        <f t="shared" si="10"/>
        <v>0.69928607764277118</v>
      </c>
      <c r="S24" s="82">
        <f t="shared" si="11"/>
        <v>8.9999999999999998E-4</v>
      </c>
      <c r="T24" s="78">
        <f t="shared" si="12"/>
        <v>0.8153307998342112</v>
      </c>
      <c r="U24" s="78">
        <f t="shared" si="13"/>
        <v>0.81443079983421118</v>
      </c>
      <c r="V24" s="78">
        <f t="shared" si="14"/>
        <v>1.5218301994868635</v>
      </c>
      <c r="W24" s="83">
        <f t="shared" si="15"/>
        <v>1.1646603956131691</v>
      </c>
    </row>
    <row r="25" spans="1:23" ht="15.75" customHeight="1" x14ac:dyDescent="0.45">
      <c r="A25" s="88" t="b">
        <f t="shared" si="0"/>
        <v>1</v>
      </c>
      <c r="B25" s="80">
        <v>44334</v>
      </c>
      <c r="C25" s="74">
        <v>312.85998499999999</v>
      </c>
      <c r="D25" s="78">
        <f t="shared" si="1"/>
        <v>1.2721302848700544E-2</v>
      </c>
      <c r="E25" s="75"/>
      <c r="F25" s="80">
        <v>44334</v>
      </c>
      <c r="G25" s="74">
        <v>56.380001</v>
      </c>
      <c r="H25" s="78">
        <f t="shared" si="2"/>
        <v>-3.358652996287792E-3</v>
      </c>
      <c r="I25" s="75"/>
      <c r="J25" s="87">
        <f t="shared" si="3"/>
        <v>-0.16636587030249222</v>
      </c>
      <c r="K25" s="87">
        <f t="shared" si="4"/>
        <v>5.0920946973011944E-2</v>
      </c>
      <c r="L25" s="87"/>
      <c r="M25" s="81">
        <f t="shared" si="5"/>
        <v>227.6338623743616</v>
      </c>
      <c r="N25" s="81">
        <f t="shared" si="6"/>
        <v>31.41297206180014</v>
      </c>
      <c r="O25" s="81">
        <f t="shared" si="7"/>
        <v>259.04683443616176</v>
      </c>
      <c r="P25" s="78">
        <f t="shared" si="8"/>
        <v>1.0743797009406864E-2</v>
      </c>
      <c r="Q25" s="86">
        <f t="shared" si="9"/>
        <v>4.4226313666596032E-2</v>
      </c>
      <c r="R25" s="76">
        <f t="shared" si="10"/>
        <v>0.69927941849738051</v>
      </c>
      <c r="S25" s="82">
        <f t="shared" si="11"/>
        <v>8.9999999999999998E-4</v>
      </c>
      <c r="T25" s="78">
        <f t="shared" si="12"/>
        <v>0.85614780654637967</v>
      </c>
      <c r="U25" s="78">
        <f t="shared" si="13"/>
        <v>0.85524780654637966</v>
      </c>
      <c r="V25" s="78">
        <f t="shared" si="14"/>
        <v>1.5290485607078088</v>
      </c>
      <c r="W25" s="83">
        <f t="shared" si="15"/>
        <v>1.2230415824108563</v>
      </c>
    </row>
    <row r="26" spans="1:23" ht="15.75" customHeight="1" x14ac:dyDescent="0.45">
      <c r="A26" s="88" t="b">
        <f t="shared" si="0"/>
        <v>1</v>
      </c>
      <c r="B26" s="80">
        <v>44333</v>
      </c>
      <c r="C26" s="74">
        <v>308.92999300000002</v>
      </c>
      <c r="D26" s="78">
        <f t="shared" si="1"/>
        <v>3.3777581257385947E-3</v>
      </c>
      <c r="E26" s="75"/>
      <c r="F26" s="80">
        <v>44333</v>
      </c>
      <c r="G26" s="74">
        <v>56.57</v>
      </c>
      <c r="H26" s="78">
        <f t="shared" si="2"/>
        <v>2.3335763808534082E-2</v>
      </c>
      <c r="I26" s="75"/>
      <c r="J26" s="87">
        <f t="shared" si="3"/>
        <v>-0.16528587495843416</v>
      </c>
      <c r="K26" s="87">
        <f t="shared" si="4"/>
        <v>5.1911249028403807E-2</v>
      </c>
      <c r="L26" s="87"/>
      <c r="M26" s="81">
        <f t="shared" si="5"/>
        <v>224.77443866742661</v>
      </c>
      <c r="N26" s="81">
        <f t="shared" si="6"/>
        <v>31.518832884306509</v>
      </c>
      <c r="O26" s="81">
        <f t="shared" si="7"/>
        <v>256.29327155173314</v>
      </c>
      <c r="P26" s="78">
        <f t="shared" si="8"/>
        <v>5.7901023020927589E-3</v>
      </c>
      <c r="Q26" s="86">
        <f t="shared" si="9"/>
        <v>4.430998580147482E-2</v>
      </c>
      <c r="R26" s="76">
        <f t="shared" si="10"/>
        <v>0.70060239111190947</v>
      </c>
      <c r="S26" s="82">
        <f t="shared" si="11"/>
        <v>8.9999999999999998E-4</v>
      </c>
      <c r="T26" s="78">
        <f t="shared" si="12"/>
        <v>0.92309529663912104</v>
      </c>
      <c r="U26" s="78">
        <f t="shared" si="13"/>
        <v>0.92219529663912103</v>
      </c>
      <c r="V26" s="78">
        <f t="shared" si="14"/>
        <v>1.5359949602352461</v>
      </c>
      <c r="W26" s="83">
        <f t="shared" si="15"/>
        <v>1.3162891082565771</v>
      </c>
    </row>
    <row r="27" spans="1:23" ht="15.75" customHeight="1" x14ac:dyDescent="0.45">
      <c r="A27" s="88" t="b">
        <f t="shared" si="0"/>
        <v>1</v>
      </c>
      <c r="B27" s="80">
        <v>44330</v>
      </c>
      <c r="C27" s="74">
        <v>307.89001500000001</v>
      </c>
      <c r="D27" s="78">
        <f t="shared" si="1"/>
        <v>6.1104255430048937E-2</v>
      </c>
      <c r="E27" s="75"/>
      <c r="F27" s="80">
        <v>44330</v>
      </c>
      <c r="G27" s="74">
        <v>55.279998999999997</v>
      </c>
      <c r="H27" s="78">
        <f t="shared" si="2"/>
        <v>5.4358172801830973E-2</v>
      </c>
      <c r="I27" s="75"/>
      <c r="J27" s="87">
        <f t="shared" si="3"/>
        <v>-0.16702015330882872</v>
      </c>
      <c r="K27" s="87">
        <f t="shared" si="4"/>
        <v>5.0798628106840847E-2</v>
      </c>
      <c r="L27" s="87"/>
      <c r="M27" s="81">
        <f t="shared" si="5"/>
        <v>224.01776085538756</v>
      </c>
      <c r="N27" s="81">
        <f t="shared" si="6"/>
        <v>30.800089275687306</v>
      </c>
      <c r="O27" s="81">
        <f t="shared" si="7"/>
        <v>254.81785013107486</v>
      </c>
      <c r="P27" s="78">
        <f t="shared" si="8"/>
        <v>6.0284266607370185E-2</v>
      </c>
      <c r="Q27" s="86">
        <f t="shared" si="9"/>
        <v>4.4381048371780078E-2</v>
      </c>
      <c r="R27" s="76">
        <f t="shared" si="10"/>
        <v>0.70172598900466177</v>
      </c>
      <c r="S27" s="82">
        <f t="shared" si="11"/>
        <v>8.9999999999999998E-4</v>
      </c>
      <c r="T27" s="78">
        <f t="shared" si="12"/>
        <v>0.84245638935518752</v>
      </c>
      <c r="U27" s="78">
        <f t="shared" si="13"/>
        <v>0.84155638935518751</v>
      </c>
      <c r="V27" s="78">
        <f t="shared" si="14"/>
        <v>1.5423887067310391</v>
      </c>
      <c r="W27" s="83">
        <f t="shared" si="15"/>
        <v>1.1992663839469067</v>
      </c>
    </row>
    <row r="28" spans="1:23" ht="15.75" customHeight="1" x14ac:dyDescent="0.45">
      <c r="A28" s="88" t="b">
        <f t="shared" si="0"/>
        <v>1</v>
      </c>
      <c r="B28" s="80">
        <v>44329</v>
      </c>
      <c r="C28" s="74">
        <v>290.16000400000001</v>
      </c>
      <c r="D28" s="78">
        <f t="shared" si="1"/>
        <v>1.5878218189373516E-3</v>
      </c>
      <c r="E28" s="75"/>
      <c r="F28" s="80">
        <v>44329</v>
      </c>
      <c r="G28" s="74">
        <v>52.43</v>
      </c>
      <c r="H28" s="78">
        <f t="shared" si="2"/>
        <v>2.7837719185952459E-2</v>
      </c>
      <c r="I28" s="75"/>
      <c r="J28" s="87">
        <f t="shared" si="3"/>
        <v>-0.18789100532616818</v>
      </c>
      <c r="K28" s="87">
        <f t="shared" si="4"/>
        <v>2.1745455496842599E-2</v>
      </c>
      <c r="L28" s="87"/>
      <c r="M28" s="81">
        <f t="shared" si="5"/>
        <v>211.11757841796296</v>
      </c>
      <c r="N28" s="81">
        <f t="shared" si="6"/>
        <v>29.212169137779568</v>
      </c>
      <c r="O28" s="81">
        <f t="shared" si="7"/>
        <v>240.32974755574253</v>
      </c>
      <c r="P28" s="78">
        <f t="shared" si="8"/>
        <v>4.7067015921891109E-3</v>
      </c>
      <c r="Q28" s="86">
        <f t="shared" si="9"/>
        <v>4.428363634361903E-2</v>
      </c>
      <c r="R28" s="76">
        <f t="shared" si="10"/>
        <v>0.700185769602235</v>
      </c>
      <c r="S28" s="82">
        <f t="shared" si="11"/>
        <v>8.9999999999999998E-4</v>
      </c>
      <c r="T28" s="78">
        <f t="shared" si="12"/>
        <v>0.80049084791717595</v>
      </c>
      <c r="U28" s="78">
        <f t="shared" si="13"/>
        <v>0.79959084791717594</v>
      </c>
      <c r="V28" s="78">
        <f t="shared" si="14"/>
        <v>1.5497658890192061</v>
      </c>
      <c r="W28" s="83">
        <f t="shared" si="15"/>
        <v>1.1419695781184063</v>
      </c>
    </row>
    <row r="29" spans="1:23" ht="15.75" customHeight="1" x14ac:dyDescent="0.45">
      <c r="A29" s="88" t="b">
        <f t="shared" si="0"/>
        <v>1</v>
      </c>
      <c r="B29" s="80">
        <v>44328</v>
      </c>
      <c r="C29" s="74">
        <v>289.70001200000002</v>
      </c>
      <c r="D29" s="78">
        <f t="shared" si="1"/>
        <v>-3.513734554537884E-2</v>
      </c>
      <c r="E29" s="75"/>
      <c r="F29" s="80">
        <v>44328</v>
      </c>
      <c r="G29" s="74">
        <v>51.009998000000003</v>
      </c>
      <c r="H29" s="78">
        <f t="shared" si="2"/>
        <v>-3.2068367512934182E-2</v>
      </c>
      <c r="I29" s="75"/>
      <c r="J29" s="87">
        <f t="shared" si="3"/>
        <v>-0.1891513230574926</v>
      </c>
      <c r="K29" s="87">
        <f t="shared" si="4"/>
        <v>-6.1103228231809215E-3</v>
      </c>
      <c r="L29" s="87"/>
      <c r="M29" s="81">
        <f t="shared" si="5"/>
        <v>210.78289274180878</v>
      </c>
      <c r="N29" s="81">
        <f t="shared" si="6"/>
        <v>28.420993501693641</v>
      </c>
      <c r="O29" s="81">
        <f t="shared" si="7"/>
        <v>239.20388624350241</v>
      </c>
      <c r="P29" s="78">
        <f t="shared" si="8"/>
        <v>-3.477372429423653E-2</v>
      </c>
      <c r="Q29" s="86">
        <f t="shared" si="9"/>
        <v>4.4283571312362255E-2</v>
      </c>
      <c r="R29" s="76">
        <f t="shared" si="10"/>
        <v>0.70018474136778242</v>
      </c>
      <c r="S29" s="82">
        <f t="shared" si="11"/>
        <v>8.9999999999999998E-4</v>
      </c>
      <c r="T29" s="78">
        <f t="shared" si="12"/>
        <v>0.7965220425942281</v>
      </c>
      <c r="U29" s="78">
        <f t="shared" si="13"/>
        <v>0.79562204259422808</v>
      </c>
      <c r="V29" s="78">
        <f t="shared" si="14"/>
        <v>1.5577464745628449</v>
      </c>
      <c r="W29" s="83">
        <f t="shared" si="15"/>
        <v>1.1363030291691487</v>
      </c>
    </row>
    <row r="30" spans="1:23" ht="15.75" customHeight="1" x14ac:dyDescent="0.45">
      <c r="A30" s="88" t="b">
        <f t="shared" si="0"/>
        <v>1</v>
      </c>
      <c r="B30" s="80">
        <v>44327</v>
      </c>
      <c r="C30" s="74">
        <v>300.25</v>
      </c>
      <c r="D30" s="78">
        <f t="shared" si="1"/>
        <v>4.0764014030434836E-2</v>
      </c>
      <c r="E30" s="75"/>
      <c r="F30" s="80">
        <v>44327</v>
      </c>
      <c r="G30" s="74">
        <v>52.700001</v>
      </c>
      <c r="H30" s="78">
        <f t="shared" si="2"/>
        <v>-2.4615917538699073E-2</v>
      </c>
      <c r="I30" s="75"/>
      <c r="J30" s="87">
        <f t="shared" si="3"/>
        <v>-0.19204407249022665</v>
      </c>
      <c r="K30" s="87">
        <f t="shared" si="4"/>
        <v>-2.9653618691593102E-3</v>
      </c>
      <c r="L30" s="87"/>
      <c r="M30" s="81">
        <f t="shared" si="5"/>
        <v>218.45896073255284</v>
      </c>
      <c r="N30" s="81">
        <f t="shared" si="6"/>
        <v>29.362604287109527</v>
      </c>
      <c r="O30" s="81">
        <f t="shared" si="7"/>
        <v>247.82156501966236</v>
      </c>
      <c r="P30" s="78">
        <f t="shared" si="8"/>
        <v>3.2563500601567208E-2</v>
      </c>
      <c r="Q30" s="86">
        <f t="shared" si="9"/>
        <v>4.4239800485872754E-2</v>
      </c>
      <c r="R30" s="76">
        <f t="shared" si="10"/>
        <v>0.69949266383390807</v>
      </c>
      <c r="S30" s="82">
        <f t="shared" si="11"/>
        <v>8.9999999999999998E-4</v>
      </c>
      <c r="T30" s="78">
        <f t="shared" si="12"/>
        <v>0.9084895164906186</v>
      </c>
      <c r="U30" s="78">
        <f t="shared" si="13"/>
        <v>0.90758951649061859</v>
      </c>
      <c r="V30" s="78">
        <f t="shared" si="14"/>
        <v>1.5659413609280988</v>
      </c>
      <c r="W30" s="83">
        <f t="shared" si="15"/>
        <v>1.2974968336567463</v>
      </c>
    </row>
    <row r="31" spans="1:23" ht="15.75" customHeight="1" x14ac:dyDescent="0.45">
      <c r="A31" s="88" t="b">
        <f t="shared" si="0"/>
        <v>1</v>
      </c>
      <c r="B31" s="80">
        <v>44326</v>
      </c>
      <c r="C31" s="74">
        <v>288.48998999999998</v>
      </c>
      <c r="D31" s="78">
        <f t="shared" si="1"/>
        <v>-2.2862756498535308E-2</v>
      </c>
      <c r="E31" s="75"/>
      <c r="F31" s="80">
        <v>44326</v>
      </c>
      <c r="G31" s="74">
        <v>54.029998999999997</v>
      </c>
      <c r="H31" s="78">
        <f t="shared" si="2"/>
        <v>-1.2790078567513241E-2</v>
      </c>
      <c r="I31" s="75"/>
      <c r="J31" s="87">
        <f t="shared" si="3"/>
        <v>-0.19443701605776154</v>
      </c>
      <c r="K31" s="87">
        <f t="shared" si="4"/>
        <v>8.2197241425670687E-3</v>
      </c>
      <c r="L31" s="87"/>
      <c r="M31" s="81">
        <f t="shared" si="5"/>
        <v>209.90249257999852</v>
      </c>
      <c r="N31" s="81">
        <f t="shared" si="6"/>
        <v>30.103632830479892</v>
      </c>
      <c r="O31" s="81">
        <f t="shared" si="7"/>
        <v>240.0061254104784</v>
      </c>
      <c r="P31" s="78">
        <f t="shared" si="8"/>
        <v>-2.1610642881226383E-2</v>
      </c>
      <c r="Q31" s="86">
        <f t="shared" si="9"/>
        <v>4.4265833477099059E-2</v>
      </c>
      <c r="R31" s="76">
        <f t="shared" si="10"/>
        <v>0.69990428156681961</v>
      </c>
      <c r="S31" s="82">
        <f t="shared" si="11"/>
        <v>8.9999999999999998E-4</v>
      </c>
      <c r="T31" s="78">
        <f t="shared" si="12"/>
        <v>0.78463830698388448</v>
      </c>
      <c r="U31" s="78">
        <f t="shared" si="13"/>
        <v>0.78373830698388447</v>
      </c>
      <c r="V31" s="78">
        <f t="shared" si="14"/>
        <v>1.5730973592372017</v>
      </c>
      <c r="W31" s="83">
        <f t="shared" si="15"/>
        <v>1.1197792721447457</v>
      </c>
    </row>
    <row r="32" spans="1:23" ht="15.75" customHeight="1" x14ac:dyDescent="0.45">
      <c r="A32" s="88" t="b">
        <f t="shared" si="0"/>
        <v>1</v>
      </c>
      <c r="B32" s="80">
        <v>44323</v>
      </c>
      <c r="C32" s="74">
        <v>295.23998999999998</v>
      </c>
      <c r="D32" s="78">
        <f t="shared" si="1"/>
        <v>7.4731345834417873E-3</v>
      </c>
      <c r="E32" s="75"/>
      <c r="F32" s="80">
        <v>44323</v>
      </c>
      <c r="G32" s="74">
        <v>54.73</v>
      </c>
      <c r="H32" s="78">
        <f t="shared" si="2"/>
        <v>3.1668256958873764E-2</v>
      </c>
      <c r="I32" s="75"/>
      <c r="J32" s="87">
        <f t="shared" si="3"/>
        <v>-0.19122561278335337</v>
      </c>
      <c r="K32" s="87">
        <f t="shared" si="4"/>
        <v>4.4128611178049677E-3</v>
      </c>
      <c r="L32" s="87"/>
      <c r="M32" s="81">
        <f t="shared" si="5"/>
        <v>214.81372650154634</v>
      </c>
      <c r="N32" s="81">
        <f t="shared" si="6"/>
        <v>30.493648996961198</v>
      </c>
      <c r="O32" s="81">
        <f t="shared" si="7"/>
        <v>245.30737549850755</v>
      </c>
      <c r="P32" s="78">
        <f t="shared" si="8"/>
        <v>1.0418830938290435E-2</v>
      </c>
      <c r="Q32" s="86">
        <f t="shared" si="9"/>
        <v>4.4366933755081321E-2</v>
      </c>
      <c r="R32" s="76">
        <f t="shared" si="10"/>
        <v>0.70150281731932018</v>
      </c>
      <c r="S32" s="82">
        <f t="shared" si="11"/>
        <v>8.9999999999999998E-4</v>
      </c>
      <c r="T32" s="78">
        <f t="shared" si="12"/>
        <v>0.92805248126183937</v>
      </c>
      <c r="U32" s="78">
        <f t="shared" si="13"/>
        <v>0.92715248126183936</v>
      </c>
      <c r="V32" s="78">
        <f t="shared" si="14"/>
        <v>1.5817716345366886</v>
      </c>
      <c r="W32" s="83">
        <f t="shared" si="15"/>
        <v>1.3216660836870235</v>
      </c>
    </row>
    <row r="33" spans="1:23" ht="15.75" customHeight="1" x14ac:dyDescent="0.45">
      <c r="A33" s="88" t="b">
        <f t="shared" si="0"/>
        <v>1</v>
      </c>
      <c r="B33" s="80">
        <v>44322</v>
      </c>
      <c r="C33" s="74">
        <v>293.04998799999998</v>
      </c>
      <c r="D33" s="78">
        <f t="shared" si="1"/>
        <v>-1.525591606244725E-2</v>
      </c>
      <c r="E33" s="75"/>
      <c r="F33" s="80">
        <v>44322</v>
      </c>
      <c r="G33" s="74">
        <v>53.049999</v>
      </c>
      <c r="H33" s="78">
        <f t="shared" si="2"/>
        <v>-4.1299230336024895E-3</v>
      </c>
      <c r="I33" s="75"/>
      <c r="J33" s="87">
        <f t="shared" si="3"/>
        <v>-0.19729258531255617</v>
      </c>
      <c r="K33" s="87">
        <f t="shared" si="4"/>
        <v>-5.5338948535370259E-3</v>
      </c>
      <c r="L33" s="87"/>
      <c r="M33" s="81">
        <f t="shared" si="5"/>
        <v>213.22030248515262</v>
      </c>
      <c r="N33" s="81">
        <f t="shared" si="6"/>
        <v>29.557610977437285</v>
      </c>
      <c r="O33" s="81">
        <f t="shared" si="7"/>
        <v>242.77791346258991</v>
      </c>
      <c r="P33" s="78">
        <f t="shared" si="8"/>
        <v>-1.3914662910786468E-2</v>
      </c>
      <c r="Q33" s="86">
        <f t="shared" si="9"/>
        <v>4.4366189877260875E-2</v>
      </c>
      <c r="R33" s="76">
        <f t="shared" si="10"/>
        <v>0.70149105557825275</v>
      </c>
      <c r="S33" s="82">
        <f t="shared" si="11"/>
        <v>8.9999999999999998E-4</v>
      </c>
      <c r="T33" s="78">
        <f t="shared" si="12"/>
        <v>0.90430113535671719</v>
      </c>
      <c r="U33" s="78">
        <f t="shared" si="13"/>
        <v>0.90340113535671718</v>
      </c>
      <c r="V33" s="78">
        <f t="shared" si="14"/>
        <v>1.589045180684187</v>
      </c>
      <c r="W33" s="83">
        <f t="shared" si="15"/>
        <v>1.2878298706346669</v>
      </c>
    </row>
    <row r="34" spans="1:23" ht="15.75" customHeight="1" x14ac:dyDescent="0.45">
      <c r="A34" s="88" t="b">
        <f t="shared" si="0"/>
        <v>1</v>
      </c>
      <c r="B34" s="80">
        <v>44321</v>
      </c>
      <c r="C34" s="74">
        <v>297.58999599999999</v>
      </c>
      <c r="D34" s="78">
        <f t="shared" si="1"/>
        <v>-2.38150233134653E-2</v>
      </c>
      <c r="E34" s="75"/>
      <c r="F34" s="80">
        <v>44321</v>
      </c>
      <c r="G34" s="74">
        <v>53.27</v>
      </c>
      <c r="H34" s="78">
        <f t="shared" si="2"/>
        <v>8.9015342594989111E-3</v>
      </c>
      <c r="I34" s="75"/>
      <c r="J34" s="87">
        <f t="shared" si="3"/>
        <v>-0.19901135513608592</v>
      </c>
      <c r="K34" s="87">
        <f t="shared" si="4"/>
        <v>-2.0434910622040654E-3</v>
      </c>
      <c r="L34" s="87"/>
      <c r="M34" s="81">
        <f t="shared" si="5"/>
        <v>216.52356786199684</v>
      </c>
      <c r="N34" s="81">
        <f t="shared" si="6"/>
        <v>29.680187868958949</v>
      </c>
      <c r="O34" s="81">
        <f t="shared" si="7"/>
        <v>246.20375573095578</v>
      </c>
      <c r="P34" s="78">
        <f t="shared" si="8"/>
        <v>-1.9983918862847339E-2</v>
      </c>
      <c r="Q34" s="86">
        <f t="shared" si="9"/>
        <v>4.4442261164335362E-2</v>
      </c>
      <c r="R34" s="76">
        <f t="shared" si="10"/>
        <v>0.70269384823673231</v>
      </c>
      <c r="S34" s="82">
        <f t="shared" ref="S34:S65" si="16">0.09%</f>
        <v>8.9999999999999998E-4</v>
      </c>
      <c r="T34" s="78">
        <f t="shared" si="12"/>
        <v>1.0246208468343245</v>
      </c>
      <c r="U34" s="78">
        <f t="shared" ref="U34:U65" si="17">T34-S34</f>
        <v>1.0237208468343246</v>
      </c>
      <c r="V34" s="78">
        <f t="shared" ref="V34:V65" si="18">AVERAGE(U34:U536)</f>
        <v>1.5967490463620237</v>
      </c>
      <c r="W34" s="83">
        <f t="shared" ref="W34:W65" si="19">U34/R34</f>
        <v>1.4568518699902446</v>
      </c>
    </row>
    <row r="35" spans="1:23" ht="15.75" customHeight="1" x14ac:dyDescent="0.45">
      <c r="A35" s="88" t="b">
        <f t="shared" si="0"/>
        <v>1</v>
      </c>
      <c r="B35" s="80">
        <v>44320</v>
      </c>
      <c r="C35" s="74">
        <v>304.85000600000001</v>
      </c>
      <c r="D35" s="78">
        <f t="shared" si="1"/>
        <v>-2.8892732621032313E-2</v>
      </c>
      <c r="E35" s="75"/>
      <c r="F35" s="80">
        <v>44320</v>
      </c>
      <c r="G35" s="74">
        <v>52.799999</v>
      </c>
      <c r="H35" s="78">
        <f t="shared" si="2"/>
        <v>-3.0481087596053835E-2</v>
      </c>
      <c r="I35" s="75"/>
      <c r="J35" s="87">
        <f t="shared" si="3"/>
        <v>-0.19947359919060265</v>
      </c>
      <c r="K35" s="87">
        <f t="shared" si="4"/>
        <v>-1.4039062160474677E-2</v>
      </c>
      <c r="L35" s="87"/>
      <c r="M35" s="81">
        <f t="shared" si="5"/>
        <v>221.80588006685261</v>
      </c>
      <c r="N35" s="81">
        <f t="shared" si="6"/>
        <v>29.418319688395801</v>
      </c>
      <c r="O35" s="81">
        <f t="shared" si="7"/>
        <v>251.22419975524841</v>
      </c>
      <c r="P35" s="78">
        <f t="shared" si="8"/>
        <v>-2.9078997755177527E-2</v>
      </c>
      <c r="Q35" s="86">
        <f t="shared" si="9"/>
        <v>4.4434210989096806E-2</v>
      </c>
      <c r="R35" s="76">
        <f t="shared" si="10"/>
        <v>0.7025665637901457</v>
      </c>
      <c r="S35" s="82">
        <f t="shared" si="16"/>
        <v>8.9999999999999998E-4</v>
      </c>
      <c r="T35" s="78">
        <f t="shared" si="12"/>
        <v>1.1145315292450633</v>
      </c>
      <c r="U35" s="78">
        <f t="shared" si="17"/>
        <v>1.1136315292450634</v>
      </c>
      <c r="V35" s="78">
        <f t="shared" si="18"/>
        <v>1.6032607304475659</v>
      </c>
      <c r="W35" s="83">
        <f t="shared" si="19"/>
        <v>1.585090419386513</v>
      </c>
    </row>
    <row r="36" spans="1:23" ht="15.75" customHeight="1" x14ac:dyDescent="0.45">
      <c r="A36" s="88" t="b">
        <f t="shared" si="0"/>
        <v>1</v>
      </c>
      <c r="B36" s="80">
        <v>44319</v>
      </c>
      <c r="C36" s="74">
        <v>313.92001299999998</v>
      </c>
      <c r="D36" s="78">
        <f t="shared" si="1"/>
        <v>-1.7679988347592324E-2</v>
      </c>
      <c r="E36" s="75"/>
      <c r="F36" s="80">
        <v>44319</v>
      </c>
      <c r="G36" s="74">
        <v>54.459999000000003</v>
      </c>
      <c r="H36" s="78">
        <f t="shared" si="2"/>
        <v>1.1028859888644327E-3</v>
      </c>
      <c r="I36" s="75"/>
      <c r="J36" s="87">
        <f t="shared" si="3"/>
        <v>-0.20382379157304478</v>
      </c>
      <c r="K36" s="87">
        <f t="shared" si="4"/>
        <v>-2.3123312858474465E-2</v>
      </c>
      <c r="L36" s="87"/>
      <c r="M36" s="81">
        <f t="shared" si="5"/>
        <v>228.40512837012315</v>
      </c>
      <c r="N36" s="81">
        <f t="shared" si="6"/>
        <v>30.343213847631244</v>
      </c>
      <c r="O36" s="81">
        <f t="shared" si="7"/>
        <v>258.74834221775438</v>
      </c>
      <c r="P36" s="78">
        <f t="shared" si="8"/>
        <v>-1.5513896180801345E-2</v>
      </c>
      <c r="Q36" s="86">
        <f t="shared" si="9"/>
        <v>4.4385190975847151E-2</v>
      </c>
      <c r="R36" s="76">
        <f t="shared" si="10"/>
        <v>0.70179148932614299</v>
      </c>
      <c r="S36" s="82">
        <f t="shared" si="16"/>
        <v>8.9999999999999998E-4</v>
      </c>
      <c r="T36" s="78">
        <f t="shared" si="12"/>
        <v>1.1846450710089305</v>
      </c>
      <c r="U36" s="78">
        <f t="shared" si="17"/>
        <v>1.1837450710089306</v>
      </c>
      <c r="V36" s="78">
        <f t="shared" si="18"/>
        <v>1.608888652300468</v>
      </c>
      <c r="W36" s="83">
        <f t="shared" si="19"/>
        <v>1.6867475439828392</v>
      </c>
    </row>
    <row r="37" spans="1:23" ht="15.75" customHeight="1" x14ac:dyDescent="0.45">
      <c r="A37" s="88" t="b">
        <f t="shared" si="0"/>
        <v>1</v>
      </c>
      <c r="B37" s="80">
        <v>44316</v>
      </c>
      <c r="C37" s="74">
        <v>319.57000699999998</v>
      </c>
      <c r="D37" s="78">
        <f t="shared" si="1"/>
        <v>-4.7648675534438523E-3</v>
      </c>
      <c r="E37" s="75"/>
      <c r="F37" s="80">
        <v>44316</v>
      </c>
      <c r="G37" s="74">
        <v>54.400002000000001</v>
      </c>
      <c r="H37" s="78">
        <f t="shared" si="2"/>
        <v>1.3224120194153866E-2</v>
      </c>
      <c r="I37" s="75"/>
      <c r="J37" s="87">
        <f t="shared" si="3"/>
        <v>-0.20403905126588365</v>
      </c>
      <c r="K37" s="87">
        <f t="shared" si="4"/>
        <v>-2.4946405192409239E-2</v>
      </c>
      <c r="L37" s="87"/>
      <c r="M37" s="81">
        <f t="shared" si="5"/>
        <v>232.51600869447006</v>
      </c>
      <c r="N37" s="81">
        <f t="shared" si="6"/>
        <v>30.309785609756759</v>
      </c>
      <c r="O37" s="81">
        <f t="shared" si="7"/>
        <v>262.8257943042268</v>
      </c>
      <c r="P37" s="78">
        <f t="shared" si="8"/>
        <v>-2.7229796464210976E-3</v>
      </c>
      <c r="Q37" s="86">
        <f t="shared" si="9"/>
        <v>4.4385847388069326E-2</v>
      </c>
      <c r="R37" s="76">
        <f t="shared" si="10"/>
        <v>0.70180186811467316</v>
      </c>
      <c r="S37" s="82">
        <f t="shared" si="16"/>
        <v>8.9999999999999998E-4</v>
      </c>
      <c r="T37" s="78">
        <f t="shared" si="12"/>
        <v>1.2726627020879531</v>
      </c>
      <c r="U37" s="78">
        <f t="shared" si="17"/>
        <v>1.2717627020879532</v>
      </c>
      <c r="V37" s="78">
        <f t="shared" si="18"/>
        <v>1.6138321823154858</v>
      </c>
      <c r="W37" s="83">
        <f t="shared" si="19"/>
        <v>1.8121392373953462</v>
      </c>
    </row>
    <row r="38" spans="1:23" ht="15.75" customHeight="1" x14ac:dyDescent="0.45">
      <c r="A38" s="88" t="b">
        <f t="shared" si="0"/>
        <v>1</v>
      </c>
      <c r="B38" s="80">
        <v>44315</v>
      </c>
      <c r="C38" s="74">
        <v>321.10000600000001</v>
      </c>
      <c r="D38" s="78">
        <f t="shared" si="1"/>
        <v>-3.0641491320754666E-2</v>
      </c>
      <c r="E38" s="75"/>
      <c r="F38" s="80">
        <v>44315</v>
      </c>
      <c r="G38" s="74">
        <v>53.689999</v>
      </c>
      <c r="H38" s="78">
        <f t="shared" si="2"/>
        <v>2.6143791337887023E-3</v>
      </c>
      <c r="I38" s="75"/>
      <c r="J38" s="87">
        <f t="shared" si="3"/>
        <v>-0.20609480368940616</v>
      </c>
      <c r="K38" s="87">
        <f t="shared" si="4"/>
        <v>-2.7859998925299414E-2</v>
      </c>
      <c r="L38" s="87"/>
      <c r="M38" s="81">
        <f t="shared" si="5"/>
        <v>233.62922098909738</v>
      </c>
      <c r="N38" s="81">
        <f t="shared" si="6"/>
        <v>29.91419667738348</v>
      </c>
      <c r="O38" s="81">
        <f t="shared" si="7"/>
        <v>263.54341766648088</v>
      </c>
      <c r="P38" s="78">
        <f t="shared" si="8"/>
        <v>-2.6978109610488521E-2</v>
      </c>
      <c r="Q38" s="86">
        <f t="shared" si="9"/>
        <v>4.4384049781774043E-2</v>
      </c>
      <c r="R38" s="76">
        <f t="shared" si="10"/>
        <v>0.70177344546352638</v>
      </c>
      <c r="S38" s="82">
        <f t="shared" si="16"/>
        <v>8.9999999999999998E-4</v>
      </c>
      <c r="T38" s="78">
        <f t="shared" si="12"/>
        <v>1.2950883500752686</v>
      </c>
      <c r="U38" s="78">
        <f t="shared" si="17"/>
        <v>1.2941883500752687</v>
      </c>
      <c r="V38" s="78">
        <f t="shared" si="18"/>
        <v>1.617856529141692</v>
      </c>
      <c r="W38" s="83">
        <f t="shared" si="19"/>
        <v>1.8441683116414416</v>
      </c>
    </row>
    <row r="39" spans="1:23" ht="15.75" customHeight="1" x14ac:dyDescent="0.45">
      <c r="A39" s="88" t="b">
        <f t="shared" si="0"/>
        <v>1</v>
      </c>
      <c r="B39" s="80">
        <v>44314</v>
      </c>
      <c r="C39" s="74">
        <v>331.25</v>
      </c>
      <c r="D39" s="78">
        <f t="shared" si="1"/>
        <v>-6.7168132992536655E-3</v>
      </c>
      <c r="E39" s="75"/>
      <c r="F39" s="80">
        <v>44314</v>
      </c>
      <c r="G39" s="74">
        <v>53.549999</v>
      </c>
      <c r="H39" s="78">
        <f t="shared" si="2"/>
        <v>1.308881824981345E-3</v>
      </c>
      <c r="I39" s="75"/>
      <c r="J39" s="87">
        <f t="shared" si="3"/>
        <v>-0.20798070022698328</v>
      </c>
      <c r="K39" s="87">
        <f t="shared" si="4"/>
        <v>-2.7652617939033515E-2</v>
      </c>
      <c r="L39" s="87"/>
      <c r="M39" s="81">
        <f t="shared" si="5"/>
        <v>241.01425726114283</v>
      </c>
      <c r="N39" s="81">
        <f t="shared" si="6"/>
        <v>29.836193555520246</v>
      </c>
      <c r="O39" s="81">
        <f t="shared" si="7"/>
        <v>270.85045081666306</v>
      </c>
      <c r="P39" s="78">
        <f t="shared" si="8"/>
        <v>-5.8390343736657302E-3</v>
      </c>
      <c r="Q39" s="86">
        <f t="shared" si="9"/>
        <v>4.4612074224382015E-2</v>
      </c>
      <c r="R39" s="76">
        <f t="shared" si="10"/>
        <v>0.70537882846768407</v>
      </c>
      <c r="S39" s="82">
        <f t="shared" si="16"/>
        <v>8.9999999999999998E-4</v>
      </c>
      <c r="T39" s="78">
        <f t="shared" ref="T39:T70" si="20">O39/O288-1</f>
        <v>1.3420521530022382</v>
      </c>
      <c r="U39" s="78">
        <f t="shared" si="17"/>
        <v>1.3411521530022383</v>
      </c>
      <c r="V39" s="78">
        <f t="shared" si="18"/>
        <v>1.6217097217496257</v>
      </c>
      <c r="W39" s="83">
        <f t="shared" si="19"/>
        <v>1.9013218130116891</v>
      </c>
    </row>
    <row r="40" spans="1:23" ht="15.75" customHeight="1" x14ac:dyDescent="0.45">
      <c r="A40" s="88" t="b">
        <f t="shared" si="0"/>
        <v>1</v>
      </c>
      <c r="B40" s="80">
        <v>44313</v>
      </c>
      <c r="C40" s="74">
        <v>333.48998999999998</v>
      </c>
      <c r="D40" s="78">
        <f t="shared" si="1"/>
        <v>-8.7094194363520616E-3</v>
      </c>
      <c r="E40" s="75"/>
      <c r="F40" s="80">
        <v>44313</v>
      </c>
      <c r="G40" s="74">
        <v>53.48</v>
      </c>
      <c r="H40" s="78">
        <f t="shared" si="2"/>
        <v>-5.5782633986288799E-3</v>
      </c>
      <c r="I40" s="75"/>
      <c r="J40" s="87">
        <f t="shared" si="3"/>
        <v>-0.19882390100312158</v>
      </c>
      <c r="K40" s="87">
        <f t="shared" si="4"/>
        <v>-3.1483348586034139E-2</v>
      </c>
      <c r="L40" s="87"/>
      <c r="M40" s="81">
        <f t="shared" si="5"/>
        <v>242.64405205698398</v>
      </c>
      <c r="N40" s="81">
        <f t="shared" si="6"/>
        <v>29.797192551753785</v>
      </c>
      <c r="O40" s="81">
        <f t="shared" si="7"/>
        <v>272.44124460873775</v>
      </c>
      <c r="P40" s="78">
        <f t="shared" si="8"/>
        <v>-8.3679222256107799E-3</v>
      </c>
      <c r="Q40" s="86">
        <f t="shared" si="9"/>
        <v>4.4706348743063257E-2</v>
      </c>
      <c r="R40" s="76">
        <f t="shared" si="10"/>
        <v>0.70686943948942815</v>
      </c>
      <c r="S40" s="82">
        <f t="shared" si="16"/>
        <v>8.9999999999999998E-4</v>
      </c>
      <c r="T40" s="78">
        <f t="shared" si="20"/>
        <v>1.3725757680384185</v>
      </c>
      <c r="U40" s="78">
        <f t="shared" si="17"/>
        <v>1.3716757680384186</v>
      </c>
      <c r="V40" s="78">
        <f t="shared" si="18"/>
        <v>1.6250899334212812</v>
      </c>
      <c r="W40" s="83">
        <f t="shared" si="19"/>
        <v>1.9404938046680589</v>
      </c>
    </row>
    <row r="41" spans="1:23" ht="15.75" customHeight="1" x14ac:dyDescent="0.45">
      <c r="A41" s="88" t="b">
        <f t="shared" si="0"/>
        <v>1</v>
      </c>
      <c r="B41" s="80">
        <v>44312</v>
      </c>
      <c r="C41" s="74">
        <v>336.42001299999998</v>
      </c>
      <c r="D41" s="78">
        <f t="shared" si="1"/>
        <v>-1.3654476168747376E-3</v>
      </c>
      <c r="E41" s="75"/>
      <c r="F41" s="80">
        <v>44312</v>
      </c>
      <c r="G41" s="74">
        <v>53.779998999999997</v>
      </c>
      <c r="H41" s="78">
        <f t="shared" si="2"/>
        <v>1.2615288785251533E-2</v>
      </c>
      <c r="I41" s="75"/>
      <c r="J41" s="87">
        <f t="shared" si="3"/>
        <v>-0.20937986040530779</v>
      </c>
      <c r="K41" s="87">
        <f t="shared" si="4"/>
        <v>-3.0691439782908687E-2</v>
      </c>
      <c r="L41" s="87"/>
      <c r="M41" s="81">
        <f t="shared" si="5"/>
        <v>244.77590810861588</v>
      </c>
      <c r="N41" s="81">
        <f t="shared" si="6"/>
        <v>29.964341541438404</v>
      </c>
      <c r="O41" s="81">
        <f t="shared" si="7"/>
        <v>274.7402496500543</v>
      </c>
      <c r="P41" s="78">
        <f t="shared" si="8"/>
        <v>1.4056656064753703E-4</v>
      </c>
      <c r="Q41" s="86">
        <f t="shared" si="9"/>
        <v>4.4753989106062389E-2</v>
      </c>
      <c r="R41" s="76">
        <f t="shared" si="10"/>
        <v>0.7076226997676005</v>
      </c>
      <c r="S41" s="82">
        <f t="shared" si="16"/>
        <v>8.9999999999999998E-4</v>
      </c>
      <c r="T41" s="78">
        <f t="shared" si="20"/>
        <v>1.2162452908539443</v>
      </c>
      <c r="U41" s="78">
        <f t="shared" si="17"/>
        <v>1.2153452908539444</v>
      </c>
      <c r="V41" s="78">
        <f t="shared" si="18"/>
        <v>1.6281803500722918</v>
      </c>
      <c r="W41" s="83">
        <f t="shared" si="19"/>
        <v>1.7175046691592732</v>
      </c>
    </row>
    <row r="42" spans="1:23" ht="15.75" customHeight="1" x14ac:dyDescent="0.45">
      <c r="A42" s="88" t="b">
        <f t="shared" si="0"/>
        <v>1</v>
      </c>
      <c r="B42" s="80">
        <v>44309</v>
      </c>
      <c r="C42" s="74">
        <v>336.88000499999998</v>
      </c>
      <c r="D42" s="78">
        <f t="shared" si="1"/>
        <v>2.6072118108842579E-2</v>
      </c>
      <c r="E42" s="75"/>
      <c r="F42" s="80">
        <v>44309</v>
      </c>
      <c r="G42" s="74">
        <v>53.110000999999997</v>
      </c>
      <c r="H42" s="78">
        <f t="shared" si="2"/>
        <v>4.076037704801827E-2</v>
      </c>
      <c r="I42" s="75"/>
      <c r="J42" s="87">
        <f t="shared" si="3"/>
        <v>-0.21603137153961616</v>
      </c>
      <c r="K42" s="87">
        <f t="shared" si="4"/>
        <v>-3.0004286401696289E-2</v>
      </c>
      <c r="L42" s="87"/>
      <c r="M42" s="81">
        <f t="shared" si="5"/>
        <v>245.11059378477006</v>
      </c>
      <c r="N42" s="81">
        <f t="shared" si="6"/>
        <v>29.591042001137549</v>
      </c>
      <c r="O42" s="81">
        <f t="shared" si="7"/>
        <v>274.70163578590763</v>
      </c>
      <c r="P42" s="78">
        <f t="shared" si="8"/>
        <v>2.7634392139645136E-2</v>
      </c>
      <c r="Q42" s="86">
        <f t="shared" si="9"/>
        <v>4.4783966479814669E-2</v>
      </c>
      <c r="R42" s="76">
        <f t="shared" si="10"/>
        <v>0.70809668366423728</v>
      </c>
      <c r="S42" s="82">
        <f t="shared" si="16"/>
        <v>8.9999999999999998E-4</v>
      </c>
      <c r="T42" s="78">
        <f t="shared" si="20"/>
        <v>1.1206026956853394</v>
      </c>
      <c r="U42" s="78">
        <f t="shared" si="17"/>
        <v>1.1197026956853395</v>
      </c>
      <c r="V42" s="78">
        <f t="shared" si="18"/>
        <v>1.6332770791984441</v>
      </c>
      <c r="W42" s="83">
        <f t="shared" si="19"/>
        <v>1.5812850441427517</v>
      </c>
    </row>
    <row r="43" spans="1:23" ht="15.75" customHeight="1" x14ac:dyDescent="0.45">
      <c r="A43" s="88" t="b">
        <f t="shared" si="0"/>
        <v>1</v>
      </c>
      <c r="B43" s="80">
        <v>44308</v>
      </c>
      <c r="C43" s="74">
        <v>328.32000699999998</v>
      </c>
      <c r="D43" s="78">
        <f t="shared" si="1"/>
        <v>1.7226412280753056E-2</v>
      </c>
      <c r="E43" s="75"/>
      <c r="F43" s="80">
        <v>44308</v>
      </c>
      <c r="G43" s="74">
        <v>51.029998999999997</v>
      </c>
      <c r="H43" s="78">
        <f t="shared" si="2"/>
        <v>-1.6004666100951304E-2</v>
      </c>
      <c r="I43" s="75"/>
      <c r="J43" s="87">
        <f t="shared" si="3"/>
        <v>-0.21870747577510338</v>
      </c>
      <c r="K43" s="87">
        <f t="shared" si="4"/>
        <v>-4.0152486669548515E-2</v>
      </c>
      <c r="L43" s="87"/>
      <c r="M43" s="81">
        <f t="shared" si="5"/>
        <v>238.88242303721722</v>
      </c>
      <c r="N43" s="81">
        <f t="shared" si="6"/>
        <v>28.432137361982111</v>
      </c>
      <c r="O43" s="81">
        <f t="shared" si="7"/>
        <v>267.31456039919931</v>
      </c>
      <c r="P43" s="78">
        <f t="shared" si="8"/>
        <v>1.3585596375862208E-2</v>
      </c>
      <c r="Q43" s="86">
        <f t="shared" si="9"/>
        <v>4.4912981679813835E-2</v>
      </c>
      <c r="R43" s="76">
        <f t="shared" si="10"/>
        <v>0.71013659308813493</v>
      </c>
      <c r="S43" s="82">
        <f t="shared" si="16"/>
        <v>8.9999999999999998E-4</v>
      </c>
      <c r="T43" s="78">
        <f t="shared" si="20"/>
        <v>0.99950330443400115</v>
      </c>
      <c r="U43" s="78">
        <f t="shared" si="17"/>
        <v>0.99860330443400114</v>
      </c>
      <c r="V43" s="78">
        <f t="shared" si="18"/>
        <v>1.6396967589923583</v>
      </c>
      <c r="W43" s="83">
        <f t="shared" si="19"/>
        <v>1.4062129936037033</v>
      </c>
    </row>
    <row r="44" spans="1:23" ht="15.75" customHeight="1" x14ac:dyDescent="0.45">
      <c r="A44" s="88" t="b">
        <f t="shared" si="0"/>
        <v>1</v>
      </c>
      <c r="B44" s="80">
        <v>44307</v>
      </c>
      <c r="C44" s="74">
        <v>322.76001000000002</v>
      </c>
      <c r="D44" s="78">
        <f t="shared" si="1"/>
        <v>3.0455932719424261E-3</v>
      </c>
      <c r="E44" s="75"/>
      <c r="F44" s="80">
        <v>44307</v>
      </c>
      <c r="G44" s="74">
        <v>51.860000999999997</v>
      </c>
      <c r="H44" s="78">
        <f t="shared" si="2"/>
        <v>3.10139568790051E-2</v>
      </c>
      <c r="I44" s="75"/>
      <c r="J44" s="87">
        <f t="shared" si="3"/>
        <v>-0.21655616862386565</v>
      </c>
      <c r="K44" s="87">
        <f t="shared" si="4"/>
        <v>-2.6492050335667146E-2</v>
      </c>
      <c r="L44" s="87"/>
      <c r="M44" s="81">
        <f t="shared" si="5"/>
        <v>234.83702364905366</v>
      </c>
      <c r="N44" s="81">
        <f t="shared" si="6"/>
        <v>28.894585555930142</v>
      </c>
      <c r="O44" s="81">
        <f t="shared" si="7"/>
        <v>263.73160920498378</v>
      </c>
      <c r="P44" s="78">
        <f t="shared" si="8"/>
        <v>6.0355860596068567E-3</v>
      </c>
      <c r="Q44" s="86">
        <f t="shared" si="9"/>
        <v>4.5406730086334786E-2</v>
      </c>
      <c r="R44" s="76">
        <f t="shared" si="10"/>
        <v>0.71794344086655959</v>
      </c>
      <c r="S44" s="82">
        <f t="shared" si="16"/>
        <v>8.9999999999999998E-4</v>
      </c>
      <c r="T44" s="78">
        <f t="shared" si="20"/>
        <v>1.0321050472651754</v>
      </c>
      <c r="U44" s="78">
        <f t="shared" si="17"/>
        <v>1.0312050472651755</v>
      </c>
      <c r="V44" s="78">
        <f t="shared" si="18"/>
        <v>1.6478118660120844</v>
      </c>
      <c r="W44" s="83">
        <f t="shared" si="19"/>
        <v>1.4363318731911643</v>
      </c>
    </row>
    <row r="45" spans="1:23" ht="15.75" customHeight="1" x14ac:dyDescent="0.45">
      <c r="A45" s="88" t="b">
        <f t="shared" si="0"/>
        <v>1</v>
      </c>
      <c r="B45" s="80">
        <v>44306</v>
      </c>
      <c r="C45" s="74">
        <v>321.77999899999998</v>
      </c>
      <c r="D45" s="78">
        <f t="shared" si="1"/>
        <v>-7.862325724448227E-3</v>
      </c>
      <c r="E45" s="75"/>
      <c r="F45" s="80">
        <v>44306</v>
      </c>
      <c r="G45" s="74">
        <v>50.299999</v>
      </c>
      <c r="H45" s="78">
        <f t="shared" si="2"/>
        <v>-8.5288285677821873E-2</v>
      </c>
      <c r="I45" s="75"/>
      <c r="J45" s="87">
        <f t="shared" si="3"/>
        <v>-0.21604334763290831</v>
      </c>
      <c r="K45" s="87">
        <f t="shared" si="4"/>
        <v>-1.4723554270971611E-2</v>
      </c>
      <c r="L45" s="87"/>
      <c r="M45" s="81">
        <f t="shared" si="5"/>
        <v>234.12397723917363</v>
      </c>
      <c r="N45" s="81">
        <f t="shared" si="6"/>
        <v>28.025406797980985</v>
      </c>
      <c r="O45" s="81">
        <f t="shared" si="7"/>
        <v>262.14938403715462</v>
      </c>
      <c r="P45" s="78">
        <f t="shared" si="8"/>
        <v>-1.6759766026510303E-2</v>
      </c>
      <c r="Q45" s="86">
        <f t="shared" si="9"/>
        <v>4.544354563475065E-2</v>
      </c>
      <c r="R45" s="76">
        <f t="shared" si="10"/>
        <v>0.71852554579807126</v>
      </c>
      <c r="S45" s="82">
        <f t="shared" si="16"/>
        <v>8.9999999999999998E-4</v>
      </c>
      <c r="T45" s="78">
        <f t="shared" si="20"/>
        <v>0.90850481850996756</v>
      </c>
      <c r="U45" s="78">
        <f t="shared" si="17"/>
        <v>0.90760481850996755</v>
      </c>
      <c r="V45" s="78">
        <f t="shared" si="18"/>
        <v>1.6557170816370446</v>
      </c>
      <c r="W45" s="83">
        <f t="shared" si="19"/>
        <v>1.2631489914556686</v>
      </c>
    </row>
    <row r="46" spans="1:23" ht="15.75" customHeight="1" x14ac:dyDescent="0.45">
      <c r="A46" s="88" t="b">
        <f t="shared" si="0"/>
        <v>1</v>
      </c>
      <c r="B46" s="80">
        <v>44305</v>
      </c>
      <c r="C46" s="74">
        <v>324.32998700000002</v>
      </c>
      <c r="D46" s="78">
        <f t="shared" si="1"/>
        <v>-1.7032958919849905E-2</v>
      </c>
      <c r="E46" s="75"/>
      <c r="F46" s="80">
        <v>44305</v>
      </c>
      <c r="G46" s="74">
        <v>54.990001999999997</v>
      </c>
      <c r="H46" s="78">
        <f t="shared" si="2"/>
        <v>-1.5750796773774778E-2</v>
      </c>
      <c r="I46" s="75"/>
      <c r="J46" s="87">
        <f t="shared" si="3"/>
        <v>-0.22318481353827979</v>
      </c>
      <c r="K46" s="87">
        <f t="shared" si="4"/>
        <v>-2.077595259627146E-2</v>
      </c>
      <c r="L46" s="87"/>
      <c r="M46" s="81">
        <f t="shared" si="5"/>
        <v>235.97932354512031</v>
      </c>
      <c r="N46" s="81">
        <f t="shared" si="6"/>
        <v>30.638513051894648</v>
      </c>
      <c r="O46" s="81">
        <f t="shared" si="7"/>
        <v>266.61783659701496</v>
      </c>
      <c r="P46" s="78">
        <f t="shared" si="8"/>
        <v>-1.6885788564934945E-2</v>
      </c>
      <c r="Q46" s="86">
        <f t="shared" si="9"/>
        <v>4.5485369385283823E-2</v>
      </c>
      <c r="R46" s="76">
        <f t="shared" si="10"/>
        <v>0.71918683735794875</v>
      </c>
      <c r="S46" s="82">
        <f t="shared" si="16"/>
        <v>8.9999999999999998E-4</v>
      </c>
      <c r="T46" s="78">
        <f t="shared" si="20"/>
        <v>1.1546640711065712</v>
      </c>
      <c r="U46" s="78">
        <f t="shared" si="17"/>
        <v>1.1537640711065713</v>
      </c>
      <c r="V46" s="78">
        <f t="shared" si="18"/>
        <v>1.6654328253140196</v>
      </c>
      <c r="W46" s="83">
        <f t="shared" si="19"/>
        <v>1.6042619402561837</v>
      </c>
    </row>
    <row r="47" spans="1:23" ht="15.75" customHeight="1" x14ac:dyDescent="0.45">
      <c r="A47" s="88" t="b">
        <f t="shared" si="0"/>
        <v>1</v>
      </c>
      <c r="B47" s="80">
        <v>44302</v>
      </c>
      <c r="C47" s="74">
        <v>329.95001200000002</v>
      </c>
      <c r="D47" s="78">
        <f t="shared" si="1"/>
        <v>-7.3108880301027135E-3</v>
      </c>
      <c r="E47" s="75"/>
      <c r="F47" s="80">
        <v>44302</v>
      </c>
      <c r="G47" s="74">
        <v>55.869999</v>
      </c>
      <c r="H47" s="78">
        <f t="shared" si="2"/>
        <v>-4.4547399225719486E-3</v>
      </c>
      <c r="I47" s="75"/>
      <c r="J47" s="87">
        <f t="shared" si="3"/>
        <v>-0.22363632132455219</v>
      </c>
      <c r="K47" s="87">
        <f t="shared" si="4"/>
        <v>-2.3318457255488978E-2</v>
      </c>
      <c r="L47" s="87"/>
      <c r="M47" s="81">
        <f t="shared" si="5"/>
        <v>240.06839871844574</v>
      </c>
      <c r="N47" s="81">
        <f t="shared" si="6"/>
        <v>31.128816717825195</v>
      </c>
      <c r="O47" s="81">
        <f t="shared" si="7"/>
        <v>271.19721543627094</v>
      </c>
      <c r="P47" s="78">
        <f t="shared" si="8"/>
        <v>-6.9838837789141239E-3</v>
      </c>
      <c r="Q47" s="86">
        <f t="shared" si="9"/>
        <v>4.547737088076885E-2</v>
      </c>
      <c r="R47" s="76">
        <f t="shared" si="10"/>
        <v>0.71906036989723654</v>
      </c>
      <c r="S47" s="82">
        <f t="shared" si="16"/>
        <v>8.9999999999999998E-4</v>
      </c>
      <c r="T47" s="78">
        <f t="shared" si="20"/>
        <v>1.2642105599900311</v>
      </c>
      <c r="U47" s="78">
        <f t="shared" si="17"/>
        <v>1.2633105599900312</v>
      </c>
      <c r="V47" s="78">
        <f t="shared" si="18"/>
        <v>1.6721653089220125</v>
      </c>
      <c r="W47" s="83">
        <f t="shared" si="19"/>
        <v>1.7568908159555161</v>
      </c>
    </row>
    <row r="48" spans="1:23" ht="15.75" customHeight="1" x14ac:dyDescent="0.45">
      <c r="A48" s="88" t="b">
        <f t="shared" si="0"/>
        <v>1</v>
      </c>
      <c r="B48" s="80">
        <v>44301</v>
      </c>
      <c r="C48" s="74">
        <v>332.38000499999998</v>
      </c>
      <c r="D48" s="78">
        <f t="shared" si="1"/>
        <v>9.6597596721836876E-3</v>
      </c>
      <c r="E48" s="75"/>
      <c r="F48" s="80">
        <v>44301</v>
      </c>
      <c r="G48" s="74">
        <v>56.119999</v>
      </c>
      <c r="H48" s="78">
        <f t="shared" si="2"/>
        <v>-1.4054796699044192E-2</v>
      </c>
      <c r="I48" s="75"/>
      <c r="J48" s="87">
        <f t="shared" si="3"/>
        <v>-0.22250539449908743</v>
      </c>
      <c r="K48" s="87">
        <f t="shared" si="4"/>
        <v>-2.2629641392829691E-2</v>
      </c>
      <c r="L48" s="87"/>
      <c r="M48" s="81">
        <f t="shared" si="5"/>
        <v>241.83643783707146</v>
      </c>
      <c r="N48" s="81">
        <f t="shared" si="6"/>
        <v>31.268108006866676</v>
      </c>
      <c r="O48" s="81">
        <f t="shared" si="7"/>
        <v>273.10454584393813</v>
      </c>
      <c r="P48" s="78">
        <f t="shared" si="8"/>
        <v>6.8869783178875377E-3</v>
      </c>
      <c r="Q48" s="86">
        <f t="shared" si="9"/>
        <v>4.5472088324413663E-2</v>
      </c>
      <c r="R48" s="76">
        <f t="shared" si="10"/>
        <v>0.71897684534748363</v>
      </c>
      <c r="S48" s="82">
        <f t="shared" si="16"/>
        <v>8.9999999999999998E-4</v>
      </c>
      <c r="T48" s="78">
        <f t="shared" si="20"/>
        <v>1.2044597734756626</v>
      </c>
      <c r="U48" s="78">
        <f t="shared" si="17"/>
        <v>1.2035597734756627</v>
      </c>
      <c r="V48" s="78">
        <f t="shared" si="18"/>
        <v>1.6776167055744389</v>
      </c>
      <c r="W48" s="83">
        <f t="shared" si="19"/>
        <v>1.6739896163053467</v>
      </c>
    </row>
    <row r="49" spans="1:23" ht="15.75" customHeight="1" x14ac:dyDescent="0.45">
      <c r="A49" s="88" t="b">
        <f t="shared" si="0"/>
        <v>1</v>
      </c>
      <c r="B49" s="80">
        <v>44300</v>
      </c>
      <c r="C49" s="74">
        <v>329.20001200000002</v>
      </c>
      <c r="D49" s="78">
        <f t="shared" si="1"/>
        <v>-3.9533152443471886E-2</v>
      </c>
      <c r="E49" s="75"/>
      <c r="F49" s="80">
        <v>44300</v>
      </c>
      <c r="G49" s="74">
        <v>56.919998</v>
      </c>
      <c r="H49" s="78">
        <f t="shared" si="2"/>
        <v>4.5887398517472366E-3</v>
      </c>
      <c r="I49" s="75"/>
      <c r="J49" s="87">
        <f t="shared" si="3"/>
        <v>-0.22252605556131055</v>
      </c>
      <c r="K49" s="87">
        <f t="shared" si="4"/>
        <v>-1.8260937678742605E-2</v>
      </c>
      <c r="L49" s="87"/>
      <c r="M49" s="81">
        <f t="shared" si="5"/>
        <v>239.52270606049598</v>
      </c>
      <c r="N49" s="81">
        <f t="shared" si="6"/>
        <v>31.713839574634264</v>
      </c>
      <c r="O49" s="81">
        <f t="shared" si="7"/>
        <v>271.23654563513026</v>
      </c>
      <c r="P49" s="78">
        <f t="shared" si="8"/>
        <v>-3.4575400366596898E-2</v>
      </c>
      <c r="Q49" s="86">
        <f t="shared" si="9"/>
        <v>4.5504407417961343E-2</v>
      </c>
      <c r="R49" s="76">
        <f t="shared" si="10"/>
        <v>0.71948785508509716</v>
      </c>
      <c r="S49" s="82">
        <f t="shared" si="16"/>
        <v>8.9999999999999998E-4</v>
      </c>
      <c r="T49" s="78">
        <f t="shared" si="20"/>
        <v>1.163237411124832</v>
      </c>
      <c r="U49" s="78">
        <f t="shared" si="17"/>
        <v>1.1623374111248321</v>
      </c>
      <c r="V49" s="78">
        <f t="shared" si="18"/>
        <v>1.6840228803325306</v>
      </c>
      <c r="W49" s="83">
        <f t="shared" si="19"/>
        <v>1.6155066453308751</v>
      </c>
    </row>
    <row r="50" spans="1:23" ht="15.75" customHeight="1" x14ac:dyDescent="0.45">
      <c r="A50" s="88" t="b">
        <f t="shared" si="0"/>
        <v>1</v>
      </c>
      <c r="B50" s="80">
        <v>44299</v>
      </c>
      <c r="C50" s="74">
        <v>342.75</v>
      </c>
      <c r="D50" s="78">
        <f t="shared" si="1"/>
        <v>6.6063230815115226E-2</v>
      </c>
      <c r="E50" s="75"/>
      <c r="F50" s="80">
        <v>44299</v>
      </c>
      <c r="G50" s="74">
        <v>56.66</v>
      </c>
      <c r="H50" s="78">
        <f t="shared" si="2"/>
        <v>8.9031339031337975E-3</v>
      </c>
      <c r="I50" s="75"/>
      <c r="J50" s="87">
        <f t="shared" si="3"/>
        <v>-0.21791214708155204</v>
      </c>
      <c r="K50" s="87">
        <f t="shared" si="4"/>
        <v>-1.2955720713473546E-2</v>
      </c>
      <c r="L50" s="87"/>
      <c r="M50" s="81">
        <f t="shared" si="5"/>
        <v>249.38154468303907</v>
      </c>
      <c r="N50" s="81">
        <f t="shared" si="6"/>
        <v>31.568977748361437</v>
      </c>
      <c r="O50" s="81">
        <f t="shared" si="7"/>
        <v>280.95052243140049</v>
      </c>
      <c r="P50" s="78">
        <f t="shared" si="8"/>
        <v>5.9319486102133778E-2</v>
      </c>
      <c r="Q50" s="86">
        <f t="shared" si="9"/>
        <v>4.5589303770549587E-2</v>
      </c>
      <c r="R50" s="76">
        <f t="shared" si="10"/>
        <v>0.72083018428119505</v>
      </c>
      <c r="S50" s="82">
        <f t="shared" si="16"/>
        <v>8.9999999999999998E-4</v>
      </c>
      <c r="T50" s="78">
        <f t="shared" si="20"/>
        <v>1.2467894054481974</v>
      </c>
      <c r="U50" s="78">
        <f t="shared" si="17"/>
        <v>1.2458894054481975</v>
      </c>
      <c r="V50" s="78">
        <f t="shared" si="18"/>
        <v>1.691169256623047</v>
      </c>
      <c r="W50" s="83">
        <f t="shared" si="19"/>
        <v>1.7284090381017916</v>
      </c>
    </row>
    <row r="51" spans="1:23" ht="15.75" customHeight="1" x14ac:dyDescent="0.45">
      <c r="A51" s="88" t="b">
        <f t="shared" si="0"/>
        <v>1</v>
      </c>
      <c r="B51" s="80">
        <v>44298</v>
      </c>
      <c r="C51" s="74">
        <v>321.51001000000002</v>
      </c>
      <c r="D51" s="78">
        <f t="shared" si="1"/>
        <v>-3.533190829688837E-3</v>
      </c>
      <c r="E51" s="75"/>
      <c r="F51" s="80">
        <v>44298</v>
      </c>
      <c r="G51" s="74">
        <v>56.16</v>
      </c>
      <c r="H51" s="78">
        <f t="shared" si="2"/>
        <v>-3.884990587027215E-2</v>
      </c>
      <c r="I51" s="75"/>
      <c r="J51" s="87">
        <f t="shared" si="3"/>
        <v>-0.21551332460660647</v>
      </c>
      <c r="K51" s="87">
        <f t="shared" si="4"/>
        <v>-1.9653548282253901E-2</v>
      </c>
      <c r="L51" s="87"/>
      <c r="M51" s="81">
        <f t="shared" si="5"/>
        <v>233.92753588580405</v>
      </c>
      <c r="N51" s="81">
        <f t="shared" si="6"/>
        <v>31.290395170278476</v>
      </c>
      <c r="O51" s="81">
        <f t="shared" si="7"/>
        <v>265.21793105608253</v>
      </c>
      <c r="P51" s="78">
        <f t="shared" si="8"/>
        <v>-7.834309827426722E-3</v>
      </c>
      <c r="Q51" s="86">
        <f t="shared" si="9"/>
        <v>4.5538265968035264E-2</v>
      </c>
      <c r="R51" s="76">
        <f t="shared" si="10"/>
        <v>0.72002320576761947</v>
      </c>
      <c r="S51" s="82">
        <f t="shared" si="16"/>
        <v>8.9999999999999998E-4</v>
      </c>
      <c r="T51" s="78">
        <f t="shared" si="20"/>
        <v>1.0716128488197114</v>
      </c>
      <c r="U51" s="78">
        <f t="shared" si="17"/>
        <v>1.0707128488197115</v>
      </c>
      <c r="V51" s="78">
        <f t="shared" si="18"/>
        <v>1.6973536990004754</v>
      </c>
      <c r="W51" s="83">
        <f t="shared" si="19"/>
        <v>1.4870532508437981</v>
      </c>
    </row>
    <row r="52" spans="1:23" ht="15.75" customHeight="1" x14ac:dyDescent="0.45">
      <c r="A52" s="88" t="b">
        <f t="shared" si="0"/>
        <v>1</v>
      </c>
      <c r="B52" s="80">
        <v>44295</v>
      </c>
      <c r="C52" s="74">
        <v>322.64999399999999</v>
      </c>
      <c r="D52" s="78">
        <f t="shared" si="1"/>
        <v>-2.605048607235716E-2</v>
      </c>
      <c r="E52" s="75"/>
      <c r="F52" s="80">
        <v>44295</v>
      </c>
      <c r="G52" s="74">
        <v>58.43</v>
      </c>
      <c r="H52" s="78">
        <f t="shared" si="2"/>
        <v>-1.6826518593303086E-2</v>
      </c>
      <c r="I52" s="75"/>
      <c r="J52" s="87">
        <f t="shared" si="3"/>
        <v>-0.21140505193232323</v>
      </c>
      <c r="K52" s="87">
        <f t="shared" si="4"/>
        <v>-2.119466307099431E-2</v>
      </c>
      <c r="L52" s="87"/>
      <c r="M52" s="81">
        <f t="shared" si="5"/>
        <v>234.75697708444429</v>
      </c>
      <c r="N52" s="81">
        <f t="shared" si="6"/>
        <v>32.555160074775131</v>
      </c>
      <c r="O52" s="81">
        <f t="shared" si="7"/>
        <v>267.31213715921945</v>
      </c>
      <c r="P52" s="78">
        <f t="shared" si="8"/>
        <v>-2.4936392389757756E-2</v>
      </c>
      <c r="Q52" s="86">
        <f t="shared" si="9"/>
        <v>4.5683476623633465E-2</v>
      </c>
      <c r="R52" s="76">
        <f t="shared" si="10"/>
        <v>0.72231918782870241</v>
      </c>
      <c r="S52" s="82">
        <f t="shared" si="16"/>
        <v>8.9999999999999998E-4</v>
      </c>
      <c r="T52" s="78">
        <f t="shared" si="20"/>
        <v>1.2192018785056229</v>
      </c>
      <c r="U52" s="78">
        <f t="shared" si="17"/>
        <v>1.218301878505623</v>
      </c>
      <c r="V52" s="78">
        <f t="shared" si="18"/>
        <v>1.70617962646781</v>
      </c>
      <c r="W52" s="83">
        <f t="shared" si="19"/>
        <v>1.6866530739240762</v>
      </c>
    </row>
    <row r="53" spans="1:23" ht="15.75" customHeight="1" x14ac:dyDescent="0.45">
      <c r="A53" s="88" t="b">
        <f t="shared" si="0"/>
        <v>1</v>
      </c>
      <c r="B53" s="80">
        <v>44294</v>
      </c>
      <c r="C53" s="74">
        <v>331.27999899999998</v>
      </c>
      <c r="D53" s="78">
        <f t="shared" si="1"/>
        <v>2.5380748823665034E-2</v>
      </c>
      <c r="E53" s="75"/>
      <c r="F53" s="80">
        <v>44294</v>
      </c>
      <c r="G53" s="74">
        <v>59.43</v>
      </c>
      <c r="H53" s="78">
        <f t="shared" si="2"/>
        <v>-2.3501762632197609E-3</v>
      </c>
      <c r="I53" s="75"/>
      <c r="J53" s="87">
        <f t="shared" si="3"/>
        <v>-0.22174211783196246</v>
      </c>
      <c r="K53" s="87">
        <f t="shared" si="4"/>
        <v>-3.1302490266462583E-2</v>
      </c>
      <c r="L53" s="87"/>
      <c r="M53" s="81">
        <f t="shared" si="5"/>
        <v>241.03608423987055</v>
      </c>
      <c r="N53" s="81">
        <f t="shared" si="6"/>
        <v>33.11232523094106</v>
      </c>
      <c r="O53" s="81">
        <f t="shared" si="7"/>
        <v>274.1484094708116</v>
      </c>
      <c r="P53" s="78">
        <f t="shared" si="8"/>
        <v>2.1949756704020107E-2</v>
      </c>
      <c r="Q53" s="86">
        <f t="shared" si="9"/>
        <v>4.5831476775564407E-2</v>
      </c>
      <c r="R53" s="76">
        <f t="shared" si="10"/>
        <v>0.7246592756994662</v>
      </c>
      <c r="S53" s="82">
        <f t="shared" si="16"/>
        <v>8.9999999999999998E-4</v>
      </c>
      <c r="T53" s="78">
        <f t="shared" si="20"/>
        <v>1.3838638769975411</v>
      </c>
      <c r="U53" s="78">
        <f t="shared" si="17"/>
        <v>1.3829638769975412</v>
      </c>
      <c r="V53" s="78">
        <f t="shared" si="18"/>
        <v>1.7131493085815555</v>
      </c>
      <c r="W53" s="83">
        <f t="shared" si="19"/>
        <v>1.9084332780569966</v>
      </c>
    </row>
    <row r="54" spans="1:23" ht="15.75" customHeight="1" x14ac:dyDescent="0.45">
      <c r="A54" s="88" t="b">
        <f t="shared" si="0"/>
        <v>1</v>
      </c>
      <c r="B54" s="80">
        <v>44293</v>
      </c>
      <c r="C54" s="74">
        <v>323.07998700000002</v>
      </c>
      <c r="D54" s="78">
        <f t="shared" si="1"/>
        <v>-2.0346347120539954E-2</v>
      </c>
      <c r="E54" s="75"/>
      <c r="F54" s="80">
        <v>44293</v>
      </c>
      <c r="G54" s="74">
        <v>59.57</v>
      </c>
      <c r="H54" s="78">
        <f t="shared" si="2"/>
        <v>1.5131136516477461E-3</v>
      </c>
      <c r="I54" s="75"/>
      <c r="J54" s="87">
        <f t="shared" si="3"/>
        <v>-0.20677755970570227</v>
      </c>
      <c r="K54" s="87">
        <f t="shared" si="4"/>
        <v>-2.5694728913015823E-2</v>
      </c>
      <c r="L54" s="87"/>
      <c r="M54" s="81">
        <f t="shared" si="5"/>
        <v>235.06983578187069</v>
      </c>
      <c r="N54" s="81">
        <f t="shared" si="6"/>
        <v>33.190328352804293</v>
      </c>
      <c r="O54" s="81">
        <f t="shared" si="7"/>
        <v>268.26016413467499</v>
      </c>
      <c r="P54" s="78">
        <f t="shared" si="8"/>
        <v>-1.769366560040786E-2</v>
      </c>
      <c r="Q54" s="86">
        <f t="shared" si="9"/>
        <v>4.589979650105358E-2</v>
      </c>
      <c r="R54" s="76">
        <f t="shared" si="10"/>
        <v>0.72573950540778243</v>
      </c>
      <c r="S54" s="82">
        <f t="shared" si="16"/>
        <v>8.9999999999999998E-4</v>
      </c>
      <c r="T54" s="78">
        <f t="shared" si="20"/>
        <v>1.4806067973686123</v>
      </c>
      <c r="U54" s="78">
        <f t="shared" si="17"/>
        <v>1.4797067973686124</v>
      </c>
      <c r="V54" s="78">
        <f t="shared" si="18"/>
        <v>1.7179346046914687</v>
      </c>
      <c r="W54" s="83">
        <f t="shared" si="19"/>
        <v>2.0388952046053865</v>
      </c>
    </row>
    <row r="55" spans="1:23" ht="15.75" customHeight="1" x14ac:dyDescent="0.45">
      <c r="A55" s="88" t="b">
        <f t="shared" si="0"/>
        <v>1</v>
      </c>
      <c r="B55" s="80">
        <v>44292</v>
      </c>
      <c r="C55" s="74">
        <v>329.790009</v>
      </c>
      <c r="D55" s="78">
        <f t="shared" si="1"/>
        <v>1.7996104957293868E-2</v>
      </c>
      <c r="E55" s="75"/>
      <c r="F55" s="80">
        <v>44292</v>
      </c>
      <c r="G55" s="74">
        <v>59.48</v>
      </c>
      <c r="H55" s="78">
        <f t="shared" si="2"/>
        <v>3.2045706998722334E-3</v>
      </c>
      <c r="I55" s="75"/>
      <c r="J55" s="87">
        <f t="shared" si="3"/>
        <v>-0.19926727902455332</v>
      </c>
      <c r="K55" s="87">
        <f t="shared" si="4"/>
        <v>-2.8196092117828957E-2</v>
      </c>
      <c r="L55" s="87"/>
      <c r="M55" s="81">
        <f t="shared" si="5"/>
        <v>239.95198210197916</v>
      </c>
      <c r="N55" s="81">
        <f t="shared" si="6"/>
        <v>33.140183488749358</v>
      </c>
      <c r="O55" s="81">
        <f t="shared" si="7"/>
        <v>273.09216559072854</v>
      </c>
      <c r="P55" s="78">
        <f t="shared" si="8"/>
        <v>1.6177915475732663E-2</v>
      </c>
      <c r="Q55" s="86">
        <f t="shared" si="9"/>
        <v>4.6075035255556673E-2</v>
      </c>
      <c r="R55" s="76">
        <f t="shared" si="10"/>
        <v>0.72851027340058672</v>
      </c>
      <c r="S55" s="82">
        <f t="shared" si="16"/>
        <v>8.9999999999999998E-4</v>
      </c>
      <c r="T55" s="78">
        <f t="shared" si="20"/>
        <v>1.7026782706396637</v>
      </c>
      <c r="U55" s="78">
        <f t="shared" si="17"/>
        <v>1.7017782706396638</v>
      </c>
      <c r="V55" s="78">
        <f t="shared" si="18"/>
        <v>1.7214379547991581</v>
      </c>
      <c r="W55" s="83">
        <f t="shared" si="19"/>
        <v>2.3359701747183257</v>
      </c>
    </row>
    <row r="56" spans="1:23" ht="15.75" customHeight="1" x14ac:dyDescent="0.45">
      <c r="A56" s="88" t="b">
        <f t="shared" si="0"/>
        <v>1</v>
      </c>
      <c r="B56" s="80">
        <v>44291</v>
      </c>
      <c r="C56" s="74">
        <v>323.959991</v>
      </c>
      <c r="D56" s="78">
        <f t="shared" si="1"/>
        <v>-6.958342039230736E-3</v>
      </c>
      <c r="E56" s="75"/>
      <c r="F56" s="80">
        <v>44291</v>
      </c>
      <c r="G56" s="74">
        <v>59.290000999999997</v>
      </c>
      <c r="H56" s="78">
        <f t="shared" si="2"/>
        <v>2.5423746108612866E-2</v>
      </c>
      <c r="I56" s="75"/>
      <c r="J56" s="87">
        <f t="shared" si="3"/>
        <v>-0.19995565640669161</v>
      </c>
      <c r="K56" s="87">
        <f t="shared" si="4"/>
        <v>-3.1161592320827092E-2</v>
      </c>
      <c r="L56" s="87"/>
      <c r="M56" s="81">
        <f t="shared" si="5"/>
        <v>235.71011807755926</v>
      </c>
      <c r="N56" s="81">
        <f t="shared" si="6"/>
        <v>33.034322666242993</v>
      </c>
      <c r="O56" s="81">
        <f t="shared" si="7"/>
        <v>268.74444074380227</v>
      </c>
      <c r="P56" s="78">
        <f t="shared" si="8"/>
        <v>-3.0885826066117117E-3</v>
      </c>
      <c r="Q56" s="86">
        <f t="shared" si="9"/>
        <v>4.6122321602190319E-2</v>
      </c>
      <c r="R56" s="76">
        <f t="shared" si="10"/>
        <v>0.72925793618853951</v>
      </c>
      <c r="S56" s="82">
        <f t="shared" si="16"/>
        <v>8.9999999999999998E-4</v>
      </c>
      <c r="T56" s="78">
        <f t="shared" si="20"/>
        <v>1.7877247349082781</v>
      </c>
      <c r="U56" s="78">
        <f t="shared" si="17"/>
        <v>1.7868247349082782</v>
      </c>
      <c r="V56" s="78">
        <f t="shared" si="18"/>
        <v>1.7217313829209415</v>
      </c>
      <c r="W56" s="83">
        <f t="shared" si="19"/>
        <v>2.4501958034863529</v>
      </c>
    </row>
    <row r="57" spans="1:23" ht="15.75" customHeight="1" x14ac:dyDescent="0.45">
      <c r="A57" s="88" t="b">
        <f t="shared" si="0"/>
        <v>1</v>
      </c>
      <c r="B57" s="80">
        <v>44287</v>
      </c>
      <c r="C57" s="74">
        <v>326.23001099999999</v>
      </c>
      <c r="D57" s="78">
        <f t="shared" si="1"/>
        <v>1.5375523239504085E-2</v>
      </c>
      <c r="E57" s="75"/>
      <c r="F57" s="80">
        <v>44287</v>
      </c>
      <c r="G57" s="74">
        <v>57.82</v>
      </c>
      <c r="H57" s="78">
        <f t="shared" si="2"/>
        <v>4.866162584877376E-3</v>
      </c>
      <c r="I57" s="75"/>
      <c r="J57" s="87">
        <f t="shared" si="3"/>
        <v>-0.20211443616088323</v>
      </c>
      <c r="K57" s="87">
        <f t="shared" si="4"/>
        <v>-4.5467629610806734E-2</v>
      </c>
      <c r="L57" s="87"/>
      <c r="M57" s="81">
        <f t="shared" si="5"/>
        <v>237.36176240742475</v>
      </c>
      <c r="N57" s="81">
        <f t="shared" si="6"/>
        <v>32.215289329513922</v>
      </c>
      <c r="O57" s="81">
        <f t="shared" si="7"/>
        <v>269.57705173693864</v>
      </c>
      <c r="P57" s="78">
        <f t="shared" si="8"/>
        <v>1.4108071504652431E-2</v>
      </c>
      <c r="Q57" s="86">
        <f t="shared" si="9"/>
        <v>4.6179070008193261E-2</v>
      </c>
      <c r="R57" s="76">
        <f t="shared" si="10"/>
        <v>0.73015520727130578</v>
      </c>
      <c r="S57" s="82">
        <f t="shared" si="16"/>
        <v>8.9999999999999998E-4</v>
      </c>
      <c r="T57" s="78">
        <f t="shared" si="20"/>
        <v>1.6215020790031014</v>
      </c>
      <c r="U57" s="78">
        <f t="shared" si="17"/>
        <v>1.6206020790031015</v>
      </c>
      <c r="V57" s="78">
        <f t="shared" si="18"/>
        <v>1.7207451200120425</v>
      </c>
      <c r="W57" s="83">
        <f t="shared" si="19"/>
        <v>2.2195309474810467</v>
      </c>
    </row>
    <row r="58" spans="1:23" ht="15.75" customHeight="1" x14ac:dyDescent="0.45">
      <c r="A58" s="88" t="b">
        <f t="shared" si="0"/>
        <v>1</v>
      </c>
      <c r="B58" s="80">
        <v>44286</v>
      </c>
      <c r="C58" s="74">
        <v>321.290009</v>
      </c>
      <c r="D58" s="78">
        <f t="shared" si="1"/>
        <v>2.5862916913931278E-2</v>
      </c>
      <c r="E58" s="75"/>
      <c r="F58" s="80">
        <v>44286</v>
      </c>
      <c r="G58" s="74">
        <v>57.540000999999997</v>
      </c>
      <c r="H58" s="78">
        <f t="shared" si="2"/>
        <v>-1.1510015658993678E-2</v>
      </c>
      <c r="I58" s="75"/>
      <c r="J58" s="87">
        <f t="shared" si="3"/>
        <v>-0.20359380289481277</v>
      </c>
      <c r="K58" s="87">
        <f t="shared" si="4"/>
        <v>-4.558089303384398E-2</v>
      </c>
      <c r="L58" s="87"/>
      <c r="M58" s="81">
        <f t="shared" si="5"/>
        <v>233.76746531188195</v>
      </c>
      <c r="N58" s="81">
        <f t="shared" si="6"/>
        <v>32.059283642952614</v>
      </c>
      <c r="O58" s="81">
        <f t="shared" si="7"/>
        <v>265.82674895483456</v>
      </c>
      <c r="P58" s="78">
        <f t="shared" si="8"/>
        <v>2.1206481317689985E-2</v>
      </c>
      <c r="Q58" s="86">
        <f t="shared" si="9"/>
        <v>4.6711079828703546E-2</v>
      </c>
      <c r="R58" s="76">
        <f t="shared" si="10"/>
        <v>0.73856702112325512</v>
      </c>
      <c r="S58" s="82">
        <f t="shared" si="16"/>
        <v>8.9999999999999998E-4</v>
      </c>
      <c r="T58" s="78">
        <f t="shared" si="20"/>
        <v>1.5070764235907852</v>
      </c>
      <c r="U58" s="78">
        <f t="shared" si="17"/>
        <v>1.5061764235907853</v>
      </c>
      <c r="V58" s="78">
        <f t="shared" si="18"/>
        <v>1.7222857821814108</v>
      </c>
      <c r="W58" s="83">
        <f t="shared" si="19"/>
        <v>2.0393226078523052</v>
      </c>
    </row>
    <row r="59" spans="1:23" ht="15.75" customHeight="1" x14ac:dyDescent="0.45">
      <c r="A59" s="88" t="b">
        <f t="shared" si="0"/>
        <v>1</v>
      </c>
      <c r="B59" s="80">
        <v>44285</v>
      </c>
      <c r="C59" s="74">
        <v>313.19000199999999</v>
      </c>
      <c r="D59" s="78">
        <f t="shared" si="1"/>
        <v>1.5564664115341076E-2</v>
      </c>
      <c r="E59" s="75"/>
      <c r="F59" s="80">
        <v>44285</v>
      </c>
      <c r="G59" s="74">
        <v>58.209999000000003</v>
      </c>
      <c r="H59" s="78">
        <f t="shared" si="2"/>
        <v>3.5765088331582096E-2</v>
      </c>
      <c r="I59" s="75"/>
      <c r="J59" s="87">
        <f t="shared" si="3"/>
        <v>-0.18449487435735784</v>
      </c>
      <c r="K59" s="87">
        <f t="shared" si="4"/>
        <v>-3.9989172968007275E-2</v>
      </c>
      <c r="L59" s="87"/>
      <c r="M59" s="81">
        <f t="shared" si="5"/>
        <v>227.87397951289313</v>
      </c>
      <c r="N59" s="81">
        <f t="shared" si="6"/>
        <v>32.432583183253477</v>
      </c>
      <c r="O59" s="81">
        <f t="shared" si="7"/>
        <v>260.30656269614661</v>
      </c>
      <c r="P59" s="78">
        <f t="shared" si="8"/>
        <v>1.8038436972751759E-2</v>
      </c>
      <c r="Q59" s="86">
        <f t="shared" si="9"/>
        <v>4.700103385853318E-2</v>
      </c>
      <c r="R59" s="76">
        <f t="shared" si="10"/>
        <v>0.74315159687828536</v>
      </c>
      <c r="S59" s="82">
        <f t="shared" si="16"/>
        <v>8.9999999999999998E-4</v>
      </c>
      <c r="T59" s="78">
        <f t="shared" si="20"/>
        <v>1.5579464611729859</v>
      </c>
      <c r="U59" s="78">
        <f t="shared" si="17"/>
        <v>1.557046461172986</v>
      </c>
      <c r="V59" s="78">
        <f t="shared" si="18"/>
        <v>1.7256624909093894</v>
      </c>
      <c r="W59" s="83">
        <f t="shared" si="19"/>
        <v>2.0951935886481068</v>
      </c>
    </row>
    <row r="60" spans="1:23" ht="15.75" customHeight="1" x14ac:dyDescent="0.45">
      <c r="A60" s="88" t="b">
        <f t="shared" si="0"/>
        <v>1</v>
      </c>
      <c r="B60" s="80">
        <v>44284</v>
      </c>
      <c r="C60" s="74">
        <v>308.39001500000001</v>
      </c>
      <c r="D60" s="78">
        <f t="shared" si="1"/>
        <v>-3.6130634681770246E-2</v>
      </c>
      <c r="E60" s="75"/>
      <c r="F60" s="80">
        <v>44284</v>
      </c>
      <c r="G60" s="74">
        <v>56.200001</v>
      </c>
      <c r="H60" s="78">
        <f t="shared" si="2"/>
        <v>-1.1085711381815577E-2</v>
      </c>
      <c r="I60" s="75"/>
      <c r="J60" s="87">
        <f t="shared" si="3"/>
        <v>-0.16163047514641432</v>
      </c>
      <c r="K60" s="87">
        <f t="shared" si="4"/>
        <v>-4.5676763736721734E-2</v>
      </c>
      <c r="L60" s="87"/>
      <c r="M60" s="81">
        <f t="shared" si="5"/>
        <v>224.38155596068742</v>
      </c>
      <c r="N60" s="81">
        <f t="shared" si="6"/>
        <v>31.312682333690272</v>
      </c>
      <c r="O60" s="81">
        <f t="shared" si="7"/>
        <v>255.6942382943777</v>
      </c>
      <c r="P60" s="78">
        <f t="shared" si="8"/>
        <v>-3.3131972216785099E-2</v>
      </c>
      <c r="Q60" s="86">
        <f t="shared" si="9"/>
        <v>4.7019486970562602E-2</v>
      </c>
      <c r="R60" s="76">
        <f t="shared" si="10"/>
        <v>0.74344336619794149</v>
      </c>
      <c r="S60" s="82">
        <f t="shared" si="16"/>
        <v>8.9999999999999998E-4</v>
      </c>
      <c r="T60" s="78">
        <f t="shared" si="20"/>
        <v>1.2434997740217679</v>
      </c>
      <c r="U60" s="78">
        <f t="shared" si="17"/>
        <v>1.242599774021768</v>
      </c>
      <c r="V60" s="78">
        <f t="shared" si="18"/>
        <v>1.7283389358258403</v>
      </c>
      <c r="W60" s="83">
        <f t="shared" si="19"/>
        <v>1.6714114760033063</v>
      </c>
    </row>
    <row r="61" spans="1:23" ht="15.75" customHeight="1" x14ac:dyDescent="0.45">
      <c r="A61" s="88" t="b">
        <f t="shared" si="0"/>
        <v>1</v>
      </c>
      <c r="B61" s="80">
        <v>44281</v>
      </c>
      <c r="C61" s="74">
        <v>319.95001200000002</v>
      </c>
      <c r="D61" s="78">
        <f t="shared" si="1"/>
        <v>1.6198208362111277E-2</v>
      </c>
      <c r="E61" s="75"/>
      <c r="F61" s="80">
        <v>44281</v>
      </c>
      <c r="G61" s="74">
        <v>56.830002</v>
      </c>
      <c r="H61" s="78">
        <f t="shared" si="2"/>
        <v>1.3916200069869822E-2</v>
      </c>
      <c r="I61" s="75"/>
      <c r="J61" s="87">
        <f t="shared" si="3"/>
        <v>-0.16451805665604016</v>
      </c>
      <c r="K61" s="87">
        <f t="shared" si="4"/>
        <v>-5.3248707562427638E-2</v>
      </c>
      <c r="L61" s="87"/>
      <c r="M61" s="81">
        <f t="shared" si="5"/>
        <v>232.79249661244904</v>
      </c>
      <c r="N61" s="81">
        <f t="shared" si="6"/>
        <v>31.663696939239966</v>
      </c>
      <c r="O61" s="81">
        <f t="shared" si="7"/>
        <v>264.45619355168901</v>
      </c>
      <c r="P61" s="78">
        <f t="shared" si="8"/>
        <v>1.5924439253768963E-2</v>
      </c>
      <c r="Q61" s="86">
        <f t="shared" si="9"/>
        <v>4.697856114202608E-2</v>
      </c>
      <c r="R61" s="76">
        <f t="shared" si="10"/>
        <v>0.74279627203141685</v>
      </c>
      <c r="S61" s="82">
        <f t="shared" si="16"/>
        <v>8.9999999999999998E-4</v>
      </c>
      <c r="T61" s="78">
        <f t="shared" si="20"/>
        <v>1.1345352666190207</v>
      </c>
      <c r="U61" s="78">
        <f t="shared" si="17"/>
        <v>1.1336352666190208</v>
      </c>
      <c r="V61" s="78">
        <f t="shared" si="18"/>
        <v>1.7361734384355834</v>
      </c>
      <c r="W61" s="83">
        <f t="shared" si="19"/>
        <v>1.5261725311554515</v>
      </c>
    </row>
    <row r="62" spans="1:23" ht="15.75" customHeight="1" x14ac:dyDescent="0.45">
      <c r="A62" s="88" t="b">
        <f t="shared" si="0"/>
        <v>1</v>
      </c>
      <c r="B62" s="80">
        <v>44280</v>
      </c>
      <c r="C62" s="74">
        <v>314.85000600000001</v>
      </c>
      <c r="D62" s="78">
        <f t="shared" si="1"/>
        <v>-3.4920308338459716E-4</v>
      </c>
      <c r="E62" s="75"/>
      <c r="F62" s="80">
        <v>44280</v>
      </c>
      <c r="G62" s="74">
        <v>56.049999</v>
      </c>
      <c r="H62" s="78">
        <f t="shared" si="2"/>
        <v>4.1240886448415948E-2</v>
      </c>
      <c r="I62" s="75"/>
      <c r="J62" s="87">
        <f t="shared" si="3"/>
        <v>-0.16272336405131085</v>
      </c>
      <c r="K62" s="87">
        <f t="shared" si="4"/>
        <v>-7.7284987842194883E-2</v>
      </c>
      <c r="L62" s="87"/>
      <c r="M62" s="81">
        <f t="shared" si="5"/>
        <v>229.08178217284944</v>
      </c>
      <c r="N62" s="81">
        <f t="shared" si="6"/>
        <v>31.229106445935074</v>
      </c>
      <c r="O62" s="81">
        <f t="shared" si="7"/>
        <v>260.31088861878453</v>
      </c>
      <c r="P62" s="78">
        <f t="shared" si="8"/>
        <v>4.4640674337150799E-3</v>
      </c>
      <c r="Q62" s="86">
        <f t="shared" si="9"/>
        <v>4.7063487718306492E-2</v>
      </c>
      <c r="R62" s="76">
        <f t="shared" si="10"/>
        <v>0.74413907910604749</v>
      </c>
      <c r="S62" s="82">
        <f t="shared" si="16"/>
        <v>8.9999999999999998E-4</v>
      </c>
      <c r="T62" s="78">
        <f t="shared" si="20"/>
        <v>1.0564456675023965</v>
      </c>
      <c r="U62" s="78">
        <f t="shared" si="17"/>
        <v>1.0555456675023966</v>
      </c>
      <c r="V62" s="78">
        <f t="shared" si="18"/>
        <v>1.746051113383396</v>
      </c>
      <c r="W62" s="83">
        <f t="shared" si="19"/>
        <v>1.4184790143939887</v>
      </c>
    </row>
    <row r="63" spans="1:23" ht="15.75" customHeight="1" x14ac:dyDescent="0.45">
      <c r="A63" s="88" t="b">
        <f t="shared" si="0"/>
        <v>1</v>
      </c>
      <c r="B63" s="80">
        <v>44279</v>
      </c>
      <c r="C63" s="74">
        <v>314.959991</v>
      </c>
      <c r="D63" s="78">
        <f t="shared" si="1"/>
        <v>-7.2992754503392043E-2</v>
      </c>
      <c r="E63" s="75"/>
      <c r="F63" s="80">
        <v>44279</v>
      </c>
      <c r="G63" s="74">
        <v>53.830002</v>
      </c>
      <c r="H63" s="78">
        <f t="shared" si="2"/>
        <v>-9.7497974659712661E-3</v>
      </c>
      <c r="I63" s="75"/>
      <c r="J63" s="87">
        <f t="shared" si="3"/>
        <v>-0.16923466745616125</v>
      </c>
      <c r="K63" s="87">
        <f t="shared" si="4"/>
        <v>-9.2065393913506197E-2</v>
      </c>
      <c r="L63" s="87"/>
      <c r="M63" s="81">
        <f t="shared" si="5"/>
        <v>229.16180618216225</v>
      </c>
      <c r="N63" s="81">
        <f t="shared" si="6"/>
        <v>29.992201470742181</v>
      </c>
      <c r="O63" s="81">
        <f t="shared" si="7"/>
        <v>259.15400765290445</v>
      </c>
      <c r="P63" s="78">
        <f t="shared" si="8"/>
        <v>-6.6089996137167151E-2</v>
      </c>
      <c r="Q63" s="86">
        <f t="shared" si="9"/>
        <v>4.7067199976813259E-2</v>
      </c>
      <c r="R63" s="76">
        <f t="shared" si="10"/>
        <v>0.74419777506677109</v>
      </c>
      <c r="S63" s="82">
        <f t="shared" si="16"/>
        <v>8.9999999999999998E-4</v>
      </c>
      <c r="T63" s="78">
        <f t="shared" si="20"/>
        <v>1.0140553058465072</v>
      </c>
      <c r="U63" s="78">
        <f t="shared" si="17"/>
        <v>1.0131553058465073</v>
      </c>
      <c r="V63" s="78">
        <f t="shared" si="18"/>
        <v>1.7575595374814126</v>
      </c>
      <c r="W63" s="83">
        <f t="shared" si="19"/>
        <v>1.3614059861380325</v>
      </c>
    </row>
    <row r="64" spans="1:23" ht="15.75" customHeight="1" x14ac:dyDescent="0.45">
      <c r="A64" s="88" t="b">
        <f t="shared" si="0"/>
        <v>1</v>
      </c>
      <c r="B64" s="80">
        <v>44278</v>
      </c>
      <c r="C64" s="74">
        <v>339.76001000000002</v>
      </c>
      <c r="D64" s="78">
        <f t="shared" si="1"/>
        <v>3.4277047184170462E-2</v>
      </c>
      <c r="E64" s="75"/>
      <c r="F64" s="80">
        <v>44278</v>
      </c>
      <c r="G64" s="74">
        <v>54.360000999999997</v>
      </c>
      <c r="H64" s="78">
        <f t="shared" si="2"/>
        <v>-6.8061046869156705E-2</v>
      </c>
      <c r="I64" s="75"/>
      <c r="J64" s="87">
        <f t="shared" si="3"/>
        <v>-0.1720457325746248</v>
      </c>
      <c r="K64" s="87">
        <f t="shared" si="4"/>
        <v>-0.13077593678980753</v>
      </c>
      <c r="L64" s="87"/>
      <c r="M64" s="81">
        <f t="shared" si="5"/>
        <v>247.20605722924824</v>
      </c>
      <c r="N64" s="81">
        <f t="shared" si="6"/>
        <v>30.287498446344962</v>
      </c>
      <c r="O64" s="81">
        <f t="shared" si="7"/>
        <v>277.4935556755932</v>
      </c>
      <c r="P64" s="78">
        <f t="shared" si="8"/>
        <v>2.2027418908054264E-2</v>
      </c>
      <c r="Q64" s="86">
        <f t="shared" si="9"/>
        <v>4.6898195136122277E-2</v>
      </c>
      <c r="R64" s="76">
        <f t="shared" si="10"/>
        <v>0.74152557390588414</v>
      </c>
      <c r="S64" s="82">
        <f t="shared" si="16"/>
        <v>8.9999999999999998E-4</v>
      </c>
      <c r="T64" s="78">
        <f t="shared" si="20"/>
        <v>1.2651319455303596</v>
      </c>
      <c r="U64" s="78">
        <f t="shared" si="17"/>
        <v>1.2642319455303597</v>
      </c>
      <c r="V64" s="78">
        <f t="shared" si="18"/>
        <v>1.7701765583565805</v>
      </c>
      <c r="W64" s="83">
        <f t="shared" si="19"/>
        <v>1.7049067355441181</v>
      </c>
    </row>
    <row r="65" spans="1:23" ht="15.75" customHeight="1" x14ac:dyDescent="0.45">
      <c r="A65" s="88" t="b">
        <f t="shared" si="0"/>
        <v>1</v>
      </c>
      <c r="B65" s="80">
        <v>44277</v>
      </c>
      <c r="C65" s="74">
        <v>328.5</v>
      </c>
      <c r="D65" s="78">
        <f t="shared" si="1"/>
        <v>6.8656590797013806E-3</v>
      </c>
      <c r="E65" s="75"/>
      <c r="F65" s="80">
        <v>44277</v>
      </c>
      <c r="G65" s="74">
        <v>58.330002</v>
      </c>
      <c r="H65" s="78">
        <f t="shared" si="2"/>
        <v>-4.0151357577752234E-2</v>
      </c>
      <c r="I65" s="75"/>
      <c r="J65" s="87">
        <f t="shared" si="3"/>
        <v>-0.1659593020445814</v>
      </c>
      <c r="K65" s="87">
        <f t="shared" si="4"/>
        <v>-8.6829016223937724E-2</v>
      </c>
      <c r="L65" s="87"/>
      <c r="M65" s="81">
        <f t="shared" si="5"/>
        <v>239.01338418199379</v>
      </c>
      <c r="N65" s="81">
        <f t="shared" si="6"/>
        <v>32.499444673488853</v>
      </c>
      <c r="O65" s="81">
        <f t="shared" si="7"/>
        <v>271.51282885548267</v>
      </c>
      <c r="P65" s="78">
        <f t="shared" si="8"/>
        <v>9.9657285733201206E-4</v>
      </c>
      <c r="Q65" s="86">
        <f t="shared" si="9"/>
        <v>4.74070563298499E-2</v>
      </c>
      <c r="R65" s="76">
        <f t="shared" si="10"/>
        <v>0.74957137583114153</v>
      </c>
      <c r="S65" s="82">
        <f t="shared" si="16"/>
        <v>8.9999999999999998E-4</v>
      </c>
      <c r="T65" s="78">
        <f t="shared" si="20"/>
        <v>1.2461402969758182</v>
      </c>
      <c r="U65" s="78">
        <f t="shared" si="17"/>
        <v>1.2452402969758183</v>
      </c>
      <c r="V65" s="78">
        <f t="shared" si="18"/>
        <v>1.778899741336343</v>
      </c>
      <c r="W65" s="83">
        <f t="shared" si="19"/>
        <v>1.6612698098230712</v>
      </c>
    </row>
    <row r="66" spans="1:23" ht="15.75" customHeight="1" x14ac:dyDescent="0.45">
      <c r="A66" s="88" t="b">
        <f t="shared" ref="A66:A129" si="21">B66=F66</f>
        <v>1</v>
      </c>
      <c r="B66" s="80">
        <v>44274</v>
      </c>
      <c r="C66" s="74">
        <v>326.26001000000002</v>
      </c>
      <c r="D66" s="78">
        <f t="shared" ref="D66:D129" si="22">C66/C67-1</f>
        <v>3.1423883346082704E-2</v>
      </c>
      <c r="E66" s="75"/>
      <c r="F66" s="80">
        <v>44274</v>
      </c>
      <c r="G66" s="74">
        <v>60.77</v>
      </c>
      <c r="H66" s="78">
        <f t="shared" ref="H66:H129" si="23">G66/G67-1</f>
        <v>-8.2209799408083928E-4</v>
      </c>
      <c r="I66" s="75"/>
      <c r="J66" s="87">
        <f t="shared" ref="J66:J129" si="24">CORREL($D66:$D315,$H66:$H315)</f>
        <v>-0.20939336487210669</v>
      </c>
      <c r="K66" s="87">
        <f t="shared" ref="K66:K129" si="25">CORREL(D66:D155,H66:H155)</f>
        <v>-0.26420188680710344</v>
      </c>
      <c r="L66" s="87"/>
      <c r="M66" s="81">
        <f t="shared" ref="M66:M129" si="26">M67*(1+D66)</f>
        <v>237.38358938615264</v>
      </c>
      <c r="N66" s="81">
        <f t="shared" ref="N66:N129" si="27">N67*(1+H66)</f>
        <v>33.858926540203406</v>
      </c>
      <c r="O66" s="81">
        <f t="shared" ref="O66:O129" si="28">M66+N66</f>
        <v>271.24251592635602</v>
      </c>
      <c r="P66" s="78">
        <f t="shared" ref="P66:P129" si="29">O66/O67-1</f>
        <v>2.7285418005139839E-2</v>
      </c>
      <c r="Q66" s="86">
        <f t="shared" ref="Q66:Q129" si="30">_xlfn.STDEV.P(P66:P316)</f>
        <v>4.9040289490162883E-2</v>
      </c>
      <c r="R66" s="76">
        <f t="shared" ref="R66:R129" si="31">Q66*SQRT(250)</f>
        <v>0.77539505951466126</v>
      </c>
      <c r="S66" s="82">
        <f t="shared" ref="S66:S97" si="32">0.09%</f>
        <v>8.9999999999999998E-4</v>
      </c>
      <c r="T66" s="78">
        <f t="shared" si="20"/>
        <v>1.3234337894372326</v>
      </c>
      <c r="U66" s="78">
        <f t="shared" ref="U66:U97" si="33">T66-S66</f>
        <v>1.3225337894372327</v>
      </c>
      <c r="V66" s="78">
        <f t="shared" ref="V66:V97" si="34">AVERAGE(U66:U568)</f>
        <v>1.7882621877286327</v>
      </c>
      <c r="W66" s="83">
        <f t="shared" ref="W66:W97" si="35">U66/R66</f>
        <v>1.7056257622598716</v>
      </c>
    </row>
    <row r="67" spans="1:23" ht="15.75" customHeight="1" x14ac:dyDescent="0.45">
      <c r="A67" s="88" t="b">
        <f t="shared" si="21"/>
        <v>1</v>
      </c>
      <c r="B67" s="80">
        <v>44273</v>
      </c>
      <c r="C67" s="74">
        <v>316.32000699999998</v>
      </c>
      <c r="D67" s="78">
        <f t="shared" si="22"/>
        <v>-6.0389090635183607E-2</v>
      </c>
      <c r="E67" s="75"/>
      <c r="F67" s="80">
        <v>44273</v>
      </c>
      <c r="G67" s="74">
        <v>60.82</v>
      </c>
      <c r="H67" s="78">
        <f t="shared" si="23"/>
        <v>-2.6100896299425247E-2</v>
      </c>
      <c r="I67" s="75"/>
      <c r="J67" s="87">
        <f t="shared" si="24"/>
        <v>-0.18342866167878827</v>
      </c>
      <c r="K67" s="87">
        <f t="shared" si="25"/>
        <v>-0.26439037819960071</v>
      </c>
      <c r="L67" s="87"/>
      <c r="M67" s="81">
        <f t="shared" si="26"/>
        <v>230.15134051002119</v>
      </c>
      <c r="N67" s="81">
        <f t="shared" si="27"/>
        <v>33.886784798011703</v>
      </c>
      <c r="O67" s="81">
        <f t="shared" si="28"/>
        <v>264.03812530803287</v>
      </c>
      <c r="P67" s="78">
        <f t="shared" si="29"/>
        <v>-5.6124186924704111E-2</v>
      </c>
      <c r="Q67" s="86">
        <f t="shared" si="30"/>
        <v>4.9171526443262469E-2</v>
      </c>
      <c r="R67" s="76">
        <f t="shared" si="31"/>
        <v>0.77747009793953814</v>
      </c>
      <c r="S67" s="82">
        <f t="shared" si="32"/>
        <v>8.9999999999999998E-4</v>
      </c>
      <c r="T67" s="78">
        <f t="shared" si="20"/>
        <v>1.0198773863233872</v>
      </c>
      <c r="U67" s="78">
        <f t="shared" si="33"/>
        <v>1.0189773863233873</v>
      </c>
      <c r="V67" s="78">
        <f t="shared" si="34"/>
        <v>1.7965787662695507</v>
      </c>
      <c r="W67" s="83">
        <f t="shared" si="35"/>
        <v>1.3106322532839463</v>
      </c>
    </row>
    <row r="68" spans="1:23" ht="15.75" customHeight="1" x14ac:dyDescent="0.45">
      <c r="A68" s="88" t="b">
        <f t="shared" si="21"/>
        <v>1</v>
      </c>
      <c r="B68" s="80">
        <v>44272</v>
      </c>
      <c r="C68" s="74">
        <v>336.64999399999999</v>
      </c>
      <c r="D68" s="78">
        <f t="shared" si="22"/>
        <v>4.6854693234781308E-3</v>
      </c>
      <c r="E68" s="75"/>
      <c r="F68" s="80">
        <v>44272</v>
      </c>
      <c r="G68" s="74">
        <v>62.450001</v>
      </c>
      <c r="H68" s="78">
        <f t="shared" si="23"/>
        <v>4.4139775219197874E-2</v>
      </c>
      <c r="I68" s="75"/>
      <c r="J68" s="87">
        <f t="shared" si="24"/>
        <v>-0.17488517548498186</v>
      </c>
      <c r="K68" s="87">
        <f t="shared" si="25"/>
        <v>-0.26614032524101727</v>
      </c>
      <c r="L68" s="87"/>
      <c r="M68" s="81">
        <f t="shared" si="26"/>
        <v>244.9432400328399</v>
      </c>
      <c r="N68" s="81">
        <f t="shared" si="27"/>
        <v>34.794964559727326</v>
      </c>
      <c r="O68" s="81">
        <f t="shared" si="28"/>
        <v>279.73820459256723</v>
      </c>
      <c r="P68" s="78">
        <f t="shared" si="29"/>
        <v>9.4298170449722551E-3</v>
      </c>
      <c r="Q68" s="86">
        <f t="shared" si="30"/>
        <v>4.9060193783056413E-2</v>
      </c>
      <c r="R68" s="76">
        <f t="shared" si="31"/>
        <v>0.77570977401845453</v>
      </c>
      <c r="S68" s="82">
        <f t="shared" si="32"/>
        <v>8.9999999999999998E-4</v>
      </c>
      <c r="T68" s="78">
        <f t="shared" si="20"/>
        <v>1.5749702639221232</v>
      </c>
      <c r="U68" s="78">
        <f t="shared" si="33"/>
        <v>1.5740702639221233</v>
      </c>
      <c r="V68" s="78">
        <f t="shared" si="34"/>
        <v>1.8107169731776627</v>
      </c>
      <c r="W68" s="83">
        <f t="shared" si="35"/>
        <v>2.0291999877323645</v>
      </c>
    </row>
    <row r="69" spans="1:23" ht="15.75" customHeight="1" x14ac:dyDescent="0.45">
      <c r="A69" s="88" t="b">
        <f t="shared" si="21"/>
        <v>1</v>
      </c>
      <c r="B69" s="80">
        <v>44271</v>
      </c>
      <c r="C69" s="74">
        <v>335.07998700000002</v>
      </c>
      <c r="D69" s="78">
        <f t="shared" si="22"/>
        <v>-4.2628608571428472E-2</v>
      </c>
      <c r="E69" s="75"/>
      <c r="F69" s="80">
        <v>44271</v>
      </c>
      <c r="G69" s="74">
        <v>59.810001</v>
      </c>
      <c r="H69" s="78">
        <f t="shared" si="23"/>
        <v>-1.854279649725632E-2</v>
      </c>
      <c r="I69" s="75"/>
      <c r="J69" s="87">
        <f t="shared" si="24"/>
        <v>-0.17532065305414482</v>
      </c>
      <c r="K69" s="87">
        <f t="shared" si="25"/>
        <v>-0.27705075974190491</v>
      </c>
      <c r="L69" s="87"/>
      <c r="M69" s="81">
        <f t="shared" si="26"/>
        <v>243.80091830906696</v>
      </c>
      <c r="N69" s="81">
        <f t="shared" si="27"/>
        <v>33.32404854744928</v>
      </c>
      <c r="O69" s="81">
        <f t="shared" si="28"/>
        <v>277.12496685651627</v>
      </c>
      <c r="P69" s="78">
        <f t="shared" si="29"/>
        <v>-3.979502528261436E-2</v>
      </c>
      <c r="Q69" s="86">
        <f t="shared" si="30"/>
        <v>4.905961334393312E-2</v>
      </c>
      <c r="R69" s="76">
        <f t="shared" si="31"/>
        <v>0.77570059647009115</v>
      </c>
      <c r="S69" s="82">
        <f t="shared" si="32"/>
        <v>8.9999999999999998E-4</v>
      </c>
      <c r="T69" s="78">
        <f t="shared" si="20"/>
        <v>1.7193024727527391</v>
      </c>
      <c r="U69" s="78">
        <f t="shared" si="33"/>
        <v>1.7184024727527392</v>
      </c>
      <c r="V69" s="78">
        <f t="shared" si="34"/>
        <v>1.815099319645358</v>
      </c>
      <c r="W69" s="83">
        <f t="shared" si="35"/>
        <v>2.2152909003454608</v>
      </c>
    </row>
    <row r="70" spans="1:23" ht="15.75" customHeight="1" x14ac:dyDescent="0.45">
      <c r="A70" s="88" t="b">
        <f t="shared" si="21"/>
        <v>1</v>
      </c>
      <c r="B70" s="80">
        <v>44270</v>
      </c>
      <c r="C70" s="74">
        <v>350</v>
      </c>
      <c r="D70" s="78">
        <f t="shared" si="22"/>
        <v>1.0421735164623636E-2</v>
      </c>
      <c r="E70" s="75"/>
      <c r="F70" s="80">
        <v>44270</v>
      </c>
      <c r="G70" s="74">
        <v>60.939999</v>
      </c>
      <c r="H70" s="78">
        <f t="shared" si="23"/>
        <v>8.2607886256743868E-2</v>
      </c>
      <c r="I70" s="75"/>
      <c r="J70" s="87">
        <f t="shared" si="24"/>
        <v>-0.19061494848582813</v>
      </c>
      <c r="K70" s="87">
        <f t="shared" si="25"/>
        <v>-0.28536013664465476</v>
      </c>
      <c r="L70" s="87"/>
      <c r="M70" s="81">
        <f t="shared" si="26"/>
        <v>254.65657370988686</v>
      </c>
      <c r="N70" s="81">
        <f t="shared" si="27"/>
        <v>33.953644059586466</v>
      </c>
      <c r="O70" s="81">
        <f t="shared" si="28"/>
        <v>288.61021776947331</v>
      </c>
      <c r="P70" s="78">
        <f t="shared" si="29"/>
        <v>1.8410511497713333E-2</v>
      </c>
      <c r="Q70" s="86">
        <f t="shared" si="30"/>
        <v>4.8979707035890933E-2</v>
      </c>
      <c r="R70" s="76">
        <f t="shared" si="31"/>
        <v>0.77443716680594943</v>
      </c>
      <c r="S70" s="82">
        <f t="shared" si="32"/>
        <v>8.9999999999999998E-4</v>
      </c>
      <c r="T70" s="78">
        <f t="shared" si="20"/>
        <v>1.9364797293255642</v>
      </c>
      <c r="U70" s="78">
        <f t="shared" si="33"/>
        <v>1.9355797293255643</v>
      </c>
      <c r="V70" s="78">
        <f t="shared" si="34"/>
        <v>1.8169237884546527</v>
      </c>
      <c r="W70" s="83">
        <f t="shared" si="35"/>
        <v>2.4993373410893671</v>
      </c>
    </row>
    <row r="71" spans="1:23" ht="15.75" customHeight="1" x14ac:dyDescent="0.45">
      <c r="A71" s="88" t="b">
        <f t="shared" si="21"/>
        <v>1</v>
      </c>
      <c r="B71" s="80">
        <v>44267</v>
      </c>
      <c r="C71" s="74">
        <v>346.39001500000001</v>
      </c>
      <c r="D71" s="78">
        <f t="shared" si="22"/>
        <v>-2.4720549817363047E-2</v>
      </c>
      <c r="E71" s="75"/>
      <c r="F71" s="80">
        <v>44267</v>
      </c>
      <c r="G71" s="74">
        <v>56.290000999999997</v>
      </c>
      <c r="H71" s="78">
        <f t="shared" si="23"/>
        <v>4.125046168608093E-2</v>
      </c>
      <c r="I71" s="75"/>
      <c r="J71" s="87">
        <f t="shared" si="24"/>
        <v>-0.19359458680385483</v>
      </c>
      <c r="K71" s="87">
        <f t="shared" si="25"/>
        <v>-0.29647140966557334</v>
      </c>
      <c r="L71" s="87"/>
      <c r="M71" s="81">
        <f t="shared" si="26"/>
        <v>252.02998396347519</v>
      </c>
      <c r="N71" s="81">
        <f t="shared" si="27"/>
        <v>31.362827197745215</v>
      </c>
      <c r="O71" s="81">
        <f t="shared" si="28"/>
        <v>283.39281116122038</v>
      </c>
      <c r="P71" s="78">
        <f t="shared" si="29"/>
        <v>-1.7833880004276659E-2</v>
      </c>
      <c r="Q71" s="86">
        <f t="shared" si="30"/>
        <v>4.9026794808182353E-2</v>
      </c>
      <c r="R71" s="76">
        <f t="shared" si="31"/>
        <v>0.77518168985787073</v>
      </c>
      <c r="S71" s="82">
        <f t="shared" si="32"/>
        <v>8.9999999999999998E-4</v>
      </c>
      <c r="T71" s="78">
        <f t="shared" ref="T71:T102" si="36">O71/O320-1</f>
        <v>1.8940217118504701</v>
      </c>
      <c r="U71" s="78">
        <f t="shared" si="33"/>
        <v>1.8931217118504702</v>
      </c>
      <c r="V71" s="78">
        <f t="shared" si="34"/>
        <v>1.8146419434379044</v>
      </c>
      <c r="W71" s="83">
        <f t="shared" si="35"/>
        <v>2.4421651551103758</v>
      </c>
    </row>
    <row r="72" spans="1:23" ht="15.75" customHeight="1" x14ac:dyDescent="0.45">
      <c r="A72" s="88" t="b">
        <f t="shared" si="21"/>
        <v>1</v>
      </c>
      <c r="B72" s="80">
        <v>44266</v>
      </c>
      <c r="C72" s="74">
        <v>355.17001299999998</v>
      </c>
      <c r="D72" s="78">
        <f t="shared" si="22"/>
        <v>5.6959241903875357E-2</v>
      </c>
      <c r="E72" s="75"/>
      <c r="F72" s="80">
        <v>44266</v>
      </c>
      <c r="G72" s="74">
        <v>54.060001</v>
      </c>
      <c r="H72" s="78">
        <f t="shared" si="23"/>
        <v>2.5964949034307239E-3</v>
      </c>
      <c r="I72" s="75"/>
      <c r="J72" s="87">
        <f t="shared" si="24"/>
        <v>-0.18971054196709311</v>
      </c>
      <c r="K72" s="87">
        <f t="shared" si="25"/>
        <v>-0.29175324168646916</v>
      </c>
      <c r="L72" s="87"/>
      <c r="M72" s="81">
        <f t="shared" si="26"/>
        <v>258.41822455735991</v>
      </c>
      <c r="N72" s="81">
        <f t="shared" si="27"/>
        <v>30.120348899495198</v>
      </c>
      <c r="O72" s="81">
        <f t="shared" si="28"/>
        <v>288.53857345685509</v>
      </c>
      <c r="P72" s="78">
        <f t="shared" si="29"/>
        <v>5.1010319418953287E-2</v>
      </c>
      <c r="Q72" s="86">
        <f t="shared" si="30"/>
        <v>4.9006266908280284E-2</v>
      </c>
      <c r="R72" s="76">
        <f t="shared" si="31"/>
        <v>0.77485711526151824</v>
      </c>
      <c r="S72" s="82">
        <f t="shared" si="32"/>
        <v>8.9999999999999998E-4</v>
      </c>
      <c r="T72" s="78">
        <f t="shared" si="36"/>
        <v>1.937062482836601</v>
      </c>
      <c r="U72" s="78">
        <f t="shared" si="33"/>
        <v>1.9361624828366011</v>
      </c>
      <c r="V72" s="78">
        <f t="shared" si="34"/>
        <v>1.8131031244494231</v>
      </c>
      <c r="W72" s="83">
        <f t="shared" si="35"/>
        <v>2.4987348566621037</v>
      </c>
    </row>
    <row r="73" spans="1:23" ht="15.75" customHeight="1" x14ac:dyDescent="0.45">
      <c r="A73" s="88" t="b">
        <f t="shared" si="21"/>
        <v>1</v>
      </c>
      <c r="B73" s="80">
        <v>44265</v>
      </c>
      <c r="C73" s="74">
        <v>336.02999899999998</v>
      </c>
      <c r="D73" s="78">
        <f t="shared" si="22"/>
        <v>-1.7772021474322108E-2</v>
      </c>
      <c r="E73" s="75"/>
      <c r="F73" s="80">
        <v>44265</v>
      </c>
      <c r="G73" s="74">
        <v>53.919998</v>
      </c>
      <c r="H73" s="78">
        <f t="shared" si="23"/>
        <v>9.1708403518622195E-3</v>
      </c>
      <c r="I73" s="75"/>
      <c r="J73" s="87">
        <f t="shared" si="24"/>
        <v>-0.19195243629116357</v>
      </c>
      <c r="K73" s="87">
        <f t="shared" si="25"/>
        <v>-0.29789961452565988</v>
      </c>
      <c r="L73" s="87"/>
      <c r="M73" s="81">
        <f t="shared" si="26"/>
        <v>244.49213774021916</v>
      </c>
      <c r="N73" s="81">
        <f t="shared" si="27"/>
        <v>30.042344106136504</v>
      </c>
      <c r="O73" s="81">
        <f t="shared" si="28"/>
        <v>274.53448184635567</v>
      </c>
      <c r="P73" s="78">
        <f t="shared" si="29"/>
        <v>-1.4893967559676646E-2</v>
      </c>
      <c r="Q73" s="86">
        <f t="shared" si="30"/>
        <v>4.9143861935633602E-2</v>
      </c>
      <c r="R73" s="76">
        <f t="shared" si="31"/>
        <v>0.77703268366726652</v>
      </c>
      <c r="S73" s="82">
        <f t="shared" si="32"/>
        <v>8.9999999999999998E-4</v>
      </c>
      <c r="T73" s="78">
        <f t="shared" si="36"/>
        <v>1.7075881192988658</v>
      </c>
      <c r="U73" s="78">
        <f t="shared" si="33"/>
        <v>1.7066881192988659</v>
      </c>
      <c r="V73" s="78">
        <f t="shared" si="34"/>
        <v>1.8106419372816793</v>
      </c>
      <c r="W73" s="83">
        <f t="shared" si="35"/>
        <v>2.1964174161169359</v>
      </c>
    </row>
    <row r="74" spans="1:23" ht="15.75" customHeight="1" x14ac:dyDescent="0.45">
      <c r="A74" s="88" t="b">
        <f t="shared" si="21"/>
        <v>1</v>
      </c>
      <c r="B74" s="80">
        <v>44264</v>
      </c>
      <c r="C74" s="74">
        <v>342.10998499999999</v>
      </c>
      <c r="D74" s="78">
        <f t="shared" si="22"/>
        <v>0.10027978227240353</v>
      </c>
      <c r="E74" s="75"/>
      <c r="F74" s="80">
        <v>44264</v>
      </c>
      <c r="G74" s="74">
        <v>53.43</v>
      </c>
      <c r="H74" s="78">
        <f t="shared" si="23"/>
        <v>-1.1653736373404833E-2</v>
      </c>
      <c r="I74" s="75"/>
      <c r="J74" s="87">
        <f t="shared" si="24"/>
        <v>-0.18207372853107798</v>
      </c>
      <c r="K74" s="87">
        <f t="shared" si="25"/>
        <v>-0.28103167076474672</v>
      </c>
      <c r="L74" s="87"/>
      <c r="M74" s="81">
        <f t="shared" si="26"/>
        <v>248.91587603440226</v>
      </c>
      <c r="N74" s="81">
        <f t="shared" si="27"/>
        <v>29.769334293945512</v>
      </c>
      <c r="O74" s="81">
        <f t="shared" si="28"/>
        <v>278.68521032834775</v>
      </c>
      <c r="P74" s="78">
        <f t="shared" si="29"/>
        <v>8.7127931068286646E-2</v>
      </c>
      <c r="Q74" s="86">
        <f t="shared" si="30"/>
        <v>4.913148519431932E-2</v>
      </c>
      <c r="R74" s="76">
        <f t="shared" si="31"/>
        <v>0.7768369902044473</v>
      </c>
      <c r="S74" s="82">
        <f t="shared" si="32"/>
        <v>8.9999999999999998E-4</v>
      </c>
      <c r="T74" s="78">
        <f t="shared" si="36"/>
        <v>1.778267640040649</v>
      </c>
      <c r="U74" s="78">
        <f t="shared" si="33"/>
        <v>1.7773676400406491</v>
      </c>
      <c r="V74" s="78">
        <f t="shared" si="34"/>
        <v>1.8127634437711244</v>
      </c>
      <c r="W74" s="83">
        <f t="shared" si="35"/>
        <v>2.2879544389008601</v>
      </c>
    </row>
    <row r="75" spans="1:23" ht="15.75" customHeight="1" x14ac:dyDescent="0.45">
      <c r="A75" s="88" t="b">
        <f t="shared" si="21"/>
        <v>1</v>
      </c>
      <c r="B75" s="80">
        <v>44263</v>
      </c>
      <c r="C75" s="74">
        <v>310.92999300000002</v>
      </c>
      <c r="D75" s="78">
        <f t="shared" si="22"/>
        <v>-7.8534808848483073E-2</v>
      </c>
      <c r="E75" s="75"/>
      <c r="F75" s="80">
        <v>44263</v>
      </c>
      <c r="G75" s="74">
        <v>54.060001</v>
      </c>
      <c r="H75" s="78">
        <f t="shared" si="23"/>
        <v>7.0071278701504314E-2</v>
      </c>
      <c r="I75" s="75"/>
      <c r="J75" s="87">
        <f t="shared" si="24"/>
        <v>-0.18211074195870577</v>
      </c>
      <c r="K75" s="87">
        <f t="shared" si="25"/>
        <v>-0.28597136723615074</v>
      </c>
      <c r="L75" s="87"/>
      <c r="M75" s="81">
        <f t="shared" si="26"/>
        <v>226.22961908862607</v>
      </c>
      <c r="N75" s="81">
        <f t="shared" si="27"/>
        <v>30.120348899495205</v>
      </c>
      <c r="O75" s="81">
        <f t="shared" si="28"/>
        <v>256.34996798812125</v>
      </c>
      <c r="P75" s="78">
        <f t="shared" si="29"/>
        <v>-6.3249487878379473E-2</v>
      </c>
      <c r="Q75" s="86">
        <f t="shared" si="30"/>
        <v>4.8859864819018814E-2</v>
      </c>
      <c r="R75" s="76">
        <f t="shared" si="31"/>
        <v>0.77254229498015059</v>
      </c>
      <c r="S75" s="82">
        <f t="shared" si="32"/>
        <v>8.9999999999999998E-4</v>
      </c>
      <c r="T75" s="78">
        <f t="shared" si="36"/>
        <v>1.3792564550366762</v>
      </c>
      <c r="U75" s="78">
        <f t="shared" si="33"/>
        <v>1.3783564550366763</v>
      </c>
      <c r="V75" s="78">
        <f t="shared" si="34"/>
        <v>1.8135008563488426</v>
      </c>
      <c r="W75" s="83">
        <f t="shared" si="35"/>
        <v>1.7841825153043449</v>
      </c>
    </row>
    <row r="76" spans="1:23" ht="15.75" customHeight="1" x14ac:dyDescent="0.45">
      <c r="A76" s="88" t="b">
        <f t="shared" si="21"/>
        <v>1</v>
      </c>
      <c r="B76" s="80">
        <v>44260</v>
      </c>
      <c r="C76" s="74">
        <v>337.42999300000002</v>
      </c>
      <c r="D76" s="78">
        <f t="shared" si="22"/>
        <v>-1.649713796959551E-2</v>
      </c>
      <c r="E76" s="75"/>
      <c r="F76" s="80">
        <v>44260</v>
      </c>
      <c r="G76" s="74">
        <v>50.52</v>
      </c>
      <c r="H76" s="78">
        <f t="shared" si="23"/>
        <v>-2.9394794032560845E-2</v>
      </c>
      <c r="I76" s="75"/>
      <c r="J76" s="87">
        <f t="shared" si="24"/>
        <v>-0.18245642388031452</v>
      </c>
      <c r="K76" s="87">
        <f t="shared" si="25"/>
        <v>-0.26531698752260552</v>
      </c>
      <c r="L76" s="87"/>
      <c r="M76" s="81">
        <f t="shared" si="26"/>
        <v>245.51075966951748</v>
      </c>
      <c r="N76" s="81">
        <f t="shared" si="27"/>
        <v>28.147983689502666</v>
      </c>
      <c r="O76" s="81">
        <f t="shared" si="28"/>
        <v>273.65874335902015</v>
      </c>
      <c r="P76" s="78">
        <f t="shared" si="29"/>
        <v>-1.7839558469644579E-2</v>
      </c>
      <c r="Q76" s="86">
        <f t="shared" si="30"/>
        <v>4.8721039477444675E-2</v>
      </c>
      <c r="R76" s="76">
        <f t="shared" si="31"/>
        <v>0.77034727359852495</v>
      </c>
      <c r="S76" s="82">
        <f t="shared" si="32"/>
        <v>8.9999999999999998E-4</v>
      </c>
      <c r="T76" s="78">
        <f t="shared" si="36"/>
        <v>1.5287060107114563</v>
      </c>
      <c r="U76" s="78">
        <f t="shared" si="33"/>
        <v>1.5278060107114564</v>
      </c>
      <c r="V76" s="78">
        <f t="shared" si="34"/>
        <v>1.8227592478661225</v>
      </c>
      <c r="W76" s="83">
        <f t="shared" si="35"/>
        <v>1.9832691866028327</v>
      </c>
    </row>
    <row r="77" spans="1:23" ht="15.75" customHeight="1" x14ac:dyDescent="0.45">
      <c r="A77" s="88" t="b">
        <f t="shared" si="21"/>
        <v>1</v>
      </c>
      <c r="B77" s="80">
        <v>44259</v>
      </c>
      <c r="C77" s="74">
        <v>343.08999599999999</v>
      </c>
      <c r="D77" s="78">
        <f t="shared" si="22"/>
        <v>4.4500072279471947E-3</v>
      </c>
      <c r="E77" s="75"/>
      <c r="F77" s="80">
        <v>44259</v>
      </c>
      <c r="G77" s="74">
        <v>52.049999</v>
      </c>
      <c r="H77" s="78">
        <f t="shared" si="23"/>
        <v>-4.6179237676378992E-2</v>
      </c>
      <c r="I77" s="75"/>
      <c r="J77" s="87">
        <f t="shared" si="24"/>
        <v>-0.1811809897902717</v>
      </c>
      <c r="K77" s="87">
        <f t="shared" si="25"/>
        <v>-0.27038793666410871</v>
      </c>
      <c r="L77" s="87"/>
      <c r="M77" s="81">
        <f t="shared" si="26"/>
        <v>249.62892244428227</v>
      </c>
      <c r="N77" s="81">
        <f t="shared" si="27"/>
        <v>29.000445821271377</v>
      </c>
      <c r="O77" s="81">
        <f t="shared" si="28"/>
        <v>278.62936826555364</v>
      </c>
      <c r="P77" s="78">
        <f t="shared" si="29"/>
        <v>-1.0688355879816536E-3</v>
      </c>
      <c r="Q77" s="86">
        <f t="shared" si="30"/>
        <v>4.8884533100358368E-2</v>
      </c>
      <c r="R77" s="76">
        <f t="shared" si="31"/>
        <v>0.77293233475512468</v>
      </c>
      <c r="S77" s="82">
        <f t="shared" si="32"/>
        <v>8.9999999999999998E-4</v>
      </c>
      <c r="T77" s="78">
        <f t="shared" si="36"/>
        <v>1.5602828712503678</v>
      </c>
      <c r="U77" s="78">
        <f t="shared" si="33"/>
        <v>1.5593828712503679</v>
      </c>
      <c r="V77" s="78">
        <f t="shared" si="34"/>
        <v>1.8291712747607891</v>
      </c>
      <c r="W77" s="83">
        <f t="shared" si="35"/>
        <v>2.0174895021624386</v>
      </c>
    </row>
    <row r="78" spans="1:23" ht="15.75" customHeight="1" x14ac:dyDescent="0.45">
      <c r="A78" s="88" t="b">
        <f t="shared" si="21"/>
        <v>1</v>
      </c>
      <c r="B78" s="80">
        <v>44258</v>
      </c>
      <c r="C78" s="74">
        <v>341.57000699999998</v>
      </c>
      <c r="D78" s="78">
        <f t="shared" si="22"/>
        <v>-8.3746884965471335E-2</v>
      </c>
      <c r="E78" s="75"/>
      <c r="F78" s="80">
        <v>44258</v>
      </c>
      <c r="G78" s="74">
        <v>54.57</v>
      </c>
      <c r="H78" s="78">
        <f t="shared" si="23"/>
        <v>2.5559124705114122E-2</v>
      </c>
      <c r="I78" s="75"/>
      <c r="J78" s="87">
        <f t="shared" si="24"/>
        <v>-0.18119962101581708</v>
      </c>
      <c r="K78" s="87">
        <f t="shared" si="25"/>
        <v>-0.26345698815846413</v>
      </c>
      <c r="L78" s="87"/>
      <c r="M78" s="81">
        <f t="shared" si="26"/>
        <v>248.5229933276631</v>
      </c>
      <c r="N78" s="81">
        <f t="shared" si="27"/>
        <v>30.404502571974671</v>
      </c>
      <c r="O78" s="81">
        <f t="shared" si="28"/>
        <v>278.92749589963779</v>
      </c>
      <c r="P78" s="78">
        <f t="shared" si="29"/>
        <v>-7.2976765237258157E-2</v>
      </c>
      <c r="Q78" s="86">
        <f t="shared" si="30"/>
        <v>4.8886405682092009E-2</v>
      </c>
      <c r="R78" s="76">
        <f t="shared" si="31"/>
        <v>0.77296194287204034</v>
      </c>
      <c r="S78" s="82">
        <f t="shared" si="32"/>
        <v>8.9999999999999998E-4</v>
      </c>
      <c r="T78" s="78">
        <f t="shared" si="36"/>
        <v>1.4858426536954359</v>
      </c>
      <c r="U78" s="78">
        <f t="shared" si="33"/>
        <v>1.484942653695436</v>
      </c>
      <c r="V78" s="78">
        <f t="shared" si="34"/>
        <v>1.835166572616576</v>
      </c>
      <c r="W78" s="83">
        <f t="shared" si="35"/>
        <v>1.9211070705214011</v>
      </c>
    </row>
    <row r="79" spans="1:23" ht="15.75" customHeight="1" x14ac:dyDescent="0.45">
      <c r="A79" s="88" t="b">
        <f t="shared" si="21"/>
        <v>1</v>
      </c>
      <c r="B79" s="80">
        <v>44257</v>
      </c>
      <c r="C79" s="74">
        <v>372.790009</v>
      </c>
      <c r="D79" s="78">
        <f t="shared" si="22"/>
        <v>-9.0001451545169697E-2</v>
      </c>
      <c r="E79" s="75"/>
      <c r="F79" s="80">
        <v>44257</v>
      </c>
      <c r="G79" s="74">
        <v>53.209999000000003</v>
      </c>
      <c r="H79" s="78">
        <f t="shared" si="23"/>
        <v>-1.8758581527694718E-3</v>
      </c>
      <c r="I79" s="75"/>
      <c r="J79" s="87">
        <f t="shared" si="24"/>
        <v>-0.18758081864701065</v>
      </c>
      <c r="K79" s="87">
        <f t="shared" si="25"/>
        <v>-0.25108903300966184</v>
      </c>
      <c r="L79" s="87"/>
      <c r="M79" s="81">
        <f t="shared" si="26"/>
        <v>271.23836115776544</v>
      </c>
      <c r="N79" s="81">
        <f t="shared" si="27"/>
        <v>29.646757402423855</v>
      </c>
      <c r="O79" s="81">
        <f t="shared" si="28"/>
        <v>300.88511856018931</v>
      </c>
      <c r="P79" s="78">
        <f t="shared" si="29"/>
        <v>-8.2015450606438112E-2</v>
      </c>
      <c r="Q79" s="86">
        <f t="shared" si="30"/>
        <v>4.864024591006616E-2</v>
      </c>
      <c r="R79" s="76">
        <f t="shared" si="31"/>
        <v>0.76906981513249295</v>
      </c>
      <c r="S79" s="82">
        <f t="shared" si="32"/>
        <v>8.9999999999999998E-4</v>
      </c>
      <c r="T79" s="78">
        <f t="shared" si="36"/>
        <v>1.5138086834069715</v>
      </c>
      <c r="U79" s="78">
        <f t="shared" si="33"/>
        <v>1.5129086834069716</v>
      </c>
      <c r="V79" s="78">
        <f t="shared" si="34"/>
        <v>1.843126207137511</v>
      </c>
      <c r="W79" s="83">
        <f t="shared" si="35"/>
        <v>1.9671929045171697</v>
      </c>
    </row>
    <row r="80" spans="1:23" ht="15.75" customHeight="1" x14ac:dyDescent="0.45">
      <c r="A80" s="88" t="b">
        <f t="shared" si="21"/>
        <v>1</v>
      </c>
      <c r="B80" s="80">
        <v>44256</v>
      </c>
      <c r="C80" s="74">
        <v>409.66000400000001</v>
      </c>
      <c r="D80" s="78">
        <f t="shared" si="22"/>
        <v>9.6491048010935776E-2</v>
      </c>
      <c r="E80" s="75"/>
      <c r="F80" s="80">
        <v>44256</v>
      </c>
      <c r="G80" s="74">
        <v>53.310001</v>
      </c>
      <c r="H80" s="78">
        <f t="shared" si="23"/>
        <v>1.1959016704631731E-2</v>
      </c>
      <c r="I80" s="75"/>
      <c r="J80" s="87">
        <f t="shared" si="24"/>
        <v>-0.1893786219465437</v>
      </c>
      <c r="K80" s="87">
        <f t="shared" si="25"/>
        <v>-0.26224112174060449</v>
      </c>
      <c r="L80" s="87"/>
      <c r="M80" s="81">
        <f t="shared" si="26"/>
        <v>298.06460858462447</v>
      </c>
      <c r="N80" s="81">
        <f t="shared" si="27"/>
        <v>29.70247503237076</v>
      </c>
      <c r="O80" s="81">
        <f t="shared" si="28"/>
        <v>327.76708361699525</v>
      </c>
      <c r="P80" s="78">
        <f t="shared" si="29"/>
        <v>8.8253164958309593E-2</v>
      </c>
      <c r="Q80" s="86">
        <f t="shared" si="30"/>
        <v>4.8331379027970613E-2</v>
      </c>
      <c r="R80" s="76">
        <f t="shared" si="31"/>
        <v>0.76418620092640988</v>
      </c>
      <c r="S80" s="82">
        <f t="shared" si="32"/>
        <v>8.9999999999999998E-4</v>
      </c>
      <c r="T80" s="78">
        <f t="shared" si="36"/>
        <v>1.7749321784007672</v>
      </c>
      <c r="U80" s="78">
        <f t="shared" si="33"/>
        <v>1.7740321784007673</v>
      </c>
      <c r="V80" s="78">
        <f t="shared" si="34"/>
        <v>1.8508056844335699</v>
      </c>
      <c r="W80" s="83">
        <f t="shared" si="35"/>
        <v>2.321465862966563</v>
      </c>
    </row>
    <row r="81" spans="1:23" ht="15.75" customHeight="1" x14ac:dyDescent="0.45">
      <c r="A81" s="88" t="b">
        <f t="shared" si="21"/>
        <v>1</v>
      </c>
      <c r="B81" s="80">
        <v>44253</v>
      </c>
      <c r="C81" s="74">
        <v>373.60998499999999</v>
      </c>
      <c r="D81" s="78">
        <f t="shared" si="22"/>
        <v>2.4346705048080119E-2</v>
      </c>
      <c r="E81" s="75"/>
      <c r="F81" s="80">
        <v>44253</v>
      </c>
      <c r="G81" s="74">
        <v>52.68</v>
      </c>
      <c r="H81" s="78">
        <f t="shared" si="23"/>
        <v>1.738124792161555E-2</v>
      </c>
      <c r="I81" s="75"/>
      <c r="J81" s="87">
        <f t="shared" si="24"/>
        <v>-0.19299169166929911</v>
      </c>
      <c r="K81" s="87">
        <f t="shared" si="25"/>
        <v>-0.26854772015368877</v>
      </c>
      <c r="L81" s="87"/>
      <c r="M81" s="81">
        <f t="shared" si="26"/>
        <v>271.83496766829211</v>
      </c>
      <c r="N81" s="81">
        <f t="shared" si="27"/>
        <v>29.35146042682107</v>
      </c>
      <c r="O81" s="81">
        <f t="shared" si="28"/>
        <v>301.18642809511317</v>
      </c>
      <c r="P81" s="78">
        <f t="shared" si="29"/>
        <v>2.3663710056040621E-2</v>
      </c>
      <c r="Q81" s="86">
        <f t="shared" si="30"/>
        <v>4.8135475602467462E-2</v>
      </c>
      <c r="R81" s="76">
        <f t="shared" si="31"/>
        <v>0.76108869579631455</v>
      </c>
      <c r="S81" s="82">
        <f t="shared" si="32"/>
        <v>8.9999999999999998E-4</v>
      </c>
      <c r="T81" s="78">
        <f t="shared" si="36"/>
        <v>1.5535703981074933</v>
      </c>
      <c r="U81" s="78">
        <f t="shared" si="33"/>
        <v>1.5526703981074934</v>
      </c>
      <c r="V81" s="78">
        <f t="shared" si="34"/>
        <v>1.8526336250533983</v>
      </c>
      <c r="W81" s="83">
        <f t="shared" si="35"/>
        <v>2.0400649841250895</v>
      </c>
    </row>
    <row r="82" spans="1:23" ht="15.75" customHeight="1" x14ac:dyDescent="0.45">
      <c r="A82" s="88" t="b">
        <f t="shared" si="21"/>
        <v>1</v>
      </c>
      <c r="B82" s="80">
        <v>44252</v>
      </c>
      <c r="C82" s="74">
        <v>364.73001099999999</v>
      </c>
      <c r="D82" s="78">
        <f t="shared" si="22"/>
        <v>-5.3214960970421332E-2</v>
      </c>
      <c r="E82" s="75"/>
      <c r="F82" s="80">
        <v>44252</v>
      </c>
      <c r="G82" s="74">
        <v>51.779998999999997</v>
      </c>
      <c r="H82" s="78">
        <f t="shared" si="23"/>
        <v>-5.7860263061504158E-2</v>
      </c>
      <c r="I82" s="75"/>
      <c r="J82" s="87">
        <f t="shared" si="24"/>
        <v>-0.19325626691649256</v>
      </c>
      <c r="K82" s="87">
        <f t="shared" si="25"/>
        <v>-0.27227219286147247</v>
      </c>
      <c r="L82" s="87"/>
      <c r="M82" s="81">
        <f t="shared" si="26"/>
        <v>265.37398551551246</v>
      </c>
      <c r="N82" s="81">
        <f t="shared" si="27"/>
        <v>28.850011229106578</v>
      </c>
      <c r="O82" s="81">
        <f t="shared" si="28"/>
        <v>294.22399674461906</v>
      </c>
      <c r="P82" s="78">
        <f t="shared" si="29"/>
        <v>-5.3672478782710087E-2</v>
      </c>
      <c r="Q82" s="86">
        <f t="shared" si="30"/>
        <v>4.8340980769711106E-2</v>
      </c>
      <c r="R82" s="76">
        <f t="shared" si="31"/>
        <v>0.76433801779343324</v>
      </c>
      <c r="S82" s="82">
        <f t="shared" si="32"/>
        <v>8.9999999999999998E-4</v>
      </c>
      <c r="T82" s="78">
        <f t="shared" si="36"/>
        <v>1.5270535195705195</v>
      </c>
      <c r="U82" s="78">
        <f t="shared" si="33"/>
        <v>1.5261535195705196</v>
      </c>
      <c r="V82" s="78">
        <f t="shared" si="34"/>
        <v>1.8599498013203721</v>
      </c>
      <c r="W82" s="83">
        <f t="shared" si="35"/>
        <v>1.9966997376061064</v>
      </c>
    </row>
    <row r="83" spans="1:23" ht="15.75" customHeight="1" x14ac:dyDescent="0.45">
      <c r="A83" s="88" t="b">
        <f t="shared" si="21"/>
        <v>1</v>
      </c>
      <c r="B83" s="80">
        <v>44251</v>
      </c>
      <c r="C83" s="74">
        <v>385.23001099999999</v>
      </c>
      <c r="D83" s="78">
        <f t="shared" si="22"/>
        <v>-7.5484155240270745E-3</v>
      </c>
      <c r="E83" s="75"/>
      <c r="F83" s="80">
        <v>44251</v>
      </c>
      <c r="G83" s="74">
        <v>54.959999000000003</v>
      </c>
      <c r="H83" s="78">
        <f t="shared" si="23"/>
        <v>8.595135178914548E-2</v>
      </c>
      <c r="I83" s="75"/>
      <c r="J83" s="87">
        <f t="shared" si="24"/>
        <v>-0.19200000580862267</v>
      </c>
      <c r="K83" s="87">
        <f t="shared" si="25"/>
        <v>-0.31218887753050367</v>
      </c>
      <c r="L83" s="87"/>
      <c r="M83" s="81">
        <f t="shared" si="26"/>
        <v>280.28958483280582</v>
      </c>
      <c r="N83" s="81">
        <f t="shared" si="27"/>
        <v>30.62179642571423</v>
      </c>
      <c r="O83" s="81">
        <f t="shared" si="28"/>
        <v>310.91138125852007</v>
      </c>
      <c r="P83" s="78">
        <f t="shared" si="29"/>
        <v>9.3951939852998656E-4</v>
      </c>
      <c r="Q83" s="86">
        <f t="shared" si="30"/>
        <v>4.8235641935197603E-2</v>
      </c>
      <c r="R83" s="76">
        <f t="shared" si="31"/>
        <v>0.76267246457778215</v>
      </c>
      <c r="S83" s="82">
        <f t="shared" si="32"/>
        <v>8.9999999999999998E-4</v>
      </c>
      <c r="T83" s="78">
        <f t="shared" si="36"/>
        <v>1.8082701733263131</v>
      </c>
      <c r="U83" s="78">
        <f t="shared" si="33"/>
        <v>1.8073701733263132</v>
      </c>
      <c r="V83" s="78">
        <f t="shared" si="34"/>
        <v>1.8682947083641186</v>
      </c>
      <c r="W83" s="83">
        <f t="shared" si="35"/>
        <v>2.3697855334620987</v>
      </c>
    </row>
    <row r="84" spans="1:23" ht="15.75" customHeight="1" x14ac:dyDescent="0.45">
      <c r="A84" s="88" t="b">
        <f t="shared" si="21"/>
        <v>1</v>
      </c>
      <c r="B84" s="80">
        <v>44250</v>
      </c>
      <c r="C84" s="74">
        <v>388.16000400000001</v>
      </c>
      <c r="D84" s="78">
        <f t="shared" si="22"/>
        <v>-1.567173520993792E-2</v>
      </c>
      <c r="E84" s="75"/>
      <c r="F84" s="80">
        <v>44250</v>
      </c>
      <c r="G84" s="74">
        <v>50.610000999999997</v>
      </c>
      <c r="H84" s="78">
        <f t="shared" si="23"/>
        <v>1.8309858786521804E-2</v>
      </c>
      <c r="I84" s="75"/>
      <c r="J84" s="87">
        <f t="shared" si="24"/>
        <v>-0.1924500249026222</v>
      </c>
      <c r="K84" s="87">
        <f t="shared" si="25"/>
        <v>-0.31753316054220171</v>
      </c>
      <c r="L84" s="87"/>
      <c r="M84" s="81">
        <f t="shared" si="26"/>
        <v>282.42141905673139</v>
      </c>
      <c r="N84" s="81">
        <f t="shared" si="27"/>
        <v>28.198129110722753</v>
      </c>
      <c r="O84" s="81">
        <f t="shared" si="28"/>
        <v>310.61954816745413</v>
      </c>
      <c r="P84" s="78">
        <f t="shared" si="29"/>
        <v>-1.2680759335808034E-2</v>
      </c>
      <c r="Q84" s="86">
        <f t="shared" si="30"/>
        <v>4.8261762626012387E-2</v>
      </c>
      <c r="R84" s="76">
        <f t="shared" si="31"/>
        <v>0.76308546896294094</v>
      </c>
      <c r="S84" s="82">
        <f t="shared" si="32"/>
        <v>8.9999999999999998E-4</v>
      </c>
      <c r="T84" s="78">
        <f t="shared" si="36"/>
        <v>1.6146387668485578</v>
      </c>
      <c r="U84" s="78">
        <f t="shared" si="33"/>
        <v>1.6137387668485579</v>
      </c>
      <c r="V84" s="78">
        <f t="shared" si="34"/>
        <v>1.8698568759291903</v>
      </c>
      <c r="W84" s="83">
        <f t="shared" si="35"/>
        <v>2.1147549422500256</v>
      </c>
    </row>
    <row r="85" spans="1:23" ht="15.75" customHeight="1" x14ac:dyDescent="0.45">
      <c r="A85" s="88" t="b">
        <f t="shared" si="21"/>
        <v>1</v>
      </c>
      <c r="B85" s="80">
        <v>44249</v>
      </c>
      <c r="C85" s="74">
        <v>394.33999599999999</v>
      </c>
      <c r="D85" s="78">
        <f t="shared" si="22"/>
        <v>-5.4929812229070452E-2</v>
      </c>
      <c r="E85" s="75"/>
      <c r="F85" s="80">
        <v>44249</v>
      </c>
      <c r="G85" s="74">
        <v>49.700001</v>
      </c>
      <c r="H85" s="78">
        <f t="shared" si="23"/>
        <v>3.4769977821569542E-2</v>
      </c>
      <c r="I85" s="75"/>
      <c r="J85" s="87">
        <f t="shared" si="24"/>
        <v>-0.19123881495342773</v>
      </c>
      <c r="K85" s="87">
        <f t="shared" si="25"/>
        <v>-0.32582132543375109</v>
      </c>
      <c r="L85" s="87"/>
      <c r="M85" s="81">
        <f t="shared" si="26"/>
        <v>286.91792073751571</v>
      </c>
      <c r="N85" s="81">
        <f t="shared" si="27"/>
        <v>27.691108818611763</v>
      </c>
      <c r="O85" s="81">
        <f t="shared" si="28"/>
        <v>314.6090295561275</v>
      </c>
      <c r="P85" s="78">
        <f t="shared" si="29"/>
        <v>-4.7663615585429309E-2</v>
      </c>
      <c r="Q85" s="86">
        <f t="shared" si="30"/>
        <v>4.8258562567035972E-2</v>
      </c>
      <c r="R85" s="76">
        <f t="shared" si="31"/>
        <v>0.76303487158787919</v>
      </c>
      <c r="S85" s="82">
        <f t="shared" si="32"/>
        <v>8.9999999999999998E-4</v>
      </c>
      <c r="T85" s="78">
        <f t="shared" si="36"/>
        <v>1.7397083478711557</v>
      </c>
      <c r="U85" s="78">
        <f t="shared" si="33"/>
        <v>1.7388083478711558</v>
      </c>
      <c r="V85" s="78">
        <f t="shared" si="34"/>
        <v>1.8765968261681543</v>
      </c>
      <c r="W85" s="83">
        <f t="shared" si="35"/>
        <v>2.278805874563357</v>
      </c>
    </row>
    <row r="86" spans="1:23" ht="15.75" customHeight="1" x14ac:dyDescent="0.45">
      <c r="A86" s="88" t="b">
        <f t="shared" si="21"/>
        <v>1</v>
      </c>
      <c r="B86" s="80">
        <v>44246</v>
      </c>
      <c r="C86" s="74">
        <v>417.26001000000002</v>
      </c>
      <c r="D86" s="78">
        <f t="shared" si="22"/>
        <v>-1.5553444372679026E-3</v>
      </c>
      <c r="E86" s="75"/>
      <c r="F86" s="80">
        <v>44246</v>
      </c>
      <c r="G86" s="74">
        <v>48.029998999999997</v>
      </c>
      <c r="H86" s="78">
        <f t="shared" si="23"/>
        <v>6.8282919668214204E-2</v>
      </c>
      <c r="I86" s="75"/>
      <c r="J86" s="87">
        <f t="shared" si="24"/>
        <v>-0.19001755116872535</v>
      </c>
      <c r="K86" s="87">
        <f t="shared" si="25"/>
        <v>-0.31754435810811754</v>
      </c>
      <c r="L86" s="87"/>
      <c r="M86" s="81">
        <f t="shared" si="26"/>
        <v>303.59429855072329</v>
      </c>
      <c r="N86" s="81">
        <f t="shared" si="27"/>
        <v>26.760641893484348</v>
      </c>
      <c r="O86" s="81">
        <f t="shared" si="28"/>
        <v>330.35494044420761</v>
      </c>
      <c r="P86" s="78">
        <f t="shared" si="29"/>
        <v>3.7602626320825117E-3</v>
      </c>
      <c r="Q86" s="86">
        <f t="shared" si="30"/>
        <v>4.8143779175507155E-2</v>
      </c>
      <c r="R86" s="76">
        <f t="shared" si="31"/>
        <v>0.76121998681392955</v>
      </c>
      <c r="S86" s="82">
        <f t="shared" si="32"/>
        <v>8.9999999999999998E-4</v>
      </c>
      <c r="T86" s="78">
        <f t="shared" si="36"/>
        <v>1.8180186962838052</v>
      </c>
      <c r="U86" s="78">
        <f t="shared" si="33"/>
        <v>1.8171186962838053</v>
      </c>
      <c r="V86" s="78">
        <f t="shared" si="34"/>
        <v>1.8803208390951003</v>
      </c>
      <c r="W86" s="83">
        <f t="shared" si="35"/>
        <v>2.3871137486672125</v>
      </c>
    </row>
    <row r="87" spans="1:23" ht="15.75" customHeight="1" x14ac:dyDescent="0.45">
      <c r="A87" s="88" t="b">
        <f t="shared" si="21"/>
        <v>1</v>
      </c>
      <c r="B87" s="80">
        <v>44245</v>
      </c>
      <c r="C87" s="74">
        <v>417.91000400000001</v>
      </c>
      <c r="D87" s="78">
        <f t="shared" si="22"/>
        <v>-2.6803615694548366E-2</v>
      </c>
      <c r="E87" s="75"/>
      <c r="F87" s="80">
        <v>44245</v>
      </c>
      <c r="G87" s="74">
        <v>44.959999000000003</v>
      </c>
      <c r="H87" s="78">
        <f t="shared" si="23"/>
        <v>-2.4305619604790718E-2</v>
      </c>
      <c r="I87" s="75"/>
      <c r="J87" s="87">
        <f t="shared" si="24"/>
        <v>-0.19052581004333682</v>
      </c>
      <c r="K87" s="87">
        <f t="shared" si="25"/>
        <v>-0.32179003552932073</v>
      </c>
      <c r="L87" s="87"/>
      <c r="M87" s="81">
        <f t="shared" si="26"/>
        <v>304.0672278220718</v>
      </c>
      <c r="N87" s="81">
        <f t="shared" si="27"/>
        <v>25.050144864054953</v>
      </c>
      <c r="O87" s="81">
        <f t="shared" si="28"/>
        <v>329.11737268612677</v>
      </c>
      <c r="P87" s="78">
        <f t="shared" si="29"/>
        <v>-2.6613935271610267E-2</v>
      </c>
      <c r="Q87" s="86">
        <f t="shared" si="30"/>
        <v>4.8194668539214662E-2</v>
      </c>
      <c r="R87" s="76">
        <f t="shared" si="31"/>
        <v>0.76202461830389168</v>
      </c>
      <c r="S87" s="82">
        <f t="shared" si="32"/>
        <v>8.9999999999999998E-4</v>
      </c>
      <c r="T87" s="78">
        <f t="shared" si="36"/>
        <v>1.7784519711365054</v>
      </c>
      <c r="U87" s="78">
        <f t="shared" si="33"/>
        <v>1.7775519711365055</v>
      </c>
      <c r="V87" s="78">
        <f t="shared" si="34"/>
        <v>1.882076454173192</v>
      </c>
      <c r="W87" s="83">
        <f t="shared" si="35"/>
        <v>2.3326700062433239</v>
      </c>
    </row>
    <row r="88" spans="1:23" ht="15.75" customHeight="1" x14ac:dyDescent="0.45">
      <c r="A88" s="88" t="b">
        <f t="shared" si="21"/>
        <v>1</v>
      </c>
      <c r="B88" s="80">
        <v>44244</v>
      </c>
      <c r="C88" s="74">
        <v>429.42001299999998</v>
      </c>
      <c r="D88" s="78">
        <f t="shared" si="22"/>
        <v>-3.3947485232109886E-2</v>
      </c>
      <c r="E88" s="75"/>
      <c r="F88" s="80">
        <v>44244</v>
      </c>
      <c r="G88" s="74">
        <v>46.080002</v>
      </c>
      <c r="H88" s="78">
        <f t="shared" si="23"/>
        <v>8.0945746684439879E-3</v>
      </c>
      <c r="I88" s="75"/>
      <c r="J88" s="87">
        <f t="shared" si="24"/>
        <v>-0.19030170908893831</v>
      </c>
      <c r="K88" s="87">
        <f t="shared" si="25"/>
        <v>-0.32866212029984349</v>
      </c>
      <c r="L88" s="87"/>
      <c r="M88" s="81">
        <f t="shared" si="26"/>
        <v>312.44179769438597</v>
      </c>
      <c r="N88" s="81">
        <f t="shared" si="27"/>
        <v>25.674171510456258</v>
      </c>
      <c r="O88" s="81">
        <f t="shared" si="28"/>
        <v>338.1159692048422</v>
      </c>
      <c r="P88" s="78">
        <f t="shared" si="29"/>
        <v>-3.0878522017156018E-2</v>
      </c>
      <c r="Q88" s="86">
        <f t="shared" si="30"/>
        <v>4.8154080565364729E-2</v>
      </c>
      <c r="R88" s="76">
        <f t="shared" si="31"/>
        <v>0.76138286608900596</v>
      </c>
      <c r="S88" s="82">
        <f t="shared" si="32"/>
        <v>8.9999999999999998E-4</v>
      </c>
      <c r="T88" s="78">
        <f t="shared" si="36"/>
        <v>1.8774838724299707</v>
      </c>
      <c r="U88" s="78">
        <f t="shared" si="33"/>
        <v>1.8765838724299708</v>
      </c>
      <c r="V88" s="78">
        <f t="shared" si="34"/>
        <v>1.8850628679742398</v>
      </c>
      <c r="W88" s="83">
        <f t="shared" si="35"/>
        <v>2.4647046262932286</v>
      </c>
    </row>
    <row r="89" spans="1:23" ht="15.75" customHeight="1" x14ac:dyDescent="0.45">
      <c r="A89" s="88" t="b">
        <f t="shared" si="21"/>
        <v>1</v>
      </c>
      <c r="B89" s="80">
        <v>44243</v>
      </c>
      <c r="C89" s="74">
        <v>444.51001000000002</v>
      </c>
      <c r="D89" s="78">
        <f t="shared" si="22"/>
        <v>2.6321316512709858E-2</v>
      </c>
      <c r="E89" s="75"/>
      <c r="F89" s="80">
        <v>44243</v>
      </c>
      <c r="G89" s="74">
        <v>45.709999000000003</v>
      </c>
      <c r="H89" s="78">
        <f t="shared" si="23"/>
        <v>4.0282203920851245E-2</v>
      </c>
      <c r="I89" s="75"/>
      <c r="J89" s="87">
        <f t="shared" si="24"/>
        <v>-0.19010205236785188</v>
      </c>
      <c r="K89" s="87">
        <f t="shared" si="25"/>
        <v>-0.32519656351979287</v>
      </c>
      <c r="L89" s="87"/>
      <c r="M89" s="81">
        <f t="shared" si="26"/>
        <v>323.42113178956447</v>
      </c>
      <c r="N89" s="81">
        <f t="shared" si="27"/>
        <v>25.468018731179395</v>
      </c>
      <c r="O89" s="81">
        <f t="shared" si="28"/>
        <v>348.88915052074384</v>
      </c>
      <c r="P89" s="78">
        <f t="shared" si="29"/>
        <v>2.7327734904743384E-2</v>
      </c>
      <c r="Q89" s="86">
        <f t="shared" si="30"/>
        <v>4.8160648080946167E-2</v>
      </c>
      <c r="R89" s="76">
        <f t="shared" si="31"/>
        <v>0.76148670762803594</v>
      </c>
      <c r="S89" s="82">
        <f t="shared" si="32"/>
        <v>8.9999999999999998E-4</v>
      </c>
      <c r="T89" s="78">
        <f t="shared" si="36"/>
        <v>1.8802620649863448</v>
      </c>
      <c r="U89" s="78">
        <f t="shared" si="33"/>
        <v>1.8793620649863449</v>
      </c>
      <c r="V89" s="78">
        <f t="shared" si="34"/>
        <v>1.8853122501961299</v>
      </c>
      <c r="W89" s="83">
        <f t="shared" si="35"/>
        <v>2.4680169018844627</v>
      </c>
    </row>
    <row r="90" spans="1:23" ht="15.75" customHeight="1" x14ac:dyDescent="0.45">
      <c r="A90" s="88" t="b">
        <f t="shared" si="21"/>
        <v>1</v>
      </c>
      <c r="B90" s="80">
        <v>44239</v>
      </c>
      <c r="C90" s="74">
        <v>433.10998499999999</v>
      </c>
      <c r="D90" s="78">
        <f t="shared" si="22"/>
        <v>7.8562748952526462E-4</v>
      </c>
      <c r="E90" s="75"/>
      <c r="F90" s="80">
        <v>44239</v>
      </c>
      <c r="G90" s="74">
        <v>43.939999</v>
      </c>
      <c r="H90" s="78">
        <f t="shared" si="23"/>
        <v>1.1510129178409878E-2</v>
      </c>
      <c r="I90" s="75"/>
      <c r="J90" s="87">
        <f t="shared" si="24"/>
        <v>-0.19130191151020376</v>
      </c>
      <c r="K90" s="87">
        <f t="shared" si="25"/>
        <v>-0.32821856221943208</v>
      </c>
      <c r="L90" s="87"/>
      <c r="M90" s="81">
        <f t="shared" si="26"/>
        <v>315.12658519897286</v>
      </c>
      <c r="N90" s="81">
        <f t="shared" si="27"/>
        <v>24.481836404765705</v>
      </c>
      <c r="O90" s="81">
        <f t="shared" si="28"/>
        <v>339.60842160373858</v>
      </c>
      <c r="P90" s="78">
        <f t="shared" si="29"/>
        <v>1.5511281160480728E-3</v>
      </c>
      <c r="Q90" s="86">
        <f t="shared" si="30"/>
        <v>4.8188121233960123E-2</v>
      </c>
      <c r="R90" s="76">
        <f t="shared" si="31"/>
        <v>0.76192109631818805</v>
      </c>
      <c r="S90" s="82">
        <f t="shared" si="32"/>
        <v>8.9999999999999998E-4</v>
      </c>
      <c r="T90" s="78">
        <f t="shared" si="36"/>
        <v>1.8331747215162792</v>
      </c>
      <c r="U90" s="78">
        <f t="shared" si="33"/>
        <v>1.8322747215162793</v>
      </c>
      <c r="V90" s="78">
        <f t="shared" si="34"/>
        <v>1.8854925588388507</v>
      </c>
      <c r="W90" s="83">
        <f t="shared" si="35"/>
        <v>2.4048090154877375</v>
      </c>
    </row>
    <row r="91" spans="1:23" ht="15.75" customHeight="1" x14ac:dyDescent="0.45">
      <c r="A91" s="88" t="b">
        <f t="shared" si="21"/>
        <v>1</v>
      </c>
      <c r="B91" s="80">
        <v>44238</v>
      </c>
      <c r="C91" s="74">
        <v>432.76998900000001</v>
      </c>
      <c r="D91" s="78">
        <f t="shared" si="22"/>
        <v>4.1067030162413865E-3</v>
      </c>
      <c r="E91" s="75"/>
      <c r="F91" s="80">
        <v>44238</v>
      </c>
      <c r="G91" s="74">
        <v>43.439999</v>
      </c>
      <c r="H91" s="78">
        <f t="shared" si="23"/>
        <v>-7.7661034208793556E-3</v>
      </c>
      <c r="I91" s="75"/>
      <c r="J91" s="87">
        <f t="shared" si="24"/>
        <v>-0.19033960285970139</v>
      </c>
      <c r="K91" s="87">
        <f t="shared" si="25"/>
        <v>-0.32821366402730306</v>
      </c>
      <c r="L91" s="87"/>
      <c r="M91" s="81">
        <f t="shared" si="26"/>
        <v>314.87920743772986</v>
      </c>
      <c r="N91" s="81">
        <f t="shared" si="27"/>
        <v>24.203253826682744</v>
      </c>
      <c r="O91" s="81">
        <f t="shared" si="28"/>
        <v>339.08246126441259</v>
      </c>
      <c r="P91" s="78">
        <f t="shared" si="29"/>
        <v>3.2498292411859975E-3</v>
      </c>
      <c r="Q91" s="86">
        <f t="shared" si="30"/>
        <v>4.8188777234069502E-2</v>
      </c>
      <c r="R91" s="76">
        <f t="shared" si="31"/>
        <v>0.76193146859064287</v>
      </c>
      <c r="S91" s="82">
        <f t="shared" si="32"/>
        <v>8.9999999999999998E-4</v>
      </c>
      <c r="T91" s="78">
        <f t="shared" si="36"/>
        <v>1.9526678723921158</v>
      </c>
      <c r="U91" s="78">
        <f t="shared" si="33"/>
        <v>1.9517678723921159</v>
      </c>
      <c r="V91" s="78">
        <f t="shared" si="34"/>
        <v>1.887155616255181</v>
      </c>
      <c r="W91" s="83">
        <f t="shared" si="35"/>
        <v>2.5616055417717987</v>
      </c>
    </row>
    <row r="92" spans="1:23" ht="15.75" customHeight="1" x14ac:dyDescent="0.45">
      <c r="A92" s="88" t="b">
        <f t="shared" si="21"/>
        <v>1</v>
      </c>
      <c r="B92" s="80">
        <v>44237</v>
      </c>
      <c r="C92" s="74">
        <v>431</v>
      </c>
      <c r="D92" s="78">
        <f t="shared" si="22"/>
        <v>2.2556589127635807E-3</v>
      </c>
      <c r="E92" s="75"/>
      <c r="F92" s="80">
        <v>44237</v>
      </c>
      <c r="G92" s="74">
        <v>43.779998999999997</v>
      </c>
      <c r="H92" s="78">
        <f t="shared" si="23"/>
        <v>1.0618628808864106E-2</v>
      </c>
      <c r="I92" s="75"/>
      <c r="J92" s="87">
        <f t="shared" si="24"/>
        <v>-0.19043485421396492</v>
      </c>
      <c r="K92" s="87">
        <f t="shared" si="25"/>
        <v>-0.32766936551624087</v>
      </c>
      <c r="L92" s="87"/>
      <c r="M92" s="81">
        <f t="shared" si="26"/>
        <v>313.59138076846074</v>
      </c>
      <c r="N92" s="81">
        <f t="shared" si="27"/>
        <v>24.392689979779156</v>
      </c>
      <c r="O92" s="81">
        <f t="shared" si="28"/>
        <v>337.9840707482399</v>
      </c>
      <c r="P92" s="78">
        <f t="shared" si="29"/>
        <v>2.8545869765113085E-3</v>
      </c>
      <c r="Q92" s="86">
        <f t="shared" si="30"/>
        <v>4.818861777548146E-2</v>
      </c>
      <c r="R92" s="76">
        <f t="shared" si="31"/>
        <v>0.76192894732898941</v>
      </c>
      <c r="S92" s="82">
        <f t="shared" si="32"/>
        <v>8.9999999999999998E-4</v>
      </c>
      <c r="T92" s="78">
        <f t="shared" si="36"/>
        <v>2.0587674736584352</v>
      </c>
      <c r="U92" s="78">
        <f t="shared" si="33"/>
        <v>2.057867473658435</v>
      </c>
      <c r="V92" s="78">
        <f t="shared" si="34"/>
        <v>1.885071349928183</v>
      </c>
      <c r="W92" s="83">
        <f t="shared" si="35"/>
        <v>2.700865324611271</v>
      </c>
    </row>
    <row r="93" spans="1:23" ht="15.75" customHeight="1" x14ac:dyDescent="0.45">
      <c r="A93" s="88" t="b">
        <f t="shared" si="21"/>
        <v>1</v>
      </c>
      <c r="B93" s="80">
        <v>44236</v>
      </c>
      <c r="C93" s="74">
        <v>430.02999899999998</v>
      </c>
      <c r="D93" s="78">
        <f t="shared" si="22"/>
        <v>4.6785621317814163E-2</v>
      </c>
      <c r="E93" s="75"/>
      <c r="F93" s="80">
        <v>44236</v>
      </c>
      <c r="G93" s="74">
        <v>43.32</v>
      </c>
      <c r="H93" s="78">
        <f t="shared" si="23"/>
        <v>-2.3224307698954116E-2</v>
      </c>
      <c r="I93" s="75"/>
      <c r="J93" s="87">
        <f t="shared" si="24"/>
        <v>-0.19051533904086498</v>
      </c>
      <c r="K93" s="87">
        <f t="shared" si="25"/>
        <v>-0.32521496780053899</v>
      </c>
      <c r="L93" s="87"/>
      <c r="M93" s="81">
        <f t="shared" si="26"/>
        <v>312.88561753658877</v>
      </c>
      <c r="N93" s="81">
        <f t="shared" si="27"/>
        <v>24.136394565107988</v>
      </c>
      <c r="O93" s="81">
        <f t="shared" si="28"/>
        <v>337.02201210169676</v>
      </c>
      <c r="P93" s="78">
        <f t="shared" si="29"/>
        <v>4.1439816460496326E-2</v>
      </c>
      <c r="Q93" s="86">
        <f t="shared" si="30"/>
        <v>4.8188310104124693E-2</v>
      </c>
      <c r="R93" s="76">
        <f t="shared" si="31"/>
        <v>0.76192408261769851</v>
      </c>
      <c r="S93" s="82">
        <f t="shared" si="32"/>
        <v>8.9999999999999998E-4</v>
      </c>
      <c r="T93" s="78">
        <f t="shared" si="36"/>
        <v>2.0498056504631137</v>
      </c>
      <c r="U93" s="78">
        <f t="shared" si="33"/>
        <v>2.0489056504631136</v>
      </c>
      <c r="V93" s="78">
        <f t="shared" si="34"/>
        <v>1.8793114791371748</v>
      </c>
      <c r="W93" s="83">
        <f t="shared" si="35"/>
        <v>2.6891204743441195</v>
      </c>
    </row>
    <row r="94" spans="1:23" ht="15.75" customHeight="1" x14ac:dyDescent="0.45">
      <c r="A94" s="88" t="b">
        <f t="shared" si="21"/>
        <v>1</v>
      </c>
      <c r="B94" s="80">
        <v>44235</v>
      </c>
      <c r="C94" s="74">
        <v>410.80999800000001</v>
      </c>
      <c r="D94" s="78">
        <f t="shared" si="22"/>
        <v>-2.0925184307778344E-2</v>
      </c>
      <c r="E94" s="75"/>
      <c r="F94" s="80">
        <v>44235</v>
      </c>
      <c r="G94" s="74">
        <v>44.349997999999999</v>
      </c>
      <c r="H94" s="78">
        <f t="shared" si="23"/>
        <v>5.2444211021457132E-2</v>
      </c>
      <c r="I94" s="75"/>
      <c r="J94" s="87">
        <f t="shared" si="24"/>
        <v>-0.18997908928277224</v>
      </c>
      <c r="K94" s="87">
        <f t="shared" si="25"/>
        <v>-0.31913825748945845</v>
      </c>
      <c r="L94" s="87"/>
      <c r="M94" s="81">
        <f t="shared" si="26"/>
        <v>298.90133296127277</v>
      </c>
      <c r="N94" s="81">
        <f t="shared" si="27"/>
        <v>24.710273561628583</v>
      </c>
      <c r="O94" s="81">
        <f t="shared" si="28"/>
        <v>323.61160652290135</v>
      </c>
      <c r="P94" s="78">
        <f t="shared" si="29"/>
        <v>-1.5685523269562629E-2</v>
      </c>
      <c r="Q94" s="86">
        <f t="shared" si="30"/>
        <v>4.813678786506316E-2</v>
      </c>
      <c r="R94" s="76">
        <f t="shared" si="31"/>
        <v>0.76110944448976781</v>
      </c>
      <c r="S94" s="82">
        <f t="shared" si="32"/>
        <v>8.9999999999999998E-4</v>
      </c>
      <c r="T94" s="78">
        <f t="shared" si="36"/>
        <v>1.9411045384381307</v>
      </c>
      <c r="U94" s="78">
        <f t="shared" si="33"/>
        <v>1.9402045384381308</v>
      </c>
      <c r="V94" s="78">
        <f t="shared" si="34"/>
        <v>1.8734634042638663</v>
      </c>
      <c r="W94" s="83">
        <f t="shared" si="35"/>
        <v>2.5491794281160236</v>
      </c>
    </row>
    <row r="95" spans="1:23" ht="15.75" customHeight="1" x14ac:dyDescent="0.45">
      <c r="A95" s="88" t="b">
        <f t="shared" si="21"/>
        <v>1</v>
      </c>
      <c r="B95" s="80">
        <v>44232</v>
      </c>
      <c r="C95" s="74">
        <v>419.58999599999999</v>
      </c>
      <c r="D95" s="78">
        <f t="shared" si="22"/>
        <v>7.5926930008727966E-2</v>
      </c>
      <c r="E95" s="75"/>
      <c r="F95" s="80">
        <v>44232</v>
      </c>
      <c r="G95" s="74">
        <v>42.139999000000003</v>
      </c>
      <c r="H95" s="78">
        <f t="shared" si="23"/>
        <v>-6.3664465927845137E-3</v>
      </c>
      <c r="I95" s="75"/>
      <c r="J95" s="87">
        <f t="shared" si="24"/>
        <v>-0.18885728195623894</v>
      </c>
      <c r="K95" s="87">
        <f t="shared" si="25"/>
        <v>-0.29774170610494838</v>
      </c>
      <c r="L95" s="87"/>
      <c r="M95" s="81">
        <f t="shared" si="26"/>
        <v>305.28957355515752</v>
      </c>
      <c r="N95" s="81">
        <f t="shared" si="27"/>
        <v>23.478939123667043</v>
      </c>
      <c r="O95" s="81">
        <f t="shared" si="28"/>
        <v>328.76851267882455</v>
      </c>
      <c r="P95" s="78">
        <f t="shared" si="29"/>
        <v>6.9600648052954961E-2</v>
      </c>
      <c r="Q95" s="86">
        <f t="shared" si="30"/>
        <v>4.8118330885184468E-2</v>
      </c>
      <c r="R95" s="76">
        <f t="shared" si="31"/>
        <v>0.76081761401404502</v>
      </c>
      <c r="S95" s="82">
        <f t="shared" si="32"/>
        <v>8.9999999999999998E-4</v>
      </c>
      <c r="T95" s="78">
        <f t="shared" si="36"/>
        <v>2.0054381393881506</v>
      </c>
      <c r="U95" s="78">
        <f t="shared" si="33"/>
        <v>2.0045381393881505</v>
      </c>
      <c r="V95" s="78">
        <f t="shared" si="34"/>
        <v>1.8710797923290714</v>
      </c>
      <c r="W95" s="83">
        <f t="shared" si="35"/>
        <v>2.6347157353682742</v>
      </c>
    </row>
    <row r="96" spans="1:23" ht="15.75" customHeight="1" x14ac:dyDescent="0.45">
      <c r="A96" s="88" t="b">
        <f t="shared" si="21"/>
        <v>1</v>
      </c>
      <c r="B96" s="80">
        <v>44231</v>
      </c>
      <c r="C96" s="74">
        <v>389.98001099999999</v>
      </c>
      <c r="D96" s="78">
        <f t="shared" si="22"/>
        <v>2.4995426643374064E-2</v>
      </c>
      <c r="E96" s="75"/>
      <c r="F96" s="80">
        <v>44231</v>
      </c>
      <c r="G96" s="74">
        <v>42.41</v>
      </c>
      <c r="H96" s="78">
        <f t="shared" si="23"/>
        <v>8.8011177735223267E-3</v>
      </c>
      <c r="I96" s="75"/>
      <c r="J96" s="87">
        <f t="shared" si="24"/>
        <v>-0.1890012873042321</v>
      </c>
      <c r="K96" s="87">
        <f t="shared" si="25"/>
        <v>-0.30093794835840387</v>
      </c>
      <c r="L96" s="87"/>
      <c r="M96" s="81">
        <f t="shared" si="26"/>
        <v>283.74563833315426</v>
      </c>
      <c r="N96" s="81">
        <f t="shared" si="27"/>
        <v>23.629374272996994</v>
      </c>
      <c r="O96" s="81">
        <f t="shared" si="28"/>
        <v>307.37501260615124</v>
      </c>
      <c r="P96" s="78">
        <f t="shared" si="29"/>
        <v>2.3732067486347708E-2</v>
      </c>
      <c r="Q96" s="86">
        <f t="shared" si="30"/>
        <v>4.7947415318778212E-2</v>
      </c>
      <c r="R96" s="76">
        <f t="shared" si="31"/>
        <v>0.75811520162693735</v>
      </c>
      <c r="S96" s="82">
        <f t="shared" si="32"/>
        <v>8.9999999999999998E-4</v>
      </c>
      <c r="T96" s="78">
        <f t="shared" si="36"/>
        <v>1.8065413389579441</v>
      </c>
      <c r="U96" s="78">
        <f t="shared" si="33"/>
        <v>1.8056413389579442</v>
      </c>
      <c r="V96" s="78">
        <f t="shared" si="34"/>
        <v>1.8661368905861424</v>
      </c>
      <c r="W96" s="83">
        <f t="shared" si="35"/>
        <v>2.3817506034478471</v>
      </c>
    </row>
    <row r="97" spans="1:23" ht="15.75" customHeight="1" x14ac:dyDescent="0.45">
      <c r="A97" s="88" t="b">
        <f t="shared" si="21"/>
        <v>1</v>
      </c>
      <c r="B97" s="80">
        <v>44230</v>
      </c>
      <c r="C97" s="74">
        <v>380.47000100000002</v>
      </c>
      <c r="D97" s="78">
        <f t="shared" si="22"/>
        <v>-2.9016933228020902E-2</v>
      </c>
      <c r="E97" s="75"/>
      <c r="F97" s="80">
        <v>44230</v>
      </c>
      <c r="G97" s="74">
        <v>42.040000999999997</v>
      </c>
      <c r="H97" s="78">
        <f t="shared" si="23"/>
        <v>2.9635046307369572E-2</v>
      </c>
      <c r="I97" s="75"/>
      <c r="J97" s="87">
        <f t="shared" si="24"/>
        <v>-0.18932975833688293</v>
      </c>
      <c r="K97" s="87">
        <f t="shared" si="25"/>
        <v>-0.27613848681906161</v>
      </c>
      <c r="L97" s="87"/>
      <c r="M97" s="81">
        <f t="shared" si="26"/>
        <v>276.82624815444927</v>
      </c>
      <c r="N97" s="81">
        <f t="shared" si="27"/>
        <v>23.423223722380758</v>
      </c>
      <c r="O97" s="81">
        <f t="shared" si="28"/>
        <v>300.24947187683006</v>
      </c>
      <c r="P97" s="78">
        <f t="shared" si="29"/>
        <v>-2.4682725836682629E-2</v>
      </c>
      <c r="Q97" s="86">
        <f t="shared" si="30"/>
        <v>4.7937559544918289E-2</v>
      </c>
      <c r="R97" s="76">
        <f t="shared" si="31"/>
        <v>0.75795936815943277</v>
      </c>
      <c r="S97" s="82">
        <f t="shared" si="32"/>
        <v>8.9999999999999998E-4</v>
      </c>
      <c r="T97" s="78">
        <f t="shared" si="36"/>
        <v>1.7602272585642349</v>
      </c>
      <c r="U97" s="78">
        <f t="shared" si="33"/>
        <v>1.759327258564235</v>
      </c>
      <c r="V97" s="78">
        <f t="shared" si="34"/>
        <v>1.8684636425718426</v>
      </c>
      <c r="W97" s="83">
        <f t="shared" si="35"/>
        <v>2.3211366366991979</v>
      </c>
    </row>
    <row r="98" spans="1:23" ht="15.75" customHeight="1" x14ac:dyDescent="0.45">
      <c r="A98" s="88" t="b">
        <f t="shared" si="21"/>
        <v>1</v>
      </c>
      <c r="B98" s="80">
        <v>44229</v>
      </c>
      <c r="C98" s="74">
        <v>391.83999599999999</v>
      </c>
      <c r="D98" s="78">
        <f t="shared" si="22"/>
        <v>2.5947171423114535E-2</v>
      </c>
      <c r="E98" s="75"/>
      <c r="F98" s="80">
        <v>44229</v>
      </c>
      <c r="G98" s="74">
        <v>40.830002</v>
      </c>
      <c r="H98" s="78">
        <f t="shared" si="23"/>
        <v>2.2283500808299994E-2</v>
      </c>
      <c r="I98" s="75"/>
      <c r="J98" s="87">
        <f t="shared" si="24"/>
        <v>-0.18823604011433454</v>
      </c>
      <c r="K98" s="87">
        <f t="shared" si="25"/>
        <v>-0.261795194271357</v>
      </c>
      <c r="L98" s="87"/>
      <c r="M98" s="81">
        <f t="shared" si="26"/>
        <v>285.09894521101654</v>
      </c>
      <c r="N98" s="81">
        <f t="shared" si="27"/>
        <v>22.749054440585144</v>
      </c>
      <c r="O98" s="81">
        <f t="shared" si="28"/>
        <v>307.8479996516017</v>
      </c>
      <c r="P98" s="78">
        <f t="shared" si="29"/>
        <v>2.5675538703501033E-2</v>
      </c>
      <c r="Q98" s="86">
        <f t="shared" si="30"/>
        <v>4.7914524089132896E-2</v>
      </c>
      <c r="R98" s="76">
        <f t="shared" si="31"/>
        <v>0.75759514562332309</v>
      </c>
      <c r="S98" s="82">
        <f t="shared" ref="S98:S122" si="37">0.09%</f>
        <v>8.9999999999999998E-4</v>
      </c>
      <c r="T98" s="78">
        <f t="shared" si="36"/>
        <v>1.8414644059371299</v>
      </c>
      <c r="U98" s="78">
        <f t="shared" ref="U98:U122" si="38">T98-S98</f>
        <v>1.84056440593713</v>
      </c>
      <c r="V98" s="78">
        <f t="shared" ref="V98:V122" si="39">AVERAGE(U98:U600)</f>
        <v>1.8728290979321469</v>
      </c>
      <c r="W98" s="83">
        <f t="shared" ref="W98:W122" si="40">U98/R98</f>
        <v>2.4294828399709152</v>
      </c>
    </row>
    <row r="99" spans="1:23" ht="15.75" customHeight="1" x14ac:dyDescent="0.45">
      <c r="A99" s="88" t="b">
        <f t="shared" si="21"/>
        <v>1</v>
      </c>
      <c r="B99" s="80">
        <v>44228</v>
      </c>
      <c r="C99" s="74">
        <v>381.92999300000002</v>
      </c>
      <c r="D99" s="78">
        <f t="shared" si="22"/>
        <v>2.650035158571673E-2</v>
      </c>
      <c r="E99" s="75"/>
      <c r="F99" s="80">
        <v>44228</v>
      </c>
      <c r="G99" s="74">
        <v>39.939999</v>
      </c>
      <c r="H99" s="78">
        <f t="shared" si="23"/>
        <v>-1.250387534364128E-3</v>
      </c>
      <c r="I99" s="75"/>
      <c r="J99" s="87">
        <f t="shared" si="24"/>
        <v>-0.18839031660681974</v>
      </c>
      <c r="K99" s="87">
        <f t="shared" si="25"/>
        <v>-0.26917556768653056</v>
      </c>
      <c r="L99" s="87"/>
      <c r="M99" s="81">
        <f t="shared" si="26"/>
        <v>277.88852404120314</v>
      </c>
      <c r="N99" s="81">
        <f t="shared" si="27"/>
        <v>22.253175780102001</v>
      </c>
      <c r="O99" s="81">
        <f t="shared" si="28"/>
        <v>300.14169982130517</v>
      </c>
      <c r="P99" s="78">
        <f t="shared" si="29"/>
        <v>2.4390028577289113E-2</v>
      </c>
      <c r="Q99" s="86">
        <f t="shared" si="30"/>
        <v>4.7897594368895499E-2</v>
      </c>
      <c r="R99" s="76">
        <f t="shared" si="31"/>
        <v>0.75732746324282496</v>
      </c>
      <c r="S99" s="82">
        <f t="shared" si="37"/>
        <v>8.9999999999999998E-4</v>
      </c>
      <c r="T99" s="78">
        <f t="shared" si="36"/>
        <v>1.7561970982581459</v>
      </c>
      <c r="U99" s="78">
        <f t="shared" si="38"/>
        <v>1.7552970982581459</v>
      </c>
      <c r="V99" s="78">
        <f t="shared" si="39"/>
        <v>1.874173460098606</v>
      </c>
      <c r="W99" s="83">
        <f t="shared" si="40"/>
        <v>2.3177518094247929</v>
      </c>
    </row>
    <row r="100" spans="1:23" ht="15.75" customHeight="1" x14ac:dyDescent="0.45">
      <c r="A100" s="88" t="b">
        <f t="shared" si="21"/>
        <v>1</v>
      </c>
      <c r="B100" s="80">
        <v>44225</v>
      </c>
      <c r="C100" s="74">
        <v>372.07000699999998</v>
      </c>
      <c r="D100" s="78">
        <f t="shared" si="22"/>
        <v>-1.7221767793357157E-2</v>
      </c>
      <c r="E100" s="75"/>
      <c r="F100" s="80">
        <v>44225</v>
      </c>
      <c r="G100" s="74">
        <v>39.990001999999997</v>
      </c>
      <c r="H100" s="78">
        <f t="shared" si="23"/>
        <v>-6.0164443247108013E-2</v>
      </c>
      <c r="I100" s="75"/>
      <c r="J100" s="87">
        <f t="shared" si="24"/>
        <v>-0.18980047417254298</v>
      </c>
      <c r="K100" s="87">
        <f t="shared" si="25"/>
        <v>-0.26468251402241794</v>
      </c>
      <c r="L100" s="87"/>
      <c r="M100" s="81">
        <f t="shared" si="26"/>
        <v>270.71449475095324</v>
      </c>
      <c r="N100" s="81">
        <f t="shared" si="27"/>
        <v>22.281035709405764</v>
      </c>
      <c r="O100" s="81">
        <f t="shared" si="28"/>
        <v>292.99553046035902</v>
      </c>
      <c r="P100" s="78">
        <f t="shared" si="29"/>
        <v>-2.0624758220628592E-2</v>
      </c>
      <c r="Q100" s="86">
        <f t="shared" si="30"/>
        <v>4.8149983909056226E-2</v>
      </c>
      <c r="R100" s="76">
        <f t="shared" si="31"/>
        <v>0.76131809226537717</v>
      </c>
      <c r="S100" s="82">
        <f t="shared" si="37"/>
        <v>8.9999999999999998E-4</v>
      </c>
      <c r="T100" s="78">
        <f t="shared" si="36"/>
        <v>1.7543717228947409</v>
      </c>
      <c r="U100" s="78">
        <f t="shared" si="38"/>
        <v>1.753471722894741</v>
      </c>
      <c r="V100" s="78">
        <f t="shared" si="39"/>
        <v>1.8793419975699299</v>
      </c>
      <c r="W100" s="83">
        <f t="shared" si="40"/>
        <v>2.3032051132229272</v>
      </c>
    </row>
    <row r="101" spans="1:23" ht="15.75" customHeight="1" x14ac:dyDescent="0.45">
      <c r="A101" s="88" t="b">
        <f t="shared" si="21"/>
        <v>1</v>
      </c>
      <c r="B101" s="80">
        <v>44224</v>
      </c>
      <c r="C101" s="74">
        <v>378.58999599999999</v>
      </c>
      <c r="D101" s="78">
        <f t="shared" si="22"/>
        <v>2.1173885234231138E-2</v>
      </c>
      <c r="E101" s="75"/>
      <c r="F101" s="80">
        <v>44224</v>
      </c>
      <c r="G101" s="74">
        <v>42.549999</v>
      </c>
      <c r="H101" s="78">
        <f t="shared" si="23"/>
        <v>4.0087973600586801E-2</v>
      </c>
      <c r="I101" s="75"/>
      <c r="J101" s="87">
        <f t="shared" si="24"/>
        <v>-0.1890109384678739</v>
      </c>
      <c r="K101" s="87">
        <f t="shared" si="25"/>
        <v>-0.30466200252796638</v>
      </c>
      <c r="L101" s="87"/>
      <c r="M101" s="81">
        <f t="shared" si="26"/>
        <v>275.4583749205708</v>
      </c>
      <c r="N101" s="81">
        <f t="shared" si="27"/>
        <v>23.707376837695072</v>
      </c>
      <c r="O101" s="81">
        <f t="shared" si="28"/>
        <v>299.16575175826586</v>
      </c>
      <c r="P101" s="78">
        <f t="shared" si="29"/>
        <v>2.2647598423927828E-2</v>
      </c>
      <c r="Q101" s="86">
        <f t="shared" si="30"/>
        <v>4.812519721527736E-2</v>
      </c>
      <c r="R101" s="76">
        <f t="shared" si="31"/>
        <v>0.76092618022534542</v>
      </c>
      <c r="S101" s="82">
        <f t="shared" si="37"/>
        <v>8.9999999999999998E-4</v>
      </c>
      <c r="T101" s="78">
        <f t="shared" si="36"/>
        <v>1.8352158404695564</v>
      </c>
      <c r="U101" s="78">
        <f t="shared" si="38"/>
        <v>1.8343158404695565</v>
      </c>
      <c r="V101" s="78">
        <f t="shared" si="39"/>
        <v>1.8850633736915297</v>
      </c>
      <c r="W101" s="83">
        <f t="shared" si="40"/>
        <v>2.4106357333195327</v>
      </c>
    </row>
    <row r="102" spans="1:23" ht="15.75" customHeight="1" x14ac:dyDescent="0.45">
      <c r="A102" s="88" t="b">
        <f t="shared" si="21"/>
        <v>1</v>
      </c>
      <c r="B102" s="80">
        <v>44223</v>
      </c>
      <c r="C102" s="74">
        <v>370.73998999999998</v>
      </c>
      <c r="D102" s="78">
        <f t="shared" si="22"/>
        <v>-9.7492584036997787E-3</v>
      </c>
      <c r="E102" s="75"/>
      <c r="F102" s="80">
        <v>44223</v>
      </c>
      <c r="G102" s="74">
        <v>40.909999999999997</v>
      </c>
      <c r="H102" s="78">
        <f t="shared" si="23"/>
        <v>-8.2424242424242733E-3</v>
      </c>
      <c r="I102" s="75"/>
      <c r="J102" s="87">
        <f t="shared" si="24"/>
        <v>-0.19028839841706002</v>
      </c>
      <c r="K102" s="87">
        <f t="shared" si="25"/>
        <v>-0.32279305320339752</v>
      </c>
      <c r="L102" s="87"/>
      <c r="M102" s="81">
        <f t="shared" si="26"/>
        <v>269.74678740182208</v>
      </c>
      <c r="N102" s="81">
        <f t="shared" si="27"/>
        <v>22.793626538748104</v>
      </c>
      <c r="O102" s="81">
        <f t="shared" si="28"/>
        <v>292.5404139405702</v>
      </c>
      <c r="P102" s="78">
        <f t="shared" si="29"/>
        <v>-9.6320161711302976E-3</v>
      </c>
      <c r="Q102" s="86">
        <f t="shared" si="30"/>
        <v>4.8124499659839212E-2</v>
      </c>
      <c r="R102" s="76">
        <f t="shared" si="31"/>
        <v>0.76091515090545159</v>
      </c>
      <c r="S102" s="82">
        <f t="shared" si="37"/>
        <v>8.9999999999999998E-4</v>
      </c>
      <c r="T102" s="78">
        <f t="shared" si="36"/>
        <v>2.0099509339987769</v>
      </c>
      <c r="U102" s="78">
        <f t="shared" si="38"/>
        <v>2.0090509339987768</v>
      </c>
      <c r="V102" s="78">
        <f t="shared" si="39"/>
        <v>1.8874799228925758</v>
      </c>
      <c r="W102" s="83">
        <f t="shared" si="40"/>
        <v>2.6403087540156154</v>
      </c>
    </row>
    <row r="103" spans="1:23" ht="15.75" customHeight="1" x14ac:dyDescent="0.45">
      <c r="A103" s="88" t="b">
        <f t="shared" si="21"/>
        <v>1</v>
      </c>
      <c r="B103" s="80">
        <v>44222</v>
      </c>
      <c r="C103" s="74">
        <v>374.39001500000001</v>
      </c>
      <c r="D103" s="78">
        <f t="shared" si="22"/>
        <v>-4.4509028350604551E-2</v>
      </c>
      <c r="E103" s="75"/>
      <c r="F103" s="80">
        <v>44222</v>
      </c>
      <c r="G103" s="74">
        <v>41.25</v>
      </c>
      <c r="H103" s="78">
        <f t="shared" si="23"/>
        <v>2.1545294166783302E-2</v>
      </c>
      <c r="I103" s="75"/>
      <c r="J103" s="87">
        <f t="shared" si="24"/>
        <v>-0.19018790335973806</v>
      </c>
      <c r="K103" s="87">
        <f t="shared" si="25"/>
        <v>-0.323495185005298</v>
      </c>
      <c r="L103" s="87"/>
      <c r="M103" s="81">
        <f t="shared" si="26"/>
        <v>272.40250986026621</v>
      </c>
      <c r="N103" s="81">
        <f t="shared" si="27"/>
        <v>22.98306269184452</v>
      </c>
      <c r="O103" s="81">
        <f t="shared" si="28"/>
        <v>295.38557255211072</v>
      </c>
      <c r="P103" s="78">
        <f t="shared" si="29"/>
        <v>-3.9677558035724148E-2</v>
      </c>
      <c r="Q103" s="86">
        <f t="shared" si="30"/>
        <v>4.8114899880371043E-2</v>
      </c>
      <c r="R103" s="76">
        <f t="shared" si="31"/>
        <v>0.7607633650646779</v>
      </c>
      <c r="S103" s="82">
        <f t="shared" si="37"/>
        <v>8.9999999999999998E-4</v>
      </c>
      <c r="T103" s="78">
        <f t="shared" ref="T103:T122" si="41">O103/O352-1</f>
        <v>2.0279134650347808</v>
      </c>
      <c r="U103" s="78">
        <f t="shared" si="38"/>
        <v>2.0270134650347806</v>
      </c>
      <c r="V103" s="78">
        <f t="shared" si="39"/>
        <v>1.8814013723372658</v>
      </c>
      <c r="W103" s="83">
        <f t="shared" si="40"/>
        <v>2.6644467361575037</v>
      </c>
    </row>
    <row r="104" spans="1:23" ht="15.75" customHeight="1" x14ac:dyDescent="0.45">
      <c r="A104" s="88" t="b">
        <f t="shared" si="21"/>
        <v>1</v>
      </c>
      <c r="B104" s="80">
        <v>44221</v>
      </c>
      <c r="C104" s="74">
        <v>391.82998700000002</v>
      </c>
      <c r="D104" s="78">
        <f t="shared" si="22"/>
        <v>2.1987462524582169E-2</v>
      </c>
      <c r="E104" s="75"/>
      <c r="F104" s="80">
        <v>44221</v>
      </c>
      <c r="G104" s="74">
        <v>40.380001</v>
      </c>
      <c r="H104" s="78">
        <f t="shared" si="23"/>
        <v>-4.1765496956941095E-2</v>
      </c>
      <c r="I104" s="75"/>
      <c r="J104" s="87">
        <f t="shared" si="24"/>
        <v>-0.18974236589235935</v>
      </c>
      <c r="K104" s="87">
        <f t="shared" si="25"/>
        <v>-0.31979248820721212</v>
      </c>
      <c r="L104" s="87"/>
      <c r="M104" s="81">
        <f t="shared" si="26"/>
        <v>285.09166276059869</v>
      </c>
      <c r="N104" s="81">
        <f t="shared" si="27"/>
        <v>22.498329563145315</v>
      </c>
      <c r="O104" s="81">
        <f t="shared" si="28"/>
        <v>307.58999232374401</v>
      </c>
      <c r="P104" s="78">
        <f t="shared" si="29"/>
        <v>1.7038161519082884E-2</v>
      </c>
      <c r="Q104" s="86">
        <f t="shared" si="30"/>
        <v>4.8029518650286977E-2</v>
      </c>
      <c r="R104" s="76">
        <f t="shared" si="31"/>
        <v>0.75941336928221514</v>
      </c>
      <c r="S104" s="82">
        <f t="shared" si="37"/>
        <v>8.9999999999999998E-4</v>
      </c>
      <c r="T104" s="78">
        <f t="shared" si="41"/>
        <v>2.222846242586153</v>
      </c>
      <c r="U104" s="78">
        <f t="shared" si="38"/>
        <v>2.2219462425861529</v>
      </c>
      <c r="V104" s="78">
        <f t="shared" si="39"/>
        <v>1.8737375779847651</v>
      </c>
      <c r="W104" s="83">
        <f t="shared" si="40"/>
        <v>2.9258719064773637</v>
      </c>
    </row>
    <row r="105" spans="1:23" ht="15.75" customHeight="1" x14ac:dyDescent="0.45">
      <c r="A105" s="88" t="b">
        <f t="shared" si="21"/>
        <v>1</v>
      </c>
      <c r="B105" s="80">
        <v>44218</v>
      </c>
      <c r="C105" s="74">
        <v>383.39999399999999</v>
      </c>
      <c r="D105" s="78">
        <f t="shared" si="22"/>
        <v>1.5412241140053684E-3</v>
      </c>
      <c r="E105" s="75"/>
      <c r="F105" s="80">
        <v>44218</v>
      </c>
      <c r="G105" s="74">
        <v>42.139999000000003</v>
      </c>
      <c r="H105" s="78">
        <f t="shared" si="23"/>
        <v>-1.0565884010331095E-2</v>
      </c>
      <c r="I105" s="75"/>
      <c r="J105" s="87">
        <f t="shared" si="24"/>
        <v>-0.18932291298130041</v>
      </c>
      <c r="K105" s="87">
        <f t="shared" si="25"/>
        <v>-0.31605025756273719</v>
      </c>
      <c r="L105" s="87"/>
      <c r="M105" s="81">
        <f t="shared" si="26"/>
        <v>278.95808237837485</v>
      </c>
      <c r="N105" s="81">
        <f t="shared" si="27"/>
        <v>23.478939123667036</v>
      </c>
      <c r="O105" s="81">
        <f t="shared" si="28"/>
        <v>302.43702150204189</v>
      </c>
      <c r="P105" s="78">
        <f t="shared" si="29"/>
        <v>5.907210336357771E-4</v>
      </c>
      <c r="Q105" s="86">
        <f t="shared" si="30"/>
        <v>4.812224934754282E-2</v>
      </c>
      <c r="R105" s="76">
        <f t="shared" si="31"/>
        <v>0.76087957034393516</v>
      </c>
      <c r="S105" s="82">
        <f t="shared" si="37"/>
        <v>8.9999999999999998E-4</v>
      </c>
      <c r="T105" s="78">
        <f t="shared" si="41"/>
        <v>2.1849035466830125</v>
      </c>
      <c r="U105" s="78">
        <f t="shared" si="38"/>
        <v>2.1840035466830123</v>
      </c>
      <c r="V105" s="78">
        <f t="shared" si="39"/>
        <v>1.8543926521735772</v>
      </c>
      <c r="W105" s="83">
        <f t="shared" si="40"/>
        <v>2.8703669171926802</v>
      </c>
    </row>
    <row r="106" spans="1:23" ht="15.75" customHeight="1" x14ac:dyDescent="0.45">
      <c r="A106" s="88" t="b">
        <f t="shared" si="21"/>
        <v>1</v>
      </c>
      <c r="B106" s="80">
        <v>44217</v>
      </c>
      <c r="C106" s="74">
        <v>382.80999800000001</v>
      </c>
      <c r="D106" s="78">
        <f t="shared" si="22"/>
        <v>2.6149426107124896E-5</v>
      </c>
      <c r="E106" s="75"/>
      <c r="F106" s="80">
        <v>44217</v>
      </c>
      <c r="G106" s="74">
        <v>42.59</v>
      </c>
      <c r="H106" s="78">
        <f t="shared" si="23"/>
        <v>-5.7326250553342062E-2</v>
      </c>
      <c r="I106" s="75"/>
      <c r="J106" s="87">
        <f t="shared" si="24"/>
        <v>-0.18643220448505074</v>
      </c>
      <c r="K106" s="87">
        <f t="shared" si="25"/>
        <v>-0.3077093748838608</v>
      </c>
      <c r="L106" s="87"/>
      <c r="M106" s="81">
        <f t="shared" si="26"/>
        <v>278.52880706448195</v>
      </c>
      <c r="N106" s="81">
        <f t="shared" si="27"/>
        <v>23.729664001106862</v>
      </c>
      <c r="O106" s="81">
        <f t="shared" si="28"/>
        <v>302.25847106558882</v>
      </c>
      <c r="P106" s="78">
        <f t="shared" si="29"/>
        <v>-4.7276976665338033E-3</v>
      </c>
      <c r="Q106" s="86">
        <f t="shared" si="30"/>
        <v>4.8164735362647738E-2</v>
      </c>
      <c r="R106" s="76">
        <f t="shared" si="31"/>
        <v>0.76155133322611446</v>
      </c>
      <c r="S106" s="82">
        <f t="shared" si="37"/>
        <v>8.9999999999999998E-4</v>
      </c>
      <c r="T106" s="78">
        <f t="shared" si="41"/>
        <v>2.1983606877653923</v>
      </c>
      <c r="U106" s="78">
        <f t="shared" si="38"/>
        <v>2.1974606877653922</v>
      </c>
      <c r="V106" s="78">
        <f t="shared" si="39"/>
        <v>1.835003776025963</v>
      </c>
      <c r="W106" s="83">
        <f t="shared" si="40"/>
        <v>2.8855056670394372</v>
      </c>
    </row>
    <row r="107" spans="1:23" ht="15.75" customHeight="1" x14ac:dyDescent="0.45">
      <c r="A107" s="88" t="b">
        <f t="shared" si="21"/>
        <v>1</v>
      </c>
      <c r="B107" s="80">
        <v>44216</v>
      </c>
      <c r="C107" s="74">
        <v>382.79998799999998</v>
      </c>
      <c r="D107" s="78">
        <f t="shared" si="22"/>
        <v>-2.8105738290625681E-2</v>
      </c>
      <c r="E107" s="75"/>
      <c r="F107" s="80">
        <v>44216</v>
      </c>
      <c r="G107" s="74">
        <v>45.18</v>
      </c>
      <c r="H107" s="78">
        <f t="shared" si="23"/>
        <v>9.6089385474860123E-3</v>
      </c>
      <c r="I107" s="75"/>
      <c r="J107" s="87">
        <f t="shared" si="24"/>
        <v>-0.18594971727238058</v>
      </c>
      <c r="K107" s="87">
        <f t="shared" si="25"/>
        <v>-0.31184861600676128</v>
      </c>
      <c r="L107" s="87"/>
      <c r="M107" s="81">
        <f t="shared" si="26"/>
        <v>278.52152388647386</v>
      </c>
      <c r="N107" s="81">
        <f t="shared" si="27"/>
        <v>25.17272175557661</v>
      </c>
      <c r="O107" s="81">
        <f t="shared" si="28"/>
        <v>303.69424564205048</v>
      </c>
      <c r="P107" s="78">
        <f t="shared" si="29"/>
        <v>-2.5087061258124876E-2</v>
      </c>
      <c r="Q107" s="86">
        <f t="shared" si="30"/>
        <v>4.8161340230403554E-2</v>
      </c>
      <c r="R107" s="76">
        <f t="shared" si="31"/>
        <v>0.76149765147186887</v>
      </c>
      <c r="S107" s="82">
        <f t="shared" si="37"/>
        <v>8.9999999999999998E-4</v>
      </c>
      <c r="T107" s="78">
        <f t="shared" si="41"/>
        <v>2.0755120601752739</v>
      </c>
      <c r="U107" s="78">
        <f t="shared" si="38"/>
        <v>2.0746120601752738</v>
      </c>
      <c r="V107" s="78">
        <f t="shared" si="39"/>
        <v>1.8123502190422487</v>
      </c>
      <c r="W107" s="83">
        <f t="shared" si="40"/>
        <v>2.7243840557687049</v>
      </c>
    </row>
    <row r="108" spans="1:23" ht="15.75" customHeight="1" x14ac:dyDescent="0.45">
      <c r="A108" s="88" t="b">
        <f t="shared" si="21"/>
        <v>1</v>
      </c>
      <c r="B108" s="80">
        <v>44215</v>
      </c>
      <c r="C108" s="74">
        <v>393.86999500000002</v>
      </c>
      <c r="D108" s="78">
        <f t="shared" si="22"/>
        <v>2.4289381905935548E-2</v>
      </c>
      <c r="E108" s="75"/>
      <c r="F108" s="80">
        <v>44215</v>
      </c>
      <c r="G108" s="74">
        <v>44.75</v>
      </c>
      <c r="H108" s="78">
        <f t="shared" si="23"/>
        <v>1.9594463877750323E-2</v>
      </c>
      <c r="I108" s="75"/>
      <c r="J108" s="87">
        <f t="shared" si="24"/>
        <v>-0.18609491754670554</v>
      </c>
      <c r="K108" s="87">
        <f t="shared" si="25"/>
        <v>-0.31192366610626016</v>
      </c>
      <c r="L108" s="87"/>
      <c r="M108" s="81">
        <f t="shared" si="26"/>
        <v>286.57595261094377</v>
      </c>
      <c r="N108" s="81">
        <f t="shared" si="27"/>
        <v>24.933140738425262</v>
      </c>
      <c r="O108" s="81">
        <f t="shared" si="28"/>
        <v>311.50909334936904</v>
      </c>
      <c r="P108" s="78">
        <f t="shared" si="29"/>
        <v>2.3912010106997394E-2</v>
      </c>
      <c r="Q108" s="86">
        <f t="shared" si="30"/>
        <v>4.8152860312443188E-2</v>
      </c>
      <c r="R108" s="76">
        <f t="shared" si="31"/>
        <v>0.76136357219623829</v>
      </c>
      <c r="S108" s="82">
        <f t="shared" si="37"/>
        <v>8.9999999999999998E-4</v>
      </c>
      <c r="T108" s="78">
        <f t="shared" si="41"/>
        <v>2.0697863967040409</v>
      </c>
      <c r="U108" s="78">
        <f t="shared" si="38"/>
        <v>2.0688863967040407</v>
      </c>
      <c r="V108" s="78">
        <f t="shared" si="39"/>
        <v>1.7948660963000471</v>
      </c>
      <c r="W108" s="83">
        <f t="shared" si="40"/>
        <v>2.7173435560308024</v>
      </c>
    </row>
    <row r="109" spans="1:23" ht="15.75" customHeight="1" x14ac:dyDescent="0.45">
      <c r="A109" s="88" t="b">
        <f t="shared" si="21"/>
        <v>1</v>
      </c>
      <c r="B109" s="80">
        <v>44211</v>
      </c>
      <c r="C109" s="74">
        <v>384.52999899999998</v>
      </c>
      <c r="D109" s="78">
        <f t="shared" si="22"/>
        <v>3.3660605199368199E-3</v>
      </c>
      <c r="E109" s="75"/>
      <c r="F109" s="80">
        <v>44211</v>
      </c>
      <c r="G109" s="74">
        <v>43.889999000000003</v>
      </c>
      <c r="H109" s="78">
        <f t="shared" si="23"/>
        <v>-5.1847093284789425E-2</v>
      </c>
      <c r="I109" s="75"/>
      <c r="J109" s="87">
        <f t="shared" si="24"/>
        <v>-0.18565094671603524</v>
      </c>
      <c r="K109" s="87">
        <f t="shared" si="25"/>
        <v>-0.32925813319103575</v>
      </c>
      <c r="L109" s="87"/>
      <c r="M109" s="81">
        <f t="shared" si="26"/>
        <v>279.78026295430362</v>
      </c>
      <c r="N109" s="81">
        <f t="shared" si="27"/>
        <v>24.453978146957411</v>
      </c>
      <c r="O109" s="81">
        <f t="shared" si="28"/>
        <v>304.23424110126103</v>
      </c>
      <c r="P109" s="78">
        <f t="shared" si="29"/>
        <v>-1.3084589575630412E-3</v>
      </c>
      <c r="Q109" s="86">
        <f t="shared" si="30"/>
        <v>4.8152236683591497E-2</v>
      </c>
      <c r="R109" s="76">
        <f t="shared" si="31"/>
        <v>0.76135371175830857</v>
      </c>
      <c r="S109" s="82">
        <f t="shared" si="37"/>
        <v>8.9999999999999998E-4</v>
      </c>
      <c r="T109" s="78">
        <f t="shared" si="41"/>
        <v>2.0004469564528975</v>
      </c>
      <c r="U109" s="78">
        <f t="shared" si="38"/>
        <v>1.9995469564528976</v>
      </c>
      <c r="V109" s="78">
        <f t="shared" si="39"/>
        <v>1.7752932176997616</v>
      </c>
      <c r="W109" s="83">
        <f t="shared" si="40"/>
        <v>2.6263048640493829</v>
      </c>
    </row>
    <row r="110" spans="1:23" ht="15.75" customHeight="1" x14ac:dyDescent="0.45">
      <c r="A110" s="88" t="b">
        <f t="shared" si="21"/>
        <v>1</v>
      </c>
      <c r="B110" s="80">
        <v>44210</v>
      </c>
      <c r="C110" s="74">
        <v>383.23998999999998</v>
      </c>
      <c r="D110" s="78">
        <f t="shared" si="22"/>
        <v>5.103799672218412E-2</v>
      </c>
      <c r="E110" s="75"/>
      <c r="F110" s="80">
        <v>44210</v>
      </c>
      <c r="G110" s="74">
        <v>46.290000999999997</v>
      </c>
      <c r="H110" s="78">
        <f t="shared" si="23"/>
        <v>4.186362817915823E-2</v>
      </c>
      <c r="I110" s="75"/>
      <c r="J110" s="87">
        <f t="shared" si="24"/>
        <v>-0.18634135630527912</v>
      </c>
      <c r="K110" s="87">
        <f t="shared" si="25"/>
        <v>-0.31987220506508141</v>
      </c>
      <c r="L110" s="87"/>
      <c r="M110" s="81">
        <f t="shared" si="26"/>
        <v>278.84166503431817</v>
      </c>
      <c r="N110" s="81">
        <f t="shared" si="27"/>
        <v>25.791175636085946</v>
      </c>
      <c r="O110" s="81">
        <f t="shared" si="28"/>
        <v>304.63284067040411</v>
      </c>
      <c r="P110" s="78">
        <f t="shared" si="29"/>
        <v>5.0255009840573184E-2</v>
      </c>
      <c r="Q110" s="86">
        <f t="shared" si="30"/>
        <v>4.8153255870741762E-2</v>
      </c>
      <c r="R110" s="76">
        <f t="shared" si="31"/>
        <v>0.76136982652209262</v>
      </c>
      <c r="S110" s="82">
        <f t="shared" si="37"/>
        <v>8.9999999999999998E-4</v>
      </c>
      <c r="T110" s="78">
        <f t="shared" si="41"/>
        <v>1.9396996689145256</v>
      </c>
      <c r="U110" s="78">
        <f t="shared" si="38"/>
        <v>1.9387996689145257</v>
      </c>
      <c r="V110" s="78">
        <f t="shared" si="39"/>
        <v>1.7580429301033667</v>
      </c>
      <c r="W110" s="83">
        <f t="shared" si="40"/>
        <v>2.5464624435813095</v>
      </c>
    </row>
    <row r="111" spans="1:23" ht="15.75" customHeight="1" x14ac:dyDescent="0.45">
      <c r="A111" s="88" t="b">
        <f t="shared" si="21"/>
        <v>1</v>
      </c>
      <c r="B111" s="80">
        <v>44209</v>
      </c>
      <c r="C111" s="74">
        <v>364.63000499999998</v>
      </c>
      <c r="D111" s="78">
        <f t="shared" si="22"/>
        <v>2.1916445850264532E-2</v>
      </c>
      <c r="E111" s="75"/>
      <c r="F111" s="80">
        <v>44209</v>
      </c>
      <c r="G111" s="74">
        <v>44.43</v>
      </c>
      <c r="H111" s="78">
        <f t="shared" si="23"/>
        <v>7.9400631606141303E-3</v>
      </c>
      <c r="I111" s="75"/>
      <c r="J111" s="87">
        <f t="shared" si="24"/>
        <v>-0.18880368062432401</v>
      </c>
      <c r="K111" s="87">
        <f t="shared" si="25"/>
        <v>-0.33939332430444025</v>
      </c>
      <c r="L111" s="87"/>
      <c r="M111" s="81">
        <f t="shared" si="26"/>
        <v>265.30122212891138</v>
      </c>
      <c r="N111" s="81">
        <f t="shared" si="27"/>
        <v>24.754847888452165</v>
      </c>
      <c r="O111" s="81">
        <f t="shared" si="28"/>
        <v>290.05607001736354</v>
      </c>
      <c r="P111" s="78">
        <f t="shared" si="29"/>
        <v>2.0708520433392552E-2</v>
      </c>
      <c r="Q111" s="86">
        <f t="shared" si="30"/>
        <v>4.8070180929314033E-2</v>
      </c>
      <c r="R111" s="76">
        <f t="shared" si="31"/>
        <v>0.76005629636510907</v>
      </c>
      <c r="S111" s="82">
        <f t="shared" si="37"/>
        <v>8.9999999999999998E-4</v>
      </c>
      <c r="T111" s="78">
        <f t="shared" si="41"/>
        <v>1.7636382417534042</v>
      </c>
      <c r="U111" s="78">
        <f t="shared" si="38"/>
        <v>1.7627382417534043</v>
      </c>
      <c r="V111" s="78">
        <f t="shared" si="39"/>
        <v>1.7429798685357698</v>
      </c>
      <c r="W111" s="83">
        <f t="shared" si="40"/>
        <v>2.3192206290290844</v>
      </c>
    </row>
    <row r="112" spans="1:23" ht="15.75" customHeight="1" x14ac:dyDescent="0.45">
      <c r="A112" s="88" t="b">
        <f t="shared" si="21"/>
        <v>1</v>
      </c>
      <c r="B112" s="80">
        <v>44208</v>
      </c>
      <c r="C112" s="74">
        <v>356.80999800000001</v>
      </c>
      <c r="D112" s="78">
        <f t="shared" si="22"/>
        <v>5.655742355576332E-2</v>
      </c>
      <c r="E112" s="75"/>
      <c r="F112" s="80">
        <v>44208</v>
      </c>
      <c r="G112" s="74">
        <v>44.080002</v>
      </c>
      <c r="H112" s="78">
        <f t="shared" si="23"/>
        <v>3.2318523833289925E-2</v>
      </c>
      <c r="I112" s="75"/>
      <c r="J112" s="87">
        <f t="shared" si="24"/>
        <v>-0.18921673729538663</v>
      </c>
      <c r="K112" s="87">
        <f t="shared" si="25"/>
        <v>-0.33900593888930519</v>
      </c>
      <c r="L112" s="87"/>
      <c r="M112" s="81">
        <f t="shared" si="26"/>
        <v>259.61146158889045</v>
      </c>
      <c r="N112" s="81">
        <f t="shared" si="27"/>
        <v>24.559841198124403</v>
      </c>
      <c r="O112" s="81">
        <f t="shared" si="28"/>
        <v>284.17130278701484</v>
      </c>
      <c r="P112" s="78">
        <f t="shared" si="29"/>
        <v>5.4417702273892754E-2</v>
      </c>
      <c r="Q112" s="86">
        <f t="shared" si="30"/>
        <v>4.8084335714734999E-2</v>
      </c>
      <c r="R112" s="76">
        <f t="shared" si="31"/>
        <v>0.76028010317371508</v>
      </c>
      <c r="S112" s="82">
        <f t="shared" si="37"/>
        <v>8.9999999999999998E-4</v>
      </c>
      <c r="T112" s="78">
        <f t="shared" si="41"/>
        <v>1.6995683293108619</v>
      </c>
      <c r="U112" s="78">
        <f t="shared" si="38"/>
        <v>1.698668329310862</v>
      </c>
      <c r="V112" s="78">
        <f t="shared" si="39"/>
        <v>1.7411836527887123</v>
      </c>
      <c r="W112" s="83">
        <f t="shared" si="40"/>
        <v>2.2342664528769554</v>
      </c>
    </row>
    <row r="113" spans="1:23" ht="15.75" customHeight="1" x14ac:dyDescent="0.45">
      <c r="A113" s="88" t="b">
        <f t="shared" si="21"/>
        <v>1</v>
      </c>
      <c r="B113" s="80">
        <v>44207</v>
      </c>
      <c r="C113" s="74">
        <v>337.709991</v>
      </c>
      <c r="D113" s="78">
        <f t="shared" si="22"/>
        <v>-3.4037912275302951E-2</v>
      </c>
      <c r="E113" s="75"/>
      <c r="F113" s="80">
        <v>44207</v>
      </c>
      <c r="G113" s="74">
        <v>42.700001</v>
      </c>
      <c r="H113" s="78">
        <f t="shared" si="23"/>
        <v>-1.3629013314182981E-2</v>
      </c>
      <c r="I113" s="75"/>
      <c r="J113" s="87">
        <f t="shared" si="24"/>
        <v>-0.19090388271251751</v>
      </c>
      <c r="K113" s="87">
        <f t="shared" si="25"/>
        <v>-0.35906561354198813</v>
      </c>
      <c r="L113" s="87"/>
      <c r="M113" s="81">
        <f t="shared" si="26"/>
        <v>245.71448347330511</v>
      </c>
      <c r="N113" s="81">
        <f t="shared" si="27"/>
        <v>23.790952725450264</v>
      </c>
      <c r="O113" s="81">
        <f t="shared" si="28"/>
        <v>269.50543619875538</v>
      </c>
      <c r="P113" s="78">
        <f t="shared" si="29"/>
        <v>-3.2270338118189801E-2</v>
      </c>
      <c r="Q113" s="86">
        <f t="shared" si="30"/>
        <v>4.7984876069137677E-2</v>
      </c>
      <c r="R113" s="76">
        <f t="shared" si="31"/>
        <v>0.75870750809691179</v>
      </c>
      <c r="S113" s="82">
        <f t="shared" si="37"/>
        <v>8.9999999999999998E-4</v>
      </c>
      <c r="T113" s="78">
        <f t="shared" si="41"/>
        <v>1.5624987500198619</v>
      </c>
      <c r="U113" s="78">
        <f t="shared" si="38"/>
        <v>1.561598750019862</v>
      </c>
      <c r="V113" s="78">
        <f t="shared" si="39"/>
        <v>1.7454351851364975</v>
      </c>
      <c r="W113" s="83">
        <f t="shared" si="40"/>
        <v>2.0582355299697319</v>
      </c>
    </row>
    <row r="114" spans="1:23" ht="15.75" customHeight="1" x14ac:dyDescent="0.45">
      <c r="A114" s="88" t="b">
        <f t="shared" si="21"/>
        <v>1</v>
      </c>
      <c r="B114" s="80">
        <v>44204</v>
      </c>
      <c r="C114" s="74">
        <v>349.60998499999999</v>
      </c>
      <c r="D114" s="78">
        <f t="shared" si="22"/>
        <v>2.0759080291970822E-2</v>
      </c>
      <c r="E114" s="75"/>
      <c r="F114" s="80">
        <v>44204</v>
      </c>
      <c r="G114" s="74">
        <v>43.290000999999997</v>
      </c>
      <c r="H114" s="78">
        <f t="shared" si="23"/>
        <v>-7.5652913242846287E-3</v>
      </c>
      <c r="I114" s="75"/>
      <c r="J114" s="87">
        <f t="shared" si="24"/>
        <v>-0.19194463590091251</v>
      </c>
      <c r="K114" s="87">
        <f t="shared" si="25"/>
        <v>-0.27352589886215312</v>
      </c>
      <c r="L114" s="87"/>
      <c r="M114" s="81">
        <f t="shared" si="26"/>
        <v>254.37280261389998</v>
      </c>
      <c r="N114" s="81">
        <f t="shared" si="27"/>
        <v>24.119680167588157</v>
      </c>
      <c r="O114" s="81">
        <f t="shared" si="28"/>
        <v>278.49248278148815</v>
      </c>
      <c r="P114" s="78">
        <f t="shared" si="29"/>
        <v>1.8242171448921374E-2</v>
      </c>
      <c r="Q114" s="86">
        <f t="shared" si="30"/>
        <v>4.7927074915415015E-2</v>
      </c>
      <c r="R114" s="76">
        <f t="shared" si="31"/>
        <v>0.75779359161116611</v>
      </c>
      <c r="S114" s="82">
        <f t="shared" si="37"/>
        <v>8.9999999999999998E-4</v>
      </c>
      <c r="T114" s="78">
        <f t="shared" si="41"/>
        <v>1.7255764747000573</v>
      </c>
      <c r="U114" s="78">
        <f t="shared" si="38"/>
        <v>1.7246764747000574</v>
      </c>
      <c r="V114" s="78">
        <f t="shared" si="39"/>
        <v>1.7658614557050125</v>
      </c>
      <c r="W114" s="83">
        <f t="shared" si="40"/>
        <v>2.2759185268816733</v>
      </c>
    </row>
    <row r="115" spans="1:23" ht="15.75" customHeight="1" x14ac:dyDescent="0.45">
      <c r="A115" s="88" t="b">
        <f t="shared" si="21"/>
        <v>1</v>
      </c>
      <c r="B115" s="80">
        <v>44203</v>
      </c>
      <c r="C115" s="74">
        <v>342.5</v>
      </c>
      <c r="D115" s="78">
        <f t="shared" si="22"/>
        <v>-5.5457274115650046E-3</v>
      </c>
      <c r="E115" s="75"/>
      <c r="F115" s="80">
        <v>44203</v>
      </c>
      <c r="G115" s="74">
        <v>43.619999</v>
      </c>
      <c r="H115" s="78">
        <f t="shared" si="23"/>
        <v>1.8373449279434073E-3</v>
      </c>
      <c r="I115" s="75"/>
      <c r="J115" s="87">
        <f t="shared" si="24"/>
        <v>-0.19188824812550151</v>
      </c>
      <c r="K115" s="87">
        <f t="shared" si="25"/>
        <v>-0.28364908483097251</v>
      </c>
      <c r="L115" s="87"/>
      <c r="M115" s="81">
        <f t="shared" si="26"/>
        <v>249.19964713038942</v>
      </c>
      <c r="N115" s="81">
        <f t="shared" si="27"/>
        <v>24.303543554792604</v>
      </c>
      <c r="O115" s="81">
        <f t="shared" si="28"/>
        <v>273.50319068518201</v>
      </c>
      <c r="P115" s="78">
        <f t="shared" si="29"/>
        <v>-4.8940743764342987E-3</v>
      </c>
      <c r="Q115" s="86">
        <f t="shared" si="30"/>
        <v>4.7920998928938828E-2</v>
      </c>
      <c r="R115" s="76">
        <f t="shared" si="31"/>
        <v>0.75769752182968042</v>
      </c>
      <c r="S115" s="82">
        <f t="shared" si="37"/>
        <v>8.9999999999999998E-4</v>
      </c>
      <c r="T115" s="78">
        <f t="shared" si="41"/>
        <v>1.6741787648603315</v>
      </c>
      <c r="U115" s="78">
        <f t="shared" si="38"/>
        <v>1.6732787648603316</v>
      </c>
      <c r="V115" s="78">
        <f t="shared" si="39"/>
        <v>1.7710095783306321</v>
      </c>
      <c r="W115" s="83">
        <f t="shared" si="40"/>
        <v>2.2083730204365914</v>
      </c>
    </row>
    <row r="116" spans="1:23" ht="15.75" customHeight="1" x14ac:dyDescent="0.45">
      <c r="A116" s="88" t="b">
        <f t="shared" si="21"/>
        <v>1</v>
      </c>
      <c r="B116" s="80">
        <v>44202</v>
      </c>
      <c r="C116" s="74">
        <v>344.41000400000001</v>
      </c>
      <c r="D116" s="78">
        <f t="shared" si="22"/>
        <v>-4.5506148578499439E-2</v>
      </c>
      <c r="E116" s="75"/>
      <c r="F116" s="80">
        <v>44202</v>
      </c>
      <c r="G116" s="74">
        <v>43.540000999999997</v>
      </c>
      <c r="H116" s="78">
        <f t="shared" si="23"/>
        <v>3.2257832614845938E-3</v>
      </c>
      <c r="I116" s="75"/>
      <c r="J116" s="87">
        <f t="shared" si="24"/>
        <v>-0.19186210990499133</v>
      </c>
      <c r="K116" s="87">
        <f t="shared" si="25"/>
        <v>-0.28115118545514112</v>
      </c>
      <c r="L116" s="87"/>
      <c r="M116" s="81">
        <f t="shared" si="26"/>
        <v>250.58934734299567</v>
      </c>
      <c r="N116" s="81">
        <f t="shared" si="27"/>
        <v>24.258971456629641</v>
      </c>
      <c r="O116" s="81">
        <f t="shared" si="28"/>
        <v>274.8483187996253</v>
      </c>
      <c r="P116" s="78">
        <f t="shared" si="29"/>
        <v>-4.1396228516090261E-2</v>
      </c>
      <c r="Q116" s="86">
        <f t="shared" si="30"/>
        <v>4.7916923964051179E-2</v>
      </c>
      <c r="R116" s="76">
        <f t="shared" si="31"/>
        <v>0.75763309097752951</v>
      </c>
      <c r="S116" s="82">
        <f t="shared" si="37"/>
        <v>8.9999999999999998E-4</v>
      </c>
      <c r="T116" s="78">
        <f t="shared" si="41"/>
        <v>1.6992050364541069</v>
      </c>
      <c r="U116" s="78">
        <f t="shared" si="38"/>
        <v>1.698305036454107</v>
      </c>
      <c r="V116" s="78">
        <f t="shared" si="39"/>
        <v>1.7849711231121035</v>
      </c>
      <c r="W116" s="83">
        <f t="shared" si="40"/>
        <v>2.2415930041583634</v>
      </c>
    </row>
    <row r="117" spans="1:23" ht="15.75" customHeight="1" x14ac:dyDescent="0.45">
      <c r="A117" s="88" t="b">
        <f t="shared" si="21"/>
        <v>1</v>
      </c>
      <c r="B117" s="80">
        <v>44201</v>
      </c>
      <c r="C117" s="74">
        <v>360.82998700000002</v>
      </c>
      <c r="D117" s="78">
        <f t="shared" si="22"/>
        <v>2.3611755487169539E-3</v>
      </c>
      <c r="E117" s="75"/>
      <c r="F117" s="80">
        <v>44201</v>
      </c>
      <c r="G117" s="74">
        <v>43.400002000000001</v>
      </c>
      <c r="H117" s="78">
        <f t="shared" si="23"/>
        <v>4.2517438325307744E-2</v>
      </c>
      <c r="I117" s="75"/>
      <c r="J117" s="87">
        <f t="shared" si="24"/>
        <v>-0.19205188986496072</v>
      </c>
      <c r="K117" s="87">
        <f t="shared" si="25"/>
        <v>-0.2801872497066909</v>
      </c>
      <c r="L117" s="87"/>
      <c r="M117" s="81">
        <f t="shared" si="26"/>
        <v>262.53636623200879</v>
      </c>
      <c r="N117" s="81">
        <f t="shared" si="27"/>
        <v>24.18096889193157</v>
      </c>
      <c r="O117" s="81">
        <f t="shared" si="28"/>
        <v>286.71733512394036</v>
      </c>
      <c r="P117" s="78">
        <f t="shared" si="29"/>
        <v>5.6280095519667395E-3</v>
      </c>
      <c r="Q117" s="86">
        <f t="shared" si="30"/>
        <v>4.7826941480595776E-2</v>
      </c>
      <c r="R117" s="76">
        <f t="shared" si="31"/>
        <v>0.75621034299134204</v>
      </c>
      <c r="S117" s="82">
        <f t="shared" si="37"/>
        <v>8.9999999999999998E-4</v>
      </c>
      <c r="T117" s="78">
        <f t="shared" si="41"/>
        <v>1.8153628732870879</v>
      </c>
      <c r="U117" s="78">
        <f t="shared" si="38"/>
        <v>1.814462873287088</v>
      </c>
      <c r="V117" s="78">
        <f t="shared" si="39"/>
        <v>1.7994154708884362</v>
      </c>
      <c r="W117" s="83">
        <f t="shared" si="40"/>
        <v>2.39941557280163</v>
      </c>
    </row>
    <row r="118" spans="1:23" ht="15.75" customHeight="1" x14ac:dyDescent="0.45">
      <c r="A118" s="88" t="b">
        <f t="shared" si="21"/>
        <v>1</v>
      </c>
      <c r="B118" s="80">
        <v>44200</v>
      </c>
      <c r="C118" s="74">
        <v>359.98001099999999</v>
      </c>
      <c r="D118" s="78">
        <f t="shared" si="22"/>
        <v>6.7176578707944801E-2</v>
      </c>
      <c r="E118" s="75"/>
      <c r="F118" s="80">
        <v>44200</v>
      </c>
      <c r="G118" s="74">
        <v>41.630001</v>
      </c>
      <c r="H118" s="78">
        <f t="shared" si="23"/>
        <v>-3.7456624277456663E-2</v>
      </c>
      <c r="I118" s="75"/>
      <c r="J118" s="87">
        <f t="shared" si="24"/>
        <v>-0.19194220502802936</v>
      </c>
      <c r="K118" s="87">
        <f t="shared" si="25"/>
        <v>-0.28224267720833063</v>
      </c>
      <c r="L118" s="87"/>
      <c r="M118" s="81">
        <f t="shared" si="26"/>
        <v>261.91793201516407</v>
      </c>
      <c r="N118" s="81">
        <f t="shared" si="27"/>
        <v>23.194786008352722</v>
      </c>
      <c r="O118" s="81">
        <f t="shared" si="28"/>
        <v>285.11271802351678</v>
      </c>
      <c r="P118" s="78">
        <f t="shared" si="29"/>
        <v>5.7821757625165837E-2</v>
      </c>
      <c r="Q118" s="86">
        <f t="shared" si="30"/>
        <v>4.7826981422491956E-2</v>
      </c>
      <c r="R118" s="76">
        <f t="shared" si="31"/>
        <v>0.75621097452817199</v>
      </c>
      <c r="S118" s="82">
        <f t="shared" si="37"/>
        <v>8.9999999999999998E-4</v>
      </c>
      <c r="T118" s="78">
        <f t="shared" si="41"/>
        <v>1.8110086955746927</v>
      </c>
      <c r="U118" s="78">
        <f t="shared" si="38"/>
        <v>1.8101086955746928</v>
      </c>
      <c r="V118" s="78">
        <f t="shared" si="39"/>
        <v>1.7964059904087057</v>
      </c>
      <c r="W118" s="83">
        <f t="shared" si="40"/>
        <v>2.3936556814770991</v>
      </c>
    </row>
    <row r="119" spans="1:23" ht="15.75" customHeight="1" x14ac:dyDescent="0.45">
      <c r="A119" s="88" t="b">
        <f t="shared" si="21"/>
        <v>1</v>
      </c>
      <c r="B119" s="80">
        <v>44196</v>
      </c>
      <c r="C119" s="74">
        <v>337.32000699999998</v>
      </c>
      <c r="D119" s="78">
        <f t="shared" si="22"/>
        <v>-4.5500812883432107E-2</v>
      </c>
      <c r="E119" s="75"/>
      <c r="F119" s="80">
        <v>44196</v>
      </c>
      <c r="G119" s="74">
        <v>43.25</v>
      </c>
      <c r="H119" s="78">
        <f t="shared" si="23"/>
        <v>-3.135502659104028E-2</v>
      </c>
      <c r="I119" s="75"/>
      <c r="J119" s="87">
        <f t="shared" si="24"/>
        <v>-0.19018409048656523</v>
      </c>
      <c r="K119" s="87">
        <f t="shared" si="25"/>
        <v>-0.27617545063013293</v>
      </c>
      <c r="L119" s="87"/>
      <c r="M119" s="81">
        <f t="shared" si="26"/>
        <v>245.43073493261457</v>
      </c>
      <c r="N119" s="81">
        <f t="shared" si="27"/>
        <v>24.097393004176368</v>
      </c>
      <c r="O119" s="81">
        <f t="shared" si="28"/>
        <v>269.52812793679095</v>
      </c>
      <c r="P119" s="78">
        <f t="shared" si="29"/>
        <v>-4.4252936971559409E-2</v>
      </c>
      <c r="Q119" s="86">
        <f t="shared" si="30"/>
        <v>4.7722527577644634E-2</v>
      </c>
      <c r="R119" s="76">
        <f t="shared" si="31"/>
        <v>0.75455941422777517</v>
      </c>
      <c r="S119" s="82">
        <f t="shared" si="37"/>
        <v>8.9999999999999998E-4</v>
      </c>
      <c r="T119" s="78">
        <f t="shared" si="41"/>
        <v>1.6776368168123974</v>
      </c>
      <c r="U119" s="78">
        <f t="shared" si="38"/>
        <v>1.6767368168123975</v>
      </c>
      <c r="V119" s="78">
        <f t="shared" si="39"/>
        <v>1.7929803141172087</v>
      </c>
      <c r="W119" s="83">
        <f t="shared" si="40"/>
        <v>2.2221402121506753</v>
      </c>
    </row>
    <row r="120" spans="1:23" ht="15.75" customHeight="1" x14ac:dyDescent="0.45">
      <c r="A120" s="88" t="b">
        <f t="shared" si="21"/>
        <v>1</v>
      </c>
      <c r="B120" s="80">
        <v>44195</v>
      </c>
      <c r="C120" s="74">
        <v>353.39999399999999</v>
      </c>
      <c r="D120" s="78">
        <f t="shared" si="22"/>
        <v>-9.8941625441695269E-4</v>
      </c>
      <c r="E120" s="75"/>
      <c r="F120" s="80">
        <v>44195</v>
      </c>
      <c r="G120" s="74">
        <v>44.650002000000001</v>
      </c>
      <c r="H120" s="78">
        <f t="shared" si="23"/>
        <v>2.0804754421364757E-2</v>
      </c>
      <c r="I120" s="75"/>
      <c r="J120" s="87">
        <f t="shared" si="24"/>
        <v>-0.19238824236026877</v>
      </c>
      <c r="K120" s="87">
        <f t="shared" si="25"/>
        <v>-0.2889385833503838</v>
      </c>
      <c r="L120" s="87"/>
      <c r="M120" s="81">
        <f t="shared" si="26"/>
        <v>257.13037606038466</v>
      </c>
      <c r="N120" s="81">
        <f t="shared" si="27"/>
        <v>24.87742533713898</v>
      </c>
      <c r="O120" s="81">
        <f t="shared" si="28"/>
        <v>282.00780139752362</v>
      </c>
      <c r="P120" s="78">
        <f t="shared" si="29"/>
        <v>8.9566806954444189E-4</v>
      </c>
      <c r="Q120" s="86">
        <f t="shared" si="30"/>
        <v>4.7648502959153204E-2</v>
      </c>
      <c r="R120" s="76">
        <f t="shared" si="31"/>
        <v>0.75338898224098549</v>
      </c>
      <c r="S120" s="82">
        <f t="shared" si="37"/>
        <v>8.9999999999999998E-4</v>
      </c>
      <c r="T120" s="78">
        <f t="shared" si="41"/>
        <v>1.8193019691478987</v>
      </c>
      <c r="U120" s="78">
        <f t="shared" si="38"/>
        <v>1.8184019691478988</v>
      </c>
      <c r="V120" s="78">
        <f t="shared" si="39"/>
        <v>1.8317281465521458</v>
      </c>
      <c r="W120" s="83">
        <f t="shared" si="40"/>
        <v>2.4136296282685072</v>
      </c>
    </row>
    <row r="121" spans="1:23" ht="15.75" customHeight="1" x14ac:dyDescent="0.45">
      <c r="A121" s="88" t="b">
        <f t="shared" si="21"/>
        <v>1</v>
      </c>
      <c r="B121" s="80">
        <v>44194</v>
      </c>
      <c r="C121" s="74">
        <v>353.75</v>
      </c>
      <c r="D121" s="78">
        <f t="shared" si="22"/>
        <v>6.7161413223424393E-3</v>
      </c>
      <c r="E121" s="75"/>
      <c r="F121" s="80">
        <v>44194</v>
      </c>
      <c r="G121" s="74">
        <v>43.740001999999997</v>
      </c>
      <c r="H121" s="78">
        <f t="shared" si="23"/>
        <v>-4.0982697676807955E-3</v>
      </c>
      <c r="I121" s="75"/>
      <c r="J121" s="87">
        <f t="shared" si="24"/>
        <v>-0.19142368382003466</v>
      </c>
      <c r="K121" s="87">
        <f t="shared" si="25"/>
        <v>-0.28651342432979782</v>
      </c>
      <c r="L121" s="87"/>
      <c r="M121" s="81">
        <f t="shared" si="26"/>
        <v>257.38503699963582</v>
      </c>
      <c r="N121" s="81">
        <f t="shared" si="27"/>
        <v>24.370405045027983</v>
      </c>
      <c r="O121" s="81">
        <f t="shared" si="28"/>
        <v>281.75544204466382</v>
      </c>
      <c r="P121" s="78">
        <f t="shared" si="29"/>
        <v>5.7714799911381398E-3</v>
      </c>
      <c r="Q121" s="86">
        <f t="shared" si="30"/>
        <v>4.7742918364857591E-2</v>
      </c>
      <c r="R121" s="76">
        <f t="shared" si="31"/>
        <v>0.75488182088215905</v>
      </c>
      <c r="S121" s="82">
        <f t="shared" si="37"/>
        <v>8.9999999999999998E-4</v>
      </c>
      <c r="T121" s="78">
        <f t="shared" si="41"/>
        <v>1.8771961948990299</v>
      </c>
      <c r="U121" s="78">
        <f t="shared" si="38"/>
        <v>1.87629619489903</v>
      </c>
      <c r="V121" s="78">
        <f t="shared" si="39"/>
        <v>1.8383912352542695</v>
      </c>
      <c r="W121" s="83">
        <f t="shared" si="40"/>
        <v>2.4855495827232663</v>
      </c>
    </row>
    <row r="122" spans="1:23" ht="15.75" customHeight="1" x14ac:dyDescent="0.45">
      <c r="A122" s="88" t="b">
        <f t="shared" si="21"/>
        <v>1</v>
      </c>
      <c r="B122" s="80">
        <v>44193</v>
      </c>
      <c r="C122" s="74">
        <v>351.39001500000001</v>
      </c>
      <c r="D122" s="78">
        <f t="shared" si="22"/>
        <v>-6.3384591454541339E-2</v>
      </c>
      <c r="E122" s="75"/>
      <c r="F122" s="80">
        <v>44193</v>
      </c>
      <c r="G122" s="74">
        <v>43.919998</v>
      </c>
      <c r="H122" s="78">
        <f t="shared" si="23"/>
        <v>1.5256588777465829E-2</v>
      </c>
      <c r="I122" s="75"/>
      <c r="J122" s="87">
        <f t="shared" si="24"/>
        <v>-0.19135116864368906</v>
      </c>
      <c r="K122" s="87">
        <f t="shared" si="25"/>
        <v>-0.28880697210084383</v>
      </c>
      <c r="L122" s="87"/>
      <c r="M122" s="81">
        <f t="shared" si="26"/>
        <v>255.66793501647371</v>
      </c>
      <c r="N122" s="81">
        <f t="shared" si="27"/>
        <v>24.470692544477227</v>
      </c>
      <c r="O122" s="81">
        <f t="shared" si="28"/>
        <v>280.13862756095091</v>
      </c>
      <c r="P122" s="78">
        <f t="shared" si="29"/>
        <v>-5.700405350916482E-2</v>
      </c>
      <c r="Q122" s="86">
        <f t="shared" si="30"/>
        <v>4.7838679592885805E-2</v>
      </c>
      <c r="R122" s="76">
        <f t="shared" si="31"/>
        <v>0.75639593884267864</v>
      </c>
      <c r="S122" s="82">
        <f t="shared" si="37"/>
        <v>8.9999999999999998E-4</v>
      </c>
      <c r="T122" s="78">
        <f t="shared" si="41"/>
        <v>1.8013862756095089</v>
      </c>
      <c r="U122" s="78">
        <f t="shared" si="38"/>
        <v>1.800486275609509</v>
      </c>
      <c r="V122" s="78">
        <f t="shared" si="39"/>
        <v>1.800486275609509</v>
      </c>
      <c r="W122" s="83">
        <f t="shared" si="40"/>
        <v>2.3803489457708324</v>
      </c>
    </row>
    <row r="123" spans="1:23" ht="15.75" customHeight="1" x14ac:dyDescent="0.45">
      <c r="A123" s="88" t="b">
        <f t="shared" si="21"/>
        <v>1</v>
      </c>
      <c r="B123" s="80">
        <v>44189</v>
      </c>
      <c r="C123" s="74">
        <v>375.17001299999998</v>
      </c>
      <c r="D123" s="78">
        <f t="shared" si="22"/>
        <v>-2.2689360963199956E-2</v>
      </c>
      <c r="E123" s="75"/>
      <c r="F123" s="80">
        <v>44189</v>
      </c>
      <c r="G123" s="74">
        <v>43.259998000000003</v>
      </c>
      <c r="H123" s="78">
        <f t="shared" si="23"/>
        <v>-1.9270074376103397E-2</v>
      </c>
      <c r="I123" s="75"/>
      <c r="J123" s="87">
        <f t="shared" si="24"/>
        <v>-0.19071419298208611</v>
      </c>
      <c r="K123" s="87">
        <f t="shared" si="25"/>
        <v>-0.28770497416762703</v>
      </c>
      <c r="L123" s="87"/>
      <c r="M123" s="81">
        <f t="shared" si="26"/>
        <v>272.97002876935358</v>
      </c>
      <c r="N123" s="81">
        <f t="shared" si="27"/>
        <v>24.102963541407718</v>
      </c>
      <c r="O123" s="81">
        <f t="shared" si="28"/>
        <v>297.07299231076126</v>
      </c>
      <c r="P123" s="78">
        <f t="shared" si="29"/>
        <v>-2.2412826767508554E-2</v>
      </c>
      <c r="Q123" s="86">
        <f t="shared" si="30"/>
        <v>4.7771167189773957E-2</v>
      </c>
      <c r="R123" s="76">
        <f t="shared" si="31"/>
        <v>0.75532847402195413</v>
      </c>
      <c r="S123" s="82"/>
      <c r="T123" s="78"/>
      <c r="U123" s="78"/>
      <c r="V123" s="83"/>
      <c r="W123" s="83"/>
    </row>
    <row r="124" spans="1:23" ht="15.75" customHeight="1" x14ac:dyDescent="0.45">
      <c r="A124" s="88" t="b">
        <f t="shared" si="21"/>
        <v>1</v>
      </c>
      <c r="B124" s="80">
        <v>44188</v>
      </c>
      <c r="C124" s="74">
        <v>383.88000499999998</v>
      </c>
      <c r="D124" s="78">
        <f t="shared" si="22"/>
        <v>-6.1418080684596643E-2</v>
      </c>
      <c r="E124" s="75"/>
      <c r="F124" s="80">
        <v>44188</v>
      </c>
      <c r="G124" s="74">
        <v>44.110000999999997</v>
      </c>
      <c r="H124" s="78">
        <f t="shared" si="23"/>
        <v>2.6530136687685779E-2</v>
      </c>
      <c r="I124" s="75"/>
      <c r="J124" s="87">
        <f t="shared" si="24"/>
        <v>-0.19149578439690737</v>
      </c>
      <c r="K124" s="87">
        <f t="shared" si="25"/>
        <v>-0.29316787637362685</v>
      </c>
      <c r="L124" s="87"/>
      <c r="M124" s="81">
        <f t="shared" si="26"/>
        <v>279.30733368295506</v>
      </c>
      <c r="N124" s="81">
        <f t="shared" si="27"/>
        <v>24.576555595644223</v>
      </c>
      <c r="O124" s="81">
        <f t="shared" si="28"/>
        <v>303.88388927859927</v>
      </c>
      <c r="P124" s="78">
        <f t="shared" si="29"/>
        <v>-5.4869298458202764E-2</v>
      </c>
      <c r="Q124" s="86">
        <f t="shared" si="30"/>
        <v>4.7834711658154741E-2</v>
      </c>
      <c r="R124" s="76">
        <f t="shared" si="31"/>
        <v>0.75633320028589335</v>
      </c>
      <c r="S124" s="82"/>
      <c r="T124" s="78"/>
      <c r="U124" s="78"/>
      <c r="V124" s="83"/>
      <c r="W124" s="83"/>
    </row>
    <row r="125" spans="1:23" ht="15.75" customHeight="1" x14ac:dyDescent="0.45">
      <c r="A125" s="88" t="b">
        <f t="shared" si="21"/>
        <v>1</v>
      </c>
      <c r="B125" s="80">
        <v>44187</v>
      </c>
      <c r="C125" s="74">
        <v>409</v>
      </c>
      <c r="D125" s="78">
        <f t="shared" si="22"/>
        <v>7.3352568468632029E-5</v>
      </c>
      <c r="E125" s="75"/>
      <c r="F125" s="80">
        <v>44187</v>
      </c>
      <c r="G125" s="74">
        <v>42.970001000000003</v>
      </c>
      <c r="H125" s="78">
        <f t="shared" si="23"/>
        <v>-2.4738991721765857E-2</v>
      </c>
      <c r="I125" s="75"/>
      <c r="J125" s="87">
        <f t="shared" si="24"/>
        <v>-0.18975852395193557</v>
      </c>
      <c r="K125" s="87">
        <f t="shared" si="25"/>
        <v>-0.30163712255042241</v>
      </c>
      <c r="L125" s="87"/>
      <c r="M125" s="81">
        <f t="shared" si="26"/>
        <v>297.58439613526792</v>
      </c>
      <c r="N125" s="81">
        <f t="shared" si="27"/>
        <v>23.941387317615067</v>
      </c>
      <c r="O125" s="81">
        <f t="shared" si="28"/>
        <v>321.52578345288299</v>
      </c>
      <c r="P125" s="78">
        <f t="shared" si="29"/>
        <v>-1.8176422323411545E-3</v>
      </c>
      <c r="Q125" s="86">
        <f t="shared" si="30"/>
        <v>4.7775905607836962E-2</v>
      </c>
      <c r="R125" s="76">
        <f t="shared" si="31"/>
        <v>0.75540339498988007</v>
      </c>
      <c r="S125" s="82"/>
      <c r="T125" s="78"/>
      <c r="U125" s="78"/>
      <c r="V125" s="83"/>
      <c r="W125" s="83"/>
    </row>
    <row r="126" spans="1:23" ht="15.75" customHeight="1" x14ac:dyDescent="0.45">
      <c r="A126" s="88" t="b">
        <f t="shared" si="21"/>
        <v>1</v>
      </c>
      <c r="B126" s="80">
        <v>44186</v>
      </c>
      <c r="C126" s="74">
        <v>408.97000100000002</v>
      </c>
      <c r="D126" s="78">
        <f t="shared" si="22"/>
        <v>7.2904384795833277E-3</v>
      </c>
      <c r="E126" s="75"/>
      <c r="F126" s="80">
        <v>44186</v>
      </c>
      <c r="G126" s="74">
        <v>44.060001</v>
      </c>
      <c r="H126" s="78">
        <f t="shared" si="23"/>
        <v>-1.5198948806484092E-2</v>
      </c>
      <c r="I126" s="75"/>
      <c r="J126" s="87">
        <f t="shared" si="24"/>
        <v>-0.19003500071865265</v>
      </c>
      <c r="K126" s="87">
        <f t="shared" si="25"/>
        <v>-0.30380958472984049</v>
      </c>
      <c r="L126" s="87"/>
      <c r="M126" s="81">
        <f t="shared" si="26"/>
        <v>297.56256915654018</v>
      </c>
      <c r="N126" s="81">
        <f t="shared" si="27"/>
        <v>24.548697337835925</v>
      </c>
      <c r="O126" s="81">
        <f t="shared" si="28"/>
        <v>322.11126649437608</v>
      </c>
      <c r="P126" s="78">
        <f t="shared" si="29"/>
        <v>5.5403855904752053E-3</v>
      </c>
      <c r="Q126" s="86">
        <f t="shared" si="30"/>
        <v>4.7870794908786346E-2</v>
      </c>
      <c r="R126" s="76">
        <f t="shared" si="31"/>
        <v>0.75690372657278626</v>
      </c>
      <c r="S126" s="82"/>
      <c r="T126" s="78"/>
      <c r="U126" s="78"/>
      <c r="V126" s="83"/>
      <c r="W126" s="83"/>
    </row>
    <row r="127" spans="1:23" ht="15.75" customHeight="1" x14ac:dyDescent="0.45">
      <c r="A127" s="88" t="b">
        <f t="shared" si="21"/>
        <v>1</v>
      </c>
      <c r="B127" s="80">
        <v>44183</v>
      </c>
      <c r="C127" s="74">
        <v>406.01001000000002</v>
      </c>
      <c r="D127" s="78">
        <f t="shared" si="22"/>
        <v>1.0930768026128801E-2</v>
      </c>
      <c r="E127" s="75"/>
      <c r="F127" s="80">
        <v>44183</v>
      </c>
      <c r="G127" s="74">
        <v>44.740001999999997</v>
      </c>
      <c r="H127" s="78">
        <f t="shared" si="23"/>
        <v>-2.4847405735671235E-2</v>
      </c>
      <c r="I127" s="75"/>
      <c r="J127" s="87">
        <f t="shared" si="24"/>
        <v>-0.19006240197144864</v>
      </c>
      <c r="K127" s="87">
        <f t="shared" si="25"/>
        <v>-0.30639960193221699</v>
      </c>
      <c r="L127" s="87"/>
      <c r="M127" s="81">
        <f t="shared" si="26"/>
        <v>295.40890868147704</v>
      </c>
      <c r="N127" s="81">
        <f t="shared" si="27"/>
        <v>24.927570201193909</v>
      </c>
      <c r="O127" s="81">
        <f t="shared" si="28"/>
        <v>320.33647888267097</v>
      </c>
      <c r="P127" s="78">
        <f t="shared" si="29"/>
        <v>8.0526912680345397E-3</v>
      </c>
      <c r="Q127" s="86">
        <f t="shared" si="30"/>
        <v>4.7968785660708217E-2</v>
      </c>
      <c r="R127" s="76">
        <f t="shared" si="31"/>
        <v>0.75845309640131442</v>
      </c>
      <c r="S127" s="82"/>
      <c r="T127" s="78"/>
      <c r="U127" s="78"/>
      <c r="V127" s="83"/>
      <c r="W127" s="83"/>
    </row>
    <row r="128" spans="1:23" ht="15.75" customHeight="1" x14ac:dyDescent="0.45">
      <c r="A128" s="88" t="b">
        <f t="shared" si="21"/>
        <v>1</v>
      </c>
      <c r="B128" s="80">
        <v>44182</v>
      </c>
      <c r="C128" s="74">
        <v>401.61999500000002</v>
      </c>
      <c r="D128" s="78">
        <f t="shared" si="22"/>
        <v>-5.8911014851484866E-3</v>
      </c>
      <c r="E128" s="75"/>
      <c r="F128" s="80">
        <v>44182</v>
      </c>
      <c r="G128" s="74">
        <v>45.880001</v>
      </c>
      <c r="H128" s="78">
        <f t="shared" si="23"/>
        <v>-2.6086739130434244E-3</v>
      </c>
      <c r="I128" s="75"/>
      <c r="J128" s="87">
        <f t="shared" si="24"/>
        <v>-0.19005102398304471</v>
      </c>
      <c r="K128" s="87">
        <f t="shared" si="25"/>
        <v>-0.30764997795112192</v>
      </c>
      <c r="L128" s="87"/>
      <c r="M128" s="81">
        <f t="shared" si="26"/>
        <v>292.21477674309131</v>
      </c>
      <c r="N128" s="81">
        <f t="shared" si="27"/>
        <v>25.562737922057909</v>
      </c>
      <c r="O128" s="81">
        <f t="shared" si="28"/>
        <v>317.77751466514923</v>
      </c>
      <c r="P128" s="78">
        <f t="shared" si="29"/>
        <v>-5.6278549167855241E-3</v>
      </c>
      <c r="Q128" s="86">
        <f t="shared" si="30"/>
        <v>4.8067182167448631E-2</v>
      </c>
      <c r="R128" s="76">
        <f t="shared" si="31"/>
        <v>0.76000888177683357</v>
      </c>
      <c r="S128" s="82"/>
      <c r="T128" s="78"/>
      <c r="U128" s="78"/>
      <c r="V128" s="83"/>
      <c r="W128" s="83"/>
    </row>
    <row r="129" spans="1:23" ht="15.75" customHeight="1" x14ac:dyDescent="0.45">
      <c r="A129" s="88" t="b">
        <f t="shared" si="21"/>
        <v>1</v>
      </c>
      <c r="B129" s="80">
        <v>44181</v>
      </c>
      <c r="C129" s="74">
        <v>404</v>
      </c>
      <c r="D129" s="78">
        <f t="shared" si="22"/>
        <v>1.1441321583479436E-2</v>
      </c>
      <c r="E129" s="75"/>
      <c r="F129" s="80">
        <v>44181</v>
      </c>
      <c r="G129" s="74">
        <v>46</v>
      </c>
      <c r="H129" s="78">
        <f t="shared" si="23"/>
        <v>-3.0762727154714065E-2</v>
      </c>
      <c r="I129" s="75"/>
      <c r="J129" s="87">
        <f t="shared" si="24"/>
        <v>-0.19005418147464839</v>
      </c>
      <c r="K129" s="87">
        <f t="shared" si="25"/>
        <v>-0.29656911599143498</v>
      </c>
      <c r="L129" s="87"/>
      <c r="M129" s="81">
        <f t="shared" si="26"/>
        <v>293.94644508226958</v>
      </c>
      <c r="N129" s="81">
        <f t="shared" si="27"/>
        <v>25.629597183632661</v>
      </c>
      <c r="O129" s="81">
        <f t="shared" si="28"/>
        <v>319.57604226590223</v>
      </c>
      <c r="P129" s="78">
        <f t="shared" si="29"/>
        <v>7.9215191037154131E-3</v>
      </c>
      <c r="Q129" s="86">
        <f t="shared" si="30"/>
        <v>4.8160698958099955E-2</v>
      </c>
      <c r="R129" s="76">
        <f t="shared" si="31"/>
        <v>0.76148751206647014</v>
      </c>
      <c r="S129" s="82"/>
      <c r="T129" s="78"/>
      <c r="U129" s="78"/>
      <c r="V129" s="83"/>
      <c r="W129" s="83"/>
    </row>
    <row r="130" spans="1:23" ht="15.75" customHeight="1" x14ac:dyDescent="0.45">
      <c r="A130" s="88" t="b">
        <f t="shared" ref="A130:A193" si="42">B130=F130</f>
        <v>1</v>
      </c>
      <c r="B130" s="80">
        <v>44180</v>
      </c>
      <c r="C130" s="74">
        <v>399.42999300000002</v>
      </c>
      <c r="D130" s="78">
        <f t="shared" ref="D130:D193" si="43">C130/C131-1</f>
        <v>8.6870958531048981E-3</v>
      </c>
      <c r="E130" s="75"/>
      <c r="F130" s="80">
        <v>44180</v>
      </c>
      <c r="G130" s="74">
        <v>47.459999000000003</v>
      </c>
      <c r="H130" s="78">
        <f t="shared" ref="H130:H193" si="44">G130/G131-1</f>
        <v>1.5838997948651512E-2</v>
      </c>
      <c r="I130" s="75"/>
      <c r="J130" s="87">
        <f t="shared" ref="J130:J193" si="45">CORREL($D130:$D379,$H130:$H379)</f>
        <v>-0.19003349215507212</v>
      </c>
      <c r="K130" s="87">
        <f t="shared" ref="K130:K193" si="46">CORREL(D130:D219,H130:H219)</f>
        <v>-0.3038346205862944</v>
      </c>
      <c r="L130" s="87"/>
      <c r="M130" s="81">
        <f t="shared" ref="M130:M193" si="47">M131*(1+D130)</f>
        <v>290.62135272669764</v>
      </c>
      <c r="N130" s="81">
        <f t="shared" ref="N130:N193" si="48">N131*(1+H130)</f>
        <v>26.443057754469759</v>
      </c>
      <c r="O130" s="81">
        <f t="shared" ref="O130:O193" si="49">M130+N130</f>
        <v>317.06441048116739</v>
      </c>
      <c r="P130" s="78">
        <f t="shared" ref="P130:P193" si="50">O130/O131-1</f>
        <v>9.2797105244464273E-3</v>
      </c>
      <c r="Q130" s="86">
        <f t="shared" ref="Q130:Q193" si="51">_xlfn.STDEV.P(P130:P380)</f>
        <v>4.8260340378835601E-2</v>
      </c>
      <c r="R130" s="76">
        <f t="shared" ref="R130:R193" si="52">Q130*SQRT(250)</f>
        <v>0.76306298126056893</v>
      </c>
      <c r="S130" s="82"/>
      <c r="T130" s="78"/>
      <c r="U130" s="78"/>
      <c r="V130" s="83"/>
      <c r="W130" s="83"/>
    </row>
    <row r="131" spans="1:23" ht="15.75" customHeight="1" x14ac:dyDescent="0.45">
      <c r="A131" s="88" t="b">
        <f t="shared" si="42"/>
        <v>1</v>
      </c>
      <c r="B131" s="80">
        <v>44179</v>
      </c>
      <c r="C131" s="74">
        <v>395.98998999999998</v>
      </c>
      <c r="D131" s="78">
        <f t="shared" si="43"/>
        <v>-2.5692551177740608E-3</v>
      </c>
      <c r="E131" s="75"/>
      <c r="F131" s="80">
        <v>44179</v>
      </c>
      <c r="G131" s="74">
        <v>46.720001000000003</v>
      </c>
      <c r="H131" s="78">
        <f t="shared" si="44"/>
        <v>-3.3912323533657363E-2</v>
      </c>
      <c r="I131" s="75"/>
      <c r="J131" s="87">
        <f t="shared" si="45"/>
        <v>-0.19011576786424367</v>
      </c>
      <c r="K131" s="87">
        <f t="shared" si="46"/>
        <v>-0.3021948643287321</v>
      </c>
      <c r="L131" s="87"/>
      <c r="M131" s="81">
        <f t="shared" si="47"/>
        <v>288.11844021946411</v>
      </c>
      <c r="N131" s="81">
        <f t="shared" si="48"/>
        <v>26.030756653237287</v>
      </c>
      <c r="O131" s="81">
        <f t="shared" si="49"/>
        <v>314.1491968727014</v>
      </c>
      <c r="P131" s="78">
        <f t="shared" si="50"/>
        <v>-5.2434473040656737E-3</v>
      </c>
      <c r="Q131" s="86">
        <f t="shared" si="51"/>
        <v>4.8360286395520875E-2</v>
      </c>
      <c r="R131" s="76">
        <f t="shared" si="52"/>
        <v>0.76464326653950232</v>
      </c>
      <c r="S131" s="82"/>
      <c r="T131" s="78"/>
      <c r="U131" s="78"/>
      <c r="V131" s="83"/>
      <c r="W131" s="83"/>
    </row>
    <row r="132" spans="1:23" ht="15.75" customHeight="1" x14ac:dyDescent="0.45">
      <c r="A132" s="88" t="b">
        <f t="shared" si="42"/>
        <v>1</v>
      </c>
      <c r="B132" s="80">
        <v>44176</v>
      </c>
      <c r="C132" s="74">
        <v>397.01001000000002</v>
      </c>
      <c r="D132" s="78">
        <f t="shared" si="43"/>
        <v>-2.3871269009049234E-3</v>
      </c>
      <c r="E132" s="75"/>
      <c r="F132" s="80">
        <v>44176</v>
      </c>
      <c r="G132" s="74">
        <v>48.360000999999997</v>
      </c>
      <c r="H132" s="78">
        <f t="shared" si="44"/>
        <v>-2.5785616957808677E-2</v>
      </c>
      <c r="I132" s="75"/>
      <c r="J132" s="87">
        <f t="shared" si="45"/>
        <v>-0.19074646056035188</v>
      </c>
      <c r="K132" s="87">
        <f t="shared" si="46"/>
        <v>-0.30631805564733489</v>
      </c>
      <c r="L132" s="87"/>
      <c r="M132" s="81">
        <f t="shared" si="47"/>
        <v>288.86059678608001</v>
      </c>
      <c r="N132" s="81">
        <f t="shared" si="48"/>
        <v>26.944507509349403</v>
      </c>
      <c r="O132" s="81">
        <f t="shared" si="49"/>
        <v>315.80510429542943</v>
      </c>
      <c r="P132" s="78">
        <f t="shared" si="50"/>
        <v>-4.4272548198762696E-3</v>
      </c>
      <c r="Q132" s="86">
        <f t="shared" si="51"/>
        <v>4.8455975625660314E-2</v>
      </c>
      <c r="R132" s="76">
        <f t="shared" si="52"/>
        <v>0.76615624611344557</v>
      </c>
      <c r="S132" s="82"/>
      <c r="T132" s="78"/>
      <c r="U132" s="78"/>
      <c r="V132" s="83"/>
      <c r="W132" s="83"/>
    </row>
    <row r="133" spans="1:23" ht="15.75" customHeight="1" x14ac:dyDescent="0.45">
      <c r="A133" s="88" t="b">
        <f t="shared" si="42"/>
        <v>1</v>
      </c>
      <c r="B133" s="80">
        <v>44175</v>
      </c>
      <c r="C133" s="74">
        <v>397.959991</v>
      </c>
      <c r="D133" s="78">
        <f t="shared" si="43"/>
        <v>3.2696716032932116E-2</v>
      </c>
      <c r="E133" s="75"/>
      <c r="F133" s="80">
        <v>44175</v>
      </c>
      <c r="G133" s="74">
        <v>49.639999000000003</v>
      </c>
      <c r="H133" s="78">
        <f t="shared" si="44"/>
        <v>3.3735922532278195E-2</v>
      </c>
      <c r="I133" s="75"/>
      <c r="J133" s="87">
        <f t="shared" si="45"/>
        <v>-0.19046801166419836</v>
      </c>
      <c r="K133" s="87">
        <f t="shared" si="46"/>
        <v>-0.30430446538418798</v>
      </c>
      <c r="L133" s="87"/>
      <c r="M133" s="81">
        <f t="shared" si="47"/>
        <v>289.55179366193568</v>
      </c>
      <c r="N133" s="81">
        <f t="shared" si="48"/>
        <v>27.657677794911482</v>
      </c>
      <c r="O133" s="81">
        <f t="shared" si="49"/>
        <v>317.20947145684715</v>
      </c>
      <c r="P133" s="78">
        <f t="shared" si="50"/>
        <v>3.2787241896588659E-2</v>
      </c>
      <c r="Q133" s="86">
        <f t="shared" si="51"/>
        <v>4.855299701369474E-2</v>
      </c>
      <c r="R133" s="76">
        <f t="shared" si="52"/>
        <v>0.76769028895314451</v>
      </c>
      <c r="S133" s="82"/>
      <c r="T133" s="78"/>
      <c r="U133" s="78"/>
      <c r="V133" s="83"/>
      <c r="W133" s="83"/>
    </row>
    <row r="134" spans="1:23" ht="15.75" customHeight="1" x14ac:dyDescent="0.45">
      <c r="A134" s="88" t="b">
        <f t="shared" si="42"/>
        <v>1</v>
      </c>
      <c r="B134" s="80">
        <v>44174</v>
      </c>
      <c r="C134" s="74">
        <v>385.35998499999999</v>
      </c>
      <c r="D134" s="78">
        <f t="shared" si="43"/>
        <v>-6.4660230582524236E-2</v>
      </c>
      <c r="E134" s="75"/>
      <c r="F134" s="80">
        <v>44174</v>
      </c>
      <c r="G134" s="74">
        <v>48.02</v>
      </c>
      <c r="H134" s="78">
        <f t="shared" si="44"/>
        <v>-2.0799367438838257E-2</v>
      </c>
      <c r="I134" s="75"/>
      <c r="J134" s="87">
        <f t="shared" si="45"/>
        <v>-0.1916517019185304</v>
      </c>
      <c r="K134" s="87">
        <f t="shared" si="46"/>
        <v>-0.30887792922076318</v>
      </c>
      <c r="L134" s="87"/>
      <c r="M134" s="81">
        <f t="shared" si="47"/>
        <v>280.3841526428385</v>
      </c>
      <c r="N134" s="81">
        <f t="shared" si="48"/>
        <v>26.755070799087836</v>
      </c>
      <c r="O134" s="81">
        <f t="shared" si="49"/>
        <v>307.13922344192633</v>
      </c>
      <c r="P134" s="78">
        <f t="shared" si="50"/>
        <v>-6.099633067702892E-2</v>
      </c>
      <c r="Q134" s="86">
        <f t="shared" si="51"/>
        <v>4.8624029372592074E-2</v>
      </c>
      <c r="R134" s="76">
        <f t="shared" si="52"/>
        <v>0.76881340916159502</v>
      </c>
      <c r="S134" s="82"/>
      <c r="T134" s="78"/>
      <c r="U134" s="78"/>
      <c r="V134" s="83"/>
      <c r="W134" s="83"/>
    </row>
    <row r="135" spans="1:23" ht="15.75" customHeight="1" x14ac:dyDescent="0.45">
      <c r="A135" s="88" t="b">
        <f t="shared" si="42"/>
        <v>1</v>
      </c>
      <c r="B135" s="80">
        <v>44173</v>
      </c>
      <c r="C135" s="74">
        <v>412</v>
      </c>
      <c r="D135" s="78">
        <f t="shared" si="43"/>
        <v>1.0175294689096948E-2</v>
      </c>
      <c r="E135" s="75"/>
      <c r="F135" s="80">
        <v>44173</v>
      </c>
      <c r="G135" s="74">
        <v>49.040000999999997</v>
      </c>
      <c r="H135" s="78">
        <f t="shared" si="44"/>
        <v>-3.2520324542270052E-3</v>
      </c>
      <c r="I135" s="75"/>
      <c r="J135" s="87">
        <f t="shared" si="45"/>
        <v>-0.19451783034300371</v>
      </c>
      <c r="K135" s="87">
        <f t="shared" si="46"/>
        <v>-0.31664753416743813</v>
      </c>
      <c r="L135" s="87"/>
      <c r="M135" s="81">
        <f t="shared" si="47"/>
        <v>299.76716676706707</v>
      </c>
      <c r="N135" s="81">
        <f t="shared" si="48"/>
        <v>27.323379815542236</v>
      </c>
      <c r="O135" s="81">
        <f t="shared" si="49"/>
        <v>327.09054658260931</v>
      </c>
      <c r="P135" s="78">
        <f t="shared" si="50"/>
        <v>9.0398161203879557E-3</v>
      </c>
      <c r="Q135" s="86">
        <f t="shared" si="51"/>
        <v>4.8531312944703822E-2</v>
      </c>
      <c r="R135" s="76">
        <f t="shared" si="52"/>
        <v>0.76734743371838687</v>
      </c>
      <c r="S135" s="82"/>
      <c r="T135" s="78"/>
      <c r="U135" s="78"/>
      <c r="V135" s="83"/>
      <c r="W135" s="83"/>
    </row>
    <row r="136" spans="1:23" ht="15.75" customHeight="1" x14ac:dyDescent="0.45">
      <c r="A136" s="88" t="b">
        <f t="shared" si="42"/>
        <v>1</v>
      </c>
      <c r="B136" s="80">
        <v>44172</v>
      </c>
      <c r="C136" s="74">
        <v>407.85000600000001</v>
      </c>
      <c r="D136" s="78">
        <f t="shared" si="43"/>
        <v>-5.2681738184879867E-3</v>
      </c>
      <c r="E136" s="75"/>
      <c r="F136" s="80">
        <v>44172</v>
      </c>
      <c r="G136" s="74">
        <v>49.200001</v>
      </c>
      <c r="H136" s="78">
        <f t="shared" si="44"/>
        <v>-8.1236796050487836E-4</v>
      </c>
      <c r="I136" s="75"/>
      <c r="J136" s="87">
        <f t="shared" si="45"/>
        <v>-0.19459856981198664</v>
      </c>
      <c r="K136" s="87">
        <f t="shared" si="46"/>
        <v>-0.31688912050863977</v>
      </c>
      <c r="L136" s="87"/>
      <c r="M136" s="81">
        <f t="shared" si="47"/>
        <v>296.74767175861967</v>
      </c>
      <c r="N136" s="81">
        <f t="shared" si="48"/>
        <v>27.412526240528784</v>
      </c>
      <c r="O136" s="81">
        <f t="shared" si="49"/>
        <v>324.16019799914847</v>
      </c>
      <c r="P136" s="78">
        <f t="shared" si="50"/>
        <v>-4.8929085227187308E-3</v>
      </c>
      <c r="Q136" s="86">
        <f t="shared" si="51"/>
        <v>4.8634095595111726E-2</v>
      </c>
      <c r="R136" s="76">
        <f t="shared" si="52"/>
        <v>0.76897257011457598</v>
      </c>
      <c r="S136" s="82"/>
      <c r="T136" s="78"/>
      <c r="U136" s="78"/>
      <c r="V136" s="83"/>
      <c r="W136" s="83"/>
    </row>
    <row r="137" spans="1:23" ht="15.75" customHeight="1" x14ac:dyDescent="0.45">
      <c r="A137" s="88" t="b">
        <f t="shared" si="42"/>
        <v>1</v>
      </c>
      <c r="B137" s="80">
        <v>44169</v>
      </c>
      <c r="C137" s="74">
        <v>410.01001000000002</v>
      </c>
      <c r="D137" s="78">
        <f t="shared" si="43"/>
        <v>-8.536051949449841E-3</v>
      </c>
      <c r="E137" s="75"/>
      <c r="F137" s="80">
        <v>44169</v>
      </c>
      <c r="G137" s="74">
        <v>49.240001999999997</v>
      </c>
      <c r="H137" s="78">
        <f t="shared" si="44"/>
        <v>-1.3424123422159928E-2</v>
      </c>
      <c r="I137" s="75"/>
      <c r="J137" s="87">
        <f t="shared" si="45"/>
        <v>-0.19408386955095486</v>
      </c>
      <c r="K137" s="87">
        <f t="shared" si="46"/>
        <v>-0.31390070861858393</v>
      </c>
      <c r="L137" s="87"/>
      <c r="M137" s="81">
        <f t="shared" si="47"/>
        <v>298.31926952387585</v>
      </c>
      <c r="N137" s="81">
        <f t="shared" si="48"/>
        <v>27.434813403940574</v>
      </c>
      <c r="O137" s="81">
        <f t="shared" si="49"/>
        <v>325.7540829278164</v>
      </c>
      <c r="P137" s="78">
        <f t="shared" si="50"/>
        <v>-8.9495894934495945E-3</v>
      </c>
      <c r="Q137" s="86">
        <f t="shared" si="51"/>
        <v>4.8732542272033524E-2</v>
      </c>
      <c r="R137" s="76">
        <f t="shared" si="52"/>
        <v>0.77052914875031409</v>
      </c>
      <c r="S137" s="82"/>
      <c r="T137" s="78"/>
      <c r="U137" s="78"/>
      <c r="V137" s="83"/>
      <c r="W137" s="83"/>
    </row>
    <row r="138" spans="1:23" ht="15.75" customHeight="1" x14ac:dyDescent="0.45">
      <c r="A138" s="88" t="b">
        <f t="shared" si="42"/>
        <v>1</v>
      </c>
      <c r="B138" s="80">
        <v>44168</v>
      </c>
      <c r="C138" s="74">
        <v>413.540009</v>
      </c>
      <c r="D138" s="78">
        <f t="shared" si="43"/>
        <v>1.6471056162055131E-3</v>
      </c>
      <c r="E138" s="75"/>
      <c r="F138" s="80">
        <v>44168</v>
      </c>
      <c r="G138" s="74">
        <v>49.91</v>
      </c>
      <c r="H138" s="78">
        <f t="shared" si="44"/>
        <v>6.8050502888936437E-2</v>
      </c>
      <c r="I138" s="75"/>
      <c r="J138" s="87">
        <f t="shared" si="45"/>
        <v>-0.19467475476266996</v>
      </c>
      <c r="K138" s="87">
        <f t="shared" si="46"/>
        <v>-0.31363921515686838</v>
      </c>
      <c r="L138" s="87"/>
      <c r="M138" s="81">
        <f t="shared" si="47"/>
        <v>300.88766223970248</v>
      </c>
      <c r="N138" s="81">
        <f t="shared" si="48"/>
        <v>27.808112944241433</v>
      </c>
      <c r="O138" s="81">
        <f t="shared" si="49"/>
        <v>328.69577518394391</v>
      </c>
      <c r="P138" s="78">
        <f t="shared" si="50"/>
        <v>6.9435084984383888E-3</v>
      </c>
      <c r="Q138" s="86">
        <f t="shared" si="51"/>
        <v>4.8826892136457058E-2</v>
      </c>
      <c r="R138" s="76">
        <f t="shared" si="52"/>
        <v>0.7720209510928463</v>
      </c>
      <c r="S138" s="82"/>
      <c r="T138" s="78"/>
      <c r="U138" s="78"/>
      <c r="V138" s="83"/>
      <c r="W138" s="83"/>
    </row>
    <row r="139" spans="1:23" ht="15.75" customHeight="1" x14ac:dyDescent="0.45">
      <c r="A139" s="88" t="b">
        <f t="shared" si="42"/>
        <v>1</v>
      </c>
      <c r="B139" s="80">
        <v>44167</v>
      </c>
      <c r="C139" s="74">
        <v>412.85998499999999</v>
      </c>
      <c r="D139" s="78">
        <f t="shared" si="43"/>
        <v>1.6120664104356974E-2</v>
      </c>
      <c r="E139" s="75"/>
      <c r="F139" s="80">
        <v>44167</v>
      </c>
      <c r="G139" s="74">
        <v>46.73</v>
      </c>
      <c r="H139" s="78">
        <f t="shared" si="44"/>
        <v>3.1112091791703378E-2</v>
      </c>
      <c r="I139" s="75"/>
      <c r="J139" s="87">
        <f t="shared" si="45"/>
        <v>-0.19402513828497772</v>
      </c>
      <c r="K139" s="87">
        <f t="shared" si="46"/>
        <v>-0.31659836174482836</v>
      </c>
      <c r="L139" s="87"/>
      <c r="M139" s="81">
        <f t="shared" si="47"/>
        <v>300.39288343432963</v>
      </c>
      <c r="N139" s="81">
        <f t="shared" si="48"/>
        <v>26.036327747633784</v>
      </c>
      <c r="O139" s="81">
        <f t="shared" si="49"/>
        <v>326.42921118196341</v>
      </c>
      <c r="P139" s="78">
        <f t="shared" si="50"/>
        <v>1.7300378923677195E-2</v>
      </c>
      <c r="Q139" s="86">
        <f t="shared" si="51"/>
        <v>4.893198832599048E-2</v>
      </c>
      <c r="R139" s="76">
        <f t="shared" si="52"/>
        <v>0.77368266775449812</v>
      </c>
      <c r="S139" s="82"/>
      <c r="T139" s="78"/>
      <c r="U139" s="78"/>
      <c r="V139" s="83"/>
      <c r="W139" s="83"/>
    </row>
    <row r="140" spans="1:23" ht="15.75" customHeight="1" x14ac:dyDescent="0.45">
      <c r="A140" s="88" t="b">
        <f t="shared" si="42"/>
        <v>1</v>
      </c>
      <c r="B140" s="80">
        <v>44166</v>
      </c>
      <c r="C140" s="74">
        <v>406.30999800000001</v>
      </c>
      <c r="D140" s="78">
        <f t="shared" si="43"/>
        <v>-0.15061875838130567</v>
      </c>
      <c r="E140" s="75"/>
      <c r="F140" s="80">
        <v>44166</v>
      </c>
      <c r="G140" s="74">
        <v>45.32</v>
      </c>
      <c r="H140" s="78">
        <f t="shared" si="44"/>
        <v>5.9933630631157087E-3</v>
      </c>
      <c r="I140" s="75"/>
      <c r="J140" s="87">
        <f t="shared" si="45"/>
        <v>-0.19433218335066732</v>
      </c>
      <c r="K140" s="87">
        <f t="shared" si="46"/>
        <v>-0.31922746318782519</v>
      </c>
      <c r="L140" s="87"/>
      <c r="M140" s="81">
        <f t="shared" si="47"/>
        <v>295.62717701357451</v>
      </c>
      <c r="N140" s="81">
        <f t="shared" si="48"/>
        <v>25.250724877439829</v>
      </c>
      <c r="O140" s="81">
        <f t="shared" si="49"/>
        <v>320.87790189101435</v>
      </c>
      <c r="P140" s="78">
        <f t="shared" si="50"/>
        <v>-0.14008410441871755</v>
      </c>
      <c r="Q140" s="86">
        <f t="shared" si="51"/>
        <v>4.903237480027714E-2</v>
      </c>
      <c r="R140" s="76">
        <f t="shared" si="52"/>
        <v>0.77526991727959693</v>
      </c>
      <c r="S140" s="82"/>
      <c r="T140" s="78"/>
      <c r="U140" s="78"/>
      <c r="V140" s="83"/>
      <c r="W140" s="83"/>
    </row>
    <row r="141" spans="1:23" ht="15.75" customHeight="1" x14ac:dyDescent="0.45">
      <c r="A141" s="88" t="b">
        <f t="shared" si="42"/>
        <v>1</v>
      </c>
      <c r="B141" s="80">
        <v>44165</v>
      </c>
      <c r="C141" s="74">
        <v>478.35998499999999</v>
      </c>
      <c r="D141" s="78">
        <f t="shared" si="43"/>
        <v>1.4312674062658015E-2</v>
      </c>
      <c r="E141" s="75"/>
      <c r="F141" s="80">
        <v>44165</v>
      </c>
      <c r="G141" s="74">
        <v>45.049999</v>
      </c>
      <c r="H141" s="78">
        <f t="shared" si="44"/>
        <v>-5.5187639187365134E-3</v>
      </c>
      <c r="I141" s="75"/>
      <c r="J141" s="87">
        <f t="shared" si="45"/>
        <v>-0.19649604549055968</v>
      </c>
      <c r="K141" s="87">
        <f t="shared" si="46"/>
        <v>-0.32676550668792659</v>
      </c>
      <c r="L141" s="87"/>
      <c r="M141" s="81">
        <f t="shared" si="47"/>
        <v>348.0500422286085</v>
      </c>
      <c r="N141" s="81">
        <f t="shared" si="48"/>
        <v>25.100289728109871</v>
      </c>
      <c r="O141" s="81">
        <f t="shared" si="49"/>
        <v>373.15033195671839</v>
      </c>
      <c r="P141" s="78">
        <f t="shared" si="50"/>
        <v>1.2953915785506531E-2</v>
      </c>
      <c r="Q141" s="86">
        <f t="shared" si="51"/>
        <v>4.8178613692981952E-2</v>
      </c>
      <c r="R141" s="76">
        <f t="shared" si="52"/>
        <v>0.76177076889599604</v>
      </c>
      <c r="S141" s="82"/>
      <c r="T141" s="78"/>
      <c r="U141" s="78"/>
      <c r="V141" s="83"/>
      <c r="W141" s="83"/>
    </row>
    <row r="142" spans="1:23" ht="15.75" customHeight="1" x14ac:dyDescent="0.45">
      <c r="A142" s="88" t="b">
        <f t="shared" si="42"/>
        <v>1</v>
      </c>
      <c r="B142" s="80">
        <v>44162</v>
      </c>
      <c r="C142" s="74">
        <v>471.60998499999999</v>
      </c>
      <c r="D142" s="78">
        <f t="shared" si="43"/>
        <v>6.2854917373895924E-2</v>
      </c>
      <c r="E142" s="75"/>
      <c r="F142" s="80">
        <v>44162</v>
      </c>
      <c r="G142" s="74">
        <v>45.299999</v>
      </c>
      <c r="H142" s="78">
        <f t="shared" si="44"/>
        <v>-7.4496057723402176E-3</v>
      </c>
      <c r="I142" s="75"/>
      <c r="J142" s="87">
        <f t="shared" si="45"/>
        <v>-0.19661585266583706</v>
      </c>
      <c r="K142" s="87">
        <f t="shared" si="46"/>
        <v>-0.33251853220621336</v>
      </c>
      <c r="L142" s="87"/>
      <c r="M142" s="81">
        <f t="shared" si="47"/>
        <v>343.13880830706063</v>
      </c>
      <c r="N142" s="81">
        <f t="shared" si="48"/>
        <v>25.239581017151352</v>
      </c>
      <c r="O142" s="81">
        <f t="shared" si="49"/>
        <v>368.37838932421198</v>
      </c>
      <c r="P142" s="78">
        <f t="shared" si="50"/>
        <v>5.7721694634992105E-2</v>
      </c>
      <c r="Q142" s="86">
        <f t="shared" si="51"/>
        <v>4.8281994401598728E-2</v>
      </c>
      <c r="R142" s="76">
        <f t="shared" si="52"/>
        <v>0.76340536142275206</v>
      </c>
      <c r="S142" s="82"/>
      <c r="T142" s="78"/>
      <c r="U142" s="78"/>
      <c r="V142" s="83"/>
      <c r="W142" s="83"/>
    </row>
    <row r="143" spans="1:23" ht="15.75" customHeight="1" x14ac:dyDescent="0.45">
      <c r="A143" s="88" t="b">
        <f t="shared" si="42"/>
        <v>1</v>
      </c>
      <c r="B143" s="80">
        <v>44160</v>
      </c>
      <c r="C143" s="74">
        <v>443.72000100000002</v>
      </c>
      <c r="D143" s="78">
        <f t="shared" si="43"/>
        <v>3.7820169462851272E-2</v>
      </c>
      <c r="E143" s="75"/>
      <c r="F143" s="80">
        <v>44160</v>
      </c>
      <c r="G143" s="74">
        <v>45.639999000000003</v>
      </c>
      <c r="H143" s="78">
        <f t="shared" si="44"/>
        <v>1.512455549654268E-2</v>
      </c>
      <c r="I143" s="75"/>
      <c r="J143" s="87">
        <f t="shared" si="45"/>
        <v>-0.19447208016867165</v>
      </c>
      <c r="K143" s="87">
        <f t="shared" si="46"/>
        <v>-0.32750875409251951</v>
      </c>
      <c r="L143" s="87"/>
      <c r="M143" s="81">
        <f t="shared" si="47"/>
        <v>322.84632897487899</v>
      </c>
      <c r="N143" s="81">
        <f t="shared" si="48"/>
        <v>25.429017170247768</v>
      </c>
      <c r="O143" s="81">
        <f t="shared" si="49"/>
        <v>348.27534614512678</v>
      </c>
      <c r="P143" s="78">
        <f t="shared" si="50"/>
        <v>3.6128781705294655E-2</v>
      </c>
      <c r="Q143" s="86">
        <f t="shared" si="51"/>
        <v>4.826964028408124E-2</v>
      </c>
      <c r="R143" s="76">
        <f t="shared" si="52"/>
        <v>0.76321002567356888</v>
      </c>
      <c r="S143" s="82"/>
      <c r="T143" s="78"/>
      <c r="U143" s="78"/>
      <c r="V143" s="83"/>
      <c r="W143" s="83"/>
    </row>
    <row r="144" spans="1:23" ht="15.75" customHeight="1" x14ac:dyDescent="0.45">
      <c r="A144" s="88" t="b">
        <f t="shared" si="42"/>
        <v>1</v>
      </c>
      <c r="B144" s="80">
        <v>44159</v>
      </c>
      <c r="C144" s="74">
        <v>427.54998799999998</v>
      </c>
      <c r="D144" s="78">
        <f t="shared" si="43"/>
        <v>-6.3447313524791493E-3</v>
      </c>
      <c r="E144" s="75"/>
      <c r="F144" s="80">
        <v>44159</v>
      </c>
      <c r="G144" s="74">
        <v>44.959999000000003</v>
      </c>
      <c r="H144" s="78">
        <f t="shared" si="44"/>
        <v>9.8460762277058578E-2</v>
      </c>
      <c r="I144" s="75"/>
      <c r="J144" s="87">
        <f t="shared" si="45"/>
        <v>-0.19514415097692042</v>
      </c>
      <c r="K144" s="87">
        <f t="shared" si="46"/>
        <v>-0.3315752323651226</v>
      </c>
      <c r="L144" s="87"/>
      <c r="M144" s="81">
        <f t="shared" si="47"/>
        <v>311.08118581080947</v>
      </c>
      <c r="N144" s="81">
        <f t="shared" si="48"/>
        <v>25.050144864054936</v>
      </c>
      <c r="O144" s="81">
        <f t="shared" si="49"/>
        <v>336.13133067486439</v>
      </c>
      <c r="P144" s="78">
        <f t="shared" si="50"/>
        <v>7.7126263575810761E-4</v>
      </c>
      <c r="Q144" s="86">
        <f t="shared" si="51"/>
        <v>4.8335922305111183E-2</v>
      </c>
      <c r="R144" s="76">
        <f t="shared" si="52"/>
        <v>0.76425803644543777</v>
      </c>
      <c r="S144" s="82"/>
      <c r="T144" s="78"/>
      <c r="U144" s="78"/>
      <c r="V144" s="83"/>
      <c r="W144" s="83"/>
    </row>
    <row r="145" spans="1:23" ht="15.75" customHeight="1" x14ac:dyDescent="0.45">
      <c r="A145" s="88" t="b">
        <f t="shared" si="42"/>
        <v>1</v>
      </c>
      <c r="B145" s="80">
        <v>44158</v>
      </c>
      <c r="C145" s="74">
        <v>430.27999899999998</v>
      </c>
      <c r="D145" s="78">
        <f t="shared" si="43"/>
        <v>-2.1201107535926744E-2</v>
      </c>
      <c r="E145" s="75"/>
      <c r="F145" s="80">
        <v>44158</v>
      </c>
      <c r="G145" s="74">
        <v>40.93</v>
      </c>
      <c r="H145" s="78">
        <f t="shared" si="44"/>
        <v>2.5814484921579783E-2</v>
      </c>
      <c r="I145" s="75"/>
      <c r="J145" s="87">
        <f t="shared" si="45"/>
        <v>-0.19443044189944847</v>
      </c>
      <c r="K145" s="87">
        <f t="shared" si="46"/>
        <v>-0.34889914627041396</v>
      </c>
      <c r="L145" s="87"/>
      <c r="M145" s="81">
        <f t="shared" si="47"/>
        <v>313.0675150892389</v>
      </c>
      <c r="N145" s="81">
        <f t="shared" si="48"/>
        <v>22.804769841871401</v>
      </c>
      <c r="O145" s="81">
        <f t="shared" si="49"/>
        <v>335.8722849311103</v>
      </c>
      <c r="P145" s="78">
        <f t="shared" si="50"/>
        <v>-1.8145682274517405E-2</v>
      </c>
      <c r="Q145" s="86">
        <f t="shared" si="51"/>
        <v>4.8441258093651178E-2</v>
      </c>
      <c r="R145" s="76">
        <f t="shared" si="52"/>
        <v>0.76592354150001907</v>
      </c>
      <c r="S145" s="82"/>
      <c r="T145" s="78"/>
      <c r="U145" s="78"/>
      <c r="V145" s="83"/>
      <c r="W145" s="83"/>
    </row>
    <row r="146" spans="1:23" ht="15.75" customHeight="1" x14ac:dyDescent="0.45">
      <c r="A146" s="88" t="b">
        <f t="shared" si="42"/>
        <v>1</v>
      </c>
      <c r="B146" s="80">
        <v>44155</v>
      </c>
      <c r="C146" s="74">
        <v>439.60000600000001</v>
      </c>
      <c r="D146" s="78">
        <f t="shared" si="43"/>
        <v>6.1092462888720167E-2</v>
      </c>
      <c r="E146" s="75"/>
      <c r="F146" s="80">
        <v>44155</v>
      </c>
      <c r="G146" s="74">
        <v>39.900002000000001</v>
      </c>
      <c r="H146" s="78">
        <f t="shared" si="44"/>
        <v>-2.5402956165191837E-2</v>
      </c>
      <c r="I146" s="75"/>
      <c r="J146" s="87">
        <f t="shared" si="45"/>
        <v>-0.19368907803928267</v>
      </c>
      <c r="K146" s="87">
        <f t="shared" si="46"/>
        <v>-0.34494270258352183</v>
      </c>
      <c r="L146" s="87"/>
      <c r="M146" s="81">
        <f t="shared" si="47"/>
        <v>319.84866094515939</v>
      </c>
      <c r="N146" s="81">
        <f t="shared" si="48"/>
        <v>22.230890845350807</v>
      </c>
      <c r="O146" s="81">
        <f t="shared" si="49"/>
        <v>342.07955179051021</v>
      </c>
      <c r="P146" s="78">
        <f t="shared" si="50"/>
        <v>5.5007564328176661E-2</v>
      </c>
      <c r="Q146" s="86">
        <f t="shared" si="51"/>
        <v>4.8520887102352049E-2</v>
      </c>
      <c r="R146" s="76">
        <f t="shared" si="52"/>
        <v>0.76718258667659966</v>
      </c>
      <c r="S146" s="82"/>
      <c r="T146" s="78"/>
      <c r="U146" s="78"/>
      <c r="V146" s="83"/>
      <c r="W146" s="83"/>
    </row>
    <row r="147" spans="1:23" ht="15.75" customHeight="1" x14ac:dyDescent="0.45">
      <c r="A147" s="88" t="b">
        <f t="shared" si="42"/>
        <v>1</v>
      </c>
      <c r="B147" s="80">
        <v>44154</v>
      </c>
      <c r="C147" s="74">
        <v>414.290009</v>
      </c>
      <c r="D147" s="78">
        <f t="shared" si="43"/>
        <v>-1.8070547025262895E-3</v>
      </c>
      <c r="E147" s="75"/>
      <c r="F147" s="80">
        <v>44154</v>
      </c>
      <c r="G147" s="74">
        <v>40.939999</v>
      </c>
      <c r="H147" s="78">
        <f t="shared" si="44"/>
        <v>-2.6796590177748936E-3</v>
      </c>
      <c r="I147" s="75"/>
      <c r="J147" s="87">
        <f t="shared" si="45"/>
        <v>-0.19250037229109584</v>
      </c>
      <c r="K147" s="87">
        <f t="shared" si="46"/>
        <v>-0.32722751766194885</v>
      </c>
      <c r="L147" s="87"/>
      <c r="M147" s="81">
        <f t="shared" si="47"/>
        <v>301.43335489765218</v>
      </c>
      <c r="N147" s="81">
        <f t="shared" si="48"/>
        <v>22.810340936267902</v>
      </c>
      <c r="O147" s="81">
        <f t="shared" si="49"/>
        <v>324.24369583392007</v>
      </c>
      <c r="P147" s="78">
        <f t="shared" si="50"/>
        <v>-1.868491798664329E-3</v>
      </c>
      <c r="Q147" s="86">
        <f t="shared" si="51"/>
        <v>4.8520883132896889E-2</v>
      </c>
      <c r="R147" s="76">
        <f t="shared" si="52"/>
        <v>0.76718252391400277</v>
      </c>
      <c r="S147" s="82"/>
      <c r="T147" s="78"/>
      <c r="U147" s="78"/>
      <c r="V147" s="83"/>
      <c r="W147" s="83"/>
    </row>
    <row r="148" spans="1:23" ht="15.75" customHeight="1" x14ac:dyDescent="0.45">
      <c r="A148" s="88" t="b">
        <f t="shared" si="42"/>
        <v>1</v>
      </c>
      <c r="B148" s="80">
        <v>44153</v>
      </c>
      <c r="C148" s="74">
        <v>415.040009</v>
      </c>
      <c r="D148" s="78">
        <f t="shared" si="43"/>
        <v>3.3388949612965346E-2</v>
      </c>
      <c r="E148" s="75"/>
      <c r="F148" s="80">
        <v>44153</v>
      </c>
      <c r="G148" s="74">
        <v>41.049999</v>
      </c>
      <c r="H148" s="78">
        <f t="shared" si="44"/>
        <v>1.1083769018904954E-2</v>
      </c>
      <c r="I148" s="75"/>
      <c r="J148" s="87">
        <f t="shared" si="45"/>
        <v>-0.19188744679453792</v>
      </c>
      <c r="K148" s="87">
        <f t="shared" si="46"/>
        <v>-0.31863461361974527</v>
      </c>
      <c r="L148" s="87"/>
      <c r="M148" s="81">
        <f t="shared" si="47"/>
        <v>301.97904755560194</v>
      </c>
      <c r="N148" s="81">
        <f t="shared" si="48"/>
        <v>22.871629103446153</v>
      </c>
      <c r="O148" s="81">
        <f t="shared" si="49"/>
        <v>324.85067665904808</v>
      </c>
      <c r="P148" s="78">
        <f t="shared" si="50"/>
        <v>3.1786362255395328E-2</v>
      </c>
      <c r="Q148" s="86">
        <f t="shared" si="51"/>
        <v>4.8626403327474088E-2</v>
      </c>
      <c r="R148" s="76">
        <f t="shared" si="52"/>
        <v>0.76885094468404325</v>
      </c>
      <c r="S148" s="82"/>
      <c r="T148" s="78"/>
      <c r="U148" s="78"/>
      <c r="V148" s="83"/>
      <c r="W148" s="83"/>
    </row>
    <row r="149" spans="1:23" ht="15.75" customHeight="1" x14ac:dyDescent="0.45">
      <c r="A149" s="88" t="b">
        <f t="shared" si="42"/>
        <v>1</v>
      </c>
      <c r="B149" s="80">
        <v>44152</v>
      </c>
      <c r="C149" s="74">
        <v>401.63000499999998</v>
      </c>
      <c r="D149" s="78">
        <f t="shared" si="43"/>
        <v>6.2132307084539207E-3</v>
      </c>
      <c r="E149" s="75"/>
      <c r="F149" s="80">
        <v>44152</v>
      </c>
      <c r="G149" s="74">
        <v>40.599997999999999</v>
      </c>
      <c r="H149" s="78">
        <f t="shared" si="44"/>
        <v>-9.7561463414633787E-3</v>
      </c>
      <c r="I149" s="75"/>
      <c r="J149" s="87">
        <f t="shared" si="45"/>
        <v>-0.19207386661743714</v>
      </c>
      <c r="K149" s="87">
        <f t="shared" si="46"/>
        <v>-0.31964536835956958</v>
      </c>
      <c r="L149" s="87"/>
      <c r="M149" s="81">
        <f t="shared" si="47"/>
        <v>292.2220599210994</v>
      </c>
      <c r="N149" s="81">
        <f t="shared" si="48"/>
        <v>22.620904226006328</v>
      </c>
      <c r="O149" s="81">
        <f t="shared" si="49"/>
        <v>314.8429641471057</v>
      </c>
      <c r="P149" s="78">
        <f t="shared" si="50"/>
        <v>5.0487054932775166E-3</v>
      </c>
      <c r="Q149" s="86">
        <f t="shared" si="51"/>
        <v>4.8705907127137932E-2</v>
      </c>
      <c r="R149" s="76">
        <f t="shared" si="52"/>
        <v>0.77010801013192065</v>
      </c>
      <c r="S149" s="82"/>
      <c r="T149" s="78"/>
      <c r="U149" s="78"/>
      <c r="V149" s="83"/>
      <c r="W149" s="83"/>
    </row>
    <row r="150" spans="1:23" ht="15.75" customHeight="1" x14ac:dyDescent="0.45">
      <c r="A150" s="88" t="b">
        <f t="shared" si="42"/>
        <v>1</v>
      </c>
      <c r="B150" s="80">
        <v>44151</v>
      </c>
      <c r="C150" s="74">
        <v>399.14999399999999</v>
      </c>
      <c r="D150" s="78">
        <f t="shared" si="43"/>
        <v>-1.0976741024574244E-2</v>
      </c>
      <c r="E150" s="75"/>
      <c r="F150" s="80">
        <v>44151</v>
      </c>
      <c r="G150" s="74">
        <v>41</v>
      </c>
      <c r="H150" s="78">
        <f t="shared" si="44"/>
        <v>5.1551625978372595E-2</v>
      </c>
      <c r="I150" s="75"/>
      <c r="J150" s="87">
        <f t="shared" si="45"/>
        <v>-0.19226697438449125</v>
      </c>
      <c r="K150" s="87">
        <f t="shared" si="46"/>
        <v>-0.30890869303103807</v>
      </c>
      <c r="L150" s="87"/>
      <c r="M150" s="81">
        <f t="shared" si="47"/>
        <v>290.41762819531988</v>
      </c>
      <c r="N150" s="81">
        <f t="shared" si="48"/>
        <v>22.843771402803011</v>
      </c>
      <c r="O150" s="81">
        <f t="shared" si="49"/>
        <v>313.26139959812286</v>
      </c>
      <c r="P150" s="78">
        <f t="shared" si="50"/>
        <v>-6.6694800283225719E-3</v>
      </c>
      <c r="Q150" s="86">
        <f t="shared" si="51"/>
        <v>4.881590418544117E-2</v>
      </c>
      <c r="R150" s="76">
        <f t="shared" si="52"/>
        <v>0.77184721633270348</v>
      </c>
      <c r="S150" s="82"/>
      <c r="T150" s="78"/>
      <c r="U150" s="78"/>
      <c r="V150" s="83"/>
      <c r="W150" s="83"/>
    </row>
    <row r="151" spans="1:23" ht="15.75" customHeight="1" x14ac:dyDescent="0.45">
      <c r="A151" s="88" t="b">
        <f t="shared" si="42"/>
        <v>1</v>
      </c>
      <c r="B151" s="80">
        <v>44148</v>
      </c>
      <c r="C151" s="74">
        <v>403.57998700000002</v>
      </c>
      <c r="D151" s="78">
        <f t="shared" si="43"/>
        <v>-5.8464042373645331E-2</v>
      </c>
      <c r="E151" s="75"/>
      <c r="F151" s="80">
        <v>44148</v>
      </c>
      <c r="G151" s="74">
        <v>38.990001999999997</v>
      </c>
      <c r="H151" s="78">
        <f t="shared" si="44"/>
        <v>5.8073381713616312E-2</v>
      </c>
      <c r="I151" s="75"/>
      <c r="J151" s="87">
        <f t="shared" si="45"/>
        <v>-0.19146896992373691</v>
      </c>
      <c r="K151" s="87">
        <f t="shared" si="46"/>
        <v>-0.29607555403341562</v>
      </c>
      <c r="L151" s="87"/>
      <c r="M151" s="81">
        <f t="shared" si="47"/>
        <v>293.64084773514503</v>
      </c>
      <c r="N151" s="81">
        <f t="shared" si="48"/>
        <v>21.723870553239809</v>
      </c>
      <c r="O151" s="81">
        <f t="shared" si="49"/>
        <v>315.36471828838484</v>
      </c>
      <c r="P151" s="78">
        <f t="shared" si="50"/>
        <v>-5.1265936653937416E-2</v>
      </c>
      <c r="Q151" s="86">
        <f t="shared" si="51"/>
        <v>4.8918866764729743E-2</v>
      </c>
      <c r="R151" s="76">
        <f t="shared" si="52"/>
        <v>0.77347519765429129</v>
      </c>
      <c r="S151" s="82"/>
      <c r="T151" s="78"/>
      <c r="U151" s="78"/>
      <c r="V151" s="83"/>
      <c r="W151" s="83"/>
    </row>
    <row r="152" spans="1:23" ht="15.75" customHeight="1" x14ac:dyDescent="0.45">
      <c r="A152" s="88" t="b">
        <f t="shared" si="42"/>
        <v>1</v>
      </c>
      <c r="B152" s="80">
        <v>44147</v>
      </c>
      <c r="C152" s="74">
        <v>428.64001500000001</v>
      </c>
      <c r="D152" s="78">
        <f t="shared" si="43"/>
        <v>3.701557833275837E-2</v>
      </c>
      <c r="E152" s="75"/>
      <c r="F152" s="80">
        <v>44147</v>
      </c>
      <c r="G152" s="74">
        <v>36.849997999999999</v>
      </c>
      <c r="H152" s="78">
        <f t="shared" si="44"/>
        <v>-4.310568907326362E-2</v>
      </c>
      <c r="I152" s="75"/>
      <c r="J152" s="87">
        <f t="shared" si="45"/>
        <v>-0.18776954656833297</v>
      </c>
      <c r="K152" s="87">
        <f t="shared" si="46"/>
        <v>-0.28234784586086237</v>
      </c>
      <c r="L152" s="87"/>
      <c r="M152" s="81">
        <f t="shared" si="47"/>
        <v>311.87427878529883</v>
      </c>
      <c r="N152" s="81">
        <f t="shared" si="48"/>
        <v>20.531534890384101</v>
      </c>
      <c r="O152" s="81">
        <f t="shared" si="49"/>
        <v>332.40581367568291</v>
      </c>
      <c r="P152" s="78">
        <f t="shared" si="50"/>
        <v>3.167999809537636E-2</v>
      </c>
      <c r="Q152" s="86">
        <f t="shared" si="51"/>
        <v>4.8874815978702885E-2</v>
      </c>
      <c r="R152" s="76">
        <f t="shared" si="52"/>
        <v>0.77277869357146334</v>
      </c>
      <c r="S152" s="82"/>
      <c r="T152" s="78"/>
      <c r="U152" s="78"/>
      <c r="V152" s="83"/>
      <c r="W152" s="83"/>
    </row>
    <row r="153" spans="1:23" ht="15.75" customHeight="1" x14ac:dyDescent="0.45">
      <c r="A153" s="88" t="b">
        <f t="shared" si="42"/>
        <v>1</v>
      </c>
      <c r="B153" s="80">
        <v>44146</v>
      </c>
      <c r="C153" s="74">
        <v>413.33999599999999</v>
      </c>
      <c r="D153" s="78">
        <f t="shared" si="43"/>
        <v>9.9279234613993239E-2</v>
      </c>
      <c r="E153" s="75"/>
      <c r="F153" s="80">
        <v>44146</v>
      </c>
      <c r="G153" s="74">
        <v>38.509998000000003</v>
      </c>
      <c r="H153" s="78">
        <f t="shared" si="44"/>
        <v>-3.8451961010036451E-2</v>
      </c>
      <c r="I153" s="75"/>
      <c r="J153" s="87">
        <f t="shared" si="45"/>
        <v>-0.18652541174682738</v>
      </c>
      <c r="K153" s="87">
        <f t="shared" si="46"/>
        <v>-0.27889600643956131</v>
      </c>
      <c r="L153" s="87"/>
      <c r="M153" s="81">
        <f t="shared" si="47"/>
        <v>300.74213473890973</v>
      </c>
      <c r="N153" s="81">
        <f t="shared" si="48"/>
        <v>21.456429049619544</v>
      </c>
      <c r="O153" s="81">
        <f t="shared" si="49"/>
        <v>322.19856378852927</v>
      </c>
      <c r="P153" s="78">
        <f t="shared" si="50"/>
        <v>8.889247282904611E-2</v>
      </c>
      <c r="Q153" s="86">
        <f t="shared" si="51"/>
        <v>4.8957257872699646E-2</v>
      </c>
      <c r="R153" s="76">
        <f t="shared" si="52"/>
        <v>0.77408221436970304</v>
      </c>
      <c r="S153" s="82"/>
      <c r="T153" s="78"/>
      <c r="U153" s="78"/>
      <c r="V153" s="83"/>
      <c r="W153" s="83"/>
    </row>
    <row r="154" spans="1:23" ht="15.75" customHeight="1" x14ac:dyDescent="0.45">
      <c r="A154" s="88" t="b">
        <f t="shared" si="42"/>
        <v>1</v>
      </c>
      <c r="B154" s="80">
        <v>44145</v>
      </c>
      <c r="C154" s="74">
        <v>376.01001000000002</v>
      </c>
      <c r="D154" s="78">
        <f t="shared" si="43"/>
        <v>-9.0092877990825548E-2</v>
      </c>
      <c r="E154" s="75"/>
      <c r="F154" s="80">
        <v>44145</v>
      </c>
      <c r="G154" s="74">
        <v>40.049999</v>
      </c>
      <c r="H154" s="78">
        <f t="shared" si="44"/>
        <v>-3.0735745401742509E-2</v>
      </c>
      <c r="I154" s="75"/>
      <c r="J154" s="87">
        <f t="shared" si="45"/>
        <v>-0.1837923687287121</v>
      </c>
      <c r="K154" s="87">
        <f t="shared" si="46"/>
        <v>-0.26222469227489675</v>
      </c>
      <c r="L154" s="87"/>
      <c r="M154" s="81">
        <f t="shared" si="47"/>
        <v>273.58120236348674</v>
      </c>
      <c r="N154" s="81">
        <f t="shared" si="48"/>
        <v>22.314463947280228</v>
      </c>
      <c r="O154" s="81">
        <f t="shared" si="49"/>
        <v>295.89566631076696</v>
      </c>
      <c r="P154" s="78">
        <f t="shared" si="50"/>
        <v>-8.5871191625315202E-2</v>
      </c>
      <c r="Q154" s="86">
        <f t="shared" si="51"/>
        <v>4.8748750793574686E-2</v>
      </c>
      <c r="R154" s="76">
        <f t="shared" si="52"/>
        <v>0.77078542797818395</v>
      </c>
      <c r="S154" s="82"/>
      <c r="T154" s="78"/>
      <c r="U154" s="78"/>
      <c r="V154" s="83"/>
      <c r="W154" s="83"/>
    </row>
    <row r="155" spans="1:23" ht="15.75" customHeight="1" x14ac:dyDescent="0.45">
      <c r="A155" s="88" t="b">
        <f t="shared" si="42"/>
        <v>1</v>
      </c>
      <c r="B155" s="80">
        <v>44144</v>
      </c>
      <c r="C155" s="74">
        <v>413.23998999999998</v>
      </c>
      <c r="D155" s="78">
        <f t="shared" si="43"/>
        <v>-0.17370178081927323</v>
      </c>
      <c r="E155" s="75"/>
      <c r="F155" s="80">
        <v>44144</v>
      </c>
      <c r="G155" s="74">
        <v>41.32</v>
      </c>
      <c r="H155" s="78">
        <f t="shared" si="44"/>
        <v>0.19146482122260666</v>
      </c>
      <c r="I155" s="75"/>
      <c r="J155" s="87">
        <f t="shared" si="45"/>
        <v>-0.18859320001470953</v>
      </c>
      <c r="K155" s="87">
        <f t="shared" si="46"/>
        <v>-0.28061984753984326</v>
      </c>
      <c r="L155" s="87"/>
      <c r="M155" s="81">
        <f t="shared" si="47"/>
        <v>300.66937135230847</v>
      </c>
      <c r="N155" s="81">
        <f t="shared" si="48"/>
        <v>23.022064252776111</v>
      </c>
      <c r="O155" s="81">
        <f t="shared" si="49"/>
        <v>323.69143560508456</v>
      </c>
      <c r="P155" s="78">
        <f t="shared" si="50"/>
        <v>-0.1552884952610496</v>
      </c>
      <c r="Q155" s="86">
        <f t="shared" si="51"/>
        <v>4.8456909655902949E-2</v>
      </c>
      <c r="R155" s="76">
        <f t="shared" si="52"/>
        <v>0.7661710144282966</v>
      </c>
      <c r="S155" s="82"/>
      <c r="T155" s="78"/>
      <c r="U155" s="78"/>
      <c r="V155" s="83"/>
      <c r="W155" s="83"/>
    </row>
    <row r="156" spans="1:23" ht="15.75" customHeight="1" x14ac:dyDescent="0.45">
      <c r="A156" s="88" t="b">
        <f t="shared" si="42"/>
        <v>1</v>
      </c>
      <c r="B156" s="80">
        <v>44141</v>
      </c>
      <c r="C156" s="74">
        <v>500.10998499999999</v>
      </c>
      <c r="D156" s="78">
        <f t="shared" si="43"/>
        <v>6.8044489464116342E-3</v>
      </c>
      <c r="E156" s="75"/>
      <c r="F156" s="80">
        <v>44141</v>
      </c>
      <c r="G156" s="74">
        <v>34.68</v>
      </c>
      <c r="H156" s="78">
        <f t="shared" si="44"/>
        <v>-1.8953268399053314E-2</v>
      </c>
      <c r="I156" s="75"/>
      <c r="J156" s="87">
        <f t="shared" si="45"/>
        <v>-0.15307233429877423</v>
      </c>
      <c r="K156" s="87">
        <f t="shared" si="46"/>
        <v>-0.16189865110419135</v>
      </c>
      <c r="L156" s="87"/>
      <c r="M156" s="81">
        <f t="shared" si="47"/>
        <v>363.87512930915136</v>
      </c>
      <c r="N156" s="81">
        <f t="shared" si="48"/>
        <v>19.322487615834355</v>
      </c>
      <c r="O156" s="81">
        <f t="shared" si="49"/>
        <v>383.19761692498571</v>
      </c>
      <c r="P156" s="78">
        <f t="shared" si="50"/>
        <v>5.4732944726429977E-3</v>
      </c>
      <c r="Q156" s="86">
        <f t="shared" si="51"/>
        <v>4.7292605505378831E-2</v>
      </c>
      <c r="R156" s="76">
        <f t="shared" si="52"/>
        <v>0.74776174940407791</v>
      </c>
      <c r="S156" s="82"/>
      <c r="T156" s="78"/>
      <c r="U156" s="78"/>
      <c r="V156" s="83"/>
      <c r="W156" s="83"/>
    </row>
    <row r="157" spans="1:23" ht="15.75" customHeight="1" x14ac:dyDescent="0.45">
      <c r="A157" s="88" t="b">
        <f t="shared" si="42"/>
        <v>1</v>
      </c>
      <c r="B157" s="80">
        <v>44140</v>
      </c>
      <c r="C157" s="74">
        <v>496.73001099999999</v>
      </c>
      <c r="D157" s="78">
        <f t="shared" si="43"/>
        <v>2.6938182089604634E-2</v>
      </c>
      <c r="E157" s="75"/>
      <c r="F157" s="80">
        <v>44140</v>
      </c>
      <c r="G157" s="74">
        <v>35.349997999999999</v>
      </c>
      <c r="H157" s="78">
        <f t="shared" si="44"/>
        <v>6.0287882423515127E-2</v>
      </c>
      <c r="I157" s="75"/>
      <c r="J157" s="87">
        <f t="shared" si="45"/>
        <v>-0.15314477586848052</v>
      </c>
      <c r="K157" s="87">
        <f t="shared" si="46"/>
        <v>-0.16264262696286158</v>
      </c>
      <c r="L157" s="87"/>
      <c r="M157" s="81">
        <f t="shared" si="47"/>
        <v>361.41589331466992</v>
      </c>
      <c r="N157" s="81">
        <f t="shared" si="48"/>
        <v>19.695787156135211</v>
      </c>
      <c r="O157" s="81">
        <f t="shared" si="49"/>
        <v>381.11168047080514</v>
      </c>
      <c r="P157" s="78">
        <f t="shared" si="50"/>
        <v>2.8610196614831329E-2</v>
      </c>
      <c r="Q157" s="86">
        <f t="shared" si="51"/>
        <v>4.74028059958733E-2</v>
      </c>
      <c r="R157" s="76">
        <f t="shared" si="52"/>
        <v>0.74950417215022913</v>
      </c>
      <c r="S157" s="82"/>
      <c r="T157" s="78"/>
      <c r="U157" s="78"/>
      <c r="V157" s="83"/>
      <c r="W157" s="83"/>
    </row>
    <row r="158" spans="1:23" ht="15.75" customHeight="1" x14ac:dyDescent="0.45">
      <c r="A158" s="88" t="b">
        <f t="shared" si="42"/>
        <v>1</v>
      </c>
      <c r="B158" s="80">
        <v>44139</v>
      </c>
      <c r="C158" s="74">
        <v>483.70001200000002</v>
      </c>
      <c r="D158" s="78">
        <f t="shared" si="43"/>
        <v>7.129410486381027E-2</v>
      </c>
      <c r="E158" s="75"/>
      <c r="F158" s="80">
        <v>44139</v>
      </c>
      <c r="G158" s="74">
        <v>33.340000000000003</v>
      </c>
      <c r="H158" s="78">
        <f t="shared" si="44"/>
        <v>-1.9988242210464469E-2</v>
      </c>
      <c r="I158" s="75"/>
      <c r="J158" s="87">
        <f t="shared" si="45"/>
        <v>-0.15478366575150213</v>
      </c>
      <c r="K158" s="87">
        <f t="shared" si="46"/>
        <v>-0.17117569399214652</v>
      </c>
      <c r="L158" s="87"/>
      <c r="M158" s="81">
        <f t="shared" si="47"/>
        <v>351.93539359814639</v>
      </c>
      <c r="N158" s="81">
        <f t="shared" si="48"/>
        <v>18.575886306572013</v>
      </c>
      <c r="O158" s="81">
        <f t="shared" si="49"/>
        <v>370.51127990471838</v>
      </c>
      <c r="P158" s="78">
        <f t="shared" si="50"/>
        <v>6.6314567853416273E-2</v>
      </c>
      <c r="Q158" s="86">
        <f t="shared" si="51"/>
        <v>4.7491447415796473E-2</v>
      </c>
      <c r="R158" s="76">
        <f t="shared" si="52"/>
        <v>0.75090571606017242</v>
      </c>
      <c r="S158" s="82"/>
      <c r="T158" s="78"/>
      <c r="U158" s="78"/>
      <c r="V158" s="83"/>
      <c r="W158" s="83"/>
    </row>
    <row r="159" spans="1:23" ht="15.75" customHeight="1" x14ac:dyDescent="0.45">
      <c r="A159" s="88" t="b">
        <f t="shared" si="42"/>
        <v>1</v>
      </c>
      <c r="B159" s="80">
        <v>44138</v>
      </c>
      <c r="C159" s="74">
        <v>451.51001000000002</v>
      </c>
      <c r="D159" s="78">
        <f t="shared" si="43"/>
        <v>-3.289161147902786E-3</v>
      </c>
      <c r="E159" s="75"/>
      <c r="F159" s="80">
        <v>44138</v>
      </c>
      <c r="G159" s="74">
        <v>34.020000000000003</v>
      </c>
      <c r="H159" s="78">
        <f t="shared" si="44"/>
        <v>7.1048255507646374E-3</v>
      </c>
      <c r="I159" s="75"/>
      <c r="J159" s="87">
        <f t="shared" si="45"/>
        <v>-0.15394792652760808</v>
      </c>
      <c r="K159" s="87">
        <f t="shared" si="46"/>
        <v>-0.17676904037261404</v>
      </c>
      <c r="L159" s="87"/>
      <c r="M159" s="81">
        <f t="shared" si="47"/>
        <v>328.51426326376236</v>
      </c>
      <c r="N159" s="81">
        <f t="shared" si="48"/>
        <v>18.954758612764845</v>
      </c>
      <c r="O159" s="81">
        <f t="shared" si="49"/>
        <v>347.46902187652722</v>
      </c>
      <c r="P159" s="78">
        <f t="shared" si="50"/>
        <v>-2.7276952225600004E-3</v>
      </c>
      <c r="Q159" s="86">
        <f t="shared" si="51"/>
        <v>4.7429176218487037E-2</v>
      </c>
      <c r="R159" s="76">
        <f t="shared" si="52"/>
        <v>0.74992112197955463</v>
      </c>
      <c r="S159" s="82"/>
      <c r="T159" s="78"/>
      <c r="U159" s="78"/>
      <c r="V159" s="83"/>
      <c r="W159" s="83"/>
    </row>
    <row r="160" spans="1:23" ht="15.75" customHeight="1" x14ac:dyDescent="0.45">
      <c r="A160" s="88" t="b">
        <f t="shared" si="42"/>
        <v>1</v>
      </c>
      <c r="B160" s="80">
        <v>44137</v>
      </c>
      <c r="C160" s="74">
        <v>453</v>
      </c>
      <c r="D160" s="78">
        <f t="shared" si="43"/>
        <v>-1.7161710380232953E-2</v>
      </c>
      <c r="E160" s="75"/>
      <c r="F160" s="80">
        <v>44137</v>
      </c>
      <c r="G160" s="74">
        <v>33.779998999999997</v>
      </c>
      <c r="H160" s="78">
        <f t="shared" si="44"/>
        <v>-2.3627288138591274E-3</v>
      </c>
      <c r="I160" s="75"/>
      <c r="J160" s="87">
        <f t="shared" si="45"/>
        <v>-0.15387414876513766</v>
      </c>
      <c r="K160" s="87">
        <f t="shared" si="46"/>
        <v>-0.169889955840309</v>
      </c>
      <c r="L160" s="87"/>
      <c r="M160" s="81">
        <f t="shared" si="47"/>
        <v>329.59836540165372</v>
      </c>
      <c r="N160" s="81">
        <f t="shared" si="48"/>
        <v>18.821038418119866</v>
      </c>
      <c r="O160" s="81">
        <f t="shared" si="49"/>
        <v>348.41940381977361</v>
      </c>
      <c r="P160" s="78">
        <f t="shared" si="50"/>
        <v>-1.6373520920756168E-2</v>
      </c>
      <c r="Q160" s="86">
        <f t="shared" si="51"/>
        <v>4.7536751705227809E-2</v>
      </c>
      <c r="R160" s="76">
        <f t="shared" si="52"/>
        <v>0.75162203977206499</v>
      </c>
      <c r="S160" s="82"/>
      <c r="T160" s="78"/>
      <c r="U160" s="78"/>
      <c r="V160" s="83"/>
      <c r="W160" s="83"/>
    </row>
    <row r="161" spans="1:23" ht="15.75" customHeight="1" x14ac:dyDescent="0.45">
      <c r="A161" s="88" t="b">
        <f t="shared" si="42"/>
        <v>1</v>
      </c>
      <c r="B161" s="80">
        <v>44134</v>
      </c>
      <c r="C161" s="74">
        <v>460.91000400000001</v>
      </c>
      <c r="D161" s="78">
        <f t="shared" si="43"/>
        <v>-5.8752633171190283E-2</v>
      </c>
      <c r="E161" s="75"/>
      <c r="F161" s="80">
        <v>44134</v>
      </c>
      <c r="G161" s="74">
        <v>33.860000999999997</v>
      </c>
      <c r="H161" s="78">
        <f t="shared" si="44"/>
        <v>8.6386952636281489E-3</v>
      </c>
      <c r="I161" s="75"/>
      <c r="J161" s="87">
        <f t="shared" si="45"/>
        <v>-0.15427772458682912</v>
      </c>
      <c r="K161" s="87">
        <f t="shared" si="46"/>
        <v>-0.16754838606836947</v>
      </c>
      <c r="L161" s="87"/>
      <c r="M161" s="81">
        <f t="shared" si="47"/>
        <v>335.353606877858</v>
      </c>
      <c r="N161" s="81">
        <f t="shared" si="48"/>
        <v>18.865612744943451</v>
      </c>
      <c r="O161" s="81">
        <f t="shared" si="49"/>
        <v>354.21921962280146</v>
      </c>
      <c r="P161" s="78">
        <f t="shared" si="50"/>
        <v>-5.5391241236330879E-2</v>
      </c>
      <c r="Q161" s="86">
        <f t="shared" si="51"/>
        <v>4.7622391858513836E-2</v>
      </c>
      <c r="R161" s="76">
        <f t="shared" si="52"/>
        <v>0.75297612948981407</v>
      </c>
      <c r="S161" s="82"/>
      <c r="T161" s="78"/>
      <c r="U161" s="78"/>
      <c r="V161" s="83"/>
      <c r="W161" s="83"/>
    </row>
    <row r="162" spans="1:23" ht="15.75" customHeight="1" x14ac:dyDescent="0.45">
      <c r="A162" s="88" t="b">
        <f t="shared" si="42"/>
        <v>1</v>
      </c>
      <c r="B162" s="80">
        <v>44133</v>
      </c>
      <c r="C162" s="74">
        <v>489.67999300000002</v>
      </c>
      <c r="D162" s="78">
        <f t="shared" si="43"/>
        <v>-5.1026174860444917E-2</v>
      </c>
      <c r="E162" s="75"/>
      <c r="F162" s="80">
        <v>44133</v>
      </c>
      <c r="G162" s="74">
        <v>33.57</v>
      </c>
      <c r="H162" s="78">
        <f t="shared" si="44"/>
        <v>2.9754664402126707E-2</v>
      </c>
      <c r="I162" s="75"/>
      <c r="J162" s="87">
        <f t="shared" si="45"/>
        <v>-0.15406715769977525</v>
      </c>
      <c r="K162" s="87">
        <f t="shared" si="46"/>
        <v>-0.16365358209440817</v>
      </c>
      <c r="L162" s="87"/>
      <c r="M162" s="81">
        <f t="shared" si="47"/>
        <v>356.2863692333184</v>
      </c>
      <c r="N162" s="81">
        <f t="shared" si="48"/>
        <v>18.704034292490178</v>
      </c>
      <c r="O162" s="81">
        <f t="shared" si="49"/>
        <v>374.99040352580857</v>
      </c>
      <c r="P162" s="78">
        <f t="shared" si="50"/>
        <v>-4.7298426292681994E-2</v>
      </c>
      <c r="Q162" s="86">
        <f t="shared" si="51"/>
        <v>4.7539136116482222E-2</v>
      </c>
      <c r="R162" s="76">
        <f t="shared" si="52"/>
        <v>0.75165974062427743</v>
      </c>
      <c r="S162" s="82"/>
      <c r="T162" s="78"/>
      <c r="U162" s="78"/>
      <c r="V162" s="83"/>
      <c r="W162" s="83"/>
    </row>
    <row r="163" spans="1:23" ht="15.75" customHeight="1" x14ac:dyDescent="0.45">
      <c r="A163" s="88" t="b">
        <f t="shared" si="42"/>
        <v>1</v>
      </c>
      <c r="B163" s="80">
        <v>44132</v>
      </c>
      <c r="C163" s="74">
        <v>516.01000999999997</v>
      </c>
      <c r="D163" s="78">
        <f t="shared" si="43"/>
        <v>-4.2635263040785021E-2</v>
      </c>
      <c r="E163" s="75"/>
      <c r="F163" s="80">
        <v>44132</v>
      </c>
      <c r="G163" s="74">
        <v>32.599997999999999</v>
      </c>
      <c r="H163" s="78">
        <f t="shared" si="44"/>
        <v>-4.5946739593019648E-2</v>
      </c>
      <c r="I163" s="75"/>
      <c r="J163" s="87">
        <f t="shared" si="45"/>
        <v>-0.15220398819674863</v>
      </c>
      <c r="K163" s="87">
        <f t="shared" si="46"/>
        <v>-0.15616679190547184</v>
      </c>
      <c r="L163" s="87"/>
      <c r="M163" s="81">
        <f t="shared" si="47"/>
        <v>375.4438318474414</v>
      </c>
      <c r="N163" s="81">
        <f t="shared" si="48"/>
        <v>18.163582976678914</v>
      </c>
      <c r="O163" s="81">
        <f t="shared" si="49"/>
        <v>393.60741482412033</v>
      </c>
      <c r="P163" s="78">
        <f t="shared" si="50"/>
        <v>-4.2788581761141531E-2</v>
      </c>
      <c r="Q163" s="86">
        <f t="shared" si="51"/>
        <v>4.7501392115496255E-2</v>
      </c>
      <c r="R163" s="76">
        <f t="shared" si="52"/>
        <v>0.75106295556866098</v>
      </c>
      <c r="S163" s="82"/>
      <c r="T163" s="78"/>
      <c r="U163" s="78"/>
      <c r="V163" s="83"/>
      <c r="W163" s="83"/>
    </row>
    <row r="164" spans="1:23" ht="15.75" customHeight="1" x14ac:dyDescent="0.45">
      <c r="A164" s="88" t="b">
        <f t="shared" si="42"/>
        <v>1</v>
      </c>
      <c r="B164" s="80">
        <v>44131</v>
      </c>
      <c r="C164" s="74">
        <v>538.98999000000003</v>
      </c>
      <c r="D164" s="78">
        <f t="shared" si="43"/>
        <v>4.0943264452291128E-2</v>
      </c>
      <c r="E164" s="75"/>
      <c r="F164" s="80">
        <v>44131</v>
      </c>
      <c r="G164" s="74">
        <v>34.169998</v>
      </c>
      <c r="H164" s="78">
        <f t="shared" si="44"/>
        <v>-3.3107017543859807E-2</v>
      </c>
      <c r="I164" s="75"/>
      <c r="J164" s="87">
        <f t="shared" si="45"/>
        <v>-0.15542231502809983</v>
      </c>
      <c r="K164" s="87">
        <f t="shared" si="46"/>
        <v>-0.17046944190707811</v>
      </c>
      <c r="L164" s="87"/>
      <c r="M164" s="81">
        <f t="shared" si="47"/>
        <v>392.16384033521786</v>
      </c>
      <c r="N164" s="81">
        <f t="shared" si="48"/>
        <v>19.038332271859421</v>
      </c>
      <c r="O164" s="81">
        <f t="shared" si="49"/>
        <v>411.20217260707727</v>
      </c>
      <c r="P164" s="78">
        <f t="shared" si="50"/>
        <v>3.7265265128638925E-2</v>
      </c>
      <c r="Q164" s="86">
        <f t="shared" si="51"/>
        <v>4.7486078896850692E-2</v>
      </c>
      <c r="R164" s="76">
        <f t="shared" si="52"/>
        <v>0.75082083232252028</v>
      </c>
      <c r="S164" s="82"/>
      <c r="T164" s="78"/>
      <c r="U164" s="78"/>
      <c r="V164" s="83"/>
      <c r="W164" s="83"/>
    </row>
    <row r="165" spans="1:23" ht="15.75" customHeight="1" x14ac:dyDescent="0.45">
      <c r="A165" s="88" t="b">
        <f t="shared" si="42"/>
        <v>1</v>
      </c>
      <c r="B165" s="80">
        <v>44130</v>
      </c>
      <c r="C165" s="74">
        <v>517.78997800000002</v>
      </c>
      <c r="D165" s="78">
        <f t="shared" si="43"/>
        <v>1.2257563995216714E-2</v>
      </c>
      <c r="E165" s="75"/>
      <c r="F165" s="80">
        <v>44130</v>
      </c>
      <c r="G165" s="74">
        <v>35.340000000000003</v>
      </c>
      <c r="H165" s="78">
        <f t="shared" si="44"/>
        <v>-7.0244623532997763E-2</v>
      </c>
      <c r="I165" s="75"/>
      <c r="J165" s="87">
        <f t="shared" si="45"/>
        <v>-0.15329243712678142</v>
      </c>
      <c r="K165" s="87">
        <f t="shared" si="46"/>
        <v>-0.16343730280671828</v>
      </c>
      <c r="L165" s="87"/>
      <c r="M165" s="81">
        <f t="shared" si="47"/>
        <v>376.73891913942219</v>
      </c>
      <c r="N165" s="81">
        <f t="shared" si="48"/>
        <v>19.690216618903872</v>
      </c>
      <c r="O165" s="81">
        <f t="shared" si="49"/>
        <v>396.42913575832608</v>
      </c>
      <c r="P165" s="78">
        <f t="shared" si="50"/>
        <v>7.8157248805641455E-3</v>
      </c>
      <c r="Q165" s="86">
        <f t="shared" si="51"/>
        <v>4.7557008080776945E-2</v>
      </c>
      <c r="R165" s="76">
        <f t="shared" si="52"/>
        <v>0.75194232119144011</v>
      </c>
      <c r="S165" s="82"/>
      <c r="T165" s="78"/>
      <c r="U165" s="78"/>
      <c r="V165" s="83"/>
      <c r="W165" s="83"/>
    </row>
    <row r="166" spans="1:23" ht="15.75" customHeight="1" x14ac:dyDescent="0.45">
      <c r="A166" s="88" t="b">
        <f t="shared" si="42"/>
        <v>1</v>
      </c>
      <c r="B166" s="80">
        <v>44127</v>
      </c>
      <c r="C166" s="74">
        <v>511.51998900000001</v>
      </c>
      <c r="D166" s="78">
        <f t="shared" si="43"/>
        <v>-1.7328138819723837E-2</v>
      </c>
      <c r="E166" s="75"/>
      <c r="F166" s="80">
        <v>44127</v>
      </c>
      <c r="G166" s="74">
        <v>38.009998000000003</v>
      </c>
      <c r="H166" s="78">
        <f t="shared" si="44"/>
        <v>2.0676583207487553E-2</v>
      </c>
      <c r="I166" s="75"/>
      <c r="J166" s="87">
        <f t="shared" si="45"/>
        <v>-0.15298030793677747</v>
      </c>
      <c r="K166" s="87">
        <f t="shared" si="46"/>
        <v>-0.16531713238143392</v>
      </c>
      <c r="L166" s="87"/>
      <c r="M166" s="81">
        <f t="shared" si="47"/>
        <v>372.17693652245453</v>
      </c>
      <c r="N166" s="81">
        <f t="shared" si="48"/>
        <v>21.177846471536583</v>
      </c>
      <c r="O166" s="81">
        <f t="shared" si="49"/>
        <v>393.35478299399108</v>
      </c>
      <c r="P166" s="78">
        <f t="shared" si="50"/>
        <v>-1.5354231359516524E-2</v>
      </c>
      <c r="Q166" s="86">
        <f t="shared" si="51"/>
        <v>4.7672859526682286E-2</v>
      </c>
      <c r="R166" s="76">
        <f t="shared" si="52"/>
        <v>0.75377409338786339</v>
      </c>
      <c r="S166" s="82"/>
      <c r="T166" s="78"/>
      <c r="U166" s="78"/>
      <c r="V166" s="83"/>
      <c r="W166" s="83"/>
    </row>
    <row r="167" spans="1:23" ht="15.75" customHeight="1" x14ac:dyDescent="0.45">
      <c r="A167" s="88" t="b">
        <f t="shared" si="42"/>
        <v>1</v>
      </c>
      <c r="B167" s="80">
        <v>44126</v>
      </c>
      <c r="C167" s="74">
        <v>520.53997800000002</v>
      </c>
      <c r="D167" s="78">
        <f t="shared" si="43"/>
        <v>1.4322134046563129E-2</v>
      </c>
      <c r="E167" s="75"/>
      <c r="F167" s="80">
        <v>44126</v>
      </c>
      <c r="G167" s="74">
        <v>37.240001999999997</v>
      </c>
      <c r="H167" s="78">
        <f t="shared" si="44"/>
        <v>4.7833453915772317E-2</v>
      </c>
      <c r="I167" s="75"/>
      <c r="J167" s="87">
        <f t="shared" si="45"/>
        <v>-0.15179082179712339</v>
      </c>
      <c r="K167" s="87">
        <f t="shared" si="46"/>
        <v>-0.15833379938660549</v>
      </c>
      <c r="L167" s="87"/>
      <c r="M167" s="81">
        <f t="shared" si="47"/>
        <v>378.73979221857127</v>
      </c>
      <c r="N167" s="81">
        <f t="shared" si="48"/>
        <v>20.748831529949442</v>
      </c>
      <c r="O167" s="81">
        <f t="shared" si="49"/>
        <v>399.48862374852069</v>
      </c>
      <c r="P167" s="78">
        <f t="shared" si="50"/>
        <v>1.6009799646392375E-2</v>
      </c>
      <c r="Q167" s="86">
        <f t="shared" si="51"/>
        <v>4.776201361041247E-2</v>
      </c>
      <c r="R167" s="76">
        <f t="shared" si="52"/>
        <v>0.75518374322432713</v>
      </c>
      <c r="S167" s="82"/>
      <c r="T167" s="78"/>
      <c r="U167" s="78"/>
      <c r="V167" s="83"/>
      <c r="W167" s="83"/>
    </row>
    <row r="168" spans="1:23" ht="15.75" customHeight="1" x14ac:dyDescent="0.45">
      <c r="A168" s="88" t="b">
        <f t="shared" si="42"/>
        <v>1</v>
      </c>
      <c r="B168" s="80">
        <v>44125</v>
      </c>
      <c r="C168" s="74">
        <v>513.19000200000005</v>
      </c>
      <c r="D168" s="78">
        <f t="shared" si="43"/>
        <v>-4.4374543057072557E-2</v>
      </c>
      <c r="E168" s="75"/>
      <c r="F168" s="80">
        <v>44125</v>
      </c>
      <c r="G168" s="74">
        <v>35.540000999999997</v>
      </c>
      <c r="H168" s="78">
        <f t="shared" si="44"/>
        <v>-1.4420410027165653E-2</v>
      </c>
      <c r="I168" s="75"/>
      <c r="J168" s="87">
        <f t="shared" si="45"/>
        <v>-0.15288104689523391</v>
      </c>
      <c r="K168" s="87">
        <f t="shared" si="46"/>
        <v>-0.15936875173874146</v>
      </c>
      <c r="L168" s="87"/>
      <c r="M168" s="81">
        <f t="shared" si="47"/>
        <v>373.39202163282869</v>
      </c>
      <c r="N168" s="81">
        <f t="shared" si="48"/>
        <v>19.80165020730221</v>
      </c>
      <c r="O168" s="81">
        <f t="shared" si="49"/>
        <v>393.19367184013089</v>
      </c>
      <c r="P168" s="78">
        <f t="shared" si="50"/>
        <v>-4.2909626573075954E-2</v>
      </c>
      <c r="Q168" s="86">
        <f t="shared" si="51"/>
        <v>4.7876088786588236E-2</v>
      </c>
      <c r="R168" s="76">
        <f t="shared" si="52"/>
        <v>0.7569874301303291</v>
      </c>
      <c r="S168" s="82"/>
      <c r="T168" s="78"/>
      <c r="U168" s="78"/>
      <c r="V168" s="83"/>
      <c r="W168" s="83"/>
    </row>
    <row r="169" spans="1:23" ht="15.75" customHeight="1" x14ac:dyDescent="0.45">
      <c r="A169" s="88" t="b">
        <f t="shared" si="42"/>
        <v>1</v>
      </c>
      <c r="B169" s="80">
        <v>44124</v>
      </c>
      <c r="C169" s="74">
        <v>537.02002000000005</v>
      </c>
      <c r="D169" s="78">
        <f t="shared" si="43"/>
        <v>-5.5107867670914357E-2</v>
      </c>
      <c r="E169" s="75"/>
      <c r="F169" s="80">
        <v>44124</v>
      </c>
      <c r="G169" s="74">
        <v>36.060001</v>
      </c>
      <c r="H169" s="78">
        <f t="shared" si="44"/>
        <v>1.5774676056337977E-2</v>
      </c>
      <c r="I169" s="75"/>
      <c r="J169" s="87">
        <f t="shared" si="45"/>
        <v>-0.1539751806405682</v>
      </c>
      <c r="K169" s="87">
        <f t="shared" si="46"/>
        <v>-0.16862689463647001</v>
      </c>
      <c r="L169" s="87"/>
      <c r="M169" s="81">
        <f t="shared" si="47"/>
        <v>390.73050944804277</v>
      </c>
      <c r="N169" s="81">
        <f t="shared" si="48"/>
        <v>20.091376088508493</v>
      </c>
      <c r="O169" s="81">
        <f t="shared" si="49"/>
        <v>410.82188553655124</v>
      </c>
      <c r="P169" s="78">
        <f t="shared" si="50"/>
        <v>-5.187219255538178E-2</v>
      </c>
      <c r="Q169" s="86">
        <f t="shared" si="51"/>
        <v>4.7860799133432989E-2</v>
      </c>
      <c r="R169" s="76">
        <f t="shared" si="52"/>
        <v>0.75674567948730631</v>
      </c>
      <c r="S169" s="82"/>
      <c r="T169" s="78"/>
      <c r="U169" s="78"/>
      <c r="V169" s="83"/>
      <c r="W169" s="83"/>
    </row>
    <row r="170" spans="1:23" ht="15.75" customHeight="1" x14ac:dyDescent="0.45">
      <c r="A170" s="88" t="b">
        <f t="shared" si="42"/>
        <v>1</v>
      </c>
      <c r="B170" s="80">
        <v>44123</v>
      </c>
      <c r="C170" s="74">
        <v>568.34002699999996</v>
      </c>
      <c r="D170" s="78">
        <f t="shared" si="43"/>
        <v>1.670845617173522E-2</v>
      </c>
      <c r="E170" s="75"/>
      <c r="F170" s="80">
        <v>44123</v>
      </c>
      <c r="G170" s="74">
        <v>35.5</v>
      </c>
      <c r="H170" s="78">
        <f t="shared" si="44"/>
        <v>3.9227166276346814E-2</v>
      </c>
      <c r="I170" s="75"/>
      <c r="J170" s="87">
        <f t="shared" si="45"/>
        <v>-0.15310780194097934</v>
      </c>
      <c r="K170" s="87">
        <f t="shared" si="46"/>
        <v>-0.16658732801611742</v>
      </c>
      <c r="L170" s="87"/>
      <c r="M170" s="81">
        <f t="shared" si="47"/>
        <v>413.51863993715602</v>
      </c>
      <c r="N170" s="81">
        <f t="shared" si="48"/>
        <v>19.77936304389042</v>
      </c>
      <c r="O170" s="81">
        <f t="shared" si="49"/>
        <v>433.29800298104647</v>
      </c>
      <c r="P170" s="78">
        <f t="shared" si="50"/>
        <v>1.7715120920093641E-2</v>
      </c>
      <c r="Q170" s="86">
        <f t="shared" si="51"/>
        <v>4.7792023953745287E-2</v>
      </c>
      <c r="R170" s="76">
        <f t="shared" si="52"/>
        <v>0.75565824841580387</v>
      </c>
      <c r="S170" s="82"/>
      <c r="T170" s="78"/>
      <c r="U170" s="78"/>
      <c r="V170" s="83"/>
      <c r="W170" s="83"/>
    </row>
    <row r="171" spans="1:23" ht="15.75" customHeight="1" x14ac:dyDescent="0.45">
      <c r="A171" s="88" t="b">
        <f t="shared" si="42"/>
        <v>1</v>
      </c>
      <c r="B171" s="80">
        <v>44120</v>
      </c>
      <c r="C171" s="74">
        <v>559</v>
      </c>
      <c r="D171" s="78">
        <f t="shared" si="43"/>
        <v>4.2132690135748385E-2</v>
      </c>
      <c r="E171" s="75"/>
      <c r="F171" s="80">
        <v>44120</v>
      </c>
      <c r="G171" s="74">
        <v>34.159999999999997</v>
      </c>
      <c r="H171" s="78">
        <f t="shared" si="44"/>
        <v>-2.6277372262775156E-3</v>
      </c>
      <c r="I171" s="75"/>
      <c r="J171" s="87">
        <f t="shared" si="45"/>
        <v>-0.15220170627498544</v>
      </c>
      <c r="K171" s="87">
        <f t="shared" si="46"/>
        <v>-0.15206073065392936</v>
      </c>
      <c r="L171" s="87"/>
      <c r="M171" s="81">
        <f t="shared" si="47"/>
        <v>406.72292772521939</v>
      </c>
      <c r="N171" s="81">
        <f t="shared" si="48"/>
        <v>19.032761734628075</v>
      </c>
      <c r="O171" s="81">
        <f t="shared" si="49"/>
        <v>425.75568945984747</v>
      </c>
      <c r="P171" s="78">
        <f t="shared" si="50"/>
        <v>4.0046130070285457E-2</v>
      </c>
      <c r="Q171" s="86">
        <f t="shared" si="51"/>
        <v>4.7906789708248403E-2</v>
      </c>
      <c r="R171" s="76">
        <f t="shared" si="52"/>
        <v>0.75747285432389178</v>
      </c>
      <c r="S171" s="82"/>
      <c r="T171" s="78"/>
      <c r="U171" s="78"/>
      <c r="V171" s="83"/>
      <c r="W171" s="83"/>
    </row>
    <row r="172" spans="1:23" ht="15.75" customHeight="1" x14ac:dyDescent="0.45">
      <c r="A172" s="88" t="b">
        <f t="shared" si="42"/>
        <v>1</v>
      </c>
      <c r="B172" s="80">
        <v>44119</v>
      </c>
      <c r="C172" s="74">
        <v>536.40002400000003</v>
      </c>
      <c r="D172" s="78">
        <f t="shared" si="43"/>
        <v>5.3313743740795339E-2</v>
      </c>
      <c r="E172" s="75"/>
      <c r="F172" s="80">
        <v>44119</v>
      </c>
      <c r="G172" s="74">
        <v>34.25</v>
      </c>
      <c r="H172" s="78">
        <f t="shared" si="44"/>
        <v>-3.8191546245674002E-2</v>
      </c>
      <c r="I172" s="75"/>
      <c r="J172" s="87">
        <f t="shared" si="45"/>
        <v>-0.15243742460394985</v>
      </c>
      <c r="K172" s="87">
        <f t="shared" si="46"/>
        <v>-0.1747100803907371</v>
      </c>
      <c r="L172" s="87"/>
      <c r="M172" s="81">
        <f t="shared" si="47"/>
        <v>390.27940642783176</v>
      </c>
      <c r="N172" s="81">
        <f t="shared" si="48"/>
        <v>19.08290659868301</v>
      </c>
      <c r="O172" s="81">
        <f t="shared" si="49"/>
        <v>409.36231302651476</v>
      </c>
      <c r="P172" s="78">
        <f t="shared" si="50"/>
        <v>4.8662916698223757E-2</v>
      </c>
      <c r="Q172" s="86">
        <f t="shared" si="51"/>
        <v>4.7974116673254526E-2</v>
      </c>
      <c r="R172" s="76">
        <f t="shared" si="52"/>
        <v>0.75853738711072072</v>
      </c>
      <c r="S172" s="82"/>
      <c r="T172" s="78"/>
      <c r="U172" s="78"/>
      <c r="V172" s="83"/>
      <c r="W172" s="83"/>
    </row>
    <row r="173" spans="1:23" ht="15.75" customHeight="1" x14ac:dyDescent="0.45">
      <c r="A173" s="88" t="b">
        <f t="shared" si="42"/>
        <v>1</v>
      </c>
      <c r="B173" s="80">
        <v>44118</v>
      </c>
      <c r="C173" s="74">
        <v>509.25</v>
      </c>
      <c r="D173" s="78">
        <f t="shared" si="43"/>
        <v>-1.8388901876589481E-2</v>
      </c>
      <c r="E173" s="75"/>
      <c r="F173" s="80">
        <v>44118</v>
      </c>
      <c r="G173" s="74">
        <v>35.610000999999997</v>
      </c>
      <c r="H173" s="78">
        <f t="shared" si="44"/>
        <v>9.9263476986015675E-3</v>
      </c>
      <c r="I173" s="75"/>
      <c r="J173" s="87">
        <f t="shared" si="45"/>
        <v>-0.15094703670328227</v>
      </c>
      <c r="K173" s="87">
        <f t="shared" si="46"/>
        <v>-0.15629521884869563</v>
      </c>
      <c r="L173" s="87"/>
      <c r="M173" s="81">
        <f t="shared" si="47"/>
        <v>370.52531474788543</v>
      </c>
      <c r="N173" s="81">
        <f t="shared" si="48"/>
        <v>19.840651768233826</v>
      </c>
      <c r="O173" s="81">
        <f t="shared" si="49"/>
        <v>390.36596651611927</v>
      </c>
      <c r="P173" s="78">
        <f t="shared" si="50"/>
        <v>-1.6988110532721201E-2</v>
      </c>
      <c r="Q173" s="86">
        <f t="shared" si="51"/>
        <v>4.8008544395390707E-2</v>
      </c>
      <c r="R173" s="76">
        <f t="shared" si="52"/>
        <v>0.7590817371937294</v>
      </c>
      <c r="S173" s="82"/>
      <c r="T173" s="78"/>
      <c r="U173" s="78"/>
      <c r="V173" s="83"/>
      <c r="W173" s="83"/>
    </row>
    <row r="174" spans="1:23" ht="15.75" customHeight="1" x14ac:dyDescent="0.45">
      <c r="A174" s="88" t="b">
        <f t="shared" si="42"/>
        <v>1</v>
      </c>
      <c r="B174" s="80">
        <v>44117</v>
      </c>
      <c r="C174" s="74">
        <v>518.78997800000002</v>
      </c>
      <c r="D174" s="78">
        <f t="shared" si="43"/>
        <v>5.5437947066481863E-2</v>
      </c>
      <c r="E174" s="75"/>
      <c r="F174" s="80">
        <v>44117</v>
      </c>
      <c r="G174" s="74">
        <v>35.259998000000003</v>
      </c>
      <c r="H174" s="78">
        <f t="shared" si="44"/>
        <v>-3.0786227850845727E-2</v>
      </c>
      <c r="I174" s="75"/>
      <c r="J174" s="87">
        <f t="shared" si="45"/>
        <v>-0.15057441881194455</v>
      </c>
      <c r="K174" s="87">
        <f t="shared" si="46"/>
        <v>-0.14825356472036802</v>
      </c>
      <c r="L174" s="87"/>
      <c r="M174" s="81">
        <f t="shared" si="47"/>
        <v>377.46650935002174</v>
      </c>
      <c r="N174" s="81">
        <f t="shared" si="48"/>
        <v>19.645642292080286</v>
      </c>
      <c r="O174" s="81">
        <f t="shared" si="49"/>
        <v>397.11215164210205</v>
      </c>
      <c r="P174" s="78">
        <f t="shared" si="50"/>
        <v>5.0813199362702122E-2</v>
      </c>
      <c r="Q174" s="86">
        <f t="shared" si="51"/>
        <v>4.8097201379803368E-2</v>
      </c>
      <c r="R174" s="76">
        <f t="shared" si="52"/>
        <v>0.76048352719985968</v>
      </c>
      <c r="S174" s="82"/>
      <c r="T174" s="78"/>
      <c r="U174" s="78"/>
      <c r="V174" s="83"/>
      <c r="W174" s="83"/>
    </row>
    <row r="175" spans="1:23" ht="15.75" customHeight="1" x14ac:dyDescent="0.45">
      <c r="A175" s="88" t="b">
        <f t="shared" si="42"/>
        <v>1</v>
      </c>
      <c r="B175" s="80">
        <v>44116</v>
      </c>
      <c r="C175" s="74">
        <v>491.540009</v>
      </c>
      <c r="D175" s="78">
        <f t="shared" si="43"/>
        <v>-1.7668101641574729E-3</v>
      </c>
      <c r="E175" s="75"/>
      <c r="F175" s="80">
        <v>44116</v>
      </c>
      <c r="G175" s="74">
        <v>36.380001</v>
      </c>
      <c r="H175" s="78">
        <f t="shared" si="44"/>
        <v>-1.993529148532569E-2</v>
      </c>
      <c r="I175" s="75"/>
      <c r="J175" s="87">
        <f t="shared" si="45"/>
        <v>-0.15038088301076893</v>
      </c>
      <c r="K175" s="87">
        <f t="shared" si="46"/>
        <v>-0.14935871053885127</v>
      </c>
      <c r="L175" s="87"/>
      <c r="M175" s="81">
        <f t="shared" si="47"/>
        <v>357.63969866647705</v>
      </c>
      <c r="N175" s="81">
        <f t="shared" si="48"/>
        <v>20.26966893848159</v>
      </c>
      <c r="O175" s="81">
        <f t="shared" si="49"/>
        <v>377.90936760495862</v>
      </c>
      <c r="P175" s="78">
        <f t="shared" si="50"/>
        <v>-2.7583799151987831E-3</v>
      </c>
      <c r="Q175" s="86">
        <f t="shared" si="51"/>
        <v>4.8122638191171269E-2</v>
      </c>
      <c r="R175" s="76">
        <f t="shared" si="52"/>
        <v>0.76088571850153286</v>
      </c>
      <c r="S175" s="82"/>
      <c r="T175" s="78"/>
      <c r="U175" s="78"/>
      <c r="V175" s="83"/>
      <c r="W175" s="83"/>
    </row>
    <row r="176" spans="1:23" ht="15.75" customHeight="1" x14ac:dyDescent="0.45">
      <c r="A176" s="88" t="b">
        <f t="shared" si="42"/>
        <v>1</v>
      </c>
      <c r="B176" s="80">
        <v>44113</v>
      </c>
      <c r="C176" s="74">
        <v>492.41000400000001</v>
      </c>
      <c r="D176" s="78">
        <f t="shared" si="43"/>
        <v>2.8962525018389584E-2</v>
      </c>
      <c r="E176" s="75"/>
      <c r="F176" s="80">
        <v>44113</v>
      </c>
      <c r="G176" s="74">
        <v>37.119999</v>
      </c>
      <c r="H176" s="78">
        <f t="shared" si="44"/>
        <v>3.2432162162161493E-3</v>
      </c>
      <c r="I176" s="75"/>
      <c r="J176" s="87">
        <f t="shared" si="45"/>
        <v>-0.15072650804785032</v>
      </c>
      <c r="K176" s="87">
        <f t="shared" si="46"/>
        <v>-0.18223456786164144</v>
      </c>
      <c r="L176" s="87"/>
      <c r="M176" s="81">
        <f t="shared" si="47"/>
        <v>358.27269851174771</v>
      </c>
      <c r="N176" s="81">
        <f t="shared" si="48"/>
        <v>20.681970039714063</v>
      </c>
      <c r="O176" s="81">
        <f t="shared" si="49"/>
        <v>378.95466855146179</v>
      </c>
      <c r="P176" s="78">
        <f t="shared" si="50"/>
        <v>2.7524885333036764E-2</v>
      </c>
      <c r="Q176" s="86">
        <f t="shared" si="51"/>
        <v>4.8239821997485631E-2</v>
      </c>
      <c r="R176" s="76">
        <f t="shared" si="52"/>
        <v>0.76273855716573991</v>
      </c>
      <c r="S176" s="82"/>
      <c r="T176" s="78"/>
      <c r="U176" s="78"/>
      <c r="V176" s="83"/>
      <c r="W176" s="83"/>
    </row>
    <row r="177" spans="1:23" ht="15.75" customHeight="1" x14ac:dyDescent="0.45">
      <c r="A177" s="88" t="b">
        <f t="shared" si="42"/>
        <v>1</v>
      </c>
      <c r="B177" s="80">
        <v>44112</v>
      </c>
      <c r="C177" s="74">
        <v>478.54998799999998</v>
      </c>
      <c r="D177" s="78">
        <f t="shared" si="43"/>
        <v>-4.286213487637025E-3</v>
      </c>
      <c r="E177" s="75"/>
      <c r="F177" s="80">
        <v>44112</v>
      </c>
      <c r="G177" s="74">
        <v>37</v>
      </c>
      <c r="H177" s="78">
        <f t="shared" si="44"/>
        <v>1.7042302994988878E-2</v>
      </c>
      <c r="I177" s="75"/>
      <c r="J177" s="87">
        <f t="shared" si="45"/>
        <v>-0.15084720745060742</v>
      </c>
      <c r="K177" s="87">
        <f t="shared" si="46"/>
        <v>-0.14905824172393042</v>
      </c>
      <c r="L177" s="87"/>
      <c r="M177" s="81">
        <f t="shared" si="47"/>
        <v>348.18828655139276</v>
      </c>
      <c r="N177" s="81">
        <f t="shared" si="48"/>
        <v>20.615110778139311</v>
      </c>
      <c r="O177" s="81">
        <f t="shared" si="49"/>
        <v>368.80339732953206</v>
      </c>
      <c r="P177" s="78">
        <f t="shared" si="50"/>
        <v>-3.1176392629129746E-3</v>
      </c>
      <c r="Q177" s="86">
        <f t="shared" si="51"/>
        <v>4.8343436975888693E-2</v>
      </c>
      <c r="R177" s="76">
        <f t="shared" si="52"/>
        <v>0.76437685382305398</v>
      </c>
      <c r="S177" s="82"/>
      <c r="T177" s="78"/>
      <c r="U177" s="78"/>
      <c r="V177" s="83"/>
      <c r="W177" s="83"/>
    </row>
    <row r="178" spans="1:23" ht="15.75" customHeight="1" x14ac:dyDescent="0.45">
      <c r="A178" s="88" t="b">
        <f t="shared" si="42"/>
        <v>1</v>
      </c>
      <c r="B178" s="80">
        <v>44111</v>
      </c>
      <c r="C178" s="74">
        <v>480.60998499999999</v>
      </c>
      <c r="D178" s="78">
        <f t="shared" si="43"/>
        <v>4.9346262415055353E-3</v>
      </c>
      <c r="E178" s="75"/>
      <c r="F178" s="80">
        <v>44111</v>
      </c>
      <c r="G178" s="74">
        <v>36.380001</v>
      </c>
      <c r="H178" s="78">
        <f t="shared" si="44"/>
        <v>4.3004585923033689E-2</v>
      </c>
      <c r="I178" s="75"/>
      <c r="J178" s="87">
        <f t="shared" si="45"/>
        <v>-0.15058131116918338</v>
      </c>
      <c r="K178" s="87">
        <f t="shared" si="46"/>
        <v>-0.14810325480244765</v>
      </c>
      <c r="L178" s="87"/>
      <c r="M178" s="81">
        <f t="shared" si="47"/>
        <v>349.68712020245749</v>
      </c>
      <c r="N178" s="81">
        <f t="shared" si="48"/>
        <v>20.269668938481594</v>
      </c>
      <c r="O178" s="81">
        <f t="shared" si="49"/>
        <v>369.95678914093907</v>
      </c>
      <c r="P178" s="78">
        <f t="shared" si="50"/>
        <v>6.9483460667745245E-3</v>
      </c>
      <c r="Q178" s="86">
        <f t="shared" si="51"/>
        <v>4.846206943963572E-2</v>
      </c>
      <c r="R178" s="76">
        <f t="shared" si="52"/>
        <v>0.76625259777244381</v>
      </c>
      <c r="S178" s="82"/>
      <c r="T178" s="78"/>
      <c r="U178" s="78"/>
      <c r="V178" s="83"/>
      <c r="W178" s="83"/>
    </row>
    <row r="179" spans="1:23" ht="15.75" customHeight="1" x14ac:dyDescent="0.45">
      <c r="A179" s="88" t="b">
        <f t="shared" si="42"/>
        <v>1</v>
      </c>
      <c r="B179" s="80">
        <v>44110</v>
      </c>
      <c r="C179" s="74">
        <v>478.25</v>
      </c>
      <c r="D179" s="78">
        <f t="shared" si="43"/>
        <v>-1.4669211268405702E-2</v>
      </c>
      <c r="E179" s="75"/>
      <c r="F179" s="80">
        <v>44110</v>
      </c>
      <c r="G179" s="74">
        <v>34.880001</v>
      </c>
      <c r="H179" s="78">
        <f t="shared" si="44"/>
        <v>-3.6464087390494782E-2</v>
      </c>
      <c r="I179" s="75"/>
      <c r="J179" s="87">
        <f t="shared" si="45"/>
        <v>-0.15087683214643069</v>
      </c>
      <c r="K179" s="87">
        <f t="shared" si="46"/>
        <v>-0.12374427699675401</v>
      </c>
      <c r="L179" s="87"/>
      <c r="M179" s="81">
        <f t="shared" si="47"/>
        <v>347.97001821929541</v>
      </c>
      <c r="N179" s="81">
        <f t="shared" si="48"/>
        <v>19.433921204232703</v>
      </c>
      <c r="O179" s="81">
        <f t="shared" si="49"/>
        <v>367.40393942352813</v>
      </c>
      <c r="P179" s="78">
        <f t="shared" si="50"/>
        <v>-1.5846724700191661E-2</v>
      </c>
      <c r="Q179" s="86">
        <f t="shared" si="51"/>
        <v>4.8588060705051353E-2</v>
      </c>
      <c r="R179" s="76">
        <f t="shared" si="52"/>
        <v>0.76824469459244482</v>
      </c>
      <c r="S179" s="82"/>
      <c r="T179" s="78"/>
      <c r="U179" s="78"/>
      <c r="V179" s="83"/>
      <c r="W179" s="83"/>
    </row>
    <row r="180" spans="1:23" ht="15.75" customHeight="1" x14ac:dyDescent="0.45">
      <c r="A180" s="88" t="b">
        <f t="shared" si="42"/>
        <v>1</v>
      </c>
      <c r="B180" s="80">
        <v>44109</v>
      </c>
      <c r="C180" s="74">
        <v>485.36999500000002</v>
      </c>
      <c r="D180" s="78">
        <f t="shared" si="43"/>
        <v>6.5113823867757326E-3</v>
      </c>
      <c r="E180" s="75"/>
      <c r="F180" s="80">
        <v>44109</v>
      </c>
      <c r="G180" s="74">
        <v>36.200001</v>
      </c>
      <c r="H180" s="78">
        <f t="shared" si="44"/>
        <v>5.2763957387611526E-3</v>
      </c>
      <c r="I180" s="75"/>
      <c r="J180" s="87">
        <f t="shared" si="45"/>
        <v>-0.15251788443604927</v>
      </c>
      <c r="K180" s="87">
        <f t="shared" si="46"/>
        <v>-0.1356402195864925</v>
      </c>
      <c r="L180" s="87"/>
      <c r="M180" s="81">
        <f t="shared" si="47"/>
        <v>353.15045688081409</v>
      </c>
      <c r="N180" s="81">
        <f t="shared" si="48"/>
        <v>20.169379210371726</v>
      </c>
      <c r="O180" s="81">
        <f t="shared" si="49"/>
        <v>373.31983609118583</v>
      </c>
      <c r="P180" s="78">
        <f t="shared" si="50"/>
        <v>6.4445821336440723E-3</v>
      </c>
      <c r="Q180" s="86">
        <f t="shared" si="51"/>
        <v>4.8684621459803235E-2</v>
      </c>
      <c r="R180" s="76">
        <f t="shared" si="52"/>
        <v>0.76977145418044923</v>
      </c>
      <c r="S180" s="82"/>
      <c r="T180" s="78"/>
      <c r="U180" s="78"/>
      <c r="V180" s="83"/>
      <c r="W180" s="83"/>
    </row>
    <row r="181" spans="1:23" ht="15.75" customHeight="1" x14ac:dyDescent="0.45">
      <c r="A181" s="88" t="b">
        <f t="shared" si="42"/>
        <v>1</v>
      </c>
      <c r="B181" s="80">
        <v>44106</v>
      </c>
      <c r="C181" s="74">
        <v>482.23001099999999</v>
      </c>
      <c r="D181" s="78">
        <f t="shared" si="43"/>
        <v>-1.5734880965131426E-3</v>
      </c>
      <c r="E181" s="75"/>
      <c r="F181" s="80">
        <v>44106</v>
      </c>
      <c r="G181" s="74">
        <v>36.009998000000003</v>
      </c>
      <c r="H181" s="78">
        <f t="shared" si="44"/>
        <v>2.3592893689596384E-2</v>
      </c>
      <c r="I181" s="75"/>
      <c r="J181" s="87">
        <f t="shared" si="45"/>
        <v>-0.15214297793858425</v>
      </c>
      <c r="K181" s="87">
        <f t="shared" si="46"/>
        <v>-0.13388238905638197</v>
      </c>
      <c r="L181" s="87"/>
      <c r="M181" s="81">
        <f t="shared" si="47"/>
        <v>350.86583526097445</v>
      </c>
      <c r="N181" s="81">
        <f t="shared" si="48"/>
        <v>20.063516159204735</v>
      </c>
      <c r="O181" s="81">
        <f t="shared" si="49"/>
        <v>370.92935142017916</v>
      </c>
      <c r="P181" s="78">
        <f t="shared" si="50"/>
        <v>-2.4394197033650311E-4</v>
      </c>
      <c r="Q181" s="86">
        <f t="shared" si="51"/>
        <v>4.8812435752404917E-2</v>
      </c>
      <c r="R181" s="76">
        <f t="shared" si="52"/>
        <v>0.77179237559117186</v>
      </c>
      <c r="S181" s="82"/>
      <c r="T181" s="78"/>
      <c r="U181" s="78"/>
      <c r="V181" s="83"/>
      <c r="W181" s="83"/>
    </row>
    <row r="182" spans="1:23" ht="15.75" customHeight="1" x14ac:dyDescent="0.45">
      <c r="A182" s="88" t="b">
        <f t="shared" si="42"/>
        <v>1</v>
      </c>
      <c r="B182" s="80">
        <v>44105</v>
      </c>
      <c r="C182" s="74">
        <v>482.98998999999998</v>
      </c>
      <c r="D182" s="78">
        <f t="shared" si="43"/>
        <v>2.7397854568011359E-2</v>
      </c>
      <c r="E182" s="75"/>
      <c r="F182" s="80">
        <v>44105</v>
      </c>
      <c r="G182" s="74">
        <v>35.18</v>
      </c>
      <c r="H182" s="78">
        <f t="shared" si="44"/>
        <v>1.2374100719424463E-2</v>
      </c>
      <c r="I182" s="75"/>
      <c r="J182" s="87">
        <f t="shared" si="45"/>
        <v>-0.15190364461658767</v>
      </c>
      <c r="K182" s="87">
        <f t="shared" si="46"/>
        <v>-0.13561418408386086</v>
      </c>
      <c r="L182" s="87"/>
      <c r="M182" s="81">
        <f t="shared" si="47"/>
        <v>351.41878854163576</v>
      </c>
      <c r="N182" s="81">
        <f t="shared" si="48"/>
        <v>19.601070193917327</v>
      </c>
      <c r="O182" s="81">
        <f t="shared" si="49"/>
        <v>371.0198587355531</v>
      </c>
      <c r="P182" s="78">
        <f t="shared" si="50"/>
        <v>2.6592998246707689E-2</v>
      </c>
      <c r="Q182" s="86">
        <f t="shared" si="51"/>
        <v>4.8937677583418174E-2</v>
      </c>
      <c r="R182" s="76">
        <f t="shared" si="52"/>
        <v>0.77377262281283088</v>
      </c>
      <c r="S182" s="82"/>
      <c r="T182" s="78"/>
      <c r="U182" s="78"/>
      <c r="V182" s="83"/>
      <c r="W182" s="83"/>
    </row>
    <row r="183" spans="1:23" ht="15.75" customHeight="1" x14ac:dyDescent="0.45">
      <c r="A183" s="88" t="b">
        <f t="shared" si="42"/>
        <v>1</v>
      </c>
      <c r="B183" s="80">
        <v>44104</v>
      </c>
      <c r="C183" s="74">
        <v>470.10998499999999</v>
      </c>
      <c r="D183" s="78">
        <f t="shared" si="43"/>
        <v>9.9032975295381132E-3</v>
      </c>
      <c r="E183" s="75"/>
      <c r="F183" s="80">
        <v>44104</v>
      </c>
      <c r="G183" s="74">
        <v>34.75</v>
      </c>
      <c r="H183" s="78">
        <f t="shared" si="44"/>
        <v>6.9545642975694655E-3</v>
      </c>
      <c r="I183" s="75"/>
      <c r="J183" s="87">
        <f t="shared" si="45"/>
        <v>-0.1524729143188315</v>
      </c>
      <c r="K183" s="87">
        <f t="shared" si="46"/>
        <v>-0.15696232190082696</v>
      </c>
      <c r="L183" s="87"/>
      <c r="M183" s="81">
        <f t="shared" si="47"/>
        <v>342.04742299116089</v>
      </c>
      <c r="N183" s="81">
        <f t="shared" si="48"/>
        <v>19.361489176765978</v>
      </c>
      <c r="O183" s="81">
        <f t="shared" si="49"/>
        <v>361.40891216792687</v>
      </c>
      <c r="P183" s="78">
        <f t="shared" si="50"/>
        <v>9.7448895067731023E-3</v>
      </c>
      <c r="Q183" s="86">
        <f t="shared" si="51"/>
        <v>4.9048969019877549E-2</v>
      </c>
      <c r="R183" s="76">
        <f t="shared" si="52"/>
        <v>0.77553229492924847</v>
      </c>
      <c r="S183" s="82"/>
      <c r="T183" s="78"/>
      <c r="U183" s="78"/>
      <c r="V183" s="83"/>
      <c r="W183" s="83"/>
    </row>
    <row r="184" spans="1:23" ht="15.75" customHeight="1" x14ac:dyDescent="0.45">
      <c r="A184" s="88" t="b">
        <f t="shared" si="42"/>
        <v>1</v>
      </c>
      <c r="B184" s="80">
        <v>44103</v>
      </c>
      <c r="C184" s="74">
        <v>465.5</v>
      </c>
      <c r="D184" s="78">
        <f t="shared" si="43"/>
        <v>-4.5441503954053997E-2</v>
      </c>
      <c r="E184" s="75"/>
      <c r="F184" s="80">
        <v>44103</v>
      </c>
      <c r="G184" s="74">
        <v>34.509998000000003</v>
      </c>
      <c r="H184" s="78">
        <f t="shared" si="44"/>
        <v>-3.9788565380872609E-2</v>
      </c>
      <c r="I184" s="75"/>
      <c r="J184" s="87">
        <f t="shared" si="45"/>
        <v>-0.15251261696411991</v>
      </c>
      <c r="K184" s="87">
        <f t="shared" si="46"/>
        <v>-0.15547278740155668</v>
      </c>
      <c r="L184" s="87"/>
      <c r="M184" s="81">
        <f t="shared" si="47"/>
        <v>338.69324303414953</v>
      </c>
      <c r="N184" s="81">
        <f t="shared" si="48"/>
        <v>19.227768424955848</v>
      </c>
      <c r="O184" s="81">
        <f t="shared" si="49"/>
        <v>357.92101145910539</v>
      </c>
      <c r="P184" s="78">
        <f t="shared" si="50"/>
        <v>-4.513951642930869E-2</v>
      </c>
      <c r="Q184" s="86">
        <f t="shared" si="51"/>
        <v>4.9179770194622198E-2</v>
      </c>
      <c r="R184" s="76">
        <f t="shared" si="52"/>
        <v>0.77760044309334242</v>
      </c>
      <c r="S184" s="82"/>
      <c r="T184" s="78"/>
      <c r="U184" s="78"/>
      <c r="V184" s="83"/>
      <c r="W184" s="83"/>
    </row>
    <row r="185" spans="1:23" ht="15.75" customHeight="1" x14ac:dyDescent="0.45">
      <c r="A185" s="88" t="b">
        <f t="shared" si="42"/>
        <v>1</v>
      </c>
      <c r="B185" s="80">
        <v>44102</v>
      </c>
      <c r="C185" s="74">
        <v>487.66000400000001</v>
      </c>
      <c r="D185" s="78">
        <f t="shared" si="43"/>
        <v>-1.7804624370594158E-2</v>
      </c>
      <c r="E185" s="75"/>
      <c r="F185" s="80">
        <v>44102</v>
      </c>
      <c r="G185" s="74">
        <v>35.939999</v>
      </c>
      <c r="H185" s="78">
        <f t="shared" si="44"/>
        <v>5.08771330152884E-2</v>
      </c>
      <c r="I185" s="75"/>
      <c r="J185" s="87">
        <f t="shared" si="45"/>
        <v>-0.15328789989663558</v>
      </c>
      <c r="K185" s="87">
        <f t="shared" si="46"/>
        <v>-0.16781017456995195</v>
      </c>
      <c r="L185" s="87"/>
      <c r="M185" s="81">
        <f t="shared" si="47"/>
        <v>354.8166450113992</v>
      </c>
      <c r="N185" s="81">
        <f t="shared" si="48"/>
        <v>20.024515155438277</v>
      </c>
      <c r="O185" s="81">
        <f t="shared" si="49"/>
        <v>374.84116016683748</v>
      </c>
      <c r="P185" s="78">
        <f t="shared" si="50"/>
        <v>-1.4363336186361653E-2</v>
      </c>
      <c r="Q185" s="86">
        <f t="shared" si="51"/>
        <v>4.9156981805594878E-2</v>
      </c>
      <c r="R185" s="76">
        <f t="shared" si="52"/>
        <v>0.77724012702568079</v>
      </c>
      <c r="S185" s="82"/>
      <c r="T185" s="78"/>
      <c r="U185" s="78"/>
      <c r="V185" s="83"/>
      <c r="W185" s="83"/>
    </row>
    <row r="186" spans="1:23" ht="15.75" customHeight="1" x14ac:dyDescent="0.45">
      <c r="A186" s="88" t="b">
        <f t="shared" si="42"/>
        <v>1</v>
      </c>
      <c r="B186" s="80">
        <v>44099</v>
      </c>
      <c r="C186" s="74">
        <v>496.5</v>
      </c>
      <c r="D186" s="78">
        <f t="shared" si="43"/>
        <v>6.7787836582936523E-2</v>
      </c>
      <c r="E186" s="75"/>
      <c r="F186" s="80">
        <v>44099</v>
      </c>
      <c r="G186" s="74">
        <v>34.200001</v>
      </c>
      <c r="H186" s="78">
        <f t="shared" si="44"/>
        <v>4.4593735822007652E-2</v>
      </c>
      <c r="I186" s="75"/>
      <c r="J186" s="87">
        <f t="shared" si="45"/>
        <v>-0.15172199528413841</v>
      </c>
      <c r="K186" s="87">
        <f t="shared" si="46"/>
        <v>-0.1640537762017196</v>
      </c>
      <c r="L186" s="87"/>
      <c r="M186" s="81">
        <f t="shared" si="47"/>
        <v>361.2485395627395</v>
      </c>
      <c r="N186" s="81">
        <f t="shared" si="48"/>
        <v>19.055048898039878</v>
      </c>
      <c r="O186" s="81">
        <f t="shared" si="49"/>
        <v>380.30358846077939</v>
      </c>
      <c r="P186" s="78">
        <f t="shared" si="50"/>
        <v>6.6601216098796767E-2</v>
      </c>
      <c r="Q186" s="86">
        <f t="shared" si="51"/>
        <v>4.9261453974683352E-2</v>
      </c>
      <c r="R186" s="76">
        <f t="shared" si="52"/>
        <v>0.77889197705776991</v>
      </c>
      <c r="S186" s="82"/>
      <c r="T186" s="78"/>
      <c r="U186" s="78"/>
      <c r="V186" s="83"/>
      <c r="W186" s="83"/>
    </row>
    <row r="187" spans="1:23" ht="15.75" customHeight="1" x14ac:dyDescent="0.45">
      <c r="A187" s="88" t="b">
        <f t="shared" si="42"/>
        <v>1</v>
      </c>
      <c r="B187" s="80">
        <v>44098</v>
      </c>
      <c r="C187" s="74">
        <v>464.98001099999999</v>
      </c>
      <c r="D187" s="78">
        <f t="shared" si="43"/>
        <v>-7.1024689970680455E-2</v>
      </c>
      <c r="E187" s="75"/>
      <c r="F187" s="80">
        <v>44098</v>
      </c>
      <c r="G187" s="74">
        <v>32.740001999999997</v>
      </c>
      <c r="H187" s="78">
        <f t="shared" si="44"/>
        <v>-1.0278113042435866E-2</v>
      </c>
      <c r="I187" s="75"/>
      <c r="J187" s="87">
        <f t="shared" si="45"/>
        <v>-0.15582579051332046</v>
      </c>
      <c r="K187" s="87">
        <f t="shared" si="46"/>
        <v>-0.1744961851384137</v>
      </c>
      <c r="L187" s="87"/>
      <c r="M187" s="81">
        <f t="shared" si="47"/>
        <v>338.31490412812997</v>
      </c>
      <c r="N187" s="81">
        <f t="shared" si="48"/>
        <v>18.241588327202781</v>
      </c>
      <c r="O187" s="81">
        <f t="shared" si="49"/>
        <v>356.55649245533277</v>
      </c>
      <c r="P187" s="78">
        <f t="shared" si="50"/>
        <v>-6.8098429496442847E-2</v>
      </c>
      <c r="Q187" s="86">
        <f t="shared" si="51"/>
        <v>4.920725139749859E-2</v>
      </c>
      <c r="R187" s="76">
        <f t="shared" si="52"/>
        <v>0.77803495906299525</v>
      </c>
      <c r="S187" s="82"/>
      <c r="T187" s="78"/>
      <c r="U187" s="78"/>
      <c r="V187" s="83"/>
      <c r="W187" s="83"/>
    </row>
    <row r="188" spans="1:23" ht="15.75" customHeight="1" x14ac:dyDescent="0.45">
      <c r="A188" s="88" t="b">
        <f t="shared" si="42"/>
        <v>1</v>
      </c>
      <c r="B188" s="80">
        <v>44097</v>
      </c>
      <c r="C188" s="74">
        <v>500.52999899999998</v>
      </c>
      <c r="D188" s="78">
        <f t="shared" si="43"/>
        <v>1.6098239755198085E-2</v>
      </c>
      <c r="E188" s="75"/>
      <c r="F188" s="80">
        <v>44097</v>
      </c>
      <c r="G188" s="74">
        <v>33.080002</v>
      </c>
      <c r="H188" s="78">
        <f t="shared" si="44"/>
        <v>-2.9057763428235961E-2</v>
      </c>
      <c r="I188" s="75"/>
      <c r="J188" s="87">
        <f t="shared" si="45"/>
        <v>-0.15696598317932045</v>
      </c>
      <c r="K188" s="87">
        <f t="shared" si="46"/>
        <v>-0.21206693009090785</v>
      </c>
      <c r="L188" s="87"/>
      <c r="M188" s="81">
        <f t="shared" si="47"/>
        <v>364.18072738386593</v>
      </c>
      <c r="N188" s="81">
        <f t="shared" si="48"/>
        <v>18.4310244802992</v>
      </c>
      <c r="O188" s="81">
        <f t="shared" si="49"/>
        <v>382.61175186416511</v>
      </c>
      <c r="P188" s="78">
        <f t="shared" si="50"/>
        <v>1.382692619552861E-2</v>
      </c>
      <c r="Q188" s="86">
        <f t="shared" si="51"/>
        <v>4.9017534427535238E-2</v>
      </c>
      <c r="R188" s="76">
        <f t="shared" si="52"/>
        <v>0.7750352703836455</v>
      </c>
      <c r="S188" s="82"/>
      <c r="T188" s="78"/>
      <c r="U188" s="78"/>
      <c r="V188" s="83"/>
      <c r="W188" s="83"/>
    </row>
    <row r="189" spans="1:23" ht="15.75" customHeight="1" x14ac:dyDescent="0.45">
      <c r="A189" s="88" t="b">
        <f t="shared" si="42"/>
        <v>1</v>
      </c>
      <c r="B189" s="80">
        <v>44096</v>
      </c>
      <c r="C189" s="74">
        <v>492.60000600000001</v>
      </c>
      <c r="D189" s="78">
        <f t="shared" si="43"/>
        <v>5.1508111401993517E-2</v>
      </c>
      <c r="E189" s="75"/>
      <c r="F189" s="80">
        <v>44096</v>
      </c>
      <c r="G189" s="74">
        <v>34.07</v>
      </c>
      <c r="H189" s="78">
        <f t="shared" si="44"/>
        <v>8.2864454487587835E-3</v>
      </c>
      <c r="I189" s="75"/>
      <c r="J189" s="87">
        <f t="shared" si="45"/>
        <v>-0.15671114796014882</v>
      </c>
      <c r="K189" s="87">
        <f t="shared" si="46"/>
        <v>-0.21388977808310483</v>
      </c>
      <c r="L189" s="87"/>
      <c r="M189" s="81">
        <f t="shared" si="47"/>
        <v>358.41094210694195</v>
      </c>
      <c r="N189" s="81">
        <f t="shared" si="48"/>
        <v>18.982616870573157</v>
      </c>
      <c r="O189" s="81">
        <f t="shared" si="49"/>
        <v>377.39355897751511</v>
      </c>
      <c r="P189" s="78">
        <f t="shared" si="50"/>
        <v>4.924577906609251E-2</v>
      </c>
      <c r="Q189" s="86">
        <f t="shared" si="51"/>
        <v>4.9150403419167044E-2</v>
      </c>
      <c r="R189" s="76">
        <f t="shared" si="52"/>
        <v>0.77713611360347734</v>
      </c>
      <c r="S189" s="82"/>
      <c r="T189" s="78"/>
      <c r="U189" s="78"/>
      <c r="V189" s="83"/>
      <c r="W189" s="83"/>
    </row>
    <row r="190" spans="1:23" ht="15.75" customHeight="1" x14ac:dyDescent="0.45">
      <c r="A190" s="88" t="b">
        <f t="shared" si="42"/>
        <v>1</v>
      </c>
      <c r="B190" s="80">
        <v>44095</v>
      </c>
      <c r="C190" s="74">
        <v>468.47000100000002</v>
      </c>
      <c r="D190" s="78">
        <f t="shared" si="43"/>
        <v>6.778654127674888E-2</v>
      </c>
      <c r="E190" s="75"/>
      <c r="F190" s="80">
        <v>44095</v>
      </c>
      <c r="G190" s="74">
        <v>33.790000999999997</v>
      </c>
      <c r="H190" s="78">
        <f t="shared" si="44"/>
        <v>-8.6015686069362163E-2</v>
      </c>
      <c r="I190" s="75"/>
      <c r="J190" s="87">
        <f t="shared" si="45"/>
        <v>-0.15767480937937908</v>
      </c>
      <c r="K190" s="87">
        <f t="shared" si="46"/>
        <v>-0.2135092987550733</v>
      </c>
      <c r="L190" s="87"/>
      <c r="M190" s="81">
        <f t="shared" si="47"/>
        <v>340.8541866872207</v>
      </c>
      <c r="N190" s="81">
        <f t="shared" si="48"/>
        <v>18.826611184011849</v>
      </c>
      <c r="O190" s="81">
        <f t="shared" si="49"/>
        <v>359.68079787123253</v>
      </c>
      <c r="P190" s="78">
        <f t="shared" si="50"/>
        <v>5.8463562508340727E-2</v>
      </c>
      <c r="Q190" s="86">
        <f t="shared" si="51"/>
        <v>4.9192081305413547E-2</v>
      </c>
      <c r="R190" s="76">
        <f t="shared" si="52"/>
        <v>0.77779509884647913</v>
      </c>
      <c r="S190" s="82"/>
      <c r="T190" s="78"/>
      <c r="U190" s="78"/>
      <c r="V190" s="83"/>
      <c r="W190" s="83"/>
    </row>
    <row r="191" spans="1:23" ht="15.75" customHeight="1" x14ac:dyDescent="0.45">
      <c r="A191" s="88" t="b">
        <f t="shared" si="42"/>
        <v>1</v>
      </c>
      <c r="B191" s="80">
        <v>44092</v>
      </c>
      <c r="C191" s="74">
        <v>438.73001099999999</v>
      </c>
      <c r="D191" s="78">
        <f t="shared" si="43"/>
        <v>6.197884659606645E-2</v>
      </c>
      <c r="E191" s="75"/>
      <c r="F191" s="80">
        <v>44092</v>
      </c>
      <c r="G191" s="74">
        <v>36.970001000000003</v>
      </c>
      <c r="H191" s="78">
        <f t="shared" si="44"/>
        <v>-3.5984278278189064E-2</v>
      </c>
      <c r="I191" s="75"/>
      <c r="J191" s="87">
        <f t="shared" si="45"/>
        <v>-0.1522010072408598</v>
      </c>
      <c r="K191" s="87">
        <f t="shared" si="46"/>
        <v>-0.20606279009854503</v>
      </c>
      <c r="L191" s="87"/>
      <c r="M191" s="81">
        <f t="shared" si="47"/>
        <v>319.21566109988845</v>
      </c>
      <c r="N191" s="81">
        <f t="shared" si="48"/>
        <v>20.598396380619501</v>
      </c>
      <c r="O191" s="81">
        <f t="shared" si="49"/>
        <v>339.81405748050793</v>
      </c>
      <c r="P191" s="78">
        <f t="shared" si="50"/>
        <v>5.5477258315982603E-2</v>
      </c>
      <c r="Q191" s="86">
        <f t="shared" si="51"/>
        <v>4.9185382852606117E-2</v>
      </c>
      <c r="R191" s="76">
        <f t="shared" si="52"/>
        <v>0.77768918700812595</v>
      </c>
      <c r="S191" s="82"/>
      <c r="T191" s="78"/>
      <c r="U191" s="78"/>
      <c r="V191" s="83"/>
      <c r="W191" s="83"/>
    </row>
    <row r="192" spans="1:23" ht="15.75" customHeight="1" x14ac:dyDescent="0.45">
      <c r="A192" s="88" t="b">
        <f t="shared" si="42"/>
        <v>1</v>
      </c>
      <c r="B192" s="80">
        <v>44091</v>
      </c>
      <c r="C192" s="74">
        <v>413.125</v>
      </c>
      <c r="D192" s="78">
        <f t="shared" si="43"/>
        <v>1.2139517461318361E-2</v>
      </c>
      <c r="E192" s="75"/>
      <c r="F192" s="80">
        <v>44091</v>
      </c>
      <c r="G192" s="74">
        <v>38.349997999999999</v>
      </c>
      <c r="H192" s="78">
        <f t="shared" si="44"/>
        <v>1.30545695314499E-3</v>
      </c>
      <c r="I192" s="75"/>
      <c r="J192" s="87">
        <f t="shared" si="45"/>
        <v>-0.15015015278031199</v>
      </c>
      <c r="K192" s="87">
        <f t="shared" si="46"/>
        <v>-0.1916699100294128</v>
      </c>
      <c r="L192" s="87"/>
      <c r="M192" s="81">
        <f t="shared" si="47"/>
        <v>300.58570575399142</v>
      </c>
      <c r="N192" s="81">
        <f t="shared" si="48"/>
        <v>21.36728262463301</v>
      </c>
      <c r="O192" s="81">
        <f t="shared" si="49"/>
        <v>321.95298837862441</v>
      </c>
      <c r="P192" s="78">
        <f t="shared" si="50"/>
        <v>1.141322734065553E-2</v>
      </c>
      <c r="Q192" s="86">
        <f t="shared" si="51"/>
        <v>4.9193721062899591E-2</v>
      </c>
      <c r="R192" s="76">
        <f t="shared" si="52"/>
        <v>0.77782102568881017</v>
      </c>
      <c r="S192" s="82"/>
      <c r="T192" s="78"/>
      <c r="U192" s="78"/>
      <c r="V192" s="83"/>
      <c r="W192" s="83"/>
    </row>
    <row r="193" spans="1:23" ht="15.75" customHeight="1" x14ac:dyDescent="0.45">
      <c r="A193" s="88" t="b">
        <f t="shared" si="42"/>
        <v>1</v>
      </c>
      <c r="B193" s="80">
        <v>44090</v>
      </c>
      <c r="C193" s="74">
        <v>408.17001299999998</v>
      </c>
      <c r="D193" s="78">
        <f t="shared" si="43"/>
        <v>-6.7406166022260239E-3</v>
      </c>
      <c r="E193" s="75"/>
      <c r="F193" s="80">
        <v>44090</v>
      </c>
      <c r="G193" s="74">
        <v>38.299999</v>
      </c>
      <c r="H193" s="78">
        <f t="shared" si="44"/>
        <v>4.0760870672849725E-2</v>
      </c>
      <c r="I193" s="75"/>
      <c r="J193" s="87">
        <f t="shared" si="45"/>
        <v>-0.14996352070027971</v>
      </c>
      <c r="K193" s="87">
        <f t="shared" si="46"/>
        <v>-0.20069041629070156</v>
      </c>
      <c r="L193" s="87"/>
      <c r="M193" s="81">
        <f t="shared" si="47"/>
        <v>296.98050571914274</v>
      </c>
      <c r="N193" s="81">
        <f t="shared" si="48"/>
        <v>21.339424923989871</v>
      </c>
      <c r="O193" s="81">
        <f t="shared" si="49"/>
        <v>318.31993064313264</v>
      </c>
      <c r="P193" s="78">
        <f t="shared" si="50"/>
        <v>-3.692239822521981E-3</v>
      </c>
      <c r="Q193" s="86">
        <f t="shared" si="51"/>
        <v>4.9330911921694219E-2</v>
      </c>
      <c r="R193" s="76">
        <f t="shared" si="52"/>
        <v>0.77999020362853799</v>
      </c>
      <c r="S193" s="82"/>
      <c r="T193" s="78"/>
      <c r="U193" s="78"/>
      <c r="V193" s="83"/>
      <c r="W193" s="83"/>
    </row>
    <row r="194" spans="1:23" ht="15.75" customHeight="1" x14ac:dyDescent="0.45">
      <c r="A194" s="88" t="b">
        <f t="shared" ref="A194:A257" si="53">B194=F194</f>
        <v>1</v>
      </c>
      <c r="B194" s="80">
        <v>44089</v>
      </c>
      <c r="C194" s="74">
        <v>410.94000199999999</v>
      </c>
      <c r="D194" s="78">
        <f t="shared" ref="D194:D257" si="54">C194/C195-1</f>
        <v>1.8413401937661833E-2</v>
      </c>
      <c r="E194" s="75"/>
      <c r="F194" s="80">
        <v>44089</v>
      </c>
      <c r="G194" s="74">
        <v>36.799999</v>
      </c>
      <c r="H194" s="78">
        <f t="shared" ref="H194:H257" si="55">G194/G195-1</f>
        <v>1.6330156977129029E-3</v>
      </c>
      <c r="I194" s="75"/>
      <c r="J194" s="87">
        <f t="shared" ref="J194:J254" si="56">CORREL($D194:$D443,$H194:$H443)</f>
        <v>-0.14928014391553016</v>
      </c>
      <c r="K194" s="87">
        <f t="shared" ref="K194:K257" si="57">CORREL(D194:D283,H194:H283)</f>
        <v>-0.20452716481677891</v>
      </c>
      <c r="L194" s="87"/>
      <c r="M194" s="81">
        <f t="shared" ref="M194:M257" si="58">M195*(1+D194)</f>
        <v>298.99592259901152</v>
      </c>
      <c r="N194" s="81">
        <f t="shared" ref="N194:N257" si="59">N195*(1+H194)</f>
        <v>20.50367718974098</v>
      </c>
      <c r="O194" s="81">
        <f t="shared" ref="O194:O257" si="60">M194+N194</f>
        <v>319.4995997887525</v>
      </c>
      <c r="P194" s="78">
        <f t="shared" ref="P194:P257" si="61">O194/O195-1</f>
        <v>1.731966671298002E-2</v>
      </c>
      <c r="Q194" s="86">
        <f t="shared" ref="Q194:Q257" si="62">_xlfn.STDEV.P(P194:P444)</f>
        <v>4.9462675309925597E-2</v>
      </c>
      <c r="R194" s="76">
        <f t="shared" ref="R194:R257" si="63">Q194*SQRT(250)</f>
        <v>0.7820735657236989</v>
      </c>
      <c r="S194" s="82"/>
      <c r="T194" s="78"/>
      <c r="U194" s="78"/>
      <c r="V194" s="83"/>
      <c r="W194" s="83"/>
    </row>
    <row r="195" spans="1:23" ht="15.75" customHeight="1" x14ac:dyDescent="0.45">
      <c r="A195" s="88" t="b">
        <f t="shared" si="53"/>
        <v>1</v>
      </c>
      <c r="B195" s="80">
        <v>44088</v>
      </c>
      <c r="C195" s="74">
        <v>403.51001000000002</v>
      </c>
      <c r="D195" s="78">
        <f t="shared" si="54"/>
        <v>5.3550939947780707E-2</v>
      </c>
      <c r="E195" s="75"/>
      <c r="F195" s="80">
        <v>44088</v>
      </c>
      <c r="G195" s="74">
        <v>36.740001999999997</v>
      </c>
      <c r="H195" s="78">
        <f t="shared" si="55"/>
        <v>1.857504851677283E-2</v>
      </c>
      <c r="I195" s="75"/>
      <c r="J195" s="87">
        <f t="shared" si="56"/>
        <v>-0.14937898943597375</v>
      </c>
      <c r="K195" s="87">
        <f t="shared" si="57"/>
        <v>-0.20557026967975828</v>
      </c>
      <c r="L195" s="87"/>
      <c r="M195" s="81">
        <f t="shared" si="58"/>
        <v>293.58993315497764</v>
      </c>
      <c r="N195" s="81">
        <f t="shared" si="59"/>
        <v>20.470248951866491</v>
      </c>
      <c r="O195" s="81">
        <f t="shared" si="60"/>
        <v>314.06018210684414</v>
      </c>
      <c r="P195" s="78">
        <f t="shared" si="61"/>
        <v>5.1198217906839538E-2</v>
      </c>
      <c r="Q195" s="86">
        <f t="shared" si="62"/>
        <v>4.9597684888309887E-2</v>
      </c>
      <c r="R195" s="76">
        <f t="shared" si="63"/>
        <v>0.78420825459186583</v>
      </c>
      <c r="S195" s="82"/>
      <c r="T195" s="78"/>
      <c r="U195" s="78"/>
      <c r="V195" s="83"/>
      <c r="W195" s="83"/>
    </row>
    <row r="196" spans="1:23" ht="15.75" customHeight="1" x14ac:dyDescent="0.45">
      <c r="A196" s="88" t="b">
        <f t="shared" si="53"/>
        <v>1</v>
      </c>
      <c r="B196" s="80">
        <v>44085</v>
      </c>
      <c r="C196" s="74">
        <v>383</v>
      </c>
      <c r="D196" s="78">
        <f t="shared" si="54"/>
        <v>-3.8493834728901E-3</v>
      </c>
      <c r="E196" s="75"/>
      <c r="F196" s="80">
        <v>44085</v>
      </c>
      <c r="G196" s="74">
        <v>36.07</v>
      </c>
      <c r="H196" s="78">
        <f t="shared" si="55"/>
        <v>-1.0425267203696409E-2</v>
      </c>
      <c r="I196" s="75"/>
      <c r="J196" s="87">
        <f t="shared" si="56"/>
        <v>-0.14980903308372243</v>
      </c>
      <c r="K196" s="87">
        <f t="shared" si="57"/>
        <v>-0.20986547125138413</v>
      </c>
      <c r="L196" s="87"/>
      <c r="M196" s="81">
        <f t="shared" si="58"/>
        <v>278.66705065967614</v>
      </c>
      <c r="N196" s="81">
        <f t="shared" si="59"/>
        <v>20.096947182905009</v>
      </c>
      <c r="O196" s="81">
        <f t="shared" si="60"/>
        <v>298.76399784258115</v>
      </c>
      <c r="P196" s="78">
        <f t="shared" si="61"/>
        <v>-4.2944636773087907E-3</v>
      </c>
      <c r="Q196" s="86">
        <f t="shared" si="62"/>
        <v>4.9629578603507876E-2</v>
      </c>
      <c r="R196" s="76">
        <f t="shared" si="63"/>
        <v>0.78471253850721778</v>
      </c>
      <c r="S196" s="82"/>
      <c r="T196" s="78"/>
      <c r="U196" s="78"/>
      <c r="V196" s="83"/>
      <c r="W196" s="83"/>
    </row>
    <row r="197" spans="1:23" ht="15.75" customHeight="1" x14ac:dyDescent="0.45">
      <c r="A197" s="88" t="b">
        <f t="shared" si="53"/>
        <v>1</v>
      </c>
      <c r="B197" s="80">
        <v>44084</v>
      </c>
      <c r="C197" s="74">
        <v>384.48001099999999</v>
      </c>
      <c r="D197" s="78">
        <f t="shared" si="54"/>
        <v>-1.3268274296444615E-2</v>
      </c>
      <c r="E197" s="75"/>
      <c r="F197" s="80">
        <v>44084</v>
      </c>
      <c r="G197" s="74">
        <v>36.450001</v>
      </c>
      <c r="H197" s="78">
        <f t="shared" si="55"/>
        <v>1.165700837238437E-2</v>
      </c>
      <c r="I197" s="75"/>
      <c r="J197" s="87">
        <f t="shared" si="56"/>
        <v>-0.15040698876079314</v>
      </c>
      <c r="K197" s="87">
        <f t="shared" si="57"/>
        <v>-0.20965693094317348</v>
      </c>
      <c r="L197" s="87"/>
      <c r="M197" s="81">
        <f t="shared" si="58"/>
        <v>279.743892174856</v>
      </c>
      <c r="N197" s="81">
        <f t="shared" si="59"/>
        <v>20.308670499413218</v>
      </c>
      <c r="O197" s="81">
        <f t="shared" si="60"/>
        <v>300.05256267426921</v>
      </c>
      <c r="P197" s="78">
        <f t="shared" si="61"/>
        <v>-1.1620055452034594E-2</v>
      </c>
      <c r="Q197" s="86">
        <f t="shared" si="62"/>
        <v>4.9764026203085635E-2</v>
      </c>
      <c r="R197" s="76">
        <f t="shared" si="63"/>
        <v>0.78683834171025779</v>
      </c>
      <c r="S197" s="82"/>
      <c r="T197" s="78"/>
      <c r="U197" s="78"/>
      <c r="V197" s="83"/>
      <c r="W197" s="83"/>
    </row>
    <row r="198" spans="1:23" ht="15.75" customHeight="1" x14ac:dyDescent="0.45">
      <c r="A198" s="88" t="b">
        <f t="shared" si="53"/>
        <v>1</v>
      </c>
      <c r="B198" s="80">
        <v>44083</v>
      </c>
      <c r="C198" s="74">
        <v>389.64999399999999</v>
      </c>
      <c r="D198" s="78">
        <f t="shared" si="54"/>
        <v>0.11049358312680146</v>
      </c>
      <c r="E198" s="75"/>
      <c r="F198" s="80">
        <v>44083</v>
      </c>
      <c r="G198" s="74">
        <v>36.029998999999997</v>
      </c>
      <c r="H198" s="78">
        <f t="shared" si="55"/>
        <v>-3.3530043817865951E-2</v>
      </c>
      <c r="I198" s="75"/>
      <c r="J198" s="87">
        <f t="shared" si="56"/>
        <v>-0.15110723017940642</v>
      </c>
      <c r="K198" s="87">
        <f t="shared" si="57"/>
        <v>-0.21204405336804477</v>
      </c>
      <c r="L198" s="87"/>
      <c r="M198" s="81">
        <f t="shared" si="58"/>
        <v>283.50552119462276</v>
      </c>
      <c r="N198" s="81">
        <f t="shared" si="59"/>
        <v>20.074660019493216</v>
      </c>
      <c r="O198" s="81">
        <f t="shared" si="60"/>
        <v>303.58018121411595</v>
      </c>
      <c r="P198" s="78">
        <f t="shared" si="61"/>
        <v>9.9657369515046446E-2</v>
      </c>
      <c r="Q198" s="86">
        <f t="shared" si="62"/>
        <v>4.988638808558532E-2</v>
      </c>
      <c r="R198" s="76">
        <f t="shared" si="63"/>
        <v>0.7887730529476823</v>
      </c>
      <c r="S198" s="82"/>
      <c r="T198" s="78"/>
      <c r="U198" s="78"/>
      <c r="V198" s="83"/>
      <c r="W198" s="83"/>
    </row>
    <row r="199" spans="1:23" ht="15.75" customHeight="1" x14ac:dyDescent="0.45">
      <c r="A199" s="88" t="b">
        <f t="shared" si="53"/>
        <v>1</v>
      </c>
      <c r="B199" s="80">
        <v>44082</v>
      </c>
      <c r="C199" s="74">
        <v>350.88000499999998</v>
      </c>
      <c r="D199" s="78">
        <f t="shared" si="54"/>
        <v>-5.1393682524790596E-2</v>
      </c>
      <c r="E199" s="75"/>
      <c r="F199" s="80">
        <v>44082</v>
      </c>
      <c r="G199" s="74">
        <v>37.279998999999997</v>
      </c>
      <c r="H199" s="78">
        <f t="shared" si="55"/>
        <v>-2.433917886258008E-2</v>
      </c>
      <c r="I199" s="75"/>
      <c r="J199" s="87">
        <f t="shared" si="56"/>
        <v>-0.1481493699451179</v>
      </c>
      <c r="K199" s="87">
        <f t="shared" si="57"/>
        <v>-0.20553293333601311</v>
      </c>
      <c r="L199" s="87"/>
      <c r="M199" s="81">
        <f t="shared" si="58"/>
        <v>255.29685673316561</v>
      </c>
      <c r="N199" s="81">
        <f t="shared" si="59"/>
        <v>20.771116464700626</v>
      </c>
      <c r="O199" s="81">
        <f t="shared" si="60"/>
        <v>276.06797319786625</v>
      </c>
      <c r="P199" s="78">
        <f t="shared" si="61"/>
        <v>-4.9410432067616639E-2</v>
      </c>
      <c r="Q199" s="86">
        <f t="shared" si="62"/>
        <v>4.9533375748984122E-2</v>
      </c>
      <c r="R199" s="76">
        <f t="shared" si="63"/>
        <v>0.78319143781869327</v>
      </c>
      <c r="S199" s="82"/>
      <c r="T199" s="78"/>
      <c r="U199" s="78"/>
      <c r="V199" s="83"/>
      <c r="W199" s="83"/>
    </row>
    <row r="200" spans="1:23" ht="15.75" customHeight="1" x14ac:dyDescent="0.45">
      <c r="A200" s="88" t="b">
        <f t="shared" si="53"/>
        <v>1</v>
      </c>
      <c r="B200" s="80">
        <v>44078</v>
      </c>
      <c r="C200" s="74">
        <v>369.89001500000001</v>
      </c>
      <c r="D200" s="78">
        <f t="shared" si="54"/>
        <v>-2.9974802764545116E-2</v>
      </c>
      <c r="E200" s="75"/>
      <c r="F200" s="80">
        <v>44078</v>
      </c>
      <c r="G200" s="74">
        <v>38.209999000000003</v>
      </c>
      <c r="H200" s="78">
        <f t="shared" si="55"/>
        <v>2.1657672638627279E-2</v>
      </c>
      <c r="I200" s="75"/>
      <c r="J200" s="87">
        <f t="shared" si="56"/>
        <v>-0.15036837754614471</v>
      </c>
      <c r="K200" s="87">
        <f t="shared" si="57"/>
        <v>-0.19440703509508714</v>
      </c>
      <c r="L200" s="87"/>
      <c r="M200" s="81">
        <f t="shared" si="58"/>
        <v>269.1283539125676</v>
      </c>
      <c r="N200" s="81">
        <f t="shared" si="59"/>
        <v>21.289280059934942</v>
      </c>
      <c r="O200" s="81">
        <f t="shared" si="60"/>
        <v>290.41763397250253</v>
      </c>
      <c r="P200" s="78">
        <f t="shared" si="61"/>
        <v>-2.6367766725976627E-2</v>
      </c>
      <c r="Q200" s="86">
        <f t="shared" si="62"/>
        <v>4.948886565717231E-2</v>
      </c>
      <c r="R200" s="76">
        <f t="shared" si="63"/>
        <v>0.78248767147375053</v>
      </c>
      <c r="S200" s="82"/>
      <c r="T200" s="78"/>
      <c r="U200" s="78"/>
      <c r="V200" s="83"/>
      <c r="W200" s="83"/>
    </row>
    <row r="201" spans="1:23" ht="15.75" customHeight="1" x14ac:dyDescent="0.45">
      <c r="A201" s="88" t="b">
        <f t="shared" si="53"/>
        <v>1</v>
      </c>
      <c r="B201" s="80">
        <v>44077</v>
      </c>
      <c r="C201" s="74">
        <v>381.32000699999998</v>
      </c>
      <c r="D201" s="78">
        <f t="shared" si="54"/>
        <v>-9.9726110112976274E-2</v>
      </c>
      <c r="E201" s="75"/>
      <c r="F201" s="80">
        <v>44077</v>
      </c>
      <c r="G201" s="74">
        <v>37.400002000000001</v>
      </c>
      <c r="H201" s="78">
        <f t="shared" si="55"/>
        <v>1.3824966490240342E-2</v>
      </c>
      <c r="I201" s="75"/>
      <c r="J201" s="87">
        <f t="shared" si="56"/>
        <v>-0.14936075293932019</v>
      </c>
      <c r="K201" s="87">
        <f t="shared" si="57"/>
        <v>-0.2129096980426344</v>
      </c>
      <c r="L201" s="87"/>
      <c r="M201" s="81">
        <f t="shared" si="58"/>
        <v>277.44470419900017</v>
      </c>
      <c r="N201" s="81">
        <f t="shared" si="59"/>
        <v>20.837977954936004</v>
      </c>
      <c r="O201" s="81">
        <f t="shared" si="60"/>
        <v>298.28268215393615</v>
      </c>
      <c r="P201" s="78">
        <f t="shared" si="61"/>
        <v>-9.2626378057444114E-2</v>
      </c>
      <c r="Q201" s="86">
        <f t="shared" si="62"/>
        <v>4.9566245951748959E-2</v>
      </c>
      <c r="R201" s="76">
        <f t="shared" si="63"/>
        <v>0.78371116135813546</v>
      </c>
      <c r="S201" s="82"/>
      <c r="T201" s="78"/>
      <c r="U201" s="78"/>
      <c r="V201" s="83"/>
      <c r="W201" s="83"/>
    </row>
    <row r="202" spans="1:23" ht="15.75" customHeight="1" x14ac:dyDescent="0.45">
      <c r="A202" s="88" t="b">
        <f t="shared" si="53"/>
        <v>1</v>
      </c>
      <c r="B202" s="80">
        <v>44076</v>
      </c>
      <c r="C202" s="74">
        <v>423.55999800000001</v>
      </c>
      <c r="D202" s="78">
        <f t="shared" si="54"/>
        <v>-7.4570132296663094E-2</v>
      </c>
      <c r="E202" s="75"/>
      <c r="F202" s="80">
        <v>44076</v>
      </c>
      <c r="G202" s="74">
        <v>36.889999000000003</v>
      </c>
      <c r="H202" s="78">
        <f t="shared" si="55"/>
        <v>2.4437685333945414E-2</v>
      </c>
      <c r="I202" s="75"/>
      <c r="J202" s="87">
        <f t="shared" si="56"/>
        <v>-0.14922726185250387</v>
      </c>
      <c r="K202" s="87">
        <f t="shared" si="57"/>
        <v>-0.22841952902978541</v>
      </c>
      <c r="L202" s="87"/>
      <c r="M202" s="81">
        <f t="shared" si="58"/>
        <v>308.17810814641865</v>
      </c>
      <c r="N202" s="81">
        <f t="shared" si="59"/>
        <v>20.553822053795912</v>
      </c>
      <c r="O202" s="81">
        <f t="shared" si="60"/>
        <v>328.73193020021455</v>
      </c>
      <c r="P202" s="78">
        <f t="shared" si="61"/>
        <v>-6.8943993392664105E-2</v>
      </c>
      <c r="Q202" s="86">
        <f t="shared" si="62"/>
        <v>4.9107793113222255E-2</v>
      </c>
      <c r="R202" s="76">
        <f t="shared" si="63"/>
        <v>0.77646238551056657</v>
      </c>
      <c r="S202" s="82"/>
      <c r="T202" s="78"/>
      <c r="U202" s="78"/>
      <c r="V202" s="83"/>
      <c r="W202" s="83"/>
    </row>
    <row r="203" spans="1:23" ht="15.75" customHeight="1" x14ac:dyDescent="0.45">
      <c r="A203" s="88" t="b">
        <f t="shared" si="53"/>
        <v>1</v>
      </c>
      <c r="B203" s="80">
        <v>44075</v>
      </c>
      <c r="C203" s="74">
        <v>457.69000199999999</v>
      </c>
      <c r="D203" s="78">
        <f t="shared" si="54"/>
        <v>0.40784372055655993</v>
      </c>
      <c r="E203" s="75"/>
      <c r="F203" s="80">
        <v>44075</v>
      </c>
      <c r="G203" s="74">
        <v>36.009998000000003</v>
      </c>
      <c r="H203" s="78">
        <f t="shared" si="55"/>
        <v>2.7772222222233189E-4</v>
      </c>
      <c r="I203" s="75"/>
      <c r="J203" s="87">
        <f t="shared" si="56"/>
        <v>-0.14718864974256338</v>
      </c>
      <c r="K203" s="87">
        <f t="shared" si="57"/>
        <v>-0.22840100856489037</v>
      </c>
      <c r="L203" s="87"/>
      <c r="M203" s="81">
        <f t="shared" si="58"/>
        <v>333.01076494454645</v>
      </c>
      <c r="N203" s="81">
        <f t="shared" si="59"/>
        <v>20.063516159204738</v>
      </c>
      <c r="O203" s="81">
        <f t="shared" si="60"/>
        <v>353.07428110375122</v>
      </c>
      <c r="P203" s="78">
        <f t="shared" si="61"/>
        <v>0.37598473612640859</v>
      </c>
      <c r="Q203" s="86">
        <f t="shared" si="62"/>
        <v>4.8890845739154865E-2</v>
      </c>
      <c r="R203" s="76">
        <f t="shared" si="63"/>
        <v>0.77303214633833905</v>
      </c>
      <c r="S203" s="82"/>
      <c r="T203" s="78"/>
      <c r="U203" s="78"/>
      <c r="V203" s="83"/>
      <c r="W203" s="83"/>
    </row>
    <row r="204" spans="1:23" ht="15.75" customHeight="1" x14ac:dyDescent="0.45">
      <c r="A204" s="88" t="b">
        <f t="shared" si="53"/>
        <v>1</v>
      </c>
      <c r="B204" s="80">
        <v>44074</v>
      </c>
      <c r="C204" s="74">
        <v>325.10000600000001</v>
      </c>
      <c r="D204" s="78">
        <f t="shared" si="54"/>
        <v>8.6310081028539098E-2</v>
      </c>
      <c r="E204" s="75"/>
      <c r="F204" s="80">
        <v>44074</v>
      </c>
      <c r="G204" s="74">
        <v>36</v>
      </c>
      <c r="H204" s="78">
        <f t="shared" si="55"/>
        <v>-3.5886448848419961E-2</v>
      </c>
      <c r="I204" s="75"/>
      <c r="J204" s="87">
        <f t="shared" si="56"/>
        <v>-0.17288304359767864</v>
      </c>
      <c r="K204" s="87">
        <f t="shared" si="57"/>
        <v>-0.31289942875871563</v>
      </c>
      <c r="L204" s="87"/>
      <c r="M204" s="81">
        <f t="shared" si="58"/>
        <v>236.53958183149618</v>
      </c>
      <c r="N204" s="81">
        <f t="shared" si="59"/>
        <v>20.057945621973388</v>
      </c>
      <c r="O204" s="81">
        <f t="shared" si="60"/>
        <v>256.59752745346958</v>
      </c>
      <c r="P204" s="78">
        <f t="shared" si="61"/>
        <v>7.5653034182784351E-2</v>
      </c>
      <c r="Q204" s="86">
        <f t="shared" si="62"/>
        <v>3.9896662947996979E-2</v>
      </c>
      <c r="R204" s="76">
        <f t="shared" si="63"/>
        <v>0.6308216297785918</v>
      </c>
      <c r="S204" s="82"/>
      <c r="T204" s="78"/>
      <c r="U204" s="78"/>
      <c r="V204" s="83"/>
      <c r="W204" s="83"/>
    </row>
    <row r="205" spans="1:23" ht="15.75" customHeight="1" x14ac:dyDescent="0.45">
      <c r="A205" s="88" t="b">
        <f t="shared" si="53"/>
        <v>1</v>
      </c>
      <c r="B205" s="80">
        <v>44071</v>
      </c>
      <c r="C205" s="74">
        <v>299.26998900000001</v>
      </c>
      <c r="D205" s="78">
        <f t="shared" si="54"/>
        <v>1.5576205066626159E-2</v>
      </c>
      <c r="E205" s="75"/>
      <c r="F205" s="80">
        <v>44071</v>
      </c>
      <c r="G205" s="74">
        <v>37.340000000000003</v>
      </c>
      <c r="H205" s="78">
        <f t="shared" si="55"/>
        <v>3.0922113999941603E-2</v>
      </c>
      <c r="I205" s="75"/>
      <c r="J205" s="87">
        <f t="shared" si="56"/>
        <v>-0.16988103181269598</v>
      </c>
      <c r="K205" s="87">
        <f t="shared" si="57"/>
        <v>-0.29852777270398961</v>
      </c>
      <c r="L205" s="87"/>
      <c r="M205" s="81">
        <f t="shared" si="58"/>
        <v>217.74591432267295</v>
      </c>
      <c r="N205" s="81">
        <f t="shared" si="59"/>
        <v>20.804546931235731</v>
      </c>
      <c r="O205" s="81">
        <f t="shared" si="60"/>
        <v>238.55046125390868</v>
      </c>
      <c r="P205" s="78">
        <f t="shared" si="61"/>
        <v>1.6896349507069086E-2</v>
      </c>
      <c r="Q205" s="86">
        <f t="shared" si="62"/>
        <v>3.9652227719460316E-2</v>
      </c>
      <c r="R205" s="76">
        <f t="shared" si="63"/>
        <v>0.6269567694657936</v>
      </c>
      <c r="S205" s="82"/>
      <c r="T205" s="78"/>
      <c r="U205" s="78"/>
      <c r="V205" s="83"/>
      <c r="W205" s="83"/>
    </row>
    <row r="206" spans="1:23" ht="15.75" customHeight="1" x14ac:dyDescent="0.45">
      <c r="A206" s="88" t="b">
        <f t="shared" si="53"/>
        <v>1</v>
      </c>
      <c r="B206" s="80">
        <v>44070</v>
      </c>
      <c r="C206" s="74">
        <v>294.67999300000002</v>
      </c>
      <c r="D206" s="78">
        <f t="shared" si="54"/>
        <v>-1.9981576928903566E-3</v>
      </c>
      <c r="E206" s="75"/>
      <c r="F206" s="80">
        <v>44070</v>
      </c>
      <c r="G206" s="74">
        <v>36.220001000000003</v>
      </c>
      <c r="H206" s="78">
        <f t="shared" si="55"/>
        <v>5.7518277372262894E-2</v>
      </c>
      <c r="I206" s="75"/>
      <c r="J206" s="87">
        <f t="shared" si="56"/>
        <v>-0.17052764995906972</v>
      </c>
      <c r="K206" s="87">
        <f t="shared" si="57"/>
        <v>-0.30784092742625185</v>
      </c>
      <c r="L206" s="87"/>
      <c r="M206" s="81">
        <f t="shared" si="58"/>
        <v>214.4062781663813</v>
      </c>
      <c r="N206" s="81">
        <f t="shared" si="59"/>
        <v>20.180522513495049</v>
      </c>
      <c r="O206" s="81">
        <f t="shared" si="60"/>
        <v>234.58680067987635</v>
      </c>
      <c r="P206" s="78">
        <f t="shared" si="61"/>
        <v>2.8571520208087176E-3</v>
      </c>
      <c r="Q206" s="86">
        <f t="shared" si="62"/>
        <v>3.9763137986702259E-2</v>
      </c>
      <c r="R206" s="76">
        <f t="shared" si="63"/>
        <v>0.62871041476770606</v>
      </c>
      <c r="S206" s="82"/>
      <c r="T206" s="78"/>
      <c r="U206" s="78"/>
      <c r="V206" s="83"/>
      <c r="W206" s="83"/>
    </row>
    <row r="207" spans="1:23" ht="15.75" customHeight="1" x14ac:dyDescent="0.45">
      <c r="A207" s="88" t="b">
        <f t="shared" si="53"/>
        <v>1</v>
      </c>
      <c r="B207" s="80">
        <v>44069</v>
      </c>
      <c r="C207" s="74">
        <v>295.26998900000001</v>
      </c>
      <c r="D207" s="78">
        <f t="shared" si="54"/>
        <v>1.6629895905316827E-2</v>
      </c>
      <c r="E207" s="75"/>
      <c r="F207" s="80">
        <v>44069</v>
      </c>
      <c r="G207" s="74">
        <v>34.25</v>
      </c>
      <c r="H207" s="78">
        <f t="shared" si="55"/>
        <v>-2.7541197400874684E-2</v>
      </c>
      <c r="I207" s="75"/>
      <c r="J207" s="87">
        <f t="shared" si="56"/>
        <v>-0.17017607444366648</v>
      </c>
      <c r="K207" s="87">
        <f t="shared" si="57"/>
        <v>-0.30432842677196059</v>
      </c>
      <c r="L207" s="87"/>
      <c r="M207" s="81">
        <f t="shared" si="58"/>
        <v>214.83555348027426</v>
      </c>
      <c r="N207" s="81">
        <f t="shared" si="59"/>
        <v>19.082906598683014</v>
      </c>
      <c r="O207" s="81">
        <f t="shared" si="60"/>
        <v>233.91846007895728</v>
      </c>
      <c r="P207" s="78">
        <f t="shared" si="61"/>
        <v>1.2876680089930037E-2</v>
      </c>
      <c r="Q207" s="86">
        <f t="shared" si="62"/>
        <v>3.9883444563854988E-2</v>
      </c>
      <c r="R207" s="76">
        <f t="shared" si="63"/>
        <v>0.63061262877421309</v>
      </c>
      <c r="S207" s="82"/>
      <c r="T207" s="78"/>
      <c r="U207" s="78"/>
      <c r="V207" s="83"/>
      <c r="W207" s="83"/>
    </row>
    <row r="208" spans="1:23" ht="15.75" customHeight="1" x14ac:dyDescent="0.45">
      <c r="A208" s="88" t="b">
        <f t="shared" si="53"/>
        <v>1</v>
      </c>
      <c r="B208" s="80">
        <v>44068</v>
      </c>
      <c r="C208" s="74">
        <v>290.44000199999999</v>
      </c>
      <c r="D208" s="78">
        <f t="shared" si="54"/>
        <v>2.8907478492657956E-2</v>
      </c>
      <c r="E208" s="75"/>
      <c r="F208" s="80">
        <v>44068</v>
      </c>
      <c r="G208" s="74">
        <v>35.220001000000003</v>
      </c>
      <c r="H208" s="78">
        <f t="shared" si="55"/>
        <v>-3.0286316079295106E-2</v>
      </c>
      <c r="I208" s="75"/>
      <c r="J208" s="87">
        <f t="shared" si="56"/>
        <v>-0.16964502304063325</v>
      </c>
      <c r="K208" s="87">
        <f t="shared" si="57"/>
        <v>-0.29973849566125826</v>
      </c>
      <c r="L208" s="87"/>
      <c r="M208" s="81">
        <f t="shared" si="58"/>
        <v>211.32130222175056</v>
      </c>
      <c r="N208" s="81">
        <f t="shared" si="59"/>
        <v>19.623357357329123</v>
      </c>
      <c r="O208" s="81">
        <f t="shared" si="60"/>
        <v>230.94465957907968</v>
      </c>
      <c r="P208" s="78">
        <f t="shared" si="61"/>
        <v>2.3598296653092099E-2</v>
      </c>
      <c r="Q208" s="86">
        <f t="shared" si="62"/>
        <v>4.0001923715105761E-2</v>
      </c>
      <c r="R208" s="76">
        <f t="shared" si="63"/>
        <v>0.63248594864019325</v>
      </c>
      <c r="S208" s="82"/>
      <c r="T208" s="78"/>
      <c r="U208" s="78"/>
      <c r="V208" s="83"/>
      <c r="W208" s="83"/>
    </row>
    <row r="209" spans="1:23" ht="15.75" customHeight="1" x14ac:dyDescent="0.45">
      <c r="A209" s="88" t="b">
        <f t="shared" si="53"/>
        <v>1</v>
      </c>
      <c r="B209" s="80">
        <v>44067</v>
      </c>
      <c r="C209" s="74">
        <v>282.27999899999998</v>
      </c>
      <c r="D209" s="78">
        <f t="shared" si="54"/>
        <v>-2.5545409344165715E-2</v>
      </c>
      <c r="E209" s="75"/>
      <c r="F209" s="80">
        <v>44067</v>
      </c>
      <c r="G209" s="74">
        <v>36.32</v>
      </c>
      <c r="H209" s="78">
        <f t="shared" si="55"/>
        <v>9.9273574477192206E-2</v>
      </c>
      <c r="I209" s="75"/>
      <c r="J209" s="87">
        <f t="shared" si="56"/>
        <v>-0.16894746239540481</v>
      </c>
      <c r="K209" s="87">
        <f t="shared" si="57"/>
        <v>-0.29838722792215949</v>
      </c>
      <c r="L209" s="87"/>
      <c r="M209" s="81">
        <f t="shared" si="58"/>
        <v>205.38416392048654</v>
      </c>
      <c r="N209" s="81">
        <f t="shared" si="59"/>
        <v>20.236238471946486</v>
      </c>
      <c r="O209" s="81">
        <f t="shared" si="60"/>
        <v>225.62040239243302</v>
      </c>
      <c r="P209" s="78">
        <f t="shared" si="61"/>
        <v>-1.5519275659975351E-2</v>
      </c>
      <c r="Q209" s="86">
        <f t="shared" si="62"/>
        <v>4.0101034478065491E-2</v>
      </c>
      <c r="R209" s="76">
        <f t="shared" si="63"/>
        <v>0.63405302739814218</v>
      </c>
      <c r="S209" s="82"/>
      <c r="T209" s="78"/>
      <c r="U209" s="78"/>
      <c r="V209" s="83"/>
      <c r="W209" s="83"/>
    </row>
    <row r="210" spans="1:23" ht="15.75" customHeight="1" x14ac:dyDescent="0.45">
      <c r="A210" s="88" t="b">
        <f t="shared" si="53"/>
        <v>1</v>
      </c>
      <c r="B210" s="80">
        <v>44064</v>
      </c>
      <c r="C210" s="74">
        <v>289.67999300000002</v>
      </c>
      <c r="D210" s="78">
        <f t="shared" si="54"/>
        <v>-3.4745226634934623E-3</v>
      </c>
      <c r="E210" s="75"/>
      <c r="F210" s="80">
        <v>44064</v>
      </c>
      <c r="G210" s="74">
        <v>33.040000999999997</v>
      </c>
      <c r="H210" s="78">
        <f t="shared" si="55"/>
        <v>-2.9662203514308594E-2</v>
      </c>
      <c r="I210" s="75"/>
      <c r="J210" s="87">
        <f t="shared" si="56"/>
        <v>-0.16502661027274085</v>
      </c>
      <c r="K210" s="87">
        <f t="shared" si="57"/>
        <v>-0.27759949919286081</v>
      </c>
      <c r="L210" s="87"/>
      <c r="M210" s="81">
        <f t="shared" si="58"/>
        <v>210.76832711338292</v>
      </c>
      <c r="N210" s="81">
        <f t="shared" si="59"/>
        <v>18.408737316887397</v>
      </c>
      <c r="O210" s="81">
        <f t="shared" si="60"/>
        <v>229.17706443027032</v>
      </c>
      <c r="P210" s="78">
        <f t="shared" si="61"/>
        <v>-5.6301559678406665E-3</v>
      </c>
      <c r="Q210" s="86">
        <f t="shared" si="62"/>
        <v>4.0189979110398025E-2</v>
      </c>
      <c r="R210" s="76">
        <f t="shared" si="63"/>
        <v>0.63545936551722748</v>
      </c>
      <c r="S210" s="82"/>
      <c r="T210" s="78"/>
      <c r="U210" s="78"/>
      <c r="V210" s="83"/>
      <c r="W210" s="83"/>
    </row>
    <row r="211" spans="1:23" ht="15.75" customHeight="1" x14ac:dyDescent="0.45">
      <c r="A211" s="88" t="b">
        <f t="shared" si="53"/>
        <v>1</v>
      </c>
      <c r="B211" s="80">
        <v>44063</v>
      </c>
      <c r="C211" s="74">
        <v>290.69000199999999</v>
      </c>
      <c r="D211" s="78">
        <f t="shared" si="54"/>
        <v>6.2813028305618301E-2</v>
      </c>
      <c r="E211" s="75"/>
      <c r="F211" s="80">
        <v>44063</v>
      </c>
      <c r="G211" s="74">
        <v>34.049999</v>
      </c>
      <c r="H211" s="78">
        <f t="shared" si="55"/>
        <v>-1.1324042140651636E-2</v>
      </c>
      <c r="I211" s="75"/>
      <c r="J211" s="87">
        <f t="shared" si="56"/>
        <v>-0.16556604393935298</v>
      </c>
      <c r="K211" s="87">
        <f t="shared" si="57"/>
        <v>-0.26985615331419877</v>
      </c>
      <c r="L211" s="87"/>
      <c r="M211" s="81">
        <f t="shared" si="58"/>
        <v>211.50319977440046</v>
      </c>
      <c r="N211" s="81">
        <f t="shared" si="59"/>
        <v>18.971473010284672</v>
      </c>
      <c r="O211" s="81">
        <f t="shared" si="60"/>
        <v>230.47467278468514</v>
      </c>
      <c r="P211" s="78">
        <f t="shared" si="61"/>
        <v>5.6293086342448673E-2</v>
      </c>
      <c r="Q211" s="86">
        <f t="shared" si="62"/>
        <v>4.0304906316142593E-2</v>
      </c>
      <c r="R211" s="76">
        <f t="shared" si="63"/>
        <v>0.6372765241935856</v>
      </c>
      <c r="S211" s="82"/>
      <c r="T211" s="78"/>
      <c r="U211" s="78"/>
      <c r="V211" s="83"/>
      <c r="W211" s="83"/>
    </row>
    <row r="212" spans="1:23" ht="15.75" customHeight="1" x14ac:dyDescent="0.45">
      <c r="A212" s="88" t="b">
        <f t="shared" si="53"/>
        <v>1</v>
      </c>
      <c r="B212" s="80">
        <v>44062</v>
      </c>
      <c r="C212" s="74">
        <v>273.51001000000002</v>
      </c>
      <c r="D212" s="78">
        <f t="shared" si="54"/>
        <v>-1.1885759185798705E-2</v>
      </c>
      <c r="E212" s="75"/>
      <c r="F212" s="80">
        <v>44062</v>
      </c>
      <c r="G212" s="74">
        <v>34.439999</v>
      </c>
      <c r="H212" s="78">
        <f t="shared" si="55"/>
        <v>1.3537345497351527E-2</v>
      </c>
      <c r="I212" s="75"/>
      <c r="J212" s="87">
        <f t="shared" si="56"/>
        <v>-0.16354423968128015</v>
      </c>
      <c r="K212" s="87">
        <f t="shared" si="57"/>
        <v>-0.25818930848880756</v>
      </c>
      <c r="L212" s="87"/>
      <c r="M212" s="81">
        <f t="shared" si="58"/>
        <v>199.00320577701973</v>
      </c>
      <c r="N212" s="81">
        <f t="shared" si="59"/>
        <v>19.188767421189382</v>
      </c>
      <c r="O212" s="81">
        <f t="shared" si="60"/>
        <v>218.1919731982091</v>
      </c>
      <c r="P212" s="78">
        <f t="shared" si="61"/>
        <v>-9.7012021344102806E-3</v>
      </c>
      <c r="Q212" s="86">
        <f t="shared" si="62"/>
        <v>4.023321917058495E-2</v>
      </c>
      <c r="R212" s="76">
        <f t="shared" si="63"/>
        <v>0.63614305089899481</v>
      </c>
      <c r="S212" s="82"/>
      <c r="T212" s="78"/>
      <c r="U212" s="78"/>
      <c r="V212" s="83"/>
      <c r="W212" s="83"/>
    </row>
    <row r="213" spans="1:23" ht="15.75" customHeight="1" x14ac:dyDescent="0.45">
      <c r="A213" s="88" t="b">
        <f t="shared" si="53"/>
        <v>1</v>
      </c>
      <c r="B213" s="80">
        <v>44061</v>
      </c>
      <c r="C213" s="74">
        <v>276.79998799999998</v>
      </c>
      <c r="D213" s="78">
        <f t="shared" si="54"/>
        <v>4.0015007477324893E-2</v>
      </c>
      <c r="E213" s="75"/>
      <c r="F213" s="80">
        <v>44061</v>
      </c>
      <c r="G213" s="74">
        <v>33.979999999999997</v>
      </c>
      <c r="H213" s="78">
        <f t="shared" si="55"/>
        <v>-1.2209359755269933E-2</v>
      </c>
      <c r="I213" s="75"/>
      <c r="J213" s="87">
        <f t="shared" si="56"/>
        <v>-0.16317817608484755</v>
      </c>
      <c r="K213" s="87">
        <f t="shared" si="57"/>
        <v>-0.27657377373012593</v>
      </c>
      <c r="L213" s="87"/>
      <c r="M213" s="81">
        <f t="shared" si="58"/>
        <v>201.39696156290802</v>
      </c>
      <c r="N213" s="81">
        <f t="shared" si="59"/>
        <v>18.932472006518211</v>
      </c>
      <c r="O213" s="81">
        <f t="shared" si="60"/>
        <v>220.32943356942621</v>
      </c>
      <c r="P213" s="78">
        <f t="shared" si="61"/>
        <v>3.531158318065053E-2</v>
      </c>
      <c r="Q213" s="86">
        <f t="shared" si="62"/>
        <v>4.034158994738727E-2</v>
      </c>
      <c r="R213" s="76">
        <f t="shared" si="63"/>
        <v>0.63785654333148012</v>
      </c>
      <c r="S213" s="82"/>
      <c r="T213" s="78"/>
      <c r="U213" s="78"/>
      <c r="V213" s="83"/>
      <c r="W213" s="83"/>
    </row>
    <row r="214" spans="1:23" ht="15.75" customHeight="1" x14ac:dyDescent="0.45">
      <c r="A214" s="88" t="b">
        <f t="shared" si="53"/>
        <v>1</v>
      </c>
      <c r="B214" s="80">
        <v>44060</v>
      </c>
      <c r="C214" s="74">
        <v>266.14999399999999</v>
      </c>
      <c r="D214" s="78">
        <f t="shared" si="54"/>
        <v>8.6725693736871667E-2</v>
      </c>
      <c r="E214" s="75"/>
      <c r="F214" s="80">
        <v>44060</v>
      </c>
      <c r="G214" s="74">
        <v>34.400002000000001</v>
      </c>
      <c r="H214" s="78">
        <f t="shared" si="55"/>
        <v>-4.9198396904367003E-2</v>
      </c>
      <c r="I214" s="75"/>
      <c r="J214" s="87">
        <f t="shared" si="56"/>
        <v>-0.16247512625483232</v>
      </c>
      <c r="K214" s="87">
        <f t="shared" si="57"/>
        <v>-0.24386273708973466</v>
      </c>
      <c r="L214" s="87"/>
      <c r="M214" s="81">
        <f t="shared" si="58"/>
        <v>193.64813018556274</v>
      </c>
      <c r="N214" s="81">
        <f t="shared" si="59"/>
        <v>19.166482486438216</v>
      </c>
      <c r="O214" s="81">
        <f t="shared" si="60"/>
        <v>212.81461267200095</v>
      </c>
      <c r="P214" s="78">
        <f t="shared" si="61"/>
        <v>7.2911944034337761E-2</v>
      </c>
      <c r="Q214" s="86">
        <f t="shared" si="62"/>
        <v>4.0400873839188479E-2</v>
      </c>
      <c r="R214" s="76">
        <f t="shared" si="63"/>
        <v>0.63879390396473412</v>
      </c>
      <c r="S214" s="82"/>
      <c r="T214" s="78"/>
      <c r="U214" s="78"/>
      <c r="V214" s="83"/>
      <c r="W214" s="83"/>
    </row>
    <row r="215" spans="1:23" ht="15.75" customHeight="1" x14ac:dyDescent="0.45">
      <c r="A215" s="88" t="b">
        <f t="shared" si="53"/>
        <v>1</v>
      </c>
      <c r="B215" s="80">
        <v>44057</v>
      </c>
      <c r="C215" s="74">
        <v>244.91000399999999</v>
      </c>
      <c r="D215" s="78">
        <f t="shared" si="54"/>
        <v>-9.4640889787664939E-3</v>
      </c>
      <c r="E215" s="75"/>
      <c r="F215" s="80">
        <v>44057</v>
      </c>
      <c r="G215" s="74">
        <v>36.18</v>
      </c>
      <c r="H215" s="78">
        <f t="shared" si="55"/>
        <v>1.0332281197087845E-2</v>
      </c>
      <c r="I215" s="75"/>
      <c r="J215" s="87">
        <f t="shared" si="56"/>
        <v>-0.15784629363666575</v>
      </c>
      <c r="K215" s="87">
        <f t="shared" si="57"/>
        <v>-0.21840743336101237</v>
      </c>
      <c r="L215" s="87"/>
      <c r="M215" s="81">
        <f t="shared" si="58"/>
        <v>178.19412138832769</v>
      </c>
      <c r="N215" s="81">
        <f t="shared" si="59"/>
        <v>20.158235350083253</v>
      </c>
      <c r="O215" s="81">
        <f t="shared" si="60"/>
        <v>198.35235673841095</v>
      </c>
      <c r="P215" s="78">
        <f t="shared" si="61"/>
        <v>-7.4877001944027022E-3</v>
      </c>
      <c r="Q215" s="86">
        <f t="shared" si="62"/>
        <v>4.0168169132078435E-2</v>
      </c>
      <c r="R215" s="76">
        <f t="shared" si="63"/>
        <v>0.63511451948118358</v>
      </c>
      <c r="S215" s="82"/>
      <c r="T215" s="78"/>
      <c r="U215" s="78"/>
      <c r="V215" s="83"/>
      <c r="W215" s="83"/>
    </row>
    <row r="216" spans="1:23" ht="15.75" customHeight="1" x14ac:dyDescent="0.45">
      <c r="A216" s="88" t="b">
        <f t="shared" si="53"/>
        <v>1</v>
      </c>
      <c r="B216" s="80">
        <v>44056</v>
      </c>
      <c r="C216" s="74">
        <v>247.25</v>
      </c>
      <c r="D216" s="78">
        <f t="shared" si="54"/>
        <v>4.4482929011140149E-2</v>
      </c>
      <c r="E216" s="75"/>
      <c r="F216" s="80">
        <v>44056</v>
      </c>
      <c r="G216" s="74">
        <v>35.810001</v>
      </c>
      <c r="H216" s="78">
        <f t="shared" si="55"/>
        <v>-1.6208817790724361E-2</v>
      </c>
      <c r="I216" s="75"/>
      <c r="J216" s="87">
        <f t="shared" si="56"/>
        <v>-0.15757505275510925</v>
      </c>
      <c r="K216" s="87">
        <f t="shared" si="57"/>
        <v>-0.21742864463201581</v>
      </c>
      <c r="L216" s="87"/>
      <c r="M216" s="81">
        <f t="shared" si="58"/>
        <v>179.89667957077009</v>
      </c>
      <c r="N216" s="81">
        <f t="shared" si="59"/>
        <v>19.952084799467016</v>
      </c>
      <c r="O216" s="81">
        <f t="shared" si="60"/>
        <v>199.84876437023712</v>
      </c>
      <c r="P216" s="78">
        <f t="shared" si="61"/>
        <v>3.8089288177299174E-2</v>
      </c>
      <c r="Q216" s="86">
        <f t="shared" si="62"/>
        <v>4.0284584437962602E-2</v>
      </c>
      <c r="R216" s="76">
        <f t="shared" si="63"/>
        <v>0.63695520708667941</v>
      </c>
      <c r="S216" s="82"/>
      <c r="T216" s="78"/>
      <c r="U216" s="78"/>
      <c r="V216" s="83"/>
      <c r="W216" s="83"/>
    </row>
    <row r="217" spans="1:23" ht="15.75" customHeight="1" x14ac:dyDescent="0.45">
      <c r="A217" s="88" t="b">
        <f t="shared" si="53"/>
        <v>1</v>
      </c>
      <c r="B217" s="80">
        <v>44055</v>
      </c>
      <c r="C217" s="74">
        <v>236.720001</v>
      </c>
      <c r="D217" s="78">
        <f t="shared" si="54"/>
        <v>2.4584522905521267E-2</v>
      </c>
      <c r="E217" s="75"/>
      <c r="F217" s="80">
        <v>44055</v>
      </c>
      <c r="G217" s="74">
        <v>36.400002000000001</v>
      </c>
      <c r="H217" s="78">
        <f t="shared" si="55"/>
        <v>-1.1675264095831417E-2</v>
      </c>
      <c r="I217" s="75"/>
      <c r="J217" s="87">
        <f t="shared" si="56"/>
        <v>-0.15644394816616164</v>
      </c>
      <c r="K217" s="87">
        <f t="shared" si="57"/>
        <v>-0.22074318087181505</v>
      </c>
      <c r="L217" s="87"/>
      <c r="M217" s="81">
        <f t="shared" si="58"/>
        <v>172.23515538074568</v>
      </c>
      <c r="N217" s="81">
        <f t="shared" si="59"/>
        <v>20.280812798770071</v>
      </c>
      <c r="O217" s="81">
        <f t="shared" si="60"/>
        <v>192.51596817951577</v>
      </c>
      <c r="P217" s="78">
        <f t="shared" si="61"/>
        <v>2.0639798371993923E-2</v>
      </c>
      <c r="Q217" s="86">
        <f t="shared" si="62"/>
        <v>4.0327991489913659E-2</v>
      </c>
      <c r="R217" s="76">
        <f t="shared" si="63"/>
        <v>0.63764153284007241</v>
      </c>
      <c r="S217" s="82"/>
      <c r="T217" s="78"/>
      <c r="U217" s="78"/>
      <c r="V217" s="83"/>
      <c r="W217" s="83"/>
    </row>
    <row r="218" spans="1:23" ht="15.75" customHeight="1" x14ac:dyDescent="0.45">
      <c r="A218" s="88" t="b">
        <f t="shared" si="53"/>
        <v>1</v>
      </c>
      <c r="B218" s="80">
        <v>44054</v>
      </c>
      <c r="C218" s="74">
        <v>231.03999300000001</v>
      </c>
      <c r="D218" s="78">
        <f t="shared" si="54"/>
        <v>-7.5840028000000004E-2</v>
      </c>
      <c r="E218" s="75"/>
      <c r="F218" s="80">
        <v>44054</v>
      </c>
      <c r="G218" s="74">
        <v>36.830002</v>
      </c>
      <c r="H218" s="78">
        <f t="shared" si="55"/>
        <v>-1.8913132154684709E-2</v>
      </c>
      <c r="I218" s="75"/>
      <c r="J218" s="87">
        <f t="shared" si="56"/>
        <v>-0.15596316015169109</v>
      </c>
      <c r="K218" s="87">
        <f t="shared" si="57"/>
        <v>-0.22307569122823648</v>
      </c>
      <c r="L218" s="87"/>
      <c r="M218" s="81">
        <f t="shared" si="58"/>
        <v>168.10243716381785</v>
      </c>
      <c r="N218" s="81">
        <f t="shared" si="59"/>
        <v>20.52039381592142</v>
      </c>
      <c r="O218" s="81">
        <f t="shared" si="60"/>
        <v>188.62283097973926</v>
      </c>
      <c r="P218" s="78">
        <f t="shared" si="61"/>
        <v>-6.9969207518072785E-2</v>
      </c>
      <c r="Q218" s="86">
        <f t="shared" si="62"/>
        <v>4.043982589119717E-2</v>
      </c>
      <c r="R218" s="76">
        <f t="shared" si="63"/>
        <v>0.63940978998415821</v>
      </c>
      <c r="S218" s="82"/>
      <c r="T218" s="78"/>
      <c r="U218" s="78"/>
      <c r="V218" s="83"/>
      <c r="W218" s="83"/>
    </row>
    <row r="219" spans="1:23" ht="15.75" customHeight="1" x14ac:dyDescent="0.45">
      <c r="A219" s="88" t="b">
        <f t="shared" si="53"/>
        <v>1</v>
      </c>
      <c r="B219" s="80">
        <v>44053</v>
      </c>
      <c r="C219" s="74">
        <v>250</v>
      </c>
      <c r="D219" s="78">
        <f t="shared" si="54"/>
        <v>-3.3741779572683539E-2</v>
      </c>
      <c r="E219" s="75"/>
      <c r="F219" s="80">
        <v>44053</v>
      </c>
      <c r="G219" s="74">
        <v>37.540000999999997</v>
      </c>
      <c r="H219" s="78">
        <f t="shared" si="55"/>
        <v>9.3504189134623328E-2</v>
      </c>
      <c r="I219" s="75"/>
      <c r="J219" s="87">
        <f t="shared" si="56"/>
        <v>-0.15752923971171429</v>
      </c>
      <c r="K219" s="87">
        <f t="shared" si="57"/>
        <v>-0.18637578418139811</v>
      </c>
      <c r="L219" s="87"/>
      <c r="M219" s="81">
        <f t="shared" si="58"/>
        <v>181.89755264991919</v>
      </c>
      <c r="N219" s="81">
        <f t="shared" si="59"/>
        <v>20.915980519634068</v>
      </c>
      <c r="O219" s="81">
        <f t="shared" si="60"/>
        <v>202.81353316955327</v>
      </c>
      <c r="P219" s="78">
        <f t="shared" si="61"/>
        <v>-2.2005203363029469E-2</v>
      </c>
      <c r="Q219" s="86">
        <f t="shared" si="62"/>
        <v>4.0111867405143158E-2</v>
      </c>
      <c r="R219" s="76">
        <f t="shared" si="63"/>
        <v>0.63422431101460186</v>
      </c>
      <c r="S219" s="82"/>
      <c r="T219" s="78"/>
      <c r="U219" s="78"/>
      <c r="V219" s="83"/>
      <c r="W219" s="83"/>
    </row>
    <row r="220" spans="1:23" ht="15.75" customHeight="1" x14ac:dyDescent="0.45">
      <c r="A220" s="88" t="b">
        <f t="shared" si="53"/>
        <v>1</v>
      </c>
      <c r="B220" s="80">
        <v>44050</v>
      </c>
      <c r="C220" s="74">
        <v>258.73001099999999</v>
      </c>
      <c r="D220" s="78">
        <f t="shared" si="54"/>
        <v>-3.5489241379310421E-2</v>
      </c>
      <c r="E220" s="75"/>
      <c r="F220" s="80">
        <v>44050</v>
      </c>
      <c r="G220" s="74">
        <v>34.330002</v>
      </c>
      <c r="H220" s="78">
        <f t="shared" si="55"/>
        <v>-2.0348836026230499E-3</v>
      </c>
      <c r="I220" s="75"/>
      <c r="J220" s="87">
        <f t="shared" si="56"/>
        <v>-0.15260634213176036</v>
      </c>
      <c r="K220" s="87">
        <f t="shared" si="57"/>
        <v>-0.12310401335519844</v>
      </c>
      <c r="L220" s="87"/>
      <c r="M220" s="81">
        <f t="shared" si="58"/>
        <v>188.24942319194668</v>
      </c>
      <c r="N220" s="81">
        <f t="shared" si="59"/>
        <v>19.1274809255066</v>
      </c>
      <c r="O220" s="81">
        <f t="shared" si="60"/>
        <v>207.37690411745328</v>
      </c>
      <c r="P220" s="78">
        <f t="shared" si="61"/>
        <v>-3.2497757219783097E-2</v>
      </c>
      <c r="Q220" s="86">
        <f t="shared" si="62"/>
        <v>4.01819898332492E-2</v>
      </c>
      <c r="R220" s="76">
        <f t="shared" si="63"/>
        <v>0.63533304395398438</v>
      </c>
      <c r="S220" s="82"/>
      <c r="T220" s="78"/>
      <c r="U220" s="78"/>
      <c r="V220" s="83"/>
      <c r="W220" s="83"/>
    </row>
    <row r="221" spans="1:23" ht="15.75" customHeight="1" x14ac:dyDescent="0.45">
      <c r="A221" s="88" t="b">
        <f t="shared" si="53"/>
        <v>1</v>
      </c>
      <c r="B221" s="80">
        <v>44049</v>
      </c>
      <c r="C221" s="74">
        <v>268.25</v>
      </c>
      <c r="D221" s="78">
        <f t="shared" si="54"/>
        <v>-1.7039186889831859E-2</v>
      </c>
      <c r="E221" s="75"/>
      <c r="F221" s="80">
        <v>44049</v>
      </c>
      <c r="G221" s="74">
        <v>34.400002000000001</v>
      </c>
      <c r="H221" s="78">
        <f t="shared" si="55"/>
        <v>1.9863682182033937E-2</v>
      </c>
      <c r="I221" s="75"/>
      <c r="J221" s="87">
        <f t="shared" si="56"/>
        <v>-0.15171485379876265</v>
      </c>
      <c r="K221" s="87">
        <f t="shared" si="57"/>
        <v>-0.12924310832753128</v>
      </c>
      <c r="L221" s="87"/>
      <c r="M221" s="81">
        <f t="shared" si="58"/>
        <v>195.1760739933633</v>
      </c>
      <c r="N221" s="81">
        <f t="shared" si="59"/>
        <v>19.166482486438216</v>
      </c>
      <c r="O221" s="81">
        <f t="shared" si="60"/>
        <v>214.34255647980152</v>
      </c>
      <c r="P221" s="78">
        <f t="shared" si="61"/>
        <v>-1.3848415472728526E-2</v>
      </c>
      <c r="Q221" s="86">
        <f t="shared" si="62"/>
        <v>4.0194518135488487E-2</v>
      </c>
      <c r="R221" s="76">
        <f t="shared" si="63"/>
        <v>0.63553113380544013</v>
      </c>
      <c r="S221" s="82"/>
      <c r="T221" s="78"/>
      <c r="U221" s="78"/>
      <c r="V221" s="83"/>
      <c r="W221" s="83"/>
    </row>
    <row r="222" spans="1:23" ht="15.75" customHeight="1" x14ac:dyDescent="0.45">
      <c r="A222" s="88" t="b">
        <f t="shared" si="53"/>
        <v>1</v>
      </c>
      <c r="B222" s="80">
        <v>44048</v>
      </c>
      <c r="C222" s="74">
        <v>272.89999399999999</v>
      </c>
      <c r="D222" s="78">
        <f t="shared" si="54"/>
        <v>2.0797479177040223E-2</v>
      </c>
      <c r="E222" s="75"/>
      <c r="F222" s="80">
        <v>44048</v>
      </c>
      <c r="G222" s="74">
        <v>33.729999999999997</v>
      </c>
      <c r="H222" s="78">
        <f t="shared" si="55"/>
        <v>4.4595817757949296E-2</v>
      </c>
      <c r="I222" s="75"/>
      <c r="J222" s="87">
        <f t="shared" si="56"/>
        <v>-0.15080852149690754</v>
      </c>
      <c r="K222" s="87">
        <f t="shared" si="57"/>
        <v>-0.12362824878960277</v>
      </c>
      <c r="L222" s="87"/>
      <c r="M222" s="81">
        <f t="shared" si="58"/>
        <v>198.55936410711053</v>
      </c>
      <c r="N222" s="81">
        <f t="shared" si="59"/>
        <v>18.79318071747673</v>
      </c>
      <c r="O222" s="81">
        <f t="shared" si="60"/>
        <v>217.35254482458726</v>
      </c>
      <c r="P222" s="78">
        <f t="shared" si="61"/>
        <v>2.2812269452141321E-2</v>
      </c>
      <c r="Q222" s="86">
        <f t="shared" si="62"/>
        <v>4.0296538219392344E-2</v>
      </c>
      <c r="R222" s="76">
        <f t="shared" si="63"/>
        <v>0.63714421296652846</v>
      </c>
      <c r="S222" s="82"/>
      <c r="T222" s="78"/>
      <c r="U222" s="78"/>
      <c r="V222" s="83"/>
      <c r="W222" s="83"/>
    </row>
    <row r="223" spans="1:23" ht="15.75" customHeight="1" x14ac:dyDescent="0.45">
      <c r="A223" s="88" t="b">
        <f t="shared" si="53"/>
        <v>1</v>
      </c>
      <c r="B223" s="80">
        <v>44047</v>
      </c>
      <c r="C223" s="74">
        <v>267.33999599999999</v>
      </c>
      <c r="D223" s="78">
        <f t="shared" si="54"/>
        <v>-2.4627014925373558E-3</v>
      </c>
      <c r="E223" s="75"/>
      <c r="F223" s="80">
        <v>44047</v>
      </c>
      <c r="G223" s="74">
        <v>32.290000999999997</v>
      </c>
      <c r="H223" s="78">
        <f t="shared" si="55"/>
        <v>1.3178537396343337E-2</v>
      </c>
      <c r="I223" s="75"/>
      <c r="J223" s="87">
        <f t="shared" si="56"/>
        <v>-0.15125464857194315</v>
      </c>
      <c r="K223" s="87">
        <f t="shared" si="57"/>
        <v>-0.14036218501649433</v>
      </c>
      <c r="L223" s="87"/>
      <c r="M223" s="81">
        <f t="shared" si="58"/>
        <v>194.51396399135672</v>
      </c>
      <c r="N223" s="81">
        <f t="shared" si="59"/>
        <v>17.990863449762951</v>
      </c>
      <c r="O223" s="81">
        <f t="shared" si="60"/>
        <v>212.50482744111966</v>
      </c>
      <c r="P223" s="78">
        <f t="shared" si="61"/>
        <v>-1.1572356813479567E-3</v>
      </c>
      <c r="Q223" s="86">
        <f t="shared" si="62"/>
        <v>4.0408713853481541E-2</v>
      </c>
      <c r="R223" s="76">
        <f t="shared" si="63"/>
        <v>0.63891786547500595</v>
      </c>
      <c r="S223" s="82"/>
      <c r="T223" s="78"/>
      <c r="U223" s="78"/>
      <c r="V223" s="83"/>
      <c r="W223" s="83"/>
    </row>
    <row r="224" spans="1:23" ht="15.75" customHeight="1" x14ac:dyDescent="0.45">
      <c r="A224" s="88" t="b">
        <f t="shared" si="53"/>
        <v>1</v>
      </c>
      <c r="B224" s="80">
        <v>44046</v>
      </c>
      <c r="C224" s="74">
        <v>268</v>
      </c>
      <c r="D224" s="78">
        <f t="shared" si="54"/>
        <v>5.5492086873426327E-2</v>
      </c>
      <c r="E224" s="75"/>
      <c r="F224" s="80">
        <v>44046</v>
      </c>
      <c r="G224" s="74">
        <v>31.870000999999998</v>
      </c>
      <c r="H224" s="78">
        <f t="shared" si="55"/>
        <v>1.5615105660137019E-2</v>
      </c>
      <c r="I224" s="75"/>
      <c r="J224" s="87">
        <f t="shared" si="56"/>
        <v>-0.15065242597702722</v>
      </c>
      <c r="K224" s="87">
        <f t="shared" si="57"/>
        <v>-0.14116291028394903</v>
      </c>
      <c r="L224" s="87"/>
      <c r="M224" s="81">
        <f t="shared" si="58"/>
        <v>194.99417644071335</v>
      </c>
      <c r="N224" s="81">
        <f t="shared" si="59"/>
        <v>17.756854084173263</v>
      </c>
      <c r="O224" s="81">
        <f t="shared" si="60"/>
        <v>212.7510305248866</v>
      </c>
      <c r="P224" s="78">
        <f t="shared" si="61"/>
        <v>5.2044449618721789E-2</v>
      </c>
      <c r="Q224" s="86">
        <f t="shared" si="62"/>
        <v>4.0541713036877841E-2</v>
      </c>
      <c r="R224" s="76">
        <f t="shared" si="63"/>
        <v>0.64102076720737966</v>
      </c>
      <c r="S224" s="82"/>
      <c r="T224" s="78"/>
      <c r="U224" s="78"/>
      <c r="V224" s="83"/>
      <c r="W224" s="83"/>
    </row>
    <row r="225" spans="1:23" ht="15.75" customHeight="1" x14ac:dyDescent="0.45">
      <c r="A225" s="88" t="b">
        <f t="shared" si="53"/>
        <v>1</v>
      </c>
      <c r="B225" s="80">
        <v>44043</v>
      </c>
      <c r="C225" s="74">
        <v>253.91000399999999</v>
      </c>
      <c r="D225" s="78">
        <f t="shared" si="54"/>
        <v>1.5640015999999868E-2</v>
      </c>
      <c r="E225" s="75"/>
      <c r="F225" s="80">
        <v>44043</v>
      </c>
      <c r="G225" s="74">
        <v>31.379999000000002</v>
      </c>
      <c r="H225" s="78">
        <f t="shared" si="55"/>
        <v>-1.1342186515437835E-2</v>
      </c>
      <c r="I225" s="75"/>
      <c r="J225" s="87">
        <f t="shared" si="56"/>
        <v>-0.15253595246829629</v>
      </c>
      <c r="K225" s="87">
        <f t="shared" si="57"/>
        <v>-0.13790698641672894</v>
      </c>
      <c r="L225" s="87"/>
      <c r="M225" s="81">
        <f t="shared" si="58"/>
        <v>184.74243328372472</v>
      </c>
      <c r="N225" s="81">
        <f t="shared" si="59"/>
        <v>17.483842043321648</v>
      </c>
      <c r="O225" s="81">
        <f t="shared" si="60"/>
        <v>202.22627532704638</v>
      </c>
      <c r="P225" s="78">
        <f t="shared" si="61"/>
        <v>1.3249195596484409E-2</v>
      </c>
      <c r="Q225" s="86">
        <f t="shared" si="62"/>
        <v>4.049984767615631E-2</v>
      </c>
      <c r="R225" s="76">
        <f t="shared" si="63"/>
        <v>0.64035881773265679</v>
      </c>
      <c r="S225" s="82"/>
      <c r="T225" s="78"/>
      <c r="U225" s="78"/>
      <c r="V225" s="83"/>
      <c r="W225" s="83"/>
    </row>
    <row r="226" spans="1:23" ht="15.75" customHeight="1" x14ac:dyDescent="0.45">
      <c r="A226" s="88" t="b">
        <f t="shared" si="53"/>
        <v>1</v>
      </c>
      <c r="B226" s="80">
        <v>44042</v>
      </c>
      <c r="C226" s="74">
        <v>250</v>
      </c>
      <c r="D226" s="78">
        <f t="shared" si="54"/>
        <v>-9.4694679245194147E-3</v>
      </c>
      <c r="E226" s="75"/>
      <c r="F226" s="80">
        <v>44042</v>
      </c>
      <c r="G226" s="74">
        <v>31.74</v>
      </c>
      <c r="H226" s="78">
        <f t="shared" si="55"/>
        <v>-2.5483573840958007E-2</v>
      </c>
      <c r="I226" s="75"/>
      <c r="J226" s="87">
        <f t="shared" si="56"/>
        <v>-0.14882519425776847</v>
      </c>
      <c r="K226" s="87">
        <f t="shared" si="57"/>
        <v>-0.23644444841675508</v>
      </c>
      <c r="L226" s="87"/>
      <c r="M226" s="81">
        <f t="shared" si="58"/>
        <v>181.89755264991916</v>
      </c>
      <c r="N226" s="81">
        <f t="shared" si="59"/>
        <v>17.684422056706534</v>
      </c>
      <c r="O226" s="81">
        <f t="shared" si="60"/>
        <v>199.58197470662569</v>
      </c>
      <c r="P226" s="78">
        <f t="shared" si="61"/>
        <v>-1.0909655470248025E-2</v>
      </c>
      <c r="Q226" s="86">
        <f t="shared" si="62"/>
        <v>4.0634311660990664E-2</v>
      </c>
      <c r="R226" s="76">
        <f t="shared" si="63"/>
        <v>0.64248488000935122</v>
      </c>
      <c r="S226" s="82"/>
      <c r="T226" s="78"/>
      <c r="U226" s="78"/>
      <c r="V226" s="83"/>
      <c r="W226" s="83"/>
    </row>
    <row r="227" spans="1:23" ht="15.75" customHeight="1" x14ac:dyDescent="0.45">
      <c r="A227" s="88" t="b">
        <f t="shared" si="53"/>
        <v>1</v>
      </c>
      <c r="B227" s="80">
        <v>44041</v>
      </c>
      <c r="C227" s="74">
        <v>252.38999899999999</v>
      </c>
      <c r="D227" s="78">
        <f t="shared" si="54"/>
        <v>8.3276233574958169E-4</v>
      </c>
      <c r="E227" s="75"/>
      <c r="F227" s="80">
        <v>44041</v>
      </c>
      <c r="G227" s="74">
        <v>32.57</v>
      </c>
      <c r="H227" s="78">
        <f t="shared" si="55"/>
        <v>-2.6598894996978428E-2</v>
      </c>
      <c r="I227" s="75"/>
      <c r="J227" s="87">
        <f t="shared" si="56"/>
        <v>-0.14905230939886133</v>
      </c>
      <c r="K227" s="87">
        <f t="shared" si="57"/>
        <v>-0.17885108010706502</v>
      </c>
      <c r="L227" s="87"/>
      <c r="M227" s="81">
        <f t="shared" si="58"/>
        <v>183.63649252566216</v>
      </c>
      <c r="N227" s="81">
        <f t="shared" si="59"/>
        <v>18.146869136324256</v>
      </c>
      <c r="O227" s="81">
        <f t="shared" si="60"/>
        <v>201.78336166198642</v>
      </c>
      <c r="P227" s="78">
        <f t="shared" si="61"/>
        <v>-1.6973441100625042E-3</v>
      </c>
      <c r="Q227" s="86">
        <f t="shared" si="62"/>
        <v>4.0751823726317193E-2</v>
      </c>
      <c r="R227" s="76">
        <f t="shared" si="63"/>
        <v>0.64434290890426293</v>
      </c>
      <c r="S227" s="82"/>
      <c r="T227" s="78"/>
      <c r="U227" s="78"/>
      <c r="V227" s="83"/>
      <c r="W227" s="83"/>
    </row>
    <row r="228" spans="1:23" ht="15.75" customHeight="1" x14ac:dyDescent="0.45">
      <c r="A228" s="88" t="b">
        <f t="shared" si="53"/>
        <v>1</v>
      </c>
      <c r="B228" s="80">
        <v>44040</v>
      </c>
      <c r="C228" s="74">
        <v>252.179993</v>
      </c>
      <c r="D228" s="78">
        <f t="shared" si="54"/>
        <v>-5.9449529905686305E-4</v>
      </c>
      <c r="E228" s="75"/>
      <c r="F228" s="80">
        <v>44040</v>
      </c>
      <c r="G228" s="74">
        <v>33.459999000000003</v>
      </c>
      <c r="H228" s="78">
        <f t="shared" si="55"/>
        <v>3.2078996426835094E-2</v>
      </c>
      <c r="I228" s="75"/>
      <c r="J228" s="87">
        <f t="shared" si="56"/>
        <v>-0.14903561767764958</v>
      </c>
      <c r="K228" s="87">
        <f t="shared" si="57"/>
        <v>-0.15950617213913701</v>
      </c>
      <c r="L228" s="87"/>
      <c r="M228" s="81">
        <f t="shared" si="58"/>
        <v>183.48369421589499</v>
      </c>
      <c r="N228" s="81">
        <f t="shared" si="59"/>
        <v>18.642745568146776</v>
      </c>
      <c r="O228" s="81">
        <f t="shared" si="60"/>
        <v>202.12643978404176</v>
      </c>
      <c r="P228" s="78">
        <f t="shared" si="61"/>
        <v>2.3322238393737038E-3</v>
      </c>
      <c r="Q228" s="86">
        <f t="shared" si="62"/>
        <v>4.088935367703226E-2</v>
      </c>
      <c r="R228" s="76">
        <f t="shared" si="63"/>
        <v>0.6465174483580145</v>
      </c>
      <c r="S228" s="82"/>
      <c r="T228" s="78"/>
      <c r="U228" s="78"/>
      <c r="V228" s="83"/>
      <c r="W228" s="83"/>
    </row>
    <row r="229" spans="1:23" ht="15.75" customHeight="1" x14ac:dyDescent="0.45">
      <c r="A229" s="88" t="b">
        <f t="shared" si="53"/>
        <v>1</v>
      </c>
      <c r="B229" s="80">
        <v>44039</v>
      </c>
      <c r="C229" s="74">
        <v>252.33000200000001</v>
      </c>
      <c r="D229" s="78">
        <f t="shared" si="54"/>
        <v>2.3402028093786775E-2</v>
      </c>
      <c r="E229" s="75"/>
      <c r="F229" s="80">
        <v>44039</v>
      </c>
      <c r="G229" s="74">
        <v>32.419998</v>
      </c>
      <c r="H229" s="78">
        <f t="shared" si="55"/>
        <v>-1.3990358455281071E-2</v>
      </c>
      <c r="I229" s="75"/>
      <c r="J229" s="87">
        <f t="shared" si="56"/>
        <v>-0.14867402591499793</v>
      </c>
      <c r="K229" s="87">
        <f t="shared" si="57"/>
        <v>-0.15970629993683949</v>
      </c>
      <c r="L229" s="87"/>
      <c r="M229" s="81">
        <f t="shared" si="58"/>
        <v>183.59283929579684</v>
      </c>
      <c r="N229" s="81">
        <f t="shared" si="59"/>
        <v>18.063293248569053</v>
      </c>
      <c r="O229" s="81">
        <f t="shared" si="60"/>
        <v>201.6561325443659</v>
      </c>
      <c r="P229" s="78">
        <f t="shared" si="61"/>
        <v>1.9937364887980147E-2</v>
      </c>
      <c r="Q229" s="86">
        <f t="shared" si="62"/>
        <v>4.1032067665163839E-2</v>
      </c>
      <c r="R229" s="76">
        <f t="shared" si="63"/>
        <v>0.64877395464032461</v>
      </c>
      <c r="S229" s="82"/>
      <c r="T229" s="78"/>
      <c r="U229" s="78"/>
      <c r="V229" s="83"/>
      <c r="W229" s="83"/>
    </row>
    <row r="230" spans="1:23" ht="15.75" customHeight="1" x14ac:dyDescent="0.45">
      <c r="A230" s="88" t="b">
        <f t="shared" si="53"/>
        <v>1</v>
      </c>
      <c r="B230" s="80">
        <v>44036</v>
      </c>
      <c r="C230" s="74">
        <v>246.55999800000001</v>
      </c>
      <c r="D230" s="78">
        <f t="shared" si="54"/>
        <v>-1.9642155069582445E-2</v>
      </c>
      <c r="E230" s="75"/>
      <c r="F230" s="80">
        <v>44036</v>
      </c>
      <c r="G230" s="74">
        <v>32.880001</v>
      </c>
      <c r="H230" s="78">
        <f t="shared" si="55"/>
        <v>-1.0532621125488917E-2</v>
      </c>
      <c r="I230" s="75"/>
      <c r="J230" s="87">
        <f t="shared" si="56"/>
        <v>-0.14853426838854994</v>
      </c>
      <c r="K230" s="87">
        <f t="shared" si="57"/>
        <v>-0.18898396638342718</v>
      </c>
      <c r="L230" s="87"/>
      <c r="M230" s="81">
        <f t="shared" si="58"/>
        <v>179.39464087027585</v>
      </c>
      <c r="N230" s="81">
        <f t="shared" si="59"/>
        <v>18.319590891900848</v>
      </c>
      <c r="O230" s="81">
        <f t="shared" si="60"/>
        <v>197.71423176217669</v>
      </c>
      <c r="P230" s="78">
        <f t="shared" si="61"/>
        <v>-1.8805150600717968E-2</v>
      </c>
      <c r="Q230" s="86">
        <f t="shared" si="62"/>
        <v>4.1159915392593886E-2</v>
      </c>
      <c r="R230" s="76">
        <f t="shared" si="63"/>
        <v>0.65079540470210129</v>
      </c>
      <c r="S230" s="82"/>
      <c r="T230" s="78"/>
      <c r="U230" s="78"/>
      <c r="V230" s="83"/>
      <c r="W230" s="83"/>
    </row>
    <row r="231" spans="1:23" ht="15.75" customHeight="1" x14ac:dyDescent="0.45">
      <c r="A231" s="88" t="b">
        <f t="shared" si="53"/>
        <v>1</v>
      </c>
      <c r="B231" s="80">
        <v>44035</v>
      </c>
      <c r="C231" s="74">
        <v>251.5</v>
      </c>
      <c r="D231" s="78">
        <f t="shared" si="54"/>
        <v>-3.706253640951751E-2</v>
      </c>
      <c r="E231" s="75"/>
      <c r="F231" s="80">
        <v>44035</v>
      </c>
      <c r="G231" s="74">
        <v>33.229999999999997</v>
      </c>
      <c r="H231" s="78">
        <f t="shared" si="55"/>
        <v>4.9257972844963582E-2</v>
      </c>
      <c r="I231" s="75"/>
      <c r="J231" s="87">
        <f t="shared" si="56"/>
        <v>-0.14861947589521035</v>
      </c>
      <c r="K231" s="87">
        <f t="shared" si="57"/>
        <v>-0.19389691994545843</v>
      </c>
      <c r="L231" s="87"/>
      <c r="M231" s="81">
        <f t="shared" si="58"/>
        <v>182.98893796581865</v>
      </c>
      <c r="N231" s="81">
        <f t="shared" si="59"/>
        <v>18.514598139393765</v>
      </c>
      <c r="O231" s="81">
        <f t="shared" si="60"/>
        <v>201.50353610521242</v>
      </c>
      <c r="P231" s="78">
        <f t="shared" si="61"/>
        <v>-2.9728269474061819E-2</v>
      </c>
      <c r="Q231" s="86">
        <f t="shared" si="62"/>
        <v>4.125443783812896E-2</v>
      </c>
      <c r="R231" s="76">
        <f t="shared" si="63"/>
        <v>0.65228993579160144</v>
      </c>
      <c r="S231" s="82"/>
      <c r="T231" s="78"/>
      <c r="U231" s="78"/>
      <c r="V231" s="83"/>
      <c r="W231" s="83"/>
    </row>
    <row r="232" spans="1:23" ht="15.75" customHeight="1" x14ac:dyDescent="0.45">
      <c r="A232" s="88" t="b">
        <f t="shared" si="53"/>
        <v>1</v>
      </c>
      <c r="B232" s="80">
        <v>44034</v>
      </c>
      <c r="C232" s="74">
        <v>261.17999300000002</v>
      </c>
      <c r="D232" s="78">
        <f t="shared" si="54"/>
        <v>2.841310836727784E-3</v>
      </c>
      <c r="E232" s="75"/>
      <c r="F232" s="80">
        <v>44034</v>
      </c>
      <c r="G232" s="74">
        <v>31.67</v>
      </c>
      <c r="H232" s="78">
        <f t="shared" si="55"/>
        <v>-4.23344420925309E-2</v>
      </c>
      <c r="I232" s="75"/>
      <c r="J232" s="87">
        <f t="shared" si="56"/>
        <v>-0.14562233730729676</v>
      </c>
      <c r="K232" s="87">
        <f t="shared" si="57"/>
        <v>-0.18441866033537432</v>
      </c>
      <c r="L232" s="87"/>
      <c r="M232" s="81">
        <f t="shared" si="58"/>
        <v>190.03200611129208</v>
      </c>
      <c r="N232" s="81">
        <f t="shared" si="59"/>
        <v>17.645420495774921</v>
      </c>
      <c r="O232" s="81">
        <f t="shared" si="60"/>
        <v>207.67742660706699</v>
      </c>
      <c r="P232" s="78">
        <f t="shared" si="61"/>
        <v>-1.1620917557497723E-3</v>
      </c>
      <c r="Q232" s="86">
        <f t="shared" si="62"/>
        <v>4.1291656988360459E-2</v>
      </c>
      <c r="R232" s="76">
        <f t="shared" si="63"/>
        <v>0.65287842222813908</v>
      </c>
      <c r="S232" s="82"/>
      <c r="T232" s="78"/>
      <c r="U232" s="78"/>
      <c r="V232" s="83"/>
      <c r="W232" s="83"/>
    </row>
    <row r="233" spans="1:23" ht="15.75" customHeight="1" x14ac:dyDescent="0.45">
      <c r="A233" s="88" t="b">
        <f t="shared" si="53"/>
        <v>1</v>
      </c>
      <c r="B233" s="80">
        <v>44033</v>
      </c>
      <c r="C233" s="74">
        <v>260.44000199999999</v>
      </c>
      <c r="D233" s="78">
        <f t="shared" si="54"/>
        <v>-3.030748899395852E-2</v>
      </c>
      <c r="E233" s="75"/>
      <c r="F233" s="80">
        <v>44033</v>
      </c>
      <c r="G233" s="74">
        <v>33.07</v>
      </c>
      <c r="H233" s="78">
        <f t="shared" si="55"/>
        <v>2.2888894346495769E-2</v>
      </c>
      <c r="I233" s="75"/>
      <c r="J233" s="87">
        <f t="shared" si="56"/>
        <v>-0.14597341689384333</v>
      </c>
      <c r="K233" s="87">
        <f t="shared" si="57"/>
        <v>-0.19143981283949721</v>
      </c>
      <c r="L233" s="87"/>
      <c r="M233" s="81">
        <f t="shared" si="58"/>
        <v>189.49359590376019</v>
      </c>
      <c r="N233" s="81">
        <f t="shared" si="59"/>
        <v>18.425451714407217</v>
      </c>
      <c r="O233" s="81">
        <f t="shared" si="60"/>
        <v>207.91904761816741</v>
      </c>
      <c r="P233" s="78">
        <f t="shared" si="61"/>
        <v>-2.5817785022832163E-2</v>
      </c>
      <c r="Q233" s="86">
        <f t="shared" si="62"/>
        <v>4.1436342932942245E-2</v>
      </c>
      <c r="R233" s="76">
        <f t="shared" si="63"/>
        <v>0.65516610787959584</v>
      </c>
      <c r="S233" s="82"/>
      <c r="T233" s="78"/>
      <c r="U233" s="78"/>
      <c r="V233" s="83"/>
      <c r="W233" s="83"/>
    </row>
    <row r="234" spans="1:23" ht="15.75" customHeight="1" x14ac:dyDescent="0.45">
      <c r="A234" s="88" t="b">
        <f t="shared" si="53"/>
        <v>1</v>
      </c>
      <c r="B234" s="80">
        <v>44032</v>
      </c>
      <c r="C234" s="74">
        <v>268.57998700000002</v>
      </c>
      <c r="D234" s="78">
        <f t="shared" si="54"/>
        <v>8.9397236252862333E-2</v>
      </c>
      <c r="E234" s="75"/>
      <c r="F234" s="80">
        <v>44032</v>
      </c>
      <c r="G234" s="74">
        <v>32.330002</v>
      </c>
      <c r="H234" s="78">
        <f t="shared" si="55"/>
        <v>-4.6874884839321007E-2</v>
      </c>
      <c r="I234" s="75"/>
      <c r="J234" s="87">
        <f t="shared" si="56"/>
        <v>-0.14489296448624445</v>
      </c>
      <c r="K234" s="87">
        <f t="shared" si="57"/>
        <v>-0.17257188278120056</v>
      </c>
      <c r="L234" s="87"/>
      <c r="M234" s="81">
        <f t="shared" si="58"/>
        <v>195.41616930418843</v>
      </c>
      <c r="N234" s="81">
        <f t="shared" si="59"/>
        <v>18.013150613174744</v>
      </c>
      <c r="O234" s="81">
        <f t="shared" si="60"/>
        <v>213.42931991736316</v>
      </c>
      <c r="P234" s="78">
        <f t="shared" si="61"/>
        <v>7.6408413637216732E-2</v>
      </c>
      <c r="Q234" s="86">
        <f t="shared" si="62"/>
        <v>4.1496813138485647E-2</v>
      </c>
      <c r="R234" s="76">
        <f t="shared" si="63"/>
        <v>0.65612222578007429</v>
      </c>
      <c r="S234" s="82"/>
      <c r="T234" s="78"/>
      <c r="U234" s="78"/>
      <c r="V234" s="83"/>
      <c r="W234" s="83"/>
    </row>
    <row r="235" spans="1:23" ht="15.75" customHeight="1" x14ac:dyDescent="0.45">
      <c r="A235" s="88" t="b">
        <f t="shared" si="53"/>
        <v>1</v>
      </c>
      <c r="B235" s="80">
        <v>44029</v>
      </c>
      <c r="C235" s="74">
        <v>246.53999300000001</v>
      </c>
      <c r="D235" s="78">
        <f t="shared" si="54"/>
        <v>-8.0469946742132148E-3</v>
      </c>
      <c r="E235" s="75"/>
      <c r="F235" s="80">
        <v>44029</v>
      </c>
      <c r="G235" s="74">
        <v>33.919998</v>
      </c>
      <c r="H235" s="78">
        <f t="shared" si="55"/>
        <v>-1.6526644446120842E-2</v>
      </c>
      <c r="I235" s="75"/>
      <c r="J235" s="87">
        <f t="shared" si="56"/>
        <v>-0.14016713311323539</v>
      </c>
      <c r="K235" s="87">
        <f t="shared" si="57"/>
        <v>-0.16723300133782029</v>
      </c>
      <c r="L235" s="87"/>
      <c r="M235" s="81">
        <f t="shared" si="58"/>
        <v>179.38008542811281</v>
      </c>
      <c r="N235" s="81">
        <f t="shared" si="59"/>
        <v>18.899040982817944</v>
      </c>
      <c r="O235" s="81">
        <f t="shared" si="60"/>
        <v>198.27912641093076</v>
      </c>
      <c r="P235" s="78">
        <f t="shared" si="61"/>
        <v>-8.8615346774247872E-3</v>
      </c>
      <c r="Q235" s="86">
        <f t="shared" si="62"/>
        <v>4.1210863108274244E-2</v>
      </c>
      <c r="R235" s="76">
        <f t="shared" si="63"/>
        <v>0.65160095881776425</v>
      </c>
      <c r="S235" s="82"/>
      <c r="T235" s="78"/>
      <c r="U235" s="78"/>
      <c r="V235" s="83"/>
      <c r="W235" s="83"/>
    </row>
    <row r="236" spans="1:23" ht="15.75" customHeight="1" x14ac:dyDescent="0.45">
      <c r="A236" s="88" t="b">
        <f t="shared" si="53"/>
        <v>1</v>
      </c>
      <c r="B236" s="80">
        <v>44028</v>
      </c>
      <c r="C236" s="74">
        <v>248.53999300000001</v>
      </c>
      <c r="D236" s="78">
        <f t="shared" si="54"/>
        <v>-2.9974271992919133E-2</v>
      </c>
      <c r="E236" s="75"/>
      <c r="F236" s="80">
        <v>44028</v>
      </c>
      <c r="G236" s="74">
        <v>34.490001999999997</v>
      </c>
      <c r="H236" s="78">
        <f t="shared" si="55"/>
        <v>-5.1690873018720773E-2</v>
      </c>
      <c r="I236" s="75"/>
      <c r="J236" s="87">
        <f t="shared" si="56"/>
        <v>-0.14024210649069571</v>
      </c>
      <c r="K236" s="87">
        <f t="shared" si="57"/>
        <v>-0.18050265331074178</v>
      </c>
      <c r="L236" s="87"/>
      <c r="M236" s="81">
        <f t="shared" si="58"/>
        <v>180.83526584931215</v>
      </c>
      <c r="N236" s="81">
        <f t="shared" si="59"/>
        <v>19.216627350493145</v>
      </c>
      <c r="O236" s="81">
        <f t="shared" si="60"/>
        <v>200.05189319980531</v>
      </c>
      <c r="P236" s="78">
        <f t="shared" si="61"/>
        <v>-3.2103417690255709E-2</v>
      </c>
      <c r="Q236" s="86">
        <f t="shared" si="62"/>
        <v>4.1343616107085028E-2</v>
      </c>
      <c r="R236" s="76">
        <f t="shared" si="63"/>
        <v>0.65369996803006281</v>
      </c>
      <c r="S236" s="82"/>
      <c r="T236" s="78"/>
      <c r="U236" s="78"/>
      <c r="V236" s="83"/>
      <c r="W236" s="83"/>
    </row>
    <row r="237" spans="1:23" ht="15.75" customHeight="1" x14ac:dyDescent="0.45">
      <c r="A237" s="88" t="b">
        <f t="shared" si="53"/>
        <v>1</v>
      </c>
      <c r="B237" s="80">
        <v>44027</v>
      </c>
      <c r="C237" s="74">
        <v>256.22000100000002</v>
      </c>
      <c r="D237" s="78">
        <f t="shared" si="54"/>
        <v>-1.4576396501042366E-2</v>
      </c>
      <c r="E237" s="75"/>
      <c r="F237" s="80">
        <v>44027</v>
      </c>
      <c r="G237" s="74">
        <v>36.369999</v>
      </c>
      <c r="H237" s="78">
        <f t="shared" si="55"/>
        <v>0.14587268431001887</v>
      </c>
      <c r="I237" s="75"/>
      <c r="J237" s="87">
        <f t="shared" si="56"/>
        <v>-0.14277950076504872</v>
      </c>
      <c r="K237" s="87">
        <f t="shared" si="57"/>
        <v>-0.18134808741106251</v>
      </c>
      <c r="L237" s="87"/>
      <c r="M237" s="81">
        <f t="shared" si="58"/>
        <v>186.42316448743935</v>
      </c>
      <c r="N237" s="81">
        <f t="shared" si="59"/>
        <v>20.264096172589621</v>
      </c>
      <c r="O237" s="81">
        <f t="shared" si="60"/>
        <v>206.68726066002898</v>
      </c>
      <c r="P237" s="78">
        <f t="shared" si="61"/>
        <v>-8.5997724609410131E-4</v>
      </c>
      <c r="Q237" s="86">
        <f t="shared" si="62"/>
        <v>4.1365963635453133E-2</v>
      </c>
      <c r="R237" s="76">
        <f t="shared" si="63"/>
        <v>0.65405331347865503</v>
      </c>
      <c r="S237" s="82"/>
      <c r="T237" s="78"/>
      <c r="U237" s="78"/>
      <c r="V237" s="83"/>
      <c r="W237" s="83"/>
    </row>
    <row r="238" spans="1:23" ht="15.75" customHeight="1" x14ac:dyDescent="0.45">
      <c r="A238" s="88" t="b">
        <f t="shared" si="53"/>
        <v>1</v>
      </c>
      <c r="B238" s="80">
        <v>44026</v>
      </c>
      <c r="C238" s="74">
        <v>260.01001000000002</v>
      </c>
      <c r="D238" s="78">
        <f t="shared" si="54"/>
        <v>-1.1140146498967995E-3</v>
      </c>
      <c r="E238" s="75"/>
      <c r="F238" s="80">
        <v>44026</v>
      </c>
      <c r="G238" s="74">
        <v>31.74</v>
      </c>
      <c r="H238" s="78">
        <f t="shared" si="55"/>
        <v>-6.2972292191443291E-4</v>
      </c>
      <c r="I238" s="75"/>
      <c r="J238" s="87">
        <f t="shared" si="56"/>
        <v>-0.1401312804866939</v>
      </c>
      <c r="K238" s="87">
        <f t="shared" si="57"/>
        <v>-0.17495198199784978</v>
      </c>
      <c r="L238" s="87"/>
      <c r="M238" s="81">
        <f t="shared" si="58"/>
        <v>189.18073793392401</v>
      </c>
      <c r="N238" s="81">
        <f t="shared" si="59"/>
        <v>17.684422056706534</v>
      </c>
      <c r="O238" s="81">
        <f t="shared" si="60"/>
        <v>206.86515999063053</v>
      </c>
      <c r="P238" s="78">
        <f t="shared" si="61"/>
        <v>-1.0726320233245268E-3</v>
      </c>
      <c r="Q238" s="86">
        <f t="shared" si="62"/>
        <v>4.1516545801316772E-2</v>
      </c>
      <c r="R238" s="76">
        <f t="shared" si="63"/>
        <v>0.65643422657430672</v>
      </c>
      <c r="S238" s="82"/>
      <c r="T238" s="78"/>
      <c r="U238" s="78"/>
      <c r="V238" s="83"/>
      <c r="W238" s="83"/>
    </row>
    <row r="239" spans="1:23" ht="15.75" customHeight="1" x14ac:dyDescent="0.45">
      <c r="A239" s="88" t="b">
        <f t="shared" si="53"/>
        <v>1</v>
      </c>
      <c r="B239" s="80">
        <v>44025</v>
      </c>
      <c r="C239" s="74">
        <v>260.29998799999998</v>
      </c>
      <c r="D239" s="78">
        <f t="shared" si="54"/>
        <v>-5.6439653757923258E-2</v>
      </c>
      <c r="E239" s="75"/>
      <c r="F239" s="80">
        <v>44025</v>
      </c>
      <c r="G239" s="74">
        <v>31.76</v>
      </c>
      <c r="H239" s="78">
        <f t="shared" si="55"/>
        <v>-2.785424106851786E-2</v>
      </c>
      <c r="I239" s="75"/>
      <c r="J239" s="87">
        <f t="shared" si="56"/>
        <v>-0.139606257864057</v>
      </c>
      <c r="K239" s="87">
        <f t="shared" si="57"/>
        <v>-0.18864885322831365</v>
      </c>
      <c r="L239" s="87"/>
      <c r="M239" s="81">
        <f t="shared" si="58"/>
        <v>189.39172308801326</v>
      </c>
      <c r="N239" s="81">
        <f t="shared" si="59"/>
        <v>17.695565359829853</v>
      </c>
      <c r="O239" s="81">
        <f t="shared" si="60"/>
        <v>207.08728844784312</v>
      </c>
      <c r="P239" s="78">
        <f t="shared" si="61"/>
        <v>-5.4062888196496295E-2</v>
      </c>
      <c r="Q239" s="86">
        <f t="shared" si="62"/>
        <v>4.1668498386611852E-2</v>
      </c>
      <c r="R239" s="76">
        <f t="shared" si="63"/>
        <v>0.65883680790372412</v>
      </c>
      <c r="S239" s="82"/>
      <c r="T239" s="78"/>
      <c r="U239" s="78"/>
      <c r="V239" s="83"/>
      <c r="W239" s="83"/>
    </row>
    <row r="240" spans="1:23" ht="15.75" customHeight="1" x14ac:dyDescent="0.45">
      <c r="A240" s="88" t="b">
        <f t="shared" si="53"/>
        <v>1</v>
      </c>
      <c r="B240" s="80">
        <v>44022</v>
      </c>
      <c r="C240" s="74">
        <v>275.86999500000002</v>
      </c>
      <c r="D240" s="78">
        <f t="shared" si="54"/>
        <v>2.3560426903994847E-2</v>
      </c>
      <c r="E240" s="75"/>
      <c r="F240" s="80">
        <v>44022</v>
      </c>
      <c r="G240" s="74">
        <v>32.669998</v>
      </c>
      <c r="H240" s="78">
        <f t="shared" si="55"/>
        <v>8.2863705667882037E-2</v>
      </c>
      <c r="I240" s="75"/>
      <c r="J240" s="87">
        <f t="shared" si="56"/>
        <v>-0.14415073892123126</v>
      </c>
      <c r="K240" s="87">
        <f t="shared" si="57"/>
        <v>-0.19467305255705289</v>
      </c>
      <c r="L240" s="87"/>
      <c r="M240" s="81">
        <f t="shared" si="58"/>
        <v>200.72030776018173</v>
      </c>
      <c r="N240" s="81">
        <f t="shared" si="59"/>
        <v>18.202584537610534</v>
      </c>
      <c r="O240" s="81">
        <f t="shared" si="60"/>
        <v>218.92289229779226</v>
      </c>
      <c r="P240" s="78">
        <f t="shared" si="61"/>
        <v>2.8242544924021118E-2</v>
      </c>
      <c r="Q240" s="86">
        <f t="shared" si="62"/>
        <v>4.1489962305528115E-2</v>
      </c>
      <c r="R240" s="76">
        <f t="shared" si="63"/>
        <v>0.65601390459999853</v>
      </c>
      <c r="S240" s="82"/>
      <c r="T240" s="78"/>
      <c r="U240" s="78"/>
      <c r="V240" s="83"/>
      <c r="W240" s="83"/>
    </row>
    <row r="241" spans="1:23" ht="15.75" customHeight="1" x14ac:dyDescent="0.45">
      <c r="A241" s="88" t="b">
        <f t="shared" si="53"/>
        <v>1</v>
      </c>
      <c r="B241" s="80">
        <v>44021</v>
      </c>
      <c r="C241" s="74">
        <v>269.51998900000001</v>
      </c>
      <c r="D241" s="78">
        <f t="shared" si="54"/>
        <v>1.2015552402715457E-2</v>
      </c>
      <c r="E241" s="75"/>
      <c r="F241" s="80">
        <v>44021</v>
      </c>
      <c r="G241" s="74">
        <v>30.17</v>
      </c>
      <c r="H241" s="78">
        <f t="shared" si="55"/>
        <v>-7.2548388335333058E-2</v>
      </c>
      <c r="I241" s="75"/>
      <c r="J241" s="87">
        <f t="shared" si="56"/>
        <v>-0.14628705468549308</v>
      </c>
      <c r="K241" s="87">
        <f t="shared" si="57"/>
        <v>-0.20001517104911731</v>
      </c>
      <c r="L241" s="87"/>
      <c r="M241" s="81">
        <f t="shared" si="58"/>
        <v>196.10010555733251</v>
      </c>
      <c r="N241" s="81">
        <f t="shared" si="59"/>
        <v>16.809672761526027</v>
      </c>
      <c r="O241" s="81">
        <f t="shared" si="60"/>
        <v>212.90977831885854</v>
      </c>
      <c r="P241" s="78">
        <f t="shared" si="61"/>
        <v>4.7823668016322429E-3</v>
      </c>
      <c r="Q241" s="86">
        <f t="shared" si="62"/>
        <v>4.1606589475457485E-2</v>
      </c>
      <c r="R241" s="76">
        <f t="shared" si="63"/>
        <v>0.65785794207018</v>
      </c>
      <c r="S241" s="82"/>
      <c r="T241" s="78"/>
      <c r="U241" s="78"/>
      <c r="V241" s="83"/>
      <c r="W241" s="83"/>
    </row>
    <row r="242" spans="1:23" ht="15.75" customHeight="1" x14ac:dyDescent="0.45">
      <c r="A242" s="88" t="b">
        <f t="shared" si="53"/>
        <v>1</v>
      </c>
      <c r="B242" s="80">
        <v>44020</v>
      </c>
      <c r="C242" s="74">
        <v>266.32000699999998</v>
      </c>
      <c r="D242" s="78">
        <f t="shared" si="54"/>
        <v>1.6100728360914252E-2</v>
      </c>
      <c r="E242" s="75"/>
      <c r="F242" s="80">
        <v>44020</v>
      </c>
      <c r="G242" s="74">
        <v>32.529998999999997</v>
      </c>
      <c r="H242" s="78">
        <f t="shared" si="55"/>
        <v>-6.1443934299365566E-4</v>
      </c>
      <c r="I242" s="75"/>
      <c r="J242" s="87">
        <f t="shared" si="56"/>
        <v>-0.14527490034688451</v>
      </c>
      <c r="K242" s="87">
        <f t="shared" si="57"/>
        <v>-0.19924709750733988</v>
      </c>
      <c r="L242" s="87"/>
      <c r="M242" s="81">
        <f t="shared" si="58"/>
        <v>193.7718299800373</v>
      </c>
      <c r="N242" s="81">
        <f t="shared" si="59"/>
        <v>18.124581972912456</v>
      </c>
      <c r="O242" s="81">
        <f t="shared" si="60"/>
        <v>211.89641195294976</v>
      </c>
      <c r="P242" s="78">
        <f t="shared" si="61"/>
        <v>1.4649158430016573E-2</v>
      </c>
      <c r="Q242" s="86">
        <f t="shared" si="62"/>
        <v>4.1767208497824171E-2</v>
      </c>
      <c r="R242" s="76">
        <f t="shared" si="63"/>
        <v>0.66039755180132131</v>
      </c>
      <c r="S242" s="82"/>
      <c r="T242" s="78"/>
      <c r="U242" s="78"/>
      <c r="V242" s="83"/>
      <c r="W242" s="83"/>
    </row>
    <row r="243" spans="1:23" ht="15.75" customHeight="1" x14ac:dyDescent="0.45">
      <c r="A243" s="88" t="b">
        <f t="shared" si="53"/>
        <v>1</v>
      </c>
      <c r="B243" s="80">
        <v>44019</v>
      </c>
      <c r="C243" s="74">
        <v>262.10000600000001</v>
      </c>
      <c r="D243" s="78">
        <f t="shared" si="54"/>
        <v>4.2145823754788925E-3</v>
      </c>
      <c r="E243" s="75"/>
      <c r="F243" s="80">
        <v>44019</v>
      </c>
      <c r="G243" s="74">
        <v>32.549999</v>
      </c>
      <c r="H243" s="78">
        <f t="shared" si="55"/>
        <v>-7.5546721827512764E-2</v>
      </c>
      <c r="I243" s="75"/>
      <c r="J243" s="87">
        <f t="shared" si="56"/>
        <v>-0.1453201706265288</v>
      </c>
      <c r="K243" s="87">
        <f t="shared" si="57"/>
        <v>-0.18738406540920466</v>
      </c>
      <c r="L243" s="87"/>
      <c r="M243" s="81">
        <f t="shared" si="58"/>
        <v>190.70139856371645</v>
      </c>
      <c r="N243" s="81">
        <f t="shared" si="59"/>
        <v>18.135725276035778</v>
      </c>
      <c r="O243" s="81">
        <f t="shared" si="60"/>
        <v>208.83712383975222</v>
      </c>
      <c r="P243" s="78">
        <f t="shared" si="61"/>
        <v>-3.253672806586172E-3</v>
      </c>
      <c r="Q243" s="86">
        <f t="shared" si="62"/>
        <v>4.1924097817251857E-2</v>
      </c>
      <c r="R243" s="76">
        <f t="shared" si="63"/>
        <v>0.66287818975104729</v>
      </c>
      <c r="S243" s="82"/>
      <c r="T243" s="78"/>
      <c r="U243" s="78"/>
      <c r="V243" s="83"/>
      <c r="W243" s="83"/>
    </row>
    <row r="244" spans="1:23" ht="15.75" customHeight="1" x14ac:dyDescent="0.45">
      <c r="A244" s="88" t="b">
        <f t="shared" si="53"/>
        <v>1</v>
      </c>
      <c r="B244" s="80">
        <v>44018</v>
      </c>
      <c r="C244" s="74">
        <v>261</v>
      </c>
      <c r="D244" s="78">
        <f t="shared" si="54"/>
        <v>-2.8271950342779739E-3</v>
      </c>
      <c r="E244" s="75"/>
      <c r="F244" s="80">
        <v>44018</v>
      </c>
      <c r="G244" s="74">
        <v>35.209999000000003</v>
      </c>
      <c r="H244" s="78">
        <f t="shared" si="55"/>
        <v>3.1341535774503049E-2</v>
      </c>
      <c r="I244" s="75"/>
      <c r="J244" s="87">
        <f t="shared" si="56"/>
        <v>-0.14576216545323734</v>
      </c>
      <c r="K244" s="87">
        <f t="shared" si="57"/>
        <v>-0.19037401885102087</v>
      </c>
      <c r="L244" s="87"/>
      <c r="M244" s="81">
        <f t="shared" si="58"/>
        <v>189.90104496651554</v>
      </c>
      <c r="N244" s="81">
        <f t="shared" si="59"/>
        <v>19.617784591437147</v>
      </c>
      <c r="O244" s="81">
        <f t="shared" si="60"/>
        <v>209.5188295579527</v>
      </c>
      <c r="P244" s="78">
        <f t="shared" si="61"/>
        <v>2.7574210575731506E-4</v>
      </c>
      <c r="Q244" s="86">
        <f t="shared" si="62"/>
        <v>4.2079620968527805E-2</v>
      </c>
      <c r="R244" s="76">
        <f t="shared" si="63"/>
        <v>0.66533722668564188</v>
      </c>
      <c r="S244" s="82"/>
      <c r="T244" s="78"/>
      <c r="U244" s="78"/>
      <c r="V244" s="83"/>
      <c r="W244" s="83"/>
    </row>
    <row r="245" spans="1:23" ht="15.75" customHeight="1" x14ac:dyDescent="0.45">
      <c r="A245" s="88" t="b">
        <f t="shared" si="53"/>
        <v>1</v>
      </c>
      <c r="B245" s="80">
        <v>44014</v>
      </c>
      <c r="C245" s="74">
        <v>261.73998999999998</v>
      </c>
      <c r="D245" s="78">
        <f t="shared" si="54"/>
        <v>1.0072106470263797E-2</v>
      </c>
      <c r="E245" s="75"/>
      <c r="F245" s="80">
        <v>44014</v>
      </c>
      <c r="G245" s="74">
        <v>34.139999000000003</v>
      </c>
      <c r="H245" s="78">
        <f t="shared" si="55"/>
        <v>-8.9986064151347245E-3</v>
      </c>
      <c r="I245" s="75"/>
      <c r="J245" s="87">
        <f t="shared" si="56"/>
        <v>-0.14536445878409951</v>
      </c>
      <c r="K245" s="87">
        <f t="shared" si="57"/>
        <v>-0.18765083912383271</v>
      </c>
      <c r="L245" s="87"/>
      <c r="M245" s="81">
        <f t="shared" si="58"/>
        <v>190.43945444645718</v>
      </c>
      <c r="N245" s="81">
        <f t="shared" si="59"/>
        <v>19.021617874339604</v>
      </c>
      <c r="O245" s="81">
        <f t="shared" si="60"/>
        <v>209.46107232079677</v>
      </c>
      <c r="P245" s="78">
        <f t="shared" si="61"/>
        <v>8.3100051787574625E-3</v>
      </c>
      <c r="Q245" s="86">
        <f t="shared" si="62"/>
        <v>4.2242357730220635E-2</v>
      </c>
      <c r="R245" s="76">
        <f t="shared" si="63"/>
        <v>0.66791032081558876</v>
      </c>
      <c r="S245" s="82"/>
      <c r="T245" s="78"/>
      <c r="U245" s="78"/>
      <c r="V245" s="83"/>
      <c r="W245" s="83"/>
    </row>
    <row r="246" spans="1:23" ht="15.75" customHeight="1" x14ac:dyDescent="0.45">
      <c r="A246" s="88" t="b">
        <f t="shared" si="53"/>
        <v>1</v>
      </c>
      <c r="B246" s="80">
        <v>44013</v>
      </c>
      <c r="C246" s="74">
        <v>259.13000499999998</v>
      </c>
      <c r="D246" s="78">
        <f t="shared" si="54"/>
        <v>2.2047851046520961E-2</v>
      </c>
      <c r="E246" s="75"/>
      <c r="F246" s="80">
        <v>44013</v>
      </c>
      <c r="G246" s="74">
        <v>34.450001</v>
      </c>
      <c r="H246" s="78">
        <f t="shared" si="55"/>
        <v>-4.6229412128591107E-3</v>
      </c>
      <c r="I246" s="75"/>
      <c r="J246" s="87">
        <f t="shared" si="56"/>
        <v>-0.14534805806899745</v>
      </c>
      <c r="K246" s="87">
        <f t="shared" si="57"/>
        <v>-0.18826943138520774</v>
      </c>
      <c r="L246" s="87"/>
      <c r="M246" s="81">
        <f t="shared" si="58"/>
        <v>188.5404549106452</v>
      </c>
      <c r="N246" s="81">
        <f t="shared" si="59"/>
        <v>19.194340187081352</v>
      </c>
      <c r="O246" s="81">
        <f t="shared" si="60"/>
        <v>207.73479509772653</v>
      </c>
      <c r="P246" s="78">
        <f t="shared" si="61"/>
        <v>1.9523733525004916E-2</v>
      </c>
      <c r="Q246" s="86">
        <f t="shared" si="62"/>
        <v>4.2410761517456028E-2</v>
      </c>
      <c r="R246" s="76">
        <f t="shared" si="63"/>
        <v>0.67057301848689999</v>
      </c>
      <c r="S246" s="82"/>
      <c r="T246" s="78"/>
      <c r="U246" s="78"/>
      <c r="V246" s="83"/>
      <c r="W246" s="83"/>
    </row>
    <row r="247" spans="1:23" ht="15.75" customHeight="1" x14ac:dyDescent="0.45">
      <c r="A247" s="88" t="b">
        <f t="shared" si="53"/>
        <v>1</v>
      </c>
      <c r="B247" s="80">
        <v>44012</v>
      </c>
      <c r="C247" s="74">
        <v>253.53999300000001</v>
      </c>
      <c r="D247" s="78">
        <f t="shared" si="54"/>
        <v>2.0035383971961584E-2</v>
      </c>
      <c r="E247" s="75"/>
      <c r="F247" s="80">
        <v>44012</v>
      </c>
      <c r="G247" s="74">
        <v>34.610000999999997</v>
      </c>
      <c r="H247" s="78">
        <f t="shared" si="55"/>
        <v>-1.8712758718457789E-2</v>
      </c>
      <c r="I247" s="75"/>
      <c r="J247" s="87">
        <f t="shared" si="56"/>
        <v>-0.14528610584312812</v>
      </c>
      <c r="K247" s="87">
        <f t="shared" si="57"/>
        <v>-0.18926181155683833</v>
      </c>
      <c r="L247" s="87"/>
      <c r="M247" s="81">
        <f t="shared" si="58"/>
        <v>184.4732169023105</v>
      </c>
      <c r="N247" s="81">
        <f t="shared" si="59"/>
        <v>19.283486612067897</v>
      </c>
      <c r="O247" s="81">
        <f t="shared" si="60"/>
        <v>203.75670351437839</v>
      </c>
      <c r="P247" s="78">
        <f t="shared" si="61"/>
        <v>1.6237657541364303E-2</v>
      </c>
      <c r="Q247" s="86">
        <f t="shared" si="62"/>
        <v>4.2565839325896762E-2</v>
      </c>
      <c r="R247" s="76">
        <f t="shared" si="63"/>
        <v>0.67302501393299996</v>
      </c>
      <c r="S247" s="82"/>
      <c r="T247" s="78"/>
      <c r="U247" s="78"/>
      <c r="V247" s="83"/>
      <c r="W247" s="83"/>
    </row>
    <row r="248" spans="1:23" ht="15.75" customHeight="1" x14ac:dyDescent="0.45">
      <c r="A248" s="88" t="b">
        <f t="shared" si="53"/>
        <v>1</v>
      </c>
      <c r="B248" s="80">
        <v>44011</v>
      </c>
      <c r="C248" s="74">
        <v>248.55999800000001</v>
      </c>
      <c r="D248" s="78">
        <f t="shared" si="54"/>
        <v>-3.2087189972921593E-2</v>
      </c>
      <c r="E248" s="75"/>
      <c r="F248" s="80">
        <v>44011</v>
      </c>
      <c r="G248" s="74">
        <v>35.270000000000003</v>
      </c>
      <c r="H248" s="78">
        <f t="shared" si="55"/>
        <v>7.2362452793020671E-2</v>
      </c>
      <c r="I248" s="75"/>
      <c r="J248" s="87">
        <f t="shared" si="56"/>
        <v>-0.14227752653702627</v>
      </c>
      <c r="K248" s="87">
        <f t="shared" si="57"/>
        <v>-0.18650941745558042</v>
      </c>
      <c r="L248" s="87"/>
      <c r="M248" s="81">
        <f t="shared" si="58"/>
        <v>180.84982129147517</v>
      </c>
      <c r="N248" s="81">
        <f t="shared" si="59"/>
        <v>19.651215057972255</v>
      </c>
      <c r="O248" s="81">
        <f t="shared" si="60"/>
        <v>200.50103634944742</v>
      </c>
      <c r="P248" s="78">
        <f t="shared" si="61"/>
        <v>-2.2758079523212404E-2</v>
      </c>
      <c r="Q248" s="86">
        <f t="shared" si="62"/>
        <v>4.2729691661690154E-2</v>
      </c>
      <c r="R248" s="76">
        <f t="shared" si="63"/>
        <v>0.67561574683822923</v>
      </c>
      <c r="S248" s="82"/>
      <c r="T248" s="78"/>
      <c r="U248" s="78"/>
      <c r="V248" s="83"/>
      <c r="W248" s="83"/>
    </row>
    <row r="249" spans="1:23" ht="15.75" customHeight="1" x14ac:dyDescent="0.45">
      <c r="A249" s="88" t="b">
        <f t="shared" si="53"/>
        <v>1</v>
      </c>
      <c r="B249" s="80">
        <v>44008</v>
      </c>
      <c r="C249" s="74">
        <v>256.79998799999998</v>
      </c>
      <c r="D249" s="78">
        <f t="shared" si="54"/>
        <v>-1.0442841877274955E-2</v>
      </c>
      <c r="E249" s="75"/>
      <c r="F249" s="80">
        <v>44008</v>
      </c>
      <c r="G249" s="74">
        <v>32.889999000000003</v>
      </c>
      <c r="H249" s="78">
        <f t="shared" si="55"/>
        <v>-5.1888153701013295E-2</v>
      </c>
      <c r="I249" s="75"/>
      <c r="J249" s="87">
        <f t="shared" si="56"/>
        <v>-0.13861729296123104</v>
      </c>
      <c r="K249" s="87">
        <f t="shared" si="57"/>
        <v>-0.18079509556397252</v>
      </c>
      <c r="L249" s="87"/>
      <c r="M249" s="81">
        <f t="shared" si="58"/>
        <v>186.84515735091438</v>
      </c>
      <c r="N249" s="81">
        <f t="shared" si="59"/>
        <v>18.325161429132194</v>
      </c>
      <c r="O249" s="81">
        <f t="shared" si="60"/>
        <v>205.17031878004656</v>
      </c>
      <c r="P249" s="78">
        <f t="shared" si="61"/>
        <v>-1.4291396559206748E-2</v>
      </c>
      <c r="Q249" s="86">
        <f t="shared" si="62"/>
        <v>4.2821571632344124E-2</v>
      </c>
      <c r="R249" s="76">
        <f t="shared" si="63"/>
        <v>0.67706849673130909</v>
      </c>
      <c r="S249" s="82"/>
      <c r="T249" s="78"/>
      <c r="U249" s="78"/>
      <c r="V249" s="83"/>
      <c r="W249" s="83"/>
    </row>
    <row r="250" spans="1:23" ht="15.75" customHeight="1" x14ac:dyDescent="0.45">
      <c r="A250" s="88" t="b">
        <f t="shared" si="53"/>
        <v>1</v>
      </c>
      <c r="B250" s="80">
        <v>44007</v>
      </c>
      <c r="C250" s="74">
        <v>259.51001000000002</v>
      </c>
      <c r="D250" s="78">
        <f t="shared" si="54"/>
        <v>1.4107135930609083E-2</v>
      </c>
      <c r="E250" s="75"/>
      <c r="F250" s="80">
        <v>44007</v>
      </c>
      <c r="G250" s="74">
        <v>34.689999</v>
      </c>
      <c r="H250" s="78">
        <f t="shared" si="55"/>
        <v>4.8986967039613027E-2</v>
      </c>
      <c r="I250" s="75"/>
      <c r="J250" s="87">
        <f t="shared" si="56"/>
        <v>-0.14053052890038167</v>
      </c>
      <c r="K250" s="87">
        <f t="shared" si="57"/>
        <v>-0.18271667412223105</v>
      </c>
      <c r="L250" s="87"/>
      <c r="M250" s="81">
        <f t="shared" si="58"/>
        <v>188.81694282862418</v>
      </c>
      <c r="N250" s="81">
        <f t="shared" si="59"/>
        <v>19.328058710230863</v>
      </c>
      <c r="O250" s="81">
        <f t="shared" si="60"/>
        <v>208.14500153885504</v>
      </c>
      <c r="P250" s="78">
        <f t="shared" si="61"/>
        <v>1.7248030718224561E-2</v>
      </c>
      <c r="Q250" s="86">
        <f t="shared" si="62"/>
        <v>4.2955011132984E-2</v>
      </c>
      <c r="R250" s="76">
        <f t="shared" si="63"/>
        <v>0.67917836049059666</v>
      </c>
      <c r="S250" s="82"/>
      <c r="T250" s="78"/>
      <c r="U250" s="78"/>
      <c r="V250" s="83"/>
      <c r="W250" s="83"/>
    </row>
    <row r="251" spans="1:23" ht="15.75" customHeight="1" x14ac:dyDescent="0.45">
      <c r="A251" s="88" t="b">
        <f t="shared" si="53"/>
        <v>1</v>
      </c>
      <c r="B251" s="80">
        <v>44006</v>
      </c>
      <c r="C251" s="74">
        <v>255.89999399999999</v>
      </c>
      <c r="D251" s="78">
        <f t="shared" si="54"/>
        <v>1.2222602050730558E-2</v>
      </c>
      <c r="E251" s="75"/>
      <c r="F251" s="80">
        <v>44006</v>
      </c>
      <c r="G251" s="74">
        <v>33.07</v>
      </c>
      <c r="H251" s="78">
        <f t="shared" si="55"/>
        <v>-8.3425771428726647E-2</v>
      </c>
      <c r="I251" s="75"/>
      <c r="J251" s="87">
        <f t="shared" si="56"/>
        <v>-0.14193113791590828</v>
      </c>
      <c r="K251" s="87">
        <f t="shared" si="57"/>
        <v>-0.18113289079537059</v>
      </c>
      <c r="L251" s="87"/>
      <c r="M251" s="81">
        <f t="shared" si="58"/>
        <v>186.19033052691594</v>
      </c>
      <c r="N251" s="81">
        <f t="shared" si="59"/>
        <v>18.425451714407217</v>
      </c>
      <c r="O251" s="81">
        <f t="shared" si="60"/>
        <v>204.61578224132316</v>
      </c>
      <c r="P251" s="78">
        <f t="shared" si="61"/>
        <v>2.7993027358883538E-3</v>
      </c>
      <c r="Q251" s="86">
        <f t="shared" si="62"/>
        <v>4.3123346321149968E-2</v>
      </c>
      <c r="R251" s="76">
        <f t="shared" si="63"/>
        <v>0.68183997351538406</v>
      </c>
      <c r="S251" s="82"/>
      <c r="T251" s="78"/>
      <c r="U251" s="78"/>
      <c r="V251" s="83"/>
      <c r="W251" s="83"/>
    </row>
    <row r="252" spans="1:23" ht="15.75" customHeight="1" x14ac:dyDescent="0.45">
      <c r="A252" s="88" t="b">
        <f t="shared" si="53"/>
        <v>1</v>
      </c>
      <c r="B252" s="80">
        <v>44005</v>
      </c>
      <c r="C252" s="74">
        <v>252.80999800000001</v>
      </c>
      <c r="D252" s="78">
        <f t="shared" si="54"/>
        <v>6.1288413876892101E-3</v>
      </c>
      <c r="E252" s="75"/>
      <c r="F252" s="80">
        <v>44005</v>
      </c>
      <c r="G252" s="74">
        <v>36.080002</v>
      </c>
      <c r="H252" s="78">
        <f t="shared" si="55"/>
        <v>-1.2588915911633247E-2</v>
      </c>
      <c r="I252" s="75"/>
      <c r="J252" s="87">
        <f t="shared" si="56"/>
        <v>-0.14027024060633489</v>
      </c>
      <c r="K252" s="87">
        <f t="shared" si="57"/>
        <v>-0.18190981176586682</v>
      </c>
      <c r="L252" s="87"/>
      <c r="M252" s="81">
        <f t="shared" si="58"/>
        <v>183.94207968652378</v>
      </c>
      <c r="N252" s="81">
        <f t="shared" si="59"/>
        <v>20.102519948796971</v>
      </c>
      <c r="O252" s="81">
        <f t="shared" si="60"/>
        <v>204.04459963532076</v>
      </c>
      <c r="P252" s="78">
        <f t="shared" si="61"/>
        <v>4.2533093718131187E-3</v>
      </c>
      <c r="Q252" s="86">
        <f t="shared" si="62"/>
        <v>4.3302517709093415E-2</v>
      </c>
      <c r="R252" s="76">
        <f t="shared" si="63"/>
        <v>0.68467292190255868</v>
      </c>
      <c r="S252" s="82"/>
      <c r="T252" s="78"/>
      <c r="U252" s="78"/>
      <c r="V252" s="83"/>
      <c r="W252" s="83"/>
    </row>
    <row r="253" spans="1:23" ht="15.75" customHeight="1" x14ac:dyDescent="0.45">
      <c r="A253" s="88" t="b">
        <f t="shared" si="53"/>
        <v>1</v>
      </c>
      <c r="B253" s="80">
        <v>44004</v>
      </c>
      <c r="C253" s="74">
        <v>251.270004</v>
      </c>
      <c r="D253" s="78">
        <f t="shared" si="54"/>
        <v>3.1994447708139528E-2</v>
      </c>
      <c r="E253" s="75"/>
      <c r="F253" s="80">
        <v>44004</v>
      </c>
      <c r="G253" s="74">
        <v>36.540000999999997</v>
      </c>
      <c r="H253" s="78">
        <f t="shared" si="55"/>
        <v>-8.1432953311619816E-3</v>
      </c>
      <c r="I253" s="75"/>
      <c r="J253" s="87">
        <f t="shared" si="56"/>
        <v>-0.14016531708480023</v>
      </c>
      <c r="K253" s="87">
        <f t="shared" si="57"/>
        <v>-0.18213742785256737</v>
      </c>
      <c r="L253" s="87"/>
      <c r="M253" s="81">
        <f t="shared" si="58"/>
        <v>182.82159512774152</v>
      </c>
      <c r="N253" s="81">
        <f t="shared" si="59"/>
        <v>20.358815363468139</v>
      </c>
      <c r="O253" s="81">
        <f t="shared" si="60"/>
        <v>203.18041049120967</v>
      </c>
      <c r="P253" s="78">
        <f t="shared" si="61"/>
        <v>2.7826765383731633E-2</v>
      </c>
      <c r="Q253" s="86">
        <f t="shared" si="62"/>
        <v>4.3484912918049831E-2</v>
      </c>
      <c r="R253" s="76">
        <f t="shared" si="63"/>
        <v>0.68755684337558176</v>
      </c>
      <c r="S253" s="82"/>
      <c r="T253" s="78"/>
      <c r="U253" s="78"/>
      <c r="V253" s="83"/>
      <c r="W253" s="83"/>
    </row>
    <row r="254" spans="1:23" ht="15.75" customHeight="1" x14ac:dyDescent="0.45">
      <c r="A254" s="88" t="b">
        <f t="shared" si="53"/>
        <v>1</v>
      </c>
      <c r="B254" s="80">
        <v>44001</v>
      </c>
      <c r="C254" s="74">
        <v>243.479996</v>
      </c>
      <c r="D254" s="78">
        <f t="shared" si="54"/>
        <v>7.906565155665124E-3</v>
      </c>
      <c r="E254" s="75"/>
      <c r="F254" s="80">
        <v>44001</v>
      </c>
      <c r="G254" s="74">
        <v>36.840000000000003</v>
      </c>
      <c r="H254" s="78">
        <f t="shared" si="55"/>
        <v>-6.3548551093035033E-2</v>
      </c>
      <c r="I254" s="75"/>
      <c r="J254" s="87">
        <f t="shared" si="56"/>
        <v>-0.1381395442917672</v>
      </c>
      <c r="K254" s="87">
        <f t="shared" si="57"/>
        <v>-0.18283401639066696</v>
      </c>
      <c r="L254" s="87"/>
      <c r="M254" s="81">
        <f t="shared" si="58"/>
        <v>177.15366156644833</v>
      </c>
      <c r="N254" s="81">
        <f t="shared" si="59"/>
        <v>20.525964353152766</v>
      </c>
      <c r="O254" s="81">
        <f t="shared" si="60"/>
        <v>197.67962591960111</v>
      </c>
      <c r="P254" s="78">
        <f t="shared" si="61"/>
        <v>-1.630688585141371E-5</v>
      </c>
      <c r="Q254" s="86">
        <f t="shared" si="62"/>
        <v>4.3627316468429704E-2</v>
      </c>
      <c r="R254" s="76">
        <f t="shared" si="63"/>
        <v>0.68980844120605644</v>
      </c>
      <c r="S254" s="82"/>
      <c r="T254" s="78"/>
      <c r="U254" s="78"/>
      <c r="V254" s="83"/>
      <c r="W254" s="83"/>
    </row>
    <row r="255" spans="1:23" ht="15.75" customHeight="1" x14ac:dyDescent="0.45">
      <c r="A255" s="88" t="b">
        <f t="shared" si="53"/>
        <v>1</v>
      </c>
      <c r="B255" s="80">
        <v>44000</v>
      </c>
      <c r="C255" s="74">
        <v>241.570007</v>
      </c>
      <c r="D255" s="78">
        <f t="shared" si="54"/>
        <v>2.0315982858506221E-2</v>
      </c>
      <c r="E255" s="75"/>
      <c r="F255" s="80">
        <v>44000</v>
      </c>
      <c r="G255" s="74">
        <v>39.340000000000003</v>
      </c>
      <c r="H255" s="78">
        <f t="shared" si="55"/>
        <v>2.2929936305733367E-3</v>
      </c>
      <c r="I255" s="75"/>
      <c r="J255" s="87"/>
      <c r="K255" s="87">
        <f t="shared" si="57"/>
        <v>-0.1844563092971635</v>
      </c>
      <c r="L255" s="87"/>
      <c r="M255" s="81">
        <f t="shared" si="58"/>
        <v>175.76397226769529</v>
      </c>
      <c r="N255" s="81">
        <f t="shared" si="59"/>
        <v>21.918877243567582</v>
      </c>
      <c r="O255" s="81">
        <f t="shared" si="60"/>
        <v>197.68284951126287</v>
      </c>
      <c r="P255" s="78">
        <f t="shared" si="61"/>
        <v>1.8285725486027138E-2</v>
      </c>
      <c r="Q255" s="86">
        <f t="shared" si="62"/>
        <v>4.3810388969109687E-2</v>
      </c>
      <c r="R255" s="76">
        <f t="shared" si="63"/>
        <v>0.69270307160151379</v>
      </c>
      <c r="S255" s="82"/>
      <c r="T255" s="78"/>
      <c r="U255" s="78"/>
      <c r="V255" s="83"/>
      <c r="W255" s="83"/>
    </row>
    <row r="256" spans="1:23" ht="15.75" customHeight="1" x14ac:dyDescent="0.45">
      <c r="A256" s="88" t="b">
        <f t="shared" si="53"/>
        <v>1</v>
      </c>
      <c r="B256" s="80">
        <v>43999</v>
      </c>
      <c r="C256" s="74">
        <v>236.759995</v>
      </c>
      <c r="D256" s="78">
        <f t="shared" si="54"/>
        <v>-2.3911622063915061E-2</v>
      </c>
      <c r="E256" s="75"/>
      <c r="F256" s="80">
        <v>43999</v>
      </c>
      <c r="G256" s="74">
        <v>39.25</v>
      </c>
      <c r="H256" s="78">
        <f t="shared" si="55"/>
        <v>-2.3874633769575659E-2</v>
      </c>
      <c r="I256" s="75"/>
      <c r="J256" s="87"/>
      <c r="K256" s="87">
        <f t="shared" si="57"/>
        <v>-0.18457102865202538</v>
      </c>
      <c r="L256" s="87"/>
      <c r="M256" s="81">
        <f t="shared" si="58"/>
        <v>172.26425462362832</v>
      </c>
      <c r="N256" s="81">
        <f t="shared" si="59"/>
        <v>21.868732379512647</v>
      </c>
      <c r="O256" s="81">
        <f t="shared" si="60"/>
        <v>194.13298700314095</v>
      </c>
      <c r="P256" s="78">
        <f t="shared" si="61"/>
        <v>-2.3907455539080358E-2</v>
      </c>
      <c r="Q256" s="86">
        <f t="shared" si="62"/>
        <v>4.3987375726283598E-2</v>
      </c>
      <c r="R256" s="76">
        <f t="shared" si="63"/>
        <v>0.69550147794329731</v>
      </c>
      <c r="S256" s="82"/>
      <c r="T256" s="78"/>
      <c r="U256" s="78"/>
      <c r="V256" s="83"/>
      <c r="W256" s="83"/>
    </row>
    <row r="257" spans="1:23" ht="15.75" customHeight="1" x14ac:dyDescent="0.45">
      <c r="A257" s="88" t="b">
        <f t="shared" si="53"/>
        <v>1</v>
      </c>
      <c r="B257" s="80">
        <v>43998</v>
      </c>
      <c r="C257" s="74">
        <v>242.55999800000001</v>
      </c>
      <c r="D257" s="78">
        <f t="shared" si="54"/>
        <v>1.4810450760430971E-2</v>
      </c>
      <c r="E257" s="75"/>
      <c r="F257" s="80">
        <v>43998</v>
      </c>
      <c r="G257" s="74">
        <v>40.209999000000003</v>
      </c>
      <c r="H257" s="78">
        <f t="shared" si="55"/>
        <v>3.1025615384615568E-2</v>
      </c>
      <c r="I257" s="75"/>
      <c r="J257" s="87"/>
      <c r="K257" s="87">
        <f t="shared" si="57"/>
        <v>-0.18669135060545197</v>
      </c>
      <c r="L257" s="87"/>
      <c r="M257" s="81">
        <f t="shared" si="58"/>
        <v>176.48428002787708</v>
      </c>
      <c r="N257" s="81">
        <f t="shared" si="59"/>
        <v>22.403610372266783</v>
      </c>
      <c r="O257" s="81">
        <f t="shared" si="60"/>
        <v>198.88789040014387</v>
      </c>
      <c r="P257" s="78">
        <f t="shared" si="61"/>
        <v>1.6611462646504593E-2</v>
      </c>
      <c r="Q257" s="86">
        <f t="shared" si="62"/>
        <v>4.4085772707449115E-2</v>
      </c>
      <c r="R257" s="76">
        <f t="shared" si="63"/>
        <v>0.69705727082013591</v>
      </c>
      <c r="S257" s="82"/>
      <c r="T257" s="76"/>
      <c r="U257" s="78"/>
      <c r="V257" s="76"/>
      <c r="W257" s="76"/>
    </row>
    <row r="258" spans="1:23" ht="15.75" customHeight="1" x14ac:dyDescent="0.45">
      <c r="A258" s="88" t="b">
        <f t="shared" ref="A258:A321" si="64">B258=F258</f>
        <v>1</v>
      </c>
      <c r="B258" s="80">
        <v>43997</v>
      </c>
      <c r="C258" s="74">
        <v>239.020004</v>
      </c>
      <c r="D258" s="78">
        <f t="shared" ref="D258:D321" si="65">C258/C259-1</f>
        <v>8.8830173308488192E-2</v>
      </c>
      <c r="E258" s="75"/>
      <c r="F258" s="80">
        <v>43997</v>
      </c>
      <c r="G258" s="74">
        <v>39</v>
      </c>
      <c r="H258" s="78">
        <f t="shared" ref="H258:H321" si="66">G258/G259-1</f>
        <v>-1.6641452344931862E-2</v>
      </c>
      <c r="I258" s="75"/>
      <c r="J258" s="87"/>
      <c r="K258" s="87">
        <f t="shared" ref="K258:K321" si="67">CORREL(D258:D347,H258:H347)</f>
        <v>-0.18664225622820671</v>
      </c>
      <c r="L258" s="87"/>
      <c r="M258" s="81">
        <f t="shared" ref="M258:M321" si="68">M259*(1+D258)</f>
        <v>173.90861504789547</v>
      </c>
      <c r="N258" s="81">
        <f t="shared" ref="N258:N321" si="69">N259*(1+H258)</f>
        <v>21.729441090471163</v>
      </c>
      <c r="O258" s="81">
        <f t="shared" ref="O258:O321" si="70">M258+N258</f>
        <v>195.63805613836664</v>
      </c>
      <c r="P258" s="78">
        <f t="shared" ref="P258:P321" si="71">O258/O259-1</f>
        <v>7.601171021354558E-2</v>
      </c>
      <c r="Q258" s="86">
        <f t="shared" ref="Q258:Q259" si="72">_xlfn.STDEV.P(P258:P508)</f>
        <v>4.4271098499921793E-2</v>
      </c>
      <c r="R258" s="76">
        <f t="shared" ref="R258:R259" si="73">Q258*SQRT(250)</f>
        <v>0.69998752888708271</v>
      </c>
      <c r="S258" s="82"/>
      <c r="T258" s="76"/>
      <c r="U258" s="78"/>
      <c r="V258" s="76"/>
      <c r="W258" s="76"/>
    </row>
    <row r="259" spans="1:23" ht="15.75" customHeight="1" x14ac:dyDescent="0.45">
      <c r="A259" s="88" t="b">
        <f t="shared" si="64"/>
        <v>1</v>
      </c>
      <c r="B259" s="80">
        <v>43994</v>
      </c>
      <c r="C259" s="74">
        <v>219.520004</v>
      </c>
      <c r="D259" s="78">
        <f t="shared" si="65"/>
        <v>-1.1482878910342942E-2</v>
      </c>
      <c r="E259" s="75"/>
      <c r="F259" s="80">
        <v>43994</v>
      </c>
      <c r="G259" s="74">
        <v>39.659999999999997</v>
      </c>
      <c r="H259" s="78">
        <f t="shared" si="66"/>
        <v>0.19027611044417747</v>
      </c>
      <c r="I259" s="75"/>
      <c r="J259" s="87"/>
      <c r="K259" s="87">
        <f t="shared" si="67"/>
        <v>-0.18615803801121028</v>
      </c>
      <c r="L259" s="87"/>
      <c r="M259" s="81">
        <f t="shared" si="68"/>
        <v>159.72060594120177</v>
      </c>
      <c r="N259" s="81">
        <f t="shared" si="69"/>
        <v>22.097170093540672</v>
      </c>
      <c r="O259" s="81">
        <f t="shared" si="70"/>
        <v>181.81777603474245</v>
      </c>
      <c r="P259" s="78">
        <f t="shared" si="71"/>
        <v>9.3097773734782674E-3</v>
      </c>
      <c r="Q259" s="86">
        <f t="shared" si="72"/>
        <v>4.398204634559745E-2</v>
      </c>
      <c r="R259" s="76">
        <f t="shared" si="73"/>
        <v>0.69541721303586557</v>
      </c>
      <c r="S259" s="82"/>
      <c r="T259" s="76"/>
      <c r="U259" s="78"/>
      <c r="V259" s="76"/>
      <c r="W259" s="76"/>
    </row>
    <row r="260" spans="1:23" ht="15.75" customHeight="1" x14ac:dyDescent="0.45">
      <c r="A260" s="88" t="b">
        <f t="shared" si="64"/>
        <v>1</v>
      </c>
      <c r="B260" s="80">
        <v>43993</v>
      </c>
      <c r="C260" s="74">
        <v>222.070007</v>
      </c>
      <c r="D260" s="78">
        <f t="shared" si="65"/>
        <v>4.7507147814547235E-3</v>
      </c>
      <c r="E260" s="75"/>
      <c r="F260" s="80">
        <v>43993</v>
      </c>
      <c r="G260" s="74">
        <v>33.32</v>
      </c>
      <c r="H260" s="78">
        <f t="shared" si="66"/>
        <v>-0.1611279163865077</v>
      </c>
      <c r="I260" s="75"/>
      <c r="J260" s="87"/>
      <c r="K260" s="87">
        <f t="shared" si="67"/>
        <v>-0.18429283179097936</v>
      </c>
      <c r="L260" s="87"/>
      <c r="M260" s="81">
        <f t="shared" si="68"/>
        <v>161.57596316100157</v>
      </c>
      <c r="N260" s="81">
        <f t="shared" si="69"/>
        <v>18.564743003448697</v>
      </c>
      <c r="O260" s="81">
        <f t="shared" si="70"/>
        <v>180.14070616445025</v>
      </c>
      <c r="P260" s="78">
        <f t="shared" si="71"/>
        <v>-1.5315655173000153E-2</v>
      </c>
      <c r="Q260" s="86"/>
      <c r="R260" s="76"/>
      <c r="S260" s="82"/>
      <c r="T260" s="76"/>
      <c r="U260" s="78"/>
      <c r="V260" s="76"/>
      <c r="W260" s="76"/>
    </row>
    <row r="261" spans="1:23" ht="15.75" customHeight="1" x14ac:dyDescent="0.45">
      <c r="A261" s="88" t="b">
        <f t="shared" si="64"/>
        <v>1</v>
      </c>
      <c r="B261" s="80">
        <v>43992</v>
      </c>
      <c r="C261" s="74">
        <v>221.020004</v>
      </c>
      <c r="D261" s="78">
        <f t="shared" si="65"/>
        <v>7.5889653561931558E-2</v>
      </c>
      <c r="E261" s="75"/>
      <c r="F261" s="80">
        <v>43992</v>
      </c>
      <c r="G261" s="74">
        <v>39.720001000000003</v>
      </c>
      <c r="H261" s="78">
        <f t="shared" si="66"/>
        <v>-0.1102150114295477</v>
      </c>
      <c r="I261" s="75"/>
      <c r="J261" s="87"/>
      <c r="K261" s="87">
        <f t="shared" si="67"/>
        <v>-0.1824702477686892</v>
      </c>
      <c r="L261" s="87"/>
      <c r="M261" s="81">
        <f t="shared" si="68"/>
        <v>160.81199125710128</v>
      </c>
      <c r="N261" s="81">
        <f t="shared" si="69"/>
        <v>22.130600560075791</v>
      </c>
      <c r="O261" s="81">
        <f t="shared" si="70"/>
        <v>182.94259181717706</v>
      </c>
      <c r="P261" s="78">
        <f t="shared" si="71"/>
        <v>4.9339527379887116E-2</v>
      </c>
      <c r="Q261" s="86"/>
      <c r="R261" s="76"/>
      <c r="S261" s="82"/>
      <c r="T261" s="76"/>
      <c r="U261" s="78"/>
      <c r="V261" s="76"/>
      <c r="W261" s="76"/>
    </row>
    <row r="262" spans="1:23" ht="15.75" customHeight="1" x14ac:dyDescent="0.45">
      <c r="A262" s="88" t="b">
        <f t="shared" si="64"/>
        <v>1</v>
      </c>
      <c r="B262" s="80">
        <v>43991</v>
      </c>
      <c r="C262" s="74">
        <v>205.429993</v>
      </c>
      <c r="D262" s="78">
        <f t="shared" si="65"/>
        <v>-2.0969398837445641E-2</v>
      </c>
      <c r="E262" s="75"/>
      <c r="F262" s="80">
        <v>43991</v>
      </c>
      <c r="G262" s="74">
        <v>44.639999000000003</v>
      </c>
      <c r="H262" s="78">
        <f t="shared" si="66"/>
        <v>-8.3179299305387033E-2</v>
      </c>
      <c r="I262" s="75"/>
      <c r="J262" s="87"/>
      <c r="K262" s="87">
        <f t="shared" si="67"/>
        <v>-0.17126603250919123</v>
      </c>
      <c r="L262" s="87"/>
      <c r="M262" s="81">
        <f t="shared" si="68"/>
        <v>149.46885187036</v>
      </c>
      <c r="N262" s="81">
        <f t="shared" si="69"/>
        <v>24.871852014081842</v>
      </c>
      <c r="O262" s="81">
        <f t="shared" si="70"/>
        <v>174.34070388444184</v>
      </c>
      <c r="P262" s="78">
        <f t="shared" si="71"/>
        <v>-3.0355751161749822E-2</v>
      </c>
      <c r="Q262" s="86"/>
      <c r="R262" s="76"/>
      <c r="S262" s="82"/>
      <c r="T262" s="76"/>
      <c r="U262" s="78"/>
      <c r="V262" s="76"/>
      <c r="W262" s="76"/>
    </row>
    <row r="263" spans="1:23" ht="15.75" customHeight="1" x14ac:dyDescent="0.45">
      <c r="A263" s="88" t="b">
        <f t="shared" si="64"/>
        <v>1</v>
      </c>
      <c r="B263" s="80">
        <v>43990</v>
      </c>
      <c r="C263" s="74">
        <v>209.83000200000001</v>
      </c>
      <c r="D263" s="78">
        <f t="shared" si="65"/>
        <v>1.0741791597058015E-2</v>
      </c>
      <c r="E263" s="75"/>
      <c r="F263" s="80">
        <v>43990</v>
      </c>
      <c r="G263" s="74">
        <v>48.689999</v>
      </c>
      <c r="H263" s="78">
        <f t="shared" si="66"/>
        <v>0.14807825984437639</v>
      </c>
      <c r="I263" s="75"/>
      <c r="J263" s="87"/>
      <c r="K263" s="87">
        <f t="shared" si="67"/>
        <v>-0.17823879010387836</v>
      </c>
      <c r="L263" s="87"/>
      <c r="M263" s="81">
        <f t="shared" si="68"/>
        <v>152.67025534531049</v>
      </c>
      <c r="N263" s="81">
        <f t="shared" si="69"/>
        <v>27.128370896553847</v>
      </c>
      <c r="O263" s="81">
        <f t="shared" si="70"/>
        <v>179.79862624186433</v>
      </c>
      <c r="P263" s="78">
        <f t="shared" si="71"/>
        <v>2.9319926289061105E-2</v>
      </c>
      <c r="Q263" s="86"/>
      <c r="R263" s="76"/>
      <c r="S263" s="82"/>
      <c r="T263" s="76"/>
      <c r="U263" s="78"/>
      <c r="V263" s="76"/>
      <c r="W263" s="76"/>
    </row>
    <row r="264" spans="1:23" ht="15.75" customHeight="1" x14ac:dyDescent="0.45">
      <c r="A264" s="88" t="b">
        <f t="shared" si="64"/>
        <v>1</v>
      </c>
      <c r="B264" s="80">
        <v>43987</v>
      </c>
      <c r="C264" s="74">
        <v>207.60000600000001</v>
      </c>
      <c r="D264" s="78">
        <f t="shared" si="65"/>
        <v>-1.3073448640643304E-2</v>
      </c>
      <c r="E264" s="75"/>
      <c r="F264" s="80">
        <v>43987</v>
      </c>
      <c r="G264" s="74">
        <v>42.41</v>
      </c>
      <c r="H264" s="78">
        <f t="shared" si="66"/>
        <v>8.4654786938863635E-2</v>
      </c>
      <c r="I264" s="75"/>
      <c r="J264" s="87"/>
      <c r="K264" s="87">
        <f t="shared" si="67"/>
        <v>-0.18072177111065413</v>
      </c>
      <c r="L264" s="87"/>
      <c r="M264" s="81">
        <f t="shared" si="68"/>
        <v>151.04773208603407</v>
      </c>
      <c r="N264" s="81">
        <f t="shared" si="69"/>
        <v>23.629374272996976</v>
      </c>
      <c r="O264" s="81">
        <f t="shared" si="70"/>
        <v>174.67710635903106</v>
      </c>
      <c r="P264" s="78">
        <f t="shared" si="71"/>
        <v>-8.9602429430635233E-4</v>
      </c>
      <c r="Q264" s="86"/>
      <c r="R264" s="76"/>
      <c r="S264" s="82"/>
      <c r="T264" s="76"/>
      <c r="U264" s="78"/>
      <c r="V264" s="76"/>
      <c r="W264" s="76"/>
    </row>
    <row r="265" spans="1:23" ht="15.75" customHeight="1" x14ac:dyDescent="0.45">
      <c r="A265" s="88" t="b">
        <f t="shared" si="64"/>
        <v>1</v>
      </c>
      <c r="B265" s="80">
        <v>43986</v>
      </c>
      <c r="C265" s="74">
        <v>210.35000600000001</v>
      </c>
      <c r="D265" s="78">
        <f t="shared" si="65"/>
        <v>-6.0392144110245738E-2</v>
      </c>
      <c r="E265" s="75"/>
      <c r="F265" s="80">
        <v>43986</v>
      </c>
      <c r="G265" s="74">
        <v>39.099997999999999</v>
      </c>
      <c r="H265" s="78">
        <f t="shared" si="66"/>
        <v>0.16196123851641975</v>
      </c>
      <c r="I265" s="75"/>
      <c r="J265" s="87"/>
      <c r="K265" s="87">
        <f t="shared" si="67"/>
        <v>-0.17678361768804712</v>
      </c>
      <c r="L265" s="87"/>
      <c r="M265" s="81">
        <f t="shared" si="68"/>
        <v>153.0486051651832</v>
      </c>
      <c r="N265" s="81">
        <f t="shared" si="69"/>
        <v>21.785156491757448</v>
      </c>
      <c r="O265" s="81">
        <f t="shared" si="70"/>
        <v>174.83376165694065</v>
      </c>
      <c r="P265" s="78">
        <f t="shared" si="71"/>
        <v>-3.7440431478898972E-2</v>
      </c>
      <c r="Q265" s="86"/>
      <c r="R265" s="76"/>
      <c r="S265" s="82"/>
      <c r="T265" s="76"/>
      <c r="U265" s="78"/>
      <c r="V265" s="76"/>
      <c r="W265" s="76"/>
    </row>
    <row r="266" spans="1:23" ht="15.75" customHeight="1" x14ac:dyDescent="0.45">
      <c r="A266" s="88" t="b">
        <f t="shared" si="64"/>
        <v>1</v>
      </c>
      <c r="B266" s="80">
        <v>43985</v>
      </c>
      <c r="C266" s="74">
        <v>223.86999499999999</v>
      </c>
      <c r="D266" s="78">
        <f t="shared" si="65"/>
        <v>7.5884240908455913E-2</v>
      </c>
      <c r="E266" s="75"/>
      <c r="F266" s="80">
        <v>43985</v>
      </c>
      <c r="G266" s="74">
        <v>33.650002000000001</v>
      </c>
      <c r="H266" s="78">
        <f t="shared" si="66"/>
        <v>0.12504185891006347</v>
      </c>
      <c r="I266" s="75"/>
      <c r="J266" s="87"/>
      <c r="K266" s="87">
        <f t="shared" si="67"/>
        <v>-0.1479470322011868</v>
      </c>
      <c r="L266" s="87"/>
      <c r="M266" s="81">
        <f t="shared" si="68"/>
        <v>162.88561680899852</v>
      </c>
      <c r="N266" s="81">
        <f t="shared" si="69"/>
        <v>18.748608619313767</v>
      </c>
      <c r="O266" s="81">
        <f t="shared" si="70"/>
        <v>181.63422542831228</v>
      </c>
      <c r="P266" s="78">
        <f t="shared" si="71"/>
        <v>8.0758652830348554E-2</v>
      </c>
      <c r="Q266" s="86"/>
      <c r="R266" s="76"/>
      <c r="S266" s="82"/>
      <c r="T266" s="76"/>
      <c r="U266" s="78"/>
      <c r="V266" s="76"/>
      <c r="W266" s="76"/>
    </row>
    <row r="267" spans="1:23" ht="15.75" customHeight="1" x14ac:dyDescent="0.45">
      <c r="A267" s="88" t="b">
        <f t="shared" si="64"/>
        <v>1</v>
      </c>
      <c r="B267" s="80">
        <v>43984</v>
      </c>
      <c r="C267" s="74">
        <v>208.08000200000001</v>
      </c>
      <c r="D267" s="78">
        <f t="shared" si="65"/>
        <v>1.9250590818043367E-2</v>
      </c>
      <c r="E267" s="75"/>
      <c r="F267" s="80">
        <v>43984</v>
      </c>
      <c r="G267" s="74">
        <v>29.91</v>
      </c>
      <c r="H267" s="78">
        <f t="shared" si="66"/>
        <v>1.5274983546333498E-2</v>
      </c>
      <c r="I267" s="75"/>
      <c r="J267" s="87"/>
      <c r="K267" s="87">
        <f t="shared" si="67"/>
        <v>-0.16708651960036552</v>
      </c>
      <c r="L267" s="87"/>
      <c r="M267" s="81">
        <f t="shared" si="68"/>
        <v>151.39697247676111</v>
      </c>
      <c r="N267" s="81">
        <f t="shared" si="69"/>
        <v>16.664809820922887</v>
      </c>
      <c r="O267" s="81">
        <f t="shared" si="70"/>
        <v>168.061782297684</v>
      </c>
      <c r="P267" s="78">
        <f t="shared" si="71"/>
        <v>1.885498418720144E-2</v>
      </c>
      <c r="Q267" s="86"/>
      <c r="R267" s="76"/>
      <c r="S267" s="82"/>
      <c r="T267" s="76"/>
      <c r="U267" s="78"/>
      <c r="V267" s="76"/>
      <c r="W267" s="76"/>
    </row>
    <row r="268" spans="1:23" ht="15.75" customHeight="1" x14ac:dyDescent="0.45">
      <c r="A268" s="88" t="b">
        <f t="shared" si="64"/>
        <v>1</v>
      </c>
      <c r="B268" s="80">
        <v>43983</v>
      </c>
      <c r="C268" s="74">
        <v>204.14999399999999</v>
      </c>
      <c r="D268" s="78">
        <f t="shared" si="65"/>
        <v>0.13745263288283116</v>
      </c>
      <c r="E268" s="75"/>
      <c r="F268" s="80">
        <v>43983</v>
      </c>
      <c r="G268" s="74">
        <v>29.459999</v>
      </c>
      <c r="H268" s="78">
        <f t="shared" si="66"/>
        <v>5.0641866952857884E-2</v>
      </c>
      <c r="I268" s="75"/>
      <c r="J268" s="87"/>
      <c r="K268" s="87">
        <f t="shared" si="67"/>
        <v>-0.16880825091937637</v>
      </c>
      <c r="L268" s="87"/>
      <c r="M268" s="81">
        <f t="shared" si="68"/>
        <v>148.5375371283827</v>
      </c>
      <c r="N268" s="81">
        <f t="shared" si="69"/>
        <v>16.414084943483061</v>
      </c>
      <c r="O268" s="81">
        <f t="shared" si="70"/>
        <v>164.95162207186576</v>
      </c>
      <c r="P268" s="78">
        <f t="shared" si="71"/>
        <v>0.1281767317866882</v>
      </c>
      <c r="Q268" s="86"/>
      <c r="R268" s="76"/>
      <c r="S268" s="82"/>
      <c r="T268" s="76"/>
      <c r="U268" s="78"/>
      <c r="V268" s="76"/>
      <c r="W268" s="76"/>
    </row>
    <row r="269" spans="1:23" ht="15.75" customHeight="1" x14ac:dyDescent="0.45">
      <c r="A269" s="88" t="b">
        <f t="shared" si="64"/>
        <v>1</v>
      </c>
      <c r="B269" s="80">
        <v>43980</v>
      </c>
      <c r="C269" s="74">
        <v>179.479996</v>
      </c>
      <c r="D269" s="78">
        <f t="shared" si="65"/>
        <v>9.7401361710766743E-2</v>
      </c>
      <c r="E269" s="75"/>
      <c r="F269" s="80">
        <v>43980</v>
      </c>
      <c r="G269" s="74">
        <v>28.040001</v>
      </c>
      <c r="H269" s="78">
        <f t="shared" si="66"/>
        <v>-2.942187710009958E-2</v>
      </c>
      <c r="I269" s="75"/>
      <c r="J269" s="87"/>
      <c r="K269" s="87">
        <f t="shared" si="67"/>
        <v>-0.18987037389011166</v>
      </c>
      <c r="L269" s="87"/>
      <c r="M269" s="81">
        <f t="shared" si="68"/>
        <v>130.58788808806909</v>
      </c>
      <c r="N269" s="81">
        <f t="shared" si="69"/>
        <v>15.622911536057755</v>
      </c>
      <c r="O269" s="81">
        <f t="shared" si="70"/>
        <v>146.21079962412685</v>
      </c>
      <c r="P269" s="78">
        <f t="shared" si="71"/>
        <v>8.229031199950132E-2</v>
      </c>
      <c r="Q269" s="86"/>
      <c r="R269" s="76"/>
      <c r="S269" s="82"/>
      <c r="T269" s="76"/>
      <c r="U269" s="78"/>
      <c r="V269" s="76"/>
      <c r="W269" s="76"/>
    </row>
    <row r="270" spans="1:23" ht="15.75" customHeight="1" x14ac:dyDescent="0.45">
      <c r="A270" s="88" t="b">
        <f t="shared" si="64"/>
        <v>1</v>
      </c>
      <c r="B270" s="80">
        <v>43979</v>
      </c>
      <c r="C270" s="74">
        <v>163.550003</v>
      </c>
      <c r="D270" s="78">
        <f t="shared" si="65"/>
        <v>9.7549051691367961E-3</v>
      </c>
      <c r="E270" s="75"/>
      <c r="F270" s="80">
        <v>43979</v>
      </c>
      <c r="G270" s="74">
        <v>28.889999</v>
      </c>
      <c r="H270" s="78">
        <f t="shared" si="66"/>
        <v>-5.865108964968746E-2</v>
      </c>
      <c r="I270" s="75"/>
      <c r="J270" s="87"/>
      <c r="K270" s="87">
        <f t="shared" si="67"/>
        <v>-0.18857781654563952</v>
      </c>
      <c r="L270" s="87"/>
      <c r="M270" s="81">
        <f t="shared" si="68"/>
        <v>118.99738112634772</v>
      </c>
      <c r="N270" s="81">
        <f t="shared" si="69"/>
        <v>16.09650080446848</v>
      </c>
      <c r="O270" s="81">
        <f t="shared" si="70"/>
        <v>135.0938819308162</v>
      </c>
      <c r="P270" s="78">
        <f t="shared" si="71"/>
        <v>1.0870592894849374E-3</v>
      </c>
      <c r="Q270" s="86"/>
      <c r="R270" s="76"/>
      <c r="S270" s="82"/>
      <c r="T270" s="76"/>
      <c r="U270" s="78"/>
      <c r="V270" s="76"/>
      <c r="W270" s="76"/>
    </row>
    <row r="271" spans="1:23" ht="15.75" customHeight="1" x14ac:dyDescent="0.45">
      <c r="A271" s="88" t="b">
        <f t="shared" si="64"/>
        <v>1</v>
      </c>
      <c r="B271" s="80">
        <v>43978</v>
      </c>
      <c r="C271" s="74">
        <v>161.970001</v>
      </c>
      <c r="D271" s="78">
        <f t="shared" si="65"/>
        <v>-1.237804268292686E-2</v>
      </c>
      <c r="E271" s="75"/>
      <c r="F271" s="80">
        <v>43978</v>
      </c>
      <c r="G271" s="74">
        <v>30.690000999999999</v>
      </c>
      <c r="H271" s="78">
        <f t="shared" si="66"/>
        <v>3.8930262730864529E-2</v>
      </c>
      <c r="I271" s="75"/>
      <c r="J271" s="87"/>
      <c r="K271" s="87">
        <f t="shared" si="67"/>
        <v>-0.18924875012778281</v>
      </c>
      <c r="L271" s="87"/>
      <c r="M271" s="81">
        <f t="shared" si="68"/>
        <v>117.84778713841982</v>
      </c>
      <c r="N271" s="81">
        <f t="shared" si="69"/>
        <v>17.099399199897459</v>
      </c>
      <c r="O271" s="81">
        <f t="shared" si="70"/>
        <v>134.94718633831727</v>
      </c>
      <c r="P271" s="78">
        <f t="shared" si="71"/>
        <v>-6.1588319259783253E-3</v>
      </c>
      <c r="Q271" s="86"/>
      <c r="R271" s="76"/>
      <c r="S271" s="82"/>
      <c r="T271" s="76"/>
      <c r="U271" s="78"/>
      <c r="V271" s="76"/>
      <c r="W271" s="76"/>
    </row>
    <row r="272" spans="1:23" ht="15.75" customHeight="1" x14ac:dyDescent="0.45">
      <c r="A272" s="88" t="b">
        <f t="shared" si="64"/>
        <v>1</v>
      </c>
      <c r="B272" s="80">
        <v>43977</v>
      </c>
      <c r="C272" s="74">
        <v>164</v>
      </c>
      <c r="D272" s="78">
        <f t="shared" si="65"/>
        <v>-4.1272057070876444E-2</v>
      </c>
      <c r="E272" s="75"/>
      <c r="F272" s="80">
        <v>43977</v>
      </c>
      <c r="G272" s="74">
        <v>29.540001</v>
      </c>
      <c r="H272" s="78">
        <f t="shared" si="66"/>
        <v>0.1629921653543307</v>
      </c>
      <c r="I272" s="75"/>
      <c r="J272" s="87"/>
      <c r="K272" s="87">
        <f t="shared" si="67"/>
        <v>-0.18811542617246019</v>
      </c>
      <c r="L272" s="87"/>
      <c r="M272" s="81">
        <f t="shared" si="68"/>
        <v>119.32479453834695</v>
      </c>
      <c r="N272" s="81">
        <f t="shared" si="69"/>
        <v>16.458659270306644</v>
      </c>
      <c r="O272" s="81">
        <f t="shared" si="70"/>
        <v>135.7834538086536</v>
      </c>
      <c r="P272" s="78">
        <f t="shared" si="71"/>
        <v>-2.0417344616177502E-2</v>
      </c>
      <c r="Q272" s="86"/>
      <c r="R272" s="76"/>
      <c r="S272" s="82"/>
      <c r="T272" s="76"/>
      <c r="U272" s="78"/>
      <c r="V272" s="76"/>
      <c r="W272" s="76"/>
    </row>
    <row r="273" spans="1:23" ht="15.75" customHeight="1" x14ac:dyDescent="0.45">
      <c r="A273" s="88" t="b">
        <f t="shared" si="64"/>
        <v>1</v>
      </c>
      <c r="B273" s="80">
        <v>43973</v>
      </c>
      <c r="C273" s="74">
        <v>171.05999800000001</v>
      </c>
      <c r="D273" s="78">
        <f t="shared" si="65"/>
        <v>-5.6385572611670209E-3</v>
      </c>
      <c r="E273" s="75"/>
      <c r="F273" s="80">
        <v>43973</v>
      </c>
      <c r="G273" s="74">
        <v>25.4</v>
      </c>
      <c r="H273" s="78">
        <f t="shared" si="66"/>
        <v>-1.7027863777089869E-2</v>
      </c>
      <c r="I273" s="75"/>
      <c r="J273" s="87"/>
      <c r="K273" s="87">
        <f t="shared" si="67"/>
        <v>-0.16955475832569084</v>
      </c>
      <c r="L273" s="87"/>
      <c r="M273" s="81">
        <f t="shared" si="68"/>
        <v>124.46157997000026</v>
      </c>
      <c r="N273" s="81">
        <f t="shared" si="69"/>
        <v>14.15199496661455</v>
      </c>
      <c r="O273" s="81">
        <f t="shared" si="70"/>
        <v>138.61357493661481</v>
      </c>
      <c r="P273" s="78">
        <f t="shared" si="71"/>
        <v>-6.8134515798444761E-3</v>
      </c>
      <c r="Q273" s="86"/>
      <c r="R273" s="76"/>
      <c r="S273" s="82"/>
      <c r="T273" s="76"/>
      <c r="U273" s="78"/>
      <c r="V273" s="76"/>
      <c r="W273" s="76"/>
    </row>
    <row r="274" spans="1:23" ht="15.75" customHeight="1" x14ac:dyDescent="0.45">
      <c r="A274" s="88" t="b">
        <f t="shared" si="64"/>
        <v>1</v>
      </c>
      <c r="B274" s="80">
        <v>43972</v>
      </c>
      <c r="C274" s="74">
        <v>172.029999</v>
      </c>
      <c r="D274" s="78">
        <f t="shared" si="65"/>
        <v>-1.9660343507188149E-2</v>
      </c>
      <c r="E274" s="75"/>
      <c r="F274" s="80">
        <v>43972</v>
      </c>
      <c r="G274" s="74">
        <v>25.84</v>
      </c>
      <c r="H274" s="78">
        <f t="shared" si="66"/>
        <v>3.7334403853873876E-2</v>
      </c>
      <c r="I274" s="75"/>
      <c r="J274" s="87"/>
      <c r="K274" s="87">
        <f t="shared" si="67"/>
        <v>-0.17087145506733317</v>
      </c>
      <c r="L274" s="87"/>
      <c r="M274" s="81">
        <f t="shared" si="68"/>
        <v>125.16734320187216</v>
      </c>
      <c r="N274" s="81">
        <f t="shared" si="69"/>
        <v>14.39714763532756</v>
      </c>
      <c r="O274" s="81">
        <f t="shared" si="70"/>
        <v>139.56449083719971</v>
      </c>
      <c r="P274" s="78">
        <f t="shared" si="71"/>
        <v>-1.4072262946227987E-2</v>
      </c>
      <c r="Q274" s="86"/>
      <c r="R274" s="76"/>
      <c r="S274" s="82"/>
      <c r="T274" s="76"/>
      <c r="U274" s="78"/>
      <c r="V274" s="76"/>
      <c r="W274" s="76"/>
    </row>
    <row r="275" spans="1:23" ht="15.75" customHeight="1" x14ac:dyDescent="0.45">
      <c r="A275" s="88" t="b">
        <f t="shared" si="64"/>
        <v>1</v>
      </c>
      <c r="B275" s="80">
        <v>43971</v>
      </c>
      <c r="C275" s="74">
        <v>175.479996</v>
      </c>
      <c r="D275" s="78">
        <f t="shared" si="65"/>
        <v>1.0363905300249554E-2</v>
      </c>
      <c r="E275" s="75"/>
      <c r="F275" s="80">
        <v>43971</v>
      </c>
      <c r="G275" s="74">
        <v>24.91</v>
      </c>
      <c r="H275" s="78">
        <f t="shared" si="66"/>
        <v>5.1942567567567544E-2</v>
      </c>
      <c r="I275" s="75"/>
      <c r="J275" s="87"/>
      <c r="K275" s="87">
        <f t="shared" si="67"/>
        <v>-0.16789401489166877</v>
      </c>
      <c r="L275" s="87"/>
      <c r="M275" s="81">
        <f t="shared" si="68"/>
        <v>127.6775272456704</v>
      </c>
      <c r="N275" s="81">
        <f t="shared" si="69"/>
        <v>13.878984040093249</v>
      </c>
      <c r="O275" s="81">
        <f t="shared" si="70"/>
        <v>141.55651128576366</v>
      </c>
      <c r="P275" s="78">
        <f t="shared" si="71"/>
        <v>1.4294610074375713E-2</v>
      </c>
      <c r="Q275" s="86"/>
      <c r="R275" s="76"/>
      <c r="S275" s="82"/>
      <c r="T275" s="76"/>
      <c r="U275" s="78"/>
      <c r="V275" s="76"/>
      <c r="W275" s="76"/>
    </row>
    <row r="276" spans="1:23" ht="15.75" customHeight="1" x14ac:dyDescent="0.45">
      <c r="A276" s="88" t="b">
        <f t="shared" si="64"/>
        <v>1</v>
      </c>
      <c r="B276" s="80">
        <v>43970</v>
      </c>
      <c r="C276" s="74">
        <v>173.679993</v>
      </c>
      <c r="D276" s="78">
        <f t="shared" si="65"/>
        <v>5.4587351331746303E-2</v>
      </c>
      <c r="E276" s="75"/>
      <c r="F276" s="80">
        <v>43970</v>
      </c>
      <c r="G276" s="74">
        <v>23.68</v>
      </c>
      <c r="H276" s="78">
        <f t="shared" si="66"/>
        <v>-1.8648943997055412E-2</v>
      </c>
      <c r="I276" s="75"/>
      <c r="J276" s="87"/>
      <c r="K276" s="87">
        <f t="shared" si="67"/>
        <v>-0.16831213268418224</v>
      </c>
      <c r="L276" s="87"/>
      <c r="M276" s="81">
        <f t="shared" si="68"/>
        <v>126.36786268382035</v>
      </c>
      <c r="N276" s="81">
        <f t="shared" si="69"/>
        <v>13.193670898009158</v>
      </c>
      <c r="O276" s="81">
        <f t="shared" si="70"/>
        <v>139.56153358182951</v>
      </c>
      <c r="P276" s="78">
        <f t="shared" si="71"/>
        <v>4.7199277600949996E-2</v>
      </c>
      <c r="Q276" s="86"/>
      <c r="R276" s="76"/>
      <c r="S276" s="82"/>
      <c r="T276" s="76"/>
      <c r="U276" s="78"/>
      <c r="V276" s="76"/>
      <c r="W276" s="76"/>
    </row>
    <row r="277" spans="1:23" ht="15.75" customHeight="1" x14ac:dyDescent="0.45">
      <c r="A277" s="88" t="b">
        <f t="shared" si="64"/>
        <v>1</v>
      </c>
      <c r="B277" s="80">
        <v>43969</v>
      </c>
      <c r="C277" s="74">
        <v>164.69000199999999</v>
      </c>
      <c r="D277" s="78">
        <f t="shared" si="65"/>
        <v>-5.7999198558609022E-2</v>
      </c>
      <c r="E277" s="75"/>
      <c r="F277" s="80">
        <v>43969</v>
      </c>
      <c r="G277" s="74">
        <v>24.129999000000002</v>
      </c>
      <c r="H277" s="78">
        <f t="shared" si="66"/>
        <v>0.21134533132530109</v>
      </c>
      <c r="I277" s="75"/>
      <c r="J277" s="87"/>
      <c r="K277" s="87">
        <f t="shared" si="67"/>
        <v>-0.16845152828438464</v>
      </c>
      <c r="L277" s="87"/>
      <c r="M277" s="81">
        <f t="shared" si="68"/>
        <v>119.82683323884115</v>
      </c>
      <c r="N277" s="81">
        <f t="shared" si="69"/>
        <v>13.44439466111867</v>
      </c>
      <c r="O277" s="81">
        <f t="shared" si="70"/>
        <v>133.27122789995983</v>
      </c>
      <c r="P277" s="78">
        <f t="shared" si="71"/>
        <v>-3.6384518450388925E-2</v>
      </c>
      <c r="Q277" s="86"/>
      <c r="R277" s="76"/>
      <c r="S277" s="82"/>
      <c r="T277" s="76"/>
      <c r="U277" s="78"/>
      <c r="V277" s="76"/>
      <c r="W277" s="76"/>
    </row>
    <row r="278" spans="1:23" ht="15.75" customHeight="1" x14ac:dyDescent="0.45">
      <c r="A278" s="88" t="b">
        <f t="shared" si="64"/>
        <v>1</v>
      </c>
      <c r="B278" s="80">
        <v>43966</v>
      </c>
      <c r="C278" s="74">
        <v>174.83000200000001</v>
      </c>
      <c r="D278" s="78">
        <f t="shared" si="65"/>
        <v>4.1212541451669749E-2</v>
      </c>
      <c r="E278" s="75"/>
      <c r="F278" s="80">
        <v>43966</v>
      </c>
      <c r="G278" s="74">
        <v>19.920000000000002</v>
      </c>
      <c r="H278" s="78">
        <f t="shared" si="66"/>
        <v>-1.8719163483702506E-2</v>
      </c>
      <c r="I278" s="75"/>
      <c r="J278" s="87"/>
      <c r="K278" s="87">
        <f t="shared" si="67"/>
        <v>-0.137242024976309</v>
      </c>
      <c r="L278" s="87"/>
      <c r="M278" s="81">
        <f t="shared" si="68"/>
        <v>127.20459797432187</v>
      </c>
      <c r="N278" s="81">
        <f t="shared" si="69"/>
        <v>11.098729910825273</v>
      </c>
      <c r="O278" s="81">
        <f t="shared" si="70"/>
        <v>138.30332788514716</v>
      </c>
      <c r="P278" s="78">
        <f t="shared" si="71"/>
        <v>3.6134222360213908E-2</v>
      </c>
      <c r="Q278" s="86"/>
      <c r="R278" s="76"/>
      <c r="S278" s="82"/>
      <c r="T278" s="76"/>
      <c r="U278" s="78"/>
      <c r="V278" s="76"/>
      <c r="W278" s="76"/>
    </row>
    <row r="279" spans="1:23" ht="15.75" customHeight="1" x14ac:dyDescent="0.45">
      <c r="A279" s="88" t="b">
        <f t="shared" si="64"/>
        <v>1</v>
      </c>
      <c r="B279" s="80">
        <v>43965</v>
      </c>
      <c r="C279" s="74">
        <v>167.91000399999999</v>
      </c>
      <c r="D279" s="78">
        <f t="shared" si="65"/>
        <v>4.6069463001492394E-3</v>
      </c>
      <c r="E279" s="75"/>
      <c r="F279" s="80">
        <v>43965</v>
      </c>
      <c r="G279" s="74">
        <v>20.299999</v>
      </c>
      <c r="H279" s="78">
        <f t="shared" si="66"/>
        <v>-1.9797200376494462E-2</v>
      </c>
      <c r="I279" s="75"/>
      <c r="J279" s="87"/>
      <c r="K279" s="87">
        <f t="shared" si="67"/>
        <v>-0.1369289450816101</v>
      </c>
      <c r="L279" s="87"/>
      <c r="M279" s="81">
        <f t="shared" si="68"/>
        <v>122.16967517215251</v>
      </c>
      <c r="N279" s="81">
        <f t="shared" si="69"/>
        <v>11.310452113003167</v>
      </c>
      <c r="O279" s="81">
        <f t="shared" si="70"/>
        <v>133.48012728515567</v>
      </c>
      <c r="P279" s="78">
        <f t="shared" si="71"/>
        <v>2.4920359026114891E-3</v>
      </c>
      <c r="Q279" s="86"/>
      <c r="R279" s="76"/>
      <c r="S279" s="82"/>
      <c r="T279" s="76"/>
      <c r="U279" s="78"/>
      <c r="V279" s="76"/>
      <c r="W279" s="76"/>
    </row>
    <row r="280" spans="1:23" ht="15.75" customHeight="1" x14ac:dyDescent="0.45">
      <c r="A280" s="88" t="b">
        <f t="shared" si="64"/>
        <v>1</v>
      </c>
      <c r="B280" s="80">
        <v>43964</v>
      </c>
      <c r="C280" s="74">
        <v>167.13999899999999</v>
      </c>
      <c r="D280" s="78">
        <f t="shared" si="65"/>
        <v>3.7878826783108277E-2</v>
      </c>
      <c r="E280" s="75"/>
      <c r="F280" s="80">
        <v>43964</v>
      </c>
      <c r="G280" s="74">
        <v>20.709999</v>
      </c>
      <c r="H280" s="78">
        <f t="shared" si="66"/>
        <v>-9.0070342706502715E-2</v>
      </c>
      <c r="I280" s="75"/>
      <c r="J280" s="87"/>
      <c r="K280" s="87">
        <f t="shared" si="67"/>
        <v>-0.13583946902929062</v>
      </c>
      <c r="L280" s="87"/>
      <c r="M280" s="81">
        <f t="shared" si="68"/>
        <v>121.60942707203971</v>
      </c>
      <c r="N280" s="81">
        <f t="shared" si="69"/>
        <v>11.538889827031198</v>
      </c>
      <c r="O280" s="81">
        <f t="shared" si="70"/>
        <v>133.14831689907089</v>
      </c>
      <c r="P280" s="78">
        <f t="shared" si="71"/>
        <v>2.5383593716252983E-2</v>
      </c>
      <c r="Q280" s="86"/>
      <c r="R280" s="76"/>
      <c r="S280" s="82"/>
      <c r="T280" s="76"/>
      <c r="U280" s="78"/>
      <c r="V280" s="76"/>
      <c r="W280" s="76"/>
    </row>
    <row r="281" spans="1:23" ht="15.75" customHeight="1" x14ac:dyDescent="0.45">
      <c r="A281" s="88" t="b">
        <f t="shared" si="64"/>
        <v>1</v>
      </c>
      <c r="B281" s="80">
        <v>43963</v>
      </c>
      <c r="C281" s="74">
        <v>161.03999300000001</v>
      </c>
      <c r="D281" s="78">
        <f t="shared" si="65"/>
        <v>-3.2676616594824903E-2</v>
      </c>
      <c r="E281" s="75"/>
      <c r="F281" s="80">
        <v>43963</v>
      </c>
      <c r="G281" s="74">
        <v>22.76</v>
      </c>
      <c r="H281" s="78">
        <f t="shared" si="66"/>
        <v>-5.0479726761774146E-2</v>
      </c>
      <c r="I281" s="75"/>
      <c r="J281" s="87"/>
      <c r="K281" s="87">
        <f t="shared" si="67"/>
        <v>-0.13034275826311814</v>
      </c>
      <c r="L281" s="87"/>
      <c r="M281" s="81">
        <f t="shared" si="68"/>
        <v>117.17112242184044</v>
      </c>
      <c r="N281" s="81">
        <f t="shared" si="69"/>
        <v>12.681078954336506</v>
      </c>
      <c r="O281" s="81">
        <f t="shared" si="70"/>
        <v>129.85220137617694</v>
      </c>
      <c r="P281" s="78">
        <f t="shared" si="71"/>
        <v>-3.4444590004645947E-2</v>
      </c>
      <c r="Q281" s="86"/>
      <c r="R281" s="76"/>
      <c r="S281" s="82"/>
      <c r="T281" s="76"/>
      <c r="U281" s="78"/>
      <c r="V281" s="76"/>
      <c r="W281" s="76"/>
    </row>
    <row r="282" spans="1:23" ht="15.75" customHeight="1" x14ac:dyDescent="0.45">
      <c r="A282" s="88" t="b">
        <f t="shared" si="64"/>
        <v>1</v>
      </c>
      <c r="B282" s="80">
        <v>43962</v>
      </c>
      <c r="C282" s="74">
        <v>166.479996</v>
      </c>
      <c r="D282" s="78">
        <f t="shared" si="65"/>
        <v>7.1299886922775668E-2</v>
      </c>
      <c r="E282" s="75"/>
      <c r="F282" s="80">
        <v>43962</v>
      </c>
      <c r="G282" s="74">
        <v>23.969999000000001</v>
      </c>
      <c r="H282" s="78">
        <f t="shared" si="66"/>
        <v>-5.7041738788355612E-2</v>
      </c>
      <c r="I282" s="75"/>
      <c r="J282" s="87"/>
      <c r="K282" s="87">
        <f t="shared" si="67"/>
        <v>-0.13547715532495738</v>
      </c>
      <c r="L282" s="87"/>
      <c r="M282" s="81">
        <f t="shared" si="68"/>
        <v>121.1292153502733</v>
      </c>
      <c r="N282" s="81">
        <f t="shared" si="69"/>
        <v>13.355248236132121</v>
      </c>
      <c r="O282" s="81">
        <f t="shared" si="70"/>
        <v>134.48446358640541</v>
      </c>
      <c r="P282" s="78">
        <f t="shared" si="71"/>
        <v>5.7013076683925412E-2</v>
      </c>
      <c r="Q282" s="86"/>
      <c r="R282" s="76"/>
      <c r="S282" s="82"/>
      <c r="T282" s="76"/>
      <c r="U282" s="78"/>
      <c r="V282" s="76"/>
      <c r="W282" s="76"/>
    </row>
    <row r="283" spans="1:23" ht="15.75" customHeight="1" x14ac:dyDescent="0.45">
      <c r="A283" s="88" t="b">
        <f t="shared" si="64"/>
        <v>1</v>
      </c>
      <c r="B283" s="80">
        <v>43959</v>
      </c>
      <c r="C283" s="74">
        <v>155.39999399999999</v>
      </c>
      <c r="D283" s="78">
        <f t="shared" si="65"/>
        <v>-1.5209182220357831E-2</v>
      </c>
      <c r="E283" s="75"/>
      <c r="F283" s="80">
        <v>43959</v>
      </c>
      <c r="G283" s="74">
        <v>25.42</v>
      </c>
      <c r="H283" s="78">
        <f t="shared" si="66"/>
        <v>0.11736263736263752</v>
      </c>
      <c r="I283" s="75"/>
      <c r="J283" s="87"/>
      <c r="K283" s="87">
        <f t="shared" si="67"/>
        <v>-0.12906904471733815</v>
      </c>
      <c r="L283" s="87"/>
      <c r="M283" s="81">
        <f t="shared" si="68"/>
        <v>113.06751436164845</v>
      </c>
      <c r="N283" s="81">
        <f t="shared" si="69"/>
        <v>14.163138269737871</v>
      </c>
      <c r="O283" s="81">
        <f t="shared" si="70"/>
        <v>127.23065263138632</v>
      </c>
      <c r="P283" s="78">
        <f t="shared" si="71"/>
        <v>-2.0283443310040727E-3</v>
      </c>
      <c r="Q283" s="86"/>
      <c r="R283" s="76"/>
      <c r="S283" s="82"/>
      <c r="T283" s="76"/>
      <c r="U283" s="78"/>
      <c r="V283" s="76"/>
      <c r="W283" s="76"/>
    </row>
    <row r="284" spans="1:23" ht="15.75" customHeight="1" x14ac:dyDescent="0.45">
      <c r="A284" s="88" t="b">
        <f t="shared" si="64"/>
        <v>1</v>
      </c>
      <c r="B284" s="80">
        <v>43958</v>
      </c>
      <c r="C284" s="74">
        <v>157.800003</v>
      </c>
      <c r="D284" s="78">
        <f t="shared" si="65"/>
        <v>5.4883396079507873E-2</v>
      </c>
      <c r="E284" s="75"/>
      <c r="F284" s="80">
        <v>43958</v>
      </c>
      <c r="G284" s="74">
        <v>22.75</v>
      </c>
      <c r="H284" s="78">
        <f t="shared" si="66"/>
        <v>-6.9838498472283295E-3</v>
      </c>
      <c r="I284" s="75"/>
      <c r="J284" s="87"/>
      <c r="K284" s="87">
        <f t="shared" si="67"/>
        <v>-0.12227376431695354</v>
      </c>
      <c r="L284" s="87"/>
      <c r="M284" s="81">
        <f t="shared" si="68"/>
        <v>114.81373741539957</v>
      </c>
      <c r="N284" s="81">
        <f t="shared" si="69"/>
        <v>12.675507302774843</v>
      </c>
      <c r="O284" s="81">
        <f t="shared" si="70"/>
        <v>127.48924471817442</v>
      </c>
      <c r="P284" s="78">
        <f t="shared" si="71"/>
        <v>4.8389297869370518E-2</v>
      </c>
      <c r="Q284" s="86"/>
      <c r="R284" s="76"/>
      <c r="S284" s="82"/>
      <c r="T284" s="76"/>
      <c r="U284" s="78"/>
      <c r="V284" s="76"/>
      <c r="W284" s="76"/>
    </row>
    <row r="285" spans="1:23" ht="15.75" customHeight="1" x14ac:dyDescent="0.45">
      <c r="A285" s="88" t="b">
        <f t="shared" si="64"/>
        <v>1</v>
      </c>
      <c r="B285" s="80">
        <v>43957</v>
      </c>
      <c r="C285" s="74">
        <v>149.58999600000001</v>
      </c>
      <c r="D285" s="78">
        <f t="shared" si="65"/>
        <v>3.2937362031753015E-2</v>
      </c>
      <c r="E285" s="75"/>
      <c r="F285" s="80">
        <v>43957</v>
      </c>
      <c r="G285" s="74">
        <v>22.91</v>
      </c>
      <c r="H285" s="78">
        <f t="shared" si="66"/>
        <v>-5.0165876858794478E-2</v>
      </c>
      <c r="I285" s="75"/>
      <c r="J285" s="87"/>
      <c r="K285" s="87">
        <f t="shared" si="67"/>
        <v>-0.12330521505753632</v>
      </c>
      <c r="L285" s="87"/>
      <c r="M285" s="81">
        <f t="shared" si="68"/>
        <v>108.84021669324476</v>
      </c>
      <c r="N285" s="81">
        <f t="shared" si="69"/>
        <v>12.764653727761392</v>
      </c>
      <c r="O285" s="81">
        <f t="shared" si="70"/>
        <v>121.60487042100615</v>
      </c>
      <c r="P285" s="78">
        <f t="shared" si="71"/>
        <v>2.3537274137962472E-2</v>
      </c>
      <c r="Q285" s="86"/>
      <c r="R285" s="76"/>
      <c r="S285" s="82"/>
      <c r="T285" s="76"/>
      <c r="U285" s="78"/>
      <c r="V285" s="76"/>
      <c r="W285" s="76"/>
    </row>
    <row r="286" spans="1:23" ht="15.75" customHeight="1" x14ac:dyDescent="0.45">
      <c r="A286" s="88" t="b">
        <f t="shared" si="64"/>
        <v>1</v>
      </c>
      <c r="B286" s="80">
        <v>43956</v>
      </c>
      <c r="C286" s="74">
        <v>144.820007</v>
      </c>
      <c r="D286" s="78">
        <f t="shared" si="65"/>
        <v>9.6207820744453887E-3</v>
      </c>
      <c r="E286" s="75"/>
      <c r="F286" s="80">
        <v>43956</v>
      </c>
      <c r="G286" s="74">
        <v>24.120000999999998</v>
      </c>
      <c r="H286" s="78">
        <f t="shared" si="66"/>
        <v>-4.5130601741884546E-2</v>
      </c>
      <c r="I286" s="75"/>
      <c r="J286" s="87"/>
      <c r="K286" s="87">
        <f t="shared" si="67"/>
        <v>-0.12103564324202556</v>
      </c>
      <c r="L286" s="87"/>
      <c r="M286" s="81">
        <f t="shared" si="68"/>
        <v>105.36961939217662</v>
      </c>
      <c r="N286" s="81">
        <f t="shared" si="69"/>
        <v>13.43882412388732</v>
      </c>
      <c r="O286" s="81">
        <f t="shared" si="70"/>
        <v>118.80844351606393</v>
      </c>
      <c r="P286" s="78">
        <f t="shared" si="71"/>
        <v>3.1147573621141955E-3</v>
      </c>
      <c r="Q286" s="86"/>
      <c r="R286" s="76"/>
      <c r="S286" s="82"/>
      <c r="T286" s="76"/>
      <c r="U286" s="78"/>
      <c r="V286" s="76"/>
      <c r="W286" s="76"/>
    </row>
    <row r="287" spans="1:23" ht="15.75" customHeight="1" x14ac:dyDescent="0.45">
      <c r="A287" s="88" t="b">
        <f t="shared" si="64"/>
        <v>1</v>
      </c>
      <c r="B287" s="80">
        <v>43955</v>
      </c>
      <c r="C287" s="74">
        <v>143.44000199999999</v>
      </c>
      <c r="D287" s="78">
        <f t="shared" si="65"/>
        <v>3.5219428914829987E-2</v>
      </c>
      <c r="E287" s="75"/>
      <c r="F287" s="80">
        <v>43955</v>
      </c>
      <c r="G287" s="74">
        <v>25.26</v>
      </c>
      <c r="H287" s="78">
        <f t="shared" si="66"/>
        <v>-5.1089442107834504E-2</v>
      </c>
      <c r="I287" s="75"/>
      <c r="J287" s="87"/>
      <c r="K287" s="87">
        <f t="shared" si="67"/>
        <v>-0.12129454721576652</v>
      </c>
      <c r="L287" s="87"/>
      <c r="M287" s="81">
        <f t="shared" si="68"/>
        <v>104.365541263598</v>
      </c>
      <c r="N287" s="81">
        <f t="shared" si="69"/>
        <v>14.073991844751323</v>
      </c>
      <c r="O287" s="81">
        <f t="shared" si="70"/>
        <v>118.43953310834932</v>
      </c>
      <c r="P287" s="78">
        <f t="shared" si="71"/>
        <v>2.4150274369504343E-2</v>
      </c>
      <c r="Q287" s="86"/>
      <c r="R287" s="76"/>
      <c r="S287" s="82"/>
      <c r="T287" s="76"/>
      <c r="U287" s="78"/>
      <c r="V287" s="76"/>
      <c r="W287" s="76"/>
    </row>
    <row r="288" spans="1:23" ht="15.75" customHeight="1" x14ac:dyDescent="0.45">
      <c r="A288" s="88" t="b">
        <f t="shared" si="64"/>
        <v>1</v>
      </c>
      <c r="B288" s="80">
        <v>43952</v>
      </c>
      <c r="C288" s="74">
        <v>138.55999800000001</v>
      </c>
      <c r="D288" s="78">
        <f t="shared" si="65"/>
        <v>2.5079529852475302E-2</v>
      </c>
      <c r="E288" s="75"/>
      <c r="F288" s="80">
        <v>43952</v>
      </c>
      <c r="G288" s="74">
        <v>26.620000999999998</v>
      </c>
      <c r="H288" s="78">
        <f t="shared" si="66"/>
        <v>-0.10006757944557132</v>
      </c>
      <c r="I288" s="75"/>
      <c r="J288" s="87"/>
      <c r="K288" s="87">
        <f t="shared" si="67"/>
        <v>-0.11940750021538804</v>
      </c>
      <c r="L288" s="87"/>
      <c r="M288" s="81">
        <f t="shared" si="68"/>
        <v>100.81489812551075</v>
      </c>
      <c r="N288" s="81">
        <f t="shared" si="69"/>
        <v>14.831737014302139</v>
      </c>
      <c r="O288" s="81">
        <f t="shared" si="70"/>
        <v>115.64663513981289</v>
      </c>
      <c r="P288" s="78">
        <f t="shared" si="71"/>
        <v>7.1177166362879074E-3</v>
      </c>
      <c r="Q288" s="86"/>
      <c r="R288" s="76"/>
      <c r="S288" s="82"/>
      <c r="T288" s="76"/>
      <c r="U288" s="78"/>
      <c r="V288" s="76"/>
      <c r="W288" s="76"/>
    </row>
    <row r="289" spans="1:23" ht="15.75" customHeight="1" x14ac:dyDescent="0.45">
      <c r="A289" s="88" t="b">
        <f t="shared" si="64"/>
        <v>1</v>
      </c>
      <c r="B289" s="80">
        <v>43951</v>
      </c>
      <c r="C289" s="74">
        <v>135.16999799999999</v>
      </c>
      <c r="D289" s="78">
        <f t="shared" si="65"/>
        <v>-7.7211894516982404E-2</v>
      </c>
      <c r="E289" s="75"/>
      <c r="F289" s="80">
        <v>43951</v>
      </c>
      <c r="G289" s="74">
        <v>29.58</v>
      </c>
      <c r="H289" s="78">
        <f t="shared" si="66"/>
        <v>-5.2226820000859431E-2</v>
      </c>
      <c r="I289" s="75"/>
      <c r="J289" s="87"/>
      <c r="K289" s="87">
        <f t="shared" si="67"/>
        <v>-0.11702090985928733</v>
      </c>
      <c r="L289" s="87"/>
      <c r="M289" s="81">
        <f t="shared" si="68"/>
        <v>98.348367311577832</v>
      </c>
      <c r="N289" s="81">
        <f t="shared" si="69"/>
        <v>16.480945319388127</v>
      </c>
      <c r="O289" s="81">
        <f t="shared" si="70"/>
        <v>114.82931263096596</v>
      </c>
      <c r="P289" s="78">
        <f t="shared" si="71"/>
        <v>-7.3707169974090658E-2</v>
      </c>
      <c r="Q289" s="86"/>
      <c r="R289" s="76"/>
      <c r="S289" s="82"/>
      <c r="T289" s="76"/>
      <c r="U289" s="78"/>
      <c r="V289" s="76"/>
      <c r="W289" s="76"/>
    </row>
    <row r="290" spans="1:23" ht="15.75" customHeight="1" x14ac:dyDescent="0.45">
      <c r="A290" s="88" t="b">
        <f t="shared" si="64"/>
        <v>1</v>
      </c>
      <c r="B290" s="80">
        <v>43950</v>
      </c>
      <c r="C290" s="74">
        <v>146.479996</v>
      </c>
      <c r="D290" s="78">
        <f t="shared" si="65"/>
        <v>-6.5339490394719868E-2</v>
      </c>
      <c r="E290" s="75"/>
      <c r="F290" s="80">
        <v>43950</v>
      </c>
      <c r="G290" s="74">
        <v>31.209999</v>
      </c>
      <c r="H290" s="78">
        <f t="shared" si="66"/>
        <v>0.12104881465517248</v>
      </c>
      <c r="I290" s="75"/>
      <c r="J290" s="87"/>
      <c r="K290" s="87">
        <f t="shared" si="67"/>
        <v>-0.12950288169468294</v>
      </c>
      <c r="L290" s="87"/>
      <c r="M290" s="81">
        <f t="shared" si="68"/>
        <v>106.57741113827976</v>
      </c>
      <c r="N290" s="81">
        <f t="shared" si="69"/>
        <v>17.389123966773433</v>
      </c>
      <c r="O290" s="81">
        <f t="shared" si="70"/>
        <v>123.9665351050532</v>
      </c>
      <c r="P290" s="78">
        <f t="shared" si="71"/>
        <v>-4.302073860445077E-2</v>
      </c>
      <c r="Q290" s="86"/>
      <c r="R290" s="76"/>
      <c r="S290" s="82"/>
      <c r="T290" s="76"/>
      <c r="U290" s="78"/>
      <c r="V290" s="76"/>
      <c r="W290" s="76"/>
    </row>
    <row r="291" spans="1:23" ht="15.75" customHeight="1" x14ac:dyDescent="0.45">
      <c r="A291" s="88" t="b">
        <f t="shared" si="64"/>
        <v>1</v>
      </c>
      <c r="B291" s="80">
        <v>43949</v>
      </c>
      <c r="C291" s="74">
        <v>156.720001</v>
      </c>
      <c r="D291" s="78">
        <f t="shared" si="65"/>
        <v>-4.7873661681397617E-2</v>
      </c>
      <c r="E291" s="75"/>
      <c r="F291" s="80">
        <v>43949</v>
      </c>
      <c r="G291" s="74">
        <v>27.84</v>
      </c>
      <c r="H291" s="78">
        <f t="shared" si="66"/>
        <v>0.11359999999999992</v>
      </c>
      <c r="I291" s="75"/>
      <c r="J291" s="87"/>
      <c r="K291" s="87">
        <f t="shared" si="67"/>
        <v>-0.10500236857140764</v>
      </c>
      <c r="L291" s="87"/>
      <c r="M291" s="81">
        <f t="shared" si="68"/>
        <v>114.02793853277149</v>
      </c>
      <c r="N291" s="81">
        <f t="shared" si="69"/>
        <v>15.511477947659412</v>
      </c>
      <c r="O291" s="81">
        <f t="shared" si="70"/>
        <v>129.5394164804309</v>
      </c>
      <c r="P291" s="78">
        <f t="shared" si="71"/>
        <v>-3.1049820405331996E-2</v>
      </c>
      <c r="Q291" s="86"/>
      <c r="R291" s="76"/>
      <c r="S291" s="82"/>
      <c r="T291" s="76"/>
      <c r="U291" s="78"/>
      <c r="V291" s="76"/>
      <c r="W291" s="76"/>
    </row>
    <row r="292" spans="1:23" ht="15.75" customHeight="1" x14ac:dyDescent="0.45">
      <c r="A292" s="88" t="b">
        <f t="shared" si="64"/>
        <v>1</v>
      </c>
      <c r="B292" s="80">
        <v>43948</v>
      </c>
      <c r="C292" s="74">
        <v>164.60000600000001</v>
      </c>
      <c r="D292" s="78">
        <f t="shared" si="65"/>
        <v>3.6523947672721491E-2</v>
      </c>
      <c r="E292" s="75"/>
      <c r="F292" s="80">
        <v>43948</v>
      </c>
      <c r="G292" s="74">
        <v>25</v>
      </c>
      <c r="H292" s="78">
        <f t="shared" si="66"/>
        <v>-2.1909194910375462E-2</v>
      </c>
      <c r="I292" s="75"/>
      <c r="J292" s="87"/>
      <c r="K292" s="87">
        <f t="shared" si="67"/>
        <v>-8.6780492653282318E-2</v>
      </c>
      <c r="L292" s="87"/>
      <c r="M292" s="81">
        <f t="shared" si="68"/>
        <v>119.761353030248</v>
      </c>
      <c r="N292" s="81">
        <f t="shared" si="69"/>
        <v>13.929128904148179</v>
      </c>
      <c r="O292" s="81">
        <f t="shared" si="70"/>
        <v>133.69048193439619</v>
      </c>
      <c r="P292" s="78">
        <f t="shared" si="71"/>
        <v>3.0112029154017783E-2</v>
      </c>
      <c r="Q292" s="86"/>
      <c r="R292" s="76"/>
      <c r="S292" s="82"/>
      <c r="T292" s="76"/>
      <c r="U292" s="78"/>
      <c r="V292" s="76"/>
      <c r="W292" s="76"/>
    </row>
    <row r="293" spans="1:23" ht="15.75" customHeight="1" x14ac:dyDescent="0.45">
      <c r="A293" s="88" t="b">
        <f t="shared" si="64"/>
        <v>1</v>
      </c>
      <c r="B293" s="80">
        <v>43945</v>
      </c>
      <c r="C293" s="74">
        <v>158.800003</v>
      </c>
      <c r="D293" s="78">
        <f t="shared" si="65"/>
        <v>-6.0855125929508036E-2</v>
      </c>
      <c r="E293" s="75"/>
      <c r="F293" s="80">
        <v>43945</v>
      </c>
      <c r="G293" s="74">
        <v>25.559999000000001</v>
      </c>
      <c r="H293" s="78">
        <f t="shared" si="66"/>
        <v>-6.2208400552425935E-3</v>
      </c>
      <c r="I293" s="75"/>
      <c r="J293" s="87"/>
      <c r="K293" s="87">
        <f t="shared" si="67"/>
        <v>-8.3689135548944152E-2</v>
      </c>
      <c r="L293" s="87"/>
      <c r="M293" s="81">
        <f t="shared" si="68"/>
        <v>115.54132762599923</v>
      </c>
      <c r="N293" s="81">
        <f t="shared" si="69"/>
        <v>14.241140834435942</v>
      </c>
      <c r="O293" s="81">
        <f t="shared" si="70"/>
        <v>129.78246846043518</v>
      </c>
      <c r="P293" s="78">
        <f t="shared" si="71"/>
        <v>-5.5155260712902887E-2</v>
      </c>
      <c r="Q293" s="86"/>
      <c r="R293" s="76"/>
      <c r="S293" s="82"/>
      <c r="T293" s="76"/>
      <c r="U293" s="78"/>
      <c r="V293" s="76"/>
      <c r="W293" s="76"/>
    </row>
    <row r="294" spans="1:23" ht="15.75" customHeight="1" x14ac:dyDescent="0.45">
      <c r="A294" s="88" t="b">
        <f t="shared" si="64"/>
        <v>1</v>
      </c>
      <c r="B294" s="80">
        <v>43944</v>
      </c>
      <c r="C294" s="74">
        <v>169.08999600000001</v>
      </c>
      <c r="D294" s="78">
        <f t="shared" si="65"/>
        <v>0.12539098835274554</v>
      </c>
      <c r="E294" s="75"/>
      <c r="F294" s="80">
        <v>43944</v>
      </c>
      <c r="G294" s="74">
        <v>25.719999000000001</v>
      </c>
      <c r="H294" s="78">
        <f t="shared" si="66"/>
        <v>-6.1823804552697537E-3</v>
      </c>
      <c r="I294" s="75"/>
      <c r="J294" s="87"/>
      <c r="K294" s="87">
        <f t="shared" si="67"/>
        <v>-8.3725319318927474E-2</v>
      </c>
      <c r="L294" s="87"/>
      <c r="M294" s="81">
        <f t="shared" si="68"/>
        <v>123.02822579993844</v>
      </c>
      <c r="N294" s="81">
        <f t="shared" si="69"/>
        <v>14.330287259422491</v>
      </c>
      <c r="O294" s="81">
        <f t="shared" si="70"/>
        <v>137.35851305936092</v>
      </c>
      <c r="P294" s="78">
        <f t="shared" si="71"/>
        <v>0.11005871447739946</v>
      </c>
      <c r="Q294" s="86"/>
      <c r="R294" s="76"/>
      <c r="S294" s="82"/>
      <c r="T294" s="76"/>
      <c r="U294" s="78"/>
      <c r="V294" s="76"/>
      <c r="W294" s="76"/>
    </row>
    <row r="295" spans="1:23" ht="15.75" customHeight="1" x14ac:dyDescent="0.45">
      <c r="A295" s="88" t="b">
        <f t="shared" si="64"/>
        <v>1</v>
      </c>
      <c r="B295" s="80">
        <v>43943</v>
      </c>
      <c r="C295" s="74">
        <v>150.25</v>
      </c>
      <c r="D295" s="78">
        <f t="shared" si="65"/>
        <v>4.8719172228123941E-2</v>
      </c>
      <c r="E295" s="75"/>
      <c r="F295" s="80">
        <v>43943</v>
      </c>
      <c r="G295" s="74">
        <v>25.879999000000002</v>
      </c>
      <c r="H295" s="78">
        <f t="shared" si="66"/>
        <v>-7.1736014050789554E-2</v>
      </c>
      <c r="I295" s="75"/>
      <c r="J295" s="87"/>
      <c r="K295" s="87">
        <f t="shared" si="67"/>
        <v>-8.9780577054174734E-2</v>
      </c>
      <c r="L295" s="87"/>
      <c r="M295" s="81">
        <f t="shared" si="68"/>
        <v>109.32042914260137</v>
      </c>
      <c r="N295" s="81">
        <f t="shared" si="69"/>
        <v>14.419433684409039</v>
      </c>
      <c r="O295" s="81">
        <f t="shared" si="70"/>
        <v>123.73986282701041</v>
      </c>
      <c r="P295" s="78">
        <f t="shared" si="71"/>
        <v>3.309727444629007E-2</v>
      </c>
      <c r="Q295" s="86"/>
      <c r="R295" s="76"/>
      <c r="S295" s="82"/>
      <c r="T295" s="76"/>
      <c r="U295" s="78"/>
      <c r="V295" s="76"/>
      <c r="W295" s="76"/>
    </row>
    <row r="296" spans="1:23" ht="15.75" customHeight="1" x14ac:dyDescent="0.45">
      <c r="A296" s="88" t="b">
        <f t="shared" si="64"/>
        <v>1</v>
      </c>
      <c r="B296" s="80">
        <v>43942</v>
      </c>
      <c r="C296" s="74">
        <v>143.270004</v>
      </c>
      <c r="D296" s="78">
        <f t="shared" si="65"/>
        <v>-3.8391843801871106E-2</v>
      </c>
      <c r="E296" s="75"/>
      <c r="F296" s="80">
        <v>43942</v>
      </c>
      <c r="G296" s="74">
        <v>27.879999000000002</v>
      </c>
      <c r="H296" s="78">
        <f t="shared" si="66"/>
        <v>3.238502942119359E-3</v>
      </c>
      <c r="I296" s="75"/>
      <c r="J296" s="87"/>
      <c r="K296" s="87">
        <f t="shared" si="67"/>
        <v>-8.4354883246416962E-2</v>
      </c>
      <c r="L296" s="87"/>
      <c r="M296" s="81">
        <f t="shared" si="68"/>
        <v>104.24185238297646</v>
      </c>
      <c r="N296" s="81">
        <f t="shared" si="69"/>
        <v>15.533763996740893</v>
      </c>
      <c r="O296" s="81">
        <f t="shared" si="70"/>
        <v>119.77561637971735</v>
      </c>
      <c r="P296" s="78">
        <f t="shared" si="71"/>
        <v>-3.3188820287078258E-2</v>
      </c>
      <c r="Q296" s="86"/>
      <c r="R296" s="76"/>
      <c r="S296" s="82"/>
      <c r="T296" s="76"/>
      <c r="U296" s="78"/>
      <c r="V296" s="76"/>
      <c r="W296" s="76"/>
    </row>
    <row r="297" spans="1:23" ht="15.75" customHeight="1" x14ac:dyDescent="0.45">
      <c r="A297" s="88" t="b">
        <f t="shared" si="64"/>
        <v>1</v>
      </c>
      <c r="B297" s="80">
        <v>43941</v>
      </c>
      <c r="C297" s="74">
        <v>148.990005</v>
      </c>
      <c r="D297" s="78">
        <f t="shared" si="65"/>
        <v>-7.1304345879040776E-3</v>
      </c>
      <c r="E297" s="75"/>
      <c r="F297" s="80">
        <v>43941</v>
      </c>
      <c r="G297" s="74">
        <v>27.790001</v>
      </c>
      <c r="H297" s="78">
        <f t="shared" si="66"/>
        <v>-4.4360350756533662E-2</v>
      </c>
      <c r="I297" s="75"/>
      <c r="J297" s="87"/>
      <c r="K297" s="87">
        <f t="shared" si="67"/>
        <v>-8.2475318727174424E-2</v>
      </c>
      <c r="L297" s="87"/>
      <c r="M297" s="81">
        <f t="shared" si="68"/>
        <v>108.40366911519682</v>
      </c>
      <c r="N297" s="81">
        <f t="shared" si="69"/>
        <v>15.483620247016272</v>
      </c>
      <c r="O297" s="81">
        <f t="shared" si="70"/>
        <v>123.8872893622131</v>
      </c>
      <c r="P297" s="78">
        <f t="shared" si="71"/>
        <v>-1.1941335251704821E-2</v>
      </c>
      <c r="Q297" s="86"/>
      <c r="R297" s="76"/>
      <c r="S297" s="82"/>
      <c r="T297" s="76"/>
      <c r="U297" s="78"/>
      <c r="V297" s="76"/>
      <c r="W297" s="76"/>
    </row>
    <row r="298" spans="1:23" ht="15.75" customHeight="1" x14ac:dyDescent="0.45">
      <c r="A298" s="88" t="b">
        <f t="shared" si="64"/>
        <v>1</v>
      </c>
      <c r="B298" s="80">
        <v>43938</v>
      </c>
      <c r="C298" s="74">
        <v>150.05999800000001</v>
      </c>
      <c r="D298" s="78">
        <f t="shared" si="65"/>
        <v>-1.331006300113291E-3</v>
      </c>
      <c r="E298" s="75"/>
      <c r="F298" s="80">
        <v>43938</v>
      </c>
      <c r="G298" s="74">
        <v>29.08</v>
      </c>
      <c r="H298" s="78">
        <f t="shared" si="66"/>
        <v>3.0840164155978789E-2</v>
      </c>
      <c r="I298" s="75"/>
      <c r="J298" s="87"/>
      <c r="K298" s="87">
        <f t="shared" si="67"/>
        <v>-8.4368427022626355E-2</v>
      </c>
      <c r="L298" s="87"/>
      <c r="M298" s="81">
        <f t="shared" si="68"/>
        <v>109.18218554740702</v>
      </c>
      <c r="N298" s="81">
        <f t="shared" si="69"/>
        <v>16.202362741305162</v>
      </c>
      <c r="O298" s="81">
        <f t="shared" si="70"/>
        <v>125.38454828871218</v>
      </c>
      <c r="P298" s="78">
        <f t="shared" si="71"/>
        <v>2.7127633150141328E-3</v>
      </c>
      <c r="Q298" s="86"/>
      <c r="R298" s="76"/>
      <c r="S298" s="82"/>
      <c r="T298" s="76"/>
      <c r="U298" s="78"/>
      <c r="V298" s="76"/>
      <c r="W298" s="76"/>
    </row>
    <row r="299" spans="1:23" ht="15.75" customHeight="1" x14ac:dyDescent="0.45">
      <c r="A299" s="88" t="b">
        <f t="shared" si="64"/>
        <v>1</v>
      </c>
      <c r="B299" s="80">
        <v>43937</v>
      </c>
      <c r="C299" s="74">
        <v>150.259995</v>
      </c>
      <c r="D299" s="78">
        <f t="shared" si="65"/>
        <v>-8.5774809788530249E-3</v>
      </c>
      <c r="E299" s="75"/>
      <c r="F299" s="80">
        <v>43937</v>
      </c>
      <c r="G299" s="74">
        <v>28.209999</v>
      </c>
      <c r="H299" s="78">
        <f t="shared" si="66"/>
        <v>-0.1145637754374208</v>
      </c>
      <c r="I299" s="75"/>
      <c r="J299" s="87"/>
      <c r="K299" s="87">
        <f t="shared" si="67"/>
        <v>-8.6527108366328265E-2</v>
      </c>
      <c r="L299" s="87"/>
      <c r="M299" s="81">
        <f t="shared" si="68"/>
        <v>109.32770140675632</v>
      </c>
      <c r="N299" s="81">
        <f t="shared" si="69"/>
        <v>15.717628498275651</v>
      </c>
      <c r="O299" s="81">
        <f t="shared" si="70"/>
        <v>125.04532990503196</v>
      </c>
      <c r="P299" s="78">
        <f t="shared" si="71"/>
        <v>-2.3273007655781108E-2</v>
      </c>
      <c r="Q299" s="86"/>
      <c r="R299" s="76"/>
      <c r="S299" s="82"/>
      <c r="T299" s="76"/>
      <c r="U299" s="78"/>
      <c r="V299" s="76"/>
      <c r="W299" s="76"/>
    </row>
    <row r="300" spans="1:23" ht="15.75" customHeight="1" x14ac:dyDescent="0.45">
      <c r="A300" s="88" t="b">
        <f t="shared" si="64"/>
        <v>1</v>
      </c>
      <c r="B300" s="80">
        <v>43936</v>
      </c>
      <c r="C300" s="74">
        <v>151.55999800000001</v>
      </c>
      <c r="D300" s="78">
        <f t="shared" si="65"/>
        <v>6.815137830820639E-2</v>
      </c>
      <c r="E300" s="75"/>
      <c r="F300" s="80">
        <v>43936</v>
      </c>
      <c r="G300" s="74">
        <v>31.860001</v>
      </c>
      <c r="H300" s="78">
        <f t="shared" si="66"/>
        <v>3.106799352750822E-2</v>
      </c>
      <c r="I300" s="75"/>
      <c r="J300" s="87"/>
      <c r="K300" s="87">
        <f t="shared" si="67"/>
        <v>-9.3553398062311832E-2</v>
      </c>
      <c r="L300" s="87"/>
      <c r="M300" s="81">
        <f t="shared" si="68"/>
        <v>110.27357086330653</v>
      </c>
      <c r="N300" s="81">
        <f t="shared" si="69"/>
        <v>17.7512824326116</v>
      </c>
      <c r="O300" s="81">
        <f t="shared" si="70"/>
        <v>128.02485329591812</v>
      </c>
      <c r="P300" s="78">
        <f t="shared" si="71"/>
        <v>6.2851084687118863E-2</v>
      </c>
      <c r="Q300" s="86"/>
      <c r="R300" s="76"/>
      <c r="S300" s="82"/>
      <c r="T300" s="76"/>
      <c r="U300" s="78"/>
      <c r="V300" s="76"/>
      <c r="W300" s="76"/>
    </row>
    <row r="301" spans="1:23" ht="15.75" customHeight="1" x14ac:dyDescent="0.45">
      <c r="A301" s="88" t="b">
        <f t="shared" si="64"/>
        <v>1</v>
      </c>
      <c r="B301" s="80">
        <v>43935</v>
      </c>
      <c r="C301" s="74">
        <v>141.88999899999999</v>
      </c>
      <c r="D301" s="78">
        <f t="shared" si="65"/>
        <v>4.3922903824645365E-2</v>
      </c>
      <c r="E301" s="75"/>
      <c r="F301" s="80">
        <v>43935</v>
      </c>
      <c r="G301" s="74">
        <v>30.9</v>
      </c>
      <c r="H301" s="78">
        <f t="shared" si="66"/>
        <v>6.883431338637136E-2</v>
      </c>
      <c r="I301" s="75"/>
      <c r="J301" s="87"/>
      <c r="K301" s="87">
        <f t="shared" si="67"/>
        <v>-0.10144264922448774</v>
      </c>
      <c r="L301" s="87"/>
      <c r="M301" s="81">
        <f t="shared" si="68"/>
        <v>103.23777425439785</v>
      </c>
      <c r="N301" s="81">
        <f t="shared" si="69"/>
        <v>17.21640332552715</v>
      </c>
      <c r="O301" s="81">
        <f t="shared" si="70"/>
        <v>120.454177579925</v>
      </c>
      <c r="P301" s="78">
        <f t="shared" si="71"/>
        <v>4.7412105437739438E-2</v>
      </c>
      <c r="Q301" s="86"/>
      <c r="R301" s="76"/>
      <c r="S301" s="82"/>
      <c r="T301" s="76"/>
      <c r="U301" s="78"/>
      <c r="V301" s="76"/>
      <c r="W301" s="76"/>
    </row>
    <row r="302" spans="1:23" ht="15.75" customHeight="1" x14ac:dyDescent="0.45">
      <c r="A302" s="88" t="b">
        <f t="shared" si="64"/>
        <v>1</v>
      </c>
      <c r="B302" s="80">
        <v>43934</v>
      </c>
      <c r="C302" s="74">
        <v>135.91999799999999</v>
      </c>
      <c r="D302" s="78">
        <f t="shared" si="65"/>
        <v>9.163919216706784E-2</v>
      </c>
      <c r="E302" s="75"/>
      <c r="F302" s="80">
        <v>43934</v>
      </c>
      <c r="G302" s="74">
        <v>28.91</v>
      </c>
      <c r="H302" s="78">
        <f t="shared" si="66"/>
        <v>-8.2222222222222197E-2</v>
      </c>
      <c r="I302" s="75"/>
      <c r="J302" s="87"/>
      <c r="K302" s="87">
        <f t="shared" si="67"/>
        <v>-0.11105801234314701</v>
      </c>
      <c r="L302" s="87"/>
      <c r="M302" s="81">
        <f t="shared" si="68"/>
        <v>98.894059969527575</v>
      </c>
      <c r="N302" s="81">
        <f t="shared" si="69"/>
        <v>16.107644664756958</v>
      </c>
      <c r="O302" s="81">
        <f t="shared" si="70"/>
        <v>115.00170463428454</v>
      </c>
      <c r="P302" s="78">
        <f t="shared" si="71"/>
        <v>6.3422931783368108E-2</v>
      </c>
      <c r="Q302" s="86"/>
      <c r="R302" s="76"/>
      <c r="S302" s="82"/>
      <c r="T302" s="76"/>
      <c r="U302" s="78"/>
      <c r="V302" s="76"/>
      <c r="W302" s="76"/>
    </row>
    <row r="303" spans="1:23" ht="15.75" customHeight="1" x14ac:dyDescent="0.45">
      <c r="A303" s="88" t="b">
        <f t="shared" si="64"/>
        <v>1</v>
      </c>
      <c r="B303" s="80">
        <v>43930</v>
      </c>
      <c r="C303" s="74">
        <v>124.510002</v>
      </c>
      <c r="D303" s="78">
        <f t="shared" si="65"/>
        <v>5.6871268260271224E-2</v>
      </c>
      <c r="E303" s="75"/>
      <c r="F303" s="80">
        <v>43930</v>
      </c>
      <c r="G303" s="74">
        <v>31.5</v>
      </c>
      <c r="H303" s="78">
        <f t="shared" si="66"/>
        <v>0.14503816793893121</v>
      </c>
      <c r="I303" s="75"/>
      <c r="J303" s="87"/>
      <c r="K303" s="87">
        <f t="shared" si="67"/>
        <v>-9.2247333965940884E-2</v>
      </c>
      <c r="L303" s="87"/>
      <c r="M303" s="81">
        <f t="shared" si="68"/>
        <v>90.592258576946108</v>
      </c>
      <c r="N303" s="81">
        <f t="shared" si="69"/>
        <v>17.55070241922671</v>
      </c>
      <c r="O303" s="81">
        <f t="shared" si="70"/>
        <v>108.14296099617282</v>
      </c>
      <c r="P303" s="78">
        <f t="shared" si="71"/>
        <v>7.0245388309710277E-2</v>
      </c>
      <c r="Q303" s="86"/>
      <c r="R303" s="76"/>
      <c r="S303" s="82"/>
      <c r="T303" s="76"/>
      <c r="U303" s="78"/>
      <c r="V303" s="76"/>
      <c r="W303" s="76"/>
    </row>
    <row r="304" spans="1:23" ht="15.75" customHeight="1" x14ac:dyDescent="0.45">
      <c r="A304" s="88" t="b">
        <f t="shared" si="64"/>
        <v>1</v>
      </c>
      <c r="B304" s="80">
        <v>43929</v>
      </c>
      <c r="C304" s="74">
        <v>117.80999799999999</v>
      </c>
      <c r="D304" s="78">
        <f t="shared" si="65"/>
        <v>3.5692290109889946E-2</v>
      </c>
      <c r="E304" s="75"/>
      <c r="F304" s="80">
        <v>43929</v>
      </c>
      <c r="G304" s="74">
        <v>27.51</v>
      </c>
      <c r="H304" s="78">
        <f t="shared" si="66"/>
        <v>0.12377450980392157</v>
      </c>
      <c r="I304" s="75"/>
      <c r="J304" s="87"/>
      <c r="K304" s="87">
        <f t="shared" si="67"/>
        <v>-0.11975207310608402</v>
      </c>
      <c r="L304" s="87"/>
      <c r="M304" s="81">
        <f t="shared" si="68"/>
        <v>85.717401255567424</v>
      </c>
      <c r="N304" s="81">
        <f t="shared" si="69"/>
        <v>15.32761344612466</v>
      </c>
      <c r="O304" s="81">
        <f t="shared" si="70"/>
        <v>101.04501470169208</v>
      </c>
      <c r="P304" s="78">
        <f t="shared" si="71"/>
        <v>4.8154469887667029E-2</v>
      </c>
      <c r="Q304" s="86"/>
      <c r="R304" s="76"/>
      <c r="S304" s="82"/>
      <c r="T304" s="76"/>
      <c r="U304" s="78"/>
      <c r="V304" s="76"/>
      <c r="W304" s="76"/>
    </row>
    <row r="305" spans="1:23" ht="15.75" customHeight="1" x14ac:dyDescent="0.45">
      <c r="A305" s="88" t="b">
        <f t="shared" si="64"/>
        <v>1</v>
      </c>
      <c r="B305" s="80">
        <v>43928</v>
      </c>
      <c r="C305" s="74">
        <v>113.75</v>
      </c>
      <c r="D305" s="78">
        <f t="shared" si="65"/>
        <v>-7.4751926553572101E-2</v>
      </c>
      <c r="E305" s="75"/>
      <c r="F305" s="80">
        <v>43928</v>
      </c>
      <c r="G305" s="74">
        <v>24.48</v>
      </c>
      <c r="H305" s="78">
        <f t="shared" si="66"/>
        <v>1.9150707743547102E-2</v>
      </c>
      <c r="I305" s="75"/>
      <c r="J305" s="87"/>
      <c r="K305" s="87">
        <f t="shared" si="67"/>
        <v>-0.13615230729207256</v>
      </c>
      <c r="L305" s="87"/>
      <c r="M305" s="81">
        <f t="shared" si="68"/>
        <v>82.763386455713174</v>
      </c>
      <c r="N305" s="81">
        <f t="shared" si="69"/>
        <v>13.639403022941901</v>
      </c>
      <c r="O305" s="81">
        <f t="shared" si="70"/>
        <v>96.40278947865508</v>
      </c>
      <c r="P305" s="78">
        <f t="shared" si="71"/>
        <v>-6.253105962964367E-2</v>
      </c>
      <c r="Q305" s="86"/>
      <c r="R305" s="76"/>
      <c r="S305" s="82"/>
      <c r="T305" s="76"/>
      <c r="U305" s="78"/>
      <c r="V305" s="76"/>
      <c r="W305" s="76"/>
    </row>
    <row r="306" spans="1:23" ht="15.75" customHeight="1" x14ac:dyDescent="0.45">
      <c r="A306" s="88" t="b">
        <f t="shared" si="64"/>
        <v>1</v>
      </c>
      <c r="B306" s="80">
        <v>43927</v>
      </c>
      <c r="C306" s="74">
        <v>122.94000200000001</v>
      </c>
      <c r="D306" s="78">
        <f t="shared" si="65"/>
        <v>-4.1029603144218441E-2</v>
      </c>
      <c r="E306" s="75"/>
      <c r="F306" s="80">
        <v>43927</v>
      </c>
      <c r="G306" s="74">
        <v>24.02</v>
      </c>
      <c r="H306" s="78">
        <f t="shared" si="66"/>
        <v>4.9366581448955005E-2</v>
      </c>
      <c r="I306" s="75"/>
      <c r="J306" s="87"/>
      <c r="K306" s="87">
        <f t="shared" si="67"/>
        <v>-0.12998270615193819</v>
      </c>
      <c r="L306" s="87"/>
      <c r="M306" s="81">
        <f t="shared" si="68"/>
        <v>89.449941946304634</v>
      </c>
      <c r="N306" s="81">
        <f t="shared" si="69"/>
        <v>13.383107051105574</v>
      </c>
      <c r="O306" s="81">
        <f t="shared" si="70"/>
        <v>102.8330489974102</v>
      </c>
      <c r="P306" s="78">
        <f t="shared" si="71"/>
        <v>-3.0156619975190813E-2</v>
      </c>
      <c r="Q306" s="86"/>
      <c r="R306" s="76"/>
      <c r="S306" s="82"/>
      <c r="T306" s="76"/>
      <c r="U306" s="78"/>
      <c r="V306" s="76"/>
      <c r="W306" s="76"/>
    </row>
    <row r="307" spans="1:23" ht="15.75" customHeight="1" x14ac:dyDescent="0.45">
      <c r="A307" s="88" t="b">
        <f t="shared" si="64"/>
        <v>1</v>
      </c>
      <c r="B307" s="80">
        <v>43924</v>
      </c>
      <c r="C307" s="74">
        <v>128.199997</v>
      </c>
      <c r="D307" s="78">
        <f t="shared" si="65"/>
        <v>5.1422922988599851E-2</v>
      </c>
      <c r="E307" s="75"/>
      <c r="F307" s="80">
        <v>43924</v>
      </c>
      <c r="G307" s="74">
        <v>22.889999</v>
      </c>
      <c r="H307" s="78">
        <f t="shared" si="66"/>
        <v>-2.2630273270708878E-2</v>
      </c>
      <c r="I307" s="75"/>
      <c r="J307" s="87"/>
      <c r="K307" s="87">
        <f t="shared" si="67"/>
        <v>-0.12051869852181429</v>
      </c>
      <c r="L307" s="87"/>
      <c r="M307" s="81">
        <f t="shared" si="68"/>
        <v>93.277062816107872</v>
      </c>
      <c r="N307" s="81">
        <f t="shared" si="69"/>
        <v>12.753509867472921</v>
      </c>
      <c r="O307" s="81">
        <f t="shared" si="70"/>
        <v>106.0305726835808</v>
      </c>
      <c r="P307" s="78">
        <f t="shared" si="71"/>
        <v>4.1927354281511953E-2</v>
      </c>
      <c r="Q307" s="86"/>
      <c r="R307" s="76"/>
      <c r="S307" s="82"/>
      <c r="T307" s="76"/>
      <c r="U307" s="78"/>
      <c r="V307" s="76"/>
      <c r="W307" s="76"/>
    </row>
    <row r="308" spans="1:23" ht="15.75" customHeight="1" x14ac:dyDescent="0.45">
      <c r="A308" s="88" t="b">
        <f t="shared" si="64"/>
        <v>1</v>
      </c>
      <c r="B308" s="80">
        <v>43923</v>
      </c>
      <c r="C308" s="74">
        <v>121.93</v>
      </c>
      <c r="D308" s="78">
        <f t="shared" si="65"/>
        <v>-0.10999999999999999</v>
      </c>
      <c r="E308" s="75"/>
      <c r="F308" s="80">
        <v>43923</v>
      </c>
      <c r="G308" s="74">
        <v>23.42</v>
      </c>
      <c r="H308" s="78">
        <f t="shared" si="66"/>
        <v>-8.6939571150097317E-2</v>
      </c>
      <c r="I308" s="75"/>
      <c r="J308" s="87"/>
      <c r="K308" s="87">
        <f t="shared" si="67"/>
        <v>-0.11635448864792865</v>
      </c>
      <c r="L308" s="87"/>
      <c r="M308" s="81">
        <f t="shared" si="68"/>
        <v>88.715074378418549</v>
      </c>
      <c r="N308" s="81">
        <f t="shared" si="69"/>
        <v>13.048807957406019</v>
      </c>
      <c r="O308" s="81">
        <f t="shared" si="70"/>
        <v>101.76388233582458</v>
      </c>
      <c r="P308" s="78">
        <f t="shared" si="71"/>
        <v>-0.10710836291448678</v>
      </c>
      <c r="Q308" s="86"/>
      <c r="R308" s="76"/>
      <c r="S308" s="82"/>
      <c r="T308" s="76"/>
      <c r="U308" s="78"/>
      <c r="V308" s="76"/>
      <c r="W308" s="76"/>
    </row>
    <row r="309" spans="1:23" ht="15.75" customHeight="1" x14ac:dyDescent="0.45">
      <c r="A309" s="88" t="b">
        <f t="shared" si="64"/>
        <v>1</v>
      </c>
      <c r="B309" s="80">
        <v>43922</v>
      </c>
      <c r="C309" s="74">
        <v>137</v>
      </c>
      <c r="D309" s="78">
        <f t="shared" si="65"/>
        <v>-6.2414421790802699E-2</v>
      </c>
      <c r="E309" s="75"/>
      <c r="F309" s="80">
        <v>43922</v>
      </c>
      <c r="G309" s="74">
        <v>25.65</v>
      </c>
      <c r="H309" s="78">
        <f t="shared" si="66"/>
        <v>-0.18700472858969031</v>
      </c>
      <c r="I309" s="75"/>
      <c r="J309" s="87"/>
      <c r="K309" s="87">
        <f t="shared" si="67"/>
        <v>-0.15184403590128512</v>
      </c>
      <c r="L309" s="87"/>
      <c r="M309" s="81">
        <f t="shared" si="68"/>
        <v>99.679858852155675</v>
      </c>
      <c r="N309" s="81">
        <f t="shared" si="69"/>
        <v>14.291286255656034</v>
      </c>
      <c r="O309" s="81">
        <f t="shared" si="70"/>
        <v>113.97114510781171</v>
      </c>
      <c r="P309" s="78">
        <f t="shared" si="71"/>
        <v>-8.0091771183915195E-2</v>
      </c>
      <c r="Q309" s="86"/>
      <c r="R309" s="76"/>
      <c r="S309" s="82"/>
      <c r="T309" s="76"/>
      <c r="U309" s="78"/>
      <c r="V309" s="76"/>
      <c r="W309" s="76"/>
    </row>
    <row r="310" spans="1:23" ht="15.75" customHeight="1" x14ac:dyDescent="0.45">
      <c r="A310" s="88" t="b">
        <f t="shared" si="64"/>
        <v>1</v>
      </c>
      <c r="B310" s="80">
        <v>43921</v>
      </c>
      <c r="C310" s="74">
        <v>146.11999499999999</v>
      </c>
      <c r="D310" s="78">
        <f t="shared" si="65"/>
        <v>-3.1548315497471169E-2</v>
      </c>
      <c r="E310" s="75"/>
      <c r="F310" s="80">
        <v>43921</v>
      </c>
      <c r="G310" s="74">
        <v>31.549999</v>
      </c>
      <c r="H310" s="78">
        <f t="shared" si="66"/>
        <v>4.6087500000000059E-2</v>
      </c>
      <c r="I310" s="75"/>
      <c r="J310" s="87"/>
      <c r="K310" s="87">
        <f t="shared" si="67"/>
        <v>-0.20540649876805392</v>
      </c>
      <c r="L310" s="87"/>
      <c r="M310" s="81">
        <f t="shared" si="68"/>
        <v>106.31547793487366</v>
      </c>
      <c r="N310" s="81">
        <f t="shared" si="69"/>
        <v>17.578560119869849</v>
      </c>
      <c r="O310" s="81">
        <f t="shared" si="70"/>
        <v>123.8940380547435</v>
      </c>
      <c r="P310" s="78">
        <f t="shared" si="71"/>
        <v>-2.1242026643871981E-2</v>
      </c>
      <c r="Q310" s="86"/>
      <c r="R310" s="76"/>
      <c r="S310" s="82"/>
      <c r="T310" s="76"/>
      <c r="U310" s="78"/>
      <c r="V310" s="76"/>
      <c r="W310" s="76"/>
    </row>
    <row r="311" spans="1:23" ht="15.75" customHeight="1" x14ac:dyDescent="0.45">
      <c r="A311" s="88" t="b">
        <f t="shared" si="64"/>
        <v>1</v>
      </c>
      <c r="B311" s="80">
        <v>43920</v>
      </c>
      <c r="C311" s="74">
        <v>150.88000500000001</v>
      </c>
      <c r="D311" s="78">
        <f t="shared" si="65"/>
        <v>-5.4053527766383391E-3</v>
      </c>
      <c r="E311" s="75"/>
      <c r="F311" s="80">
        <v>43920</v>
      </c>
      <c r="G311" s="74">
        <v>30.16</v>
      </c>
      <c r="H311" s="78">
        <f t="shared" si="66"/>
        <v>-8.1607795371498315E-2</v>
      </c>
      <c r="I311" s="75"/>
      <c r="J311" s="87"/>
      <c r="K311" s="87">
        <f t="shared" si="67"/>
        <v>-0.19945909444825266</v>
      </c>
      <c r="L311" s="87"/>
      <c r="M311" s="81">
        <f t="shared" si="68"/>
        <v>109.77881461323024</v>
      </c>
      <c r="N311" s="81">
        <f t="shared" si="69"/>
        <v>16.804101109964364</v>
      </c>
      <c r="O311" s="81">
        <f t="shared" si="70"/>
        <v>126.5829157231946</v>
      </c>
      <c r="P311" s="78">
        <f t="shared" si="71"/>
        <v>-1.6241364157178695E-2</v>
      </c>
      <c r="Q311" s="86"/>
      <c r="R311" s="76"/>
      <c r="S311" s="82"/>
      <c r="T311" s="76"/>
      <c r="U311" s="78"/>
      <c r="V311" s="76"/>
      <c r="W311" s="76"/>
    </row>
    <row r="312" spans="1:23" ht="15.75" customHeight="1" x14ac:dyDescent="0.45">
      <c r="A312" s="88" t="b">
        <f t="shared" si="64"/>
        <v>1</v>
      </c>
      <c r="B312" s="80">
        <v>43917</v>
      </c>
      <c r="C312" s="74">
        <v>151.699997</v>
      </c>
      <c r="D312" s="78">
        <f t="shared" si="65"/>
        <v>7.4743205444273819E-2</v>
      </c>
      <c r="E312" s="75"/>
      <c r="F312" s="80">
        <v>43917</v>
      </c>
      <c r="G312" s="74">
        <v>32.840000000000003</v>
      </c>
      <c r="H312" s="78">
        <f t="shared" si="66"/>
        <v>-7.6230635055713925E-2</v>
      </c>
      <c r="I312" s="75"/>
      <c r="J312" s="87"/>
      <c r="K312" s="87">
        <f t="shared" si="67"/>
        <v>-0.2051649773536251</v>
      </c>
      <c r="L312" s="87"/>
      <c r="M312" s="81">
        <f t="shared" si="68"/>
        <v>110.37543276520027</v>
      </c>
      <c r="N312" s="81">
        <f t="shared" si="69"/>
        <v>18.297303728489052</v>
      </c>
      <c r="O312" s="81">
        <f t="shared" si="70"/>
        <v>128.67273649368931</v>
      </c>
      <c r="P312" s="78">
        <f t="shared" si="71"/>
        <v>5.0333314015410968E-2</v>
      </c>
      <c r="Q312" s="86"/>
      <c r="R312" s="76"/>
      <c r="S312" s="82"/>
      <c r="T312" s="76"/>
      <c r="U312" s="78"/>
      <c r="V312" s="76"/>
      <c r="W312" s="76"/>
    </row>
    <row r="313" spans="1:23" ht="15.75" customHeight="1" x14ac:dyDescent="0.45">
      <c r="A313" s="88" t="b">
        <f t="shared" si="64"/>
        <v>1</v>
      </c>
      <c r="B313" s="80">
        <v>43916</v>
      </c>
      <c r="C313" s="74">
        <v>141.14999399999999</v>
      </c>
      <c r="D313" s="78">
        <f t="shared" si="65"/>
        <v>2.2011389312784013E-2</v>
      </c>
      <c r="E313" s="75"/>
      <c r="F313" s="80">
        <v>43916</v>
      </c>
      <c r="G313" s="74">
        <v>35.549999</v>
      </c>
      <c r="H313" s="78">
        <f t="shared" si="66"/>
        <v>-2.8688498835437115E-2</v>
      </c>
      <c r="I313" s="75"/>
      <c r="J313" s="87"/>
      <c r="K313" s="87">
        <f t="shared" si="67"/>
        <v>-0.19117031959090836</v>
      </c>
      <c r="L313" s="87"/>
      <c r="M313" s="81">
        <f t="shared" si="68"/>
        <v>102.69935386060304</v>
      </c>
      <c r="N313" s="81">
        <f t="shared" si="69"/>
        <v>19.807220744533556</v>
      </c>
      <c r="O313" s="81">
        <f t="shared" si="70"/>
        <v>122.50657460513659</v>
      </c>
      <c r="P313" s="78">
        <f t="shared" si="71"/>
        <v>1.3458388043734004E-2</v>
      </c>
      <c r="Q313" s="86"/>
      <c r="R313" s="76"/>
      <c r="S313" s="82"/>
      <c r="T313" s="76"/>
      <c r="U313" s="78"/>
      <c r="V313" s="76"/>
      <c r="W313" s="76"/>
    </row>
    <row r="314" spans="1:23" ht="15.75" customHeight="1" x14ac:dyDescent="0.45">
      <c r="A314" s="88" t="b">
        <f t="shared" si="64"/>
        <v>1</v>
      </c>
      <c r="B314" s="80">
        <v>43915</v>
      </c>
      <c r="C314" s="74">
        <v>138.11000100000001</v>
      </c>
      <c r="D314" s="78">
        <f t="shared" si="65"/>
        <v>2.1674864267821059E-2</v>
      </c>
      <c r="E314" s="75"/>
      <c r="F314" s="80">
        <v>43915</v>
      </c>
      <c r="G314" s="74">
        <v>36.599997999999999</v>
      </c>
      <c r="H314" s="78">
        <f t="shared" si="66"/>
        <v>0.10909084848484851</v>
      </c>
      <c r="I314" s="75"/>
      <c r="J314" s="87"/>
      <c r="K314" s="87">
        <f t="shared" si="67"/>
        <v>-0.19070065609273615</v>
      </c>
      <c r="L314" s="87"/>
      <c r="M314" s="81">
        <f t="shared" si="68"/>
        <v>100.48748471351151</v>
      </c>
      <c r="N314" s="81">
        <f t="shared" si="69"/>
        <v>20.392243601342624</v>
      </c>
      <c r="O314" s="81">
        <f t="shared" si="70"/>
        <v>120.87972831485413</v>
      </c>
      <c r="P314" s="78">
        <f t="shared" si="71"/>
        <v>3.5442560564431513E-2</v>
      </c>
      <c r="Q314" s="86"/>
      <c r="R314" s="76"/>
      <c r="S314" s="82"/>
      <c r="T314" s="76"/>
      <c r="U314" s="78"/>
      <c r="V314" s="76"/>
      <c r="W314" s="76"/>
    </row>
    <row r="315" spans="1:23" ht="15.75" customHeight="1" x14ac:dyDescent="0.45">
      <c r="A315" s="88" t="b">
        <f t="shared" si="64"/>
        <v>1</v>
      </c>
      <c r="B315" s="80">
        <v>43914</v>
      </c>
      <c r="C315" s="74">
        <v>135.179993</v>
      </c>
      <c r="D315" s="78">
        <f t="shared" si="65"/>
        <v>-0.15279522001498147</v>
      </c>
      <c r="E315" s="75"/>
      <c r="F315" s="80">
        <v>43914</v>
      </c>
      <c r="G315" s="74">
        <v>33</v>
      </c>
      <c r="H315" s="78">
        <f t="shared" si="66"/>
        <v>0.25714285714285712</v>
      </c>
      <c r="I315" s="75"/>
      <c r="J315" s="87"/>
      <c r="K315" s="87">
        <f t="shared" si="67"/>
        <v>-0.20013898219937515</v>
      </c>
      <c r="L315" s="87"/>
      <c r="M315" s="81">
        <f t="shared" si="68"/>
        <v>98.355639575732766</v>
      </c>
      <c r="N315" s="81">
        <f t="shared" si="69"/>
        <v>18.386450153475597</v>
      </c>
      <c r="O315" s="81">
        <f t="shared" si="70"/>
        <v>116.74208972920836</v>
      </c>
      <c r="P315" s="78">
        <f t="shared" si="71"/>
        <v>-0.10692932393354704</v>
      </c>
      <c r="Q315" s="86"/>
      <c r="R315" s="76"/>
      <c r="S315" s="82"/>
      <c r="T315" s="76"/>
      <c r="U315" s="78"/>
      <c r="V315" s="76"/>
      <c r="W315" s="76"/>
    </row>
    <row r="316" spans="1:23" ht="15.75" customHeight="1" x14ac:dyDescent="0.45">
      <c r="A316" s="88" t="b">
        <f t="shared" si="64"/>
        <v>1</v>
      </c>
      <c r="B316" s="80">
        <v>43913</v>
      </c>
      <c r="C316" s="74">
        <v>159.55999800000001</v>
      </c>
      <c r="D316" s="78">
        <f t="shared" si="65"/>
        <v>0.22221366781584839</v>
      </c>
      <c r="E316" s="75"/>
      <c r="F316" s="80">
        <v>43913</v>
      </c>
      <c r="G316" s="74">
        <v>26.25</v>
      </c>
      <c r="H316" s="78">
        <f t="shared" si="66"/>
        <v>7.1428571428571397E-2</v>
      </c>
      <c r="I316" s="75"/>
      <c r="J316" s="87"/>
      <c r="K316" s="87">
        <f t="shared" si="67"/>
        <v>-4.2140876259547461E-2</v>
      </c>
      <c r="L316" s="87"/>
      <c r="M316" s="81">
        <f t="shared" si="68"/>
        <v>116.09429254810394</v>
      </c>
      <c r="N316" s="81">
        <f t="shared" si="69"/>
        <v>14.625585349355589</v>
      </c>
      <c r="O316" s="81">
        <f t="shared" si="70"/>
        <v>130.71987789745953</v>
      </c>
      <c r="P316" s="78">
        <f t="shared" si="71"/>
        <v>0.20326717253275994</v>
      </c>
      <c r="Q316" s="86"/>
      <c r="R316" s="76"/>
      <c r="S316" s="82"/>
      <c r="T316" s="76"/>
      <c r="U316" s="78"/>
      <c r="V316" s="76"/>
      <c r="W316" s="76"/>
    </row>
    <row r="317" spans="1:23" ht="15.75" customHeight="1" x14ac:dyDescent="0.45">
      <c r="A317" s="88" t="b">
        <f t="shared" si="64"/>
        <v>1</v>
      </c>
      <c r="B317" s="80">
        <v>43910</v>
      </c>
      <c r="C317" s="74">
        <v>130.550003</v>
      </c>
      <c r="D317" s="78">
        <f t="shared" si="65"/>
        <v>5.4779075416799161E-2</v>
      </c>
      <c r="E317" s="75"/>
      <c r="F317" s="80">
        <v>43910</v>
      </c>
      <c r="G317" s="74">
        <v>24.5</v>
      </c>
      <c r="H317" s="78">
        <f t="shared" si="66"/>
        <v>0.15131573537050125</v>
      </c>
      <c r="I317" s="75"/>
      <c r="J317" s="87"/>
      <c r="K317" s="87">
        <f t="shared" si="67"/>
        <v>-0.15010878998317856</v>
      </c>
      <c r="L317" s="87"/>
      <c r="M317" s="81">
        <f t="shared" si="68"/>
        <v>94.986904176558369</v>
      </c>
      <c r="N317" s="81">
        <f t="shared" si="69"/>
        <v>13.650546326065216</v>
      </c>
      <c r="O317" s="81">
        <f t="shared" si="70"/>
        <v>108.63745050262358</v>
      </c>
      <c r="P317" s="78">
        <f t="shared" si="71"/>
        <v>6.6010367583707152E-2</v>
      </c>
      <c r="Q317" s="86"/>
      <c r="R317" s="76"/>
      <c r="S317" s="82"/>
      <c r="T317" s="76"/>
      <c r="U317" s="78"/>
      <c r="V317" s="76"/>
      <c r="W317" s="76"/>
    </row>
    <row r="318" spans="1:23" ht="15.75" customHeight="1" x14ac:dyDescent="0.45">
      <c r="A318" s="88" t="b">
        <f t="shared" si="64"/>
        <v>1</v>
      </c>
      <c r="B318" s="80">
        <v>43909</v>
      </c>
      <c r="C318" s="74">
        <v>123.769997</v>
      </c>
      <c r="D318" s="78">
        <f t="shared" si="65"/>
        <v>4.2624867682797385E-2</v>
      </c>
      <c r="E318" s="75"/>
      <c r="F318" s="80">
        <v>43909</v>
      </c>
      <c r="G318" s="74">
        <v>21.280000999999999</v>
      </c>
      <c r="H318" s="78">
        <f t="shared" si="66"/>
        <v>-4.6771751486051061E-3</v>
      </c>
      <c r="I318" s="75"/>
      <c r="J318" s="87"/>
      <c r="K318" s="87">
        <f t="shared" si="67"/>
        <v>-0.20052190499239256</v>
      </c>
      <c r="L318" s="87"/>
      <c r="M318" s="81">
        <f t="shared" si="68"/>
        <v>90.053838183151299</v>
      </c>
      <c r="N318" s="81">
        <f t="shared" si="69"/>
        <v>11.856475080376086</v>
      </c>
      <c r="O318" s="81">
        <f t="shared" si="70"/>
        <v>101.91031326352739</v>
      </c>
      <c r="P318" s="78">
        <f t="shared" si="71"/>
        <v>3.6891803139823764E-2</v>
      </c>
      <c r="Q318" s="86"/>
      <c r="R318" s="76"/>
      <c r="S318" s="82"/>
      <c r="T318" s="76"/>
      <c r="U318" s="78"/>
      <c r="V318" s="76"/>
      <c r="W318" s="76"/>
    </row>
    <row r="319" spans="1:23" ht="15.75" customHeight="1" x14ac:dyDescent="0.45">
      <c r="A319" s="88" t="b">
        <f t="shared" si="64"/>
        <v>1</v>
      </c>
      <c r="B319" s="80">
        <v>43908</v>
      </c>
      <c r="C319" s="74">
        <v>118.709999</v>
      </c>
      <c r="D319" s="78">
        <f t="shared" si="65"/>
        <v>6.8496859918935282E-2</v>
      </c>
      <c r="E319" s="75"/>
      <c r="F319" s="80">
        <v>43908</v>
      </c>
      <c r="G319" s="74">
        <v>21.379999000000002</v>
      </c>
      <c r="H319" s="78">
        <f t="shared" si="66"/>
        <v>-0.30290189109879362</v>
      </c>
      <c r="I319" s="75"/>
      <c r="J319" s="87"/>
      <c r="K319" s="87">
        <f t="shared" si="67"/>
        <v>-0.20436489154120763</v>
      </c>
      <c r="L319" s="87"/>
      <c r="M319" s="81">
        <f t="shared" si="68"/>
        <v>86.372233172697349</v>
      </c>
      <c r="N319" s="81">
        <f t="shared" si="69"/>
        <v>11.912190481662368</v>
      </c>
      <c r="O319" s="81">
        <f t="shared" si="70"/>
        <v>98.284423654359713</v>
      </c>
      <c r="P319" s="78">
        <f t="shared" si="71"/>
        <v>3.6855022077901811E-3</v>
      </c>
      <c r="Q319" s="86"/>
      <c r="R319" s="76"/>
      <c r="S319" s="82"/>
      <c r="T319" s="76"/>
      <c r="U319" s="78"/>
      <c r="V319" s="76"/>
      <c r="W319" s="76"/>
    </row>
    <row r="320" spans="1:23" ht="15.75" customHeight="1" x14ac:dyDescent="0.45">
      <c r="A320" s="88" t="b">
        <f t="shared" si="64"/>
        <v>1</v>
      </c>
      <c r="B320" s="80">
        <v>43907</v>
      </c>
      <c r="C320" s="74">
        <v>111.099998</v>
      </c>
      <c r="D320" s="78">
        <f t="shared" si="65"/>
        <v>3.003891127351288E-2</v>
      </c>
      <c r="E320" s="75"/>
      <c r="F320" s="80">
        <v>43907</v>
      </c>
      <c r="G320" s="74">
        <v>30.67</v>
      </c>
      <c r="H320" s="78">
        <f t="shared" si="66"/>
        <v>-0.13532565166829291</v>
      </c>
      <c r="I320" s="75"/>
      <c r="J320" s="87"/>
      <c r="K320" s="87">
        <f t="shared" si="67"/>
        <v>-0.12425383220190347</v>
      </c>
      <c r="L320" s="87"/>
      <c r="M320" s="81">
        <f t="shared" si="68"/>
        <v>80.835270942443614</v>
      </c>
      <c r="N320" s="81">
        <f t="shared" si="69"/>
        <v>17.088255339608988</v>
      </c>
      <c r="O320" s="81">
        <f t="shared" si="70"/>
        <v>97.923526282052606</v>
      </c>
      <c r="P320" s="78">
        <f t="shared" si="71"/>
        <v>-3.2268067857267324E-3</v>
      </c>
      <c r="Q320" s="86"/>
      <c r="R320" s="76"/>
      <c r="S320" s="82"/>
      <c r="T320" s="76"/>
      <c r="U320" s="78"/>
      <c r="V320" s="76"/>
      <c r="W320" s="76"/>
    </row>
    <row r="321" spans="1:23" ht="15.75" customHeight="1" x14ac:dyDescent="0.45">
      <c r="A321" s="88" t="b">
        <f t="shared" si="64"/>
        <v>1</v>
      </c>
      <c r="B321" s="80">
        <v>43906</v>
      </c>
      <c r="C321" s="74">
        <v>107.860001</v>
      </c>
      <c r="D321" s="78">
        <f t="shared" si="65"/>
        <v>3.6289196647536492E-3</v>
      </c>
      <c r="E321" s="75"/>
      <c r="F321" s="80">
        <v>43906</v>
      </c>
      <c r="G321" s="74">
        <v>35.470001000000003</v>
      </c>
      <c r="H321" s="78">
        <f t="shared" si="66"/>
        <v>-0.14817478742014378</v>
      </c>
      <c r="I321" s="75"/>
      <c r="J321" s="87"/>
      <c r="K321" s="87">
        <f t="shared" si="67"/>
        <v>-0.11320059392119101</v>
      </c>
      <c r="L321" s="87"/>
      <c r="M321" s="81">
        <f t="shared" si="68"/>
        <v>78.477880842871286</v>
      </c>
      <c r="N321" s="81">
        <f t="shared" si="69"/>
        <v>19.762648646370597</v>
      </c>
      <c r="O321" s="81">
        <f t="shared" si="70"/>
        <v>98.240529489241879</v>
      </c>
      <c r="P321" s="78">
        <f t="shared" si="71"/>
        <v>-3.1105715064360107E-2</v>
      </c>
      <c r="Q321" s="86"/>
      <c r="R321" s="76"/>
      <c r="S321" s="82"/>
      <c r="T321" s="76"/>
      <c r="U321" s="78"/>
      <c r="V321" s="76"/>
      <c r="W321" s="76"/>
    </row>
    <row r="322" spans="1:23" ht="15.75" customHeight="1" x14ac:dyDescent="0.45">
      <c r="A322" s="88" t="b">
        <f t="shared" ref="A322:A385" si="74">B322=F322</f>
        <v>1</v>
      </c>
      <c r="B322" s="80">
        <v>43903</v>
      </c>
      <c r="C322" s="74">
        <v>107.470001</v>
      </c>
      <c r="D322" s="78">
        <f t="shared" ref="D322:D385" si="75">C322/C323-1</f>
        <v>-1.8269845452910882E-2</v>
      </c>
      <c r="E322" s="75"/>
      <c r="F322" s="80">
        <v>43903</v>
      </c>
      <c r="G322" s="74">
        <v>41.639999000000003</v>
      </c>
      <c r="H322" s="78">
        <f t="shared" ref="H322:H385" si="76">G322/G323-1</f>
        <v>0.12297725873909071</v>
      </c>
      <c r="I322" s="75"/>
      <c r="J322" s="87"/>
      <c r="K322" s="87">
        <f t="shared" ref="K322:K385" si="77">CORREL(D322:D411,H322:H411)</f>
        <v>-0.12302350737465542</v>
      </c>
      <c r="L322" s="87"/>
      <c r="M322" s="81">
        <f t="shared" ref="M322:M370" si="78">M323*(1+D322)</f>
        <v>78.194120660737411</v>
      </c>
      <c r="N322" s="81">
        <f t="shared" ref="N322:N370" si="79">N323*(1+H322)</f>
        <v>23.200356545584057</v>
      </c>
      <c r="O322" s="81">
        <f t="shared" ref="O322:O370" si="80">M322+N322</f>
        <v>101.39447720632147</v>
      </c>
      <c r="P322" s="78">
        <f t="shared" ref="P322:P370" si="81">O322/O323-1</f>
        <v>1.0821473336389609E-2</v>
      </c>
      <c r="Q322" s="86"/>
      <c r="R322" s="76"/>
      <c r="S322" s="82"/>
      <c r="T322" s="76"/>
      <c r="U322" s="78"/>
      <c r="V322" s="76"/>
      <c r="W322" s="76"/>
    </row>
    <row r="323" spans="1:23" ht="15.75" customHeight="1" x14ac:dyDescent="0.45">
      <c r="A323" s="88" t="b">
        <f t="shared" si="74"/>
        <v>1</v>
      </c>
      <c r="B323" s="80">
        <v>43902</v>
      </c>
      <c r="C323" s="74">
        <v>109.470001</v>
      </c>
      <c r="D323" s="78">
        <f t="shared" si="75"/>
        <v>-7.5249499313251311E-3</v>
      </c>
      <c r="E323" s="75"/>
      <c r="F323" s="80">
        <v>43902</v>
      </c>
      <c r="G323" s="74">
        <v>37.080002</v>
      </c>
      <c r="H323" s="78">
        <f t="shared" si="76"/>
        <v>-0.24847989460883668</v>
      </c>
      <c r="I323" s="75"/>
      <c r="J323" s="87"/>
      <c r="K323" s="87">
        <f t="shared" si="77"/>
        <v>-0.10493567650880857</v>
      </c>
      <c r="L323" s="87"/>
      <c r="M323" s="81">
        <f t="shared" si="78"/>
        <v>79.64930108193677</v>
      </c>
      <c r="N323" s="81">
        <f t="shared" si="79"/>
        <v>20.659685104962897</v>
      </c>
      <c r="O323" s="81">
        <f t="shared" si="80"/>
        <v>100.30898618689966</v>
      </c>
      <c r="P323" s="78">
        <f t="shared" si="81"/>
        <v>-6.9003968456025411E-2</v>
      </c>
      <c r="Q323" s="86"/>
      <c r="R323" s="76"/>
      <c r="S323" s="82"/>
      <c r="T323" s="76"/>
      <c r="U323" s="78"/>
      <c r="V323" s="76"/>
      <c r="W323" s="76"/>
    </row>
    <row r="324" spans="1:23" ht="15.75" customHeight="1" x14ac:dyDescent="0.45">
      <c r="A324" s="88" t="b">
        <f t="shared" si="74"/>
        <v>1</v>
      </c>
      <c r="B324" s="80">
        <v>43901</v>
      </c>
      <c r="C324" s="74">
        <v>110.300003</v>
      </c>
      <c r="D324" s="78">
        <f t="shared" si="75"/>
        <v>1.6683611700315515E-2</v>
      </c>
      <c r="E324" s="75"/>
      <c r="F324" s="80">
        <v>43901</v>
      </c>
      <c r="G324" s="74">
        <v>49.34</v>
      </c>
      <c r="H324" s="78">
        <f t="shared" si="76"/>
        <v>-6.1263335972919664E-2</v>
      </c>
      <c r="I324" s="75"/>
      <c r="J324" s="87"/>
      <c r="K324" s="87">
        <f t="shared" si="77"/>
        <v>-0.17211632098571159</v>
      </c>
      <c r="L324" s="87"/>
      <c r="M324" s="81">
        <f t="shared" si="78"/>
        <v>80.253202411914927</v>
      </c>
      <c r="N324" s="81">
        <f t="shared" si="79"/>
        <v>27.490528805226855</v>
      </c>
      <c r="O324" s="81">
        <f t="shared" si="80"/>
        <v>107.74373121714179</v>
      </c>
      <c r="P324" s="78">
        <f t="shared" si="81"/>
        <v>-4.4088582697731082E-3</v>
      </c>
      <c r="Q324" s="86"/>
      <c r="R324" s="76"/>
      <c r="S324" s="82"/>
      <c r="T324" s="76"/>
      <c r="U324" s="78"/>
      <c r="V324" s="76"/>
      <c r="W324" s="76"/>
    </row>
    <row r="325" spans="1:23" ht="15.75" customHeight="1" x14ac:dyDescent="0.45">
      <c r="A325" s="88" t="b">
        <f t="shared" si="74"/>
        <v>1</v>
      </c>
      <c r="B325" s="80">
        <v>43900</v>
      </c>
      <c r="C325" s="74">
        <v>108.489998</v>
      </c>
      <c r="D325" s="78">
        <f t="shared" si="75"/>
        <v>-4.6241775824175879E-2</v>
      </c>
      <c r="E325" s="75"/>
      <c r="F325" s="80">
        <v>43900</v>
      </c>
      <c r="G325" s="74">
        <v>52.560001</v>
      </c>
      <c r="H325" s="78">
        <f t="shared" si="76"/>
        <v>0.12355712106791628</v>
      </c>
      <c r="I325" s="75"/>
      <c r="J325" s="87"/>
      <c r="K325" s="87">
        <f t="shared" si="77"/>
        <v>-0.15701509479286402</v>
      </c>
      <c r="L325" s="87"/>
      <c r="M325" s="81">
        <f t="shared" si="78"/>
        <v>78.936260492778459</v>
      </c>
      <c r="N325" s="81">
        <f t="shared" si="79"/>
        <v>29.284601165246293</v>
      </c>
      <c r="O325" s="81">
        <f t="shared" si="80"/>
        <v>108.22086165802475</v>
      </c>
      <c r="P325" s="78">
        <f t="shared" si="81"/>
        <v>-5.5749681385945937E-3</v>
      </c>
      <c r="Q325" s="86"/>
      <c r="R325" s="76"/>
      <c r="S325" s="82"/>
      <c r="T325" s="76"/>
      <c r="U325" s="78"/>
      <c r="V325" s="76"/>
      <c r="W325" s="76"/>
    </row>
    <row r="326" spans="1:23" ht="15.75" customHeight="1" x14ac:dyDescent="0.45">
      <c r="A326" s="88" t="b">
        <f t="shared" si="74"/>
        <v>1</v>
      </c>
      <c r="B326" s="80">
        <v>43899</v>
      </c>
      <c r="C326" s="74">
        <v>113.75</v>
      </c>
      <c r="D326" s="78">
        <f t="shared" si="75"/>
        <v>-4.9860041987402903E-3</v>
      </c>
      <c r="E326" s="75"/>
      <c r="F326" s="80">
        <v>43899</v>
      </c>
      <c r="G326" s="74">
        <v>46.779998999999997</v>
      </c>
      <c r="H326" s="78">
        <f t="shared" si="76"/>
        <v>-0.1021113091021616</v>
      </c>
      <c r="I326" s="75"/>
      <c r="J326" s="87"/>
      <c r="K326" s="87">
        <f t="shared" si="77"/>
        <v>-9.3387506279515628E-2</v>
      </c>
      <c r="L326" s="87"/>
      <c r="M326" s="81">
        <f t="shared" si="78"/>
        <v>82.763386455713189</v>
      </c>
      <c r="N326" s="81">
        <f t="shared" si="79"/>
        <v>26.06418544827692</v>
      </c>
      <c r="O326" s="81">
        <f t="shared" si="80"/>
        <v>108.8275719039901</v>
      </c>
      <c r="P326" s="78">
        <f t="shared" si="81"/>
        <v>-3.0112756490720205E-2</v>
      </c>
      <c r="Q326" s="86"/>
      <c r="R326" s="76"/>
      <c r="S326" s="82"/>
      <c r="T326" s="76"/>
      <c r="U326" s="78"/>
      <c r="V326" s="76"/>
      <c r="W326" s="76"/>
    </row>
    <row r="327" spans="1:23" ht="15.75" customHeight="1" x14ac:dyDescent="0.45">
      <c r="A327" s="88" t="b">
        <f t="shared" si="74"/>
        <v>1</v>
      </c>
      <c r="B327" s="80">
        <v>43896</v>
      </c>
      <c r="C327" s="74">
        <v>114.32</v>
      </c>
      <c r="D327" s="78">
        <f t="shared" si="75"/>
        <v>-8.5440000000000071E-2</v>
      </c>
      <c r="E327" s="75"/>
      <c r="F327" s="80">
        <v>43896</v>
      </c>
      <c r="G327" s="74">
        <v>52.099997999999999</v>
      </c>
      <c r="H327" s="78">
        <f t="shared" si="76"/>
        <v>9.8855979841052655E-3</v>
      </c>
      <c r="I327" s="75"/>
      <c r="J327" s="87"/>
      <c r="K327" s="87">
        <f t="shared" si="77"/>
        <v>-0.10858771016842135</v>
      </c>
      <c r="L327" s="87"/>
      <c r="M327" s="81">
        <f t="shared" si="78"/>
        <v>83.178112875754991</v>
      </c>
      <c r="N327" s="81">
        <f t="shared" si="79"/>
        <v>29.028303521914498</v>
      </c>
      <c r="O327" s="81">
        <f t="shared" si="80"/>
        <v>112.20641639766949</v>
      </c>
      <c r="P327" s="78">
        <f t="shared" si="81"/>
        <v>-6.2547642022995675E-2</v>
      </c>
      <c r="Q327" s="86"/>
      <c r="R327" s="76"/>
      <c r="S327" s="82"/>
      <c r="T327" s="76"/>
      <c r="U327" s="78"/>
      <c r="V327" s="76"/>
      <c r="W327" s="76"/>
    </row>
    <row r="328" spans="1:23" ht="15.75" customHeight="1" x14ac:dyDescent="0.45">
      <c r="A328" s="88" t="b">
        <f t="shared" si="74"/>
        <v>1</v>
      </c>
      <c r="B328" s="80">
        <v>43895</v>
      </c>
      <c r="C328" s="74">
        <v>125</v>
      </c>
      <c r="D328" s="78">
        <f t="shared" si="75"/>
        <v>7.0205451963901044E-2</v>
      </c>
      <c r="E328" s="75"/>
      <c r="F328" s="80">
        <v>43895</v>
      </c>
      <c r="G328" s="74">
        <v>51.59</v>
      </c>
      <c r="H328" s="78">
        <f t="shared" si="76"/>
        <v>-0.13250379800733481</v>
      </c>
      <c r="I328" s="75"/>
      <c r="J328" s="87"/>
      <c r="K328" s="87">
        <f t="shared" si="77"/>
        <v>-0.1007953694584328</v>
      </c>
      <c r="L328" s="87"/>
      <c r="M328" s="81">
        <f t="shared" si="78"/>
        <v>90.948776324959539</v>
      </c>
      <c r="N328" s="81">
        <f t="shared" si="79"/>
        <v>28.744150406600195</v>
      </c>
      <c r="O328" s="81">
        <f t="shared" si="80"/>
        <v>119.69292673155974</v>
      </c>
      <c r="P328" s="78">
        <f t="shared" si="81"/>
        <v>1.3340785319629012E-2</v>
      </c>
      <c r="Q328" s="86"/>
      <c r="R328" s="76"/>
      <c r="S328" s="82"/>
      <c r="T328" s="76"/>
      <c r="U328" s="78"/>
      <c r="V328" s="76"/>
      <c r="W328" s="76"/>
    </row>
    <row r="329" spans="1:23" ht="15.75" customHeight="1" x14ac:dyDescent="0.45">
      <c r="A329" s="88" t="b">
        <f t="shared" si="74"/>
        <v>1</v>
      </c>
      <c r="B329" s="80">
        <v>43894</v>
      </c>
      <c r="C329" s="74">
        <v>116.800003</v>
      </c>
      <c r="D329" s="78">
        <f t="shared" si="75"/>
        <v>-5.7035668195830613E-3</v>
      </c>
      <c r="E329" s="75"/>
      <c r="F329" s="80">
        <v>43894</v>
      </c>
      <c r="G329" s="74">
        <v>59.470001000000003</v>
      </c>
      <c r="H329" s="78">
        <f t="shared" si="76"/>
        <v>2.0243609191223255E-2</v>
      </c>
      <c r="I329" s="75"/>
      <c r="J329" s="87"/>
      <c r="K329" s="87">
        <f t="shared" si="77"/>
        <v>1.2711516007486065E-2</v>
      </c>
      <c r="L329" s="87"/>
      <c r="M329" s="81">
        <f t="shared" si="78"/>
        <v>84.982538780812831</v>
      </c>
      <c r="N329" s="81">
        <f t="shared" si="79"/>
        <v>33.134612394352857</v>
      </c>
      <c r="O329" s="81">
        <f t="shared" si="80"/>
        <v>118.11715117516569</v>
      </c>
      <c r="P329" s="78">
        <f t="shared" si="81"/>
        <v>1.4410764034844536E-3</v>
      </c>
      <c r="Q329" s="86"/>
      <c r="R329" s="76"/>
      <c r="S329" s="82"/>
      <c r="T329" s="76"/>
      <c r="U329" s="78"/>
      <c r="V329" s="76"/>
      <c r="W329" s="76"/>
    </row>
    <row r="330" spans="1:23" ht="15.75" customHeight="1" x14ac:dyDescent="0.45">
      <c r="A330" s="88" t="b">
        <f t="shared" si="74"/>
        <v>1</v>
      </c>
      <c r="B330" s="80">
        <v>43893</v>
      </c>
      <c r="C330" s="74">
        <v>117.470001</v>
      </c>
      <c r="D330" s="78">
        <f t="shared" si="75"/>
        <v>3.8546547267734432E-2</v>
      </c>
      <c r="E330" s="75"/>
      <c r="F330" s="80">
        <v>43893</v>
      </c>
      <c r="G330" s="74">
        <v>58.290000999999997</v>
      </c>
      <c r="H330" s="78">
        <f t="shared" si="76"/>
        <v>-4.8481833120530116E-2</v>
      </c>
      <c r="I330" s="75"/>
      <c r="J330" s="87"/>
      <c r="K330" s="87">
        <f t="shared" si="77"/>
        <v>1.7689170255929729E-2</v>
      </c>
      <c r="L330" s="87"/>
      <c r="M330" s="81">
        <f t="shared" si="78"/>
        <v>85.470022766734189</v>
      </c>
      <c r="N330" s="81">
        <f t="shared" si="79"/>
        <v>32.477157510077056</v>
      </c>
      <c r="O330" s="81">
        <f t="shared" si="80"/>
        <v>117.94718027681125</v>
      </c>
      <c r="P330" s="78">
        <f t="shared" si="81"/>
        <v>1.3033744153247762E-2</v>
      </c>
      <c r="Q330" s="86"/>
      <c r="R330" s="76"/>
      <c r="S330" s="82"/>
      <c r="T330" s="76"/>
      <c r="U330" s="78"/>
      <c r="V330" s="76"/>
      <c r="W330" s="76"/>
    </row>
    <row r="331" spans="1:23" ht="15.75" customHeight="1" x14ac:dyDescent="0.45">
      <c r="A331" s="88" t="b">
        <f t="shared" si="74"/>
        <v>1</v>
      </c>
      <c r="B331" s="80">
        <v>43892</v>
      </c>
      <c r="C331" s="74">
        <v>113.110001</v>
      </c>
      <c r="D331" s="78">
        <f t="shared" si="75"/>
        <v>7.7238104761904625E-2</v>
      </c>
      <c r="E331" s="75"/>
      <c r="F331" s="80">
        <v>43892</v>
      </c>
      <c r="G331" s="74">
        <v>61.259998000000003</v>
      </c>
      <c r="H331" s="78">
        <f t="shared" si="76"/>
        <v>-5.3580451371976201E-3</v>
      </c>
      <c r="I331" s="75"/>
      <c r="J331" s="87"/>
      <c r="K331" s="87">
        <f t="shared" si="77"/>
        <v>5.0011862595658547E-2</v>
      </c>
      <c r="L331" s="87"/>
      <c r="M331" s="81">
        <f t="shared" si="78"/>
        <v>82.297729448519604</v>
      </c>
      <c r="N331" s="81">
        <f t="shared" si="79"/>
        <v>34.131936352394398</v>
      </c>
      <c r="O331" s="81">
        <f t="shared" si="80"/>
        <v>116.42966580091399</v>
      </c>
      <c r="P331" s="78">
        <f t="shared" si="81"/>
        <v>5.1637146364829078E-2</v>
      </c>
      <c r="Q331" s="86"/>
      <c r="R331" s="76"/>
      <c r="S331" s="82"/>
      <c r="T331" s="76"/>
      <c r="U331" s="78"/>
      <c r="V331" s="76"/>
      <c r="W331" s="76"/>
    </row>
    <row r="332" spans="1:23" ht="15.75" customHeight="1" x14ac:dyDescent="0.45">
      <c r="A332" s="88" t="b">
        <f t="shared" si="74"/>
        <v>1</v>
      </c>
      <c r="B332" s="80">
        <v>43889</v>
      </c>
      <c r="C332" s="74">
        <v>105</v>
      </c>
      <c r="D332" s="78">
        <f t="shared" si="75"/>
        <v>-7.5297250322397646E-2</v>
      </c>
      <c r="E332" s="75"/>
      <c r="F332" s="80">
        <v>43889</v>
      </c>
      <c r="G332" s="74">
        <v>61.59</v>
      </c>
      <c r="H332" s="78">
        <f t="shared" si="76"/>
        <v>-5.1586108666889174E-2</v>
      </c>
      <c r="I332" s="75"/>
      <c r="J332" s="87"/>
      <c r="K332" s="87">
        <f t="shared" si="77"/>
        <v>5.0462887817372397E-2</v>
      </c>
      <c r="L332" s="87"/>
      <c r="M332" s="81">
        <f t="shared" si="78"/>
        <v>76.396972112966026</v>
      </c>
      <c r="N332" s="81">
        <f t="shared" si="79"/>
        <v>34.315801968259464</v>
      </c>
      <c r="O332" s="81">
        <f t="shared" si="80"/>
        <v>110.71277408122549</v>
      </c>
      <c r="P332" s="78">
        <f t="shared" si="81"/>
        <v>-6.8075680343003264E-2</v>
      </c>
      <c r="Q332" s="86"/>
      <c r="R332" s="76"/>
      <c r="S332" s="82"/>
      <c r="T332" s="76"/>
      <c r="U332" s="78"/>
      <c r="V332" s="76"/>
      <c r="W332" s="76"/>
    </row>
    <row r="333" spans="1:23" ht="15.75" customHeight="1" x14ac:dyDescent="0.45">
      <c r="A333" s="88" t="b">
        <f t="shared" si="74"/>
        <v>1</v>
      </c>
      <c r="B333" s="80">
        <v>43888</v>
      </c>
      <c r="C333" s="74">
        <v>113.550003</v>
      </c>
      <c r="D333" s="78">
        <f t="shared" si="75"/>
        <v>6.2406495015152386E-2</v>
      </c>
      <c r="E333" s="75"/>
      <c r="F333" s="80">
        <v>43888</v>
      </c>
      <c r="G333" s="74">
        <v>64.940002000000007</v>
      </c>
      <c r="H333" s="78">
        <f t="shared" si="76"/>
        <v>-2.3898948202298875E-2</v>
      </c>
      <c r="I333" s="75"/>
      <c r="J333" s="87"/>
      <c r="K333" s="87">
        <f t="shared" si="77"/>
        <v>-2.3524561590300051E-2</v>
      </c>
      <c r="L333" s="87"/>
      <c r="M333" s="81">
        <f t="shared" si="78"/>
        <v>82.6178705963639</v>
      </c>
      <c r="N333" s="81">
        <f t="shared" si="79"/>
        <v>36.182306355745631</v>
      </c>
      <c r="O333" s="81">
        <f t="shared" si="80"/>
        <v>118.80017695210952</v>
      </c>
      <c r="P333" s="78">
        <f t="shared" si="81"/>
        <v>3.4547028047707151E-2</v>
      </c>
      <c r="Q333" s="86"/>
      <c r="R333" s="76"/>
      <c r="S333" s="82"/>
      <c r="T333" s="76"/>
      <c r="U333" s="78"/>
      <c r="V333" s="76"/>
      <c r="W333" s="76"/>
    </row>
    <row r="334" spans="1:23" ht="15.75" customHeight="1" x14ac:dyDescent="0.45">
      <c r="A334" s="88" t="b">
        <f t="shared" si="74"/>
        <v>1</v>
      </c>
      <c r="B334" s="80">
        <v>43887</v>
      </c>
      <c r="C334" s="74">
        <v>106.879997</v>
      </c>
      <c r="D334" s="78">
        <f t="shared" si="75"/>
        <v>-1.8678090797943359E-3</v>
      </c>
      <c r="E334" s="75"/>
      <c r="F334" s="80">
        <v>43887</v>
      </c>
      <c r="G334" s="74">
        <v>66.529999000000004</v>
      </c>
      <c r="H334" s="78">
        <f t="shared" si="76"/>
        <v>-5.7248136601955379E-2</v>
      </c>
      <c r="I334" s="75"/>
      <c r="J334" s="87"/>
      <c r="K334" s="87">
        <f t="shared" si="77"/>
        <v>-1.7952121242591327E-3</v>
      </c>
      <c r="L334" s="87"/>
      <c r="M334" s="81">
        <f t="shared" si="78"/>
        <v>77.764839526122799</v>
      </c>
      <c r="N334" s="81">
        <f t="shared" si="79"/>
        <v>37.068197282553982</v>
      </c>
      <c r="O334" s="81">
        <f t="shared" si="80"/>
        <v>114.83303680867678</v>
      </c>
      <c r="P334" s="78">
        <f t="shared" si="81"/>
        <v>-2.0442545091740816E-2</v>
      </c>
      <c r="Q334" s="86"/>
      <c r="R334" s="76"/>
      <c r="S334" s="82"/>
      <c r="T334" s="76"/>
      <c r="U334" s="78"/>
      <c r="V334" s="76"/>
      <c r="W334" s="76"/>
    </row>
    <row r="335" spans="1:23" ht="15.75" customHeight="1" x14ac:dyDescent="0.45">
      <c r="A335" s="88" t="b">
        <f t="shared" si="74"/>
        <v>1</v>
      </c>
      <c r="B335" s="80">
        <v>43886</v>
      </c>
      <c r="C335" s="74">
        <v>107.08000199999999</v>
      </c>
      <c r="D335" s="78">
        <f t="shared" si="75"/>
        <v>1.971240796662399E-2</v>
      </c>
      <c r="E335" s="75"/>
      <c r="F335" s="80">
        <v>43886</v>
      </c>
      <c r="G335" s="74">
        <v>70.569999999999993</v>
      </c>
      <c r="H335" s="78">
        <f t="shared" si="76"/>
        <v>-6.492647323537204E-2</v>
      </c>
      <c r="I335" s="75"/>
      <c r="J335" s="87"/>
      <c r="K335" s="87">
        <f t="shared" si="77"/>
        <v>-3.4389196434858063E-2</v>
      </c>
      <c r="L335" s="87"/>
      <c r="M335" s="81">
        <f t="shared" si="78"/>
        <v>77.910361206193784</v>
      </c>
      <c r="N335" s="81">
        <f t="shared" si="79"/>
        <v>39.319145070629482</v>
      </c>
      <c r="O335" s="81">
        <f t="shared" si="80"/>
        <v>117.22950627682326</v>
      </c>
      <c r="P335" s="78">
        <f t="shared" si="81"/>
        <v>-1.0333152176598026E-2</v>
      </c>
      <c r="Q335" s="86"/>
      <c r="R335" s="76"/>
      <c r="S335" s="82"/>
      <c r="T335" s="76"/>
      <c r="U335" s="78"/>
      <c r="V335" s="76"/>
      <c r="W335" s="76"/>
    </row>
    <row r="336" spans="1:23" ht="15.75" customHeight="1" x14ac:dyDescent="0.45">
      <c r="A336" s="88" t="b">
        <f t="shared" si="74"/>
        <v>1</v>
      </c>
      <c r="B336" s="80">
        <v>43885</v>
      </c>
      <c r="C336" s="74">
        <v>105.010002</v>
      </c>
      <c r="D336" s="78">
        <f t="shared" si="75"/>
        <v>3.1937892454050765E-2</v>
      </c>
      <c r="E336" s="75"/>
      <c r="F336" s="80">
        <v>43885</v>
      </c>
      <c r="G336" s="74">
        <v>75.470000999999996</v>
      </c>
      <c r="H336" s="78">
        <f t="shared" si="76"/>
        <v>-3.2559940198437665E-2</v>
      </c>
      <c r="I336" s="75"/>
      <c r="J336" s="87"/>
      <c r="K336" s="87">
        <f t="shared" si="77"/>
        <v>-1.7395548538152429E-2</v>
      </c>
      <c r="L336" s="87"/>
      <c r="M336" s="81">
        <f t="shared" si="78"/>
        <v>76.404249470252452</v>
      </c>
      <c r="N336" s="81">
        <f t="shared" si="79"/>
        <v>42.049254893007685</v>
      </c>
      <c r="O336" s="81">
        <f t="shared" si="80"/>
        <v>118.45350436326014</v>
      </c>
      <c r="P336" s="78">
        <f t="shared" si="81"/>
        <v>8.0803022692985671E-3</v>
      </c>
      <c r="Q336" s="86"/>
      <c r="R336" s="76"/>
      <c r="S336" s="82"/>
      <c r="T336" s="76"/>
      <c r="U336" s="78"/>
      <c r="V336" s="76"/>
      <c r="W336" s="76"/>
    </row>
    <row r="337" spans="1:23" ht="15.75" customHeight="1" x14ac:dyDescent="0.45">
      <c r="A337" s="88" t="b">
        <f t="shared" si="74"/>
        <v>1</v>
      </c>
      <c r="B337" s="80">
        <v>43882</v>
      </c>
      <c r="C337" s="74">
        <v>101.760002</v>
      </c>
      <c r="D337" s="78">
        <f t="shared" si="75"/>
        <v>-3.3526440939059432E-2</v>
      </c>
      <c r="E337" s="75"/>
      <c r="F337" s="80">
        <v>43882</v>
      </c>
      <c r="G337" s="74">
        <v>78.010002</v>
      </c>
      <c r="H337" s="78">
        <f t="shared" si="76"/>
        <v>-2.3776772680426883E-2</v>
      </c>
      <c r="I337" s="75"/>
      <c r="J337" s="87"/>
      <c r="K337" s="87">
        <f t="shared" si="77"/>
        <v>1.0649909016306111E-3</v>
      </c>
      <c r="L337" s="87"/>
      <c r="M337" s="81">
        <f t="shared" si="78"/>
        <v>74.039581285803507</v>
      </c>
      <c r="N337" s="81">
        <f t="shared" si="79"/>
        <v>43.464454946834294</v>
      </c>
      <c r="O337" s="81">
        <f t="shared" si="80"/>
        <v>117.5040362326378</v>
      </c>
      <c r="P337" s="78">
        <f t="shared" si="81"/>
        <v>-2.9942841333711945E-2</v>
      </c>
      <c r="Q337" s="86"/>
      <c r="R337" s="76"/>
      <c r="S337" s="82"/>
      <c r="T337" s="76"/>
      <c r="U337" s="78"/>
      <c r="V337" s="76"/>
      <c r="W337" s="76"/>
    </row>
    <row r="338" spans="1:23" ht="15.75" customHeight="1" x14ac:dyDescent="0.45">
      <c r="A338" s="88" t="b">
        <f t="shared" si="74"/>
        <v>1</v>
      </c>
      <c r="B338" s="80">
        <v>43881</v>
      </c>
      <c r="C338" s="74">
        <v>105.290001</v>
      </c>
      <c r="D338" s="78">
        <f t="shared" si="75"/>
        <v>1.3085740402193791E-2</v>
      </c>
      <c r="E338" s="75"/>
      <c r="F338" s="80">
        <v>43881</v>
      </c>
      <c r="G338" s="74">
        <v>79.910004000000001</v>
      </c>
      <c r="H338" s="78">
        <f t="shared" si="76"/>
        <v>6.1698062495543216E-3</v>
      </c>
      <c r="I338" s="75"/>
      <c r="J338" s="87"/>
      <c r="K338" s="87">
        <f t="shared" si="77"/>
        <v>-1.834593491588811E-2</v>
      </c>
      <c r="L338" s="87"/>
      <c r="M338" s="81">
        <f t="shared" si="78"/>
        <v>76.607974001630154</v>
      </c>
      <c r="N338" s="81">
        <f t="shared" si="79"/>
        <v>44.523069857879868</v>
      </c>
      <c r="O338" s="81">
        <f t="shared" si="80"/>
        <v>121.13104385951002</v>
      </c>
      <c r="P338" s="78">
        <f t="shared" si="81"/>
        <v>1.053268889214598E-2</v>
      </c>
      <c r="Q338" s="86"/>
      <c r="R338" s="76"/>
      <c r="S338" s="82"/>
      <c r="T338" s="76"/>
      <c r="U338" s="78"/>
      <c r="V338" s="76"/>
      <c r="W338" s="76"/>
    </row>
    <row r="339" spans="1:23" ht="15.75" customHeight="1" x14ac:dyDescent="0.45">
      <c r="A339" s="88" t="b">
        <f t="shared" si="74"/>
        <v>1</v>
      </c>
      <c r="B339" s="80">
        <v>43880</v>
      </c>
      <c r="C339" s="74">
        <v>103.93</v>
      </c>
      <c r="D339" s="78">
        <f t="shared" si="75"/>
        <v>7.8223893331506256E-2</v>
      </c>
      <c r="E339" s="75"/>
      <c r="F339" s="80">
        <v>43880</v>
      </c>
      <c r="G339" s="74">
        <v>79.419998000000007</v>
      </c>
      <c r="H339" s="78">
        <f t="shared" si="76"/>
        <v>-1.0219342228797057E-2</v>
      </c>
      <c r="I339" s="75"/>
      <c r="J339" s="87"/>
      <c r="K339" s="87">
        <f t="shared" si="77"/>
        <v>-2.6886852181484421E-2</v>
      </c>
      <c r="L339" s="87"/>
      <c r="M339" s="81">
        <f t="shared" si="78"/>
        <v>75.61845058762438</v>
      </c>
      <c r="N339" s="81">
        <f t="shared" si="79"/>
        <v>44.25005558836763</v>
      </c>
      <c r="O339" s="81">
        <f t="shared" si="80"/>
        <v>119.86850617599201</v>
      </c>
      <c r="P339" s="78">
        <f t="shared" si="81"/>
        <v>4.379296345113981E-2</v>
      </c>
      <c r="Q339" s="86"/>
      <c r="R339" s="76"/>
      <c r="S339" s="82"/>
      <c r="T339" s="76"/>
      <c r="U339" s="78"/>
      <c r="V339" s="76"/>
      <c r="W339" s="76"/>
    </row>
    <row r="340" spans="1:23" ht="15.75" customHeight="1" x14ac:dyDescent="0.45">
      <c r="A340" s="88" t="b">
        <f t="shared" si="74"/>
        <v>1</v>
      </c>
      <c r="B340" s="80">
        <v>43879</v>
      </c>
      <c r="C340" s="74">
        <v>96.389999000000003</v>
      </c>
      <c r="D340" s="78">
        <f t="shared" si="75"/>
        <v>5.9813108075198906E-2</v>
      </c>
      <c r="E340" s="75"/>
      <c r="F340" s="80">
        <v>43879</v>
      </c>
      <c r="G340" s="74">
        <v>80.239998</v>
      </c>
      <c r="H340" s="78">
        <f t="shared" si="76"/>
        <v>8.6737268884828911E-3</v>
      </c>
      <c r="I340" s="75"/>
      <c r="J340" s="87"/>
      <c r="K340" s="87">
        <f t="shared" si="77"/>
        <v>-1.8144427703611958E-2</v>
      </c>
      <c r="L340" s="87"/>
      <c r="M340" s="81">
        <f t="shared" si="78"/>
        <v>70.132419672112619</v>
      </c>
      <c r="N340" s="81">
        <f t="shared" si="79"/>
        <v>44.706931016423688</v>
      </c>
      <c r="O340" s="81">
        <f t="shared" si="80"/>
        <v>114.83935068853631</v>
      </c>
      <c r="P340" s="78">
        <f t="shared" si="81"/>
        <v>3.9300076493260505E-2</v>
      </c>
      <c r="Q340" s="86"/>
      <c r="R340" s="76"/>
      <c r="S340" s="82"/>
      <c r="T340" s="76"/>
      <c r="U340" s="78"/>
      <c r="V340" s="76"/>
      <c r="W340" s="76"/>
    </row>
    <row r="341" spans="1:23" ht="15.75" customHeight="1" x14ac:dyDescent="0.45">
      <c r="A341" s="88" t="b">
        <f t="shared" si="74"/>
        <v>1</v>
      </c>
      <c r="B341" s="80">
        <v>43875</v>
      </c>
      <c r="C341" s="74">
        <v>90.949996999999996</v>
      </c>
      <c r="D341" s="78">
        <f t="shared" si="75"/>
        <v>1.2129935320165375E-2</v>
      </c>
      <c r="E341" s="75"/>
      <c r="F341" s="80">
        <v>43875</v>
      </c>
      <c r="G341" s="74">
        <v>79.550003000000004</v>
      </c>
      <c r="H341" s="78">
        <f t="shared" si="76"/>
        <v>-1.7779911539200111E-2</v>
      </c>
      <c r="I341" s="75"/>
      <c r="J341" s="87"/>
      <c r="K341" s="87">
        <f t="shared" si="77"/>
        <v>-2.8804400912829518E-2</v>
      </c>
      <c r="L341" s="87"/>
      <c r="M341" s="81">
        <f t="shared" si="78"/>
        <v>66.174327471269947</v>
      </c>
      <c r="N341" s="81">
        <f t="shared" si="79"/>
        <v>44.322489844494982</v>
      </c>
      <c r="O341" s="81">
        <f t="shared" si="80"/>
        <v>110.49681731576493</v>
      </c>
      <c r="P341" s="78">
        <f t="shared" si="81"/>
        <v>-8.3657128834513372E-5</v>
      </c>
      <c r="Q341" s="86"/>
      <c r="R341" s="76"/>
      <c r="S341" s="82"/>
      <c r="T341" s="76"/>
      <c r="U341" s="78"/>
      <c r="V341" s="76"/>
      <c r="W341" s="76"/>
    </row>
    <row r="342" spans="1:23" ht="15.75" customHeight="1" x14ac:dyDescent="0.45">
      <c r="A342" s="88" t="b">
        <f t="shared" si="74"/>
        <v>1</v>
      </c>
      <c r="B342" s="80">
        <v>43874</v>
      </c>
      <c r="C342" s="74">
        <v>89.860000999999997</v>
      </c>
      <c r="D342" s="78">
        <f t="shared" si="75"/>
        <v>1.7897621407992892E-2</v>
      </c>
      <c r="E342" s="75"/>
      <c r="F342" s="80">
        <v>43874</v>
      </c>
      <c r="G342" s="74">
        <v>80.989998</v>
      </c>
      <c r="H342" s="78">
        <f t="shared" si="76"/>
        <v>-1.47201830189847E-2</v>
      </c>
      <c r="I342" s="75"/>
      <c r="J342" s="87"/>
      <c r="K342" s="87">
        <f t="shared" si="77"/>
        <v>-2.4447144404132329E-2</v>
      </c>
      <c r="L342" s="87"/>
      <c r="M342" s="81">
        <f t="shared" si="78"/>
        <v>65.381257052077146</v>
      </c>
      <c r="N342" s="81">
        <f t="shared" si="79"/>
        <v>45.12480488354813</v>
      </c>
      <c r="O342" s="81">
        <f t="shared" si="80"/>
        <v>110.50606193562527</v>
      </c>
      <c r="P342" s="78">
        <f t="shared" si="81"/>
        <v>4.3208393416889201E-3</v>
      </c>
      <c r="Q342" s="86"/>
      <c r="R342" s="76"/>
      <c r="S342" s="82"/>
      <c r="T342" s="76"/>
      <c r="U342" s="78"/>
      <c r="V342" s="76"/>
      <c r="W342" s="76"/>
    </row>
    <row r="343" spans="1:23" ht="15.75" customHeight="1" x14ac:dyDescent="0.45">
      <c r="A343" s="88" t="b">
        <f t="shared" si="74"/>
        <v>1</v>
      </c>
      <c r="B343" s="80">
        <v>43873</v>
      </c>
      <c r="C343" s="74">
        <v>88.279999000000004</v>
      </c>
      <c r="D343" s="78">
        <f t="shared" si="75"/>
        <v>-4.5106111862878162E-3</v>
      </c>
      <c r="E343" s="75"/>
      <c r="F343" s="80">
        <v>43873</v>
      </c>
      <c r="G343" s="74">
        <v>82.199996999999996</v>
      </c>
      <c r="H343" s="78">
        <f t="shared" si="76"/>
        <v>2.0737588733857892E-2</v>
      </c>
      <c r="I343" s="75"/>
      <c r="J343" s="87"/>
      <c r="K343" s="87">
        <f t="shared" si="77"/>
        <v>-2.0946055330547619E-2</v>
      </c>
      <c r="L343" s="87"/>
      <c r="M343" s="81">
        <f t="shared" si="78"/>
        <v>64.231663064149245</v>
      </c>
      <c r="N343" s="81">
        <f t="shared" si="79"/>
        <v>45.798974165343743</v>
      </c>
      <c r="O343" s="81">
        <f t="shared" si="80"/>
        <v>110.03063722949298</v>
      </c>
      <c r="P343" s="78">
        <f t="shared" si="81"/>
        <v>5.8453315258715222E-3</v>
      </c>
      <c r="Q343" s="86"/>
      <c r="R343" s="76"/>
      <c r="S343" s="82"/>
      <c r="T343" s="76"/>
      <c r="U343" s="78"/>
      <c r="V343" s="76"/>
      <c r="W343" s="76"/>
    </row>
    <row r="344" spans="1:23" ht="15.75" customHeight="1" x14ac:dyDescent="0.45">
      <c r="A344" s="88" t="b">
        <f t="shared" si="74"/>
        <v>1</v>
      </c>
      <c r="B344" s="80">
        <v>43872</v>
      </c>
      <c r="C344" s="74">
        <v>88.68</v>
      </c>
      <c r="D344" s="78">
        <f t="shared" si="75"/>
        <v>-1.1040459708719919E-2</v>
      </c>
      <c r="E344" s="75"/>
      <c r="F344" s="80">
        <v>43872</v>
      </c>
      <c r="G344" s="74">
        <v>80.529999000000004</v>
      </c>
      <c r="H344" s="78">
        <f t="shared" si="76"/>
        <v>1.3338341344679261E-2</v>
      </c>
      <c r="I344" s="75"/>
      <c r="J344" s="87"/>
      <c r="K344" s="87">
        <f t="shared" si="77"/>
        <v>-2.1974508754288379E-2</v>
      </c>
      <c r="L344" s="87"/>
      <c r="M344" s="81">
        <f t="shared" si="78"/>
        <v>64.522699875979328</v>
      </c>
      <c r="N344" s="81">
        <f t="shared" si="79"/>
        <v>44.868509468876965</v>
      </c>
      <c r="O344" s="81">
        <f t="shared" si="80"/>
        <v>109.39120934485629</v>
      </c>
      <c r="P344" s="78">
        <f t="shared" si="81"/>
        <v>-1.1844211347002975E-3</v>
      </c>
      <c r="Q344" s="86"/>
      <c r="R344" s="76"/>
      <c r="S344" s="82"/>
      <c r="T344" s="76"/>
      <c r="U344" s="78"/>
      <c r="V344" s="76"/>
      <c r="W344" s="76"/>
    </row>
    <row r="345" spans="1:23" ht="15.75" customHeight="1" x14ac:dyDescent="0.45">
      <c r="A345" s="88" t="b">
        <f t="shared" si="74"/>
        <v>1</v>
      </c>
      <c r="B345" s="80">
        <v>43871</v>
      </c>
      <c r="C345" s="74">
        <v>89.669998000000007</v>
      </c>
      <c r="D345" s="78">
        <f t="shared" si="75"/>
        <v>1.1620024950586894E-2</v>
      </c>
      <c r="E345" s="75"/>
      <c r="F345" s="80">
        <v>43871</v>
      </c>
      <c r="G345" s="74">
        <v>79.470000999999996</v>
      </c>
      <c r="H345" s="78">
        <f t="shared" si="76"/>
        <v>-1.2584297461593064E-4</v>
      </c>
      <c r="I345" s="75"/>
      <c r="J345" s="87"/>
      <c r="K345" s="87">
        <f t="shared" si="77"/>
        <v>1.2187991664488945E-2</v>
      </c>
      <c r="L345" s="87"/>
      <c r="M345" s="81">
        <f t="shared" si="78"/>
        <v>65.243012729292587</v>
      </c>
      <c r="N345" s="81">
        <f t="shared" si="79"/>
        <v>44.277915517671396</v>
      </c>
      <c r="O345" s="81">
        <f t="shared" si="80"/>
        <v>109.52092824696399</v>
      </c>
      <c r="P345" s="78">
        <f t="shared" si="81"/>
        <v>6.8382456790461177E-3</v>
      </c>
      <c r="Q345" s="86"/>
      <c r="R345" s="76"/>
      <c r="S345" s="82"/>
      <c r="T345" s="76"/>
      <c r="U345" s="78"/>
      <c r="V345" s="76"/>
      <c r="W345" s="76"/>
    </row>
    <row r="346" spans="1:23" ht="15.75" customHeight="1" x14ac:dyDescent="0.45">
      <c r="A346" s="88" t="b">
        <f t="shared" si="74"/>
        <v>1</v>
      </c>
      <c r="B346" s="80">
        <v>43868</v>
      </c>
      <c r="C346" s="74">
        <v>88.639999000000003</v>
      </c>
      <c r="D346" s="78">
        <f t="shared" si="75"/>
        <v>1.5814771583434029E-2</v>
      </c>
      <c r="E346" s="75"/>
      <c r="F346" s="80">
        <v>43868</v>
      </c>
      <c r="G346" s="74">
        <v>79.480002999999996</v>
      </c>
      <c r="H346" s="78">
        <f t="shared" si="76"/>
        <v>-1.2670770186335445E-2</v>
      </c>
      <c r="I346" s="75"/>
      <c r="J346" s="87"/>
      <c r="K346" s="87">
        <f t="shared" si="77"/>
        <v>1.2880765382070692E-2</v>
      </c>
      <c r="L346" s="87"/>
      <c r="M346" s="81">
        <f t="shared" si="78"/>
        <v>64.493595539965128</v>
      </c>
      <c r="N346" s="81">
        <f t="shared" si="79"/>
        <v>44.283488283563372</v>
      </c>
      <c r="O346" s="81">
        <f t="shared" si="80"/>
        <v>108.7770838235285</v>
      </c>
      <c r="P346" s="78">
        <f t="shared" si="81"/>
        <v>4.0221544918122021E-3</v>
      </c>
      <c r="Q346" s="86"/>
      <c r="R346" s="76"/>
      <c r="S346" s="82"/>
      <c r="T346" s="76"/>
      <c r="U346" s="78"/>
      <c r="V346" s="76"/>
      <c r="W346" s="76"/>
    </row>
    <row r="347" spans="1:23" ht="15.75" customHeight="1" x14ac:dyDescent="0.45">
      <c r="A347" s="88" t="b">
        <f t="shared" si="74"/>
        <v>1</v>
      </c>
      <c r="B347" s="80">
        <v>43867</v>
      </c>
      <c r="C347" s="74">
        <v>87.260002</v>
      </c>
      <c r="D347" s="78">
        <f t="shared" si="75"/>
        <v>3.103851088719356E-3</v>
      </c>
      <c r="E347" s="75"/>
      <c r="F347" s="80">
        <v>43867</v>
      </c>
      <c r="G347" s="74">
        <v>80.5</v>
      </c>
      <c r="H347" s="78">
        <f t="shared" si="76"/>
        <v>-1.6493561795810963E-2</v>
      </c>
      <c r="I347" s="75"/>
      <c r="J347" s="87"/>
      <c r="K347" s="87">
        <f t="shared" si="77"/>
        <v>1.6483719853549513E-2</v>
      </c>
      <c r="L347" s="87"/>
      <c r="M347" s="81">
        <f t="shared" si="78"/>
        <v>63.489523232108205</v>
      </c>
      <c r="N347" s="81">
        <f t="shared" si="79"/>
        <v>44.851795071357152</v>
      </c>
      <c r="O347" s="81">
        <f t="shared" si="80"/>
        <v>108.34131830346536</v>
      </c>
      <c r="P347" s="78">
        <f t="shared" si="81"/>
        <v>-5.1031652474271549E-3</v>
      </c>
      <c r="Q347" s="86"/>
      <c r="R347" s="76"/>
      <c r="S347" s="82"/>
      <c r="T347" s="76"/>
      <c r="U347" s="78"/>
      <c r="V347" s="76"/>
      <c r="W347" s="76"/>
    </row>
    <row r="348" spans="1:23" ht="15.75" customHeight="1" x14ac:dyDescent="0.45">
      <c r="A348" s="88" t="b">
        <f t="shared" si="74"/>
        <v>1</v>
      </c>
      <c r="B348" s="80">
        <v>43866</v>
      </c>
      <c r="C348" s="74">
        <v>86.989998</v>
      </c>
      <c r="D348" s="78">
        <f t="shared" si="75"/>
        <v>1.3987609115425848E-2</v>
      </c>
      <c r="E348" s="75"/>
      <c r="F348" s="80">
        <v>43866</v>
      </c>
      <c r="G348" s="74">
        <v>81.849997999999999</v>
      </c>
      <c r="H348" s="78">
        <f t="shared" si="76"/>
        <v>3.7520586101160935E-2</v>
      </c>
      <c r="I348" s="75"/>
      <c r="J348" s="87"/>
      <c r="K348" s="87">
        <f t="shared" si="77"/>
        <v>1.9678420217511764E-2</v>
      </c>
      <c r="L348" s="87"/>
      <c r="M348" s="81">
        <f t="shared" si="78"/>
        <v>63.293070964885452</v>
      </c>
      <c r="N348" s="81">
        <f t="shared" si="79"/>
        <v>45.60396691785084</v>
      </c>
      <c r="O348" s="81">
        <f t="shared" si="80"/>
        <v>108.8970378827363</v>
      </c>
      <c r="P348" s="78">
        <f t="shared" si="81"/>
        <v>2.3711595122053231E-2</v>
      </c>
      <c r="Q348" s="86"/>
      <c r="R348" s="76"/>
      <c r="S348" s="82"/>
      <c r="T348" s="76"/>
      <c r="U348" s="78"/>
      <c r="V348" s="76"/>
      <c r="W348" s="76"/>
    </row>
    <row r="349" spans="1:23" ht="15.75" customHeight="1" x14ac:dyDescent="0.45">
      <c r="A349" s="88" t="b">
        <f t="shared" si="74"/>
        <v>1</v>
      </c>
      <c r="B349" s="80">
        <v>43865</v>
      </c>
      <c r="C349" s="74">
        <v>85.790001000000004</v>
      </c>
      <c r="D349" s="78">
        <f t="shared" si="75"/>
        <v>-2.1332453966121157E-2</v>
      </c>
      <c r="E349" s="75"/>
      <c r="F349" s="80">
        <v>43865</v>
      </c>
      <c r="G349" s="74">
        <v>78.889999000000003</v>
      </c>
      <c r="H349" s="78">
        <f t="shared" si="76"/>
        <v>5.313035359068996E-2</v>
      </c>
      <c r="I349" s="75"/>
      <c r="J349" s="87"/>
      <c r="K349" s="87">
        <f t="shared" si="77"/>
        <v>9.2605105552525761E-3</v>
      </c>
      <c r="L349" s="87"/>
      <c r="M349" s="81">
        <f t="shared" si="78"/>
        <v>62.419964894936477</v>
      </c>
      <c r="N349" s="81">
        <f t="shared" si="79"/>
        <v>43.954758612764849</v>
      </c>
      <c r="O349" s="81">
        <f t="shared" si="80"/>
        <v>106.37472350770133</v>
      </c>
      <c r="P349" s="78">
        <f t="shared" si="81"/>
        <v>8.121081180112677E-3</v>
      </c>
      <c r="Q349" s="86"/>
      <c r="R349" s="76"/>
      <c r="S349" s="82"/>
      <c r="T349" s="76"/>
      <c r="U349" s="78"/>
      <c r="V349" s="76"/>
      <c r="W349" s="76"/>
    </row>
    <row r="350" spans="1:23" ht="15.75" customHeight="1" x14ac:dyDescent="0.45">
      <c r="A350" s="88" t="b">
        <f t="shared" si="74"/>
        <v>1</v>
      </c>
      <c r="B350" s="80">
        <v>43864</v>
      </c>
      <c r="C350" s="74">
        <v>87.660004000000001</v>
      </c>
      <c r="D350" s="78">
        <f t="shared" si="75"/>
        <v>0.14888598366110162</v>
      </c>
      <c r="E350" s="75"/>
      <c r="F350" s="80">
        <v>43864</v>
      </c>
      <c r="G350" s="74">
        <v>74.910004000000001</v>
      </c>
      <c r="H350" s="78">
        <f t="shared" si="76"/>
        <v>1.470601545296768E-3</v>
      </c>
      <c r="I350" s="75"/>
      <c r="J350" s="87"/>
      <c r="K350" s="87">
        <f t="shared" si="77"/>
        <v>3.8288441831639722E-2</v>
      </c>
      <c r="L350" s="87"/>
      <c r="M350" s="81">
        <f t="shared" si="78"/>
        <v>63.780560771528499</v>
      </c>
      <c r="N350" s="81">
        <f t="shared" si="79"/>
        <v>41.737244077050242</v>
      </c>
      <c r="O350" s="81">
        <f t="shared" si="80"/>
        <v>105.51780484857875</v>
      </c>
      <c r="P350" s="78">
        <f t="shared" si="81"/>
        <v>8.5673637291022731E-2</v>
      </c>
      <c r="Q350" s="86"/>
      <c r="R350" s="76"/>
      <c r="S350" s="82"/>
      <c r="T350" s="76"/>
      <c r="U350" s="78"/>
      <c r="V350" s="76"/>
      <c r="W350" s="76"/>
    </row>
    <row r="351" spans="1:23" ht="15.75" customHeight="1" x14ac:dyDescent="0.45">
      <c r="A351" s="88" t="b">
        <f t="shared" si="74"/>
        <v>1</v>
      </c>
      <c r="B351" s="80">
        <v>43861</v>
      </c>
      <c r="C351" s="74">
        <v>76.300003000000004</v>
      </c>
      <c r="D351" s="78">
        <f t="shared" si="75"/>
        <v>2.3611510281573489E-2</v>
      </c>
      <c r="E351" s="75"/>
      <c r="F351" s="80">
        <v>43861</v>
      </c>
      <c r="G351" s="74">
        <v>74.800003000000004</v>
      </c>
      <c r="H351" s="78">
        <f t="shared" si="76"/>
        <v>-3.7942083601286147E-2</v>
      </c>
      <c r="I351" s="75"/>
      <c r="J351" s="87"/>
      <c r="K351" s="87">
        <f t="shared" si="77"/>
        <v>2.8280611744771696E-2</v>
      </c>
      <c r="L351" s="87"/>
      <c r="M351" s="81">
        <f t="shared" si="78"/>
        <v>55.515135251525962</v>
      </c>
      <c r="N351" s="81">
        <f t="shared" si="79"/>
        <v>41.675955352706829</v>
      </c>
      <c r="O351" s="81">
        <f t="shared" si="80"/>
        <v>97.191090604232784</v>
      </c>
      <c r="P351" s="78">
        <f t="shared" si="81"/>
        <v>-3.7217817398477182E-3</v>
      </c>
      <c r="Q351" s="86"/>
      <c r="R351" s="76"/>
      <c r="S351" s="82"/>
      <c r="T351" s="76"/>
      <c r="U351" s="78"/>
      <c r="V351" s="76"/>
      <c r="W351" s="76"/>
    </row>
    <row r="352" spans="1:23" ht="15.75" customHeight="1" x14ac:dyDescent="0.45">
      <c r="A352" s="88" t="b">
        <f t="shared" si="74"/>
        <v>1</v>
      </c>
      <c r="B352" s="80">
        <v>43860</v>
      </c>
      <c r="C352" s="74">
        <v>74.540001000000004</v>
      </c>
      <c r="D352" s="78">
        <f t="shared" si="75"/>
        <v>1.3047009702446211E-2</v>
      </c>
      <c r="E352" s="75"/>
      <c r="F352" s="80">
        <v>43860</v>
      </c>
      <c r="G352" s="74">
        <v>77.75</v>
      </c>
      <c r="H352" s="78">
        <f t="shared" si="76"/>
        <v>3.3772118518443417E-2</v>
      </c>
      <c r="I352" s="75"/>
      <c r="J352" s="87"/>
      <c r="K352" s="87">
        <f t="shared" si="77"/>
        <v>5.4793683496030511E-2</v>
      </c>
      <c r="L352" s="87"/>
      <c r="M352" s="81">
        <f t="shared" si="78"/>
        <v>54.234575025690113</v>
      </c>
      <c r="N352" s="81">
        <f t="shared" si="79"/>
        <v>43.319590891900845</v>
      </c>
      <c r="O352" s="81">
        <f t="shared" si="80"/>
        <v>97.55416591759095</v>
      </c>
      <c r="P352" s="78">
        <f t="shared" si="81"/>
        <v>2.2146639755497244E-2</v>
      </c>
      <c r="Q352" s="86"/>
      <c r="R352" s="76"/>
      <c r="S352" s="82"/>
      <c r="T352" s="76"/>
      <c r="U352" s="78"/>
      <c r="V352" s="76"/>
      <c r="W352" s="76"/>
    </row>
    <row r="353" spans="1:23" ht="15.75" customHeight="1" x14ac:dyDescent="0.45">
      <c r="A353" s="88" t="b">
        <f t="shared" si="74"/>
        <v>1</v>
      </c>
      <c r="B353" s="80">
        <v>43859</v>
      </c>
      <c r="C353" s="74">
        <v>73.580001999999993</v>
      </c>
      <c r="D353" s="78">
        <f t="shared" si="75"/>
        <v>2.8946999609928525E-2</v>
      </c>
      <c r="E353" s="75"/>
      <c r="F353" s="80">
        <v>43859</v>
      </c>
      <c r="G353" s="74">
        <v>75.209998999999996</v>
      </c>
      <c r="H353" s="78">
        <f t="shared" si="76"/>
        <v>-2.3880647999455773E-2</v>
      </c>
      <c r="I353" s="75"/>
      <c r="J353" s="87"/>
      <c r="K353" s="87">
        <f t="shared" si="77"/>
        <v>4.3196341580582512E-2</v>
      </c>
      <c r="L353" s="87"/>
      <c r="M353" s="81">
        <f t="shared" si="78"/>
        <v>53.536089151104626</v>
      </c>
      <c r="N353" s="81">
        <f t="shared" si="79"/>
        <v>41.904390838074228</v>
      </c>
      <c r="O353" s="81">
        <f t="shared" si="80"/>
        <v>95.440479989178854</v>
      </c>
      <c r="P353" s="78">
        <f t="shared" si="81"/>
        <v>5.0645311378076929E-3</v>
      </c>
      <c r="Q353" s="86"/>
      <c r="R353" s="76"/>
      <c r="S353" s="82"/>
      <c r="T353" s="76"/>
      <c r="U353" s="78"/>
      <c r="V353" s="76"/>
      <c r="W353" s="76"/>
    </row>
    <row r="354" spans="1:23" ht="15.75" customHeight="1" x14ac:dyDescent="0.45">
      <c r="A354" s="88" t="b">
        <f t="shared" si="74"/>
        <v>1</v>
      </c>
      <c r="B354" s="80">
        <v>43858</v>
      </c>
      <c r="C354" s="74">
        <v>71.510002</v>
      </c>
      <c r="D354" s="78">
        <f t="shared" si="75"/>
        <v>1.5190232390964287E-2</v>
      </c>
      <c r="E354" s="75"/>
      <c r="F354" s="80">
        <v>43858</v>
      </c>
      <c r="G354" s="74">
        <v>77.050003000000004</v>
      </c>
      <c r="H354" s="78">
        <f t="shared" si="76"/>
        <v>-7.4712613991212429E-3</v>
      </c>
      <c r="I354" s="75"/>
      <c r="J354" s="87"/>
      <c r="K354" s="87">
        <f t="shared" si="77"/>
        <v>6.407257478119531E-2</v>
      </c>
      <c r="L354" s="87"/>
      <c r="M354" s="81">
        <f t="shared" si="78"/>
        <v>52.029977415163302</v>
      </c>
      <c r="N354" s="81">
        <f t="shared" si="79"/>
        <v>42.929576954080169</v>
      </c>
      <c r="O354" s="81">
        <f t="shared" si="80"/>
        <v>94.959554369243477</v>
      </c>
      <c r="P354" s="78">
        <f t="shared" si="81"/>
        <v>4.8185069936514946E-3</v>
      </c>
      <c r="Q354" s="86"/>
      <c r="R354" s="76"/>
      <c r="S354" s="82"/>
      <c r="T354" s="76"/>
      <c r="U354" s="78"/>
      <c r="V354" s="76"/>
      <c r="W354" s="76"/>
    </row>
    <row r="355" spans="1:23" ht="15.75" customHeight="1" x14ac:dyDescent="0.45">
      <c r="A355" s="88" t="b">
        <f t="shared" si="74"/>
        <v>1</v>
      </c>
      <c r="B355" s="80">
        <v>43857</v>
      </c>
      <c r="C355" s="74">
        <v>70.440002000000007</v>
      </c>
      <c r="D355" s="78">
        <f t="shared" si="75"/>
        <v>-3.5068465753424594E-2</v>
      </c>
      <c r="E355" s="75"/>
      <c r="F355" s="80">
        <v>43857</v>
      </c>
      <c r="G355" s="74">
        <v>77.629997000000003</v>
      </c>
      <c r="H355" s="78">
        <f t="shared" si="76"/>
        <v>-5.2136811913630954E-2</v>
      </c>
      <c r="I355" s="75"/>
      <c r="J355" s="87"/>
      <c r="K355" s="87">
        <f t="shared" si="77"/>
        <v>6.7324405353008279E-2</v>
      </c>
      <c r="L355" s="87"/>
      <c r="M355" s="81">
        <f t="shared" si="78"/>
        <v>51.251455889821656</v>
      </c>
      <c r="N355" s="81">
        <f t="shared" si="79"/>
        <v>43.252729401665469</v>
      </c>
      <c r="O355" s="81">
        <f t="shared" si="80"/>
        <v>94.504185291487119</v>
      </c>
      <c r="P355" s="78">
        <f t="shared" si="81"/>
        <v>-4.2955980326407461E-2</v>
      </c>
      <c r="Q355" s="86"/>
      <c r="R355" s="76"/>
      <c r="S355" s="82"/>
      <c r="T355" s="76"/>
      <c r="U355" s="78"/>
      <c r="V355" s="76"/>
      <c r="W355" s="76"/>
    </row>
    <row r="356" spans="1:23" ht="15.75" customHeight="1" x14ac:dyDescent="0.45">
      <c r="A356" s="88" t="b">
        <f t="shared" si="74"/>
        <v>1</v>
      </c>
      <c r="B356" s="80">
        <v>43854</v>
      </c>
      <c r="C356" s="74">
        <v>73</v>
      </c>
      <c r="D356" s="78">
        <f t="shared" si="75"/>
        <v>-1.9739505576211736E-2</v>
      </c>
      <c r="E356" s="75"/>
      <c r="F356" s="80">
        <v>43854</v>
      </c>
      <c r="G356" s="74">
        <v>81.900002000000001</v>
      </c>
      <c r="H356" s="78">
        <f t="shared" si="76"/>
        <v>-3.5108330647089958E-2</v>
      </c>
      <c r="I356" s="75"/>
      <c r="J356" s="87"/>
      <c r="K356" s="87">
        <f t="shared" si="77"/>
        <v>4.0154870876065563E-2</v>
      </c>
      <c r="L356" s="87"/>
      <c r="M356" s="81">
        <f t="shared" si="78"/>
        <v>53.114085373776405</v>
      </c>
      <c r="N356" s="81">
        <f t="shared" si="79"/>
        <v>45.631827404319758</v>
      </c>
      <c r="O356" s="81">
        <f t="shared" si="80"/>
        <v>98.745912778096169</v>
      </c>
      <c r="P356" s="78">
        <f t="shared" si="81"/>
        <v>-2.6902051182329134E-2</v>
      </c>
      <c r="Q356" s="86"/>
      <c r="R356" s="76"/>
      <c r="S356" s="82"/>
      <c r="T356" s="76"/>
      <c r="U356" s="78"/>
      <c r="V356" s="76"/>
      <c r="W356" s="76"/>
    </row>
    <row r="357" spans="1:23" ht="15.75" customHeight="1" x14ac:dyDescent="0.45">
      <c r="A357" s="88" t="b">
        <f t="shared" si="74"/>
        <v>1</v>
      </c>
      <c r="B357" s="80">
        <v>43853</v>
      </c>
      <c r="C357" s="74">
        <v>74.470000999999996</v>
      </c>
      <c r="D357" s="78">
        <f t="shared" si="75"/>
        <v>-1.4164680776215577E-2</v>
      </c>
      <c r="E357" s="75"/>
      <c r="F357" s="80">
        <v>43853</v>
      </c>
      <c r="G357" s="74">
        <v>84.879997000000003</v>
      </c>
      <c r="H357" s="78">
        <f t="shared" si="76"/>
        <v>1.8478534604201347E-2</v>
      </c>
      <c r="I357" s="75"/>
      <c r="J357" s="87"/>
      <c r="K357" s="87">
        <f t="shared" si="77"/>
        <v>-2.8395110694673788E-3</v>
      </c>
      <c r="L357" s="87"/>
      <c r="M357" s="81">
        <f t="shared" si="78"/>
        <v>54.183643710948132</v>
      </c>
      <c r="N357" s="81">
        <f t="shared" si="79"/>
        <v>47.292176783868442</v>
      </c>
      <c r="O357" s="81">
        <f t="shared" si="80"/>
        <v>101.47582049481657</v>
      </c>
      <c r="P357" s="78">
        <f t="shared" si="81"/>
        <v>7.8418410468317212E-4</v>
      </c>
      <c r="Q357" s="86"/>
      <c r="R357" s="76"/>
      <c r="S357" s="82"/>
      <c r="T357" s="76"/>
      <c r="U357" s="78"/>
      <c r="V357" s="76"/>
      <c r="W357" s="76"/>
    </row>
    <row r="358" spans="1:23" ht="15.75" customHeight="1" x14ac:dyDescent="0.45">
      <c r="A358" s="88" t="b">
        <f t="shared" si="74"/>
        <v>1</v>
      </c>
      <c r="B358" s="80">
        <v>43852</v>
      </c>
      <c r="C358" s="74">
        <v>75.540001000000004</v>
      </c>
      <c r="D358" s="78">
        <f t="shared" si="75"/>
        <v>-1.5508952866846504E-2</v>
      </c>
      <c r="E358" s="75"/>
      <c r="F358" s="80">
        <v>43852</v>
      </c>
      <c r="G358" s="74">
        <v>83.339995999999999</v>
      </c>
      <c r="H358" s="78">
        <f t="shared" si="76"/>
        <v>-2.8558164954445076E-2</v>
      </c>
      <c r="I358" s="75"/>
      <c r="J358" s="87"/>
      <c r="K358" s="87">
        <f t="shared" si="77"/>
        <v>-1.8398381246141845E-2</v>
      </c>
      <c r="L358" s="87"/>
      <c r="M358" s="81">
        <f t="shared" si="78"/>
        <v>54.962165236289792</v>
      </c>
      <c r="N358" s="81">
        <f t="shared" si="79"/>
        <v>46.434141886207755</v>
      </c>
      <c r="O358" s="81">
        <f t="shared" si="80"/>
        <v>101.39630712249755</v>
      </c>
      <c r="P358" s="78">
        <f t="shared" si="81"/>
        <v>-2.1528047267687866E-2</v>
      </c>
      <c r="Q358" s="86"/>
      <c r="R358" s="76"/>
      <c r="S358" s="82"/>
      <c r="T358" s="76"/>
      <c r="U358" s="78"/>
      <c r="V358" s="76"/>
      <c r="W358" s="76"/>
    </row>
    <row r="359" spans="1:23" ht="15.75" customHeight="1" x14ac:dyDescent="0.45">
      <c r="A359" s="88" t="b">
        <f t="shared" si="74"/>
        <v>1</v>
      </c>
      <c r="B359" s="80">
        <v>43851</v>
      </c>
      <c r="C359" s="74">
        <v>76.730002999999996</v>
      </c>
      <c r="D359" s="78">
        <f t="shared" si="75"/>
        <v>1.5484449854008764E-2</v>
      </c>
      <c r="E359" s="75"/>
      <c r="F359" s="80">
        <v>43851</v>
      </c>
      <c r="G359" s="74">
        <v>85.790001000000004</v>
      </c>
      <c r="H359" s="78">
        <f t="shared" si="76"/>
        <v>-4.3589700454504943E-2</v>
      </c>
      <c r="I359" s="75"/>
      <c r="J359" s="87"/>
      <c r="K359" s="87">
        <f t="shared" si="77"/>
        <v>-2.9055556939362827E-2</v>
      </c>
      <c r="L359" s="87"/>
      <c r="M359" s="81">
        <f t="shared" si="78"/>
        <v>55.827999042083825</v>
      </c>
      <c r="N359" s="81">
        <f t="shared" si="79"/>
        <v>47.799199304640062</v>
      </c>
      <c r="O359" s="81">
        <f t="shared" si="80"/>
        <v>103.62719834672389</v>
      </c>
      <c r="P359" s="78">
        <f t="shared" si="81"/>
        <v>-1.2645768041926075E-2</v>
      </c>
      <c r="Q359" s="86"/>
      <c r="R359" s="76"/>
      <c r="S359" s="82"/>
      <c r="T359" s="76"/>
      <c r="U359" s="78"/>
      <c r="V359" s="76"/>
      <c r="W359" s="76"/>
    </row>
    <row r="360" spans="1:23" ht="15.75" customHeight="1" x14ac:dyDescent="0.45">
      <c r="A360" s="88" t="b">
        <f t="shared" si="74"/>
        <v>1</v>
      </c>
      <c r="B360" s="80">
        <v>43847</v>
      </c>
      <c r="C360" s="74">
        <v>75.559997999999993</v>
      </c>
      <c r="D360" s="78">
        <f t="shared" si="75"/>
        <v>-7.2264221885899316E-3</v>
      </c>
      <c r="E360" s="75"/>
      <c r="F360" s="80">
        <v>43847</v>
      </c>
      <c r="G360" s="74">
        <v>89.699996999999996</v>
      </c>
      <c r="H360" s="78">
        <f t="shared" si="76"/>
        <v>1.7868661850919398E-3</v>
      </c>
      <c r="I360" s="75"/>
      <c r="J360" s="87"/>
      <c r="K360" s="87">
        <f t="shared" si="77"/>
        <v>-4.8239424292416773E-3</v>
      </c>
      <c r="L360" s="87"/>
      <c r="M360" s="81">
        <f t="shared" si="78"/>
        <v>54.976714857731146</v>
      </c>
      <c r="N360" s="81">
        <f t="shared" si="79"/>
        <v>49.977712836588211</v>
      </c>
      <c r="O360" s="81">
        <f t="shared" si="80"/>
        <v>104.95442769431935</v>
      </c>
      <c r="P360" s="78">
        <f t="shared" si="81"/>
        <v>-2.954745093007527E-3</v>
      </c>
      <c r="Q360" s="86"/>
      <c r="R360" s="76"/>
      <c r="S360" s="82"/>
      <c r="T360" s="76"/>
      <c r="U360" s="78"/>
      <c r="V360" s="76"/>
      <c r="W360" s="76"/>
    </row>
    <row r="361" spans="1:23" ht="15.75" customHeight="1" x14ac:dyDescent="0.45">
      <c r="A361" s="88" t="b">
        <f t="shared" si="74"/>
        <v>1</v>
      </c>
      <c r="B361" s="80">
        <v>43846</v>
      </c>
      <c r="C361" s="74">
        <v>76.110000999999997</v>
      </c>
      <c r="D361" s="78">
        <f t="shared" si="75"/>
        <v>-1.0787639438844976E-2</v>
      </c>
      <c r="E361" s="75"/>
      <c r="F361" s="80">
        <v>43846</v>
      </c>
      <c r="G361" s="74">
        <v>89.540001000000004</v>
      </c>
      <c r="H361" s="78">
        <f t="shared" si="76"/>
        <v>1.4157888615269121E-2</v>
      </c>
      <c r="I361" s="75"/>
      <c r="J361" s="87"/>
      <c r="K361" s="87">
        <f t="shared" si="77"/>
        <v>-2.6251816519814292E-3</v>
      </c>
      <c r="L361" s="87"/>
      <c r="M361" s="81">
        <f t="shared" si="78"/>
        <v>55.376891656331601</v>
      </c>
      <c r="N361" s="81">
        <f t="shared" si="79"/>
        <v>49.888568640262285</v>
      </c>
      <c r="O361" s="81">
        <f t="shared" si="80"/>
        <v>105.26546029659389</v>
      </c>
      <c r="P361" s="78">
        <f t="shared" si="81"/>
        <v>8.8003505560818596E-4</v>
      </c>
      <c r="Q361" s="86"/>
      <c r="R361" s="76"/>
      <c r="S361" s="82"/>
      <c r="T361" s="76"/>
      <c r="U361" s="78"/>
      <c r="V361" s="76"/>
      <c r="W361" s="76"/>
    </row>
    <row r="362" spans="1:23" ht="15.75" customHeight="1" x14ac:dyDescent="0.45">
      <c r="A362" s="88" t="b">
        <f t="shared" si="74"/>
        <v>1</v>
      </c>
      <c r="B362" s="80">
        <v>43845</v>
      </c>
      <c r="C362" s="74">
        <v>76.940002000000007</v>
      </c>
      <c r="D362" s="78">
        <f t="shared" si="75"/>
        <v>5.1667547749177256E-2</v>
      </c>
      <c r="E362" s="75"/>
      <c r="F362" s="80">
        <v>43845</v>
      </c>
      <c r="G362" s="74">
        <v>88.290001000000004</v>
      </c>
      <c r="H362" s="78">
        <f t="shared" si="76"/>
        <v>5.008571542596929E-3</v>
      </c>
      <c r="I362" s="75"/>
      <c r="J362" s="87"/>
      <c r="K362" s="87">
        <f t="shared" si="77"/>
        <v>-2.9309058758695505E-2</v>
      </c>
      <c r="L362" s="87"/>
      <c r="M362" s="81">
        <f t="shared" si="78"/>
        <v>55.980792258719553</v>
      </c>
      <c r="N362" s="81">
        <f t="shared" si="79"/>
        <v>49.192112195054875</v>
      </c>
      <c r="O362" s="81">
        <f t="shared" si="80"/>
        <v>105.17290445377444</v>
      </c>
      <c r="P362" s="78">
        <f t="shared" si="81"/>
        <v>2.9316092456262988E-2</v>
      </c>
      <c r="Q362" s="86"/>
      <c r="R362" s="76"/>
      <c r="S362" s="82"/>
      <c r="T362" s="76"/>
      <c r="U362" s="78"/>
      <c r="V362" s="76"/>
      <c r="W362" s="76"/>
    </row>
    <row r="363" spans="1:23" ht="15.75" customHeight="1" x14ac:dyDescent="0.45">
      <c r="A363" s="88" t="b">
        <f t="shared" si="74"/>
        <v>1</v>
      </c>
      <c r="B363" s="80">
        <v>43844</v>
      </c>
      <c r="C363" s="74">
        <v>73.160004000000001</v>
      </c>
      <c r="D363" s="78">
        <f t="shared" si="75"/>
        <v>-1.1751925054058199E-2</v>
      </c>
      <c r="E363" s="75"/>
      <c r="F363" s="80">
        <v>43844</v>
      </c>
      <c r="G363" s="74">
        <v>87.849997999999999</v>
      </c>
      <c r="H363" s="78">
        <f t="shared" si="76"/>
        <v>1.1048440684180427E-2</v>
      </c>
      <c r="I363" s="75"/>
      <c r="J363" s="87"/>
      <c r="K363" s="87">
        <f t="shared" si="77"/>
        <v>-5.0426408452452394E-2</v>
      </c>
      <c r="L363" s="87"/>
      <c r="M363" s="81">
        <f t="shared" si="78"/>
        <v>53.230502717833197</v>
      </c>
      <c r="N363" s="81">
        <f t="shared" si="79"/>
        <v>48.946957854846403</v>
      </c>
      <c r="O363" s="81">
        <f t="shared" si="80"/>
        <v>102.17746057267959</v>
      </c>
      <c r="P363" s="78">
        <f t="shared" si="81"/>
        <v>-9.5938688580243792E-4</v>
      </c>
      <c r="Q363" s="86"/>
      <c r="R363" s="76"/>
      <c r="S363" s="82"/>
      <c r="T363" s="76"/>
      <c r="U363" s="78"/>
      <c r="V363" s="76"/>
      <c r="W363" s="76"/>
    </row>
    <row r="364" spans="1:23" ht="15.75" customHeight="1" x14ac:dyDescent="0.45">
      <c r="A364" s="88" t="b">
        <f t="shared" si="74"/>
        <v>1</v>
      </c>
      <c r="B364" s="80">
        <v>43843</v>
      </c>
      <c r="C364" s="74">
        <v>74.029999000000004</v>
      </c>
      <c r="D364" s="78">
        <f t="shared" si="75"/>
        <v>1.2860898227440076E-2</v>
      </c>
      <c r="E364" s="75"/>
      <c r="F364" s="80">
        <v>43843</v>
      </c>
      <c r="G364" s="74">
        <v>86.889999000000003</v>
      </c>
      <c r="H364" s="78">
        <f t="shared" si="76"/>
        <v>-4.8104341956346497E-3</v>
      </c>
      <c r="I364" s="75"/>
      <c r="J364" s="87"/>
      <c r="K364" s="87">
        <f t="shared" si="77"/>
        <v>-5.1303862724052615E-2</v>
      </c>
      <c r="L364" s="87"/>
      <c r="M364" s="81">
        <f t="shared" si="78"/>
        <v>53.863502563103864</v>
      </c>
      <c r="N364" s="81">
        <f t="shared" si="79"/>
        <v>48.41207986209227</v>
      </c>
      <c r="O364" s="81">
        <f t="shared" si="80"/>
        <v>102.27558242519613</v>
      </c>
      <c r="P364" s="78">
        <f t="shared" si="81"/>
        <v>4.4186131246690685E-3</v>
      </c>
      <c r="Q364" s="86"/>
      <c r="R364" s="76"/>
      <c r="S364" s="82"/>
      <c r="T364" s="76"/>
      <c r="U364" s="78"/>
      <c r="V364" s="76"/>
      <c r="W364" s="76"/>
    </row>
    <row r="365" spans="1:23" ht="15.75" customHeight="1" x14ac:dyDescent="0.45">
      <c r="A365" s="88" t="b">
        <f t="shared" si="74"/>
        <v>1</v>
      </c>
      <c r="B365" s="80">
        <v>43840</v>
      </c>
      <c r="C365" s="74">
        <v>73.089995999999999</v>
      </c>
      <c r="D365" s="78">
        <f t="shared" si="75"/>
        <v>6.4719496087048967E-3</v>
      </c>
      <c r="E365" s="75"/>
      <c r="F365" s="80">
        <v>43840</v>
      </c>
      <c r="G365" s="74">
        <v>87.309997999999993</v>
      </c>
      <c r="H365" s="78">
        <f t="shared" si="76"/>
        <v>-7.276850731444684E-3</v>
      </c>
      <c r="I365" s="75"/>
      <c r="J365" s="87"/>
      <c r="K365" s="87">
        <f t="shared" si="77"/>
        <v>-4.4578522905540305E-2</v>
      </c>
      <c r="L365" s="87"/>
      <c r="M365" s="81">
        <f t="shared" si="78"/>
        <v>53.179565582369534</v>
      </c>
      <c r="N365" s="81">
        <f t="shared" si="79"/>
        <v>48.646088670516797</v>
      </c>
      <c r="O365" s="81">
        <f t="shared" si="80"/>
        <v>101.82565425288632</v>
      </c>
      <c r="P365" s="78">
        <f t="shared" si="81"/>
        <v>-1.4358598924246735E-4</v>
      </c>
      <c r="Q365" s="86"/>
      <c r="R365" s="76"/>
      <c r="S365" s="82"/>
      <c r="T365" s="76"/>
      <c r="U365" s="78"/>
      <c r="V365" s="76"/>
      <c r="W365" s="76"/>
    </row>
    <row r="366" spans="1:23" ht="15.75" customHeight="1" x14ac:dyDescent="0.45">
      <c r="A366" s="88" t="b">
        <f t="shared" si="74"/>
        <v>1</v>
      </c>
      <c r="B366" s="80">
        <v>43839</v>
      </c>
      <c r="C366" s="74">
        <v>72.620002999999997</v>
      </c>
      <c r="D366" s="78">
        <f t="shared" si="75"/>
        <v>9.6485178642913283E-4</v>
      </c>
      <c r="E366" s="75"/>
      <c r="F366" s="80">
        <v>43839</v>
      </c>
      <c r="G366" s="74">
        <v>87.949996999999996</v>
      </c>
      <c r="H366" s="78">
        <f t="shared" si="76"/>
        <v>7.4455209354344909E-3</v>
      </c>
      <c r="I366" s="75"/>
      <c r="J366" s="87"/>
      <c r="K366" s="87">
        <f t="shared" si="77"/>
        <v>-4.7174456889708921E-2</v>
      </c>
      <c r="L366" s="87"/>
      <c r="M366" s="81">
        <f t="shared" si="78"/>
        <v>52.837603276519161</v>
      </c>
      <c r="N366" s="81">
        <f t="shared" si="79"/>
        <v>49.002673813297839</v>
      </c>
      <c r="O366" s="81">
        <f t="shared" si="80"/>
        <v>101.84027708981699</v>
      </c>
      <c r="P366" s="78">
        <f t="shared" si="81"/>
        <v>4.0727275996126355E-3</v>
      </c>
      <c r="Q366" s="86"/>
      <c r="R366" s="76"/>
      <c r="S366" s="82"/>
      <c r="T366" s="76"/>
      <c r="U366" s="78"/>
      <c r="V366" s="76"/>
      <c r="W366" s="76"/>
    </row>
    <row r="367" spans="1:23" ht="15.75" customHeight="1" x14ac:dyDescent="0.45">
      <c r="A367" s="88" t="b">
        <f t="shared" si="74"/>
        <v>1</v>
      </c>
      <c r="B367" s="80">
        <v>43838</v>
      </c>
      <c r="C367" s="74">
        <v>72.550003000000004</v>
      </c>
      <c r="D367" s="78">
        <f t="shared" si="75"/>
        <v>9.0403474536759898E-3</v>
      </c>
      <c r="E367" s="75"/>
      <c r="F367" s="80">
        <v>43838</v>
      </c>
      <c r="G367" s="74">
        <v>87.300003000000004</v>
      </c>
      <c r="H367" s="78">
        <f t="shared" si="76"/>
        <v>6.1081712380375297E-3</v>
      </c>
      <c r="I367" s="75"/>
      <c r="J367" s="87"/>
      <c r="K367" s="87">
        <f t="shared" si="77"/>
        <v>-4.9697970764847894E-2</v>
      </c>
      <c r="L367" s="87"/>
      <c r="M367" s="81">
        <f t="shared" si="78"/>
        <v>52.786671961777195</v>
      </c>
      <c r="N367" s="81">
        <f t="shared" si="79"/>
        <v>48.640519804780929</v>
      </c>
      <c r="O367" s="81">
        <f t="shared" si="80"/>
        <v>101.42719176655812</v>
      </c>
      <c r="P367" s="78">
        <f t="shared" si="81"/>
        <v>7.6320604420134774E-3</v>
      </c>
      <c r="Q367" s="86"/>
      <c r="R367" s="76"/>
      <c r="S367" s="82"/>
      <c r="T367" s="76"/>
      <c r="U367" s="78"/>
      <c r="V367" s="76"/>
      <c r="W367" s="76"/>
    </row>
    <row r="368" spans="1:23" ht="15.75" customHeight="1" x14ac:dyDescent="0.45">
      <c r="A368" s="88" t="b">
        <f t="shared" si="74"/>
        <v>1</v>
      </c>
      <c r="B368" s="80">
        <v>43837</v>
      </c>
      <c r="C368" s="74">
        <v>71.900002000000001</v>
      </c>
      <c r="D368" s="78">
        <f t="shared" si="75"/>
        <v>2.2468742889647508E-2</v>
      </c>
      <c r="E368" s="75"/>
      <c r="F368" s="80">
        <v>43837</v>
      </c>
      <c r="G368" s="74">
        <v>86.769997000000004</v>
      </c>
      <c r="H368" s="78">
        <f t="shared" si="76"/>
        <v>-1.0604333315997638E-2</v>
      </c>
      <c r="I368" s="75"/>
      <c r="J368" s="87"/>
      <c r="K368" s="87">
        <f t="shared" si="77"/>
        <v>-4.1775472282541595E-2</v>
      </c>
      <c r="L368" s="87"/>
      <c r="M368" s="81">
        <f t="shared" si="78"/>
        <v>52.313737597297198</v>
      </c>
      <c r="N368" s="81">
        <f t="shared" si="79"/>
        <v>48.345218929022046</v>
      </c>
      <c r="O368" s="81">
        <f t="shared" si="80"/>
        <v>100.65895652631924</v>
      </c>
      <c r="P368" s="78">
        <f t="shared" si="81"/>
        <v>6.3125663214953498E-3</v>
      </c>
      <c r="Q368" s="86"/>
      <c r="R368" s="76"/>
      <c r="S368" s="82"/>
      <c r="T368" s="76"/>
      <c r="U368" s="78"/>
      <c r="V368" s="76"/>
      <c r="W368" s="76"/>
    </row>
    <row r="369" spans="1:23" ht="15.75" customHeight="1" x14ac:dyDescent="0.45">
      <c r="A369" s="88" t="b">
        <f t="shared" si="74"/>
        <v>1</v>
      </c>
      <c r="B369" s="80">
        <v>43836</v>
      </c>
      <c r="C369" s="74">
        <v>70.319999999999993</v>
      </c>
      <c r="D369" s="78">
        <f t="shared" si="75"/>
        <v>4.5184319934368444E-2</v>
      </c>
      <c r="E369" s="75"/>
      <c r="F369" s="80">
        <v>43836</v>
      </c>
      <c r="G369" s="74">
        <v>87.699996999999996</v>
      </c>
      <c r="H369" s="78">
        <f t="shared" si="76"/>
        <v>-2.2753696865672746E-3</v>
      </c>
      <c r="I369" s="75"/>
      <c r="J369" s="87"/>
      <c r="K369" s="87">
        <f t="shared" si="77"/>
        <v>-3.5566980477999686E-2</v>
      </c>
      <c r="L369" s="87"/>
      <c r="M369" s="81">
        <f t="shared" si="78"/>
        <v>51.164143609369276</v>
      </c>
      <c r="N369" s="81">
        <f t="shared" si="79"/>
        <v>48.863382524256352</v>
      </c>
      <c r="O369" s="81">
        <f t="shared" si="80"/>
        <v>100.02752613362563</v>
      </c>
      <c r="P369" s="78">
        <f t="shared" si="81"/>
        <v>2.1449010845402183E-2</v>
      </c>
      <c r="Q369" s="86"/>
      <c r="R369" s="76"/>
      <c r="S369" s="82"/>
      <c r="T369" s="76"/>
      <c r="U369" s="78"/>
      <c r="V369" s="76"/>
      <c r="W369" s="76"/>
    </row>
    <row r="370" spans="1:23" ht="15.75" customHeight="1" x14ac:dyDescent="0.45">
      <c r="A370" s="88" t="b">
        <f t="shared" si="74"/>
        <v>1</v>
      </c>
      <c r="B370" s="80">
        <v>43833</v>
      </c>
      <c r="C370" s="74">
        <v>67.279999000000004</v>
      </c>
      <c r="D370" s="78">
        <f t="shared" si="75"/>
        <v>-2.095462716887897E-2</v>
      </c>
      <c r="E370" s="75"/>
      <c r="F370" s="80">
        <v>43833</v>
      </c>
      <c r="G370" s="74">
        <v>87.900002000000001</v>
      </c>
      <c r="H370" s="78">
        <f t="shared" si="76"/>
        <v>-2.0503633173693636E-2</v>
      </c>
      <c r="I370" s="75"/>
      <c r="J370" s="87"/>
      <c r="K370" s="87">
        <f t="shared" si="77"/>
        <v>-3.247088523643208E-2</v>
      </c>
      <c r="L370" s="87"/>
      <c r="M370" s="81">
        <f t="shared" si="78"/>
        <v>48.952268641556053</v>
      </c>
      <c r="N370" s="81">
        <f t="shared" si="79"/>
        <v>48.97481834131532</v>
      </c>
      <c r="O370" s="81">
        <f t="shared" si="80"/>
        <v>97.927086982871373</v>
      </c>
      <c r="P370" s="78">
        <f t="shared" si="81"/>
        <v>-2.0729130171286303E-2</v>
      </c>
      <c r="Q370" s="86"/>
      <c r="R370" s="76"/>
      <c r="S370" s="78"/>
      <c r="T370" s="76"/>
      <c r="U370" s="78"/>
      <c r="V370" s="76"/>
      <c r="W370" s="76"/>
    </row>
    <row r="371" spans="1:23" ht="15.75" customHeight="1" x14ac:dyDescent="0.45">
      <c r="A371" s="88" t="b">
        <f t="shared" si="74"/>
        <v>1</v>
      </c>
      <c r="B371" s="80">
        <v>43832</v>
      </c>
      <c r="C371" s="74">
        <v>68.720000999999996</v>
      </c>
      <c r="D371" s="78">
        <f t="shared" si="75"/>
        <v>9.9941209583460644E-3</v>
      </c>
      <c r="E371" s="75"/>
      <c r="F371" s="80">
        <v>43832</v>
      </c>
      <c r="G371" s="74">
        <v>89.739998</v>
      </c>
      <c r="H371" s="78">
        <f t="shared" si="76"/>
        <v>1.8730867010142704E-2</v>
      </c>
      <c r="I371" s="75"/>
      <c r="J371" s="87"/>
      <c r="K371" s="87">
        <f t="shared" si="77"/>
        <v>-4.3939556139575633E-2</v>
      </c>
      <c r="L371" s="87"/>
      <c r="M371" s="81">
        <v>50</v>
      </c>
      <c r="N371" s="81">
        <v>50</v>
      </c>
      <c r="O371" s="81">
        <f>SUM(M371:N371)</f>
        <v>100</v>
      </c>
      <c r="P371" s="78"/>
      <c r="Q371" s="86"/>
      <c r="R371" s="76"/>
      <c r="S371" s="78"/>
      <c r="T371" s="76"/>
      <c r="U371" s="78"/>
      <c r="V371" s="76"/>
      <c r="W371" s="76"/>
    </row>
    <row r="372" spans="1:23" ht="15.75" customHeight="1" x14ac:dyDescent="0.45">
      <c r="A372" s="88" t="b">
        <f t="shared" si="74"/>
        <v>1</v>
      </c>
      <c r="B372" s="80">
        <v>43830</v>
      </c>
      <c r="C372" s="74">
        <v>68.040001000000004</v>
      </c>
      <c r="D372" s="78">
        <f t="shared" si="75"/>
        <v>1.8715376273163997E-2</v>
      </c>
      <c r="E372" s="75"/>
      <c r="F372" s="80">
        <v>43830</v>
      </c>
      <c r="G372" s="74">
        <v>88.089995999999999</v>
      </c>
      <c r="H372" s="78">
        <f t="shared" si="76"/>
        <v>1.4779104306266166E-3</v>
      </c>
      <c r="I372" s="75"/>
      <c r="J372" s="87"/>
      <c r="K372" s="87">
        <f t="shared" si="77"/>
        <v>-2.5600146951258874E-2</v>
      </c>
      <c r="L372" s="87"/>
      <c r="M372" s="81"/>
      <c r="N372" s="81"/>
      <c r="O372" s="81"/>
      <c r="P372" s="78"/>
      <c r="Q372" s="86"/>
      <c r="R372" s="76"/>
      <c r="S372" s="78"/>
      <c r="T372" s="76"/>
      <c r="U372" s="78"/>
      <c r="V372" s="76"/>
      <c r="W372" s="76"/>
    </row>
    <row r="373" spans="1:23" ht="15.75" customHeight="1" x14ac:dyDescent="0.45">
      <c r="A373" s="88" t="b">
        <f t="shared" si="74"/>
        <v>1</v>
      </c>
      <c r="B373" s="80">
        <v>43829</v>
      </c>
      <c r="C373" s="74">
        <v>66.790001000000004</v>
      </c>
      <c r="D373" s="78">
        <f t="shared" si="75"/>
        <v>2.2509304059263879E-3</v>
      </c>
      <c r="E373" s="75"/>
      <c r="F373" s="80">
        <v>43829</v>
      </c>
      <c r="G373" s="74">
        <v>87.959998999999996</v>
      </c>
      <c r="H373" s="78">
        <f t="shared" si="76"/>
        <v>-4.6396286758075833E-3</v>
      </c>
      <c r="I373" s="75"/>
      <c r="J373" s="87"/>
      <c r="K373" s="87">
        <f t="shared" si="77"/>
        <v>-2.5294923774951978E-2</v>
      </c>
      <c r="L373" s="87"/>
      <c r="M373" s="81"/>
      <c r="N373" s="81"/>
      <c r="O373" s="81"/>
      <c r="P373" s="78"/>
      <c r="Q373" s="86"/>
      <c r="R373" s="76"/>
      <c r="S373" s="78"/>
      <c r="T373" s="76"/>
      <c r="U373" s="78"/>
      <c r="V373" s="76"/>
      <c r="W373" s="76"/>
    </row>
    <row r="374" spans="1:23" ht="15.75" customHeight="1" x14ac:dyDescent="0.45">
      <c r="A374" s="88" t="b">
        <f t="shared" si="74"/>
        <v>1</v>
      </c>
      <c r="B374" s="80">
        <v>43826</v>
      </c>
      <c r="C374" s="74">
        <v>66.639999000000003</v>
      </c>
      <c r="D374" s="78">
        <f t="shared" si="75"/>
        <v>-1.2008866360661119E-2</v>
      </c>
      <c r="E374" s="75"/>
      <c r="F374" s="80">
        <v>43826</v>
      </c>
      <c r="G374" s="74">
        <v>88.370002999999997</v>
      </c>
      <c r="H374" s="78">
        <f t="shared" si="76"/>
        <v>-9.9708601843858657E-3</v>
      </c>
      <c r="I374" s="75"/>
      <c r="J374" s="87"/>
      <c r="K374" s="87">
        <f t="shared" si="77"/>
        <v>-1.477069532837748E-2</v>
      </c>
      <c r="L374" s="87"/>
      <c r="M374" s="81"/>
      <c r="N374" s="81"/>
      <c r="O374" s="81"/>
      <c r="P374" s="78"/>
      <c r="Q374" s="86"/>
      <c r="R374" s="76"/>
      <c r="S374" s="78"/>
      <c r="T374" s="76"/>
      <c r="U374" s="78"/>
      <c r="V374" s="76"/>
      <c r="W374" s="76"/>
    </row>
    <row r="375" spans="1:23" ht="15.75" customHeight="1" x14ac:dyDescent="0.45">
      <c r="A375" s="88" t="b">
        <f t="shared" si="74"/>
        <v>1</v>
      </c>
      <c r="B375" s="80">
        <v>43825</v>
      </c>
      <c r="C375" s="74">
        <v>67.449996999999996</v>
      </c>
      <c r="D375" s="78">
        <f t="shared" si="75"/>
        <v>1.4896148283119803E-2</v>
      </c>
      <c r="E375" s="75"/>
      <c r="F375" s="80">
        <v>43825</v>
      </c>
      <c r="G375" s="74">
        <v>89.260002</v>
      </c>
      <c r="H375" s="78">
        <f t="shared" si="76"/>
        <v>1.2338754630649706E-3</v>
      </c>
      <c r="I375" s="75"/>
      <c r="J375" s="87"/>
      <c r="K375" s="87">
        <f t="shared" si="77"/>
        <v>-1.8287213557598516E-2</v>
      </c>
      <c r="L375" s="87"/>
      <c r="M375" s="81"/>
      <c r="N375" s="81"/>
      <c r="O375" s="81"/>
      <c r="P375" s="78"/>
      <c r="Q375" s="86"/>
      <c r="R375" s="76"/>
      <c r="S375" s="78"/>
      <c r="T375" s="76"/>
      <c r="U375" s="78"/>
      <c r="V375" s="76"/>
      <c r="W375" s="76"/>
    </row>
    <row r="376" spans="1:23" ht="15.75" customHeight="1" x14ac:dyDescent="0.45">
      <c r="A376" s="88" t="b">
        <f t="shared" si="74"/>
        <v>1</v>
      </c>
      <c r="B376" s="80">
        <v>43823</v>
      </c>
      <c r="C376" s="74">
        <v>66.459998999999996</v>
      </c>
      <c r="D376" s="78">
        <f t="shared" si="75"/>
        <v>4.6862734788730709E-3</v>
      </c>
      <c r="E376" s="75"/>
      <c r="F376" s="80">
        <v>43823</v>
      </c>
      <c r="G376" s="74">
        <v>89.150002000000001</v>
      </c>
      <c r="H376" s="78">
        <f t="shared" si="76"/>
        <v>-3.2423970652416534E-3</v>
      </c>
      <c r="I376" s="75"/>
      <c r="J376" s="87"/>
      <c r="K376" s="87">
        <f t="shared" si="77"/>
        <v>-1.5087526843757179E-2</v>
      </c>
      <c r="L376" s="87"/>
      <c r="M376" s="81"/>
      <c r="N376" s="81"/>
      <c r="O376" s="81"/>
      <c r="P376" s="78"/>
      <c r="Q376" s="86"/>
      <c r="R376" s="76"/>
      <c r="S376" s="78"/>
      <c r="T376" s="76"/>
      <c r="U376" s="78"/>
      <c r="V376" s="76"/>
      <c r="W376" s="76"/>
    </row>
    <row r="377" spans="1:23" ht="15.75" customHeight="1" x14ac:dyDescent="0.45">
      <c r="A377" s="88" t="b">
        <f t="shared" si="74"/>
        <v>1</v>
      </c>
      <c r="B377" s="80">
        <v>43822</v>
      </c>
      <c r="C377" s="74">
        <v>66.150002000000001</v>
      </c>
      <c r="D377" s="78">
        <f t="shared" si="75"/>
        <v>-1.1653936949051369E-2</v>
      </c>
      <c r="E377" s="75"/>
      <c r="F377" s="80">
        <v>43822</v>
      </c>
      <c r="G377" s="74">
        <v>89.440002000000007</v>
      </c>
      <c r="H377" s="78">
        <f t="shared" si="76"/>
        <v>1.7921483175644681E-3</v>
      </c>
      <c r="I377" s="75"/>
      <c r="J377" s="87"/>
      <c r="K377" s="87">
        <f t="shared" si="77"/>
        <v>-2.5436057025569401E-3</v>
      </c>
      <c r="L377" s="87"/>
      <c r="M377" s="81"/>
      <c r="N377" s="81"/>
      <c r="O377" s="81"/>
      <c r="P377" s="78"/>
      <c r="Q377" s="86"/>
      <c r="R377" s="76"/>
      <c r="S377" s="78"/>
      <c r="T377" s="76"/>
      <c r="U377" s="78"/>
      <c r="V377" s="76"/>
      <c r="W377" s="76"/>
    </row>
    <row r="378" spans="1:23" ht="15.75" customHeight="1" x14ac:dyDescent="0.45">
      <c r="A378" s="88" t="b">
        <f t="shared" si="74"/>
        <v>1</v>
      </c>
      <c r="B378" s="80">
        <v>43819</v>
      </c>
      <c r="C378" s="74">
        <v>66.930000000000007</v>
      </c>
      <c r="D378" s="78">
        <f t="shared" si="75"/>
        <v>-1.8333822235259589E-2</v>
      </c>
      <c r="E378" s="75"/>
      <c r="F378" s="80">
        <v>43819</v>
      </c>
      <c r="G378" s="74">
        <v>89.279999000000004</v>
      </c>
      <c r="H378" s="78">
        <f t="shared" si="76"/>
        <v>6.7247253225222181E-4</v>
      </c>
      <c r="I378" s="75"/>
      <c r="J378" s="87"/>
      <c r="K378" s="87">
        <f t="shared" si="77"/>
        <v>5.8755173694565973E-4</v>
      </c>
      <c r="L378" s="87"/>
      <c r="M378" s="81"/>
      <c r="N378" s="81"/>
      <c r="O378" s="81"/>
      <c r="P378" s="78"/>
      <c r="Q378" s="86"/>
      <c r="R378" s="76"/>
      <c r="S378" s="78"/>
      <c r="T378" s="76"/>
      <c r="U378" s="78"/>
      <c r="V378" s="76"/>
      <c r="W378" s="76"/>
    </row>
    <row r="379" spans="1:23" ht="15.75" customHeight="1" x14ac:dyDescent="0.45">
      <c r="A379" s="88" t="b">
        <f t="shared" si="74"/>
        <v>1</v>
      </c>
      <c r="B379" s="80">
        <v>43818</v>
      </c>
      <c r="C379" s="74">
        <v>68.180000000000007</v>
      </c>
      <c r="D379" s="78">
        <f t="shared" si="75"/>
        <v>8.5799114964471013E-3</v>
      </c>
      <c r="E379" s="75"/>
      <c r="F379" s="80">
        <v>43818</v>
      </c>
      <c r="G379" s="74">
        <v>89.220000999999996</v>
      </c>
      <c r="H379" s="78">
        <f t="shared" si="76"/>
        <v>4.2774090174428903E-3</v>
      </c>
      <c r="I379" s="75"/>
      <c r="J379" s="87"/>
      <c r="K379" s="87">
        <f t="shared" si="77"/>
        <v>2.5197970860020857E-2</v>
      </c>
      <c r="L379" s="87"/>
      <c r="M379" s="81"/>
      <c r="N379" s="81"/>
      <c r="O379" s="81"/>
      <c r="P379" s="78"/>
      <c r="Q379" s="86"/>
      <c r="R379" s="76"/>
      <c r="S379" s="78"/>
      <c r="T379" s="76"/>
      <c r="U379" s="78"/>
      <c r="V379" s="76"/>
      <c r="W379" s="76"/>
    </row>
    <row r="380" spans="1:23" ht="15.75" customHeight="1" x14ac:dyDescent="0.45">
      <c r="A380" s="88" t="b">
        <f t="shared" si="74"/>
        <v>1</v>
      </c>
      <c r="B380" s="80">
        <v>43817</v>
      </c>
      <c r="C380" s="74">
        <v>67.599997999999999</v>
      </c>
      <c r="D380" s="78">
        <f t="shared" si="75"/>
        <v>2.1611002617832886E-2</v>
      </c>
      <c r="E380" s="75"/>
      <c r="F380" s="80">
        <v>43817</v>
      </c>
      <c r="G380" s="74">
        <v>88.839995999999999</v>
      </c>
      <c r="H380" s="78">
        <f t="shared" si="76"/>
        <v>-5.8192143484868675E-3</v>
      </c>
      <c r="I380" s="75"/>
      <c r="J380" s="87"/>
      <c r="K380" s="87">
        <f t="shared" si="77"/>
        <v>2.0937082209592041E-2</v>
      </c>
      <c r="L380" s="87"/>
      <c r="M380" s="81"/>
      <c r="N380" s="81"/>
      <c r="O380" s="81"/>
      <c r="P380" s="78"/>
      <c r="Q380" s="86"/>
      <c r="R380" s="76"/>
      <c r="S380" s="78"/>
      <c r="T380" s="76"/>
      <c r="U380" s="78"/>
      <c r="V380" s="76"/>
      <c r="W380" s="76"/>
    </row>
    <row r="381" spans="1:23" ht="15.75" customHeight="1" x14ac:dyDescent="0.45">
      <c r="A381" s="88" t="b">
        <f t="shared" si="74"/>
        <v>1</v>
      </c>
      <c r="B381" s="80">
        <v>43816</v>
      </c>
      <c r="C381" s="74">
        <v>66.169998000000007</v>
      </c>
      <c r="D381" s="78">
        <f t="shared" si="75"/>
        <v>-2.712886291269978E-3</v>
      </c>
      <c r="E381" s="75"/>
      <c r="F381" s="80">
        <v>43816</v>
      </c>
      <c r="G381" s="74">
        <v>89.360000999999997</v>
      </c>
      <c r="H381" s="78">
        <f t="shared" si="76"/>
        <v>8.2365341837933315E-3</v>
      </c>
      <c r="I381" s="75"/>
      <c r="J381" s="87"/>
      <c r="K381" s="87">
        <f t="shared" si="77"/>
        <v>3.9282807989737996E-2</v>
      </c>
      <c r="L381" s="87"/>
      <c r="M381" s="81"/>
      <c r="N381" s="81"/>
      <c r="O381" s="81"/>
      <c r="P381" s="78"/>
      <c r="Q381" s="86"/>
      <c r="R381" s="76"/>
      <c r="S381" s="78"/>
      <c r="T381" s="76"/>
      <c r="U381" s="78"/>
      <c r="V381" s="76"/>
      <c r="W381" s="76"/>
    </row>
    <row r="382" spans="1:23" ht="15.75" customHeight="1" x14ac:dyDescent="0.45">
      <c r="A382" s="88" t="b">
        <f t="shared" si="74"/>
        <v>1</v>
      </c>
      <c r="B382" s="80">
        <v>43815</v>
      </c>
      <c r="C382" s="74">
        <v>66.349997999999999</v>
      </c>
      <c r="D382" s="78">
        <f t="shared" si="75"/>
        <v>4.4224062885992232E-2</v>
      </c>
      <c r="E382" s="75"/>
      <c r="F382" s="80">
        <v>43815</v>
      </c>
      <c r="G382" s="74">
        <v>88.629997000000003</v>
      </c>
      <c r="H382" s="78">
        <f t="shared" si="76"/>
        <v>1.1988981228842732E-2</v>
      </c>
      <c r="I382" s="75"/>
      <c r="J382" s="87"/>
      <c r="K382" s="87">
        <f t="shared" si="77"/>
        <v>4.1920436081437085E-2</v>
      </c>
      <c r="L382" s="87"/>
      <c r="M382" s="81"/>
      <c r="N382" s="81"/>
      <c r="O382" s="81"/>
      <c r="P382" s="78"/>
      <c r="Q382" s="86"/>
      <c r="R382" s="76"/>
      <c r="S382" s="78"/>
      <c r="T382" s="76"/>
      <c r="U382" s="78"/>
      <c r="V382" s="76"/>
      <c r="W382" s="76"/>
    </row>
    <row r="383" spans="1:23" ht="15.75" customHeight="1" x14ac:dyDescent="0.45">
      <c r="A383" s="88" t="b">
        <f t="shared" si="74"/>
        <v>1</v>
      </c>
      <c r="B383" s="80">
        <v>43812</v>
      </c>
      <c r="C383" s="74">
        <v>63.540000999999997</v>
      </c>
      <c r="D383" s="78">
        <f t="shared" si="75"/>
        <v>1.6802671889816878E-2</v>
      </c>
      <c r="E383" s="75"/>
      <c r="F383" s="80">
        <v>43812</v>
      </c>
      <c r="G383" s="74">
        <v>87.580001999999993</v>
      </c>
      <c r="H383" s="78">
        <f t="shared" si="76"/>
        <v>-1.0059895896237236E-2</v>
      </c>
      <c r="I383" s="75"/>
      <c r="J383" s="87"/>
      <c r="K383" s="87">
        <f t="shared" si="77"/>
        <v>4.0738098051230104E-2</v>
      </c>
      <c r="L383" s="87"/>
      <c r="M383" s="81"/>
      <c r="N383" s="81"/>
      <c r="O383" s="81"/>
      <c r="P383" s="78"/>
      <c r="Q383" s="86"/>
      <c r="R383" s="76"/>
      <c r="S383" s="78"/>
      <c r="T383" s="76"/>
      <c r="U383" s="78"/>
      <c r="V383" s="76"/>
      <c r="W383" s="76"/>
    </row>
    <row r="384" spans="1:23" ht="15.75" customHeight="1" x14ac:dyDescent="0.45">
      <c r="A384" s="88" t="b">
        <f t="shared" si="74"/>
        <v>1</v>
      </c>
      <c r="B384" s="80">
        <v>43811</v>
      </c>
      <c r="C384" s="74">
        <v>62.490001999999997</v>
      </c>
      <c r="D384" s="78">
        <f t="shared" si="75"/>
        <v>-1.6215333753148764E-2</v>
      </c>
      <c r="E384" s="75"/>
      <c r="F384" s="80">
        <v>43811</v>
      </c>
      <c r="G384" s="74">
        <v>88.470000999999996</v>
      </c>
      <c r="H384" s="78">
        <f t="shared" si="76"/>
        <v>1.6662882670519963E-2</v>
      </c>
      <c r="I384" s="75"/>
      <c r="J384" s="87"/>
      <c r="K384" s="87">
        <f t="shared" si="77"/>
        <v>5.5581780225295155E-2</v>
      </c>
      <c r="L384" s="87"/>
      <c r="M384" s="81"/>
      <c r="N384" s="81"/>
      <c r="O384" s="81"/>
      <c r="P384" s="78"/>
      <c r="Q384" s="86"/>
      <c r="R384" s="76"/>
      <c r="S384" s="78"/>
      <c r="T384" s="76"/>
      <c r="U384" s="78"/>
      <c r="V384" s="76"/>
      <c r="W384" s="76"/>
    </row>
    <row r="385" spans="1:23" ht="15.75" customHeight="1" x14ac:dyDescent="0.45">
      <c r="A385" s="88" t="b">
        <f t="shared" si="74"/>
        <v>1</v>
      </c>
      <c r="B385" s="80">
        <v>43810</v>
      </c>
      <c r="C385" s="74">
        <v>63.52</v>
      </c>
      <c r="D385" s="78">
        <f t="shared" si="75"/>
        <v>-1.6261421712869595E-2</v>
      </c>
      <c r="E385" s="75"/>
      <c r="F385" s="80">
        <v>43810</v>
      </c>
      <c r="G385" s="74">
        <v>87.019997000000004</v>
      </c>
      <c r="H385" s="78">
        <f t="shared" si="76"/>
        <v>5.8952142897881199E-3</v>
      </c>
      <c r="I385" s="75"/>
      <c r="J385" s="87"/>
      <c r="K385" s="87">
        <f t="shared" si="77"/>
        <v>6.1459533498438162E-2</v>
      </c>
      <c r="L385" s="87"/>
      <c r="M385" s="81"/>
      <c r="N385" s="81"/>
      <c r="O385" s="81"/>
      <c r="P385" s="78"/>
      <c r="Q385" s="86"/>
      <c r="R385" s="76"/>
      <c r="S385" s="78"/>
      <c r="T385" s="76"/>
      <c r="U385" s="78"/>
      <c r="V385" s="76"/>
      <c r="W385" s="76"/>
    </row>
    <row r="386" spans="1:23" ht="15.75" customHeight="1" x14ac:dyDescent="0.45">
      <c r="A386" s="88" t="b">
        <f t="shared" ref="A386:A449" si="82">B386=F386</f>
        <v>1</v>
      </c>
      <c r="B386" s="80">
        <v>43809</v>
      </c>
      <c r="C386" s="74">
        <v>64.569999999999993</v>
      </c>
      <c r="D386" s="78">
        <f t="shared" ref="D386:D449" si="83">C386/C387-1</f>
        <v>-2.0776493152062869E-2</v>
      </c>
      <c r="E386" s="75"/>
      <c r="F386" s="80">
        <v>43809</v>
      </c>
      <c r="G386" s="74">
        <v>86.510002</v>
      </c>
      <c r="H386" s="78">
        <f t="shared" ref="H386:H449" si="84">G386/G387-1</f>
        <v>-1.2555632775303804E-2</v>
      </c>
      <c r="I386" s="75"/>
      <c r="J386" s="87"/>
      <c r="K386" s="87">
        <f t="shared" ref="K386:K414" si="85">CORREL(D386:D475,H386:H475)</f>
        <v>0.1054418539697109</v>
      </c>
      <c r="L386" s="87"/>
      <c r="M386" s="81"/>
      <c r="N386" s="81"/>
      <c r="O386" s="81"/>
      <c r="P386" s="78"/>
      <c r="Q386" s="86"/>
      <c r="R386" s="76"/>
      <c r="S386" s="78"/>
      <c r="T386" s="76"/>
      <c r="U386" s="78"/>
      <c r="V386" s="76"/>
      <c r="W386" s="76"/>
    </row>
    <row r="387" spans="1:23" ht="15.75" customHeight="1" x14ac:dyDescent="0.45">
      <c r="A387" s="88" t="b">
        <f t="shared" si="82"/>
        <v>1</v>
      </c>
      <c r="B387" s="80">
        <v>43808</v>
      </c>
      <c r="C387" s="74">
        <v>65.940002000000007</v>
      </c>
      <c r="D387" s="78">
        <f t="shared" si="83"/>
        <v>5.100414246081808E-2</v>
      </c>
      <c r="E387" s="75"/>
      <c r="F387" s="80">
        <v>43808</v>
      </c>
      <c r="G387" s="74">
        <v>87.610000999999997</v>
      </c>
      <c r="H387" s="78">
        <f t="shared" si="84"/>
        <v>-1.0950564214256775E-2</v>
      </c>
      <c r="I387" s="75"/>
      <c r="J387" s="87"/>
      <c r="K387" s="87">
        <f t="shared" si="85"/>
        <v>0.10344462053341891</v>
      </c>
      <c r="L387" s="87"/>
      <c r="M387" s="81"/>
      <c r="N387" s="81"/>
      <c r="O387" s="81"/>
      <c r="P387" s="78"/>
      <c r="Q387" s="86"/>
      <c r="R387" s="76"/>
      <c r="S387" s="78"/>
      <c r="T387" s="76"/>
      <c r="U387" s="78"/>
      <c r="V387" s="76"/>
      <c r="W387" s="76"/>
    </row>
    <row r="388" spans="1:23" ht="15.75" customHeight="1" x14ac:dyDescent="0.45">
      <c r="A388" s="88" t="b">
        <f t="shared" si="82"/>
        <v>1</v>
      </c>
      <c r="B388" s="80">
        <v>43805</v>
      </c>
      <c r="C388" s="74">
        <v>62.740001999999997</v>
      </c>
      <c r="D388" s="78">
        <f t="shared" si="83"/>
        <v>-9.9468870373729756E-2</v>
      </c>
      <c r="E388" s="75"/>
      <c r="F388" s="80">
        <v>43805</v>
      </c>
      <c r="G388" s="74">
        <v>88.580001999999993</v>
      </c>
      <c r="H388" s="78">
        <f t="shared" si="84"/>
        <v>8.1948667403271003E-3</v>
      </c>
      <c r="I388" s="75"/>
      <c r="J388" s="87"/>
      <c r="K388" s="87">
        <f t="shared" si="85"/>
        <v>0.12168507507389717</v>
      </c>
      <c r="L388" s="87"/>
      <c r="M388" s="81"/>
      <c r="N388" s="81"/>
      <c r="O388" s="81"/>
      <c r="P388" s="78"/>
      <c r="Q388" s="86"/>
      <c r="R388" s="76"/>
      <c r="S388" s="78"/>
      <c r="T388" s="76"/>
      <c r="U388" s="78"/>
      <c r="V388" s="76"/>
      <c r="W388" s="76"/>
    </row>
    <row r="389" spans="1:23" ht="15.75" customHeight="1" x14ac:dyDescent="0.45">
      <c r="A389" s="88" t="b">
        <f t="shared" si="82"/>
        <v>1</v>
      </c>
      <c r="B389" s="80">
        <v>43804</v>
      </c>
      <c r="C389" s="74">
        <v>69.669998000000007</v>
      </c>
      <c r="D389" s="78">
        <f t="shared" si="83"/>
        <v>-4.145240196472666E-3</v>
      </c>
      <c r="E389" s="75"/>
      <c r="F389" s="80">
        <v>43804</v>
      </c>
      <c r="G389" s="74">
        <v>87.860000999999997</v>
      </c>
      <c r="H389" s="78">
        <f t="shared" si="84"/>
        <v>-3.5159011799003048E-3</v>
      </c>
      <c r="I389" s="75"/>
      <c r="J389" s="87"/>
      <c r="K389" s="87">
        <f t="shared" si="85"/>
        <v>0.15069836004065384</v>
      </c>
      <c r="L389" s="87"/>
      <c r="M389" s="81"/>
      <c r="N389" s="81"/>
      <c r="O389" s="81"/>
      <c r="P389" s="78"/>
      <c r="Q389" s="86"/>
      <c r="R389" s="76"/>
      <c r="S389" s="78"/>
      <c r="T389" s="76"/>
      <c r="U389" s="78"/>
      <c r="V389" s="76"/>
      <c r="W389" s="76"/>
    </row>
    <row r="390" spans="1:23" ht="15.75" customHeight="1" x14ac:dyDescent="0.45">
      <c r="A390" s="88" t="b">
        <f t="shared" si="82"/>
        <v>1</v>
      </c>
      <c r="B390" s="80">
        <v>43803</v>
      </c>
      <c r="C390" s="74">
        <v>69.959998999999996</v>
      </c>
      <c r="D390" s="78">
        <f t="shared" si="83"/>
        <v>-8.5686950257946037E-4</v>
      </c>
      <c r="E390" s="75"/>
      <c r="F390" s="80">
        <v>43803</v>
      </c>
      <c r="G390" s="74">
        <v>88.169998000000007</v>
      </c>
      <c r="H390" s="78">
        <f t="shared" si="84"/>
        <v>-7.8767297892404775E-3</v>
      </c>
      <c r="I390" s="75"/>
      <c r="J390" s="87"/>
      <c r="K390" s="87">
        <f t="shared" si="85"/>
        <v>0.14924460102006915</v>
      </c>
      <c r="L390" s="87"/>
      <c r="M390" s="81"/>
      <c r="N390" s="81"/>
      <c r="O390" s="81"/>
      <c r="P390" s="78"/>
      <c r="Q390" s="86"/>
      <c r="R390" s="76"/>
      <c r="S390" s="78"/>
      <c r="T390" s="76"/>
      <c r="U390" s="78"/>
      <c r="V390" s="76"/>
      <c r="W390" s="76"/>
    </row>
    <row r="391" spans="1:23" ht="15.75" customHeight="1" x14ac:dyDescent="0.45">
      <c r="A391" s="88" t="b">
        <f t="shared" si="82"/>
        <v>1</v>
      </c>
      <c r="B391" s="80">
        <v>43802</v>
      </c>
      <c r="C391" s="74">
        <v>70.019997000000004</v>
      </c>
      <c r="D391" s="78">
        <f t="shared" si="83"/>
        <v>1.5813100246626854E-2</v>
      </c>
      <c r="E391" s="75"/>
      <c r="F391" s="80">
        <v>43802</v>
      </c>
      <c r="G391" s="74">
        <v>88.870002999999997</v>
      </c>
      <c r="H391" s="78">
        <f t="shared" si="84"/>
        <v>-3.0121074870274267E-2</v>
      </c>
      <c r="I391" s="75"/>
      <c r="J391" s="87"/>
      <c r="K391" s="87">
        <f t="shared" si="85"/>
        <v>0.14491444491265268</v>
      </c>
      <c r="L391" s="87"/>
      <c r="M391" s="81"/>
      <c r="N391" s="81"/>
      <c r="O391" s="81"/>
      <c r="P391" s="78"/>
      <c r="Q391" s="86"/>
      <c r="R391" s="76"/>
      <c r="S391" s="78"/>
      <c r="T391" s="76"/>
      <c r="U391" s="78"/>
      <c r="V391" s="76"/>
      <c r="W391" s="76"/>
    </row>
    <row r="392" spans="1:23" ht="15.75" customHeight="1" x14ac:dyDescent="0.45">
      <c r="A392" s="88" t="b">
        <f t="shared" si="82"/>
        <v>1</v>
      </c>
      <c r="B392" s="80">
        <v>43801</v>
      </c>
      <c r="C392" s="74">
        <v>68.930000000000007</v>
      </c>
      <c r="D392" s="78">
        <f t="shared" si="83"/>
        <v>-7.4765100671140838E-2</v>
      </c>
      <c r="E392" s="75"/>
      <c r="F392" s="80">
        <v>43801</v>
      </c>
      <c r="G392" s="74">
        <v>91.629997000000003</v>
      </c>
      <c r="H392" s="78">
        <f t="shared" si="84"/>
        <v>-1.2607822868281549E-2</v>
      </c>
      <c r="I392" s="75"/>
      <c r="J392" s="87"/>
      <c r="K392" s="87">
        <f t="shared" si="85"/>
        <v>0.15311140344068955</v>
      </c>
      <c r="L392" s="87"/>
      <c r="M392" s="81"/>
      <c r="N392" s="81"/>
      <c r="O392" s="81"/>
      <c r="P392" s="78"/>
      <c r="Q392" s="86"/>
      <c r="R392" s="76"/>
      <c r="S392" s="78"/>
      <c r="T392" s="76"/>
      <c r="U392" s="78"/>
      <c r="V392" s="76"/>
      <c r="W392" s="76"/>
    </row>
    <row r="393" spans="1:23" ht="15.75" customHeight="1" x14ac:dyDescent="0.45">
      <c r="A393" s="88" t="b">
        <f t="shared" si="82"/>
        <v>1</v>
      </c>
      <c r="B393" s="80">
        <v>43798</v>
      </c>
      <c r="C393" s="74">
        <v>74.5</v>
      </c>
      <c r="D393" s="78">
        <f t="shared" si="83"/>
        <v>5.6695192853801757E-3</v>
      </c>
      <c r="E393" s="75"/>
      <c r="F393" s="80">
        <v>43798</v>
      </c>
      <c r="G393" s="74">
        <v>92.800003000000004</v>
      </c>
      <c r="H393" s="78">
        <f t="shared" si="84"/>
        <v>-2.6867274792027329E-3</v>
      </c>
      <c r="I393" s="75"/>
      <c r="J393" s="87"/>
      <c r="K393" s="87">
        <f t="shared" si="85"/>
        <v>0.12627087041441817</v>
      </c>
      <c r="L393" s="87"/>
      <c r="M393" s="81"/>
      <c r="N393" s="81"/>
      <c r="O393" s="81"/>
      <c r="P393" s="78"/>
      <c r="Q393" s="86"/>
      <c r="R393" s="76"/>
      <c r="S393" s="78"/>
      <c r="T393" s="76"/>
      <c r="U393" s="78"/>
      <c r="V393" s="76"/>
      <c r="W393" s="76"/>
    </row>
    <row r="394" spans="1:23" ht="15.75" customHeight="1" x14ac:dyDescent="0.45">
      <c r="A394" s="88" t="b">
        <f t="shared" si="82"/>
        <v>1</v>
      </c>
      <c r="B394" s="80">
        <v>43796</v>
      </c>
      <c r="C394" s="74">
        <v>74.080001999999993</v>
      </c>
      <c r="D394" s="78">
        <f t="shared" si="83"/>
        <v>-1.4369371241651496E-2</v>
      </c>
      <c r="E394" s="75"/>
      <c r="F394" s="80">
        <v>43796</v>
      </c>
      <c r="G394" s="74">
        <v>93.050003000000004</v>
      </c>
      <c r="H394" s="78">
        <f t="shared" si="84"/>
        <v>3.1263582767064868E-3</v>
      </c>
      <c r="I394" s="75"/>
      <c r="J394" s="87"/>
      <c r="K394" s="87">
        <f t="shared" si="85"/>
        <v>0.12606353155376662</v>
      </c>
      <c r="L394" s="87"/>
      <c r="M394" s="81"/>
      <c r="N394" s="81"/>
      <c r="O394" s="81"/>
      <c r="P394" s="78"/>
      <c r="Q394" s="86"/>
      <c r="R394" s="76"/>
      <c r="S394" s="78"/>
      <c r="T394" s="76"/>
      <c r="U394" s="78"/>
      <c r="V394" s="76"/>
      <c r="W394" s="76"/>
    </row>
    <row r="395" spans="1:23" ht="15.75" customHeight="1" x14ac:dyDescent="0.45">
      <c r="A395" s="88" t="b">
        <f t="shared" si="82"/>
        <v>1</v>
      </c>
      <c r="B395" s="80">
        <v>43795</v>
      </c>
      <c r="C395" s="74">
        <v>75.160004000000001</v>
      </c>
      <c r="D395" s="78">
        <f t="shared" si="83"/>
        <v>8.1824409852806479E-3</v>
      </c>
      <c r="E395" s="75"/>
      <c r="F395" s="80">
        <v>43795</v>
      </c>
      <c r="G395" s="74">
        <v>92.760002</v>
      </c>
      <c r="H395" s="78">
        <f t="shared" si="84"/>
        <v>2.5940878489218999E-3</v>
      </c>
      <c r="I395" s="75"/>
      <c r="J395" s="87"/>
      <c r="K395" s="87">
        <f t="shared" si="85"/>
        <v>0.13029849776576546</v>
      </c>
      <c r="L395" s="87"/>
      <c r="M395" s="81"/>
      <c r="N395" s="81"/>
      <c r="O395" s="81"/>
      <c r="P395" s="78"/>
      <c r="Q395" s="86"/>
      <c r="R395" s="76"/>
      <c r="S395" s="78"/>
      <c r="T395" s="76"/>
      <c r="U395" s="78"/>
      <c r="V395" s="76"/>
      <c r="W395" s="76"/>
    </row>
    <row r="396" spans="1:23" ht="15.75" customHeight="1" x14ac:dyDescent="0.45">
      <c r="A396" s="88" t="b">
        <f t="shared" si="82"/>
        <v>1</v>
      </c>
      <c r="B396" s="80">
        <v>43794</v>
      </c>
      <c r="C396" s="74">
        <v>74.550003000000004</v>
      </c>
      <c r="D396" s="78">
        <f t="shared" si="83"/>
        <v>1.89994385456842E-2</v>
      </c>
      <c r="E396" s="75"/>
      <c r="F396" s="80">
        <v>43794</v>
      </c>
      <c r="G396" s="74">
        <v>92.519997000000004</v>
      </c>
      <c r="H396" s="78">
        <f t="shared" si="84"/>
        <v>8.0627370675827592E-3</v>
      </c>
      <c r="I396" s="75"/>
      <c r="J396" s="87"/>
      <c r="K396" s="87">
        <f t="shared" si="85"/>
        <v>0.12829255499056783</v>
      </c>
      <c r="L396" s="87"/>
      <c r="M396" s="81"/>
      <c r="N396" s="81"/>
      <c r="O396" s="81"/>
      <c r="P396" s="78"/>
      <c r="Q396" s="86"/>
      <c r="R396" s="76"/>
      <c r="S396" s="78"/>
      <c r="T396" s="76"/>
      <c r="U396" s="78"/>
      <c r="V396" s="76"/>
      <c r="W396" s="76"/>
    </row>
    <row r="397" spans="1:23" ht="15.75" customHeight="1" x14ac:dyDescent="0.45">
      <c r="A397" s="88" t="b">
        <f t="shared" si="82"/>
        <v>1</v>
      </c>
      <c r="B397" s="80">
        <v>43791</v>
      </c>
      <c r="C397" s="74">
        <v>73.160004000000001</v>
      </c>
      <c r="D397" s="78">
        <f t="shared" si="83"/>
        <v>4.6338759906715099E-2</v>
      </c>
      <c r="E397" s="75"/>
      <c r="F397" s="80">
        <v>43791</v>
      </c>
      <c r="G397" s="74">
        <v>91.779999000000004</v>
      </c>
      <c r="H397" s="78">
        <f t="shared" si="84"/>
        <v>8.904012213872603E-3</v>
      </c>
      <c r="I397" s="75"/>
      <c r="J397" s="87"/>
      <c r="K397" s="87">
        <f t="shared" si="85"/>
        <v>0.13007435826650496</v>
      </c>
      <c r="L397" s="87"/>
      <c r="M397" s="81"/>
      <c r="N397" s="81"/>
      <c r="O397" s="81"/>
      <c r="P397" s="78"/>
      <c r="Q397" s="86"/>
      <c r="R397" s="76"/>
      <c r="S397" s="78"/>
      <c r="T397" s="76"/>
      <c r="U397" s="78"/>
      <c r="V397" s="76"/>
      <c r="W397" s="76"/>
    </row>
    <row r="398" spans="1:23" ht="15.75" customHeight="1" x14ac:dyDescent="0.45">
      <c r="A398" s="88" t="b">
        <f t="shared" si="82"/>
        <v>1</v>
      </c>
      <c r="B398" s="80">
        <v>43790</v>
      </c>
      <c r="C398" s="74">
        <v>69.919998000000007</v>
      </c>
      <c r="D398" s="78">
        <f t="shared" si="83"/>
        <v>-1.5072545853572095E-2</v>
      </c>
      <c r="E398" s="75"/>
      <c r="F398" s="80">
        <v>43790</v>
      </c>
      <c r="G398" s="74">
        <v>90.970000999999996</v>
      </c>
      <c r="H398" s="78">
        <f t="shared" si="84"/>
        <v>-7.9606981884634553E-3</v>
      </c>
      <c r="I398" s="75"/>
      <c r="J398" s="87"/>
      <c r="K398" s="87">
        <f t="shared" si="85"/>
        <v>0.1101649612675925</v>
      </c>
      <c r="L398" s="87"/>
      <c r="M398" s="81"/>
      <c r="N398" s="81"/>
      <c r="O398" s="81"/>
      <c r="P398" s="78"/>
      <c r="Q398" s="86"/>
      <c r="R398" s="76"/>
      <c r="S398" s="78"/>
      <c r="T398" s="76"/>
      <c r="U398" s="78"/>
      <c r="V398" s="76"/>
      <c r="W398" s="76"/>
    </row>
    <row r="399" spans="1:23" ht="15.75" customHeight="1" x14ac:dyDescent="0.45">
      <c r="A399" s="88" t="b">
        <f t="shared" si="82"/>
        <v>1</v>
      </c>
      <c r="B399" s="80">
        <v>43789</v>
      </c>
      <c r="C399" s="74">
        <v>70.989998</v>
      </c>
      <c r="D399" s="78">
        <f t="shared" si="83"/>
        <v>1.9385396602317639E-2</v>
      </c>
      <c r="E399" s="75"/>
      <c r="F399" s="80">
        <v>43789</v>
      </c>
      <c r="G399" s="74">
        <v>91.699996999999996</v>
      </c>
      <c r="H399" s="78">
        <f t="shared" si="84"/>
        <v>-1.7043670092789509E-2</v>
      </c>
      <c r="I399" s="75"/>
      <c r="J399" s="87"/>
      <c r="K399" s="87">
        <f t="shared" si="85"/>
        <v>0.11523800092161229</v>
      </c>
      <c r="L399" s="87"/>
      <c r="M399" s="81"/>
      <c r="N399" s="81"/>
      <c r="O399" s="81"/>
      <c r="P399" s="78"/>
      <c r="Q399" s="86"/>
      <c r="R399" s="76"/>
      <c r="S399" s="78"/>
      <c r="T399" s="76"/>
      <c r="U399" s="78"/>
      <c r="V399" s="76"/>
      <c r="W399" s="76"/>
    </row>
    <row r="400" spans="1:23" ht="15.75" customHeight="1" x14ac:dyDescent="0.45">
      <c r="A400" s="88" t="b">
        <f t="shared" si="82"/>
        <v>1</v>
      </c>
      <c r="B400" s="80">
        <v>43788</v>
      </c>
      <c r="C400" s="74">
        <v>69.639999000000003</v>
      </c>
      <c r="D400" s="78">
        <f t="shared" si="83"/>
        <v>-6.2785814418211405E-3</v>
      </c>
      <c r="E400" s="75"/>
      <c r="F400" s="80">
        <v>43788</v>
      </c>
      <c r="G400" s="74">
        <v>93.290001000000004</v>
      </c>
      <c r="H400" s="78">
        <f t="shared" si="84"/>
        <v>5.6053036198762118E-3</v>
      </c>
      <c r="I400" s="75"/>
      <c r="J400" s="87"/>
      <c r="K400" s="87">
        <f t="shared" si="85"/>
        <v>0.10522827737215833</v>
      </c>
      <c r="L400" s="87"/>
      <c r="M400" s="81"/>
      <c r="N400" s="81"/>
      <c r="O400" s="81"/>
      <c r="P400" s="78"/>
      <c r="Q400" s="86"/>
      <c r="R400" s="76"/>
      <c r="S400" s="78"/>
      <c r="T400" s="76"/>
      <c r="U400" s="78"/>
      <c r="V400" s="76"/>
      <c r="W400" s="76"/>
    </row>
    <row r="401" spans="1:23" ht="15.75" customHeight="1" x14ac:dyDescent="0.45">
      <c r="A401" s="88" t="b">
        <f t="shared" si="82"/>
        <v>1</v>
      </c>
      <c r="B401" s="80">
        <v>43787</v>
      </c>
      <c r="C401" s="74">
        <v>70.080001999999993</v>
      </c>
      <c r="D401" s="78">
        <f t="shared" si="83"/>
        <v>9.9985713469896709E-4</v>
      </c>
      <c r="E401" s="75"/>
      <c r="F401" s="80">
        <v>43787</v>
      </c>
      <c r="G401" s="74">
        <v>92.769997000000004</v>
      </c>
      <c r="H401" s="78">
        <f t="shared" si="84"/>
        <v>2.810452863248214E-3</v>
      </c>
      <c r="I401" s="75"/>
      <c r="J401" s="87"/>
      <c r="K401" s="87">
        <f t="shared" si="85"/>
        <v>0.10323736292498724</v>
      </c>
      <c r="L401" s="87"/>
      <c r="M401" s="81"/>
      <c r="N401" s="81"/>
      <c r="O401" s="81"/>
      <c r="P401" s="78"/>
      <c r="Q401" s="86"/>
      <c r="R401" s="76"/>
      <c r="S401" s="78"/>
      <c r="T401" s="76"/>
      <c r="U401" s="78"/>
      <c r="V401" s="76"/>
      <c r="W401" s="76"/>
    </row>
    <row r="402" spans="1:23" ht="15.75" customHeight="1" x14ac:dyDescent="0.45">
      <c r="A402" s="88" t="b">
        <f t="shared" si="82"/>
        <v>1</v>
      </c>
      <c r="B402" s="80">
        <v>43784</v>
      </c>
      <c r="C402" s="74">
        <v>70.010002</v>
      </c>
      <c r="D402" s="78">
        <f t="shared" si="83"/>
        <v>3.3510541290538542E-2</v>
      </c>
      <c r="E402" s="75"/>
      <c r="F402" s="80">
        <v>43784</v>
      </c>
      <c r="G402" s="74">
        <v>92.510002</v>
      </c>
      <c r="H402" s="78">
        <f t="shared" si="84"/>
        <v>-1.0803069956866196E-4</v>
      </c>
      <c r="I402" s="75"/>
      <c r="J402" s="87"/>
      <c r="K402" s="87">
        <f t="shared" si="85"/>
        <v>0.11403176786377051</v>
      </c>
      <c r="L402" s="87"/>
      <c r="M402" s="81"/>
      <c r="N402" s="81"/>
      <c r="O402" s="81"/>
      <c r="P402" s="78"/>
      <c r="Q402" s="86"/>
      <c r="R402" s="76"/>
      <c r="S402" s="78"/>
      <c r="T402" s="76"/>
      <c r="U402" s="78"/>
      <c r="V402" s="76"/>
      <c r="W402" s="76"/>
    </row>
    <row r="403" spans="1:23" ht="15.75" customHeight="1" x14ac:dyDescent="0.45">
      <c r="A403" s="88" t="b">
        <f t="shared" si="82"/>
        <v>1</v>
      </c>
      <c r="B403" s="80">
        <v>43783</v>
      </c>
      <c r="C403" s="74">
        <v>67.739998</v>
      </c>
      <c r="D403" s="78">
        <f t="shared" si="83"/>
        <v>-3.9700631092467464E-3</v>
      </c>
      <c r="E403" s="75"/>
      <c r="F403" s="80">
        <v>43783</v>
      </c>
      <c r="G403" s="74">
        <v>92.519997000000004</v>
      </c>
      <c r="H403" s="78">
        <f t="shared" si="84"/>
        <v>1.0820060827094746E-3</v>
      </c>
      <c r="I403" s="75"/>
      <c r="J403" s="87"/>
      <c r="K403" s="87">
        <f t="shared" si="85"/>
        <v>0.1158127079476015</v>
      </c>
      <c r="L403" s="87"/>
      <c r="M403" s="81"/>
      <c r="N403" s="81"/>
      <c r="O403" s="81"/>
      <c r="P403" s="78"/>
      <c r="Q403" s="86"/>
      <c r="R403" s="76"/>
      <c r="S403" s="78"/>
      <c r="T403" s="76"/>
      <c r="U403" s="78"/>
      <c r="V403" s="76"/>
      <c r="W403" s="76"/>
    </row>
    <row r="404" spans="1:23" ht="15.75" customHeight="1" x14ac:dyDescent="0.45">
      <c r="A404" s="88" t="b">
        <f t="shared" si="82"/>
        <v>1</v>
      </c>
      <c r="B404" s="80">
        <v>43782</v>
      </c>
      <c r="C404" s="74">
        <v>68.010002</v>
      </c>
      <c r="D404" s="78">
        <f t="shared" si="83"/>
        <v>1.4708823529407944E-4</v>
      </c>
      <c r="E404" s="75"/>
      <c r="F404" s="80">
        <v>43782</v>
      </c>
      <c r="G404" s="74">
        <v>92.419998000000007</v>
      </c>
      <c r="H404" s="78">
        <f t="shared" si="84"/>
        <v>-3.2355802066912354E-3</v>
      </c>
      <c r="I404" s="75"/>
      <c r="J404" s="87"/>
      <c r="K404" s="87">
        <f t="shared" si="85"/>
        <v>0.11548126150736263</v>
      </c>
      <c r="L404" s="87"/>
      <c r="M404" s="81"/>
      <c r="N404" s="81"/>
      <c r="O404" s="81"/>
      <c r="P404" s="78"/>
      <c r="Q404" s="86"/>
      <c r="R404" s="76"/>
      <c r="S404" s="78"/>
      <c r="T404" s="76"/>
      <c r="U404" s="78"/>
      <c r="V404" s="76"/>
      <c r="W404" s="76"/>
    </row>
    <row r="405" spans="1:23" ht="15.75" customHeight="1" x14ac:dyDescent="0.45">
      <c r="A405" s="88" t="b">
        <f t="shared" si="82"/>
        <v>1</v>
      </c>
      <c r="B405" s="80">
        <v>43781</v>
      </c>
      <c r="C405" s="74">
        <v>68</v>
      </c>
      <c r="D405" s="78">
        <f t="shared" si="83"/>
        <v>-5.7025735590375826E-3</v>
      </c>
      <c r="E405" s="75"/>
      <c r="F405" s="80">
        <v>43781</v>
      </c>
      <c r="G405" s="74">
        <v>92.720000999999996</v>
      </c>
      <c r="H405" s="78">
        <f t="shared" si="84"/>
        <v>-8.660301600131648E-3</v>
      </c>
      <c r="I405" s="75"/>
      <c r="J405" s="87"/>
      <c r="K405" s="87">
        <f t="shared" si="85"/>
        <v>0.11341846406500196</v>
      </c>
      <c r="L405" s="87"/>
      <c r="M405" s="81"/>
      <c r="N405" s="81"/>
      <c r="O405" s="81"/>
      <c r="P405" s="78"/>
      <c r="Q405" s="86"/>
      <c r="R405" s="76"/>
      <c r="S405" s="78"/>
      <c r="T405" s="76"/>
      <c r="U405" s="78"/>
      <c r="V405" s="76"/>
      <c r="W405" s="76"/>
    </row>
    <row r="406" spans="1:23" ht="15.75" customHeight="1" x14ac:dyDescent="0.45">
      <c r="A406" s="88" t="b">
        <f t="shared" si="82"/>
        <v>1</v>
      </c>
      <c r="B406" s="80">
        <v>43780</v>
      </c>
      <c r="C406" s="74">
        <v>68.389999000000003</v>
      </c>
      <c r="D406" s="78">
        <f t="shared" si="83"/>
        <v>-2.0901918995044122E-2</v>
      </c>
      <c r="E406" s="75"/>
      <c r="F406" s="80">
        <v>43780</v>
      </c>
      <c r="G406" s="74">
        <v>93.529999000000004</v>
      </c>
      <c r="H406" s="78">
        <f t="shared" si="84"/>
        <v>9.6315280472691889E-4</v>
      </c>
      <c r="I406" s="75"/>
      <c r="J406" s="87"/>
      <c r="K406" s="87">
        <f t="shared" si="85"/>
        <v>0.11276882343081138</v>
      </c>
      <c r="L406" s="87"/>
      <c r="M406" s="81"/>
      <c r="N406" s="81"/>
      <c r="O406" s="81"/>
      <c r="P406" s="78"/>
      <c r="Q406" s="86"/>
      <c r="R406" s="76"/>
      <c r="S406" s="78"/>
      <c r="T406" s="76"/>
      <c r="U406" s="78"/>
      <c r="V406" s="76"/>
      <c r="W406" s="76"/>
    </row>
    <row r="407" spans="1:23" ht="15.75" customHeight="1" x14ac:dyDescent="0.45">
      <c r="A407" s="88" t="b">
        <f t="shared" si="82"/>
        <v>1</v>
      </c>
      <c r="B407" s="80">
        <v>43777</v>
      </c>
      <c r="C407" s="74">
        <v>69.849997999999999</v>
      </c>
      <c r="D407" s="78">
        <f t="shared" si="83"/>
        <v>4.5502171695918969E-2</v>
      </c>
      <c r="E407" s="75"/>
      <c r="F407" s="80">
        <v>43777</v>
      </c>
      <c r="G407" s="74">
        <v>93.440002000000007</v>
      </c>
      <c r="H407" s="78">
        <f t="shared" si="84"/>
        <v>-3.8379636299158415E-3</v>
      </c>
      <c r="I407" s="75"/>
      <c r="J407" s="87"/>
      <c r="K407" s="87">
        <f t="shared" si="85"/>
        <v>0.11233863043235069</v>
      </c>
      <c r="L407" s="87"/>
      <c r="M407" s="81"/>
      <c r="N407" s="81"/>
      <c r="O407" s="81"/>
      <c r="P407" s="78"/>
      <c r="Q407" s="86"/>
      <c r="R407" s="76"/>
      <c r="S407" s="78"/>
      <c r="T407" s="76"/>
      <c r="U407" s="78"/>
      <c r="V407" s="76"/>
      <c r="W407" s="76"/>
    </row>
    <row r="408" spans="1:23" ht="15.75" customHeight="1" x14ac:dyDescent="0.45">
      <c r="A408" s="88" t="b">
        <f t="shared" si="82"/>
        <v>1</v>
      </c>
      <c r="B408" s="80">
        <v>43776</v>
      </c>
      <c r="C408" s="74">
        <v>66.809997999999993</v>
      </c>
      <c r="D408" s="78">
        <f t="shared" si="83"/>
        <v>-2.9932664075038584E-4</v>
      </c>
      <c r="E408" s="75"/>
      <c r="F408" s="80">
        <v>43776</v>
      </c>
      <c r="G408" s="74">
        <v>93.800003000000004</v>
      </c>
      <c r="H408" s="78">
        <f t="shared" si="84"/>
        <v>4.9282946187398924E-3</v>
      </c>
      <c r="I408" s="75"/>
      <c r="J408" s="87"/>
      <c r="K408" s="87">
        <f t="shared" si="85"/>
        <v>0.15012365543908396</v>
      </c>
      <c r="L408" s="87"/>
      <c r="M408" s="81"/>
      <c r="N408" s="81"/>
      <c r="O408" s="81"/>
      <c r="P408" s="78"/>
      <c r="Q408" s="86"/>
      <c r="R408" s="76"/>
      <c r="S408" s="78"/>
      <c r="T408" s="76"/>
      <c r="U408" s="78"/>
      <c r="V408" s="76"/>
      <c r="W408" s="76"/>
    </row>
    <row r="409" spans="1:23" ht="15.75" customHeight="1" x14ac:dyDescent="0.45">
      <c r="A409" s="88" t="b">
        <f t="shared" si="82"/>
        <v>1</v>
      </c>
      <c r="B409" s="80">
        <v>43775</v>
      </c>
      <c r="C409" s="74">
        <v>66.830001999999993</v>
      </c>
      <c r="D409" s="78">
        <f t="shared" si="83"/>
        <v>-8.9695023018332432E-4</v>
      </c>
      <c r="E409" s="75"/>
      <c r="F409" s="80">
        <v>43775</v>
      </c>
      <c r="G409" s="74">
        <v>93.339995999999999</v>
      </c>
      <c r="H409" s="78">
        <f t="shared" si="84"/>
        <v>2.3624677073947886E-3</v>
      </c>
      <c r="I409" s="75"/>
      <c r="J409" s="87"/>
      <c r="K409" s="87">
        <f t="shared" si="85"/>
        <v>0.1476649496579549</v>
      </c>
      <c r="L409" s="87"/>
      <c r="M409" s="81"/>
      <c r="N409" s="81"/>
      <c r="O409" s="81"/>
      <c r="P409" s="78"/>
      <c r="Q409" s="86"/>
      <c r="R409" s="76"/>
      <c r="S409" s="78"/>
      <c r="T409" s="76"/>
      <c r="U409" s="78"/>
      <c r="V409" s="76"/>
      <c r="W409" s="76"/>
    </row>
    <row r="410" spans="1:23" ht="15.75" customHeight="1" x14ac:dyDescent="0.45">
      <c r="A410" s="88" t="b">
        <f t="shared" si="82"/>
        <v>1</v>
      </c>
      <c r="B410" s="80">
        <v>43774</v>
      </c>
      <c r="C410" s="74">
        <v>66.889999000000003</v>
      </c>
      <c r="D410" s="78">
        <f t="shared" si="83"/>
        <v>-4.6063945547748952E-2</v>
      </c>
      <c r="E410" s="75"/>
      <c r="F410" s="80">
        <v>43774</v>
      </c>
      <c r="G410" s="74">
        <v>93.120002999999997</v>
      </c>
      <c r="H410" s="78">
        <f t="shared" si="84"/>
        <v>7.901331398434186E-3</v>
      </c>
      <c r="I410" s="75"/>
      <c r="J410" s="87"/>
      <c r="K410" s="87">
        <f t="shared" si="85"/>
        <v>0.14196310155179065</v>
      </c>
      <c r="L410" s="87"/>
      <c r="M410" s="81"/>
      <c r="N410" s="81"/>
      <c r="O410" s="81"/>
      <c r="P410" s="78"/>
      <c r="Q410" s="86"/>
      <c r="R410" s="76"/>
      <c r="S410" s="78"/>
      <c r="T410" s="76"/>
      <c r="U410" s="78"/>
      <c r="V410" s="76"/>
      <c r="W410" s="76"/>
    </row>
    <row r="411" spans="1:23" ht="15.75" customHeight="1" x14ac:dyDescent="0.45">
      <c r="A411" s="88" t="b">
        <f t="shared" si="82"/>
        <v>1</v>
      </c>
      <c r="B411" s="80">
        <v>43773</v>
      </c>
      <c r="C411" s="74">
        <v>70.120002999999997</v>
      </c>
      <c r="D411" s="78">
        <f t="shared" si="83"/>
        <v>-3.8357153549611889E-3</v>
      </c>
      <c r="E411" s="75"/>
      <c r="F411" s="80">
        <v>43773</v>
      </c>
      <c r="G411" s="74">
        <v>92.389999000000003</v>
      </c>
      <c r="H411" s="78">
        <f t="shared" si="84"/>
        <v>8.0741623988180855E-3</v>
      </c>
      <c r="I411" s="75"/>
      <c r="J411" s="87"/>
      <c r="K411" s="87">
        <f t="shared" si="85"/>
        <v>0.14703302719305275</v>
      </c>
      <c r="L411" s="87"/>
      <c r="M411" s="81"/>
      <c r="N411" s="81"/>
      <c r="O411" s="81"/>
      <c r="P411" s="78"/>
      <c r="Q411" s="86"/>
      <c r="R411" s="76"/>
      <c r="S411" s="78"/>
      <c r="T411" s="76"/>
      <c r="U411" s="78"/>
      <c r="V411" s="76"/>
      <c r="W411" s="76"/>
    </row>
    <row r="412" spans="1:23" ht="15.75" customHeight="1" x14ac:dyDescent="0.45">
      <c r="A412" s="88" t="b">
        <f t="shared" si="82"/>
        <v>1</v>
      </c>
      <c r="B412" s="80">
        <v>43770</v>
      </c>
      <c r="C412" s="74">
        <v>70.389999000000003</v>
      </c>
      <c r="D412" s="78">
        <f t="shared" si="83"/>
        <v>7.1540994012604386E-3</v>
      </c>
      <c r="E412" s="75"/>
      <c r="F412" s="80">
        <v>43770</v>
      </c>
      <c r="G412" s="74">
        <v>91.650002000000001</v>
      </c>
      <c r="H412" s="78">
        <f t="shared" si="84"/>
        <v>8.9168431931678782E-3</v>
      </c>
      <c r="I412" s="75"/>
      <c r="J412" s="87"/>
      <c r="K412" s="87">
        <f t="shared" si="85"/>
        <v>0.1600996858399974</v>
      </c>
      <c r="L412" s="87"/>
      <c r="M412" s="81"/>
      <c r="N412" s="81"/>
      <c r="O412" s="81"/>
      <c r="P412" s="78"/>
      <c r="Q412" s="86"/>
      <c r="R412" s="76"/>
      <c r="S412" s="78"/>
      <c r="T412" s="76"/>
      <c r="U412" s="78"/>
      <c r="V412" s="76"/>
      <c r="W412" s="76"/>
    </row>
    <row r="413" spans="1:23" ht="15.75" customHeight="1" x14ac:dyDescent="0.45">
      <c r="A413" s="88" t="b">
        <f t="shared" si="82"/>
        <v>1</v>
      </c>
      <c r="B413" s="80">
        <v>43769</v>
      </c>
      <c r="C413" s="74">
        <v>69.889999000000003</v>
      </c>
      <c r="D413" s="78">
        <f t="shared" si="83"/>
        <v>-1.5714428571428352E-3</v>
      </c>
      <c r="E413" s="75"/>
      <c r="F413" s="80">
        <v>43769</v>
      </c>
      <c r="G413" s="74">
        <v>90.839995999999999</v>
      </c>
      <c r="H413" s="78">
        <f t="shared" si="84"/>
        <v>-9.0542382252479792E-3</v>
      </c>
      <c r="I413" s="75"/>
      <c r="J413" s="87"/>
      <c r="K413" s="87">
        <f t="shared" si="85"/>
        <v>0.1592612183220847</v>
      </c>
      <c r="L413" s="87"/>
      <c r="M413" s="81"/>
      <c r="N413" s="81"/>
      <c r="O413" s="81"/>
      <c r="P413" s="78"/>
      <c r="Q413" s="86"/>
      <c r="R413" s="76"/>
      <c r="S413" s="78"/>
      <c r="T413" s="76"/>
      <c r="U413" s="78"/>
      <c r="V413" s="76"/>
      <c r="W413" s="76"/>
    </row>
    <row r="414" spans="1:23" ht="15.75" customHeight="1" x14ac:dyDescent="0.45">
      <c r="A414" s="88" t="b">
        <f t="shared" si="82"/>
        <v>1</v>
      </c>
      <c r="B414" s="80">
        <v>43768</v>
      </c>
      <c r="C414" s="74">
        <v>70</v>
      </c>
      <c r="D414" s="78">
        <f t="shared" si="83"/>
        <v>6.8865508287234922E-2</v>
      </c>
      <c r="E414" s="75"/>
      <c r="F414" s="80">
        <v>43768</v>
      </c>
      <c r="G414" s="74">
        <v>91.669998000000007</v>
      </c>
      <c r="H414" s="78">
        <f t="shared" si="84"/>
        <v>7.0306383283602614E-3</v>
      </c>
      <c r="I414" s="75"/>
      <c r="J414" s="87"/>
      <c r="K414" s="87">
        <f t="shared" si="85"/>
        <v>0.17828392165681675</v>
      </c>
      <c r="L414" s="87"/>
      <c r="M414" s="81"/>
      <c r="N414" s="81"/>
      <c r="O414" s="81"/>
      <c r="P414" s="78"/>
      <c r="Q414" s="86"/>
      <c r="R414" s="76"/>
      <c r="S414" s="78"/>
      <c r="T414" s="76"/>
      <c r="U414" s="78"/>
      <c r="V414" s="76"/>
      <c r="W414" s="76"/>
    </row>
    <row r="415" spans="1:23" ht="15.75" customHeight="1" x14ac:dyDescent="0.45">
      <c r="A415" s="88" t="b">
        <f t="shared" si="82"/>
        <v>1</v>
      </c>
      <c r="B415" s="80">
        <v>43767</v>
      </c>
      <c r="C415" s="74">
        <v>65.489998</v>
      </c>
      <c r="D415" s="78">
        <f t="shared" si="83"/>
        <v>-1.6075721636890528E-2</v>
      </c>
      <c r="E415" s="75"/>
      <c r="F415" s="80">
        <v>43767</v>
      </c>
      <c r="G415" s="74">
        <v>91.029999000000004</v>
      </c>
      <c r="H415" s="78">
        <f t="shared" si="84"/>
        <v>-1.2582741889950344E-2</v>
      </c>
      <c r="I415" s="75"/>
      <c r="J415" s="87"/>
      <c r="K415" s="87"/>
      <c r="L415" s="77"/>
      <c r="M415" s="81"/>
      <c r="N415" s="81"/>
      <c r="O415" s="81"/>
      <c r="P415" s="78"/>
      <c r="Q415" s="86"/>
      <c r="R415" s="76"/>
      <c r="S415" s="78"/>
      <c r="T415" s="76"/>
      <c r="U415" s="78"/>
      <c r="V415" s="76"/>
      <c r="W415" s="76"/>
    </row>
    <row r="416" spans="1:23" ht="15.75" customHeight="1" x14ac:dyDescent="0.45">
      <c r="A416" s="88" t="b">
        <f t="shared" si="82"/>
        <v>1</v>
      </c>
      <c r="B416" s="80">
        <v>43766</v>
      </c>
      <c r="C416" s="74">
        <v>66.559997999999993</v>
      </c>
      <c r="D416" s="78">
        <f t="shared" si="83"/>
        <v>4.9014924365406998E-2</v>
      </c>
      <c r="E416" s="75"/>
      <c r="F416" s="80">
        <v>43766</v>
      </c>
      <c r="G416" s="74">
        <v>92.190002000000007</v>
      </c>
      <c r="H416" s="78">
        <f t="shared" si="84"/>
        <v>6.0017787647510534E-3</v>
      </c>
      <c r="I416" s="75"/>
      <c r="J416" s="87"/>
      <c r="K416" s="87"/>
      <c r="L416" s="77"/>
      <c r="M416" s="81"/>
      <c r="N416" s="81"/>
      <c r="O416" s="81"/>
      <c r="P416" s="78"/>
      <c r="Q416" s="86"/>
      <c r="R416" s="76"/>
      <c r="S416" s="78"/>
      <c r="T416" s="76"/>
      <c r="U416" s="78"/>
      <c r="V416" s="76"/>
      <c r="W416" s="76"/>
    </row>
    <row r="417" spans="1:23" ht="15.75" customHeight="1" x14ac:dyDescent="0.45">
      <c r="A417" s="88" t="b">
        <f t="shared" si="82"/>
        <v>1</v>
      </c>
      <c r="B417" s="80">
        <v>43763</v>
      </c>
      <c r="C417" s="74">
        <v>63.450001</v>
      </c>
      <c r="D417" s="78">
        <f t="shared" si="83"/>
        <v>-1.6583943734529316E-2</v>
      </c>
      <c r="E417" s="75"/>
      <c r="F417" s="80">
        <v>43763</v>
      </c>
      <c r="G417" s="74">
        <v>91.639999000000003</v>
      </c>
      <c r="H417" s="78">
        <f t="shared" si="84"/>
        <v>2.0376361660758624E-2</v>
      </c>
      <c r="I417" s="75"/>
      <c r="J417" s="87"/>
      <c r="K417" s="87"/>
      <c r="L417" s="77"/>
      <c r="M417" s="81"/>
      <c r="N417" s="81"/>
      <c r="O417" s="81"/>
      <c r="P417" s="78"/>
      <c r="Q417" s="86"/>
      <c r="R417" s="76"/>
      <c r="S417" s="78"/>
      <c r="T417" s="76"/>
      <c r="U417" s="78"/>
      <c r="V417" s="76"/>
      <c r="W417" s="76"/>
    </row>
    <row r="418" spans="1:23" ht="15.75" customHeight="1" x14ac:dyDescent="0.45">
      <c r="A418" s="88" t="b">
        <f t="shared" si="82"/>
        <v>1</v>
      </c>
      <c r="B418" s="80">
        <v>43762</v>
      </c>
      <c r="C418" s="74">
        <v>64.519997000000004</v>
      </c>
      <c r="D418" s="78">
        <f t="shared" si="83"/>
        <v>3.9638993882710416E-2</v>
      </c>
      <c r="E418" s="75"/>
      <c r="F418" s="80">
        <v>43762</v>
      </c>
      <c r="G418" s="74">
        <v>89.809997999999993</v>
      </c>
      <c r="H418" s="78">
        <f t="shared" si="84"/>
        <v>-1.0011568186617525E-3</v>
      </c>
      <c r="I418" s="75"/>
      <c r="J418" s="87"/>
      <c r="K418" s="87"/>
      <c r="L418" s="77"/>
      <c r="M418" s="81"/>
      <c r="N418" s="81"/>
      <c r="O418" s="81"/>
      <c r="P418" s="78"/>
      <c r="Q418" s="86"/>
      <c r="R418" s="76"/>
      <c r="S418" s="78"/>
      <c r="T418" s="76"/>
      <c r="U418" s="78"/>
      <c r="V418" s="76"/>
      <c r="W418" s="76"/>
    </row>
    <row r="419" spans="1:23" ht="15.75" customHeight="1" x14ac:dyDescent="0.45">
      <c r="A419" s="88" t="b">
        <f t="shared" si="82"/>
        <v>1</v>
      </c>
      <c r="B419" s="80">
        <v>43761</v>
      </c>
      <c r="C419" s="74">
        <v>62.060001</v>
      </c>
      <c r="D419" s="78">
        <f t="shared" si="83"/>
        <v>9.6775806451621094E-4</v>
      </c>
      <c r="E419" s="75"/>
      <c r="F419" s="80">
        <v>43761</v>
      </c>
      <c r="G419" s="74">
        <v>89.900002000000001</v>
      </c>
      <c r="H419" s="78">
        <f t="shared" si="84"/>
        <v>2.1179690348676061E-3</v>
      </c>
      <c r="I419" s="75"/>
      <c r="J419" s="87"/>
      <c r="K419" s="87"/>
      <c r="L419" s="77"/>
      <c r="M419" s="81"/>
      <c r="N419" s="81"/>
      <c r="O419" s="81"/>
      <c r="P419" s="78"/>
      <c r="Q419" s="86"/>
      <c r="R419" s="76"/>
      <c r="S419" s="78"/>
      <c r="T419" s="76"/>
      <c r="U419" s="78"/>
      <c r="V419" s="76"/>
      <c r="W419" s="76"/>
    </row>
    <row r="420" spans="1:23" ht="15.75" customHeight="1" x14ac:dyDescent="0.45">
      <c r="A420" s="88" t="b">
        <f t="shared" si="82"/>
        <v>1</v>
      </c>
      <c r="B420" s="80">
        <v>43760</v>
      </c>
      <c r="C420" s="74">
        <v>62</v>
      </c>
      <c r="D420" s="78">
        <f t="shared" si="83"/>
        <v>-5.7320924007340346E-2</v>
      </c>
      <c r="E420" s="75"/>
      <c r="F420" s="80">
        <v>43760</v>
      </c>
      <c r="G420" s="74">
        <v>89.709998999999996</v>
      </c>
      <c r="H420" s="78">
        <f t="shared" si="84"/>
        <v>-1.178673729661539E-2</v>
      </c>
      <c r="I420" s="75"/>
      <c r="J420" s="87"/>
      <c r="K420" s="87"/>
      <c r="L420" s="77"/>
      <c r="M420" s="81"/>
      <c r="N420" s="81"/>
      <c r="O420" s="81"/>
      <c r="P420" s="78"/>
      <c r="Q420" s="86"/>
      <c r="R420" s="76"/>
      <c r="S420" s="78"/>
      <c r="T420" s="76"/>
      <c r="U420" s="78"/>
      <c r="V420" s="76"/>
      <c r="W420" s="76"/>
    </row>
    <row r="421" spans="1:23" ht="15.75" customHeight="1" x14ac:dyDescent="0.45">
      <c r="A421" s="88" t="b">
        <f t="shared" si="82"/>
        <v>1</v>
      </c>
      <c r="B421" s="80">
        <v>43759</v>
      </c>
      <c r="C421" s="74">
        <v>65.769997000000004</v>
      </c>
      <c r="D421" s="78">
        <f t="shared" si="83"/>
        <v>-4.6913588168473463E-3</v>
      </c>
      <c r="E421" s="75"/>
      <c r="F421" s="80">
        <v>43759</v>
      </c>
      <c r="G421" s="74">
        <v>90.779999000000004</v>
      </c>
      <c r="H421" s="78">
        <f t="shared" si="84"/>
        <v>7.6590412991028867E-3</v>
      </c>
      <c r="I421" s="75"/>
      <c r="J421" s="87"/>
      <c r="K421" s="87"/>
      <c r="L421" s="77"/>
      <c r="M421" s="81"/>
      <c r="N421" s="81"/>
      <c r="O421" s="81"/>
      <c r="P421" s="78"/>
      <c r="Q421" s="86"/>
      <c r="R421" s="76"/>
      <c r="S421" s="78"/>
      <c r="T421" s="76"/>
      <c r="U421" s="78"/>
      <c r="V421" s="76"/>
      <c r="W421" s="76"/>
    </row>
    <row r="422" spans="1:23" ht="15.75" customHeight="1" x14ac:dyDescent="0.45">
      <c r="A422" s="88" t="b">
        <f t="shared" si="82"/>
        <v>1</v>
      </c>
      <c r="B422" s="80">
        <v>43756</v>
      </c>
      <c r="C422" s="74">
        <v>66.080001999999993</v>
      </c>
      <c r="D422" s="78">
        <f t="shared" si="83"/>
        <v>-1.4172713921717484E-2</v>
      </c>
      <c r="E422" s="75"/>
      <c r="F422" s="80">
        <v>43756</v>
      </c>
      <c r="G422" s="74">
        <v>90.089995999999999</v>
      </c>
      <c r="H422" s="78">
        <f t="shared" si="84"/>
        <v>7.0422200653055267E-3</v>
      </c>
      <c r="I422" s="75"/>
      <c r="J422" s="87"/>
      <c r="K422" s="87"/>
      <c r="L422" s="77"/>
      <c r="M422" s="81"/>
      <c r="N422" s="81"/>
      <c r="O422" s="81"/>
      <c r="P422" s="78"/>
      <c r="Q422" s="86"/>
      <c r="R422" s="76"/>
      <c r="S422" s="78"/>
      <c r="T422" s="76"/>
      <c r="U422" s="78"/>
      <c r="V422" s="76"/>
      <c r="W422" s="76"/>
    </row>
    <row r="423" spans="1:23" ht="15.75" customHeight="1" x14ac:dyDescent="0.45">
      <c r="A423" s="88" t="b">
        <f t="shared" si="82"/>
        <v>1</v>
      </c>
      <c r="B423" s="80">
        <v>43755</v>
      </c>
      <c r="C423" s="74">
        <v>67.029999000000004</v>
      </c>
      <c r="D423" s="78">
        <f t="shared" si="83"/>
        <v>-9.7503764292989903E-3</v>
      </c>
      <c r="E423" s="75"/>
      <c r="F423" s="80">
        <v>43755</v>
      </c>
      <c r="G423" s="74">
        <v>89.459998999999996</v>
      </c>
      <c r="H423" s="78">
        <f t="shared" si="84"/>
        <v>-2.6755630772206107E-3</v>
      </c>
      <c r="I423" s="75"/>
      <c r="J423" s="87"/>
      <c r="K423" s="87"/>
      <c r="L423" s="77"/>
      <c r="M423" s="81"/>
      <c r="N423" s="81"/>
      <c r="O423" s="81"/>
      <c r="P423" s="78"/>
      <c r="Q423" s="86"/>
      <c r="R423" s="76"/>
      <c r="S423" s="78"/>
      <c r="T423" s="76"/>
      <c r="U423" s="78"/>
      <c r="V423" s="76"/>
      <c r="W423" s="76"/>
    </row>
    <row r="424" spans="1:23" ht="15.75" customHeight="1" x14ac:dyDescent="0.45">
      <c r="A424" s="88" t="b">
        <f t="shared" si="82"/>
        <v>1</v>
      </c>
      <c r="B424" s="80">
        <v>43754</v>
      </c>
      <c r="C424" s="74">
        <v>67.690002000000007</v>
      </c>
      <c r="D424" s="78">
        <f t="shared" si="83"/>
        <v>-4.8094486737526365E-2</v>
      </c>
      <c r="E424" s="75"/>
      <c r="F424" s="80">
        <v>43754</v>
      </c>
      <c r="G424" s="74">
        <v>89.699996999999996</v>
      </c>
      <c r="H424" s="78">
        <f t="shared" si="84"/>
        <v>2.0710059878586318E-2</v>
      </c>
      <c r="I424" s="75"/>
      <c r="J424" s="87"/>
      <c r="K424" s="87"/>
      <c r="L424" s="77"/>
      <c r="M424" s="81"/>
      <c r="N424" s="81"/>
      <c r="O424" s="81"/>
      <c r="P424" s="78"/>
      <c r="Q424" s="86"/>
      <c r="R424" s="76"/>
      <c r="S424" s="78"/>
      <c r="T424" s="76"/>
      <c r="U424" s="78"/>
      <c r="V424" s="76"/>
      <c r="W424" s="76"/>
    </row>
    <row r="425" spans="1:23" ht="15.75" customHeight="1" x14ac:dyDescent="0.45">
      <c r="A425" s="88" t="b">
        <f t="shared" si="82"/>
        <v>1</v>
      </c>
      <c r="B425" s="80">
        <v>43753</v>
      </c>
      <c r="C425" s="74">
        <v>71.110000999999997</v>
      </c>
      <c r="D425" s="78">
        <f t="shared" si="83"/>
        <v>4.3785026393288184E-3</v>
      </c>
      <c r="E425" s="75"/>
      <c r="F425" s="80">
        <v>43753</v>
      </c>
      <c r="G425" s="74">
        <v>87.879997000000003</v>
      </c>
      <c r="H425" s="78">
        <f t="shared" si="84"/>
        <v>1.0463332063201936E-2</v>
      </c>
      <c r="I425" s="75"/>
      <c r="J425" s="87"/>
      <c r="K425" s="87"/>
      <c r="L425" s="77"/>
      <c r="M425" s="81"/>
      <c r="N425" s="81"/>
      <c r="O425" s="81"/>
      <c r="P425" s="78"/>
      <c r="Q425" s="86"/>
      <c r="R425" s="76"/>
      <c r="S425" s="78"/>
      <c r="T425" s="76"/>
      <c r="U425" s="78"/>
      <c r="V425" s="76"/>
      <c r="W425" s="76"/>
    </row>
    <row r="426" spans="1:23" ht="15.75" customHeight="1" x14ac:dyDescent="0.45">
      <c r="A426" s="88" t="b">
        <f t="shared" si="82"/>
        <v>1</v>
      </c>
      <c r="B426" s="80">
        <v>43752</v>
      </c>
      <c r="C426" s="74">
        <v>70.800003000000004</v>
      </c>
      <c r="D426" s="78">
        <f t="shared" si="83"/>
        <v>-7.7084094662482894E-3</v>
      </c>
      <c r="E426" s="75"/>
      <c r="F426" s="80">
        <v>43752</v>
      </c>
      <c r="G426" s="74">
        <v>86.970000999999996</v>
      </c>
      <c r="H426" s="78">
        <f t="shared" si="84"/>
        <v>-2.0654159021132878E-3</v>
      </c>
      <c r="I426" s="75"/>
      <c r="J426" s="87"/>
      <c r="K426" s="87"/>
      <c r="L426" s="77"/>
      <c r="M426" s="81"/>
      <c r="N426" s="81"/>
      <c r="O426" s="81"/>
      <c r="P426" s="78"/>
      <c r="Q426" s="86"/>
      <c r="R426" s="76"/>
      <c r="S426" s="78"/>
      <c r="T426" s="76"/>
      <c r="U426" s="78"/>
      <c r="V426" s="76"/>
      <c r="W426" s="76"/>
    </row>
    <row r="427" spans="1:23" ht="15.75" customHeight="1" x14ac:dyDescent="0.45">
      <c r="A427" s="88" t="b">
        <f t="shared" si="82"/>
        <v>1</v>
      </c>
      <c r="B427" s="80">
        <v>43749</v>
      </c>
      <c r="C427" s="74">
        <v>71.349997999999999</v>
      </c>
      <c r="D427" s="78">
        <f t="shared" si="83"/>
        <v>4.7880015550485489E-3</v>
      </c>
      <c r="E427" s="75"/>
      <c r="F427" s="80">
        <v>43749</v>
      </c>
      <c r="G427" s="74">
        <v>87.150002000000001</v>
      </c>
      <c r="H427" s="78">
        <f t="shared" si="84"/>
        <v>-2.1753378601024886E-3</v>
      </c>
      <c r="I427" s="75"/>
      <c r="J427" s="87"/>
      <c r="K427" s="87"/>
      <c r="L427" s="77"/>
      <c r="M427" s="81"/>
      <c r="N427" s="81"/>
      <c r="O427" s="81"/>
      <c r="P427" s="78"/>
      <c r="Q427" s="86"/>
      <c r="R427" s="76"/>
      <c r="S427" s="78"/>
      <c r="T427" s="76"/>
      <c r="U427" s="78"/>
      <c r="V427" s="76"/>
      <c r="W427" s="76"/>
    </row>
    <row r="428" spans="1:23" ht="15.75" customHeight="1" x14ac:dyDescent="0.45">
      <c r="A428" s="88" t="b">
        <f t="shared" si="82"/>
        <v>1</v>
      </c>
      <c r="B428" s="80">
        <v>43748</v>
      </c>
      <c r="C428" s="74">
        <v>71.010002</v>
      </c>
      <c r="D428" s="78">
        <f t="shared" si="83"/>
        <v>-2.5391147057491792E-2</v>
      </c>
      <c r="E428" s="75"/>
      <c r="F428" s="80">
        <v>43748</v>
      </c>
      <c r="G428" s="74">
        <v>87.339995999999999</v>
      </c>
      <c r="H428" s="78">
        <f t="shared" si="84"/>
        <v>1.0178082467939831E-2</v>
      </c>
      <c r="I428" s="75"/>
      <c r="J428" s="87"/>
      <c r="K428" s="87"/>
      <c r="L428" s="77"/>
      <c r="M428" s="81"/>
      <c r="N428" s="81"/>
      <c r="O428" s="81"/>
      <c r="P428" s="78"/>
      <c r="Q428" s="86"/>
      <c r="R428" s="76"/>
      <c r="S428" s="78"/>
      <c r="T428" s="76"/>
      <c r="U428" s="78"/>
      <c r="V428" s="76"/>
      <c r="W428" s="76"/>
    </row>
    <row r="429" spans="1:23" ht="15.75" customHeight="1" x14ac:dyDescent="0.45">
      <c r="A429" s="88" t="b">
        <f t="shared" si="82"/>
        <v>1</v>
      </c>
      <c r="B429" s="80">
        <v>43747</v>
      </c>
      <c r="C429" s="74">
        <v>72.860000999999997</v>
      </c>
      <c r="D429" s="78">
        <f t="shared" si="83"/>
        <v>-9.9197586585002551E-3</v>
      </c>
      <c r="E429" s="75"/>
      <c r="F429" s="80">
        <v>43747</v>
      </c>
      <c r="G429" s="74">
        <v>86.459998999999996</v>
      </c>
      <c r="H429" s="78">
        <f t="shared" si="84"/>
        <v>2.0899716119973544E-2</v>
      </c>
      <c r="I429" s="75"/>
      <c r="J429" s="87"/>
      <c r="K429" s="87"/>
      <c r="L429" s="77"/>
      <c r="M429" s="81"/>
      <c r="N429" s="81"/>
      <c r="O429" s="81"/>
      <c r="P429" s="78"/>
      <c r="Q429" s="86"/>
      <c r="R429" s="76"/>
      <c r="S429" s="78"/>
      <c r="T429" s="76"/>
      <c r="U429" s="78"/>
      <c r="V429" s="76"/>
      <c r="W429" s="76"/>
    </row>
    <row r="430" spans="1:23" ht="15.75" customHeight="1" x14ac:dyDescent="0.45">
      <c r="A430" s="88" t="b">
        <f t="shared" si="82"/>
        <v>1</v>
      </c>
      <c r="B430" s="80">
        <v>43746</v>
      </c>
      <c r="C430" s="74">
        <v>73.589995999999999</v>
      </c>
      <c r="D430" s="78">
        <f t="shared" si="83"/>
        <v>-4.416160655050283E-2</v>
      </c>
      <c r="E430" s="75"/>
      <c r="F430" s="80">
        <v>43746</v>
      </c>
      <c r="G430" s="74">
        <v>84.690002000000007</v>
      </c>
      <c r="H430" s="78">
        <f t="shared" si="84"/>
        <v>-1.8856335152770409E-3</v>
      </c>
      <c r="I430" s="75"/>
      <c r="J430" s="87"/>
      <c r="K430" s="87"/>
      <c r="L430" s="77"/>
      <c r="M430" s="81"/>
      <c r="N430" s="81"/>
      <c r="O430" s="81"/>
      <c r="P430" s="78"/>
      <c r="Q430" s="86"/>
      <c r="R430" s="76"/>
      <c r="S430" s="78"/>
      <c r="T430" s="76"/>
      <c r="U430" s="78"/>
      <c r="V430" s="76"/>
      <c r="W430" s="76"/>
    </row>
    <row r="431" spans="1:23" ht="15.75" customHeight="1" x14ac:dyDescent="0.45">
      <c r="A431" s="88" t="b">
        <f t="shared" si="82"/>
        <v>1</v>
      </c>
      <c r="B431" s="80">
        <v>43745</v>
      </c>
      <c r="C431" s="74">
        <v>76.989998</v>
      </c>
      <c r="D431" s="78">
        <f t="shared" si="83"/>
        <v>6.0107017641539695E-3</v>
      </c>
      <c r="E431" s="75"/>
      <c r="F431" s="80">
        <v>43745</v>
      </c>
      <c r="G431" s="74">
        <v>84.849997999999999</v>
      </c>
      <c r="H431" s="78">
        <f t="shared" si="84"/>
        <v>6.6436943096013223E-3</v>
      </c>
      <c r="I431" s="75"/>
      <c r="J431" s="87"/>
      <c r="K431" s="87"/>
      <c r="L431" s="77"/>
      <c r="M431" s="81"/>
      <c r="N431" s="81"/>
      <c r="O431" s="81"/>
      <c r="P431" s="78"/>
      <c r="Q431" s="86"/>
      <c r="R431" s="76"/>
      <c r="S431" s="78"/>
      <c r="T431" s="76"/>
      <c r="U431" s="78"/>
      <c r="V431" s="76"/>
      <c r="W431" s="76"/>
    </row>
    <row r="432" spans="1:23" ht="15.75" customHeight="1" x14ac:dyDescent="0.45">
      <c r="A432" s="88" t="b">
        <f t="shared" si="82"/>
        <v>1</v>
      </c>
      <c r="B432" s="80">
        <v>43742</v>
      </c>
      <c r="C432" s="74">
        <v>76.529999000000004</v>
      </c>
      <c r="D432" s="78">
        <f t="shared" si="83"/>
        <v>-3.9047636625076931E-3</v>
      </c>
      <c r="E432" s="75"/>
      <c r="F432" s="80">
        <v>43742</v>
      </c>
      <c r="G432" s="74">
        <v>84.290001000000004</v>
      </c>
      <c r="H432" s="78">
        <f t="shared" si="84"/>
        <v>1.2249357953021178E-2</v>
      </c>
      <c r="I432" s="75"/>
      <c r="J432" s="87"/>
      <c r="K432" s="87"/>
      <c r="L432" s="77"/>
      <c r="M432" s="81"/>
      <c r="N432" s="81"/>
      <c r="O432" s="81"/>
      <c r="P432" s="78"/>
      <c r="Q432" s="86"/>
      <c r="R432" s="76"/>
      <c r="S432" s="78"/>
      <c r="T432" s="76"/>
      <c r="U432" s="78"/>
      <c r="V432" s="76"/>
      <c r="W432" s="76"/>
    </row>
    <row r="433" spans="1:23" ht="15.75" customHeight="1" x14ac:dyDescent="0.45">
      <c r="A433" s="88" t="b">
        <f t="shared" si="82"/>
        <v>1</v>
      </c>
      <c r="B433" s="80">
        <v>43741</v>
      </c>
      <c r="C433" s="74">
        <v>76.830001999999993</v>
      </c>
      <c r="D433" s="78">
        <f t="shared" si="83"/>
        <v>4.0352120253273283E-2</v>
      </c>
      <c r="E433" s="75"/>
      <c r="F433" s="80">
        <v>43741</v>
      </c>
      <c r="G433" s="74">
        <v>83.269997000000004</v>
      </c>
      <c r="H433" s="78">
        <f t="shared" si="84"/>
        <v>-5.018580355631963E-3</v>
      </c>
      <c r="I433" s="75"/>
      <c r="J433" s="87"/>
      <c r="K433" s="87"/>
      <c r="L433" s="77"/>
      <c r="M433" s="81"/>
      <c r="N433" s="81"/>
      <c r="O433" s="81"/>
      <c r="P433" s="78"/>
      <c r="Q433" s="86"/>
      <c r="R433" s="76"/>
      <c r="S433" s="78"/>
      <c r="T433" s="76"/>
      <c r="U433" s="78"/>
      <c r="V433" s="76"/>
      <c r="W433" s="76"/>
    </row>
    <row r="434" spans="1:23" ht="15.75" customHeight="1" x14ac:dyDescent="0.45">
      <c r="A434" s="88" t="b">
        <f t="shared" si="82"/>
        <v>1</v>
      </c>
      <c r="B434" s="80">
        <v>43740</v>
      </c>
      <c r="C434" s="74">
        <v>73.849997999999999</v>
      </c>
      <c r="D434" s="78">
        <f t="shared" si="83"/>
        <v>-2.5854109638678402E-2</v>
      </c>
      <c r="E434" s="75"/>
      <c r="F434" s="80">
        <v>43740</v>
      </c>
      <c r="G434" s="74">
        <v>83.690002000000007</v>
      </c>
      <c r="H434" s="78">
        <f t="shared" si="84"/>
        <v>-4.7244924737929073E-2</v>
      </c>
      <c r="I434" s="75"/>
      <c r="J434" s="87"/>
      <c r="K434" s="87"/>
      <c r="L434" s="77"/>
      <c r="M434" s="81"/>
      <c r="N434" s="81"/>
      <c r="O434" s="81"/>
      <c r="P434" s="78"/>
      <c r="Q434" s="86"/>
      <c r="R434" s="76"/>
      <c r="S434" s="78"/>
      <c r="T434" s="76"/>
      <c r="U434" s="78"/>
      <c r="V434" s="76"/>
      <c r="W434" s="76"/>
    </row>
    <row r="435" spans="1:23" ht="15.75" customHeight="1" x14ac:dyDescent="0.45">
      <c r="A435" s="88" t="b">
        <f t="shared" si="82"/>
        <v>1</v>
      </c>
      <c r="B435" s="80">
        <v>43739</v>
      </c>
      <c r="C435" s="74">
        <v>75.809997999999993</v>
      </c>
      <c r="D435" s="78">
        <f t="shared" si="83"/>
        <v>-5.1180973143608588E-3</v>
      </c>
      <c r="E435" s="75"/>
      <c r="F435" s="80">
        <v>43739</v>
      </c>
      <c r="G435" s="74">
        <v>87.839995999999999</v>
      </c>
      <c r="H435" s="78">
        <f t="shared" si="84"/>
        <v>-6.4473246715383015E-3</v>
      </c>
      <c r="I435" s="75"/>
      <c r="J435" s="87"/>
      <c r="K435" s="87"/>
      <c r="L435" s="77"/>
      <c r="M435" s="81"/>
      <c r="N435" s="81"/>
      <c r="O435" s="81"/>
      <c r="P435" s="78"/>
      <c r="Q435" s="86"/>
      <c r="R435" s="76"/>
      <c r="S435" s="78"/>
      <c r="T435" s="76"/>
      <c r="U435" s="78"/>
      <c r="V435" s="76"/>
      <c r="W435" s="76"/>
    </row>
    <row r="436" spans="1:23" ht="15.75" customHeight="1" x14ac:dyDescent="0.45">
      <c r="A436" s="88" t="b">
        <f t="shared" si="82"/>
        <v>1</v>
      </c>
      <c r="B436" s="80">
        <v>43738</v>
      </c>
      <c r="C436" s="74">
        <v>76.199996999999996</v>
      </c>
      <c r="D436" s="78">
        <f t="shared" si="83"/>
        <v>2.1041030759585411E-3</v>
      </c>
      <c r="E436" s="75"/>
      <c r="F436" s="80">
        <v>43738</v>
      </c>
      <c r="G436" s="74">
        <v>88.410004000000001</v>
      </c>
      <c r="H436" s="78">
        <f t="shared" si="84"/>
        <v>3.0633651357314662E-3</v>
      </c>
      <c r="I436" s="75"/>
      <c r="J436" s="87"/>
      <c r="K436" s="87"/>
      <c r="L436" s="77"/>
      <c r="M436" s="81"/>
      <c r="N436" s="81"/>
      <c r="O436" s="81"/>
      <c r="P436" s="78"/>
      <c r="Q436" s="86"/>
      <c r="R436" s="76"/>
      <c r="S436" s="78"/>
      <c r="T436" s="76"/>
      <c r="U436" s="78"/>
      <c r="V436" s="76"/>
      <c r="W436" s="76"/>
    </row>
    <row r="437" spans="1:23" ht="15.75" customHeight="1" x14ac:dyDescent="0.45">
      <c r="A437" s="88" t="b">
        <f t="shared" si="82"/>
        <v>1</v>
      </c>
      <c r="B437" s="80">
        <v>43735</v>
      </c>
      <c r="C437" s="74">
        <v>76.040001000000004</v>
      </c>
      <c r="D437" s="78">
        <f t="shared" si="83"/>
        <v>-4.6520363636363582E-2</v>
      </c>
      <c r="E437" s="75"/>
      <c r="F437" s="80">
        <v>43735</v>
      </c>
      <c r="G437" s="74">
        <v>88.139999000000003</v>
      </c>
      <c r="H437" s="78">
        <f t="shared" si="84"/>
        <v>-3.5047824817902029E-3</v>
      </c>
      <c r="I437" s="75"/>
      <c r="J437" s="87"/>
      <c r="K437" s="87"/>
      <c r="L437" s="77"/>
      <c r="M437" s="81"/>
      <c r="N437" s="81"/>
      <c r="O437" s="81"/>
      <c r="P437" s="78"/>
      <c r="Q437" s="86"/>
      <c r="R437" s="76"/>
      <c r="S437" s="78"/>
      <c r="T437" s="76"/>
      <c r="U437" s="78"/>
      <c r="V437" s="76"/>
      <c r="W437" s="76"/>
    </row>
    <row r="438" spans="1:23" ht="15.75" customHeight="1" x14ac:dyDescent="0.45">
      <c r="A438" s="88" t="b">
        <f t="shared" si="82"/>
        <v>1</v>
      </c>
      <c r="B438" s="80">
        <v>43734</v>
      </c>
      <c r="C438" s="74">
        <v>79.75</v>
      </c>
      <c r="D438" s="78">
        <f t="shared" si="83"/>
        <v>1.8844472835288784E-3</v>
      </c>
      <c r="E438" s="75"/>
      <c r="F438" s="80">
        <v>43734</v>
      </c>
      <c r="G438" s="74">
        <v>88.449996999999996</v>
      </c>
      <c r="H438" s="78">
        <f t="shared" si="84"/>
        <v>-8.0744759016369017E-3</v>
      </c>
      <c r="I438" s="75"/>
      <c r="J438" s="87"/>
      <c r="K438" s="87"/>
      <c r="L438" s="77"/>
      <c r="M438" s="81"/>
      <c r="N438" s="81"/>
      <c r="O438" s="81"/>
      <c r="P438" s="78"/>
      <c r="Q438" s="86"/>
      <c r="R438" s="76"/>
      <c r="S438" s="78"/>
      <c r="T438" s="76"/>
      <c r="U438" s="78"/>
      <c r="V438" s="76"/>
      <c r="W438" s="76"/>
    </row>
    <row r="439" spans="1:23" ht="15.75" customHeight="1" x14ac:dyDescent="0.45">
      <c r="A439" s="88" t="b">
        <f t="shared" si="82"/>
        <v>1</v>
      </c>
      <c r="B439" s="80">
        <v>43733</v>
      </c>
      <c r="C439" s="74">
        <v>79.599997999999999</v>
      </c>
      <c r="D439" s="78">
        <f t="shared" si="83"/>
        <v>-5.2486755279433916E-3</v>
      </c>
      <c r="E439" s="75"/>
      <c r="F439" s="80">
        <v>43733</v>
      </c>
      <c r="G439" s="74">
        <v>89.169998000000007</v>
      </c>
      <c r="H439" s="78">
        <f t="shared" si="84"/>
        <v>9.8527176720482057E-3</v>
      </c>
      <c r="I439" s="75"/>
      <c r="J439" s="87"/>
      <c r="K439" s="87"/>
      <c r="L439" s="77"/>
      <c r="M439" s="81"/>
      <c r="N439" s="81"/>
      <c r="O439" s="81"/>
      <c r="P439" s="78"/>
      <c r="Q439" s="86"/>
      <c r="R439" s="76"/>
      <c r="S439" s="78"/>
      <c r="T439" s="76"/>
      <c r="U439" s="78"/>
      <c r="V439" s="76"/>
      <c r="W439" s="76"/>
    </row>
    <row r="440" spans="1:23" ht="15.75" customHeight="1" x14ac:dyDescent="0.45">
      <c r="A440" s="88" t="b">
        <f t="shared" si="82"/>
        <v>1</v>
      </c>
      <c r="B440" s="80">
        <v>43732</v>
      </c>
      <c r="C440" s="74">
        <v>80.019997000000004</v>
      </c>
      <c r="D440" s="78">
        <f t="shared" si="83"/>
        <v>-3.1469449353566326E-2</v>
      </c>
      <c r="E440" s="75"/>
      <c r="F440" s="80">
        <v>43732</v>
      </c>
      <c r="G440" s="74">
        <v>88.300003000000004</v>
      </c>
      <c r="H440" s="78">
        <f t="shared" si="84"/>
        <v>1.0203378417452669E-3</v>
      </c>
      <c r="I440" s="75"/>
      <c r="J440" s="87"/>
      <c r="K440" s="87"/>
      <c r="L440" s="77"/>
      <c r="M440" s="81"/>
      <c r="N440" s="81"/>
      <c r="O440" s="81"/>
      <c r="P440" s="78"/>
      <c r="Q440" s="86"/>
      <c r="R440" s="76"/>
      <c r="S440" s="78"/>
      <c r="T440" s="76"/>
      <c r="U440" s="78"/>
      <c r="V440" s="76"/>
      <c r="W440" s="76"/>
    </row>
    <row r="441" spans="1:23" ht="15.75" customHeight="1" x14ac:dyDescent="0.45">
      <c r="A441" s="88" t="b">
        <f t="shared" si="82"/>
        <v>1</v>
      </c>
      <c r="B441" s="80">
        <v>43731</v>
      </c>
      <c r="C441" s="74">
        <v>82.620002999999997</v>
      </c>
      <c r="D441" s="78">
        <f t="shared" si="83"/>
        <v>-1.2094881233026822E-4</v>
      </c>
      <c r="E441" s="75"/>
      <c r="F441" s="80">
        <v>43731</v>
      </c>
      <c r="G441" s="74">
        <v>88.209998999999996</v>
      </c>
      <c r="H441" s="78">
        <f t="shared" si="84"/>
        <v>-9.8776185824500651E-3</v>
      </c>
      <c r="I441" s="75"/>
      <c r="J441" s="87"/>
      <c r="K441" s="87"/>
      <c r="L441" s="77"/>
      <c r="M441" s="81"/>
      <c r="N441" s="81"/>
      <c r="O441" s="81"/>
      <c r="P441" s="78"/>
      <c r="Q441" s="86"/>
      <c r="R441" s="76"/>
      <c r="S441" s="78"/>
      <c r="T441" s="76"/>
      <c r="U441" s="78"/>
      <c r="V441" s="76"/>
      <c r="W441" s="76"/>
    </row>
    <row r="442" spans="1:23" ht="15.75" customHeight="1" x14ac:dyDescent="0.45">
      <c r="A442" s="88" t="b">
        <f t="shared" si="82"/>
        <v>1</v>
      </c>
      <c r="B442" s="80">
        <v>43728</v>
      </c>
      <c r="C442" s="74">
        <v>82.629997000000003</v>
      </c>
      <c r="D442" s="78">
        <f t="shared" si="83"/>
        <v>-2.3516969149717348E-2</v>
      </c>
      <c r="E442" s="75"/>
      <c r="F442" s="80">
        <v>43728</v>
      </c>
      <c r="G442" s="74">
        <v>89.089995999999999</v>
      </c>
      <c r="H442" s="78">
        <f t="shared" si="84"/>
        <v>-3.6904720127595159E-3</v>
      </c>
      <c r="I442" s="75"/>
      <c r="J442" s="87"/>
      <c r="K442" s="87"/>
      <c r="L442" s="77"/>
      <c r="M442" s="81"/>
      <c r="N442" s="81"/>
      <c r="O442" s="81"/>
      <c r="P442" s="78"/>
      <c r="Q442" s="86"/>
      <c r="R442" s="76"/>
      <c r="S442" s="78"/>
      <c r="T442" s="76"/>
      <c r="U442" s="78"/>
      <c r="V442" s="76"/>
      <c r="W442" s="76"/>
    </row>
    <row r="443" spans="1:23" ht="15.75" customHeight="1" x14ac:dyDescent="0.45">
      <c r="A443" s="88" t="b">
        <f t="shared" si="82"/>
        <v>1</v>
      </c>
      <c r="B443" s="80">
        <v>43727</v>
      </c>
      <c r="C443" s="74">
        <v>84.620002999999997</v>
      </c>
      <c r="D443" s="78">
        <f t="shared" si="83"/>
        <v>8.2791244844782064E-4</v>
      </c>
      <c r="E443" s="75"/>
      <c r="F443" s="80">
        <v>43727</v>
      </c>
      <c r="G443" s="74">
        <v>89.419998000000007</v>
      </c>
      <c r="H443" s="78">
        <f t="shared" si="84"/>
        <v>-8.9771137434184745E-3</v>
      </c>
      <c r="I443" s="75"/>
      <c r="J443" s="87"/>
      <c r="K443" s="87"/>
      <c r="L443" s="77"/>
      <c r="M443" s="81"/>
      <c r="N443" s="81"/>
      <c r="O443" s="81"/>
      <c r="P443" s="78"/>
      <c r="Q443" s="86"/>
      <c r="R443" s="76"/>
      <c r="S443" s="78"/>
      <c r="T443" s="76"/>
      <c r="U443" s="78"/>
      <c r="V443" s="76"/>
      <c r="W443" s="76"/>
    </row>
    <row r="444" spans="1:23" ht="15.75" customHeight="1" x14ac:dyDescent="0.45">
      <c r="A444" s="88" t="b">
        <f t="shared" si="82"/>
        <v>1</v>
      </c>
      <c r="B444" s="80">
        <v>43726</v>
      </c>
      <c r="C444" s="74">
        <v>84.550003000000004</v>
      </c>
      <c r="D444" s="78">
        <f t="shared" si="83"/>
        <v>-1.0632797857192955E-3</v>
      </c>
      <c r="E444" s="75"/>
      <c r="F444" s="80">
        <v>43726</v>
      </c>
      <c r="G444" s="74">
        <v>90.230002999999996</v>
      </c>
      <c r="H444" s="78">
        <f t="shared" si="84"/>
        <v>2.7783951062994028E-3</v>
      </c>
      <c r="I444" s="75"/>
      <c r="J444" s="87"/>
      <c r="K444" s="87"/>
      <c r="L444" s="77"/>
      <c r="M444" s="81"/>
      <c r="N444" s="81"/>
      <c r="O444" s="81"/>
      <c r="P444" s="78"/>
      <c r="Q444" s="86"/>
      <c r="R444" s="76"/>
      <c r="S444" s="78"/>
      <c r="T444" s="76"/>
      <c r="U444" s="78"/>
      <c r="V444" s="76"/>
      <c r="W444" s="76"/>
    </row>
    <row r="445" spans="1:23" ht="15.75" customHeight="1" x14ac:dyDescent="0.45">
      <c r="A445" s="88" t="b">
        <f t="shared" si="82"/>
        <v>1</v>
      </c>
      <c r="B445" s="80">
        <v>43725</v>
      </c>
      <c r="C445" s="74">
        <v>84.639999000000003</v>
      </c>
      <c r="D445" s="78">
        <f t="shared" si="83"/>
        <v>4.9212856060812049E-2</v>
      </c>
      <c r="E445" s="75"/>
      <c r="F445" s="80">
        <v>43725</v>
      </c>
      <c r="G445" s="74">
        <v>89.980002999999996</v>
      </c>
      <c r="H445" s="78">
        <f t="shared" si="84"/>
        <v>1.3744941105341635E-2</v>
      </c>
      <c r="I445" s="75"/>
      <c r="J445" s="87"/>
      <c r="K445" s="87"/>
      <c r="L445" s="77"/>
      <c r="M445" s="81"/>
      <c r="N445" s="81"/>
      <c r="O445" s="81"/>
      <c r="P445" s="78"/>
      <c r="Q445" s="86"/>
      <c r="R445" s="76"/>
      <c r="S445" s="78"/>
      <c r="T445" s="76"/>
      <c r="U445" s="78"/>
      <c r="V445" s="76"/>
      <c r="W445" s="76"/>
    </row>
    <row r="446" spans="1:23" ht="15.75" customHeight="1" x14ac:dyDescent="0.45">
      <c r="A446" s="88" t="b">
        <f t="shared" si="82"/>
        <v>1</v>
      </c>
      <c r="B446" s="80">
        <v>43724</v>
      </c>
      <c r="C446" s="74">
        <v>80.669998000000007</v>
      </c>
      <c r="D446" s="78">
        <f t="shared" si="83"/>
        <v>2.3081801473222807E-2</v>
      </c>
      <c r="E446" s="75"/>
      <c r="F446" s="80">
        <v>43724</v>
      </c>
      <c r="G446" s="74">
        <v>88.760002</v>
      </c>
      <c r="H446" s="78">
        <f t="shared" si="84"/>
        <v>-2.8352447254569202E-2</v>
      </c>
      <c r="I446" s="75"/>
      <c r="J446" s="87"/>
      <c r="K446" s="87"/>
      <c r="L446" s="77"/>
      <c r="M446" s="81"/>
      <c r="N446" s="81"/>
      <c r="O446" s="81"/>
      <c r="P446" s="78"/>
      <c r="Q446" s="86"/>
      <c r="R446" s="76"/>
      <c r="S446" s="78"/>
      <c r="T446" s="76"/>
      <c r="U446" s="78"/>
      <c r="V446" s="76"/>
      <c r="W446" s="76"/>
    </row>
    <row r="447" spans="1:23" ht="15.75" customHeight="1" x14ac:dyDescent="0.45">
      <c r="A447" s="88" t="b">
        <f t="shared" si="82"/>
        <v>1</v>
      </c>
      <c r="B447" s="80">
        <v>43721</v>
      </c>
      <c r="C447" s="74">
        <v>78.849997999999999</v>
      </c>
      <c r="D447" s="78">
        <f t="shared" si="83"/>
        <v>-3.2871348373253451E-2</v>
      </c>
      <c r="E447" s="75"/>
      <c r="F447" s="80">
        <v>43721</v>
      </c>
      <c r="G447" s="74">
        <v>91.349997999999999</v>
      </c>
      <c r="H447" s="78">
        <f t="shared" si="84"/>
        <v>2.2040736922378734E-2</v>
      </c>
      <c r="I447" s="75"/>
      <c r="J447" s="87"/>
      <c r="K447" s="87"/>
      <c r="L447" s="77"/>
      <c r="M447" s="81"/>
      <c r="N447" s="81"/>
      <c r="O447" s="81"/>
      <c r="P447" s="78"/>
      <c r="Q447" s="86"/>
      <c r="R447" s="76"/>
      <c r="S447" s="78"/>
      <c r="T447" s="76"/>
      <c r="U447" s="78"/>
      <c r="V447" s="76"/>
      <c r="W447" s="76"/>
    </row>
    <row r="448" spans="1:23" ht="15.75" customHeight="1" x14ac:dyDescent="0.45">
      <c r="A448" s="88" t="b">
        <f t="shared" si="82"/>
        <v>1</v>
      </c>
      <c r="B448" s="80">
        <v>43720</v>
      </c>
      <c r="C448" s="74">
        <v>81.529999000000004</v>
      </c>
      <c r="D448" s="78">
        <f t="shared" si="83"/>
        <v>1.0159831621358473E-2</v>
      </c>
      <c r="E448" s="75"/>
      <c r="F448" s="80">
        <v>43720</v>
      </c>
      <c r="G448" s="74">
        <v>89.379997000000003</v>
      </c>
      <c r="H448" s="78">
        <f t="shared" si="84"/>
        <v>1.1314777482963612E-2</v>
      </c>
      <c r="I448" s="75"/>
      <c r="J448" s="87"/>
      <c r="K448" s="87"/>
      <c r="L448" s="77"/>
      <c r="M448" s="81"/>
      <c r="N448" s="81"/>
      <c r="O448" s="81"/>
      <c r="P448" s="78"/>
      <c r="Q448" s="86"/>
      <c r="R448" s="76"/>
      <c r="S448" s="78"/>
      <c r="T448" s="76"/>
      <c r="U448" s="78"/>
      <c r="V448" s="76"/>
      <c r="W448" s="76"/>
    </row>
    <row r="449" spans="1:23" ht="15.75" customHeight="1" x14ac:dyDescent="0.45">
      <c r="A449" s="88" t="b">
        <f t="shared" si="82"/>
        <v>1</v>
      </c>
      <c r="B449" s="80">
        <v>43719</v>
      </c>
      <c r="C449" s="74">
        <v>80.709998999999996</v>
      </c>
      <c r="D449" s="78">
        <f t="shared" si="83"/>
        <v>4.4804108146958566E-3</v>
      </c>
      <c r="E449" s="75"/>
      <c r="F449" s="80">
        <v>43719</v>
      </c>
      <c r="G449" s="74">
        <v>88.379997000000003</v>
      </c>
      <c r="H449" s="78">
        <f t="shared" si="84"/>
        <v>9.3649956456145489E-3</v>
      </c>
      <c r="I449" s="75"/>
      <c r="J449" s="87"/>
      <c r="K449" s="87"/>
      <c r="L449" s="77"/>
      <c r="M449" s="81"/>
      <c r="N449" s="81"/>
      <c r="O449" s="81"/>
      <c r="P449" s="78"/>
      <c r="Q449" s="86"/>
      <c r="R449" s="76"/>
      <c r="S449" s="78"/>
      <c r="T449" s="76"/>
      <c r="U449" s="78"/>
      <c r="V449" s="76"/>
      <c r="W449" s="76"/>
    </row>
    <row r="450" spans="1:23" ht="15.75" customHeight="1" x14ac:dyDescent="0.45">
      <c r="A450" s="88" t="b">
        <f t="shared" ref="A450:A504" si="86">B450=F450</f>
        <v>1</v>
      </c>
      <c r="B450" s="80">
        <v>43718</v>
      </c>
      <c r="C450" s="74">
        <v>80.349997999999999</v>
      </c>
      <c r="D450" s="78">
        <f t="shared" ref="D450:D503" si="87">C450/C451-1</f>
        <v>2.1614697479600764E-2</v>
      </c>
      <c r="E450" s="75"/>
      <c r="F450" s="80">
        <v>43718</v>
      </c>
      <c r="G450" s="74">
        <v>87.559997999999993</v>
      </c>
      <c r="H450" s="78">
        <f t="shared" ref="H450:H503" si="88">G450/G451-1</f>
        <v>2.6336424451243179E-3</v>
      </c>
      <c r="I450" s="75"/>
      <c r="J450" s="87"/>
      <c r="K450" s="87"/>
      <c r="L450" s="77"/>
      <c r="M450" s="81"/>
      <c r="N450" s="81"/>
      <c r="O450" s="81"/>
      <c r="P450" s="78"/>
      <c r="Q450" s="86"/>
      <c r="R450" s="76"/>
      <c r="S450" s="78"/>
      <c r="T450" s="76"/>
      <c r="U450" s="78"/>
      <c r="V450" s="76"/>
      <c r="W450" s="76"/>
    </row>
    <row r="451" spans="1:23" ht="15.75" customHeight="1" x14ac:dyDescent="0.45">
      <c r="A451" s="88" t="b">
        <f t="shared" si="86"/>
        <v>1</v>
      </c>
      <c r="B451" s="80">
        <v>43717</v>
      </c>
      <c r="C451" s="74">
        <v>78.650002000000001</v>
      </c>
      <c r="D451" s="78">
        <f t="shared" si="87"/>
        <v>-7.9147660501221795E-2</v>
      </c>
      <c r="E451" s="75"/>
      <c r="F451" s="80">
        <v>43717</v>
      </c>
      <c r="G451" s="74">
        <v>87.330001999999993</v>
      </c>
      <c r="H451" s="78">
        <f t="shared" si="88"/>
        <v>1.1935098078733386E-2</v>
      </c>
      <c r="I451" s="75"/>
      <c r="J451" s="87"/>
      <c r="K451" s="87"/>
      <c r="L451" s="77"/>
      <c r="M451" s="81"/>
      <c r="N451" s="81"/>
      <c r="O451" s="81"/>
      <c r="P451" s="78"/>
      <c r="Q451" s="86"/>
      <c r="R451" s="76"/>
      <c r="S451" s="78"/>
      <c r="T451" s="76"/>
      <c r="U451" s="78"/>
      <c r="V451" s="76"/>
      <c r="W451" s="76"/>
    </row>
    <row r="452" spans="1:23" ht="15.75" customHeight="1" x14ac:dyDescent="0.45">
      <c r="A452" s="88" t="b">
        <f t="shared" si="86"/>
        <v>1</v>
      </c>
      <c r="B452" s="80">
        <v>43714</v>
      </c>
      <c r="C452" s="74">
        <v>85.410004000000001</v>
      </c>
      <c r="D452" s="78">
        <f t="shared" si="87"/>
        <v>-7.8541351202042309E-2</v>
      </c>
      <c r="E452" s="75"/>
      <c r="F452" s="80">
        <v>43714</v>
      </c>
      <c r="G452" s="74">
        <v>86.300003000000004</v>
      </c>
      <c r="H452" s="78">
        <f t="shared" si="88"/>
        <v>5.3588888797246881E-3</v>
      </c>
      <c r="I452" s="75"/>
      <c r="J452" s="87"/>
      <c r="K452" s="87"/>
      <c r="L452" s="77"/>
      <c r="M452" s="81"/>
      <c r="N452" s="81"/>
      <c r="O452" s="81"/>
      <c r="P452" s="78"/>
      <c r="Q452" s="86"/>
      <c r="R452" s="76"/>
      <c r="S452" s="78"/>
      <c r="T452" s="76"/>
      <c r="U452" s="78"/>
      <c r="V452" s="76"/>
      <c r="W452" s="76"/>
    </row>
    <row r="453" spans="1:23" ht="15.75" customHeight="1" x14ac:dyDescent="0.45">
      <c r="A453" s="88" t="b">
        <f t="shared" si="86"/>
        <v>1</v>
      </c>
      <c r="B453" s="80">
        <v>43713</v>
      </c>
      <c r="C453" s="74">
        <v>92.690002000000007</v>
      </c>
      <c r="D453" s="78">
        <f t="shared" si="87"/>
        <v>-8.9810436114726722E-3</v>
      </c>
      <c r="E453" s="75"/>
      <c r="F453" s="80">
        <v>43713</v>
      </c>
      <c r="G453" s="74">
        <v>85.839995999999999</v>
      </c>
      <c r="H453" s="78">
        <f t="shared" si="88"/>
        <v>2.300073779045464E-2</v>
      </c>
      <c r="I453" s="75"/>
      <c r="J453" s="87"/>
      <c r="K453" s="87"/>
      <c r="L453" s="77"/>
      <c r="M453" s="81"/>
      <c r="N453" s="81"/>
      <c r="O453" s="81"/>
      <c r="P453" s="78"/>
      <c r="Q453" s="86"/>
      <c r="R453" s="76"/>
      <c r="S453" s="78"/>
      <c r="T453" s="76"/>
      <c r="U453" s="78"/>
      <c r="V453" s="76"/>
      <c r="W453" s="76"/>
    </row>
    <row r="454" spans="1:23" ht="15.75" customHeight="1" x14ac:dyDescent="0.45">
      <c r="A454" s="88" t="b">
        <f t="shared" si="86"/>
        <v>1</v>
      </c>
      <c r="B454" s="80">
        <v>43712</v>
      </c>
      <c r="C454" s="74">
        <v>93.529999000000004</v>
      </c>
      <c r="D454" s="78">
        <f t="shared" si="87"/>
        <v>1.157257204815676E-2</v>
      </c>
      <c r="E454" s="75"/>
      <c r="F454" s="80">
        <v>43712</v>
      </c>
      <c r="G454" s="74">
        <v>83.910004000000001</v>
      </c>
      <c r="H454" s="78">
        <f t="shared" si="88"/>
        <v>9.140132071193463E-3</v>
      </c>
      <c r="I454" s="75"/>
      <c r="J454" s="87"/>
      <c r="K454" s="87"/>
      <c r="L454" s="77"/>
      <c r="M454" s="81"/>
      <c r="N454" s="81"/>
      <c r="O454" s="81"/>
      <c r="P454" s="78"/>
      <c r="Q454" s="86"/>
      <c r="R454" s="76"/>
      <c r="S454" s="78"/>
      <c r="T454" s="76"/>
      <c r="U454" s="78"/>
      <c r="V454" s="76"/>
      <c r="W454" s="76"/>
    </row>
    <row r="455" spans="1:23" ht="15.75" customHeight="1" x14ac:dyDescent="0.45">
      <c r="A455" s="88" t="b">
        <f t="shared" si="86"/>
        <v>1</v>
      </c>
      <c r="B455" s="80">
        <v>43711</v>
      </c>
      <c r="C455" s="74">
        <v>92.459998999999996</v>
      </c>
      <c r="D455" s="78">
        <f t="shared" si="87"/>
        <v>8.617879537861306E-3</v>
      </c>
      <c r="E455" s="75"/>
      <c r="F455" s="80">
        <v>43711</v>
      </c>
      <c r="G455" s="74">
        <v>83.150002000000001</v>
      </c>
      <c r="H455" s="78">
        <f t="shared" si="88"/>
        <v>-1.3758700361966469E-2</v>
      </c>
      <c r="I455" s="75"/>
      <c r="J455" s="87"/>
      <c r="K455" s="87"/>
      <c r="L455" s="77"/>
      <c r="M455" s="81"/>
      <c r="N455" s="81"/>
      <c r="O455" s="81"/>
      <c r="P455" s="78"/>
      <c r="Q455" s="86"/>
      <c r="R455" s="76"/>
      <c r="S455" s="78"/>
      <c r="T455" s="76"/>
      <c r="U455" s="78"/>
      <c r="V455" s="76"/>
      <c r="W455" s="76"/>
    </row>
    <row r="456" spans="1:23" ht="15.75" customHeight="1" x14ac:dyDescent="0.45">
      <c r="A456" s="88" t="b">
        <f t="shared" si="86"/>
        <v>1</v>
      </c>
      <c r="B456" s="80">
        <v>43707</v>
      </c>
      <c r="C456" s="74">
        <v>91.669998000000007</v>
      </c>
      <c r="D456" s="78">
        <f t="shared" si="87"/>
        <v>8.8037303135117817E-3</v>
      </c>
      <c r="E456" s="75"/>
      <c r="F456" s="80">
        <v>43707</v>
      </c>
      <c r="G456" s="74">
        <v>84.309997999999993</v>
      </c>
      <c r="H456" s="78">
        <f t="shared" si="88"/>
        <v>-4.4869995398041373E-3</v>
      </c>
      <c r="I456" s="75"/>
      <c r="J456" s="87"/>
      <c r="K456" s="87"/>
      <c r="L456" s="77"/>
      <c r="M456" s="81"/>
      <c r="N456" s="81"/>
      <c r="O456" s="81"/>
      <c r="P456" s="78"/>
      <c r="Q456" s="86"/>
      <c r="R456" s="76"/>
      <c r="S456" s="78"/>
      <c r="T456" s="76"/>
      <c r="U456" s="78"/>
      <c r="V456" s="76"/>
      <c r="W456" s="76"/>
    </row>
    <row r="457" spans="1:23" ht="15.75" customHeight="1" x14ac:dyDescent="0.45">
      <c r="A457" s="88" t="b">
        <f t="shared" si="86"/>
        <v>1</v>
      </c>
      <c r="B457" s="80">
        <v>43706</v>
      </c>
      <c r="C457" s="74">
        <v>90.870002999999997</v>
      </c>
      <c r="D457" s="78">
        <f t="shared" si="87"/>
        <v>7.8748776453025915E-3</v>
      </c>
      <c r="E457" s="75"/>
      <c r="F457" s="80">
        <v>43706</v>
      </c>
      <c r="G457" s="74">
        <v>84.690002000000007</v>
      </c>
      <c r="H457" s="78">
        <f t="shared" si="88"/>
        <v>2.7168042225641509E-2</v>
      </c>
      <c r="I457" s="75"/>
      <c r="J457" s="87"/>
      <c r="K457" s="87"/>
      <c r="L457" s="77"/>
      <c r="M457" s="81"/>
      <c r="N457" s="81"/>
      <c r="O457" s="81"/>
      <c r="P457" s="78"/>
      <c r="Q457" s="86"/>
      <c r="R457" s="76"/>
      <c r="S457" s="78"/>
      <c r="T457" s="76"/>
      <c r="U457" s="78"/>
      <c r="V457" s="76"/>
      <c r="W457" s="76"/>
    </row>
    <row r="458" spans="1:23" ht="15.75" customHeight="1" x14ac:dyDescent="0.45">
      <c r="A458" s="88" t="b">
        <f t="shared" si="86"/>
        <v>1</v>
      </c>
      <c r="B458" s="80">
        <v>43705</v>
      </c>
      <c r="C458" s="74">
        <v>90.160004000000001</v>
      </c>
      <c r="D458" s="78">
        <f t="shared" si="87"/>
        <v>-1.7115436047680066E-2</v>
      </c>
      <c r="E458" s="75"/>
      <c r="F458" s="80">
        <v>43705</v>
      </c>
      <c r="G458" s="74">
        <v>82.449996999999996</v>
      </c>
      <c r="H458" s="78">
        <f t="shared" si="88"/>
        <v>6.2240052178663685E-3</v>
      </c>
      <c r="I458" s="75"/>
      <c r="J458" s="87"/>
      <c r="K458" s="87"/>
      <c r="L458" s="77"/>
      <c r="M458" s="81"/>
      <c r="N458" s="81"/>
      <c r="O458" s="81"/>
      <c r="P458" s="78"/>
      <c r="Q458" s="86"/>
      <c r="R458" s="76"/>
      <c r="S458" s="78"/>
      <c r="T458" s="76"/>
      <c r="U458" s="78"/>
      <c r="V458" s="76"/>
      <c r="W458" s="76"/>
    </row>
    <row r="459" spans="1:23" ht="15.75" customHeight="1" x14ac:dyDescent="0.45">
      <c r="A459" s="88" t="b">
        <f t="shared" si="86"/>
        <v>1</v>
      </c>
      <c r="B459" s="80">
        <v>43704</v>
      </c>
      <c r="C459" s="74">
        <v>91.730002999999996</v>
      </c>
      <c r="D459" s="78">
        <f t="shared" si="87"/>
        <v>-3.2692893794838973E-4</v>
      </c>
      <c r="E459" s="75"/>
      <c r="F459" s="80">
        <v>43704</v>
      </c>
      <c r="G459" s="74">
        <v>81.940002000000007</v>
      </c>
      <c r="H459" s="78">
        <f t="shared" si="88"/>
        <v>-1.9621918649870174E-2</v>
      </c>
      <c r="I459" s="75"/>
      <c r="J459" s="87"/>
      <c r="K459" s="87"/>
      <c r="L459" s="77"/>
      <c r="M459" s="81"/>
      <c r="N459" s="81"/>
      <c r="O459" s="81"/>
      <c r="P459" s="78"/>
      <c r="Q459" s="86"/>
      <c r="R459" s="76"/>
      <c r="S459" s="78"/>
      <c r="T459" s="76"/>
      <c r="U459" s="78"/>
      <c r="V459" s="76"/>
      <c r="W459" s="76"/>
    </row>
    <row r="460" spans="1:23" ht="15.75" customHeight="1" x14ac:dyDescent="0.45">
      <c r="A460" s="88" t="b">
        <f t="shared" si="86"/>
        <v>1</v>
      </c>
      <c r="B460" s="80">
        <v>43703</v>
      </c>
      <c r="C460" s="74">
        <v>91.760002</v>
      </c>
      <c r="D460" s="78">
        <f t="shared" si="87"/>
        <v>1.4188039316425094E-3</v>
      </c>
      <c r="E460" s="75"/>
      <c r="F460" s="80">
        <v>43703</v>
      </c>
      <c r="G460" s="74">
        <v>83.580001999999993</v>
      </c>
      <c r="H460" s="78">
        <f t="shared" si="88"/>
        <v>1.2722682815008657E-2</v>
      </c>
      <c r="I460" s="75"/>
      <c r="J460" s="87"/>
      <c r="K460" s="87"/>
      <c r="L460" s="77"/>
      <c r="M460" s="81"/>
      <c r="N460" s="81"/>
      <c r="O460" s="81"/>
      <c r="P460" s="78"/>
      <c r="Q460" s="86"/>
      <c r="R460" s="76"/>
      <c r="S460" s="78"/>
      <c r="T460" s="76"/>
      <c r="U460" s="78"/>
      <c r="V460" s="76"/>
      <c r="W460" s="76"/>
    </row>
    <row r="461" spans="1:23" ht="15.75" customHeight="1" x14ac:dyDescent="0.45">
      <c r="A461" s="88" t="b">
        <f t="shared" si="86"/>
        <v>1</v>
      </c>
      <c r="B461" s="80">
        <v>43700</v>
      </c>
      <c r="C461" s="74">
        <v>91.629997000000003</v>
      </c>
      <c r="D461" s="78">
        <f t="shared" si="87"/>
        <v>-2.3966766850237575E-2</v>
      </c>
      <c r="E461" s="75"/>
      <c r="F461" s="80">
        <v>43700</v>
      </c>
      <c r="G461" s="74">
        <v>82.529999000000004</v>
      </c>
      <c r="H461" s="78">
        <f t="shared" si="88"/>
        <v>-3.5413733880638842E-2</v>
      </c>
      <c r="I461" s="75"/>
      <c r="J461" s="87"/>
      <c r="K461" s="87"/>
      <c r="L461" s="77"/>
      <c r="M461" s="81"/>
      <c r="N461" s="81"/>
      <c r="O461" s="81"/>
      <c r="P461" s="78"/>
      <c r="Q461" s="86"/>
      <c r="R461" s="76"/>
      <c r="S461" s="78"/>
      <c r="T461" s="76"/>
      <c r="U461" s="78"/>
      <c r="V461" s="76"/>
      <c r="W461" s="76"/>
    </row>
    <row r="462" spans="1:23" ht="15.75" customHeight="1" x14ac:dyDescent="0.45">
      <c r="A462" s="88" t="b">
        <f t="shared" si="86"/>
        <v>1</v>
      </c>
      <c r="B462" s="80">
        <v>43699</v>
      </c>
      <c r="C462" s="74">
        <v>93.879997000000003</v>
      </c>
      <c r="D462" s="78">
        <f t="shared" si="87"/>
        <v>9.3537789623958645E-3</v>
      </c>
      <c r="E462" s="75"/>
      <c r="F462" s="80">
        <v>43699</v>
      </c>
      <c r="G462" s="74">
        <v>85.559997999999993</v>
      </c>
      <c r="H462" s="78">
        <f t="shared" si="88"/>
        <v>3.165634855602617E-3</v>
      </c>
      <c r="I462" s="75"/>
      <c r="J462" s="87"/>
      <c r="K462" s="87"/>
      <c r="L462" s="77"/>
      <c r="M462" s="81"/>
      <c r="N462" s="81"/>
      <c r="O462" s="81"/>
      <c r="P462" s="78"/>
      <c r="Q462" s="86"/>
      <c r="R462" s="76"/>
      <c r="S462" s="78"/>
      <c r="T462" s="76"/>
      <c r="U462" s="78"/>
      <c r="V462" s="76"/>
      <c r="W462" s="76"/>
    </row>
    <row r="463" spans="1:23" ht="15.75" customHeight="1" x14ac:dyDescent="0.45">
      <c r="A463" s="88" t="b">
        <f t="shared" si="86"/>
        <v>1</v>
      </c>
      <c r="B463" s="80">
        <v>43698</v>
      </c>
      <c r="C463" s="74">
        <v>93.010002</v>
      </c>
      <c r="D463" s="78">
        <f t="shared" si="87"/>
        <v>1.7503532764313157E-2</v>
      </c>
      <c r="E463" s="75"/>
      <c r="F463" s="80">
        <v>43698</v>
      </c>
      <c r="G463" s="74">
        <v>85.290001000000004</v>
      </c>
      <c r="H463" s="78">
        <f t="shared" si="88"/>
        <v>1.4994668749192863E-2</v>
      </c>
      <c r="I463" s="75"/>
      <c r="J463" s="87"/>
      <c r="K463" s="87"/>
      <c r="L463" s="77"/>
      <c r="M463" s="81"/>
      <c r="N463" s="81"/>
      <c r="O463" s="81"/>
      <c r="P463" s="78"/>
      <c r="Q463" s="86"/>
      <c r="R463" s="76"/>
      <c r="S463" s="78"/>
      <c r="T463" s="76"/>
      <c r="U463" s="78"/>
      <c r="V463" s="76"/>
      <c r="W463" s="76"/>
    </row>
    <row r="464" spans="1:23" ht="15.75" customHeight="1" x14ac:dyDescent="0.45">
      <c r="A464" s="88" t="b">
        <f t="shared" si="86"/>
        <v>1</v>
      </c>
      <c r="B464" s="80">
        <v>43697</v>
      </c>
      <c r="C464" s="74">
        <v>91.410004000000001</v>
      </c>
      <c r="D464" s="78">
        <f t="shared" si="87"/>
        <v>-1.8890136715469352E-2</v>
      </c>
      <c r="E464" s="75"/>
      <c r="F464" s="80">
        <v>43697</v>
      </c>
      <c r="G464" s="74">
        <v>84.029999000000004</v>
      </c>
      <c r="H464" s="78">
        <f t="shared" si="88"/>
        <v>1.6688520880778768E-3</v>
      </c>
      <c r="I464" s="75"/>
      <c r="J464" s="87"/>
      <c r="K464" s="87"/>
      <c r="L464" s="77"/>
      <c r="M464" s="81"/>
      <c r="N464" s="81"/>
      <c r="O464" s="81"/>
      <c r="P464" s="78"/>
      <c r="Q464" s="86"/>
      <c r="R464" s="76"/>
      <c r="S464" s="78"/>
      <c r="T464" s="76"/>
      <c r="U464" s="78"/>
      <c r="V464" s="76"/>
      <c r="W464" s="76"/>
    </row>
    <row r="465" spans="1:23" ht="15.75" customHeight="1" x14ac:dyDescent="0.45">
      <c r="A465" s="88" t="b">
        <f t="shared" si="86"/>
        <v>1</v>
      </c>
      <c r="B465" s="80">
        <v>43696</v>
      </c>
      <c r="C465" s="74">
        <v>93.169998000000007</v>
      </c>
      <c r="D465" s="78">
        <f t="shared" si="87"/>
        <v>6.9166649401994906E-3</v>
      </c>
      <c r="E465" s="75"/>
      <c r="F465" s="80">
        <v>43696</v>
      </c>
      <c r="G465" s="74">
        <v>83.889999000000003</v>
      </c>
      <c r="H465" s="78">
        <f t="shared" si="88"/>
        <v>1.1454026731274825E-2</v>
      </c>
      <c r="I465" s="75"/>
      <c r="J465" s="87"/>
      <c r="K465" s="87"/>
      <c r="L465" s="77"/>
      <c r="M465" s="81"/>
      <c r="N465" s="81"/>
      <c r="O465" s="81"/>
      <c r="P465" s="78"/>
      <c r="Q465" s="86"/>
      <c r="R465" s="76"/>
      <c r="S465" s="78"/>
      <c r="T465" s="76"/>
      <c r="U465" s="78"/>
      <c r="V465" s="76"/>
      <c r="W465" s="76"/>
    </row>
    <row r="466" spans="1:23" ht="15.75" customHeight="1" x14ac:dyDescent="0.45">
      <c r="A466" s="88" t="b">
        <f t="shared" si="86"/>
        <v>1</v>
      </c>
      <c r="B466" s="80">
        <v>43693</v>
      </c>
      <c r="C466" s="74">
        <v>92.529999000000004</v>
      </c>
      <c r="D466" s="78">
        <f t="shared" si="87"/>
        <v>2.0851721324489425E-2</v>
      </c>
      <c r="E466" s="75"/>
      <c r="F466" s="80">
        <v>43693</v>
      </c>
      <c r="G466" s="74">
        <v>82.940002000000007</v>
      </c>
      <c r="H466" s="78">
        <f t="shared" si="88"/>
        <v>1.6172493892214312E-2</v>
      </c>
      <c r="I466" s="75"/>
      <c r="J466" s="87"/>
      <c r="K466" s="87"/>
      <c r="L466" s="77"/>
      <c r="M466" s="81"/>
      <c r="N466" s="81"/>
      <c r="O466" s="81"/>
      <c r="P466" s="78"/>
      <c r="Q466" s="86"/>
      <c r="R466" s="76"/>
      <c r="S466" s="78"/>
      <c r="T466" s="76"/>
      <c r="U466" s="78"/>
      <c r="V466" s="76"/>
      <c r="W466" s="76"/>
    </row>
    <row r="467" spans="1:23" ht="15.75" customHeight="1" x14ac:dyDescent="0.45">
      <c r="A467" s="88" t="b">
        <f t="shared" si="86"/>
        <v>1</v>
      </c>
      <c r="B467" s="80">
        <v>43692</v>
      </c>
      <c r="C467" s="74">
        <v>90.639999000000003</v>
      </c>
      <c r="D467" s="78">
        <f t="shared" si="87"/>
        <v>-2.1694581290996551E-2</v>
      </c>
      <c r="E467" s="75"/>
      <c r="F467" s="80">
        <v>43692</v>
      </c>
      <c r="G467" s="74">
        <v>81.620002999999997</v>
      </c>
      <c r="H467" s="78">
        <f t="shared" si="88"/>
        <v>-4.0267725696194745E-3</v>
      </c>
      <c r="I467" s="75"/>
      <c r="J467" s="87"/>
      <c r="K467" s="87"/>
      <c r="L467" s="77"/>
      <c r="M467" s="81"/>
      <c r="N467" s="81"/>
      <c r="O467" s="81"/>
      <c r="P467" s="78"/>
      <c r="Q467" s="86"/>
      <c r="R467" s="76"/>
      <c r="S467" s="78"/>
      <c r="T467" s="76"/>
      <c r="U467" s="78"/>
      <c r="V467" s="76"/>
      <c r="W467" s="76"/>
    </row>
    <row r="468" spans="1:23" ht="15.75" customHeight="1" x14ac:dyDescent="0.45">
      <c r="A468" s="88" t="b">
        <f t="shared" si="86"/>
        <v>1</v>
      </c>
      <c r="B468" s="80">
        <v>43691</v>
      </c>
      <c r="C468" s="74">
        <v>92.650002000000001</v>
      </c>
      <c r="D468" s="78">
        <f t="shared" si="87"/>
        <v>-2.9334678763792921E-2</v>
      </c>
      <c r="E468" s="75"/>
      <c r="F468" s="80">
        <v>43691</v>
      </c>
      <c r="G468" s="74">
        <v>81.949996999999996</v>
      </c>
      <c r="H468" s="78">
        <f t="shared" si="88"/>
        <v>-3.086567007723906E-2</v>
      </c>
      <c r="I468" s="75"/>
      <c r="J468" s="87"/>
      <c r="K468" s="87"/>
      <c r="L468" s="77"/>
      <c r="M468" s="81"/>
      <c r="N468" s="81"/>
      <c r="O468" s="81"/>
      <c r="P468" s="78"/>
      <c r="Q468" s="86"/>
      <c r="R468" s="76"/>
      <c r="S468" s="78"/>
      <c r="T468" s="76"/>
      <c r="U468" s="78"/>
      <c r="V468" s="76"/>
      <c r="W468" s="76"/>
    </row>
    <row r="469" spans="1:23" ht="15.75" customHeight="1" x14ac:dyDescent="0.45">
      <c r="A469" s="88" t="b">
        <f t="shared" si="86"/>
        <v>1</v>
      </c>
      <c r="B469" s="80">
        <v>43690</v>
      </c>
      <c r="C469" s="74">
        <v>95.449996999999996</v>
      </c>
      <c r="D469" s="78">
        <f t="shared" si="87"/>
        <v>3.5698707217937997E-2</v>
      </c>
      <c r="E469" s="75"/>
      <c r="F469" s="80">
        <v>43690</v>
      </c>
      <c r="G469" s="74">
        <v>84.559997999999993</v>
      </c>
      <c r="H469" s="78">
        <f t="shared" si="88"/>
        <v>-1.7707590812272578E-3</v>
      </c>
      <c r="I469" s="75"/>
      <c r="J469" s="87"/>
      <c r="K469" s="87"/>
      <c r="L469" s="77"/>
      <c r="M469" s="81"/>
      <c r="N469" s="81"/>
      <c r="O469" s="81"/>
      <c r="P469" s="78"/>
      <c r="Q469" s="86"/>
      <c r="R469" s="76"/>
      <c r="S469" s="78"/>
      <c r="T469" s="76"/>
      <c r="U469" s="78"/>
      <c r="V469" s="76"/>
      <c r="W469" s="76"/>
    </row>
    <row r="470" spans="1:23" ht="15.75" customHeight="1" x14ac:dyDescent="0.45">
      <c r="A470" s="88" t="b">
        <f t="shared" si="86"/>
        <v>1</v>
      </c>
      <c r="B470" s="80">
        <v>43689</v>
      </c>
      <c r="C470" s="74">
        <v>92.160004000000001</v>
      </c>
      <c r="D470" s="78">
        <f t="shared" si="87"/>
        <v>-2.1655977335116039E-2</v>
      </c>
      <c r="E470" s="75"/>
      <c r="F470" s="80">
        <v>43689</v>
      </c>
      <c r="G470" s="74">
        <v>84.709998999999996</v>
      </c>
      <c r="H470" s="78">
        <f t="shared" si="88"/>
        <v>-2.6097998639986297E-2</v>
      </c>
      <c r="I470" s="75"/>
      <c r="J470" s="87"/>
      <c r="K470" s="87"/>
      <c r="L470" s="77"/>
      <c r="M470" s="81"/>
      <c r="N470" s="81"/>
      <c r="O470" s="81"/>
      <c r="P470" s="78"/>
      <c r="Q470" s="86"/>
      <c r="R470" s="76"/>
      <c r="S470" s="78"/>
      <c r="T470" s="76"/>
      <c r="U470" s="78"/>
      <c r="V470" s="76"/>
      <c r="W470" s="76"/>
    </row>
    <row r="471" spans="1:23" ht="15.75" customHeight="1" x14ac:dyDescent="0.45">
      <c r="A471" s="88" t="b">
        <f t="shared" si="86"/>
        <v>1</v>
      </c>
      <c r="B471" s="80">
        <v>43686</v>
      </c>
      <c r="C471" s="74">
        <v>94.199996999999996</v>
      </c>
      <c r="D471" s="78">
        <f t="shared" si="87"/>
        <v>-1.6393443136476282E-2</v>
      </c>
      <c r="E471" s="75"/>
      <c r="F471" s="80">
        <v>43686</v>
      </c>
      <c r="G471" s="74">
        <v>86.980002999999996</v>
      </c>
      <c r="H471" s="78">
        <f t="shared" si="88"/>
        <v>-7.4174828512205693E-3</v>
      </c>
      <c r="I471" s="75"/>
      <c r="J471" s="87"/>
      <c r="K471" s="87"/>
      <c r="L471" s="77"/>
      <c r="M471" s="81"/>
      <c r="N471" s="81"/>
      <c r="O471" s="81"/>
      <c r="P471" s="78"/>
      <c r="Q471" s="86"/>
      <c r="R471" s="76"/>
      <c r="S471" s="78"/>
      <c r="T471" s="76"/>
      <c r="U471" s="78"/>
      <c r="V471" s="76"/>
      <c r="W471" s="76"/>
    </row>
    <row r="472" spans="1:23" ht="15.75" customHeight="1" x14ac:dyDescent="0.45">
      <c r="A472" s="88" t="b">
        <f t="shared" si="86"/>
        <v>1</v>
      </c>
      <c r="B472" s="80">
        <v>43685</v>
      </c>
      <c r="C472" s="74">
        <v>95.769997000000004</v>
      </c>
      <c r="D472" s="78">
        <f t="shared" si="87"/>
        <v>3.5911304572568081E-2</v>
      </c>
      <c r="E472" s="75"/>
      <c r="F472" s="80">
        <v>43685</v>
      </c>
      <c r="G472" s="74">
        <v>87.629997000000003</v>
      </c>
      <c r="H472" s="78">
        <f t="shared" si="88"/>
        <v>1.3297802498919875E-2</v>
      </c>
      <c r="I472" s="75"/>
      <c r="J472" s="87"/>
      <c r="K472" s="87"/>
      <c r="L472" s="77"/>
      <c r="M472" s="81"/>
      <c r="N472" s="81"/>
      <c r="O472" s="81"/>
      <c r="P472" s="78"/>
      <c r="Q472" s="86"/>
      <c r="R472" s="76"/>
      <c r="S472" s="78"/>
      <c r="T472" s="76"/>
      <c r="U472" s="78"/>
      <c r="V472" s="76"/>
      <c r="W472" s="76"/>
    </row>
    <row r="473" spans="1:23" ht="15.75" customHeight="1" x14ac:dyDescent="0.45">
      <c r="A473" s="88" t="b">
        <f t="shared" si="86"/>
        <v>1</v>
      </c>
      <c r="B473" s="80">
        <v>43684</v>
      </c>
      <c r="C473" s="74">
        <v>92.449996999999996</v>
      </c>
      <c r="D473" s="78">
        <f t="shared" si="87"/>
        <v>2.2337686608426388E-2</v>
      </c>
      <c r="E473" s="75"/>
      <c r="F473" s="80">
        <v>43684</v>
      </c>
      <c r="G473" s="74">
        <v>86.480002999999996</v>
      </c>
      <c r="H473" s="78">
        <f t="shared" si="88"/>
        <v>1.1935455323373034E-2</v>
      </c>
      <c r="I473" s="75"/>
      <c r="J473" s="87"/>
      <c r="K473" s="87"/>
      <c r="L473" s="77"/>
      <c r="M473" s="81"/>
      <c r="N473" s="81"/>
      <c r="O473" s="81"/>
      <c r="P473" s="78"/>
      <c r="Q473" s="86"/>
      <c r="R473" s="76"/>
      <c r="S473" s="78"/>
      <c r="T473" s="76"/>
      <c r="U473" s="78"/>
      <c r="V473" s="76"/>
      <c r="W473" s="76"/>
    </row>
    <row r="474" spans="1:23" ht="15.75" customHeight="1" x14ac:dyDescent="0.45">
      <c r="A474" s="88" t="b">
        <f t="shared" si="86"/>
        <v>1</v>
      </c>
      <c r="B474" s="80">
        <v>43683</v>
      </c>
      <c r="C474" s="74">
        <v>90.43</v>
      </c>
      <c r="D474" s="78">
        <f t="shared" si="87"/>
        <v>8.2506186141015903E-3</v>
      </c>
      <c r="E474" s="75"/>
      <c r="F474" s="80">
        <v>43683</v>
      </c>
      <c r="G474" s="74">
        <v>85.459998999999996</v>
      </c>
      <c r="H474" s="78">
        <f t="shared" si="88"/>
        <v>-1.5188340469136641E-3</v>
      </c>
      <c r="I474" s="75"/>
      <c r="J474" s="87"/>
      <c r="K474" s="87"/>
      <c r="L474" s="77"/>
      <c r="M474" s="81"/>
      <c r="N474" s="81"/>
      <c r="O474" s="81"/>
      <c r="P474" s="78"/>
      <c r="Q474" s="86"/>
      <c r="R474" s="76"/>
      <c r="S474" s="78"/>
      <c r="T474" s="76"/>
      <c r="U474" s="78"/>
      <c r="V474" s="76"/>
      <c r="W474" s="76"/>
    </row>
    <row r="475" spans="1:23" ht="15.75" customHeight="1" x14ac:dyDescent="0.45">
      <c r="A475" s="88" t="b">
        <f t="shared" si="86"/>
        <v>1</v>
      </c>
      <c r="B475" s="80">
        <v>43682</v>
      </c>
      <c r="C475" s="74">
        <v>89.690002000000007</v>
      </c>
      <c r="D475" s="78">
        <f t="shared" si="87"/>
        <v>-4.2387378074423276E-2</v>
      </c>
      <c r="E475" s="75"/>
      <c r="F475" s="80">
        <v>43682</v>
      </c>
      <c r="G475" s="74">
        <v>85.589995999999999</v>
      </c>
      <c r="H475" s="78">
        <f t="shared" si="88"/>
        <v>-4.2938655932013958E-2</v>
      </c>
      <c r="I475" s="75"/>
      <c r="J475" s="87"/>
      <c r="K475" s="87"/>
      <c r="L475" s="77"/>
      <c r="M475" s="81"/>
      <c r="N475" s="81"/>
      <c r="O475" s="81"/>
      <c r="P475" s="78"/>
      <c r="Q475" s="86"/>
      <c r="R475" s="76"/>
      <c r="S475" s="78"/>
      <c r="T475" s="76"/>
      <c r="U475" s="78"/>
      <c r="V475" s="76"/>
      <c r="W475" s="76"/>
    </row>
    <row r="476" spans="1:23" ht="15.75" customHeight="1" x14ac:dyDescent="0.45">
      <c r="A476" s="88" t="b">
        <f t="shared" si="86"/>
        <v>1</v>
      </c>
      <c r="B476" s="80">
        <v>43679</v>
      </c>
      <c r="C476" s="74">
        <v>93.660004000000001</v>
      </c>
      <c r="D476" s="78">
        <f t="shared" si="87"/>
        <v>-1.5141893062921019E-2</v>
      </c>
      <c r="E476" s="75"/>
      <c r="F476" s="80">
        <v>43679</v>
      </c>
      <c r="G476" s="74">
        <v>89.43</v>
      </c>
      <c r="H476" s="78">
        <f t="shared" si="88"/>
        <v>-1.1713979704143562E-2</v>
      </c>
      <c r="I476" s="75"/>
      <c r="J476" s="87"/>
      <c r="K476" s="87"/>
      <c r="L476" s="77"/>
      <c r="M476" s="81"/>
      <c r="N476" s="81"/>
      <c r="O476" s="81"/>
      <c r="P476" s="78"/>
      <c r="Q476" s="86"/>
      <c r="R476" s="76"/>
      <c r="S476" s="78"/>
      <c r="T476" s="76"/>
      <c r="U476" s="78"/>
      <c r="V476" s="76"/>
      <c r="W476" s="76"/>
    </row>
    <row r="477" spans="1:23" ht="15.75" customHeight="1" x14ac:dyDescent="0.45">
      <c r="A477" s="88" t="b">
        <f t="shared" si="86"/>
        <v>1</v>
      </c>
      <c r="B477" s="80">
        <v>43678</v>
      </c>
      <c r="C477" s="74">
        <v>95.099997999999999</v>
      </c>
      <c r="D477" s="78">
        <f t="shared" si="87"/>
        <v>-4.2927860058049605E-3</v>
      </c>
      <c r="E477" s="75"/>
      <c r="F477" s="80">
        <v>43678</v>
      </c>
      <c r="G477" s="74">
        <v>90.489998</v>
      </c>
      <c r="H477" s="78">
        <f t="shared" si="88"/>
        <v>-1.5449961246873589E-2</v>
      </c>
      <c r="I477" s="75"/>
      <c r="J477" s="87"/>
      <c r="K477" s="87"/>
      <c r="L477" s="77"/>
      <c r="M477" s="81"/>
      <c r="N477" s="81"/>
      <c r="O477" s="81"/>
      <c r="P477" s="78"/>
      <c r="Q477" s="86"/>
      <c r="R477" s="76"/>
      <c r="S477" s="78"/>
      <c r="T477" s="76"/>
      <c r="U477" s="78"/>
      <c r="V477" s="76"/>
      <c r="W477" s="76"/>
    </row>
    <row r="478" spans="1:23" ht="15.75" customHeight="1" x14ac:dyDescent="0.45">
      <c r="A478" s="88" t="b">
        <f t="shared" si="86"/>
        <v>1</v>
      </c>
      <c r="B478" s="80">
        <v>43677</v>
      </c>
      <c r="C478" s="74">
        <v>95.510002</v>
      </c>
      <c r="D478" s="78">
        <f t="shared" si="87"/>
        <v>2.0948790888031255E-4</v>
      </c>
      <c r="E478" s="75"/>
      <c r="F478" s="80">
        <v>43677</v>
      </c>
      <c r="G478" s="74">
        <v>91.910004000000001</v>
      </c>
      <c r="H478" s="78">
        <f t="shared" si="88"/>
        <v>-2.1505333759182399E-2</v>
      </c>
      <c r="I478" s="75"/>
      <c r="J478" s="87"/>
      <c r="K478" s="87"/>
      <c r="L478" s="77"/>
      <c r="M478" s="81"/>
      <c r="N478" s="81"/>
      <c r="O478" s="81"/>
      <c r="P478" s="78"/>
      <c r="Q478" s="86"/>
      <c r="R478" s="76"/>
      <c r="S478" s="78"/>
      <c r="T478" s="76"/>
      <c r="U478" s="78"/>
      <c r="V478" s="76"/>
      <c r="W478" s="76"/>
    </row>
    <row r="479" spans="1:23" ht="15.75" customHeight="1" x14ac:dyDescent="0.45">
      <c r="A479" s="88" t="b">
        <f t="shared" si="86"/>
        <v>1</v>
      </c>
      <c r="B479" s="80">
        <v>43676</v>
      </c>
      <c r="C479" s="74">
        <v>95.489998</v>
      </c>
      <c r="D479" s="78">
        <f t="shared" si="87"/>
        <v>-1.015862952048685E-2</v>
      </c>
      <c r="E479" s="75"/>
      <c r="F479" s="80">
        <v>43676</v>
      </c>
      <c r="G479" s="74">
        <v>93.93</v>
      </c>
      <c r="H479" s="78">
        <f t="shared" si="88"/>
        <v>5.243985332962664E-3</v>
      </c>
      <c r="I479" s="75"/>
      <c r="J479" s="87"/>
      <c r="K479" s="87"/>
      <c r="L479" s="77"/>
      <c r="M479" s="81"/>
      <c r="N479" s="81"/>
      <c r="O479" s="81"/>
      <c r="P479" s="78"/>
      <c r="Q479" s="86"/>
      <c r="R479" s="76"/>
      <c r="S479" s="78"/>
      <c r="T479" s="76"/>
      <c r="U479" s="78"/>
      <c r="V479" s="76"/>
      <c r="W479" s="76"/>
    </row>
    <row r="480" spans="1:23" ht="15.75" customHeight="1" x14ac:dyDescent="0.45">
      <c r="A480" s="88" t="b">
        <f t="shared" si="86"/>
        <v>1</v>
      </c>
      <c r="B480" s="80">
        <v>43675</v>
      </c>
      <c r="C480" s="74">
        <v>96.470000999999996</v>
      </c>
      <c r="D480" s="78">
        <f t="shared" si="87"/>
        <v>-5.6066498710366841E-2</v>
      </c>
      <c r="E480" s="75"/>
      <c r="F480" s="80">
        <v>43675</v>
      </c>
      <c r="G480" s="74">
        <v>93.440002000000007</v>
      </c>
      <c r="H480" s="78">
        <f t="shared" si="88"/>
        <v>8.5690873118138278E-4</v>
      </c>
      <c r="I480" s="75"/>
      <c r="J480" s="87"/>
      <c r="K480" s="87"/>
      <c r="L480" s="77"/>
      <c r="M480" s="81"/>
      <c r="N480" s="81"/>
      <c r="O480" s="81"/>
      <c r="P480" s="78"/>
      <c r="Q480" s="86"/>
      <c r="R480" s="76"/>
      <c r="S480" s="78"/>
      <c r="T480" s="76"/>
      <c r="U480" s="78"/>
      <c r="V480" s="76"/>
      <c r="W480" s="76"/>
    </row>
    <row r="481" spans="1:23" ht="15.75" customHeight="1" x14ac:dyDescent="0.45">
      <c r="A481" s="88" t="b">
        <f t="shared" si="86"/>
        <v>1</v>
      </c>
      <c r="B481" s="80">
        <v>43672</v>
      </c>
      <c r="C481" s="74">
        <v>102.199997</v>
      </c>
      <c r="D481" s="78">
        <f t="shared" si="87"/>
        <v>5.2414745624397741E-2</v>
      </c>
      <c r="E481" s="75"/>
      <c r="F481" s="80">
        <v>43672</v>
      </c>
      <c r="G481" s="74">
        <v>93.360000999999997</v>
      </c>
      <c r="H481" s="78">
        <f t="shared" si="88"/>
        <v>-6.0683381241350975E-3</v>
      </c>
      <c r="I481" s="75"/>
      <c r="J481" s="87"/>
      <c r="K481" s="87"/>
      <c r="L481" s="77"/>
      <c r="M481" s="81"/>
      <c r="N481" s="81"/>
      <c r="O481" s="81"/>
      <c r="P481" s="78"/>
      <c r="Q481" s="86"/>
      <c r="R481" s="76"/>
      <c r="S481" s="78"/>
      <c r="T481" s="76"/>
      <c r="U481" s="78"/>
      <c r="V481" s="76"/>
      <c r="W481" s="76"/>
    </row>
    <row r="482" spans="1:23" ht="15.75" customHeight="1" x14ac:dyDescent="0.45">
      <c r="A482" s="88" t="b">
        <f t="shared" si="86"/>
        <v>1</v>
      </c>
      <c r="B482" s="80">
        <v>43671</v>
      </c>
      <c r="C482" s="74">
        <v>97.110000999999997</v>
      </c>
      <c r="D482" s="78">
        <f t="shared" si="87"/>
        <v>1.2195111273814563E-2</v>
      </c>
      <c r="E482" s="75"/>
      <c r="F482" s="80">
        <v>43671</v>
      </c>
      <c r="G482" s="74">
        <v>93.93</v>
      </c>
      <c r="H482" s="78">
        <f t="shared" si="88"/>
        <v>-1.2406697377702613E-2</v>
      </c>
      <c r="I482" s="75"/>
      <c r="J482" s="87"/>
      <c r="K482" s="87"/>
      <c r="L482" s="77"/>
      <c r="M482" s="81"/>
      <c r="N482" s="81"/>
      <c r="O482" s="81"/>
      <c r="P482" s="78"/>
      <c r="Q482" s="86"/>
      <c r="R482" s="76"/>
      <c r="S482" s="78"/>
      <c r="T482" s="76"/>
      <c r="U482" s="78"/>
      <c r="V482" s="76"/>
      <c r="W482" s="76"/>
    </row>
    <row r="483" spans="1:23" ht="15.75" customHeight="1" x14ac:dyDescent="0.45">
      <c r="A483" s="88" t="b">
        <f t="shared" si="86"/>
        <v>1</v>
      </c>
      <c r="B483" s="80">
        <v>43670</v>
      </c>
      <c r="C483" s="74">
        <v>95.940002000000007</v>
      </c>
      <c r="D483" s="78">
        <f t="shared" si="87"/>
        <v>-1.4888561606823725E-2</v>
      </c>
      <c r="E483" s="75"/>
      <c r="F483" s="80">
        <v>43670</v>
      </c>
      <c r="G483" s="74">
        <v>95.110000999999997</v>
      </c>
      <c r="H483" s="78">
        <f t="shared" si="88"/>
        <v>1.896144527546495E-3</v>
      </c>
      <c r="I483" s="75"/>
      <c r="J483" s="87"/>
      <c r="K483" s="87"/>
      <c r="L483" s="77"/>
      <c r="M483" s="81"/>
      <c r="N483" s="81"/>
      <c r="O483" s="81"/>
      <c r="P483" s="78"/>
      <c r="Q483" s="86"/>
      <c r="R483" s="76"/>
      <c r="S483" s="78"/>
      <c r="T483" s="76"/>
      <c r="U483" s="78"/>
      <c r="V483" s="76"/>
      <c r="W483" s="76"/>
    </row>
    <row r="484" spans="1:23" ht="15.75" customHeight="1" x14ac:dyDescent="0.45">
      <c r="A484" s="88" t="b">
        <f t="shared" si="86"/>
        <v>1</v>
      </c>
      <c r="B484" s="80">
        <v>43669</v>
      </c>
      <c r="C484" s="74">
        <v>97.389999000000003</v>
      </c>
      <c r="D484" s="78">
        <f t="shared" si="87"/>
        <v>7.4480295323890999E-3</v>
      </c>
      <c r="E484" s="75"/>
      <c r="F484" s="80">
        <v>43669</v>
      </c>
      <c r="G484" s="74">
        <v>94.93</v>
      </c>
      <c r="H484" s="78">
        <f t="shared" si="88"/>
        <v>1.1723307860528553E-2</v>
      </c>
      <c r="I484" s="75"/>
      <c r="J484" s="87"/>
      <c r="K484" s="87"/>
      <c r="L484" s="77"/>
      <c r="M484" s="81"/>
      <c r="N484" s="81"/>
      <c r="O484" s="81"/>
      <c r="P484" s="78"/>
      <c r="Q484" s="86"/>
      <c r="R484" s="76"/>
      <c r="S484" s="78"/>
      <c r="T484" s="76"/>
      <c r="U484" s="78"/>
      <c r="V484" s="76"/>
      <c r="W484" s="76"/>
    </row>
    <row r="485" spans="1:23" ht="15.75" customHeight="1" x14ac:dyDescent="0.45">
      <c r="A485" s="88" t="b">
        <f t="shared" si="86"/>
        <v>1</v>
      </c>
      <c r="B485" s="80">
        <v>43668</v>
      </c>
      <c r="C485" s="74">
        <v>96.669998000000007</v>
      </c>
      <c r="D485" s="78">
        <f t="shared" si="87"/>
        <v>3.5232395648931103E-2</v>
      </c>
      <c r="E485" s="75"/>
      <c r="F485" s="80">
        <v>43668</v>
      </c>
      <c r="G485" s="74">
        <v>93.830001999999993</v>
      </c>
      <c r="H485" s="78">
        <f t="shared" si="88"/>
        <v>0</v>
      </c>
      <c r="I485" s="75"/>
      <c r="J485" s="87"/>
      <c r="K485" s="87"/>
      <c r="L485" s="77"/>
      <c r="M485" s="81"/>
      <c r="N485" s="81"/>
      <c r="O485" s="81"/>
      <c r="P485" s="78"/>
      <c r="Q485" s="86"/>
      <c r="R485" s="76"/>
      <c r="S485" s="78"/>
      <c r="T485" s="76"/>
      <c r="U485" s="78"/>
      <c r="V485" s="76"/>
      <c r="W485" s="76"/>
    </row>
    <row r="486" spans="1:23" ht="15.75" customHeight="1" x14ac:dyDescent="0.45">
      <c r="A486" s="88" t="b">
        <f t="shared" si="86"/>
        <v>1</v>
      </c>
      <c r="B486" s="80">
        <v>43665</v>
      </c>
      <c r="C486" s="74">
        <v>93.379997000000003</v>
      </c>
      <c r="D486" s="78">
        <f t="shared" si="87"/>
        <v>-1.9014654501215422E-2</v>
      </c>
      <c r="E486" s="75"/>
      <c r="F486" s="80">
        <v>43665</v>
      </c>
      <c r="G486" s="74">
        <v>93.830001999999993</v>
      </c>
      <c r="H486" s="78">
        <f t="shared" si="88"/>
        <v>-1.5218272619839213E-2</v>
      </c>
      <c r="I486" s="75"/>
      <c r="J486" s="87"/>
      <c r="K486" s="87"/>
      <c r="L486" s="77"/>
      <c r="M486" s="81"/>
      <c r="N486" s="81"/>
      <c r="O486" s="81"/>
      <c r="P486" s="78"/>
      <c r="Q486" s="86"/>
      <c r="R486" s="76"/>
      <c r="S486" s="78"/>
      <c r="T486" s="76"/>
      <c r="U486" s="78"/>
      <c r="V486" s="76"/>
      <c r="W486" s="76"/>
    </row>
    <row r="487" spans="1:23" ht="15.75" customHeight="1" x14ac:dyDescent="0.45">
      <c r="A487" s="88" t="b">
        <f t="shared" si="86"/>
        <v>1</v>
      </c>
      <c r="B487" s="80">
        <v>43664</v>
      </c>
      <c r="C487" s="74">
        <v>95.190002000000007</v>
      </c>
      <c r="D487" s="78">
        <f t="shared" si="87"/>
        <v>-4.5522920519715515E-2</v>
      </c>
      <c r="E487" s="75"/>
      <c r="F487" s="80">
        <v>43664</v>
      </c>
      <c r="G487" s="74">
        <v>95.279999000000004</v>
      </c>
      <c r="H487" s="78">
        <f t="shared" si="88"/>
        <v>5.2753746072522478E-3</v>
      </c>
      <c r="I487" s="75"/>
      <c r="J487" s="87"/>
      <c r="K487" s="87"/>
      <c r="L487" s="77"/>
      <c r="M487" s="81"/>
      <c r="N487" s="81"/>
      <c r="O487" s="81"/>
      <c r="P487" s="78"/>
      <c r="Q487" s="86"/>
      <c r="R487" s="76"/>
      <c r="S487" s="78"/>
      <c r="T487" s="76"/>
      <c r="U487" s="78"/>
      <c r="V487" s="76"/>
      <c r="W487" s="76"/>
    </row>
    <row r="488" spans="1:23" ht="15.75" customHeight="1" x14ac:dyDescent="0.45">
      <c r="A488" s="88" t="b">
        <f t="shared" si="86"/>
        <v>1</v>
      </c>
      <c r="B488" s="80">
        <v>43663</v>
      </c>
      <c r="C488" s="74">
        <v>99.730002999999996</v>
      </c>
      <c r="D488" s="78">
        <f t="shared" si="87"/>
        <v>2.708553093893995E-2</v>
      </c>
      <c r="E488" s="75"/>
      <c r="F488" s="80">
        <v>43663</v>
      </c>
      <c r="G488" s="74">
        <v>94.779999000000004</v>
      </c>
      <c r="H488" s="78">
        <f t="shared" si="88"/>
        <v>9.1567399735250632E-3</v>
      </c>
      <c r="I488" s="75"/>
      <c r="J488" s="87"/>
      <c r="K488" s="87"/>
      <c r="L488" s="77"/>
      <c r="M488" s="81"/>
      <c r="N488" s="81"/>
      <c r="O488" s="81"/>
      <c r="P488" s="78"/>
      <c r="Q488" s="86"/>
      <c r="R488" s="76"/>
      <c r="S488" s="78"/>
      <c r="T488" s="76"/>
      <c r="U488" s="78"/>
      <c r="V488" s="76"/>
      <c r="W488" s="76"/>
    </row>
    <row r="489" spans="1:23" ht="15.75" customHeight="1" x14ac:dyDescent="0.45">
      <c r="A489" s="88" t="b">
        <f t="shared" si="86"/>
        <v>1</v>
      </c>
      <c r="B489" s="80">
        <v>43662</v>
      </c>
      <c r="C489" s="74">
        <v>97.099997999999999</v>
      </c>
      <c r="D489" s="78">
        <f t="shared" si="87"/>
        <v>-2.7054157503382137E-2</v>
      </c>
      <c r="E489" s="75"/>
      <c r="F489" s="80">
        <v>43662</v>
      </c>
      <c r="G489" s="74">
        <v>93.919998000000007</v>
      </c>
      <c r="H489" s="78">
        <f t="shared" si="88"/>
        <v>2.8471287779237908E-2</v>
      </c>
      <c r="I489" s="75"/>
      <c r="J489" s="87"/>
      <c r="K489" s="87"/>
      <c r="L489" s="77"/>
      <c r="M489" s="81"/>
      <c r="N489" s="81"/>
      <c r="O489" s="81"/>
      <c r="P489" s="78"/>
      <c r="Q489" s="86"/>
      <c r="R489" s="76"/>
      <c r="S489" s="78"/>
      <c r="T489" s="76"/>
      <c r="U489" s="78"/>
      <c r="V489" s="76"/>
      <c r="W489" s="76"/>
    </row>
    <row r="490" spans="1:23" ht="15.75" customHeight="1" x14ac:dyDescent="0.45">
      <c r="A490" s="88" t="b">
        <f t="shared" si="86"/>
        <v>1</v>
      </c>
      <c r="B490" s="80">
        <v>43661</v>
      </c>
      <c r="C490" s="74">
        <v>99.800003000000004</v>
      </c>
      <c r="D490" s="78">
        <f t="shared" si="87"/>
        <v>6.9667736237907674E-2</v>
      </c>
      <c r="E490" s="75"/>
      <c r="F490" s="80">
        <v>43661</v>
      </c>
      <c r="G490" s="74">
        <v>91.32</v>
      </c>
      <c r="H490" s="78">
        <f t="shared" si="88"/>
        <v>9.8648467653772443E-4</v>
      </c>
      <c r="I490" s="75"/>
      <c r="J490" s="87"/>
      <c r="K490" s="87"/>
      <c r="L490" s="77"/>
      <c r="M490" s="81"/>
      <c r="N490" s="81"/>
      <c r="O490" s="81"/>
      <c r="P490" s="78"/>
      <c r="Q490" s="86"/>
      <c r="R490" s="76"/>
      <c r="S490" s="78"/>
      <c r="T490" s="76"/>
      <c r="U490" s="78"/>
      <c r="V490" s="76"/>
      <c r="W490" s="76"/>
    </row>
    <row r="491" spans="1:23" ht="15.75" customHeight="1" x14ac:dyDescent="0.45">
      <c r="A491" s="88" t="b">
        <f t="shared" si="86"/>
        <v>1</v>
      </c>
      <c r="B491" s="80">
        <v>43658</v>
      </c>
      <c r="C491" s="74">
        <v>93.300003000000004</v>
      </c>
      <c r="D491" s="78">
        <f t="shared" si="87"/>
        <v>2.0787756656723166E-2</v>
      </c>
      <c r="E491" s="75"/>
      <c r="F491" s="80">
        <v>43658</v>
      </c>
      <c r="G491" s="74">
        <v>91.230002999999996</v>
      </c>
      <c r="H491" s="78">
        <f t="shared" si="88"/>
        <v>1.955744234832002E-2</v>
      </c>
      <c r="I491" s="75"/>
      <c r="J491" s="87"/>
      <c r="K491" s="87"/>
      <c r="L491" s="77"/>
      <c r="M491" s="81"/>
      <c r="N491" s="81"/>
      <c r="O491" s="81"/>
      <c r="P491" s="78"/>
      <c r="Q491" s="86"/>
      <c r="R491" s="76"/>
      <c r="S491" s="78"/>
      <c r="T491" s="76"/>
      <c r="U491" s="78"/>
      <c r="V491" s="76"/>
      <c r="W491" s="76"/>
    </row>
    <row r="492" spans="1:23" ht="15.75" customHeight="1" x14ac:dyDescent="0.45">
      <c r="A492" s="88" t="b">
        <f t="shared" si="86"/>
        <v>1</v>
      </c>
      <c r="B492" s="80">
        <v>43657</v>
      </c>
      <c r="C492" s="74">
        <v>91.400002000000001</v>
      </c>
      <c r="D492" s="78">
        <f t="shared" si="87"/>
        <v>-1.4236399760176877E-2</v>
      </c>
      <c r="E492" s="75"/>
      <c r="F492" s="80">
        <v>43657</v>
      </c>
      <c r="G492" s="74">
        <v>89.480002999999996</v>
      </c>
      <c r="H492" s="78">
        <f t="shared" si="88"/>
        <v>-3.3514690347125065E-4</v>
      </c>
      <c r="I492" s="75"/>
      <c r="J492" s="87"/>
      <c r="K492" s="87"/>
      <c r="L492" s="77"/>
      <c r="M492" s="81"/>
      <c r="N492" s="81"/>
      <c r="O492" s="81"/>
      <c r="P492" s="78"/>
      <c r="Q492" s="86"/>
      <c r="R492" s="76"/>
      <c r="S492" s="78"/>
      <c r="T492" s="76"/>
      <c r="U492" s="78"/>
      <c r="V492" s="76"/>
      <c r="W492" s="76"/>
    </row>
    <row r="493" spans="1:23" ht="15.75" customHeight="1" x14ac:dyDescent="0.45">
      <c r="A493" s="88" t="b">
        <f t="shared" si="86"/>
        <v>1</v>
      </c>
      <c r="B493" s="80">
        <v>43656</v>
      </c>
      <c r="C493" s="74">
        <v>92.720000999999996</v>
      </c>
      <c r="D493" s="78">
        <f t="shared" si="87"/>
        <v>1.9685483338832022E-2</v>
      </c>
      <c r="E493" s="75"/>
      <c r="F493" s="80">
        <v>43656</v>
      </c>
      <c r="G493" s="74">
        <v>89.510002</v>
      </c>
      <c r="H493" s="78">
        <f t="shared" si="88"/>
        <v>5.5894255040178642E-4</v>
      </c>
      <c r="I493" s="75"/>
      <c r="J493" s="87"/>
      <c r="K493" s="87"/>
      <c r="L493" s="77"/>
      <c r="M493" s="81"/>
      <c r="N493" s="81"/>
      <c r="O493" s="81"/>
      <c r="P493" s="78"/>
      <c r="Q493" s="86"/>
      <c r="R493" s="76"/>
      <c r="S493" s="78"/>
      <c r="T493" s="76"/>
      <c r="U493" s="78"/>
      <c r="V493" s="76"/>
      <c r="W493" s="76"/>
    </row>
    <row r="494" spans="1:23" ht="15.75" customHeight="1" x14ac:dyDescent="0.45">
      <c r="A494" s="88" t="b">
        <f t="shared" si="86"/>
        <v>1</v>
      </c>
      <c r="B494" s="80">
        <v>43655</v>
      </c>
      <c r="C494" s="74">
        <v>90.93</v>
      </c>
      <c r="D494" s="78">
        <f t="shared" si="87"/>
        <v>1.8730497604000362E-3</v>
      </c>
      <c r="E494" s="75"/>
      <c r="F494" s="80">
        <v>43655</v>
      </c>
      <c r="G494" s="74">
        <v>89.459998999999996</v>
      </c>
      <c r="H494" s="78">
        <f t="shared" si="88"/>
        <v>-1.3345086872065592E-2</v>
      </c>
      <c r="I494" s="75"/>
      <c r="J494" s="87"/>
      <c r="K494" s="87"/>
      <c r="L494" s="77"/>
      <c r="M494" s="81"/>
      <c r="N494" s="81"/>
      <c r="O494" s="81"/>
      <c r="P494" s="78"/>
      <c r="Q494" s="86"/>
      <c r="R494" s="76"/>
      <c r="S494" s="78"/>
      <c r="T494" s="76"/>
      <c r="U494" s="78"/>
      <c r="V494" s="76"/>
      <c r="W494" s="76"/>
    </row>
    <row r="495" spans="1:23" ht="15.75" customHeight="1" x14ac:dyDescent="0.45">
      <c r="A495" s="88" t="b">
        <f t="shared" si="86"/>
        <v>1</v>
      </c>
      <c r="B495" s="80">
        <v>43654</v>
      </c>
      <c r="C495" s="74">
        <v>90.760002</v>
      </c>
      <c r="D495" s="78">
        <f t="shared" si="87"/>
        <v>-1.2189758778507587E-2</v>
      </c>
      <c r="E495" s="75"/>
      <c r="F495" s="80">
        <v>43654</v>
      </c>
      <c r="G495" s="74">
        <v>90.669998000000007</v>
      </c>
      <c r="H495" s="78">
        <f t="shared" si="88"/>
        <v>8.8312179636274024E-4</v>
      </c>
      <c r="I495" s="75"/>
      <c r="J495" s="87"/>
      <c r="K495" s="87"/>
      <c r="L495" s="77"/>
      <c r="M495" s="81"/>
      <c r="N495" s="81"/>
      <c r="O495" s="81"/>
      <c r="P495" s="78"/>
      <c r="Q495" s="86"/>
      <c r="R495" s="76"/>
      <c r="S495" s="78"/>
      <c r="T495" s="76"/>
      <c r="U495" s="78"/>
      <c r="V495" s="76"/>
      <c r="W495" s="76"/>
    </row>
    <row r="496" spans="1:23" ht="15.75" customHeight="1" x14ac:dyDescent="0.45">
      <c r="A496" s="88" t="b">
        <f t="shared" si="86"/>
        <v>1</v>
      </c>
      <c r="B496" s="80">
        <v>43651</v>
      </c>
      <c r="C496" s="74">
        <v>91.879997000000003</v>
      </c>
      <c r="D496" s="78">
        <f t="shared" si="87"/>
        <v>1.5809840214809689E-2</v>
      </c>
      <c r="E496" s="75"/>
      <c r="F496" s="80">
        <v>43651</v>
      </c>
      <c r="G496" s="74">
        <v>90.589995999999999</v>
      </c>
      <c r="H496" s="78">
        <f t="shared" si="88"/>
        <v>-8.8234258039809887E-4</v>
      </c>
      <c r="I496" s="75"/>
      <c r="J496" s="87"/>
      <c r="K496" s="87"/>
      <c r="L496" s="77"/>
      <c r="M496" s="81"/>
      <c r="N496" s="81"/>
      <c r="O496" s="81"/>
      <c r="P496" s="78"/>
      <c r="Q496" s="86"/>
      <c r="R496" s="76"/>
      <c r="S496" s="78"/>
      <c r="T496" s="76"/>
      <c r="U496" s="78"/>
      <c r="V496" s="76"/>
      <c r="W496" s="76"/>
    </row>
    <row r="497" spans="1:23" ht="15.75" customHeight="1" x14ac:dyDescent="0.45">
      <c r="A497" s="88" t="b">
        <f t="shared" si="86"/>
        <v>1</v>
      </c>
      <c r="B497" s="80">
        <v>43649</v>
      </c>
      <c r="C497" s="74">
        <v>90.449996999999996</v>
      </c>
      <c r="D497" s="78">
        <f t="shared" si="87"/>
        <v>6.2492660489580354E-2</v>
      </c>
      <c r="E497" s="75"/>
      <c r="F497" s="80">
        <v>43649</v>
      </c>
      <c r="G497" s="74">
        <v>90.669998000000007</v>
      </c>
      <c r="H497" s="78">
        <f t="shared" si="88"/>
        <v>2.0254247093926647E-2</v>
      </c>
      <c r="I497" s="75"/>
      <c r="J497" s="87"/>
      <c r="K497" s="87"/>
      <c r="L497" s="77"/>
      <c r="M497" s="81"/>
      <c r="N497" s="81"/>
      <c r="O497" s="81"/>
      <c r="P497" s="78"/>
      <c r="Q497" s="86"/>
      <c r="R497" s="76"/>
      <c r="S497" s="78"/>
      <c r="T497" s="76"/>
      <c r="U497" s="78"/>
      <c r="V497" s="76"/>
      <c r="W497" s="76"/>
    </row>
    <row r="498" spans="1:23" ht="15.75" customHeight="1" x14ac:dyDescent="0.45">
      <c r="A498" s="88" t="b">
        <f t="shared" si="86"/>
        <v>1</v>
      </c>
      <c r="B498" s="80">
        <v>43648</v>
      </c>
      <c r="C498" s="74">
        <v>85.129997000000003</v>
      </c>
      <c r="D498" s="78">
        <f t="shared" si="87"/>
        <v>-1.9917153811683685E-2</v>
      </c>
      <c r="E498" s="75"/>
      <c r="F498" s="80">
        <v>43648</v>
      </c>
      <c r="G498" s="74">
        <v>88.870002999999997</v>
      </c>
      <c r="H498" s="78">
        <f t="shared" si="88"/>
        <v>4.7485134453990607E-3</v>
      </c>
      <c r="I498" s="75"/>
      <c r="J498" s="87"/>
      <c r="K498" s="87"/>
      <c r="L498" s="77"/>
      <c r="M498" s="81"/>
      <c r="N498" s="81"/>
      <c r="O498" s="81"/>
      <c r="P498" s="78"/>
      <c r="Q498" s="86"/>
      <c r="R498" s="76"/>
      <c r="S498" s="78"/>
      <c r="T498" s="76"/>
      <c r="U498" s="78"/>
      <c r="V498" s="76"/>
      <c r="W498" s="76"/>
    </row>
    <row r="499" spans="1:23" ht="15.75" customHeight="1" x14ac:dyDescent="0.45">
      <c r="A499" s="88" t="b">
        <f t="shared" si="86"/>
        <v>1</v>
      </c>
      <c r="B499" s="80">
        <v>43647</v>
      </c>
      <c r="C499" s="74">
        <v>86.860000999999997</v>
      </c>
      <c r="D499" s="78">
        <f t="shared" si="87"/>
        <v>-2.1736681813980474E-2</v>
      </c>
      <c r="E499" s="75"/>
      <c r="F499" s="80">
        <v>43647</v>
      </c>
      <c r="G499" s="74">
        <v>88.449996999999996</v>
      </c>
      <c r="H499" s="78">
        <f t="shared" si="88"/>
        <v>1.0279771206860966E-2</v>
      </c>
      <c r="I499" s="75"/>
      <c r="J499" s="87"/>
      <c r="K499" s="87"/>
      <c r="L499" s="77"/>
      <c r="M499" s="81"/>
      <c r="N499" s="81"/>
      <c r="O499" s="81"/>
      <c r="P499" s="78"/>
      <c r="Q499" s="86"/>
      <c r="R499" s="76"/>
      <c r="S499" s="78"/>
      <c r="T499" s="76"/>
      <c r="U499" s="78"/>
      <c r="V499" s="76"/>
      <c r="W499" s="76"/>
    </row>
    <row r="500" spans="1:23" ht="15.75" customHeight="1" x14ac:dyDescent="0.45">
      <c r="A500" s="88" t="b">
        <f t="shared" si="86"/>
        <v>1</v>
      </c>
      <c r="B500" s="80">
        <v>43644</v>
      </c>
      <c r="C500" s="74">
        <v>88.790001000000004</v>
      </c>
      <c r="D500" s="78">
        <f t="shared" si="87"/>
        <v>-1.6395214901801736E-2</v>
      </c>
      <c r="E500" s="75"/>
      <c r="F500" s="80">
        <v>43644</v>
      </c>
      <c r="G500" s="74">
        <v>87.550003000000004</v>
      </c>
      <c r="H500" s="78">
        <f t="shared" si="88"/>
        <v>1.2958498206641078E-2</v>
      </c>
      <c r="I500" s="75"/>
      <c r="J500" s="87"/>
      <c r="K500" s="87"/>
      <c r="L500" s="77"/>
      <c r="M500" s="81"/>
      <c r="N500" s="81"/>
      <c r="O500" s="81"/>
      <c r="P500" s="78"/>
      <c r="Q500" s="86"/>
      <c r="R500" s="76"/>
      <c r="S500" s="78"/>
      <c r="T500" s="76"/>
      <c r="U500" s="78"/>
      <c r="V500" s="76"/>
      <c r="W500" s="76"/>
    </row>
    <row r="501" spans="1:23" ht="15.75" customHeight="1" x14ac:dyDescent="0.45">
      <c r="A501" s="88" t="b">
        <f t="shared" si="86"/>
        <v>1</v>
      </c>
      <c r="B501" s="80">
        <v>43643</v>
      </c>
      <c r="C501" s="74">
        <v>90.269997000000004</v>
      </c>
      <c r="D501" s="78">
        <f t="shared" si="87"/>
        <v>4.5638768779363792E-2</v>
      </c>
      <c r="E501" s="75"/>
      <c r="F501" s="80">
        <v>43643</v>
      </c>
      <c r="G501" s="74">
        <v>86.43</v>
      </c>
      <c r="H501" s="78">
        <f t="shared" si="88"/>
        <v>1.2891104819146904E-2</v>
      </c>
      <c r="I501" s="75"/>
      <c r="J501" s="87"/>
      <c r="K501" s="87"/>
      <c r="L501" s="77"/>
      <c r="M501" s="81"/>
      <c r="N501" s="81"/>
      <c r="O501" s="81"/>
      <c r="P501" s="78"/>
      <c r="Q501" s="86"/>
      <c r="R501" s="76"/>
      <c r="S501" s="78"/>
      <c r="T501" s="76"/>
      <c r="U501" s="78"/>
      <c r="V501" s="76"/>
      <c r="W501" s="76"/>
    </row>
    <row r="502" spans="1:23" ht="15.75" customHeight="1" x14ac:dyDescent="0.45">
      <c r="A502" s="88" t="b">
        <f t="shared" si="86"/>
        <v>1</v>
      </c>
      <c r="B502" s="80">
        <v>43642</v>
      </c>
      <c r="C502" s="74">
        <v>86.330001999999993</v>
      </c>
      <c r="D502" s="78">
        <f t="shared" si="87"/>
        <v>1.5288757089130245E-2</v>
      </c>
      <c r="E502" s="75"/>
      <c r="F502" s="80">
        <v>43642</v>
      </c>
      <c r="G502" s="74">
        <v>85.330001999999993</v>
      </c>
      <c r="H502" s="78">
        <f t="shared" si="88"/>
        <v>3.1742770555907018E-3</v>
      </c>
      <c r="I502" s="75"/>
      <c r="J502" s="87"/>
      <c r="K502" s="87"/>
      <c r="L502" s="77"/>
      <c r="M502" s="81"/>
      <c r="N502" s="81"/>
      <c r="O502" s="81"/>
      <c r="P502" s="78"/>
      <c r="Q502" s="86"/>
      <c r="R502" s="76"/>
      <c r="S502" s="78"/>
      <c r="T502" s="76"/>
      <c r="U502" s="78"/>
      <c r="V502" s="76"/>
      <c r="W502" s="76"/>
    </row>
    <row r="503" spans="1:23" ht="15.75" customHeight="1" x14ac:dyDescent="0.45">
      <c r="A503" s="88" t="b">
        <f t="shared" si="86"/>
        <v>1</v>
      </c>
      <c r="B503" s="80">
        <v>43641</v>
      </c>
      <c r="C503" s="74">
        <v>85.029999000000004</v>
      </c>
      <c r="D503" s="78">
        <f t="shared" si="87"/>
        <v>-4.8987862700464624E-2</v>
      </c>
      <c r="E503" s="75"/>
      <c r="F503" s="80">
        <v>43641</v>
      </c>
      <c r="G503" s="74">
        <v>85.059997999999993</v>
      </c>
      <c r="H503" s="78">
        <f t="shared" si="88"/>
        <v>-1.7215539553476544E-2</v>
      </c>
      <c r="I503" s="75"/>
      <c r="J503" s="87"/>
      <c r="K503" s="87"/>
      <c r="L503" s="77"/>
      <c r="M503" s="81"/>
      <c r="N503" s="81"/>
      <c r="O503" s="81"/>
      <c r="P503" s="78"/>
      <c r="Q503" s="86"/>
      <c r="R503" s="76"/>
      <c r="S503" s="78"/>
      <c r="T503" s="76"/>
      <c r="U503" s="78"/>
      <c r="V503" s="76"/>
      <c r="W503" s="76"/>
    </row>
    <row r="504" spans="1:23" ht="15.75" customHeight="1" x14ac:dyDescent="0.45">
      <c r="A504" s="88" t="b">
        <f t="shared" si="86"/>
        <v>1</v>
      </c>
      <c r="B504" s="80">
        <v>43640</v>
      </c>
      <c r="C504" s="74">
        <v>89.410004000000001</v>
      </c>
      <c r="D504" s="75"/>
      <c r="E504" s="75"/>
      <c r="F504" s="80">
        <v>43640</v>
      </c>
      <c r="G504" s="74">
        <v>86.550003000000004</v>
      </c>
      <c r="H504" s="75"/>
      <c r="I504" s="75"/>
      <c r="J504" s="87"/>
      <c r="K504" s="87"/>
      <c r="L504" s="77"/>
      <c r="M504" s="77"/>
      <c r="N504" s="77"/>
      <c r="O504" s="81"/>
      <c r="P504" s="77"/>
      <c r="Q504" s="86"/>
      <c r="R504" s="76"/>
      <c r="S504" s="78"/>
      <c r="T504" s="76"/>
      <c r="U504" s="77"/>
      <c r="V504" s="76"/>
      <c r="W504" s="76"/>
    </row>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8B6F00"/>
  </sheetPr>
  <dimension ref="B2:I24"/>
  <sheetViews>
    <sheetView showGridLines="0" zoomScale="110" workbookViewId="0">
      <pane xSplit="1" ySplit="5" topLeftCell="B6" activePane="bottomRight" state="frozen"/>
      <selection pane="topRight"/>
      <selection pane="bottomLeft"/>
      <selection pane="bottomRight"/>
    </sheetView>
  </sheetViews>
  <sheetFormatPr defaultRowHeight="12.5" x14ac:dyDescent="0.25"/>
  <cols>
    <col min="1" max="1" width="2" customWidth="1"/>
    <col min="2" max="2" width="6" customWidth="1"/>
    <col min="3" max="3" width="55" customWidth="1"/>
    <col min="4" max="4" width="14" customWidth="1"/>
    <col min="5" max="5" width="2" customWidth="1"/>
    <col min="7" max="7" width="5" customWidth="1"/>
    <col min="8" max="8" width="14" customWidth="1"/>
    <col min="9" max="9" width="4" customWidth="1"/>
  </cols>
  <sheetData>
    <row r="2" spans="2:9" ht="34" customHeight="1" x14ac:dyDescent="0.25">
      <c r="B2" s="334" t="s">
        <v>460</v>
      </c>
      <c r="C2" s="335"/>
      <c r="D2" s="335"/>
      <c r="E2" s="335"/>
    </row>
    <row r="3" spans="2:9" ht="20" customHeight="1" x14ac:dyDescent="0.25">
      <c r="B3" s="336" t="s">
        <v>302</v>
      </c>
      <c r="C3" s="335"/>
      <c r="D3" s="335"/>
      <c r="E3" s="335"/>
    </row>
    <row r="5" spans="2:9" ht="16.5" x14ac:dyDescent="0.25">
      <c r="B5" s="127" t="s">
        <v>303</v>
      </c>
      <c r="C5" s="127" t="s">
        <v>304</v>
      </c>
      <c r="D5" s="127" t="s">
        <v>305</v>
      </c>
      <c r="G5" s="337" t="s">
        <v>306</v>
      </c>
      <c r="H5" s="335"/>
      <c r="I5" s="335"/>
    </row>
    <row r="6" spans="2:9" ht="16.5" x14ac:dyDescent="0.25">
      <c r="B6" s="157">
        <v>1</v>
      </c>
      <c r="C6" s="158" t="s">
        <v>461</v>
      </c>
      <c r="D6" s="159" t="s">
        <v>308</v>
      </c>
      <c r="G6" s="160"/>
      <c r="H6" s="161" t="s">
        <v>59</v>
      </c>
    </row>
    <row r="7" spans="2:9" ht="16.5" x14ac:dyDescent="0.25">
      <c r="B7" s="177">
        <v>2</v>
      </c>
      <c r="C7" s="178" t="s">
        <v>462</v>
      </c>
      <c r="D7" s="179" t="s">
        <v>308</v>
      </c>
      <c r="G7" s="162"/>
      <c r="H7" s="163" t="s">
        <v>62</v>
      </c>
    </row>
    <row r="8" spans="2:9" ht="16.5" x14ac:dyDescent="0.25">
      <c r="B8" s="157">
        <v>3</v>
      </c>
      <c r="C8" s="158" t="s">
        <v>463</v>
      </c>
      <c r="D8" s="159" t="s">
        <v>308</v>
      </c>
      <c r="G8" s="162"/>
      <c r="H8" s="164" t="s">
        <v>65</v>
      </c>
    </row>
    <row r="9" spans="2:9" ht="16.5" x14ac:dyDescent="0.25">
      <c r="B9" s="177">
        <v>4</v>
      </c>
      <c r="C9" s="178" t="s">
        <v>464</v>
      </c>
      <c r="D9" s="179" t="s">
        <v>308</v>
      </c>
      <c r="G9" s="162"/>
      <c r="H9" s="165" t="s">
        <v>68</v>
      </c>
    </row>
    <row r="10" spans="2:9" ht="16.5" x14ac:dyDescent="0.25">
      <c r="B10" s="157">
        <v>5</v>
      </c>
      <c r="C10" s="158" t="s">
        <v>465</v>
      </c>
      <c r="D10" s="159" t="s">
        <v>308</v>
      </c>
      <c r="G10" s="338" t="s">
        <v>309</v>
      </c>
      <c r="H10" s="335"/>
      <c r="I10" s="335"/>
    </row>
    <row r="11" spans="2:9" ht="16.5" x14ac:dyDescent="0.25">
      <c r="B11" s="177">
        <v>6</v>
      </c>
      <c r="C11" s="178" t="s">
        <v>466</v>
      </c>
      <c r="D11" s="179" t="s">
        <v>308</v>
      </c>
    </row>
    <row r="12" spans="2:9" ht="16.5" x14ac:dyDescent="0.25">
      <c r="B12" s="157">
        <v>7</v>
      </c>
      <c r="C12" s="158" t="s">
        <v>467</v>
      </c>
      <c r="D12" s="159" t="s">
        <v>308</v>
      </c>
    </row>
    <row r="13" spans="2:9" ht="16.5" x14ac:dyDescent="0.25">
      <c r="B13" s="177">
        <v>8</v>
      </c>
      <c r="C13" s="178" t="s">
        <v>468</v>
      </c>
      <c r="D13" s="179" t="s">
        <v>308</v>
      </c>
    </row>
    <row r="14" spans="2:9" ht="16.5" x14ac:dyDescent="0.25">
      <c r="B14" s="157">
        <v>9</v>
      </c>
      <c r="C14" s="158" t="s">
        <v>469</v>
      </c>
      <c r="D14" s="159" t="s">
        <v>331</v>
      </c>
    </row>
    <row r="15" spans="2:9" ht="16.5" x14ac:dyDescent="0.25">
      <c r="B15" s="177">
        <v>10</v>
      </c>
      <c r="C15" s="178" t="s">
        <v>470</v>
      </c>
      <c r="D15" s="179" t="s">
        <v>331</v>
      </c>
    </row>
    <row r="16" spans="2:9" ht="16.5" x14ac:dyDescent="0.25">
      <c r="B16" s="157">
        <v>11</v>
      </c>
      <c r="C16" s="158" t="s">
        <v>471</v>
      </c>
      <c r="D16" s="159" t="s">
        <v>308</v>
      </c>
    </row>
    <row r="17" spans="2:4" ht="16.5" x14ac:dyDescent="0.25">
      <c r="B17" s="177">
        <v>12</v>
      </c>
      <c r="C17" s="178" t="s">
        <v>472</v>
      </c>
      <c r="D17" s="179" t="s">
        <v>331</v>
      </c>
    </row>
    <row r="18" spans="2:4" ht="16.5" x14ac:dyDescent="0.25">
      <c r="B18" s="157">
        <v>13</v>
      </c>
      <c r="C18" s="158" t="s">
        <v>473</v>
      </c>
      <c r="D18" s="159" t="s">
        <v>308</v>
      </c>
    </row>
    <row r="19" spans="2:4" ht="16.5" x14ac:dyDescent="0.25">
      <c r="B19" s="177">
        <v>14</v>
      </c>
      <c r="C19" s="178" t="s">
        <v>474</v>
      </c>
      <c r="D19" s="179" t="s">
        <v>331</v>
      </c>
    </row>
    <row r="20" spans="2:4" ht="16.5" x14ac:dyDescent="0.25">
      <c r="B20" s="157">
        <v>15</v>
      </c>
      <c r="C20" s="158" t="s">
        <v>475</v>
      </c>
      <c r="D20" s="159" t="s">
        <v>308</v>
      </c>
    </row>
    <row r="21" spans="2:4" ht="16.5" x14ac:dyDescent="0.25">
      <c r="B21" s="177">
        <v>16</v>
      </c>
      <c r="C21" s="178" t="s">
        <v>476</v>
      </c>
      <c r="D21" s="179" t="s">
        <v>331</v>
      </c>
    </row>
    <row r="22" spans="2:4" ht="16.5" x14ac:dyDescent="0.25">
      <c r="B22" s="157">
        <v>17</v>
      </c>
      <c r="C22" s="158" t="s">
        <v>477</v>
      </c>
      <c r="D22" s="159" t="s">
        <v>308</v>
      </c>
    </row>
    <row r="23" spans="2:4" ht="16.5" x14ac:dyDescent="0.25">
      <c r="B23" s="177">
        <v>18</v>
      </c>
      <c r="C23" s="178" t="s">
        <v>478</v>
      </c>
      <c r="D23" s="179" t="s">
        <v>331</v>
      </c>
    </row>
    <row r="24" spans="2:4" ht="16.5" x14ac:dyDescent="0.25">
      <c r="B24" s="157">
        <v>19</v>
      </c>
      <c r="C24" s="158" t="s">
        <v>479</v>
      </c>
      <c r="D24" s="159" t="s">
        <v>331</v>
      </c>
    </row>
  </sheetData>
  <mergeCells count="4">
    <mergeCell ref="G5:I5"/>
    <mergeCell ref="G10:I10"/>
    <mergeCell ref="B3:E3"/>
    <mergeCell ref="B2:E2"/>
  </mergeCells>
  <hyperlinks>
    <hyperlink ref="C6" location="'GBTC'!A1" display="GBTC" xr:uid="{00000000-0004-0000-2400-000000000000}"/>
    <hyperlink ref="C7" location="'GLD'!A1" display="GLD" xr:uid="{00000000-0004-0000-2400-000001000000}"/>
    <hyperlink ref="C8" location="'IEF'!A1" display="IEF" xr:uid="{00000000-0004-0000-2400-000002000000}"/>
    <hyperlink ref="C9" location="'EWJ'!A1" display="EWJ" xr:uid="{00000000-0004-0000-2400-000003000000}"/>
    <hyperlink ref="C10" location="'EZU'!A1" display="EZU" xr:uid="{00000000-0004-0000-2400-000004000000}"/>
    <hyperlink ref="G10" location="'Color Key'!A1" display="See the &quot;Color Key&quot; tab for full legend" xr:uid="{00000000-0004-0000-2400-000005000000}"/>
    <hyperlink ref="C11" location="'EWA'!A1" display="EWA" xr:uid="{00000000-0004-0000-2400-000006000000}"/>
    <hyperlink ref="C12" location="'SPY'!A1" display="SPY" xr:uid="{00000000-0004-0000-2400-000007000000}"/>
    <hyperlink ref="C13" location="'correl'!A1" display="correl" xr:uid="{00000000-0004-0000-2400-000008000000}"/>
    <hyperlink ref="C14" location="'CHART Chart2'!A1" display="CHART Chart2" xr:uid="{00000000-0004-0000-2400-000009000000}"/>
    <hyperlink ref="C15" location="'Copy of Chart2'!A1" display="Copy of Chart2" xr:uid="{00000000-0004-0000-2400-00000A000000}"/>
    <hyperlink ref="C16" location="'Equities'!A1" display="Equities" xr:uid="{00000000-0004-0000-2400-00000B000000}"/>
    <hyperlink ref="C17" location="'Equities Chart'!A1" display="Equities Chart" xr:uid="{00000000-0004-0000-2400-00000C000000}"/>
    <hyperlink ref="C18" location="'Equities wBTC'!A1" display="Equities wBTC" xr:uid="{00000000-0004-0000-2400-00000D000000}"/>
    <hyperlink ref="C19" location="'Equities wBTC Chart'!A1" display="Equities wBTC Chart" xr:uid="{00000000-0004-0000-2400-00000E000000}"/>
    <hyperlink ref="C20" location="'Asset Classes'!A1" display="Asset Classes" xr:uid="{00000000-0004-0000-2400-00000F000000}"/>
    <hyperlink ref="C21" location="'Asset Classes Chart'!A1" display="Asset Classes Chart" xr:uid="{00000000-0004-0000-2400-000010000000}"/>
    <hyperlink ref="C22" location="'Asset Classes wBTC'!A1" display="Asset Classes wBTC" xr:uid="{00000000-0004-0000-2400-000011000000}"/>
    <hyperlink ref="C23" location="'Asset Classes wBTC Chart'!A1" display="Asset Classes wBTC Chart" xr:uid="{00000000-0004-0000-2400-000012000000}"/>
    <hyperlink ref="C24" location="'Comparison Chart'!A1" display="Comparison Chart" xr:uid="{00000000-0004-0000-2400-00001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8B6F00"/>
  </sheetPr>
  <dimension ref="A1:E1000"/>
  <sheetViews>
    <sheetView workbookViewId="0">
      <selection activeCell="M19" sqref="M19"/>
    </sheetView>
  </sheetViews>
  <sheetFormatPr defaultColWidth="14.453125" defaultRowHeight="15" customHeight="1" x14ac:dyDescent="0.3"/>
  <cols>
    <col min="1" max="1" width="10.7265625" style="7" customWidth="1"/>
    <col min="2" max="2" width="10" style="7" customWidth="1"/>
    <col min="3" max="3" width="9" style="7" customWidth="1"/>
    <col min="4" max="4" width="7.81640625" style="7" customWidth="1"/>
    <col min="5" max="26" width="8.7265625" style="7" customWidth="1"/>
    <col min="27" max="27" width="14.453125" style="7" customWidth="1"/>
    <col min="28" max="16384" width="14.453125" style="7"/>
  </cols>
  <sheetData>
    <row r="1" spans="1:5" ht="14" customHeight="1" x14ac:dyDescent="0.3">
      <c r="A1" s="7" t="s">
        <v>430</v>
      </c>
      <c r="B1" s="7" t="s">
        <v>431</v>
      </c>
      <c r="C1" s="7" t="s">
        <v>480</v>
      </c>
      <c r="D1" s="77" t="s">
        <v>481</v>
      </c>
      <c r="E1" s="90" t="s">
        <v>482</v>
      </c>
    </row>
    <row r="2" spans="1:5" ht="14" customHeight="1" x14ac:dyDescent="0.3">
      <c r="A2" s="80">
        <v>44369</v>
      </c>
      <c r="B2" s="7">
        <v>28.01</v>
      </c>
      <c r="C2" s="7">
        <v>23330400</v>
      </c>
      <c r="D2" s="78">
        <f t="shared" ref="D2:D65" si="0">B2/B3-1</f>
        <v>1.1191299234971197E-2</v>
      </c>
      <c r="E2" s="90">
        <f t="shared" ref="E2:E65" si="1">E3*(1+D2)</f>
        <v>351.00250626566418</v>
      </c>
    </row>
    <row r="3" spans="1:5" ht="14" customHeight="1" x14ac:dyDescent="0.3">
      <c r="A3" s="80">
        <v>44368</v>
      </c>
      <c r="B3" s="7">
        <v>27.700001</v>
      </c>
      <c r="C3" s="7">
        <v>12112800</v>
      </c>
      <c r="D3" s="78">
        <f t="shared" si="0"/>
        <v>-7.0469733908380294E-2</v>
      </c>
      <c r="E3" s="90">
        <f t="shared" si="1"/>
        <v>347.11780701754384</v>
      </c>
    </row>
    <row r="4" spans="1:5" ht="14" customHeight="1" x14ac:dyDescent="0.3">
      <c r="A4" s="80">
        <v>44365</v>
      </c>
      <c r="B4" s="7">
        <v>29.799999</v>
      </c>
      <c r="C4" s="7">
        <v>7784800</v>
      </c>
      <c r="D4" s="78">
        <f t="shared" si="0"/>
        <v>-4.6705086372360927E-2</v>
      </c>
      <c r="E4" s="90">
        <f t="shared" si="1"/>
        <v>373.43357142857138</v>
      </c>
    </row>
    <row r="5" spans="1:5" ht="14" customHeight="1" x14ac:dyDescent="0.3">
      <c r="A5" s="80">
        <v>44364</v>
      </c>
      <c r="B5" s="7">
        <v>31.26</v>
      </c>
      <c r="C5" s="7">
        <v>6139900</v>
      </c>
      <c r="D5" s="78">
        <f t="shared" si="0"/>
        <v>-2.4648955527268424E-2</v>
      </c>
      <c r="E5" s="90">
        <f t="shared" si="1"/>
        <v>391.72932330827064</v>
      </c>
    </row>
    <row r="6" spans="1:5" ht="14" customHeight="1" x14ac:dyDescent="0.3">
      <c r="A6" s="80">
        <v>44363</v>
      </c>
      <c r="B6" s="7">
        <v>32.049999</v>
      </c>
      <c r="C6" s="7">
        <v>7653600</v>
      </c>
      <c r="D6" s="78">
        <f t="shared" si="0"/>
        <v>-3.5626225081957452E-2</v>
      </c>
      <c r="E6" s="90">
        <f t="shared" si="1"/>
        <v>401.62906015037589</v>
      </c>
    </row>
    <row r="7" spans="1:5" ht="14" customHeight="1" x14ac:dyDescent="0.3">
      <c r="A7" s="80">
        <v>44362</v>
      </c>
      <c r="B7" s="7">
        <v>33.234000999999999</v>
      </c>
      <c r="C7" s="7">
        <v>7379100</v>
      </c>
      <c r="D7" s="78">
        <f t="shared" si="0"/>
        <v>4.6553503835942145E-3</v>
      </c>
      <c r="E7" s="90">
        <f t="shared" si="1"/>
        <v>416.46617794486207</v>
      </c>
    </row>
    <row r="8" spans="1:5" ht="14" customHeight="1" x14ac:dyDescent="0.3">
      <c r="A8" s="80">
        <v>44361</v>
      </c>
      <c r="B8" s="7">
        <v>33.080002</v>
      </c>
      <c r="C8" s="7">
        <v>9769500</v>
      </c>
      <c r="D8" s="78">
        <f t="shared" si="0"/>
        <v>7.4723876714623882E-2</v>
      </c>
      <c r="E8" s="90">
        <f t="shared" si="1"/>
        <v>414.53636591478693</v>
      </c>
    </row>
    <row r="9" spans="1:5" ht="14" customHeight="1" x14ac:dyDescent="0.3">
      <c r="A9" s="80">
        <v>44358</v>
      </c>
      <c r="B9" s="7">
        <v>30.780000999999999</v>
      </c>
      <c r="C9" s="7">
        <v>4662400</v>
      </c>
      <c r="D9" s="78">
        <f t="shared" si="0"/>
        <v>1.250003289473689E-2</v>
      </c>
      <c r="E9" s="90">
        <f t="shared" si="1"/>
        <v>385.71429824561397</v>
      </c>
    </row>
    <row r="10" spans="1:5" ht="14" customHeight="1" x14ac:dyDescent="0.3">
      <c r="A10" s="80">
        <v>44357</v>
      </c>
      <c r="B10" s="7">
        <v>30.4</v>
      </c>
      <c r="C10" s="7">
        <v>7963900</v>
      </c>
      <c r="D10" s="78">
        <f t="shared" si="0"/>
        <v>9.966777408637828E-3</v>
      </c>
      <c r="E10" s="90">
        <f t="shared" si="1"/>
        <v>380.95238095238085</v>
      </c>
    </row>
    <row r="11" spans="1:5" ht="14" customHeight="1" x14ac:dyDescent="0.3">
      <c r="A11" s="80">
        <v>44356</v>
      </c>
      <c r="B11" s="7">
        <v>30.1</v>
      </c>
      <c r="C11" s="7">
        <v>12192700</v>
      </c>
      <c r="D11" s="78">
        <f t="shared" si="0"/>
        <v>9.6539122166152236E-2</v>
      </c>
      <c r="E11" s="90">
        <f t="shared" si="1"/>
        <v>377.19298245614027</v>
      </c>
    </row>
    <row r="12" spans="1:5" ht="14" customHeight="1" x14ac:dyDescent="0.3">
      <c r="A12" s="80">
        <v>44355</v>
      </c>
      <c r="B12" s="7">
        <v>27.450001</v>
      </c>
      <c r="C12" s="7">
        <v>17708400</v>
      </c>
      <c r="D12" s="78">
        <f t="shared" si="0"/>
        <v>-7.1600029478811833E-2</v>
      </c>
      <c r="E12" s="90">
        <f t="shared" si="1"/>
        <v>343.98497493734328</v>
      </c>
    </row>
    <row r="13" spans="1:5" ht="14" customHeight="1" x14ac:dyDescent="0.3">
      <c r="A13" s="80">
        <v>44354</v>
      </c>
      <c r="B13" s="7">
        <v>29.566998999999999</v>
      </c>
      <c r="C13" s="7">
        <v>8104100</v>
      </c>
      <c r="D13" s="78">
        <f t="shared" si="0"/>
        <v>-4.3139190938511263E-2</v>
      </c>
      <c r="E13" s="90">
        <f t="shared" si="1"/>
        <v>370.51377192982449</v>
      </c>
    </row>
    <row r="14" spans="1:5" ht="14" customHeight="1" x14ac:dyDescent="0.3">
      <c r="A14" s="80">
        <v>44351</v>
      </c>
      <c r="B14" s="7">
        <v>30.9</v>
      </c>
      <c r="C14" s="7">
        <v>6935900</v>
      </c>
      <c r="D14" s="78">
        <f t="shared" si="0"/>
        <v>-4.1860465116279166E-2</v>
      </c>
      <c r="E14" s="90">
        <f t="shared" si="1"/>
        <v>387.21804511278185</v>
      </c>
    </row>
    <row r="15" spans="1:5" ht="14" customHeight="1" x14ac:dyDescent="0.3">
      <c r="A15" s="80">
        <v>44350</v>
      </c>
      <c r="B15" s="7">
        <v>32.25</v>
      </c>
      <c r="C15" s="7">
        <v>6900400</v>
      </c>
      <c r="D15" s="78">
        <f t="shared" si="0"/>
        <v>3.6977491961414755E-2</v>
      </c>
      <c r="E15" s="90">
        <f t="shared" si="1"/>
        <v>404.13533834586457</v>
      </c>
    </row>
    <row r="16" spans="1:5" ht="14" customHeight="1" x14ac:dyDescent="0.3">
      <c r="A16" s="80">
        <v>44349</v>
      </c>
      <c r="B16" s="7">
        <v>31.1</v>
      </c>
      <c r="C16" s="7">
        <v>6240400</v>
      </c>
      <c r="D16" s="78">
        <f t="shared" si="0"/>
        <v>5.2809713852074669E-2</v>
      </c>
      <c r="E16" s="90">
        <f t="shared" si="1"/>
        <v>389.72431077694227</v>
      </c>
    </row>
    <row r="17" spans="1:5" ht="14" customHeight="1" x14ac:dyDescent="0.3">
      <c r="A17" s="80">
        <v>44348</v>
      </c>
      <c r="B17" s="7">
        <v>29.540001</v>
      </c>
      <c r="C17" s="7">
        <v>8576100</v>
      </c>
      <c r="D17" s="78">
        <f t="shared" si="0"/>
        <v>-2.2501589096677321E-2</v>
      </c>
      <c r="E17" s="90">
        <f t="shared" si="1"/>
        <v>370.17545112781949</v>
      </c>
    </row>
    <row r="18" spans="1:5" ht="14" customHeight="1" x14ac:dyDescent="0.3">
      <c r="A18" s="80">
        <v>44344</v>
      </c>
      <c r="B18" s="7">
        <v>30.219999000000001</v>
      </c>
      <c r="C18" s="7">
        <v>9924000</v>
      </c>
      <c r="D18" s="78">
        <f t="shared" si="0"/>
        <v>-6.9008011984227124E-2</v>
      </c>
      <c r="E18" s="90">
        <f t="shared" si="1"/>
        <v>378.6967293233082</v>
      </c>
    </row>
    <row r="19" spans="1:5" ht="14" customHeight="1" x14ac:dyDescent="0.3">
      <c r="A19" s="80">
        <v>44343</v>
      </c>
      <c r="B19" s="7">
        <v>32.459999000000003</v>
      </c>
      <c r="C19" s="7">
        <v>5801900</v>
      </c>
      <c r="D19" s="78">
        <f t="shared" si="0"/>
        <v>1.2792512099610409E-2</v>
      </c>
      <c r="E19" s="90">
        <f t="shared" si="1"/>
        <v>406.7669047619047</v>
      </c>
    </row>
    <row r="20" spans="1:5" ht="14" customHeight="1" x14ac:dyDescent="0.3">
      <c r="A20" s="80">
        <v>44342</v>
      </c>
      <c r="B20" s="7">
        <v>32.049999</v>
      </c>
      <c r="C20" s="7">
        <v>6660800</v>
      </c>
      <c r="D20" s="78">
        <f t="shared" si="0"/>
        <v>1.7137384957156332E-2</v>
      </c>
      <c r="E20" s="90">
        <f t="shared" si="1"/>
        <v>401.62906015037584</v>
      </c>
    </row>
    <row r="21" spans="1:5" ht="15.75" customHeight="1" x14ac:dyDescent="0.3">
      <c r="A21" s="80">
        <v>44341</v>
      </c>
      <c r="B21" s="7">
        <v>31.51</v>
      </c>
      <c r="C21" s="7">
        <v>8605600</v>
      </c>
      <c r="D21" s="78">
        <f t="shared" si="0"/>
        <v>-4.8467519343649568E-2</v>
      </c>
      <c r="E21" s="90">
        <f t="shared" si="1"/>
        <v>394.86215538847114</v>
      </c>
    </row>
    <row r="22" spans="1:5" ht="15.75" customHeight="1" x14ac:dyDescent="0.3">
      <c r="A22" s="80">
        <v>44340</v>
      </c>
      <c r="B22" s="7">
        <v>33.115001999999997</v>
      </c>
      <c r="C22" s="7">
        <v>12275400</v>
      </c>
      <c r="D22" s="78">
        <f t="shared" si="0"/>
        <v>0.10016617940199324</v>
      </c>
      <c r="E22" s="90">
        <f t="shared" si="1"/>
        <v>414.97496240601492</v>
      </c>
    </row>
    <row r="23" spans="1:5" ht="15.75" customHeight="1" x14ac:dyDescent="0.3">
      <c r="A23" s="80">
        <v>44337</v>
      </c>
      <c r="B23" s="7">
        <v>30.1</v>
      </c>
      <c r="C23" s="7">
        <v>14961100</v>
      </c>
      <c r="D23" s="78">
        <f t="shared" si="0"/>
        <v>-8.9258671384528587E-2</v>
      </c>
      <c r="E23" s="90">
        <f t="shared" si="1"/>
        <v>377.19298245614027</v>
      </c>
    </row>
    <row r="24" spans="1:5" ht="15.75" customHeight="1" x14ac:dyDescent="0.3">
      <c r="A24" s="80">
        <v>44336</v>
      </c>
      <c r="B24" s="7">
        <v>33.049999</v>
      </c>
      <c r="C24" s="7">
        <v>12659500</v>
      </c>
      <c r="D24" s="78">
        <f t="shared" si="0"/>
        <v>1.3803712503295262E-2</v>
      </c>
      <c r="E24" s="90">
        <f t="shared" si="1"/>
        <v>414.16038847117784</v>
      </c>
    </row>
    <row r="25" spans="1:5" ht="15.75" customHeight="1" x14ac:dyDescent="0.3">
      <c r="A25" s="80">
        <v>44335</v>
      </c>
      <c r="B25" s="7">
        <v>32.599997999999999</v>
      </c>
      <c r="C25" s="7">
        <v>30415300</v>
      </c>
      <c r="D25" s="78">
        <f t="shared" si="0"/>
        <v>-5.1774373130471951E-2</v>
      </c>
      <c r="E25" s="90">
        <f t="shared" si="1"/>
        <v>408.52127819548861</v>
      </c>
    </row>
    <row r="26" spans="1:5" ht="15.75" customHeight="1" x14ac:dyDescent="0.3">
      <c r="A26" s="80">
        <v>44334</v>
      </c>
      <c r="B26" s="7">
        <v>34.380001</v>
      </c>
      <c r="C26" s="7">
        <v>10583200</v>
      </c>
      <c r="D26" s="78">
        <f t="shared" si="0"/>
        <v>-3.1549267605633813E-2</v>
      </c>
      <c r="E26" s="90">
        <f t="shared" si="1"/>
        <v>430.82708020050114</v>
      </c>
    </row>
    <row r="27" spans="1:5" ht="15.75" customHeight="1" x14ac:dyDescent="0.3">
      <c r="A27" s="80">
        <v>44333</v>
      </c>
      <c r="B27" s="7">
        <v>35.5</v>
      </c>
      <c r="C27" s="7">
        <v>17933600</v>
      </c>
      <c r="D27" s="78">
        <f t="shared" si="0"/>
        <v>-9.9670301800659389E-2</v>
      </c>
      <c r="E27" s="90">
        <f t="shared" si="1"/>
        <v>444.86215538847108</v>
      </c>
    </row>
    <row r="28" spans="1:5" ht="15.75" customHeight="1" x14ac:dyDescent="0.3">
      <c r="A28" s="80">
        <v>44330</v>
      </c>
      <c r="B28" s="7">
        <v>39.43</v>
      </c>
      <c r="C28" s="7">
        <v>8950900</v>
      </c>
      <c r="D28" s="78">
        <f t="shared" si="0"/>
        <v>6.0459390577682459E-2</v>
      </c>
      <c r="E28" s="90">
        <f t="shared" si="1"/>
        <v>494.11027568922293</v>
      </c>
    </row>
    <row r="29" spans="1:5" ht="15.75" customHeight="1" x14ac:dyDescent="0.3">
      <c r="A29" s="80">
        <v>44329</v>
      </c>
      <c r="B29" s="7">
        <v>37.181998999999998</v>
      </c>
      <c r="C29" s="7">
        <v>21891900</v>
      </c>
      <c r="D29" s="78">
        <f t="shared" si="0"/>
        <v>-0.11408153171118596</v>
      </c>
      <c r="E29" s="90">
        <f t="shared" si="1"/>
        <v>465.93983709273175</v>
      </c>
    </row>
    <row r="30" spans="1:5" ht="15.75" customHeight="1" x14ac:dyDescent="0.3">
      <c r="A30" s="80">
        <v>44328</v>
      </c>
      <c r="B30" s="7">
        <v>41.970001000000003</v>
      </c>
      <c r="C30" s="7">
        <v>11949800</v>
      </c>
      <c r="D30" s="78">
        <f t="shared" si="0"/>
        <v>-6.4756174007401968E-2</v>
      </c>
      <c r="E30" s="90">
        <f t="shared" si="1"/>
        <v>525.93986215538848</v>
      </c>
    </row>
    <row r="31" spans="1:5" ht="15.75" customHeight="1" x14ac:dyDescent="0.3">
      <c r="A31" s="80">
        <v>44327</v>
      </c>
      <c r="B31" s="7">
        <v>44.875999</v>
      </c>
      <c r="C31" s="7">
        <v>6991800</v>
      </c>
      <c r="D31" s="78">
        <f t="shared" si="0"/>
        <v>1.4834870763571262E-2</v>
      </c>
      <c r="E31" s="90">
        <f t="shared" si="1"/>
        <v>562.35587719298246</v>
      </c>
    </row>
    <row r="32" spans="1:5" ht="15.75" customHeight="1" x14ac:dyDescent="0.3">
      <c r="A32" s="80">
        <v>44326</v>
      </c>
      <c r="B32" s="7">
        <v>44.220001000000003</v>
      </c>
      <c r="C32" s="7">
        <v>8694800</v>
      </c>
      <c r="D32" s="78">
        <f t="shared" si="0"/>
        <v>-5.6740613124133588E-2</v>
      </c>
      <c r="E32" s="90">
        <f t="shared" si="1"/>
        <v>554.1353508771931</v>
      </c>
    </row>
    <row r="33" spans="1:5" ht="15.75" customHeight="1" x14ac:dyDescent="0.3">
      <c r="A33" s="80">
        <v>44323</v>
      </c>
      <c r="B33" s="7">
        <v>46.880001</v>
      </c>
      <c r="C33" s="7">
        <v>7320800</v>
      </c>
      <c r="D33" s="78">
        <f t="shared" si="0"/>
        <v>3.7053399533087061E-2</v>
      </c>
      <c r="E33" s="90">
        <f t="shared" si="1"/>
        <v>587.46868421052636</v>
      </c>
    </row>
    <row r="34" spans="1:5" ht="15.75" customHeight="1" x14ac:dyDescent="0.3">
      <c r="A34" s="80">
        <v>44322</v>
      </c>
      <c r="B34" s="7">
        <v>45.205002</v>
      </c>
      <c r="C34" s="7">
        <v>6643400</v>
      </c>
      <c r="D34" s="78">
        <f t="shared" si="0"/>
        <v>-1.8562722132811071E-2</v>
      </c>
      <c r="E34" s="90">
        <f t="shared" si="1"/>
        <v>566.47872180451134</v>
      </c>
    </row>
    <row r="35" spans="1:5" ht="15.75" customHeight="1" x14ac:dyDescent="0.3">
      <c r="A35" s="80">
        <v>44321</v>
      </c>
      <c r="B35" s="7">
        <v>46.060001</v>
      </c>
      <c r="C35" s="7">
        <v>8934800</v>
      </c>
      <c r="D35" s="78">
        <f t="shared" si="0"/>
        <v>3.855700286615571E-2</v>
      </c>
      <c r="E35" s="90">
        <f t="shared" si="1"/>
        <v>577.19299498746875</v>
      </c>
    </row>
    <row r="36" spans="1:5" ht="15.75" customHeight="1" x14ac:dyDescent="0.3">
      <c r="A36" s="80">
        <v>44320</v>
      </c>
      <c r="B36" s="7">
        <v>44.349997999999999</v>
      </c>
      <c r="C36" s="7">
        <v>8112400</v>
      </c>
      <c r="D36" s="78">
        <f t="shared" si="0"/>
        <v>-6.0978234173194923E-2</v>
      </c>
      <c r="E36" s="90">
        <f t="shared" si="1"/>
        <v>555.76438596491232</v>
      </c>
    </row>
    <row r="37" spans="1:5" ht="15.75" customHeight="1" x14ac:dyDescent="0.3">
      <c r="A37" s="80">
        <v>44319</v>
      </c>
      <c r="B37" s="7">
        <v>47.23</v>
      </c>
      <c r="C37" s="7">
        <v>7645800</v>
      </c>
      <c r="D37" s="78">
        <f t="shared" si="0"/>
        <v>8.1110355650388932E-3</v>
      </c>
      <c r="E37" s="90">
        <f t="shared" si="1"/>
        <v>591.85463659147865</v>
      </c>
    </row>
    <row r="38" spans="1:5" ht="15.75" customHeight="1" x14ac:dyDescent="0.3">
      <c r="A38" s="80">
        <v>44316</v>
      </c>
      <c r="B38" s="7">
        <v>46.849997999999999</v>
      </c>
      <c r="C38" s="7">
        <v>7525400</v>
      </c>
      <c r="D38" s="78">
        <f t="shared" si="0"/>
        <v>8.9534837209302331E-2</v>
      </c>
      <c r="E38" s="90">
        <f t="shared" si="1"/>
        <v>587.09270676691722</v>
      </c>
    </row>
    <row r="39" spans="1:5" ht="15.75" customHeight="1" x14ac:dyDescent="0.3">
      <c r="A39" s="80">
        <v>44315</v>
      </c>
      <c r="B39" s="7">
        <v>43</v>
      </c>
      <c r="C39" s="7">
        <v>8605800</v>
      </c>
      <c r="D39" s="78">
        <f t="shared" si="0"/>
        <v>-6.9264089409868168E-2</v>
      </c>
      <c r="E39" s="90">
        <f t="shared" si="1"/>
        <v>538.84711779448617</v>
      </c>
    </row>
    <row r="40" spans="1:5" ht="15.75" customHeight="1" x14ac:dyDescent="0.3">
      <c r="A40" s="80">
        <v>44314</v>
      </c>
      <c r="B40" s="7">
        <v>46.200001</v>
      </c>
      <c r="C40" s="7">
        <v>4295200</v>
      </c>
      <c r="D40" s="78">
        <f t="shared" si="0"/>
        <v>-8.0515296177878781E-3</v>
      </c>
      <c r="E40" s="90">
        <f t="shared" si="1"/>
        <v>578.94738095238085</v>
      </c>
    </row>
    <row r="41" spans="1:5" ht="15.75" customHeight="1" x14ac:dyDescent="0.3">
      <c r="A41" s="80">
        <v>44313</v>
      </c>
      <c r="B41" s="7">
        <v>46.575001</v>
      </c>
      <c r="C41" s="7">
        <v>5167400</v>
      </c>
      <c r="D41" s="78">
        <f t="shared" si="0"/>
        <v>1.4484883467654086E-2</v>
      </c>
      <c r="E41" s="90">
        <f t="shared" si="1"/>
        <v>583.64662907268166</v>
      </c>
    </row>
    <row r="42" spans="1:5" ht="15.75" customHeight="1" x14ac:dyDescent="0.3">
      <c r="A42" s="80">
        <v>44312</v>
      </c>
      <c r="B42" s="7">
        <v>45.91</v>
      </c>
      <c r="C42" s="7">
        <v>7995900</v>
      </c>
      <c r="D42" s="78">
        <f t="shared" si="0"/>
        <v>8.3166265573493492E-2</v>
      </c>
      <c r="E42" s="90">
        <f t="shared" si="1"/>
        <v>575.31328320802004</v>
      </c>
    </row>
    <row r="43" spans="1:5" ht="15.75" customHeight="1" x14ac:dyDescent="0.3">
      <c r="A43" s="80">
        <v>44309</v>
      </c>
      <c r="B43" s="7">
        <v>42.384998000000003</v>
      </c>
      <c r="C43" s="7">
        <v>13704500</v>
      </c>
      <c r="D43" s="78">
        <f t="shared" si="0"/>
        <v>2.5774394966118219E-2</v>
      </c>
      <c r="E43" s="90">
        <f t="shared" si="1"/>
        <v>531.14032581453648</v>
      </c>
    </row>
    <row r="44" spans="1:5" ht="15.75" customHeight="1" x14ac:dyDescent="0.3">
      <c r="A44" s="80">
        <v>44308</v>
      </c>
      <c r="B44" s="7">
        <v>41.32</v>
      </c>
      <c r="C44" s="7">
        <v>15929600</v>
      </c>
      <c r="D44" s="78">
        <f t="shared" si="0"/>
        <v>-8.8864347910224795E-2</v>
      </c>
      <c r="E44" s="90">
        <f t="shared" si="1"/>
        <v>517.79448621553888</v>
      </c>
    </row>
    <row r="45" spans="1:5" ht="15.75" customHeight="1" x14ac:dyDescent="0.3">
      <c r="A45" s="80">
        <v>44307</v>
      </c>
      <c r="B45" s="7">
        <v>45.349997999999999</v>
      </c>
      <c r="C45" s="7">
        <v>7228200</v>
      </c>
      <c r="D45" s="78">
        <f t="shared" si="0"/>
        <v>-3.5311637324468848E-2</v>
      </c>
      <c r="E45" s="90">
        <f t="shared" si="1"/>
        <v>568.29571428571433</v>
      </c>
    </row>
    <row r="46" spans="1:5" ht="15.75" customHeight="1" x14ac:dyDescent="0.3">
      <c r="A46" s="80">
        <v>44306</v>
      </c>
      <c r="B46" s="7">
        <v>47.009998000000003</v>
      </c>
      <c r="C46" s="7">
        <v>7714900</v>
      </c>
      <c r="D46" s="78">
        <f t="shared" si="0"/>
        <v>-1.960381606665651E-2</v>
      </c>
      <c r="E46" s="90">
        <f t="shared" si="1"/>
        <v>589.09771929824569</v>
      </c>
    </row>
    <row r="47" spans="1:5" ht="15.75" customHeight="1" x14ac:dyDescent="0.3">
      <c r="A47" s="80">
        <v>44305</v>
      </c>
      <c r="B47" s="7">
        <v>47.950001</v>
      </c>
      <c r="C47" s="7">
        <v>12930300</v>
      </c>
      <c r="D47" s="78">
        <f t="shared" si="0"/>
        <v>-6.6575784827249018E-2</v>
      </c>
      <c r="E47" s="90">
        <f t="shared" si="1"/>
        <v>600.87720551378447</v>
      </c>
    </row>
    <row r="48" spans="1:5" ht="15.75" customHeight="1" x14ac:dyDescent="0.3">
      <c r="A48" s="80">
        <v>44302</v>
      </c>
      <c r="B48" s="7">
        <v>51.369999</v>
      </c>
      <c r="C48" s="7">
        <v>6428100</v>
      </c>
      <c r="D48" s="78">
        <f t="shared" si="0"/>
        <v>-2.3384012295970091E-2</v>
      </c>
      <c r="E48" s="90">
        <f t="shared" si="1"/>
        <v>643.73432330827063</v>
      </c>
    </row>
    <row r="49" spans="1:5" ht="15.75" customHeight="1" x14ac:dyDescent="0.3">
      <c r="A49" s="80">
        <v>44301</v>
      </c>
      <c r="B49" s="7">
        <v>52.599997999999999</v>
      </c>
      <c r="C49" s="7">
        <v>6933700</v>
      </c>
      <c r="D49" s="78">
        <f t="shared" si="0"/>
        <v>2.1359184466019476E-2</v>
      </c>
      <c r="E49" s="90">
        <f t="shared" si="1"/>
        <v>659.14784461152885</v>
      </c>
    </row>
    <row r="50" spans="1:5" ht="15.75" customHeight="1" x14ac:dyDescent="0.3">
      <c r="A50" s="80">
        <v>44300</v>
      </c>
      <c r="B50" s="7">
        <v>51.5</v>
      </c>
      <c r="C50" s="7">
        <v>15617200</v>
      </c>
      <c r="D50" s="78">
        <f t="shared" si="0"/>
        <v>-6.2443109411978837E-2</v>
      </c>
      <c r="E50" s="90">
        <f t="shared" si="1"/>
        <v>645.3634085213032</v>
      </c>
    </row>
    <row r="51" spans="1:5" ht="15.75" customHeight="1" x14ac:dyDescent="0.3">
      <c r="A51" s="80">
        <v>44299</v>
      </c>
      <c r="B51" s="7">
        <v>54.93</v>
      </c>
      <c r="C51" s="7">
        <v>11613700</v>
      </c>
      <c r="D51" s="78">
        <f t="shared" si="0"/>
        <v>6.0834319444463603E-2</v>
      </c>
      <c r="E51" s="90">
        <f t="shared" si="1"/>
        <v>688.34586466165399</v>
      </c>
    </row>
    <row r="52" spans="1:5" ht="15.75" customHeight="1" x14ac:dyDescent="0.3">
      <c r="A52" s="80">
        <v>44298</v>
      </c>
      <c r="B52" s="7">
        <v>51.779998999999997</v>
      </c>
      <c r="C52" s="7">
        <v>8231100</v>
      </c>
      <c r="D52" s="78">
        <f t="shared" si="0"/>
        <v>4.2900239963736375E-2</v>
      </c>
      <c r="E52" s="90">
        <f t="shared" si="1"/>
        <v>648.87216791979927</v>
      </c>
    </row>
    <row r="53" spans="1:5" ht="15.75" customHeight="1" x14ac:dyDescent="0.3">
      <c r="A53" s="80">
        <v>44295</v>
      </c>
      <c r="B53" s="7">
        <v>49.650002000000001</v>
      </c>
      <c r="C53" s="7">
        <v>4502000</v>
      </c>
      <c r="D53" s="78">
        <f t="shared" si="0"/>
        <v>1.2232477313608214E-2</v>
      </c>
      <c r="E53" s="90">
        <f t="shared" si="1"/>
        <v>622.18047619047604</v>
      </c>
    </row>
    <row r="54" spans="1:5" ht="15.75" customHeight="1" x14ac:dyDescent="0.3">
      <c r="A54" s="80">
        <v>44294</v>
      </c>
      <c r="B54" s="7">
        <v>49.049999</v>
      </c>
      <c r="C54" s="7">
        <v>4502400</v>
      </c>
      <c r="D54" s="78">
        <f t="shared" si="0"/>
        <v>3.1112024385116621E-2</v>
      </c>
      <c r="E54" s="90">
        <f t="shared" si="1"/>
        <v>614.66164160400979</v>
      </c>
    </row>
    <row r="55" spans="1:5" ht="15.75" customHeight="1" x14ac:dyDescent="0.3">
      <c r="A55" s="80">
        <v>44293</v>
      </c>
      <c r="B55" s="7">
        <v>47.57</v>
      </c>
      <c r="C55" s="7">
        <v>8615100</v>
      </c>
      <c r="D55" s="78">
        <f t="shared" si="0"/>
        <v>-6.0252845915702236E-2</v>
      </c>
      <c r="E55" s="90">
        <f t="shared" si="1"/>
        <v>596.11528822055118</v>
      </c>
    </row>
    <row r="56" spans="1:5" ht="15.75" customHeight="1" x14ac:dyDescent="0.3">
      <c r="A56" s="80">
        <v>44292</v>
      </c>
      <c r="B56" s="7">
        <v>50.619999</v>
      </c>
      <c r="C56" s="7">
        <v>7091400</v>
      </c>
      <c r="D56" s="78">
        <f t="shared" si="0"/>
        <v>-4.4003814088690918E-2</v>
      </c>
      <c r="E56" s="90">
        <f t="shared" si="1"/>
        <v>634.33582706766902</v>
      </c>
    </row>
    <row r="57" spans="1:5" ht="15.75" customHeight="1" x14ac:dyDescent="0.3">
      <c r="A57" s="80">
        <v>44291</v>
      </c>
      <c r="B57" s="7">
        <v>52.950001</v>
      </c>
      <c r="C57" s="7">
        <v>9882700</v>
      </c>
      <c r="D57" s="78">
        <f t="shared" si="0"/>
        <v>4.099083688230265E-2</v>
      </c>
      <c r="E57" s="90">
        <f t="shared" si="1"/>
        <v>663.53384711779427</v>
      </c>
    </row>
    <row r="58" spans="1:5" ht="15.75" customHeight="1" x14ac:dyDescent="0.3">
      <c r="A58" s="80">
        <v>44287</v>
      </c>
      <c r="B58" s="7">
        <v>50.865001999999997</v>
      </c>
      <c r="C58" s="7">
        <v>6542200</v>
      </c>
      <c r="D58" s="78">
        <f t="shared" si="0"/>
        <v>1.6486830206098535E-2</v>
      </c>
      <c r="E58" s="90">
        <f t="shared" si="1"/>
        <v>637.40604010025049</v>
      </c>
    </row>
    <row r="59" spans="1:5" ht="15.75" customHeight="1" x14ac:dyDescent="0.3">
      <c r="A59" s="80">
        <v>44286</v>
      </c>
      <c r="B59" s="7">
        <v>50.040000999999997</v>
      </c>
      <c r="C59" s="7">
        <v>6539500</v>
      </c>
      <c r="D59" s="78">
        <f t="shared" si="0"/>
        <v>-1.5348268398268416E-2</v>
      </c>
      <c r="E59" s="90">
        <f t="shared" si="1"/>
        <v>627.06768170426051</v>
      </c>
    </row>
    <row r="60" spans="1:5" ht="15.75" customHeight="1" x14ac:dyDescent="0.3">
      <c r="A60" s="80">
        <v>44285</v>
      </c>
      <c r="B60" s="7">
        <v>50.82</v>
      </c>
      <c r="C60" s="7">
        <v>6689900</v>
      </c>
      <c r="D60" s="78">
        <f t="shared" si="0"/>
        <v>2.7704731492320889E-2</v>
      </c>
      <c r="E60" s="90">
        <f t="shared" si="1"/>
        <v>636.8421052631578</v>
      </c>
    </row>
    <row r="61" spans="1:5" ht="15.75" customHeight="1" x14ac:dyDescent="0.3">
      <c r="A61" s="80">
        <v>44284</v>
      </c>
      <c r="B61" s="7">
        <v>49.450001</v>
      </c>
      <c r="C61" s="7">
        <v>6541300</v>
      </c>
      <c r="D61" s="78">
        <f t="shared" si="0"/>
        <v>6.5044174025414625E-2</v>
      </c>
      <c r="E61" s="90">
        <f t="shared" si="1"/>
        <v>619.67419799498737</v>
      </c>
    </row>
    <row r="62" spans="1:5" ht="15.75" customHeight="1" x14ac:dyDescent="0.3">
      <c r="A62" s="80">
        <v>44281</v>
      </c>
      <c r="B62" s="7">
        <v>46.43</v>
      </c>
      <c r="C62" s="7">
        <v>8778800</v>
      </c>
      <c r="D62" s="78">
        <f t="shared" si="0"/>
        <v>4.3370786516853999E-2</v>
      </c>
      <c r="E62" s="90">
        <f t="shared" si="1"/>
        <v>581.82957393483696</v>
      </c>
    </row>
    <row r="63" spans="1:5" ht="15.75" customHeight="1" x14ac:dyDescent="0.3">
      <c r="A63" s="80">
        <v>44280</v>
      </c>
      <c r="B63" s="7">
        <v>44.5</v>
      </c>
      <c r="C63" s="7">
        <v>16415400</v>
      </c>
      <c r="D63" s="78">
        <f t="shared" si="0"/>
        <v>-1.1111111111111072E-2</v>
      </c>
      <c r="E63" s="90">
        <f t="shared" si="1"/>
        <v>557.64411027568906</v>
      </c>
    </row>
    <row r="64" spans="1:5" ht="15.75" customHeight="1" x14ac:dyDescent="0.3">
      <c r="A64" s="80">
        <v>44279</v>
      </c>
      <c r="B64" s="7">
        <v>45</v>
      </c>
      <c r="C64" s="7">
        <v>14411100</v>
      </c>
      <c r="D64" s="78">
        <f t="shared" si="0"/>
        <v>-3.7433155080213942E-2</v>
      </c>
      <c r="E64" s="90">
        <f t="shared" si="1"/>
        <v>563.90977443609006</v>
      </c>
    </row>
    <row r="65" spans="1:5" ht="15.75" customHeight="1" x14ac:dyDescent="0.3">
      <c r="A65" s="80">
        <v>44278</v>
      </c>
      <c r="B65" s="7">
        <v>46.75</v>
      </c>
      <c r="C65" s="7">
        <v>11499100</v>
      </c>
      <c r="D65" s="78">
        <f t="shared" si="0"/>
        <v>-5.555555555555558E-2</v>
      </c>
      <c r="E65" s="90">
        <f t="shared" si="1"/>
        <v>585.83959899749357</v>
      </c>
    </row>
    <row r="66" spans="1:5" ht="15.75" customHeight="1" x14ac:dyDescent="0.3">
      <c r="A66" s="80">
        <v>44277</v>
      </c>
      <c r="B66" s="7">
        <v>49.5</v>
      </c>
      <c r="C66" s="7">
        <v>6891800</v>
      </c>
      <c r="D66" s="78">
        <f t="shared" ref="D66:D129" si="2">B66/B67-1</f>
        <v>-6.5244110461935234E-2</v>
      </c>
      <c r="E66" s="90">
        <f t="shared" ref="E66:E129" si="3">E67*(1+D66)</f>
        <v>620.30075187969908</v>
      </c>
    </row>
    <row r="67" spans="1:5" ht="15.75" customHeight="1" x14ac:dyDescent="0.3">
      <c r="A67" s="80">
        <v>44274</v>
      </c>
      <c r="B67" s="7">
        <v>52.955002</v>
      </c>
      <c r="C67" s="7">
        <v>6470800</v>
      </c>
      <c r="D67" s="78">
        <f t="shared" si="2"/>
        <v>4.2216118043374884E-2</v>
      </c>
      <c r="E67" s="90">
        <f t="shared" si="3"/>
        <v>663.59651629072664</v>
      </c>
    </row>
    <row r="68" spans="1:5" ht="15.75" customHeight="1" x14ac:dyDescent="0.3">
      <c r="A68" s="80">
        <v>44273</v>
      </c>
      <c r="B68" s="7">
        <v>50.810001</v>
      </c>
      <c r="C68" s="7">
        <v>10333400</v>
      </c>
      <c r="D68" s="78">
        <f t="shared" si="2"/>
        <v>-2.2696690798357677E-2</v>
      </c>
      <c r="E68" s="90">
        <f t="shared" si="3"/>
        <v>636.71680451127804</v>
      </c>
    </row>
    <row r="69" spans="1:5" ht="15.75" customHeight="1" x14ac:dyDescent="0.3">
      <c r="A69" s="80">
        <v>44272</v>
      </c>
      <c r="B69" s="7">
        <v>51.990001999999997</v>
      </c>
      <c r="C69" s="7">
        <v>9195800</v>
      </c>
      <c r="D69" s="78">
        <f t="shared" si="2"/>
        <v>4.2719634121146433E-2</v>
      </c>
      <c r="E69" s="90">
        <f t="shared" si="3"/>
        <v>651.50378446115269</v>
      </c>
    </row>
    <row r="70" spans="1:5" ht="15.75" customHeight="1" x14ac:dyDescent="0.3">
      <c r="A70" s="80">
        <v>44271</v>
      </c>
      <c r="B70" s="7">
        <v>49.860000999999997</v>
      </c>
      <c r="C70" s="7">
        <v>6091300</v>
      </c>
      <c r="D70" s="78">
        <f t="shared" si="2"/>
        <v>-2.9583494947771682E-2</v>
      </c>
      <c r="E70" s="90">
        <f t="shared" si="3"/>
        <v>624.81204260651612</v>
      </c>
    </row>
    <row r="71" spans="1:5" ht="15.75" customHeight="1" x14ac:dyDescent="0.3">
      <c r="A71" s="80">
        <v>44270</v>
      </c>
      <c r="B71" s="7">
        <v>51.380001</v>
      </c>
      <c r="C71" s="7">
        <v>9908400</v>
      </c>
      <c r="D71" s="78">
        <f t="shared" si="2"/>
        <v>2.7600019999999947E-2</v>
      </c>
      <c r="E71" s="90">
        <f t="shared" si="3"/>
        <v>643.85966165413527</v>
      </c>
    </row>
    <row r="72" spans="1:5" ht="15.75" customHeight="1" x14ac:dyDescent="0.3">
      <c r="A72" s="80">
        <v>44267</v>
      </c>
      <c r="B72" s="7">
        <v>50</v>
      </c>
      <c r="C72" s="7">
        <v>9039100</v>
      </c>
      <c r="D72" s="78">
        <f t="shared" si="2"/>
        <v>-4.3977037169733002E-2</v>
      </c>
      <c r="E72" s="90">
        <f t="shared" si="3"/>
        <v>626.56641604010019</v>
      </c>
    </row>
    <row r="73" spans="1:5" ht="15.75" customHeight="1" x14ac:dyDescent="0.3">
      <c r="A73" s="80">
        <v>44266</v>
      </c>
      <c r="B73" s="7">
        <v>52.299999</v>
      </c>
      <c r="C73" s="7">
        <v>8881000</v>
      </c>
      <c r="D73" s="78">
        <f t="shared" si="2"/>
        <v>3.7286812268417791E-2</v>
      </c>
      <c r="E73" s="90">
        <f t="shared" si="3"/>
        <v>655.38845864661641</v>
      </c>
    </row>
    <row r="74" spans="1:5" ht="15.75" customHeight="1" x14ac:dyDescent="0.3">
      <c r="A74" s="80">
        <v>44265</v>
      </c>
      <c r="B74" s="7">
        <v>50.419998</v>
      </c>
      <c r="C74" s="7">
        <v>12064400</v>
      </c>
      <c r="D74" s="78">
        <f t="shared" si="2"/>
        <v>2.646577822609486E-2</v>
      </c>
      <c r="E74" s="90">
        <f t="shared" si="3"/>
        <v>631.82954887218034</v>
      </c>
    </row>
    <row r="75" spans="1:5" ht="15.75" customHeight="1" x14ac:dyDescent="0.3">
      <c r="A75" s="80">
        <v>44264</v>
      </c>
      <c r="B75" s="7">
        <v>49.119999</v>
      </c>
      <c r="C75" s="7">
        <v>10272300</v>
      </c>
      <c r="D75" s="78">
        <f t="shared" si="2"/>
        <v>8.1938256302279466E-2</v>
      </c>
      <c r="E75" s="90">
        <f t="shared" si="3"/>
        <v>615.53883458646601</v>
      </c>
    </row>
    <row r="76" spans="1:5" ht="15.75" customHeight="1" x14ac:dyDescent="0.3">
      <c r="A76" s="80">
        <v>44263</v>
      </c>
      <c r="B76" s="7">
        <v>45.400002000000001</v>
      </c>
      <c r="C76" s="7">
        <v>11468600</v>
      </c>
      <c r="D76" s="78">
        <f t="shared" si="2"/>
        <v>3.6529749692460145E-2</v>
      </c>
      <c r="E76" s="90">
        <f t="shared" si="3"/>
        <v>568.92233082706753</v>
      </c>
    </row>
    <row r="77" spans="1:5" ht="15.75" customHeight="1" x14ac:dyDescent="0.3">
      <c r="A77" s="80">
        <v>44260</v>
      </c>
      <c r="B77" s="7">
        <v>43.799999</v>
      </c>
      <c r="C77" s="7">
        <v>23615200</v>
      </c>
      <c r="D77" s="78">
        <f t="shared" si="2"/>
        <v>5.7970939228457086E-2</v>
      </c>
      <c r="E77" s="90">
        <f t="shared" si="3"/>
        <v>548.87216791979927</v>
      </c>
    </row>
    <row r="78" spans="1:5" ht="15.75" customHeight="1" x14ac:dyDescent="0.3">
      <c r="A78" s="80">
        <v>44259</v>
      </c>
      <c r="B78" s="7">
        <v>41.400002000000001</v>
      </c>
      <c r="C78" s="7">
        <v>16876400</v>
      </c>
      <c r="D78" s="78">
        <f t="shared" si="2"/>
        <v>-0.10311954072790286</v>
      </c>
      <c r="E78" s="90">
        <f t="shared" si="3"/>
        <v>518.7970175438594</v>
      </c>
    </row>
    <row r="79" spans="1:5" ht="15.75" customHeight="1" x14ac:dyDescent="0.3">
      <c r="A79" s="80">
        <v>44258</v>
      </c>
      <c r="B79" s="7">
        <v>46.16</v>
      </c>
      <c r="C79" s="7">
        <v>10288300</v>
      </c>
      <c r="D79" s="78">
        <f t="shared" si="2"/>
        <v>4.6237557711639843E-2</v>
      </c>
      <c r="E79" s="90">
        <f t="shared" si="3"/>
        <v>578.4461152882202</v>
      </c>
    </row>
    <row r="80" spans="1:5" ht="15.75" customHeight="1" x14ac:dyDescent="0.3">
      <c r="A80" s="80">
        <v>44257</v>
      </c>
      <c r="B80" s="7">
        <v>44.119999</v>
      </c>
      <c r="C80" s="7">
        <v>7071300</v>
      </c>
      <c r="D80" s="78">
        <f t="shared" si="2"/>
        <v>-3.7101724137931003E-2</v>
      </c>
      <c r="E80" s="90">
        <f t="shared" si="3"/>
        <v>552.88219298245588</v>
      </c>
    </row>
    <row r="81" spans="1:5" ht="15.75" customHeight="1" x14ac:dyDescent="0.3">
      <c r="A81" s="80">
        <v>44256</v>
      </c>
      <c r="B81" s="7">
        <v>45.82</v>
      </c>
      <c r="C81" s="7">
        <v>12910400</v>
      </c>
      <c r="D81" s="78">
        <f t="shared" si="2"/>
        <v>6.0648123596108272E-2</v>
      </c>
      <c r="E81" s="90">
        <f t="shared" si="3"/>
        <v>574.18546365914756</v>
      </c>
    </row>
    <row r="82" spans="1:5" ht="15.75" customHeight="1" x14ac:dyDescent="0.3">
      <c r="A82" s="80">
        <v>44253</v>
      </c>
      <c r="B82" s="7">
        <v>43.200001</v>
      </c>
      <c r="C82" s="7">
        <v>21947500</v>
      </c>
      <c r="D82" s="78">
        <f t="shared" si="2"/>
        <v>-5.3399652619592564E-2</v>
      </c>
      <c r="E82" s="90">
        <f t="shared" si="3"/>
        <v>541.35339598997462</v>
      </c>
    </row>
    <row r="83" spans="1:5" ht="15.75" customHeight="1" x14ac:dyDescent="0.3">
      <c r="A83" s="80">
        <v>44252</v>
      </c>
      <c r="B83" s="7">
        <v>45.637000999999998</v>
      </c>
      <c r="C83" s="7">
        <v>12401000</v>
      </c>
      <c r="D83" s="78">
        <f t="shared" si="2"/>
        <v>-5.7086795161702786E-2</v>
      </c>
      <c r="E83" s="90">
        <f t="shared" si="3"/>
        <v>571.8922431077691</v>
      </c>
    </row>
    <row r="84" spans="1:5" ht="15.75" customHeight="1" x14ac:dyDescent="0.3">
      <c r="A84" s="80">
        <v>44251</v>
      </c>
      <c r="B84" s="7">
        <v>48.400002000000001</v>
      </c>
      <c r="C84" s="7">
        <v>12800000</v>
      </c>
      <c r="D84" s="78">
        <f t="shared" si="2"/>
        <v>5.5846465968586223E-2</v>
      </c>
      <c r="E84" s="90">
        <f t="shared" si="3"/>
        <v>606.51631578947342</v>
      </c>
    </row>
    <row r="85" spans="1:5" ht="15.75" customHeight="1" x14ac:dyDescent="0.3">
      <c r="A85" s="80">
        <v>44250</v>
      </c>
      <c r="B85" s="7">
        <v>45.84</v>
      </c>
      <c r="C85" s="7">
        <v>28898000</v>
      </c>
      <c r="D85" s="78">
        <f t="shared" si="2"/>
        <v>-0.14317757009345788</v>
      </c>
      <c r="E85" s="90">
        <f t="shared" si="3"/>
        <v>574.4360902255637</v>
      </c>
    </row>
    <row r="86" spans="1:5" ht="15.75" customHeight="1" x14ac:dyDescent="0.3">
      <c r="A86" s="80">
        <v>44249</v>
      </c>
      <c r="B86" s="7">
        <v>53.5</v>
      </c>
      <c r="C86" s="7">
        <v>19090000</v>
      </c>
      <c r="D86" s="78">
        <f t="shared" si="2"/>
        <v>-5.6437406412038649E-2</v>
      </c>
      <c r="E86" s="90">
        <f t="shared" si="3"/>
        <v>670.42606516290698</v>
      </c>
    </row>
    <row r="87" spans="1:5" ht="15.75" customHeight="1" x14ac:dyDescent="0.3">
      <c r="A87" s="80">
        <v>44246</v>
      </c>
      <c r="B87" s="7">
        <v>56.700001</v>
      </c>
      <c r="C87" s="7">
        <v>18003600</v>
      </c>
      <c r="D87" s="78">
        <f t="shared" si="2"/>
        <v>7.1833626773776027E-2</v>
      </c>
      <c r="E87" s="90">
        <f t="shared" si="3"/>
        <v>710.52632832080167</v>
      </c>
    </row>
    <row r="88" spans="1:5" ht="15.75" customHeight="1" x14ac:dyDescent="0.3">
      <c r="A88" s="80">
        <v>44245</v>
      </c>
      <c r="B88" s="7">
        <v>52.900002000000001</v>
      </c>
      <c r="C88" s="7">
        <v>14644700</v>
      </c>
      <c r="D88" s="78">
        <f t="shared" si="2"/>
        <v>-2.1638579619012388E-2</v>
      </c>
      <c r="E88" s="90">
        <f t="shared" si="3"/>
        <v>662.90729323308233</v>
      </c>
    </row>
    <row r="89" spans="1:5" ht="15.75" customHeight="1" x14ac:dyDescent="0.3">
      <c r="A89" s="80">
        <v>44244</v>
      </c>
      <c r="B89" s="7">
        <v>54.07</v>
      </c>
      <c r="C89" s="7">
        <v>14268500</v>
      </c>
      <c r="D89" s="78">
        <f t="shared" si="2"/>
        <v>7.4800744922192797E-2</v>
      </c>
      <c r="E89" s="90">
        <f t="shared" si="3"/>
        <v>677.56892230576398</v>
      </c>
    </row>
    <row r="90" spans="1:5" ht="15.75" customHeight="1" x14ac:dyDescent="0.3">
      <c r="A90" s="80">
        <v>44243</v>
      </c>
      <c r="B90" s="7">
        <v>50.306998999999998</v>
      </c>
      <c r="C90" s="7">
        <v>13477100</v>
      </c>
      <c r="D90" s="78">
        <f t="shared" si="2"/>
        <v>2.8562645675730858E-2</v>
      </c>
      <c r="E90" s="90">
        <f t="shared" si="3"/>
        <v>630.41352130325765</v>
      </c>
    </row>
    <row r="91" spans="1:5" ht="15.75" customHeight="1" x14ac:dyDescent="0.3">
      <c r="A91" s="80">
        <v>44239</v>
      </c>
      <c r="B91" s="7">
        <v>48.91</v>
      </c>
      <c r="C91" s="7">
        <v>9795600</v>
      </c>
      <c r="D91" s="78">
        <f t="shared" si="2"/>
        <v>1.8958333333333188E-2</v>
      </c>
      <c r="E91" s="90">
        <f t="shared" si="3"/>
        <v>612.9072681704256</v>
      </c>
    </row>
    <row r="92" spans="1:5" ht="15.75" customHeight="1" x14ac:dyDescent="0.3">
      <c r="A92" s="80">
        <v>44238</v>
      </c>
      <c r="B92" s="7">
        <v>48</v>
      </c>
      <c r="C92" s="7">
        <v>11818200</v>
      </c>
      <c r="D92" s="78">
        <f t="shared" si="2"/>
        <v>6.7853146432633071E-2</v>
      </c>
      <c r="E92" s="90">
        <f t="shared" si="3"/>
        <v>601.50375939849584</v>
      </c>
    </row>
    <row r="93" spans="1:5" ht="15.75" customHeight="1" x14ac:dyDescent="0.3">
      <c r="A93" s="80">
        <v>44237</v>
      </c>
      <c r="B93" s="7">
        <v>44.950001</v>
      </c>
      <c r="C93" s="7">
        <v>14189200</v>
      </c>
      <c r="D93" s="78">
        <f t="shared" si="2"/>
        <v>-6.158665713625644E-2</v>
      </c>
      <c r="E93" s="90">
        <f t="shared" si="3"/>
        <v>563.28322055137801</v>
      </c>
    </row>
    <row r="94" spans="1:5" ht="15.75" customHeight="1" x14ac:dyDescent="0.3">
      <c r="A94" s="80">
        <v>44236</v>
      </c>
      <c r="B94" s="7">
        <v>47.900002000000001</v>
      </c>
      <c r="C94" s="7">
        <v>13947100</v>
      </c>
      <c r="D94" s="78">
        <f t="shared" si="2"/>
        <v>4.8369512986857321E-2</v>
      </c>
      <c r="E94" s="90">
        <f t="shared" si="3"/>
        <v>600.25065162907219</v>
      </c>
    </row>
    <row r="95" spans="1:5" ht="15.75" customHeight="1" x14ac:dyDescent="0.3">
      <c r="A95" s="80">
        <v>44235</v>
      </c>
      <c r="B95" s="7">
        <v>45.689999</v>
      </c>
      <c r="C95" s="7">
        <v>24164300</v>
      </c>
      <c r="D95" s="78">
        <f t="shared" si="2"/>
        <v>0.20617734408190747</v>
      </c>
      <c r="E95" s="90">
        <f t="shared" si="3"/>
        <v>572.55637844611488</v>
      </c>
    </row>
    <row r="96" spans="1:5" ht="15.75" customHeight="1" x14ac:dyDescent="0.3">
      <c r="A96" s="80">
        <v>44232</v>
      </c>
      <c r="B96" s="7">
        <v>37.880001</v>
      </c>
      <c r="C96" s="7">
        <v>7810700</v>
      </c>
      <c r="D96" s="78">
        <f t="shared" si="2"/>
        <v>-2.1074289280145209E-3</v>
      </c>
      <c r="E96" s="90">
        <f t="shared" si="3"/>
        <v>474.68672932330799</v>
      </c>
    </row>
    <row r="97" spans="1:5" ht="15.75" customHeight="1" x14ac:dyDescent="0.3">
      <c r="A97" s="80">
        <v>44231</v>
      </c>
      <c r="B97" s="7">
        <v>37.959999000000003</v>
      </c>
      <c r="C97" s="7">
        <v>9593800</v>
      </c>
      <c r="D97" s="78">
        <f t="shared" si="2"/>
        <v>-2.6274828526672289E-3</v>
      </c>
      <c r="E97" s="90">
        <f t="shared" si="3"/>
        <v>475.68921052631555</v>
      </c>
    </row>
    <row r="98" spans="1:5" ht="15.75" customHeight="1" x14ac:dyDescent="0.3">
      <c r="A98" s="80">
        <v>44230</v>
      </c>
      <c r="B98" s="7">
        <v>38.060001</v>
      </c>
      <c r="C98" s="7">
        <v>10213400</v>
      </c>
      <c r="D98" s="78">
        <f t="shared" si="2"/>
        <v>3.4239185713021314E-2</v>
      </c>
      <c r="E98" s="90">
        <f t="shared" si="3"/>
        <v>476.94236842105238</v>
      </c>
    </row>
    <row r="99" spans="1:5" ht="15.75" customHeight="1" x14ac:dyDescent="0.3">
      <c r="A99" s="80">
        <v>44229</v>
      </c>
      <c r="B99" s="7">
        <v>36.799999</v>
      </c>
      <c r="C99" s="7">
        <v>9903000</v>
      </c>
      <c r="D99" s="78">
        <f t="shared" si="2"/>
        <v>8.3946919471372006E-2</v>
      </c>
      <c r="E99" s="90">
        <f t="shared" si="3"/>
        <v>461.15286967418524</v>
      </c>
    </row>
    <row r="100" spans="1:5" ht="15.75" customHeight="1" x14ac:dyDescent="0.3">
      <c r="A100" s="80">
        <v>44228</v>
      </c>
      <c r="B100" s="7">
        <v>33.950001</v>
      </c>
      <c r="C100" s="7">
        <v>9119900</v>
      </c>
      <c r="D100" s="78">
        <f t="shared" si="2"/>
        <v>-2.1331738868023642E-2</v>
      </c>
      <c r="E100" s="90">
        <f t="shared" si="3"/>
        <v>425.43860902255619</v>
      </c>
    </row>
    <row r="101" spans="1:5" ht="15.75" customHeight="1" x14ac:dyDescent="0.3">
      <c r="A101" s="80">
        <v>44225</v>
      </c>
      <c r="B101" s="7">
        <v>34.689999</v>
      </c>
      <c r="C101" s="7">
        <v>19319000</v>
      </c>
      <c r="D101" s="78">
        <f t="shared" si="2"/>
        <v>3.1059563085153785E-2</v>
      </c>
      <c r="E101" s="90">
        <f t="shared" si="3"/>
        <v>434.71176691729306</v>
      </c>
    </row>
    <row r="102" spans="1:5" ht="15.75" customHeight="1" x14ac:dyDescent="0.3">
      <c r="A102" s="80">
        <v>44224</v>
      </c>
      <c r="B102" s="7">
        <v>33.645000000000003</v>
      </c>
      <c r="C102" s="7">
        <v>11579900</v>
      </c>
      <c r="D102" s="78">
        <f t="shared" si="2"/>
        <v>7.2829310289850513E-2</v>
      </c>
      <c r="E102" s="90">
        <f t="shared" si="3"/>
        <v>421.6165413533833</v>
      </c>
    </row>
    <row r="103" spans="1:5" ht="15.75" customHeight="1" x14ac:dyDescent="0.3">
      <c r="A103" s="80">
        <v>44223</v>
      </c>
      <c r="B103" s="7">
        <v>31.361000000000001</v>
      </c>
      <c r="C103" s="7">
        <v>17253000</v>
      </c>
      <c r="D103" s="78">
        <f t="shared" si="2"/>
        <v>-4.0016514752119203E-3</v>
      </c>
      <c r="E103" s="90">
        <f t="shared" si="3"/>
        <v>392.99498746867152</v>
      </c>
    </row>
    <row r="104" spans="1:5" ht="15.75" customHeight="1" x14ac:dyDescent="0.3">
      <c r="A104" s="80">
        <v>44222</v>
      </c>
      <c r="B104" s="7">
        <v>31.486999999999998</v>
      </c>
      <c r="C104" s="7">
        <v>9805200</v>
      </c>
      <c r="D104" s="78">
        <f t="shared" si="2"/>
        <v>-4.7291953019423683E-2</v>
      </c>
      <c r="E104" s="90">
        <f t="shared" si="3"/>
        <v>394.57393483709257</v>
      </c>
    </row>
    <row r="105" spans="1:5" ht="15.75" customHeight="1" x14ac:dyDescent="0.3">
      <c r="A105" s="80">
        <v>44221</v>
      </c>
      <c r="B105" s="7">
        <v>33.049999</v>
      </c>
      <c r="C105" s="7">
        <v>12350800</v>
      </c>
      <c r="D105" s="78">
        <f t="shared" si="2"/>
        <v>-4.0638663551853083E-2</v>
      </c>
      <c r="E105" s="90">
        <f t="shared" si="3"/>
        <v>414.16038847117778</v>
      </c>
    </row>
    <row r="106" spans="1:5" ht="15.75" customHeight="1" x14ac:dyDescent="0.3">
      <c r="A106" s="80">
        <v>44218</v>
      </c>
      <c r="B106" s="7">
        <v>34.450001</v>
      </c>
      <c r="C106" s="7">
        <v>17121300</v>
      </c>
      <c r="D106" s="78">
        <f t="shared" si="2"/>
        <v>7.8753783583960679E-2</v>
      </c>
      <c r="E106" s="90">
        <f t="shared" si="3"/>
        <v>431.70427318295725</v>
      </c>
    </row>
    <row r="107" spans="1:5" ht="15.75" customHeight="1" x14ac:dyDescent="0.3">
      <c r="A107" s="80">
        <v>44217</v>
      </c>
      <c r="B107" s="7">
        <v>31.934999000000001</v>
      </c>
      <c r="C107" s="7">
        <v>28642400</v>
      </c>
      <c r="D107" s="78">
        <f t="shared" si="2"/>
        <v>-9.6605352000302736E-2</v>
      </c>
      <c r="E107" s="90">
        <f t="shared" si="3"/>
        <v>400.18795739348354</v>
      </c>
    </row>
    <row r="108" spans="1:5" ht="15.75" customHeight="1" x14ac:dyDescent="0.3">
      <c r="A108" s="80">
        <v>44216</v>
      </c>
      <c r="B108" s="7">
        <v>35.349997999999999</v>
      </c>
      <c r="C108" s="7">
        <v>19223700</v>
      </c>
      <c r="D108" s="78">
        <f t="shared" si="2"/>
        <v>-7.1081382209959298E-2</v>
      </c>
      <c r="E108" s="90">
        <f t="shared" si="3"/>
        <v>442.982431077694</v>
      </c>
    </row>
    <row r="109" spans="1:5" ht="15.75" customHeight="1" x14ac:dyDescent="0.3">
      <c r="A109" s="80">
        <v>44215</v>
      </c>
      <c r="B109" s="7">
        <v>38.055</v>
      </c>
      <c r="C109" s="7">
        <v>14874600</v>
      </c>
      <c r="D109" s="78">
        <f t="shared" si="2"/>
        <v>-3.2663955261820088E-2</v>
      </c>
      <c r="E109" s="90">
        <f t="shared" si="3"/>
        <v>476.87969924812006</v>
      </c>
    </row>
    <row r="110" spans="1:5" ht="15.75" customHeight="1" x14ac:dyDescent="0.3">
      <c r="A110" s="80">
        <v>44211</v>
      </c>
      <c r="B110" s="7">
        <v>39.340000000000003</v>
      </c>
      <c r="C110" s="7">
        <v>18059000</v>
      </c>
      <c r="D110" s="78">
        <f t="shared" si="2"/>
        <v>-9.6255435245932164E-2</v>
      </c>
      <c r="E110" s="90">
        <f t="shared" si="3"/>
        <v>492.98245614035068</v>
      </c>
    </row>
    <row r="111" spans="1:5" ht="15.75" customHeight="1" x14ac:dyDescent="0.3">
      <c r="A111" s="80">
        <v>44210</v>
      </c>
      <c r="B111" s="7">
        <v>43.529998999999997</v>
      </c>
      <c r="C111" s="7">
        <v>13053600</v>
      </c>
      <c r="D111" s="78">
        <f t="shared" si="2"/>
        <v>7.8810437611421813E-2</v>
      </c>
      <c r="E111" s="90">
        <f t="shared" si="3"/>
        <v>545.48870927318262</v>
      </c>
    </row>
    <row r="112" spans="1:5" ht="15.75" customHeight="1" x14ac:dyDescent="0.3">
      <c r="A112" s="80">
        <v>44209</v>
      </c>
      <c r="B112" s="7">
        <v>40.349997999999999</v>
      </c>
      <c r="C112" s="7">
        <v>12375600</v>
      </c>
      <c r="D112" s="78">
        <f t="shared" si="2"/>
        <v>3.6742036831553859E-2</v>
      </c>
      <c r="E112" s="90">
        <f t="shared" si="3"/>
        <v>505.63907268170396</v>
      </c>
    </row>
    <row r="113" spans="1:5" ht="15.75" customHeight="1" x14ac:dyDescent="0.3">
      <c r="A113" s="80">
        <v>44208</v>
      </c>
      <c r="B113" s="7">
        <v>38.919998</v>
      </c>
      <c r="C113" s="7">
        <v>16079400</v>
      </c>
      <c r="D113" s="78">
        <f t="shared" si="2"/>
        <v>4.0641602104727115E-2</v>
      </c>
      <c r="E113" s="90">
        <f t="shared" si="3"/>
        <v>487.71927318295707</v>
      </c>
    </row>
    <row r="114" spans="1:5" ht="15.75" customHeight="1" x14ac:dyDescent="0.3">
      <c r="A114" s="80">
        <v>44207</v>
      </c>
      <c r="B114" s="7">
        <v>37.400002000000001</v>
      </c>
      <c r="C114" s="7">
        <v>39773900</v>
      </c>
      <c r="D114" s="78">
        <f t="shared" si="2"/>
        <v>-0.15803683737221241</v>
      </c>
      <c r="E114" s="90">
        <f t="shared" si="3"/>
        <v>468.67170426065132</v>
      </c>
    </row>
    <row r="115" spans="1:5" ht="15.75" customHeight="1" x14ac:dyDescent="0.3">
      <c r="A115" s="80">
        <v>44204</v>
      </c>
      <c r="B115" s="7">
        <v>44.419998</v>
      </c>
      <c r="C115" s="7">
        <v>23125700</v>
      </c>
      <c r="D115" s="78">
        <f t="shared" si="2"/>
        <v>-1.2230442245264928E-2</v>
      </c>
      <c r="E115" s="90">
        <f t="shared" si="3"/>
        <v>556.64157894736809</v>
      </c>
    </row>
    <row r="116" spans="1:5" ht="15.75" customHeight="1" x14ac:dyDescent="0.3">
      <c r="A116" s="80">
        <v>44203</v>
      </c>
      <c r="B116" s="7">
        <v>44.970001000000003</v>
      </c>
      <c r="C116" s="7">
        <v>32619300</v>
      </c>
      <c r="D116" s="78">
        <f t="shared" si="2"/>
        <v>2.367404962440256E-2</v>
      </c>
      <c r="E116" s="90">
        <f t="shared" si="3"/>
        <v>563.53384711779427</v>
      </c>
    </row>
    <row r="117" spans="1:5" ht="15.75" customHeight="1" x14ac:dyDescent="0.3">
      <c r="A117" s="80">
        <v>44202</v>
      </c>
      <c r="B117" s="7">
        <v>43.93</v>
      </c>
      <c r="C117" s="7">
        <v>40502900</v>
      </c>
      <c r="D117" s="78">
        <f t="shared" si="2"/>
        <v>0.11469170261354988</v>
      </c>
      <c r="E117" s="90">
        <f t="shared" si="3"/>
        <v>550.50125313283183</v>
      </c>
    </row>
    <row r="118" spans="1:5" ht="15.75" customHeight="1" x14ac:dyDescent="0.3">
      <c r="A118" s="80">
        <v>44201</v>
      </c>
      <c r="B118" s="7">
        <v>39.409999999999997</v>
      </c>
      <c r="C118" s="7">
        <v>19229000</v>
      </c>
      <c r="D118" s="78">
        <f t="shared" si="2"/>
        <v>0.12343209102439601</v>
      </c>
      <c r="E118" s="90">
        <f t="shared" si="3"/>
        <v>493.85964912280679</v>
      </c>
    </row>
    <row r="119" spans="1:5" ht="15.75" customHeight="1" x14ac:dyDescent="0.3">
      <c r="A119" s="80">
        <v>44200</v>
      </c>
      <c r="B119" s="7">
        <v>35.080002</v>
      </c>
      <c r="C119" s="7">
        <v>22817800</v>
      </c>
      <c r="D119" s="78">
        <f t="shared" si="2"/>
        <v>9.6250062500000011E-2</v>
      </c>
      <c r="E119" s="90">
        <f t="shared" si="3"/>
        <v>439.59902255639082</v>
      </c>
    </row>
    <row r="120" spans="1:5" ht="15.75" customHeight="1" x14ac:dyDescent="0.3">
      <c r="A120" s="80">
        <v>44196</v>
      </c>
      <c r="B120" s="7">
        <v>32</v>
      </c>
      <c r="C120" s="7">
        <v>14220900</v>
      </c>
      <c r="D120" s="78">
        <f t="shared" si="2"/>
        <v>-2.7355682227618083E-2</v>
      </c>
      <c r="E120" s="90">
        <f t="shared" si="3"/>
        <v>401.00250626566401</v>
      </c>
    </row>
    <row r="121" spans="1:5" ht="15.75" customHeight="1" x14ac:dyDescent="0.3">
      <c r="A121" s="80">
        <v>44195</v>
      </c>
      <c r="B121" s="7">
        <v>32.900002000000001</v>
      </c>
      <c r="C121" s="7">
        <v>18116500</v>
      </c>
      <c r="D121" s="78">
        <f t="shared" si="2"/>
        <v>9.3750066489361794E-2</v>
      </c>
      <c r="E121" s="90">
        <f t="shared" si="3"/>
        <v>412.28072681704242</v>
      </c>
    </row>
    <row r="122" spans="1:5" ht="15.75" customHeight="1" x14ac:dyDescent="0.3">
      <c r="A122" s="80">
        <v>44194</v>
      </c>
      <c r="B122" s="7">
        <v>30.08</v>
      </c>
      <c r="C122" s="7">
        <v>16651800</v>
      </c>
      <c r="D122" s="78">
        <f t="shared" si="2"/>
        <v>-1.2151099765152829E-2</v>
      </c>
      <c r="E122" s="90">
        <f t="shared" si="3"/>
        <v>376.94235588972413</v>
      </c>
    </row>
    <row r="123" spans="1:5" ht="15.75" customHeight="1" x14ac:dyDescent="0.3">
      <c r="A123" s="80">
        <v>44193</v>
      </c>
      <c r="B123" s="7">
        <v>30.450001</v>
      </c>
      <c r="C123" s="7">
        <v>19499400</v>
      </c>
      <c r="D123" s="78">
        <f t="shared" si="2"/>
        <v>0.11334555758683718</v>
      </c>
      <c r="E123" s="90">
        <f t="shared" si="3"/>
        <v>381.57895989974924</v>
      </c>
    </row>
    <row r="124" spans="1:5" ht="15.75" customHeight="1" x14ac:dyDescent="0.3">
      <c r="A124" s="80">
        <v>44189</v>
      </c>
      <c r="B124" s="7">
        <v>27.35</v>
      </c>
      <c r="C124" s="7">
        <v>12591200</v>
      </c>
      <c r="D124" s="78">
        <f t="shared" si="2"/>
        <v>-5.2977806543552886E-2</v>
      </c>
      <c r="E124" s="90">
        <f t="shared" si="3"/>
        <v>342.73182957393476</v>
      </c>
    </row>
    <row r="125" spans="1:5" ht="15.75" customHeight="1" x14ac:dyDescent="0.3">
      <c r="A125" s="80">
        <v>44188</v>
      </c>
      <c r="B125" s="7">
        <v>28.879999000000002</v>
      </c>
      <c r="C125" s="7">
        <v>11054700</v>
      </c>
      <c r="D125" s="78">
        <f t="shared" si="2"/>
        <v>-4.9687398805113414E-2</v>
      </c>
      <c r="E125" s="90">
        <f t="shared" si="3"/>
        <v>361.9047493734335</v>
      </c>
    </row>
    <row r="126" spans="1:5" ht="15.75" customHeight="1" x14ac:dyDescent="0.3">
      <c r="A126" s="80">
        <v>44187</v>
      </c>
      <c r="B126" s="7">
        <v>30.389999</v>
      </c>
      <c r="C126" s="7">
        <v>12181300</v>
      </c>
      <c r="D126" s="78">
        <f t="shared" si="2"/>
        <v>-1.4271845604930222E-2</v>
      </c>
      <c r="E126" s="90">
        <f t="shared" si="3"/>
        <v>380.82705513784452</v>
      </c>
    </row>
    <row r="127" spans="1:5" ht="15.75" customHeight="1" x14ac:dyDescent="0.3">
      <c r="A127" s="80">
        <v>44186</v>
      </c>
      <c r="B127" s="7">
        <v>30.83</v>
      </c>
      <c r="C127" s="7">
        <v>18936700</v>
      </c>
      <c r="D127" s="78">
        <f t="shared" si="2"/>
        <v>4.579375848032563E-2</v>
      </c>
      <c r="E127" s="90">
        <f t="shared" si="3"/>
        <v>386.34085213032569</v>
      </c>
    </row>
    <row r="128" spans="1:5" ht="15.75" customHeight="1" x14ac:dyDescent="0.3">
      <c r="A128" s="80">
        <v>44183</v>
      </c>
      <c r="B128" s="7">
        <v>29.48</v>
      </c>
      <c r="C128" s="7">
        <v>11082800</v>
      </c>
      <c r="D128" s="78">
        <f t="shared" si="2"/>
        <v>4.353982300884951E-2</v>
      </c>
      <c r="E128" s="90">
        <f t="shared" si="3"/>
        <v>369.42355889724297</v>
      </c>
    </row>
    <row r="129" spans="1:5" ht="15.75" customHeight="1" x14ac:dyDescent="0.3">
      <c r="A129" s="80">
        <v>44182</v>
      </c>
      <c r="B129" s="7">
        <v>28.25</v>
      </c>
      <c r="C129" s="7">
        <v>28695100</v>
      </c>
      <c r="D129" s="78">
        <f t="shared" si="2"/>
        <v>9.4537043569819623E-2</v>
      </c>
      <c r="E129" s="90">
        <f t="shared" si="3"/>
        <v>354.01002506265655</v>
      </c>
    </row>
    <row r="130" spans="1:5" ht="15.75" customHeight="1" x14ac:dyDescent="0.3">
      <c r="A130" s="80">
        <v>44181</v>
      </c>
      <c r="B130" s="7">
        <v>25.809999000000001</v>
      </c>
      <c r="C130" s="7">
        <v>18561500</v>
      </c>
      <c r="D130" s="78">
        <f t="shared" ref="D130:D193" si="4">B130/B131-1</f>
        <v>0.10986885013411518</v>
      </c>
      <c r="E130" s="90">
        <f t="shared" ref="E130:E193" si="5">E131*(1+D130)</f>
        <v>323.43357142857133</v>
      </c>
    </row>
    <row r="131" spans="1:5" ht="15.75" customHeight="1" x14ac:dyDescent="0.3">
      <c r="A131" s="80">
        <v>44180</v>
      </c>
      <c r="B131" s="7">
        <v>23.254999000000002</v>
      </c>
      <c r="C131" s="7">
        <v>8883900</v>
      </c>
      <c r="D131" s="78">
        <f t="shared" si="4"/>
        <v>4.4229860799281706E-2</v>
      </c>
      <c r="E131" s="90">
        <f t="shared" si="5"/>
        <v>291.41602756892223</v>
      </c>
    </row>
    <row r="132" spans="1:5" ht="15.75" customHeight="1" x14ac:dyDescent="0.3">
      <c r="A132" s="80">
        <v>44179</v>
      </c>
      <c r="B132" s="7">
        <v>22.27</v>
      </c>
      <c r="C132" s="7">
        <v>9285700</v>
      </c>
      <c r="D132" s="78">
        <f t="shared" si="4"/>
        <v>8.0543373093480142E-2</v>
      </c>
      <c r="E132" s="90">
        <f t="shared" si="5"/>
        <v>279.07268170426056</v>
      </c>
    </row>
    <row r="133" spans="1:5" ht="15.75" customHeight="1" x14ac:dyDescent="0.3">
      <c r="A133" s="80">
        <v>44176</v>
      </c>
      <c r="B133" s="7">
        <v>20.610001</v>
      </c>
      <c r="C133" s="7">
        <v>8764800</v>
      </c>
      <c r="D133" s="78">
        <f t="shared" si="4"/>
        <v>-4.0055800654671736E-2</v>
      </c>
      <c r="E133" s="90">
        <f t="shared" si="5"/>
        <v>258.27068922305756</v>
      </c>
    </row>
    <row r="134" spans="1:5" ht="15.75" customHeight="1" x14ac:dyDescent="0.3">
      <c r="A134" s="80">
        <v>44175</v>
      </c>
      <c r="B134" s="7">
        <v>21.469999000000001</v>
      </c>
      <c r="C134" s="7">
        <v>12444200</v>
      </c>
      <c r="D134" s="78">
        <f t="shared" si="4"/>
        <v>6.9755804683607536E-2</v>
      </c>
      <c r="E134" s="90">
        <f t="shared" si="5"/>
        <v>269.04760651629067</v>
      </c>
    </row>
    <row r="135" spans="1:5" ht="15.75" customHeight="1" x14ac:dyDescent="0.3">
      <c r="A135" s="80">
        <v>44174</v>
      </c>
      <c r="B135" s="7">
        <v>20.07</v>
      </c>
      <c r="C135" s="7">
        <v>13717000</v>
      </c>
      <c r="D135" s="78">
        <f t="shared" si="4"/>
        <v>-4.2461786376993604E-2</v>
      </c>
      <c r="E135" s="90">
        <f t="shared" si="5"/>
        <v>251.50375939849613</v>
      </c>
    </row>
    <row r="136" spans="1:5" ht="15.75" customHeight="1" x14ac:dyDescent="0.3">
      <c r="A136" s="80">
        <v>44173</v>
      </c>
      <c r="B136" s="7">
        <v>20.959999</v>
      </c>
      <c r="C136" s="7">
        <v>13771300</v>
      </c>
      <c r="D136" s="78">
        <f t="shared" si="4"/>
        <v>-6.6785399233544096E-2</v>
      </c>
      <c r="E136" s="90">
        <f t="shared" si="5"/>
        <v>262.6566290726816</v>
      </c>
    </row>
    <row r="137" spans="1:5" ht="15.75" customHeight="1" x14ac:dyDescent="0.3">
      <c r="A137" s="80">
        <v>44172</v>
      </c>
      <c r="B137" s="7">
        <v>22.459999</v>
      </c>
      <c r="C137" s="7">
        <v>10694000</v>
      </c>
      <c r="D137" s="78">
        <f t="shared" si="4"/>
        <v>-3.2730406233006382E-2</v>
      </c>
      <c r="E137" s="90">
        <f t="shared" si="5"/>
        <v>281.4536215538846</v>
      </c>
    </row>
    <row r="138" spans="1:5" ht="15.75" customHeight="1" x14ac:dyDescent="0.3">
      <c r="A138" s="80">
        <v>44169</v>
      </c>
      <c r="B138" s="7">
        <v>23.219999000000001</v>
      </c>
      <c r="C138" s="7">
        <v>10496100</v>
      </c>
      <c r="D138" s="78">
        <f t="shared" si="4"/>
        <v>-3.2500041666666646E-2</v>
      </c>
      <c r="E138" s="90">
        <f t="shared" si="5"/>
        <v>290.97743107769412</v>
      </c>
    </row>
    <row r="139" spans="1:5" ht="15.75" customHeight="1" x14ac:dyDescent="0.3">
      <c r="A139" s="80">
        <v>44168</v>
      </c>
      <c r="B139" s="7">
        <v>24</v>
      </c>
      <c r="C139" s="7">
        <v>9490200</v>
      </c>
      <c r="D139" s="78">
        <f t="shared" si="4"/>
        <v>2.6079565031191354E-2</v>
      </c>
      <c r="E139" s="90">
        <f t="shared" si="5"/>
        <v>300.75187969924798</v>
      </c>
    </row>
    <row r="140" spans="1:5" ht="15.75" customHeight="1" x14ac:dyDescent="0.3">
      <c r="A140" s="80">
        <v>44167</v>
      </c>
      <c r="B140" s="7">
        <v>23.389999</v>
      </c>
      <c r="C140" s="7">
        <v>8531900</v>
      </c>
      <c r="D140" s="78">
        <f t="shared" si="4"/>
        <v>-1.4743091828138155E-2</v>
      </c>
      <c r="E140" s="90">
        <f t="shared" si="5"/>
        <v>293.10775689223044</v>
      </c>
    </row>
    <row r="141" spans="1:5" ht="15.75" customHeight="1" x14ac:dyDescent="0.3">
      <c r="A141" s="80">
        <v>44166</v>
      </c>
      <c r="B141" s="7">
        <v>23.74</v>
      </c>
      <c r="C141" s="7">
        <v>16040800</v>
      </c>
      <c r="D141" s="78">
        <f t="shared" si="4"/>
        <v>2.3540570837285557E-2</v>
      </c>
      <c r="E141" s="90">
        <f t="shared" si="5"/>
        <v>297.49373433583946</v>
      </c>
    </row>
    <row r="142" spans="1:5" ht="15.75" customHeight="1" x14ac:dyDescent="0.3">
      <c r="A142" s="80">
        <v>44165</v>
      </c>
      <c r="B142" s="7">
        <v>23.193999999999999</v>
      </c>
      <c r="C142" s="7">
        <v>20670000</v>
      </c>
      <c r="D142" s="78">
        <f t="shared" si="4"/>
        <v>0.23143091220764056</v>
      </c>
      <c r="E142" s="90">
        <f t="shared" si="5"/>
        <v>290.65162907268154</v>
      </c>
    </row>
    <row r="143" spans="1:5" ht="15.75" customHeight="1" x14ac:dyDescent="0.3">
      <c r="A143" s="80">
        <v>44162</v>
      </c>
      <c r="B143" s="7">
        <v>18.834999</v>
      </c>
      <c r="C143" s="7">
        <v>21926800</v>
      </c>
      <c r="D143" s="78">
        <f t="shared" si="4"/>
        <v>-9.7292163910855489E-2</v>
      </c>
      <c r="E143" s="90">
        <f t="shared" si="5"/>
        <v>236.02755639097734</v>
      </c>
    </row>
    <row r="144" spans="1:5" ht="15.75" customHeight="1" x14ac:dyDescent="0.3">
      <c r="A144" s="80">
        <v>44160</v>
      </c>
      <c r="B144" s="7">
        <v>20.864999999999998</v>
      </c>
      <c r="C144" s="7">
        <v>17520300</v>
      </c>
      <c r="D144" s="78">
        <f t="shared" si="4"/>
        <v>-6.6860506848814616E-2</v>
      </c>
      <c r="E144" s="90">
        <f t="shared" si="5"/>
        <v>261.4661654135337</v>
      </c>
    </row>
    <row r="145" spans="1:5" ht="15.75" customHeight="1" x14ac:dyDescent="0.3">
      <c r="A145" s="80">
        <v>44159</v>
      </c>
      <c r="B145" s="7">
        <v>22.360001</v>
      </c>
      <c r="C145" s="7">
        <v>17478500</v>
      </c>
      <c r="D145" s="78">
        <f t="shared" si="4"/>
        <v>1.0393222340407737E-2</v>
      </c>
      <c r="E145" s="90">
        <f t="shared" si="5"/>
        <v>280.20051378446101</v>
      </c>
    </row>
    <row r="146" spans="1:5" ht="15.75" customHeight="1" x14ac:dyDescent="0.3">
      <c r="A146" s="80">
        <v>44158</v>
      </c>
      <c r="B146" s="7">
        <v>22.129999000000002</v>
      </c>
      <c r="C146" s="7">
        <v>15280500</v>
      </c>
      <c r="D146" s="78">
        <f t="shared" si="4"/>
        <v>4.1902024482109335E-2</v>
      </c>
      <c r="E146" s="90">
        <f t="shared" si="5"/>
        <v>277.31828320801992</v>
      </c>
    </row>
    <row r="147" spans="1:5" ht="15.75" customHeight="1" x14ac:dyDescent="0.3">
      <c r="A147" s="80">
        <v>44155</v>
      </c>
      <c r="B147" s="7">
        <v>21.24</v>
      </c>
      <c r="C147" s="7">
        <v>14489600</v>
      </c>
      <c r="D147" s="78">
        <f t="shared" si="4"/>
        <v>5.671641791044757E-2</v>
      </c>
      <c r="E147" s="90">
        <f t="shared" si="5"/>
        <v>266.16541353383445</v>
      </c>
    </row>
    <row r="148" spans="1:5" ht="15.75" customHeight="1" x14ac:dyDescent="0.3">
      <c r="A148" s="80">
        <v>44154</v>
      </c>
      <c r="B148" s="7">
        <v>20.100000000000001</v>
      </c>
      <c r="C148" s="7">
        <v>10530700</v>
      </c>
      <c r="D148" s="78">
        <f t="shared" si="4"/>
        <v>2.3421640703749524E-2</v>
      </c>
      <c r="E148" s="90">
        <f t="shared" si="5"/>
        <v>251.8796992481202</v>
      </c>
    </row>
    <row r="149" spans="1:5" ht="15.75" customHeight="1" x14ac:dyDescent="0.3">
      <c r="A149" s="80">
        <v>44153</v>
      </c>
      <c r="B149" s="7">
        <v>19.639999</v>
      </c>
      <c r="C149" s="7">
        <v>19981700</v>
      </c>
      <c r="D149" s="78">
        <f t="shared" si="4"/>
        <v>-2.5793700396825381E-2</v>
      </c>
      <c r="E149" s="90">
        <f t="shared" si="5"/>
        <v>246.11527568922295</v>
      </c>
    </row>
    <row r="150" spans="1:5" ht="15.75" customHeight="1" x14ac:dyDescent="0.3">
      <c r="A150" s="80">
        <v>44152</v>
      </c>
      <c r="B150" s="7">
        <v>20.16</v>
      </c>
      <c r="C150" s="7">
        <v>16475400</v>
      </c>
      <c r="D150" s="78">
        <f t="shared" si="4"/>
        <v>6.8928893482031128E-2</v>
      </c>
      <c r="E150" s="90">
        <f t="shared" si="5"/>
        <v>252.6315789473683</v>
      </c>
    </row>
    <row r="151" spans="1:5" ht="15.75" customHeight="1" x14ac:dyDescent="0.3">
      <c r="A151" s="80">
        <v>44151</v>
      </c>
      <c r="B151" s="7">
        <v>18.860001</v>
      </c>
      <c r="C151" s="7">
        <v>11713300</v>
      </c>
      <c r="D151" s="78">
        <f t="shared" si="4"/>
        <v>5.0111472723356032E-2</v>
      </c>
      <c r="E151" s="90">
        <f t="shared" si="5"/>
        <v>236.34086466165402</v>
      </c>
    </row>
    <row r="152" spans="1:5" ht="15.75" customHeight="1" x14ac:dyDescent="0.3">
      <c r="A152" s="80">
        <v>44148</v>
      </c>
      <c r="B152" s="7">
        <v>17.959999</v>
      </c>
      <c r="C152" s="7">
        <v>8926400</v>
      </c>
      <c r="D152" s="78">
        <f t="shared" si="4"/>
        <v>-1.5350932017543784E-2</v>
      </c>
      <c r="E152" s="90">
        <f t="shared" si="5"/>
        <v>225.06264411027556</v>
      </c>
    </row>
    <row r="153" spans="1:5" ht="15.75" customHeight="1" x14ac:dyDescent="0.3">
      <c r="A153" s="80">
        <v>44147</v>
      </c>
      <c r="B153" s="7">
        <v>18.239999999999998</v>
      </c>
      <c r="C153" s="7">
        <v>9924000</v>
      </c>
      <c r="D153" s="78">
        <f t="shared" si="4"/>
        <v>4.0798858773181124E-2</v>
      </c>
      <c r="E153" s="90">
        <f t="shared" si="5"/>
        <v>228.57142857142841</v>
      </c>
    </row>
    <row r="154" spans="1:5" ht="15.75" customHeight="1" x14ac:dyDescent="0.3">
      <c r="A154" s="80">
        <v>44146</v>
      </c>
      <c r="B154" s="7">
        <v>17.524999999999999</v>
      </c>
      <c r="C154" s="7">
        <v>9917500</v>
      </c>
      <c r="D154" s="78">
        <f t="shared" si="4"/>
        <v>6.1477892186553307E-2</v>
      </c>
      <c r="E154" s="90">
        <f t="shared" si="5"/>
        <v>219.61152882205499</v>
      </c>
    </row>
    <row r="155" spans="1:5" ht="15.75" customHeight="1" x14ac:dyDescent="0.3">
      <c r="A155" s="80">
        <v>44145</v>
      </c>
      <c r="B155" s="7">
        <v>16.510000000000002</v>
      </c>
      <c r="C155" s="7">
        <v>6328400</v>
      </c>
      <c r="D155" s="78">
        <f t="shared" si="4"/>
        <v>-3.3937975424224609E-2</v>
      </c>
      <c r="E155" s="90">
        <f t="shared" si="5"/>
        <v>206.89223057644102</v>
      </c>
    </row>
    <row r="156" spans="1:5" ht="15.75" customHeight="1" x14ac:dyDescent="0.3">
      <c r="A156" s="80">
        <v>44144</v>
      </c>
      <c r="B156" s="7">
        <v>17.09</v>
      </c>
      <c r="C156" s="7">
        <v>15012400</v>
      </c>
      <c r="D156" s="78">
        <f t="shared" si="4"/>
        <v>-2.5655699791579223E-2</v>
      </c>
      <c r="E156" s="90">
        <f t="shared" si="5"/>
        <v>214.16040100250618</v>
      </c>
    </row>
    <row r="157" spans="1:5" ht="15.75" customHeight="1" x14ac:dyDescent="0.3">
      <c r="A157" s="80">
        <v>44141</v>
      </c>
      <c r="B157" s="7">
        <v>17.540001</v>
      </c>
      <c r="C157" s="7">
        <v>10274700</v>
      </c>
      <c r="D157" s="78">
        <f t="shared" si="4"/>
        <v>1.5634105385060826E-2</v>
      </c>
      <c r="E157" s="90">
        <f t="shared" si="5"/>
        <v>219.79951127819538</v>
      </c>
    </row>
    <row r="158" spans="1:5" ht="15.75" customHeight="1" x14ac:dyDescent="0.3">
      <c r="A158" s="80">
        <v>44140</v>
      </c>
      <c r="B158" s="7">
        <v>17.27</v>
      </c>
      <c r="C158" s="7">
        <v>14945900</v>
      </c>
      <c r="D158" s="78">
        <f t="shared" si="4"/>
        <v>8.8216761184625181E-2</v>
      </c>
      <c r="E158" s="90">
        <f t="shared" si="5"/>
        <v>216.41604010025051</v>
      </c>
    </row>
    <row r="159" spans="1:5" ht="15.75" customHeight="1" x14ac:dyDescent="0.3">
      <c r="A159" s="80">
        <v>44139</v>
      </c>
      <c r="B159" s="7">
        <v>15.87</v>
      </c>
      <c r="C159" s="7">
        <v>7990700</v>
      </c>
      <c r="D159" s="78">
        <f t="shared" si="4"/>
        <v>2.9182879377431803E-2</v>
      </c>
      <c r="E159" s="90">
        <f t="shared" si="5"/>
        <v>198.87218045112769</v>
      </c>
    </row>
    <row r="160" spans="1:5" ht="15.75" customHeight="1" x14ac:dyDescent="0.3">
      <c r="A160" s="80">
        <v>44138</v>
      </c>
      <c r="B160" s="7">
        <v>15.42</v>
      </c>
      <c r="C160" s="7">
        <v>6488100</v>
      </c>
      <c r="D160" s="78">
        <f t="shared" si="4"/>
        <v>-5.8027079303675233E-3</v>
      </c>
      <c r="E160" s="90">
        <f t="shared" si="5"/>
        <v>193.23308270676682</v>
      </c>
    </row>
    <row r="161" spans="1:5" ht="15.75" customHeight="1" x14ac:dyDescent="0.3">
      <c r="A161" s="80">
        <v>44137</v>
      </c>
      <c r="B161" s="7">
        <v>15.51</v>
      </c>
      <c r="C161" s="7">
        <v>6149200</v>
      </c>
      <c r="D161" s="78">
        <f t="shared" si="4"/>
        <v>8.4525357607281304E-3</v>
      </c>
      <c r="E161" s="90">
        <f t="shared" si="5"/>
        <v>194.36090225563902</v>
      </c>
    </row>
    <row r="162" spans="1:5" ht="15.75" customHeight="1" x14ac:dyDescent="0.3">
      <c r="A162" s="80">
        <v>44134</v>
      </c>
      <c r="B162" s="7">
        <v>15.38</v>
      </c>
      <c r="C162" s="7">
        <v>6947600</v>
      </c>
      <c r="D162" s="78">
        <f t="shared" si="4"/>
        <v>7.8636959370905757E-3</v>
      </c>
      <c r="E162" s="90">
        <f t="shared" si="5"/>
        <v>192.73182957393479</v>
      </c>
    </row>
    <row r="163" spans="1:5" ht="15.75" customHeight="1" x14ac:dyDescent="0.3">
      <c r="A163" s="80">
        <v>44133</v>
      </c>
      <c r="B163" s="7">
        <v>15.26</v>
      </c>
      <c r="C163" s="7">
        <v>7717500</v>
      </c>
      <c r="D163" s="78">
        <f t="shared" si="4"/>
        <v>2.3474178403755763E-2</v>
      </c>
      <c r="E163" s="90">
        <f t="shared" si="5"/>
        <v>191.22807017543852</v>
      </c>
    </row>
    <row r="164" spans="1:5" ht="15.75" customHeight="1" x14ac:dyDescent="0.3">
      <c r="A164" s="80">
        <v>44132</v>
      </c>
      <c r="B164" s="7">
        <v>14.91</v>
      </c>
      <c r="C164" s="7">
        <v>11478000</v>
      </c>
      <c r="D164" s="78">
        <f t="shared" si="4"/>
        <v>-4.8500319081046572E-2</v>
      </c>
      <c r="E164" s="90">
        <f t="shared" si="5"/>
        <v>186.84210526315783</v>
      </c>
    </row>
    <row r="165" spans="1:5" ht="15.75" customHeight="1" x14ac:dyDescent="0.3">
      <c r="A165" s="80">
        <v>44131</v>
      </c>
      <c r="B165" s="7">
        <v>15.67</v>
      </c>
      <c r="C165" s="7">
        <v>14293100</v>
      </c>
      <c r="D165" s="78">
        <f t="shared" si="4"/>
        <v>8.9707927677329602E-2</v>
      </c>
      <c r="E165" s="90">
        <f t="shared" si="5"/>
        <v>196.36591478696735</v>
      </c>
    </row>
    <row r="166" spans="1:5" ht="15.75" customHeight="1" x14ac:dyDescent="0.3">
      <c r="A166" s="80">
        <v>44130</v>
      </c>
      <c r="B166" s="7">
        <v>14.38</v>
      </c>
      <c r="C166" s="7">
        <v>9812000</v>
      </c>
      <c r="D166" s="78">
        <f t="shared" si="4"/>
        <v>0</v>
      </c>
      <c r="E166" s="90">
        <f t="shared" si="5"/>
        <v>180.20050125313278</v>
      </c>
    </row>
    <row r="167" spans="1:5" ht="15.75" customHeight="1" x14ac:dyDescent="0.3">
      <c r="A167" s="80">
        <v>44127</v>
      </c>
      <c r="B167" s="7">
        <v>14.38</v>
      </c>
      <c r="C167" s="7">
        <v>6830900</v>
      </c>
      <c r="D167" s="78">
        <f t="shared" si="4"/>
        <v>-1.6752136752136715E-2</v>
      </c>
      <c r="E167" s="90">
        <f t="shared" si="5"/>
        <v>180.20050125313278</v>
      </c>
    </row>
    <row r="168" spans="1:5" ht="15.75" customHeight="1" x14ac:dyDescent="0.3">
      <c r="A168" s="80">
        <v>44126</v>
      </c>
      <c r="B168" s="7">
        <v>14.625</v>
      </c>
      <c r="C168" s="7">
        <v>10844400</v>
      </c>
      <c r="D168" s="78">
        <f t="shared" si="4"/>
        <v>2.3084994753410193E-2</v>
      </c>
      <c r="E168" s="90">
        <f t="shared" si="5"/>
        <v>183.27067669172928</v>
      </c>
    </row>
    <row r="169" spans="1:5" ht="15.75" customHeight="1" x14ac:dyDescent="0.3">
      <c r="A169" s="80">
        <v>44125</v>
      </c>
      <c r="B169" s="7">
        <v>14.295</v>
      </c>
      <c r="C169" s="7">
        <v>16042500</v>
      </c>
      <c r="D169" s="78">
        <f t="shared" si="4"/>
        <v>7.4408117249154415E-2</v>
      </c>
      <c r="E169" s="90">
        <f t="shared" si="5"/>
        <v>179.13533834586462</v>
      </c>
    </row>
    <row r="170" spans="1:5" ht="15.75" customHeight="1" x14ac:dyDescent="0.3">
      <c r="A170" s="80">
        <v>44124</v>
      </c>
      <c r="B170" s="7">
        <v>13.305</v>
      </c>
      <c r="C170" s="7">
        <v>7321300</v>
      </c>
      <c r="D170" s="78">
        <f t="shared" si="4"/>
        <v>3.7022603273577426E-2</v>
      </c>
      <c r="E170" s="90">
        <f t="shared" si="5"/>
        <v>166.72932330827064</v>
      </c>
    </row>
    <row r="171" spans="1:5" ht="15.75" customHeight="1" x14ac:dyDescent="0.3">
      <c r="A171" s="80">
        <v>44123</v>
      </c>
      <c r="B171" s="7">
        <v>12.83</v>
      </c>
      <c r="C171" s="7">
        <v>6480300</v>
      </c>
      <c r="D171" s="78">
        <f t="shared" si="4"/>
        <v>3.2180209171359664E-2</v>
      </c>
      <c r="E171" s="90">
        <f t="shared" si="5"/>
        <v>160.7769423558897</v>
      </c>
    </row>
    <row r="172" spans="1:5" ht="15.75" customHeight="1" x14ac:dyDescent="0.3">
      <c r="A172" s="80">
        <v>44120</v>
      </c>
      <c r="B172" s="7">
        <v>12.43</v>
      </c>
      <c r="C172" s="7">
        <v>3541700</v>
      </c>
      <c r="D172" s="78">
        <f t="shared" si="4"/>
        <v>-1.6064257028112205E-3</v>
      </c>
      <c r="E172" s="90">
        <f t="shared" si="5"/>
        <v>155.76441102756888</v>
      </c>
    </row>
    <row r="173" spans="1:5" ht="15.75" customHeight="1" x14ac:dyDescent="0.3">
      <c r="A173" s="80">
        <v>44119</v>
      </c>
      <c r="B173" s="7">
        <v>12.45</v>
      </c>
      <c r="C173" s="7">
        <v>3897200</v>
      </c>
      <c r="D173" s="78">
        <f t="shared" si="4"/>
        <v>2.0491803278688492E-2</v>
      </c>
      <c r="E173" s="90">
        <f t="shared" si="5"/>
        <v>156.01503759398491</v>
      </c>
    </row>
    <row r="174" spans="1:5" ht="15.75" customHeight="1" x14ac:dyDescent="0.3">
      <c r="A174" s="80">
        <v>44118</v>
      </c>
      <c r="B174" s="7">
        <v>12.2</v>
      </c>
      <c r="C174" s="7">
        <v>4796100</v>
      </c>
      <c r="D174" s="78">
        <f t="shared" si="4"/>
        <v>-1.4539579967689953E-2</v>
      </c>
      <c r="E174" s="90">
        <f t="shared" si="5"/>
        <v>152.88220551378441</v>
      </c>
    </row>
    <row r="175" spans="1:5" ht="15.75" customHeight="1" x14ac:dyDescent="0.3">
      <c r="A175" s="80">
        <v>44117</v>
      </c>
      <c r="B175" s="7">
        <v>12.38</v>
      </c>
      <c r="C175" s="7">
        <v>4435000</v>
      </c>
      <c r="D175" s="78">
        <f t="shared" si="4"/>
        <v>-2.2502960915909864E-2</v>
      </c>
      <c r="E175" s="90">
        <f t="shared" si="5"/>
        <v>155.13784461152881</v>
      </c>
    </row>
    <row r="176" spans="1:5" ht="15.75" customHeight="1" x14ac:dyDescent="0.3">
      <c r="A176" s="80">
        <v>44116</v>
      </c>
      <c r="B176" s="7">
        <v>12.664999999999999</v>
      </c>
      <c r="C176" s="7">
        <v>9525100</v>
      </c>
      <c r="D176" s="78">
        <f t="shared" si="4"/>
        <v>7.6040781648258227E-2</v>
      </c>
      <c r="E176" s="90">
        <f t="shared" si="5"/>
        <v>158.70927318295736</v>
      </c>
    </row>
    <row r="177" spans="1:5" ht="15.75" customHeight="1" x14ac:dyDescent="0.3">
      <c r="A177" s="80">
        <v>44113</v>
      </c>
      <c r="B177" s="7">
        <v>11.77</v>
      </c>
      <c r="C177" s="7">
        <v>6581000</v>
      </c>
      <c r="D177" s="78">
        <f t="shared" si="4"/>
        <v>-7.5885328836424737E-3</v>
      </c>
      <c r="E177" s="90">
        <f t="shared" si="5"/>
        <v>147.49373433583958</v>
      </c>
    </row>
    <row r="178" spans="1:5" ht="15.75" customHeight="1" x14ac:dyDescent="0.3">
      <c r="A178" s="80">
        <v>44112</v>
      </c>
      <c r="B178" s="7">
        <v>11.86</v>
      </c>
      <c r="C178" s="7">
        <v>6808000</v>
      </c>
      <c r="D178" s="78">
        <f t="shared" si="4"/>
        <v>8.1130355515040886E-2</v>
      </c>
      <c r="E178" s="90">
        <f t="shared" si="5"/>
        <v>148.62155388471174</v>
      </c>
    </row>
    <row r="179" spans="1:5" ht="15.75" customHeight="1" x14ac:dyDescent="0.3">
      <c r="A179" s="80">
        <v>44111</v>
      </c>
      <c r="B179" s="7">
        <v>10.97</v>
      </c>
      <c r="C179" s="7">
        <v>2491400</v>
      </c>
      <c r="D179" s="78">
        <f t="shared" si="4"/>
        <v>1.152604887044717E-2</v>
      </c>
      <c r="E179" s="90">
        <f t="shared" si="5"/>
        <v>137.46867167919797</v>
      </c>
    </row>
    <row r="180" spans="1:5" ht="15.75" customHeight="1" x14ac:dyDescent="0.3">
      <c r="A180" s="80">
        <v>44110</v>
      </c>
      <c r="B180" s="7">
        <v>10.845000000000001</v>
      </c>
      <c r="C180" s="7">
        <v>3713100</v>
      </c>
      <c r="D180" s="78">
        <f t="shared" si="4"/>
        <v>-3.8563829787233939E-2</v>
      </c>
      <c r="E180" s="90">
        <f t="shared" si="5"/>
        <v>135.90225563909772</v>
      </c>
    </row>
    <row r="181" spans="1:5" ht="15.75" customHeight="1" x14ac:dyDescent="0.3">
      <c r="A181" s="80">
        <v>44109</v>
      </c>
      <c r="B181" s="7">
        <v>11.28</v>
      </c>
      <c r="C181" s="7">
        <v>2245700</v>
      </c>
      <c r="D181" s="78">
        <f t="shared" si="4"/>
        <v>3.8674033149171283E-2</v>
      </c>
      <c r="E181" s="90">
        <f t="shared" si="5"/>
        <v>141.35338345864656</v>
      </c>
    </row>
    <row r="182" spans="1:5" ht="15.75" customHeight="1" x14ac:dyDescent="0.3">
      <c r="A182" s="80">
        <v>44106</v>
      </c>
      <c r="B182" s="7">
        <v>10.86</v>
      </c>
      <c r="C182" s="7">
        <v>4364700</v>
      </c>
      <c r="D182" s="78">
        <f t="shared" si="4"/>
        <v>-9.1996320147191835E-4</v>
      </c>
      <c r="E182" s="90">
        <f t="shared" si="5"/>
        <v>136.09022556390971</v>
      </c>
    </row>
    <row r="183" spans="1:5" ht="15.75" customHeight="1" x14ac:dyDescent="0.3">
      <c r="A183" s="80">
        <v>44105</v>
      </c>
      <c r="B183" s="7">
        <v>10.87</v>
      </c>
      <c r="C183" s="7">
        <v>5354100</v>
      </c>
      <c r="D183" s="78">
        <f t="shared" si="4"/>
        <v>-9.1157702825890308E-3</v>
      </c>
      <c r="E183" s="90">
        <f t="shared" si="5"/>
        <v>136.21553884711773</v>
      </c>
    </row>
    <row r="184" spans="1:5" ht="15.75" customHeight="1" x14ac:dyDescent="0.3">
      <c r="A184" s="80">
        <v>44104</v>
      </c>
      <c r="B184" s="7">
        <v>10.97</v>
      </c>
      <c r="C184" s="7">
        <v>3837200</v>
      </c>
      <c r="D184" s="78">
        <f t="shared" si="4"/>
        <v>-5.4397098821394874E-3</v>
      </c>
      <c r="E184" s="90">
        <f t="shared" si="5"/>
        <v>137.46867167919794</v>
      </c>
    </row>
    <row r="185" spans="1:5" ht="15.75" customHeight="1" x14ac:dyDescent="0.3">
      <c r="A185" s="80">
        <v>44103</v>
      </c>
      <c r="B185" s="7">
        <v>11.03</v>
      </c>
      <c r="C185" s="7">
        <v>3976900</v>
      </c>
      <c r="D185" s="78">
        <f t="shared" si="4"/>
        <v>-1.1648745519713288E-2</v>
      </c>
      <c r="E185" s="90">
        <f t="shared" si="5"/>
        <v>138.22055137844603</v>
      </c>
    </row>
    <row r="186" spans="1:5" ht="15.75" customHeight="1" x14ac:dyDescent="0.3">
      <c r="A186" s="80">
        <v>44102</v>
      </c>
      <c r="B186" s="7">
        <v>11.16</v>
      </c>
      <c r="C186" s="7">
        <v>3950600</v>
      </c>
      <c r="D186" s="78">
        <f t="shared" si="4"/>
        <v>-6.2333036509349959E-3</v>
      </c>
      <c r="E186" s="90">
        <f t="shared" si="5"/>
        <v>139.84962406015029</v>
      </c>
    </row>
    <row r="187" spans="1:5" ht="15.75" customHeight="1" x14ac:dyDescent="0.3">
      <c r="A187" s="80">
        <v>44099</v>
      </c>
      <c r="B187" s="7">
        <v>11.23</v>
      </c>
      <c r="C187" s="7">
        <v>4083700</v>
      </c>
      <c r="D187" s="78">
        <f t="shared" si="4"/>
        <v>5.3715308863027111E-3</v>
      </c>
      <c r="E187" s="90">
        <f t="shared" si="5"/>
        <v>140.72681704260643</v>
      </c>
    </row>
    <row r="188" spans="1:5" ht="15.75" customHeight="1" x14ac:dyDescent="0.3">
      <c r="A188" s="80">
        <v>44098</v>
      </c>
      <c r="B188" s="7">
        <v>11.17</v>
      </c>
      <c r="C188" s="7">
        <v>5799400</v>
      </c>
      <c r="D188" s="78">
        <f t="shared" si="4"/>
        <v>5.2780395852968898E-2</v>
      </c>
      <c r="E188" s="90">
        <f t="shared" si="5"/>
        <v>139.97493734335828</v>
      </c>
    </row>
    <row r="189" spans="1:5" ht="15.75" customHeight="1" x14ac:dyDescent="0.3">
      <c r="A189" s="80">
        <v>44097</v>
      </c>
      <c r="B189" s="7">
        <v>10.61</v>
      </c>
      <c r="C189" s="7">
        <v>6177300</v>
      </c>
      <c r="D189" s="78">
        <f t="shared" si="4"/>
        <v>-5.8562555456965426E-2</v>
      </c>
      <c r="E189" s="90">
        <f t="shared" si="5"/>
        <v>132.95739348370915</v>
      </c>
    </row>
    <row r="190" spans="1:5" ht="15.75" customHeight="1" x14ac:dyDescent="0.3">
      <c r="A190" s="80">
        <v>44096</v>
      </c>
      <c r="B190" s="7">
        <v>11.27</v>
      </c>
      <c r="C190" s="7">
        <v>2399800</v>
      </c>
      <c r="D190" s="78">
        <f t="shared" si="4"/>
        <v>1.1669658886894085E-2</v>
      </c>
      <c r="E190" s="90">
        <f t="shared" si="5"/>
        <v>141.22807017543849</v>
      </c>
    </row>
    <row r="191" spans="1:5" ht="15.75" customHeight="1" x14ac:dyDescent="0.3">
      <c r="A191" s="80">
        <v>44095</v>
      </c>
      <c r="B191" s="7">
        <v>11.14</v>
      </c>
      <c r="C191" s="7">
        <v>5809900</v>
      </c>
      <c r="D191" s="78">
        <f t="shared" si="4"/>
        <v>-5.1107325383304869E-2</v>
      </c>
      <c r="E191" s="90">
        <f t="shared" si="5"/>
        <v>139.59899749373423</v>
      </c>
    </row>
    <row r="192" spans="1:5" ht="15.75" customHeight="1" x14ac:dyDescent="0.3">
      <c r="A192" s="80">
        <v>44092</v>
      </c>
      <c r="B192" s="7">
        <v>11.74</v>
      </c>
      <c r="C192" s="7">
        <v>2565700</v>
      </c>
      <c r="D192" s="78">
        <f t="shared" si="4"/>
        <v>-1.592623637887669E-2</v>
      </c>
      <c r="E192" s="90">
        <f t="shared" si="5"/>
        <v>147.11779448621542</v>
      </c>
    </row>
    <row r="193" spans="1:5" ht="15.75" customHeight="1" x14ac:dyDescent="0.3">
      <c r="A193" s="80">
        <v>44091</v>
      </c>
      <c r="B193" s="7">
        <v>11.93</v>
      </c>
      <c r="C193" s="7">
        <v>2884600</v>
      </c>
      <c r="D193" s="78">
        <f t="shared" si="4"/>
        <v>-1.0779436152570598E-2</v>
      </c>
      <c r="E193" s="90">
        <f t="shared" si="5"/>
        <v>149.4987468671678</v>
      </c>
    </row>
    <row r="194" spans="1:5" ht="15.75" customHeight="1" x14ac:dyDescent="0.3">
      <c r="A194" s="80">
        <v>44090</v>
      </c>
      <c r="B194" s="7">
        <v>12.06</v>
      </c>
      <c r="C194" s="7">
        <v>4595900</v>
      </c>
      <c r="D194" s="78">
        <f t="shared" ref="D194:D257" si="6">B194/B195-1</f>
        <v>9.2050209205021272E-3</v>
      </c>
      <c r="E194" s="90">
        <f t="shared" ref="E194:E257" si="7">E195*(1+D194)</f>
        <v>151.12781954887208</v>
      </c>
    </row>
    <row r="195" spans="1:5" ht="15.75" customHeight="1" x14ac:dyDescent="0.3">
      <c r="A195" s="80">
        <v>44089</v>
      </c>
      <c r="B195" s="7">
        <v>11.95</v>
      </c>
      <c r="C195" s="7">
        <v>3355800</v>
      </c>
      <c r="D195" s="78">
        <f t="shared" si="6"/>
        <v>7.5885328836424737E-3</v>
      </c>
      <c r="E195" s="90">
        <f t="shared" si="7"/>
        <v>149.74937343358386</v>
      </c>
    </row>
    <row r="196" spans="1:5" ht="15.75" customHeight="1" x14ac:dyDescent="0.3">
      <c r="A196" s="80">
        <v>44088</v>
      </c>
      <c r="B196" s="7">
        <v>11.86</v>
      </c>
      <c r="C196" s="7">
        <v>3742600</v>
      </c>
      <c r="D196" s="78">
        <f t="shared" si="6"/>
        <v>5.7040998217468664E-2</v>
      </c>
      <c r="E196" s="90">
        <f t="shared" si="7"/>
        <v>148.62155388471169</v>
      </c>
    </row>
    <row r="197" spans="1:5" ht="15.75" customHeight="1" x14ac:dyDescent="0.3">
      <c r="A197" s="80">
        <v>44085</v>
      </c>
      <c r="B197" s="7">
        <v>11.22</v>
      </c>
      <c r="C197" s="7">
        <v>2583600</v>
      </c>
      <c r="D197" s="78">
        <f t="shared" si="6"/>
        <v>-1.3192612137203019E-2</v>
      </c>
      <c r="E197" s="90">
        <f t="shared" si="7"/>
        <v>140.60150375939844</v>
      </c>
    </row>
    <row r="198" spans="1:5" ht="15.75" customHeight="1" x14ac:dyDescent="0.3">
      <c r="A198" s="80">
        <v>44084</v>
      </c>
      <c r="B198" s="7">
        <v>11.37</v>
      </c>
      <c r="C198" s="7">
        <v>4737700</v>
      </c>
      <c r="D198" s="78">
        <f t="shared" si="6"/>
        <v>-1.6265789929053476E-2</v>
      </c>
      <c r="E198" s="90">
        <f t="shared" si="7"/>
        <v>142.48120300751873</v>
      </c>
    </row>
    <row r="199" spans="1:5" ht="15.75" customHeight="1" x14ac:dyDescent="0.3">
      <c r="A199" s="80">
        <v>44083</v>
      </c>
      <c r="B199" s="7">
        <v>11.558</v>
      </c>
      <c r="C199" s="7">
        <v>2916300</v>
      </c>
      <c r="D199" s="78">
        <f t="shared" si="6"/>
        <v>4.032403240324034E-2</v>
      </c>
      <c r="E199" s="90">
        <f t="shared" si="7"/>
        <v>144.8370927318295</v>
      </c>
    </row>
    <row r="200" spans="1:5" ht="15.75" customHeight="1" x14ac:dyDescent="0.3">
      <c r="A200" s="80">
        <v>44082</v>
      </c>
      <c r="B200" s="7">
        <v>11.11</v>
      </c>
      <c r="C200" s="7">
        <v>6846400</v>
      </c>
      <c r="D200" s="78">
        <f t="shared" si="6"/>
        <v>-7.4937552039966771E-2</v>
      </c>
      <c r="E200" s="90">
        <f t="shared" si="7"/>
        <v>139.22305764411021</v>
      </c>
    </row>
    <row r="201" spans="1:5" ht="15.75" customHeight="1" x14ac:dyDescent="0.3">
      <c r="A201" s="80">
        <v>44078</v>
      </c>
      <c r="B201" s="7">
        <v>12.01</v>
      </c>
      <c r="C201" s="7">
        <v>9126900</v>
      </c>
      <c r="D201" s="78">
        <f t="shared" si="6"/>
        <v>-8.3194675540765317E-4</v>
      </c>
      <c r="E201" s="90">
        <f t="shared" si="7"/>
        <v>150.50125313283203</v>
      </c>
    </row>
    <row r="202" spans="1:5" ht="15.75" customHeight="1" x14ac:dyDescent="0.3">
      <c r="A202" s="80">
        <v>44077</v>
      </c>
      <c r="B202" s="7">
        <v>12.02</v>
      </c>
      <c r="C202" s="7">
        <v>11265000</v>
      </c>
      <c r="D202" s="78">
        <f t="shared" si="6"/>
        <v>-8.9048882152330533E-2</v>
      </c>
      <c r="E202" s="90">
        <f t="shared" si="7"/>
        <v>150.62656641604005</v>
      </c>
    </row>
    <row r="203" spans="1:5" ht="15.75" customHeight="1" x14ac:dyDescent="0.3">
      <c r="A203" s="80">
        <v>44076</v>
      </c>
      <c r="B203" s="7">
        <v>13.195</v>
      </c>
      <c r="C203" s="7">
        <v>5984800</v>
      </c>
      <c r="D203" s="78">
        <f t="shared" si="6"/>
        <v>-4.7292418772563183E-2</v>
      </c>
      <c r="E203" s="90">
        <f t="shared" si="7"/>
        <v>165.35087719298241</v>
      </c>
    </row>
    <row r="204" spans="1:5" ht="15.75" customHeight="1" x14ac:dyDescent="0.3">
      <c r="A204" s="80">
        <v>44075</v>
      </c>
      <c r="B204" s="7">
        <v>13.85</v>
      </c>
      <c r="C204" s="7">
        <v>5302400</v>
      </c>
      <c r="D204" s="78">
        <f t="shared" si="6"/>
        <v>2.3651145602365142E-2</v>
      </c>
      <c r="E204" s="90">
        <f t="shared" si="7"/>
        <v>173.55889724310771</v>
      </c>
    </row>
    <row r="205" spans="1:5" ht="15.75" customHeight="1" x14ac:dyDescent="0.3">
      <c r="A205" s="80">
        <v>44074</v>
      </c>
      <c r="B205" s="7">
        <v>13.53</v>
      </c>
      <c r="C205" s="7">
        <v>3808100</v>
      </c>
      <c r="D205" s="78">
        <f t="shared" si="6"/>
        <v>2.4999999999999911E-2</v>
      </c>
      <c r="E205" s="90">
        <f t="shared" si="7"/>
        <v>169.54887218045107</v>
      </c>
    </row>
    <row r="206" spans="1:5" ht="15.75" customHeight="1" x14ac:dyDescent="0.3">
      <c r="A206" s="80">
        <v>44071</v>
      </c>
      <c r="B206" s="7">
        <v>13.2</v>
      </c>
      <c r="C206" s="7">
        <v>2883100</v>
      </c>
      <c r="D206" s="78">
        <f t="shared" si="6"/>
        <v>2.4049650892164376E-2</v>
      </c>
      <c r="E206" s="90">
        <f t="shared" si="7"/>
        <v>165.41353383458642</v>
      </c>
    </row>
    <row r="207" spans="1:5" ht="15.75" customHeight="1" x14ac:dyDescent="0.3">
      <c r="A207" s="80">
        <v>44070</v>
      </c>
      <c r="B207" s="7">
        <v>12.89</v>
      </c>
      <c r="C207" s="7">
        <v>4478400</v>
      </c>
      <c r="D207" s="78">
        <f t="shared" si="6"/>
        <v>-3.7341299477221757E-2</v>
      </c>
      <c r="E207" s="90">
        <f t="shared" si="7"/>
        <v>161.52882205513782</v>
      </c>
    </row>
    <row r="208" spans="1:5" ht="15.75" customHeight="1" x14ac:dyDescent="0.3">
      <c r="A208" s="80">
        <v>44069</v>
      </c>
      <c r="B208" s="7">
        <v>13.39</v>
      </c>
      <c r="C208" s="7">
        <v>4200600</v>
      </c>
      <c r="D208" s="78">
        <f t="shared" si="6"/>
        <v>3.0000000000000027E-2</v>
      </c>
      <c r="E208" s="90">
        <f t="shared" si="7"/>
        <v>167.79448621553883</v>
      </c>
    </row>
    <row r="209" spans="1:5" ht="15.75" customHeight="1" x14ac:dyDescent="0.3">
      <c r="A209" s="80">
        <v>44068</v>
      </c>
      <c r="B209" s="7">
        <v>13</v>
      </c>
      <c r="C209" s="7">
        <v>8036000</v>
      </c>
      <c r="D209" s="78">
        <f t="shared" si="6"/>
        <v>-5.2478134110787167E-2</v>
      </c>
      <c r="E209" s="90">
        <f t="shared" si="7"/>
        <v>162.90726817042605</v>
      </c>
    </row>
    <row r="210" spans="1:5" ht="15.75" customHeight="1" x14ac:dyDescent="0.3">
      <c r="A210" s="80">
        <v>44067</v>
      </c>
      <c r="B210" s="7">
        <v>13.72</v>
      </c>
      <c r="C210" s="7">
        <v>3126200</v>
      </c>
      <c r="D210" s="78">
        <f t="shared" si="6"/>
        <v>1.0309278350515427E-2</v>
      </c>
      <c r="E210" s="90">
        <f t="shared" si="7"/>
        <v>171.92982456140351</v>
      </c>
    </row>
    <row r="211" spans="1:5" ht="15.75" customHeight="1" x14ac:dyDescent="0.3">
      <c r="A211" s="80">
        <v>44064</v>
      </c>
      <c r="B211" s="7">
        <v>13.58</v>
      </c>
      <c r="C211" s="7">
        <v>5082200</v>
      </c>
      <c r="D211" s="78">
        <f t="shared" si="6"/>
        <v>-4.0960451977401169E-2</v>
      </c>
      <c r="E211" s="90">
        <f t="shared" si="7"/>
        <v>170.17543859649123</v>
      </c>
    </row>
    <row r="212" spans="1:5" ht="15.75" customHeight="1" x14ac:dyDescent="0.3">
      <c r="A212" s="80">
        <v>44063</v>
      </c>
      <c r="B212" s="7">
        <v>14.16</v>
      </c>
      <c r="C212" s="7">
        <v>4876700</v>
      </c>
      <c r="D212" s="78">
        <f t="shared" si="6"/>
        <v>3.2822757111597323E-2</v>
      </c>
      <c r="E212" s="90">
        <f t="shared" si="7"/>
        <v>177.44360902255642</v>
      </c>
    </row>
    <row r="213" spans="1:5" ht="15.75" customHeight="1" x14ac:dyDescent="0.3">
      <c r="A213" s="80">
        <v>44062</v>
      </c>
      <c r="B213" s="7">
        <v>13.71</v>
      </c>
      <c r="C213" s="7">
        <v>6486600</v>
      </c>
      <c r="D213" s="78">
        <f t="shared" si="6"/>
        <v>-4.7255038220986756E-2</v>
      </c>
      <c r="E213" s="90">
        <f t="shared" si="7"/>
        <v>171.80451127819552</v>
      </c>
    </row>
    <row r="214" spans="1:5" ht="15.75" customHeight="1" x14ac:dyDescent="0.3">
      <c r="A214" s="80">
        <v>44061</v>
      </c>
      <c r="B214" s="7">
        <v>14.39</v>
      </c>
      <c r="C214" s="7">
        <v>8220200</v>
      </c>
      <c r="D214" s="78">
        <f t="shared" si="6"/>
        <v>-2.4406779661016897E-2</v>
      </c>
      <c r="E214" s="90">
        <f t="shared" si="7"/>
        <v>180.32581453634089</v>
      </c>
    </row>
    <row r="215" spans="1:5" ht="15.75" customHeight="1" x14ac:dyDescent="0.3">
      <c r="A215" s="80">
        <v>44060</v>
      </c>
      <c r="B215" s="7">
        <v>14.75</v>
      </c>
      <c r="C215" s="7">
        <v>11442200</v>
      </c>
      <c r="D215" s="78">
        <f t="shared" si="6"/>
        <v>0.10074626865671643</v>
      </c>
      <c r="E215" s="90">
        <f t="shared" si="7"/>
        <v>184.83709273182959</v>
      </c>
    </row>
    <row r="216" spans="1:5" ht="15.75" customHeight="1" x14ac:dyDescent="0.3">
      <c r="A216" s="80">
        <v>44057</v>
      </c>
      <c r="B216" s="7">
        <v>13.4</v>
      </c>
      <c r="C216" s="7">
        <v>5142900</v>
      </c>
      <c r="D216" s="78">
        <f t="shared" si="6"/>
        <v>2.2120518688024449E-2</v>
      </c>
      <c r="E216" s="90">
        <f t="shared" si="7"/>
        <v>167.91979949874687</v>
      </c>
    </row>
    <row r="217" spans="1:5" ht="15.75" customHeight="1" x14ac:dyDescent="0.3">
      <c r="A217" s="80">
        <v>44056</v>
      </c>
      <c r="B217" s="7">
        <v>13.11</v>
      </c>
      <c r="C217" s="7">
        <v>3470800</v>
      </c>
      <c r="D217" s="78">
        <f t="shared" si="6"/>
        <v>2.2888532845044551E-4</v>
      </c>
      <c r="E217" s="90">
        <f t="shared" si="7"/>
        <v>164.28571428571428</v>
      </c>
    </row>
    <row r="218" spans="1:5" ht="15.75" customHeight="1" x14ac:dyDescent="0.3">
      <c r="A218" s="80">
        <v>44055</v>
      </c>
      <c r="B218" s="7">
        <v>13.106999999999999</v>
      </c>
      <c r="C218" s="7">
        <v>4309600</v>
      </c>
      <c r="D218" s="78">
        <f t="shared" si="6"/>
        <v>4.43824701195219E-2</v>
      </c>
      <c r="E218" s="90">
        <f t="shared" si="7"/>
        <v>164.24812030075188</v>
      </c>
    </row>
    <row r="219" spans="1:5" ht="15.75" customHeight="1" x14ac:dyDescent="0.3">
      <c r="A219" s="80">
        <v>44054</v>
      </c>
      <c r="B219" s="7">
        <v>12.55</v>
      </c>
      <c r="C219" s="7">
        <v>7959400</v>
      </c>
      <c r="D219" s="78">
        <f t="shared" si="6"/>
        <v>-8.3272461650839902E-2</v>
      </c>
      <c r="E219" s="90">
        <f t="shared" si="7"/>
        <v>157.26817042606515</v>
      </c>
    </row>
    <row r="220" spans="1:5" ht="15.75" customHeight="1" x14ac:dyDescent="0.3">
      <c r="A220" s="80">
        <v>44053</v>
      </c>
      <c r="B220" s="7">
        <v>13.69</v>
      </c>
      <c r="C220" s="7">
        <v>8034500</v>
      </c>
      <c r="D220" s="78">
        <f t="shared" si="6"/>
        <v>4.8238897396630787E-2</v>
      </c>
      <c r="E220" s="90">
        <f t="shared" si="7"/>
        <v>171.5538847117794</v>
      </c>
    </row>
    <row r="221" spans="1:5" ht="15.75" customHeight="1" x14ac:dyDescent="0.3">
      <c r="A221" s="80">
        <v>44050</v>
      </c>
      <c r="B221" s="7">
        <v>13.06</v>
      </c>
      <c r="C221" s="7">
        <v>11708100</v>
      </c>
      <c r="D221" s="78">
        <f t="shared" si="6"/>
        <v>-9.5567867036011056E-2</v>
      </c>
      <c r="E221" s="90">
        <f t="shared" si="7"/>
        <v>163.65914786967417</v>
      </c>
    </row>
    <row r="222" spans="1:5" ht="15.75" customHeight="1" x14ac:dyDescent="0.3">
      <c r="A222" s="80">
        <v>44049</v>
      </c>
      <c r="B222" s="7">
        <v>14.44</v>
      </c>
      <c r="C222" s="7">
        <v>8523500</v>
      </c>
      <c r="D222" s="78">
        <f t="shared" si="6"/>
        <v>4.3352601156069426E-2</v>
      </c>
      <c r="E222" s="90">
        <f t="shared" si="7"/>
        <v>180.95238095238093</v>
      </c>
    </row>
    <row r="223" spans="1:5" ht="15.75" customHeight="1" x14ac:dyDescent="0.3">
      <c r="A223" s="80">
        <v>44048</v>
      </c>
      <c r="B223" s="7">
        <v>13.84</v>
      </c>
      <c r="C223" s="7">
        <v>8267500</v>
      </c>
      <c r="D223" s="78">
        <f t="shared" si="6"/>
        <v>4.8484848484848575E-2</v>
      </c>
      <c r="E223" s="90">
        <f t="shared" si="7"/>
        <v>173.43358395989972</v>
      </c>
    </row>
    <row r="224" spans="1:5" ht="15.75" customHeight="1" x14ac:dyDescent="0.3">
      <c r="A224" s="80">
        <v>44047</v>
      </c>
      <c r="B224" s="7">
        <v>13.2</v>
      </c>
      <c r="C224" s="7">
        <v>6746900</v>
      </c>
      <c r="D224" s="78">
        <f t="shared" si="6"/>
        <v>-1.0494752623688153E-2</v>
      </c>
      <c r="E224" s="90">
        <f t="shared" si="7"/>
        <v>165.41353383458642</v>
      </c>
    </row>
    <row r="225" spans="1:5" ht="15.75" customHeight="1" x14ac:dyDescent="0.3">
      <c r="A225" s="80">
        <v>44046</v>
      </c>
      <c r="B225" s="7">
        <v>13.34</v>
      </c>
      <c r="C225" s="7">
        <v>10284800</v>
      </c>
      <c r="D225" s="78">
        <f t="shared" si="6"/>
        <v>4.0967616074912172E-2</v>
      </c>
      <c r="E225" s="90">
        <f t="shared" si="7"/>
        <v>167.16791979949869</v>
      </c>
    </row>
    <row r="226" spans="1:5" ht="15.75" customHeight="1" x14ac:dyDescent="0.3">
      <c r="A226" s="80">
        <v>44043</v>
      </c>
      <c r="B226" s="7">
        <v>12.815</v>
      </c>
      <c r="C226" s="7">
        <v>8779600</v>
      </c>
      <c r="D226" s="78">
        <f t="shared" si="6"/>
        <v>4.8261758691206635E-2</v>
      </c>
      <c r="E226" s="90">
        <f t="shared" si="7"/>
        <v>160.58897243107765</v>
      </c>
    </row>
    <row r="227" spans="1:5" ht="15.75" customHeight="1" x14ac:dyDescent="0.3">
      <c r="A227" s="80">
        <v>44042</v>
      </c>
      <c r="B227" s="7">
        <v>12.225</v>
      </c>
      <c r="C227" s="7">
        <v>8190900</v>
      </c>
      <c r="D227" s="78">
        <f t="shared" si="6"/>
        <v>-1.0121457489878583E-2</v>
      </c>
      <c r="E227" s="90">
        <f t="shared" si="7"/>
        <v>153.19548872180445</v>
      </c>
    </row>
    <row r="228" spans="1:5" ht="15.75" customHeight="1" x14ac:dyDescent="0.3">
      <c r="A228" s="80">
        <v>44041</v>
      </c>
      <c r="B228" s="7">
        <v>12.35</v>
      </c>
      <c r="C228" s="7">
        <v>11708100</v>
      </c>
      <c r="D228" s="78">
        <f t="shared" si="6"/>
        <v>-1.436552274541103E-2</v>
      </c>
      <c r="E228" s="90">
        <f t="shared" si="7"/>
        <v>154.7619047619047</v>
      </c>
    </row>
    <row r="229" spans="1:5" ht="15.75" customHeight="1" x14ac:dyDescent="0.3">
      <c r="A229" s="80">
        <v>44040</v>
      </c>
      <c r="B229" s="7">
        <v>12.53</v>
      </c>
      <c r="C229" s="7">
        <v>19221600</v>
      </c>
      <c r="D229" s="78">
        <f t="shared" si="6"/>
        <v>3.1275720164609E-2</v>
      </c>
      <c r="E229" s="90">
        <f t="shared" si="7"/>
        <v>157.01754385964907</v>
      </c>
    </row>
    <row r="230" spans="1:5" ht="15.75" customHeight="1" x14ac:dyDescent="0.3">
      <c r="A230" s="80">
        <v>44039</v>
      </c>
      <c r="B230" s="7">
        <v>12.15</v>
      </c>
      <c r="C230" s="7">
        <v>20524200</v>
      </c>
      <c r="D230" s="78">
        <f t="shared" si="6"/>
        <v>0.17052023121387272</v>
      </c>
      <c r="E230" s="90">
        <f t="shared" si="7"/>
        <v>152.25563909774431</v>
      </c>
    </row>
    <row r="231" spans="1:5" ht="15.75" customHeight="1" x14ac:dyDescent="0.3">
      <c r="A231" s="80">
        <v>44036</v>
      </c>
      <c r="B231" s="7">
        <v>10.38</v>
      </c>
      <c r="C231" s="7">
        <v>4388300</v>
      </c>
      <c r="D231" s="78">
        <f t="shared" si="6"/>
        <v>-1.0486177311725409E-2</v>
      </c>
      <c r="E231" s="90">
        <f t="shared" si="7"/>
        <v>130.07518796992477</v>
      </c>
    </row>
    <row r="232" spans="1:5" ht="15.75" customHeight="1" x14ac:dyDescent="0.3">
      <c r="A232" s="80">
        <v>44035</v>
      </c>
      <c r="B232" s="7">
        <v>10.49</v>
      </c>
      <c r="C232" s="7">
        <v>7679000</v>
      </c>
      <c r="D232" s="78">
        <f t="shared" si="6"/>
        <v>4.0674603174603252E-2</v>
      </c>
      <c r="E232" s="90">
        <f t="shared" si="7"/>
        <v>131.453634085213</v>
      </c>
    </row>
    <row r="233" spans="1:5" ht="15.75" customHeight="1" x14ac:dyDescent="0.3">
      <c r="A233" s="80">
        <v>44034</v>
      </c>
      <c r="B233" s="7">
        <v>10.08</v>
      </c>
      <c r="C233" s="7">
        <v>4236500</v>
      </c>
      <c r="D233" s="78">
        <f t="shared" si="6"/>
        <v>2.1276595744680993E-2</v>
      </c>
      <c r="E233" s="90">
        <f t="shared" si="7"/>
        <v>126.31578947368418</v>
      </c>
    </row>
    <row r="234" spans="1:5" ht="15.75" customHeight="1" x14ac:dyDescent="0.3">
      <c r="A234" s="80">
        <v>44033</v>
      </c>
      <c r="B234" s="7">
        <v>9.8699999999999992</v>
      </c>
      <c r="C234" s="7">
        <v>4893500</v>
      </c>
      <c r="D234" s="78">
        <f t="shared" si="6"/>
        <v>4.7770700636942554E-2</v>
      </c>
      <c r="E234" s="90">
        <f t="shared" si="7"/>
        <v>123.68421052631574</v>
      </c>
    </row>
    <row r="235" spans="1:5" ht="15.75" customHeight="1" x14ac:dyDescent="0.3">
      <c r="A235" s="80">
        <v>44032</v>
      </c>
      <c r="B235" s="7">
        <v>9.42</v>
      </c>
      <c r="C235" s="7">
        <v>2752400</v>
      </c>
      <c r="D235" s="78">
        <f t="shared" si="6"/>
        <v>-1.2578616352201144E-2</v>
      </c>
      <c r="E235" s="90">
        <f t="shared" si="7"/>
        <v>118.04511278195486</v>
      </c>
    </row>
    <row r="236" spans="1:5" ht="15.75" customHeight="1" x14ac:dyDescent="0.3">
      <c r="A236" s="80">
        <v>44029</v>
      </c>
      <c r="B236" s="7">
        <v>9.5399999999999991</v>
      </c>
      <c r="C236" s="7">
        <v>2592600</v>
      </c>
      <c r="D236" s="78">
        <f t="shared" si="6"/>
        <v>2.4704618689580959E-2</v>
      </c>
      <c r="E236" s="90">
        <f t="shared" si="7"/>
        <v>119.54887218045108</v>
      </c>
    </row>
    <row r="237" spans="1:5" ht="15.75" customHeight="1" x14ac:dyDescent="0.3">
      <c r="A237" s="80">
        <v>44028</v>
      </c>
      <c r="B237" s="7">
        <v>9.31</v>
      </c>
      <c r="C237" s="7">
        <v>2400700</v>
      </c>
      <c r="D237" s="78">
        <f t="shared" si="6"/>
        <v>-1.6895459345301012E-2</v>
      </c>
      <c r="E237" s="90">
        <f t="shared" si="7"/>
        <v>116.66666666666664</v>
      </c>
    </row>
    <row r="238" spans="1:5" ht="15.75" customHeight="1" x14ac:dyDescent="0.3">
      <c r="A238" s="80">
        <v>44027</v>
      </c>
      <c r="B238" s="7">
        <v>9.4700000000000006</v>
      </c>
      <c r="C238" s="7">
        <v>1985900</v>
      </c>
      <c r="D238" s="78">
        <f t="shared" si="6"/>
        <v>-2.7221366204416952E-2</v>
      </c>
      <c r="E238" s="90">
        <f t="shared" si="7"/>
        <v>118.67167919799498</v>
      </c>
    </row>
    <row r="239" spans="1:5" ht="15.75" customHeight="1" x14ac:dyDescent="0.3">
      <c r="A239" s="80">
        <v>44026</v>
      </c>
      <c r="B239" s="7">
        <v>9.7349999999999994</v>
      </c>
      <c r="C239" s="7">
        <v>1716900</v>
      </c>
      <c r="D239" s="78">
        <f t="shared" si="6"/>
        <v>1.4062500000000089E-2</v>
      </c>
      <c r="E239" s="90">
        <f t="shared" si="7"/>
        <v>121.9924812030075</v>
      </c>
    </row>
    <row r="240" spans="1:5" ht="15.75" customHeight="1" x14ac:dyDescent="0.3">
      <c r="A240" s="80">
        <v>44025</v>
      </c>
      <c r="B240" s="7">
        <v>9.6</v>
      </c>
      <c r="C240" s="7">
        <v>2991900</v>
      </c>
      <c r="D240" s="78">
        <f t="shared" si="6"/>
        <v>-1.5384615384615441E-2</v>
      </c>
      <c r="E240" s="90">
        <f t="shared" si="7"/>
        <v>120.30075187969922</v>
      </c>
    </row>
    <row r="241" spans="1:5" ht="15.75" customHeight="1" x14ac:dyDescent="0.3">
      <c r="A241" s="80">
        <v>44022</v>
      </c>
      <c r="B241" s="7">
        <v>9.75</v>
      </c>
      <c r="C241" s="7">
        <v>1916000</v>
      </c>
      <c r="D241" s="78">
        <f t="shared" si="6"/>
        <v>-1.2158054711246091E-2</v>
      </c>
      <c r="E241" s="90">
        <f t="shared" si="7"/>
        <v>122.18045112781952</v>
      </c>
    </row>
    <row r="242" spans="1:5" ht="15.75" customHeight="1" x14ac:dyDescent="0.3">
      <c r="A242" s="80">
        <v>44021</v>
      </c>
      <c r="B242" s="7">
        <v>9.8699999999999992</v>
      </c>
      <c r="C242" s="7">
        <v>3086500</v>
      </c>
      <c r="D242" s="78">
        <f t="shared" si="6"/>
        <v>-4.4530493707647723E-2</v>
      </c>
      <c r="E242" s="90">
        <f t="shared" si="7"/>
        <v>123.68421052631575</v>
      </c>
    </row>
    <row r="243" spans="1:5" ht="15.75" customHeight="1" x14ac:dyDescent="0.3">
      <c r="A243" s="80">
        <v>44020</v>
      </c>
      <c r="B243" s="7">
        <v>10.33</v>
      </c>
      <c r="C243" s="7">
        <v>3999800</v>
      </c>
      <c r="D243" s="78">
        <f t="shared" si="6"/>
        <v>5.9052696329710885E-2</v>
      </c>
      <c r="E243" s="90">
        <f t="shared" si="7"/>
        <v>129.44862155388469</v>
      </c>
    </row>
    <row r="244" spans="1:5" ht="15.75" customHeight="1" x14ac:dyDescent="0.3">
      <c r="A244" s="80">
        <v>44019</v>
      </c>
      <c r="B244" s="7">
        <v>9.7539999999999996</v>
      </c>
      <c r="C244" s="7">
        <v>2538400</v>
      </c>
      <c r="D244" s="78">
        <f t="shared" si="6"/>
        <v>-1.8712273641851129E-2</v>
      </c>
      <c r="E244" s="90">
        <f t="shared" si="7"/>
        <v>122.23057644110274</v>
      </c>
    </row>
    <row r="245" spans="1:5" ht="15.75" customHeight="1" x14ac:dyDescent="0.3">
      <c r="A245" s="80">
        <v>44018</v>
      </c>
      <c r="B245" s="7">
        <v>9.94</v>
      </c>
      <c r="C245" s="7">
        <v>3287200</v>
      </c>
      <c r="D245" s="78">
        <f t="shared" si="6"/>
        <v>6.0832443970117334E-2</v>
      </c>
      <c r="E245" s="90">
        <f t="shared" si="7"/>
        <v>124.56140350877192</v>
      </c>
    </row>
    <row r="246" spans="1:5" ht="15.75" customHeight="1" x14ac:dyDescent="0.3">
      <c r="A246" s="80">
        <v>44014</v>
      </c>
      <c r="B246" s="7">
        <v>9.3699999999999992</v>
      </c>
      <c r="C246" s="7">
        <v>4585900</v>
      </c>
      <c r="D246" s="78">
        <f t="shared" si="6"/>
        <v>-3.9959016393442681E-2</v>
      </c>
      <c r="E246" s="90">
        <f t="shared" si="7"/>
        <v>117.41854636591478</v>
      </c>
    </row>
    <row r="247" spans="1:5" ht="15.75" customHeight="1" x14ac:dyDescent="0.3">
      <c r="A247" s="80">
        <v>44013</v>
      </c>
      <c r="B247" s="7">
        <v>9.76</v>
      </c>
      <c r="C247" s="7">
        <v>3486000</v>
      </c>
      <c r="D247" s="78">
        <f t="shared" si="6"/>
        <v>1.6137428422696498E-2</v>
      </c>
      <c r="E247" s="90">
        <f t="shared" si="7"/>
        <v>122.30576441102757</v>
      </c>
    </row>
    <row r="248" spans="1:5" ht="15.75" customHeight="1" x14ac:dyDescent="0.3">
      <c r="A248" s="80">
        <v>44012</v>
      </c>
      <c r="B248" s="7">
        <v>9.6050000000000004</v>
      </c>
      <c r="C248" s="7">
        <v>3562600</v>
      </c>
      <c r="D248" s="78">
        <f t="shared" si="6"/>
        <v>1.2118018967333999E-2</v>
      </c>
      <c r="E248" s="90">
        <f t="shared" si="7"/>
        <v>120.36340852130326</v>
      </c>
    </row>
    <row r="249" spans="1:5" ht="15.75" customHeight="1" x14ac:dyDescent="0.3">
      <c r="A249" s="80">
        <v>44011</v>
      </c>
      <c r="B249" s="7">
        <v>9.49</v>
      </c>
      <c r="C249" s="7">
        <v>4671200</v>
      </c>
      <c r="D249" s="78">
        <f t="shared" si="6"/>
        <v>-2.1649484536082397E-2</v>
      </c>
      <c r="E249" s="90">
        <f t="shared" si="7"/>
        <v>118.92230576441104</v>
      </c>
    </row>
    <row r="250" spans="1:5" ht="15.75" customHeight="1" x14ac:dyDescent="0.3">
      <c r="A250" s="80">
        <v>44008</v>
      </c>
      <c r="B250" s="7">
        <v>9.6999999999999993</v>
      </c>
      <c r="C250" s="7">
        <v>7008300</v>
      </c>
      <c r="D250" s="78">
        <f t="shared" si="6"/>
        <v>-4.339250493096658E-2</v>
      </c>
      <c r="E250" s="90">
        <f t="shared" si="7"/>
        <v>121.55388471177945</v>
      </c>
    </row>
    <row r="251" spans="1:5" ht="15.75" customHeight="1" x14ac:dyDescent="0.3">
      <c r="A251" s="80">
        <v>44007</v>
      </c>
      <c r="B251" s="7">
        <v>10.14</v>
      </c>
      <c r="C251" s="7">
        <v>3515800</v>
      </c>
      <c r="D251" s="78">
        <f t="shared" si="6"/>
        <v>-5.8823529411763387E-3</v>
      </c>
      <c r="E251" s="90">
        <f t="shared" si="7"/>
        <v>127.06766917293234</v>
      </c>
    </row>
    <row r="252" spans="1:5" ht="15.75" customHeight="1" x14ac:dyDescent="0.3">
      <c r="A252" s="80">
        <v>44006</v>
      </c>
      <c r="B252" s="7">
        <v>10.199999999999999</v>
      </c>
      <c r="C252" s="7">
        <v>5671900</v>
      </c>
      <c r="D252" s="78">
        <f t="shared" si="6"/>
        <v>-6.8067610781178733E-2</v>
      </c>
      <c r="E252" s="90">
        <f t="shared" si="7"/>
        <v>127.81954887218045</v>
      </c>
    </row>
    <row r="253" spans="1:5" ht="15.75" customHeight="1" x14ac:dyDescent="0.3">
      <c r="A253" s="80">
        <v>44005</v>
      </c>
      <c r="B253" s="7">
        <v>10.945</v>
      </c>
      <c r="C253" s="7">
        <v>4290000</v>
      </c>
      <c r="D253" s="78">
        <f t="shared" si="6"/>
        <v>3.596781826786577E-2</v>
      </c>
      <c r="E253" s="90">
        <f t="shared" si="7"/>
        <v>137.15538847117796</v>
      </c>
    </row>
    <row r="254" spans="1:5" ht="15.75" customHeight="1" x14ac:dyDescent="0.3">
      <c r="A254" s="80">
        <v>44004</v>
      </c>
      <c r="B254" s="7">
        <v>10.565</v>
      </c>
      <c r="C254" s="7">
        <v>5250900</v>
      </c>
      <c r="D254" s="78">
        <f t="shared" si="6"/>
        <v>2.4733268671192965E-2</v>
      </c>
      <c r="E254" s="90">
        <f t="shared" si="7"/>
        <v>132.39348370927317</v>
      </c>
    </row>
    <row r="255" spans="1:5" ht="15.75" customHeight="1" x14ac:dyDescent="0.3">
      <c r="A255" s="80">
        <v>44001</v>
      </c>
      <c r="B255" s="7">
        <v>10.31</v>
      </c>
      <c r="C255" s="7">
        <v>2939200</v>
      </c>
      <c r="D255" s="78">
        <f t="shared" si="6"/>
        <v>-2.5519848771266451E-2</v>
      </c>
      <c r="E255" s="90">
        <f t="shared" si="7"/>
        <v>129.19799498746866</v>
      </c>
    </row>
    <row r="256" spans="1:5" ht="15.75" customHeight="1" x14ac:dyDescent="0.3">
      <c r="A256" s="80">
        <v>44000</v>
      </c>
      <c r="B256" s="7">
        <v>10.58</v>
      </c>
      <c r="C256" s="7">
        <v>2423300</v>
      </c>
      <c r="D256" s="78">
        <f t="shared" si="6"/>
        <v>-1.121495327102795E-2</v>
      </c>
      <c r="E256" s="90">
        <f t="shared" si="7"/>
        <v>132.58145363408519</v>
      </c>
    </row>
    <row r="257" spans="1:5" ht="15.75" customHeight="1" x14ac:dyDescent="0.3">
      <c r="A257" s="80">
        <v>43999</v>
      </c>
      <c r="B257" s="7">
        <v>10.7</v>
      </c>
      <c r="C257" s="7">
        <v>2074100</v>
      </c>
      <c r="D257" s="78">
        <f t="shared" si="6"/>
        <v>-1.8798716185236097E-2</v>
      </c>
      <c r="E257" s="90">
        <f t="shared" si="7"/>
        <v>134.08521303258141</v>
      </c>
    </row>
    <row r="258" spans="1:5" ht="15.75" customHeight="1" x14ac:dyDescent="0.3">
      <c r="A258" s="80">
        <v>43998</v>
      </c>
      <c r="B258" s="7">
        <v>10.904999999999999</v>
      </c>
      <c r="C258" s="7">
        <v>2590000</v>
      </c>
      <c r="D258" s="78">
        <f t="shared" ref="D258:D321" si="8">B258/B259-1</f>
        <v>1.3774104683195176E-3</v>
      </c>
      <c r="E258" s="90">
        <f t="shared" ref="E258:E321" si="9">E259*(1+D258)</f>
        <v>136.65413533834581</v>
      </c>
    </row>
    <row r="259" spans="1:5" ht="15.75" customHeight="1" x14ac:dyDescent="0.3">
      <c r="A259" s="80">
        <v>43997</v>
      </c>
      <c r="B259" s="7">
        <v>10.89</v>
      </c>
      <c r="C259" s="7">
        <v>3916100</v>
      </c>
      <c r="D259" s="78">
        <f t="shared" si="8"/>
        <v>9.1911764705887578E-4</v>
      </c>
      <c r="E259" s="90">
        <f t="shared" si="9"/>
        <v>136.46616541353379</v>
      </c>
    </row>
    <row r="260" spans="1:5" ht="15.75" customHeight="1" x14ac:dyDescent="0.3">
      <c r="A260" s="80">
        <v>43994</v>
      </c>
      <c r="B260" s="7">
        <v>10.88</v>
      </c>
      <c r="C260" s="7">
        <v>4188700</v>
      </c>
      <c r="D260" s="78">
        <f t="shared" si="8"/>
        <v>7.4074074074073071E-3</v>
      </c>
      <c r="E260" s="90">
        <f t="shared" si="9"/>
        <v>136.34085213032577</v>
      </c>
    </row>
    <row r="261" spans="1:5" ht="15.75" customHeight="1" x14ac:dyDescent="0.3">
      <c r="A261" s="80">
        <v>43993</v>
      </c>
      <c r="B261" s="7">
        <v>10.8</v>
      </c>
      <c r="C261" s="7">
        <v>11061100</v>
      </c>
      <c r="D261" s="78">
        <f t="shared" si="8"/>
        <v>-0.12159414396095969</v>
      </c>
      <c r="E261" s="90">
        <f t="shared" si="9"/>
        <v>135.33834586466162</v>
      </c>
    </row>
    <row r="262" spans="1:5" ht="15.75" customHeight="1" x14ac:dyDescent="0.3">
      <c r="A262" s="80">
        <v>43992</v>
      </c>
      <c r="B262" s="7">
        <v>12.295</v>
      </c>
      <c r="C262" s="7">
        <v>9237000</v>
      </c>
      <c r="D262" s="78">
        <f t="shared" si="8"/>
        <v>6.6348655680832591E-2</v>
      </c>
      <c r="E262" s="90">
        <f t="shared" si="9"/>
        <v>154.07268170426062</v>
      </c>
    </row>
    <row r="263" spans="1:5" ht="15.75" customHeight="1" x14ac:dyDescent="0.3">
      <c r="A263" s="80">
        <v>43991</v>
      </c>
      <c r="B263" s="7">
        <v>11.53</v>
      </c>
      <c r="C263" s="7">
        <v>2742200</v>
      </c>
      <c r="D263" s="78">
        <f t="shared" si="8"/>
        <v>-4.3177892918826455E-3</v>
      </c>
      <c r="E263" s="90">
        <f t="shared" si="9"/>
        <v>144.48621553884709</v>
      </c>
    </row>
    <row r="264" spans="1:5" ht="15.75" customHeight="1" x14ac:dyDescent="0.3">
      <c r="A264" s="80">
        <v>43990</v>
      </c>
      <c r="B264" s="7">
        <v>11.58</v>
      </c>
      <c r="C264" s="7">
        <v>3926000</v>
      </c>
      <c r="D264" s="78">
        <f t="shared" si="8"/>
        <v>2.887605508662805E-2</v>
      </c>
      <c r="E264" s="90">
        <f t="shared" si="9"/>
        <v>145.1127819548872</v>
      </c>
    </row>
    <row r="265" spans="1:5" ht="15.75" customHeight="1" x14ac:dyDescent="0.3">
      <c r="A265" s="80">
        <v>43987</v>
      </c>
      <c r="B265" s="7">
        <v>11.255000000000001</v>
      </c>
      <c r="C265" s="7">
        <v>3858000</v>
      </c>
      <c r="D265" s="78">
        <f t="shared" si="8"/>
        <v>-4.0494458653026366E-2</v>
      </c>
      <c r="E265" s="90">
        <f t="shared" si="9"/>
        <v>141.04010025062655</v>
      </c>
    </row>
    <row r="266" spans="1:5" ht="15.75" customHeight="1" x14ac:dyDescent="0.3">
      <c r="A266" s="80">
        <v>43986</v>
      </c>
      <c r="B266" s="7">
        <v>11.73</v>
      </c>
      <c r="C266" s="7">
        <v>3913000</v>
      </c>
      <c r="D266" s="78">
        <f t="shared" si="8"/>
        <v>3.4391534391534417E-2</v>
      </c>
      <c r="E266" s="90">
        <f t="shared" si="9"/>
        <v>146.99248120300749</v>
      </c>
    </row>
    <row r="267" spans="1:5" ht="15.75" customHeight="1" x14ac:dyDescent="0.3">
      <c r="A267" s="80">
        <v>43985</v>
      </c>
      <c r="B267" s="7">
        <v>11.34</v>
      </c>
      <c r="C267" s="7">
        <v>3336400</v>
      </c>
      <c r="D267" s="78">
        <f t="shared" si="8"/>
        <v>-6.5703022339026473E-3</v>
      </c>
      <c r="E267" s="90">
        <f t="shared" si="9"/>
        <v>142.10526315789471</v>
      </c>
    </row>
    <row r="268" spans="1:5" ht="15.75" customHeight="1" x14ac:dyDescent="0.3">
      <c r="A268" s="80">
        <v>43984</v>
      </c>
      <c r="B268" s="7">
        <v>11.414999999999999</v>
      </c>
      <c r="C268" s="7">
        <v>11056600</v>
      </c>
      <c r="D268" s="78">
        <f t="shared" si="8"/>
        <v>1.1968085106383031E-2</v>
      </c>
      <c r="E268" s="90">
        <f t="shared" si="9"/>
        <v>143.04511278195486</v>
      </c>
    </row>
    <row r="269" spans="1:5" ht="15.75" customHeight="1" x14ac:dyDescent="0.3">
      <c r="A269" s="80">
        <v>43983</v>
      </c>
      <c r="B269" s="7">
        <v>11.28</v>
      </c>
      <c r="C269" s="7">
        <v>3167700</v>
      </c>
      <c r="D269" s="78">
        <f t="shared" si="8"/>
        <v>3.5812672176308347E-2</v>
      </c>
      <c r="E269" s="90">
        <f t="shared" si="9"/>
        <v>141.35338345864659</v>
      </c>
    </row>
    <row r="270" spans="1:5" ht="15.75" customHeight="1" x14ac:dyDescent="0.3">
      <c r="A270" s="80">
        <v>43980</v>
      </c>
      <c r="B270" s="7">
        <v>10.89</v>
      </c>
      <c r="C270" s="7">
        <v>2068100</v>
      </c>
      <c r="D270" s="78">
        <f t="shared" si="8"/>
        <v>9.1911764705887578E-4</v>
      </c>
      <c r="E270" s="90">
        <f t="shared" si="9"/>
        <v>136.46616541353384</v>
      </c>
    </row>
    <row r="271" spans="1:5" ht="15.75" customHeight="1" x14ac:dyDescent="0.3">
      <c r="A271" s="80">
        <v>43979</v>
      </c>
      <c r="B271" s="7">
        <v>10.88</v>
      </c>
      <c r="C271" s="7">
        <v>3222800</v>
      </c>
      <c r="D271" s="78">
        <f t="shared" si="8"/>
        <v>3.2258064516129226E-2</v>
      </c>
      <c r="E271" s="90">
        <f t="shared" si="9"/>
        <v>136.34085213032583</v>
      </c>
    </row>
    <row r="272" spans="1:5" ht="15.75" customHeight="1" x14ac:dyDescent="0.3">
      <c r="A272" s="80">
        <v>43978</v>
      </c>
      <c r="B272" s="7">
        <v>10.54</v>
      </c>
      <c r="C272" s="7">
        <v>3326900</v>
      </c>
      <c r="D272" s="78">
        <f t="shared" si="8"/>
        <v>3.5363457760314354E-2</v>
      </c>
      <c r="E272" s="90">
        <f t="shared" si="9"/>
        <v>132.08020050125313</v>
      </c>
    </row>
    <row r="273" spans="1:5" ht="15.75" customHeight="1" x14ac:dyDescent="0.3">
      <c r="A273" s="80">
        <v>43977</v>
      </c>
      <c r="B273" s="7">
        <v>10.18</v>
      </c>
      <c r="C273" s="7">
        <v>4649000</v>
      </c>
      <c r="D273" s="78">
        <f t="shared" si="8"/>
        <v>-4.5028142589118247E-2</v>
      </c>
      <c r="E273" s="90">
        <f t="shared" si="9"/>
        <v>127.5689223057644</v>
      </c>
    </row>
    <row r="274" spans="1:5" ht="15.75" customHeight="1" x14ac:dyDescent="0.3">
      <c r="A274" s="80">
        <v>43973</v>
      </c>
      <c r="B274" s="7">
        <v>10.66</v>
      </c>
      <c r="C274" s="7">
        <v>3227700</v>
      </c>
      <c r="D274" s="78">
        <f t="shared" si="8"/>
        <v>7.5614366729679361E-3</v>
      </c>
      <c r="E274" s="90">
        <f t="shared" si="9"/>
        <v>133.58395989974937</v>
      </c>
    </row>
    <row r="275" spans="1:5" ht="15.75" customHeight="1" x14ac:dyDescent="0.3">
      <c r="A275" s="80">
        <v>43972</v>
      </c>
      <c r="B275" s="7">
        <v>10.58</v>
      </c>
      <c r="C275" s="7">
        <v>7531200</v>
      </c>
      <c r="D275" s="78">
        <f t="shared" si="8"/>
        <v>-5.7461024498886348E-2</v>
      </c>
      <c r="E275" s="90">
        <f t="shared" si="9"/>
        <v>132.58145363408519</v>
      </c>
    </row>
    <row r="276" spans="1:5" ht="15.75" customHeight="1" x14ac:dyDescent="0.3">
      <c r="A276" s="80">
        <v>43971</v>
      </c>
      <c r="B276" s="7">
        <v>11.225</v>
      </c>
      <c r="C276" s="7">
        <v>4881100</v>
      </c>
      <c r="D276" s="78">
        <f t="shared" si="8"/>
        <v>-1.6213847502191125E-2</v>
      </c>
      <c r="E276" s="90">
        <f t="shared" si="9"/>
        <v>140.66416040100248</v>
      </c>
    </row>
    <row r="277" spans="1:5" ht="15.75" customHeight="1" x14ac:dyDescent="0.3">
      <c r="A277" s="80">
        <v>43970</v>
      </c>
      <c r="B277" s="7">
        <v>11.41</v>
      </c>
      <c r="C277" s="7">
        <v>2748800</v>
      </c>
      <c r="D277" s="78">
        <f t="shared" si="8"/>
        <v>0</v>
      </c>
      <c r="E277" s="90">
        <f t="shared" si="9"/>
        <v>142.98245614035085</v>
      </c>
    </row>
    <row r="278" spans="1:5" ht="15.75" customHeight="1" x14ac:dyDescent="0.3">
      <c r="A278" s="80">
        <v>43969</v>
      </c>
      <c r="B278" s="7">
        <v>11.41</v>
      </c>
      <c r="C278" s="7">
        <v>4671800</v>
      </c>
      <c r="D278" s="78">
        <f t="shared" si="8"/>
        <v>3.2579185520361875E-2</v>
      </c>
      <c r="E278" s="90">
        <f t="shared" si="9"/>
        <v>142.98245614035085</v>
      </c>
    </row>
    <row r="279" spans="1:5" ht="15.75" customHeight="1" x14ac:dyDescent="0.3">
      <c r="A279" s="80">
        <v>43966</v>
      </c>
      <c r="B279" s="7">
        <v>11.05</v>
      </c>
      <c r="C279" s="7">
        <v>5911500</v>
      </c>
      <c r="D279" s="78">
        <f t="shared" si="8"/>
        <v>-6.3559322033898247E-2</v>
      </c>
      <c r="E279" s="90">
        <f t="shared" si="9"/>
        <v>138.47117794486215</v>
      </c>
    </row>
    <row r="280" spans="1:5" ht="15.75" customHeight="1" x14ac:dyDescent="0.3">
      <c r="A280" s="80">
        <v>43965</v>
      </c>
      <c r="B280" s="7">
        <v>11.8</v>
      </c>
      <c r="C280" s="7">
        <v>6486600</v>
      </c>
      <c r="D280" s="78">
        <f t="shared" si="8"/>
        <v>5.2631578947368363E-2</v>
      </c>
      <c r="E280" s="90">
        <f t="shared" si="9"/>
        <v>147.86967418546365</v>
      </c>
    </row>
    <row r="281" spans="1:5" ht="15.75" customHeight="1" x14ac:dyDescent="0.3">
      <c r="A281" s="80">
        <v>43964</v>
      </c>
      <c r="B281" s="7">
        <v>11.21</v>
      </c>
      <c r="C281" s="7">
        <v>7497600</v>
      </c>
      <c r="D281" s="78">
        <f t="shared" si="8"/>
        <v>5.4562558795860694E-2</v>
      </c>
      <c r="E281" s="90">
        <f t="shared" si="9"/>
        <v>140.47619047619048</v>
      </c>
    </row>
    <row r="282" spans="1:5" ht="15.75" customHeight="1" x14ac:dyDescent="0.3">
      <c r="A282" s="80">
        <v>43963</v>
      </c>
      <c r="B282" s="7">
        <v>10.63</v>
      </c>
      <c r="C282" s="7">
        <v>8984000</v>
      </c>
      <c r="D282" s="78">
        <f t="shared" si="8"/>
        <v>3.3041788143829187E-2</v>
      </c>
      <c r="E282" s="90">
        <f t="shared" si="9"/>
        <v>133.20802005012533</v>
      </c>
    </row>
    <row r="283" spans="1:5" ht="15.75" customHeight="1" x14ac:dyDescent="0.3">
      <c r="A283" s="80">
        <v>43962</v>
      </c>
      <c r="B283" s="7">
        <v>10.29</v>
      </c>
      <c r="C283" s="7">
        <v>13307500</v>
      </c>
      <c r="D283" s="78">
        <f t="shared" si="8"/>
        <v>-0.10131004366812224</v>
      </c>
      <c r="E283" s="90">
        <f t="shared" si="9"/>
        <v>128.94736842105263</v>
      </c>
    </row>
    <row r="284" spans="1:5" ht="15.75" customHeight="1" x14ac:dyDescent="0.3">
      <c r="A284" s="80">
        <v>43959</v>
      </c>
      <c r="B284" s="7">
        <v>11.45</v>
      </c>
      <c r="C284" s="7">
        <v>12475400</v>
      </c>
      <c r="D284" s="78">
        <f t="shared" si="8"/>
        <v>-4.3841336116910212E-2</v>
      </c>
      <c r="E284" s="90">
        <f t="shared" si="9"/>
        <v>143.48370927318294</v>
      </c>
    </row>
    <row r="285" spans="1:5" ht="15.75" customHeight="1" x14ac:dyDescent="0.3">
      <c r="A285" s="80">
        <v>43958</v>
      </c>
      <c r="B285" s="7">
        <v>11.975</v>
      </c>
      <c r="C285" s="7">
        <v>13682000</v>
      </c>
      <c r="D285" s="78">
        <f t="shared" si="8"/>
        <v>0.11395348837209296</v>
      </c>
      <c r="E285" s="90">
        <f t="shared" si="9"/>
        <v>150.06265664160398</v>
      </c>
    </row>
    <row r="286" spans="1:5" ht="15.75" customHeight="1" x14ac:dyDescent="0.3">
      <c r="A286" s="80">
        <v>43957</v>
      </c>
      <c r="B286" s="7">
        <v>10.75</v>
      </c>
      <c r="C286" s="7">
        <v>5799200</v>
      </c>
      <c r="D286" s="78">
        <f t="shared" si="8"/>
        <v>7.1784646061814561E-2</v>
      </c>
      <c r="E286" s="90">
        <f t="shared" si="9"/>
        <v>134.71177944862154</v>
      </c>
    </row>
    <row r="287" spans="1:5" ht="15.75" customHeight="1" x14ac:dyDescent="0.3">
      <c r="A287" s="80">
        <v>43956</v>
      </c>
      <c r="B287" s="7">
        <v>10.029999999999999</v>
      </c>
      <c r="C287" s="7">
        <v>4301800</v>
      </c>
      <c r="D287" s="78">
        <f t="shared" si="8"/>
        <v>6.0180541624872408E-3</v>
      </c>
      <c r="E287" s="90">
        <f t="shared" si="9"/>
        <v>125.68922305764409</v>
      </c>
    </row>
    <row r="288" spans="1:5" ht="15.75" customHeight="1" x14ac:dyDescent="0.3">
      <c r="A288" s="80">
        <v>43955</v>
      </c>
      <c r="B288" s="7">
        <v>9.9700000000000006</v>
      </c>
      <c r="C288" s="7">
        <v>4594700</v>
      </c>
      <c r="D288" s="78">
        <f t="shared" si="8"/>
        <v>5.3354463814051956E-2</v>
      </c>
      <c r="E288" s="90">
        <f t="shared" si="9"/>
        <v>124.93734335839599</v>
      </c>
    </row>
    <row r="289" spans="1:5" ht="15.75" customHeight="1" x14ac:dyDescent="0.3">
      <c r="A289" s="80">
        <v>43952</v>
      </c>
      <c r="B289" s="7">
        <v>9.4649999999999999</v>
      </c>
      <c r="C289" s="7">
        <v>4831800</v>
      </c>
      <c r="D289" s="78">
        <f t="shared" si="8"/>
        <v>-4.1033434650455836E-2</v>
      </c>
      <c r="E289" s="90">
        <f t="shared" si="9"/>
        <v>118.60902255639095</v>
      </c>
    </row>
    <row r="290" spans="1:5" ht="15.75" customHeight="1" x14ac:dyDescent="0.3">
      <c r="A290" s="80">
        <v>43951</v>
      </c>
      <c r="B290" s="7">
        <v>9.8699999999999992</v>
      </c>
      <c r="C290" s="7">
        <v>8234600</v>
      </c>
      <c r="D290" s="78">
        <f t="shared" si="8"/>
        <v>2.8124999999999956E-2</v>
      </c>
      <c r="E290" s="90">
        <f t="shared" si="9"/>
        <v>123.68421052631575</v>
      </c>
    </row>
    <row r="291" spans="1:5" ht="15.75" customHeight="1" x14ac:dyDescent="0.3">
      <c r="A291" s="80">
        <v>43950</v>
      </c>
      <c r="B291" s="7">
        <v>9.6</v>
      </c>
      <c r="C291" s="7">
        <v>9907000</v>
      </c>
      <c r="D291" s="78">
        <f t="shared" si="8"/>
        <v>0.14285714285714279</v>
      </c>
      <c r="E291" s="90">
        <f t="shared" si="9"/>
        <v>120.30075187969922</v>
      </c>
    </row>
    <row r="292" spans="1:5" ht="15.75" customHeight="1" x14ac:dyDescent="0.3">
      <c r="A292" s="80">
        <v>43949</v>
      </c>
      <c r="B292" s="7">
        <v>8.4</v>
      </c>
      <c r="C292" s="7">
        <v>4546100</v>
      </c>
      <c r="D292" s="78">
        <f t="shared" si="8"/>
        <v>-4.4911881750994809E-2</v>
      </c>
      <c r="E292" s="90">
        <f t="shared" si="9"/>
        <v>105.26315789473682</v>
      </c>
    </row>
    <row r="293" spans="1:5" ht="15.75" customHeight="1" x14ac:dyDescent="0.3">
      <c r="A293" s="80">
        <v>43948</v>
      </c>
      <c r="B293" s="7">
        <v>8.7949999999999999</v>
      </c>
      <c r="C293" s="7">
        <v>3791900</v>
      </c>
      <c r="D293" s="78">
        <f t="shared" si="8"/>
        <v>2.8654970760233933E-2</v>
      </c>
      <c r="E293" s="90">
        <f t="shared" si="9"/>
        <v>110.2130325814536</v>
      </c>
    </row>
    <row r="294" spans="1:5" ht="15.75" customHeight="1" x14ac:dyDescent="0.3">
      <c r="A294" s="80">
        <v>43945</v>
      </c>
      <c r="B294" s="7">
        <v>8.5500000000000007</v>
      </c>
      <c r="C294" s="7">
        <v>4186100</v>
      </c>
      <c r="D294" s="78">
        <f t="shared" si="8"/>
        <v>-7.5449796865930674E-3</v>
      </c>
      <c r="E294" s="90">
        <f t="shared" si="9"/>
        <v>107.14285714285711</v>
      </c>
    </row>
    <row r="295" spans="1:5" ht="15.75" customHeight="1" x14ac:dyDescent="0.3">
      <c r="A295" s="80">
        <v>43944</v>
      </c>
      <c r="B295" s="7">
        <v>8.6150000000000002</v>
      </c>
      <c r="C295" s="7">
        <v>7440500</v>
      </c>
      <c r="D295" s="78">
        <f t="shared" si="8"/>
        <v>0.11883116883116873</v>
      </c>
      <c r="E295" s="90">
        <f t="shared" si="9"/>
        <v>107.95739348370923</v>
      </c>
    </row>
    <row r="296" spans="1:5" ht="15.75" customHeight="1" x14ac:dyDescent="0.3">
      <c r="A296" s="80">
        <v>43943</v>
      </c>
      <c r="B296" s="7">
        <v>7.7</v>
      </c>
      <c r="C296" s="7">
        <v>3524100</v>
      </c>
      <c r="D296" s="78">
        <f t="shared" si="8"/>
        <v>3.4946236559139754E-2</v>
      </c>
      <c r="E296" s="90">
        <f t="shared" si="9"/>
        <v>96.49122807017541</v>
      </c>
    </row>
    <row r="297" spans="1:5" ht="15.75" customHeight="1" x14ac:dyDescent="0.3">
      <c r="A297" s="80">
        <v>43942</v>
      </c>
      <c r="B297" s="7">
        <v>7.44</v>
      </c>
      <c r="C297" s="7">
        <v>3266400</v>
      </c>
      <c r="D297" s="78">
        <f t="shared" si="8"/>
        <v>1.9178082191780854E-2</v>
      </c>
      <c r="E297" s="90">
        <f t="shared" si="9"/>
        <v>93.233082706766893</v>
      </c>
    </row>
    <row r="298" spans="1:5" ht="15.75" customHeight="1" x14ac:dyDescent="0.3">
      <c r="A298" s="80">
        <v>43941</v>
      </c>
      <c r="B298" s="7">
        <v>7.3</v>
      </c>
      <c r="C298" s="7">
        <v>3809600</v>
      </c>
      <c r="D298" s="78">
        <f t="shared" si="8"/>
        <v>-2.5367156208277786E-2</v>
      </c>
      <c r="E298" s="90">
        <f t="shared" si="9"/>
        <v>91.478696741854606</v>
      </c>
    </row>
    <row r="299" spans="1:5" ht="15.75" customHeight="1" x14ac:dyDescent="0.3">
      <c r="A299" s="80">
        <v>43938</v>
      </c>
      <c r="B299" s="7">
        <v>7.49</v>
      </c>
      <c r="C299" s="7">
        <v>2823500</v>
      </c>
      <c r="D299" s="78">
        <f t="shared" si="8"/>
        <v>-2.2193211488250597E-2</v>
      </c>
      <c r="E299" s="90">
        <f t="shared" si="9"/>
        <v>93.859649122806999</v>
      </c>
    </row>
    <row r="300" spans="1:5" ht="15.75" customHeight="1" x14ac:dyDescent="0.3">
      <c r="A300" s="80">
        <v>43937</v>
      </c>
      <c r="B300" s="7">
        <v>7.66</v>
      </c>
      <c r="C300" s="7">
        <v>3216800</v>
      </c>
      <c r="D300" s="78">
        <f t="shared" si="8"/>
        <v>7.2078376487054063E-2</v>
      </c>
      <c r="E300" s="90">
        <f t="shared" si="9"/>
        <v>95.989974937343334</v>
      </c>
    </row>
    <row r="301" spans="1:5" ht="15.75" customHeight="1" x14ac:dyDescent="0.3">
      <c r="A301" s="80">
        <v>43936</v>
      </c>
      <c r="B301" s="7">
        <v>7.1449999999999996</v>
      </c>
      <c r="C301" s="7">
        <v>2683200</v>
      </c>
      <c r="D301" s="78">
        <f t="shared" si="8"/>
        <v>-2.5238744884038322E-2</v>
      </c>
      <c r="E301" s="90">
        <f t="shared" si="9"/>
        <v>89.536340852130294</v>
      </c>
    </row>
    <row r="302" spans="1:5" ht="15.75" customHeight="1" x14ac:dyDescent="0.3">
      <c r="A302" s="80">
        <v>43935</v>
      </c>
      <c r="B302" s="7">
        <v>7.33</v>
      </c>
      <c r="C302" s="7">
        <v>2931300</v>
      </c>
      <c r="D302" s="78">
        <f t="shared" si="8"/>
        <v>1.1034482758620623E-2</v>
      </c>
      <c r="E302" s="90">
        <f t="shared" si="9"/>
        <v>91.85463659147868</v>
      </c>
    </row>
    <row r="303" spans="1:5" ht="15.75" customHeight="1" x14ac:dyDescent="0.3">
      <c r="A303" s="80">
        <v>43934</v>
      </c>
      <c r="B303" s="7">
        <v>7.25</v>
      </c>
      <c r="C303" s="7">
        <v>4296800</v>
      </c>
      <c r="D303" s="78">
        <f t="shared" si="8"/>
        <v>-7.0512820512820484E-2</v>
      </c>
      <c r="E303" s="90">
        <f t="shared" si="9"/>
        <v>90.852130325814528</v>
      </c>
    </row>
    <row r="304" spans="1:5" ht="15.75" customHeight="1" x14ac:dyDescent="0.3">
      <c r="A304" s="80">
        <v>43930</v>
      </c>
      <c r="B304" s="7">
        <v>7.8</v>
      </c>
      <c r="C304" s="7">
        <v>3274400</v>
      </c>
      <c r="D304" s="78">
        <f t="shared" si="8"/>
        <v>-6.3694267515923553E-3</v>
      </c>
      <c r="E304" s="90">
        <f t="shared" si="9"/>
        <v>97.744360902255622</v>
      </c>
    </row>
    <row r="305" spans="1:5" ht="15.75" customHeight="1" x14ac:dyDescent="0.3">
      <c r="A305" s="80">
        <v>43929</v>
      </c>
      <c r="B305" s="7">
        <v>7.85</v>
      </c>
      <c r="C305" s="7">
        <v>2370500</v>
      </c>
      <c r="D305" s="78">
        <f t="shared" si="8"/>
        <v>2.4804177545691752E-2</v>
      </c>
      <c r="E305" s="90">
        <f t="shared" si="9"/>
        <v>98.370927318295728</v>
      </c>
    </row>
    <row r="306" spans="1:5" ht="15.75" customHeight="1" x14ac:dyDescent="0.3">
      <c r="A306" s="80">
        <v>43928</v>
      </c>
      <c r="B306" s="7">
        <v>7.66</v>
      </c>
      <c r="C306" s="7">
        <v>3469900</v>
      </c>
      <c r="D306" s="78">
        <f t="shared" si="8"/>
        <v>-3.647798742138364E-2</v>
      </c>
      <c r="E306" s="90">
        <f t="shared" si="9"/>
        <v>95.989974937343362</v>
      </c>
    </row>
    <row r="307" spans="1:5" ht="15.75" customHeight="1" x14ac:dyDescent="0.3">
      <c r="A307" s="80">
        <v>43927</v>
      </c>
      <c r="B307" s="7">
        <v>7.95</v>
      </c>
      <c r="C307" s="7">
        <v>4910400</v>
      </c>
      <c r="D307" s="78">
        <f t="shared" si="8"/>
        <v>6.2834224598930399E-2</v>
      </c>
      <c r="E307" s="90">
        <f t="shared" si="9"/>
        <v>99.624060150375939</v>
      </c>
    </row>
    <row r="308" spans="1:5" ht="15.75" customHeight="1" x14ac:dyDescent="0.3">
      <c r="A308" s="80">
        <v>43924</v>
      </c>
      <c r="B308" s="7">
        <v>7.48</v>
      </c>
      <c r="C308" s="7">
        <v>3059800</v>
      </c>
      <c r="D308" s="78">
        <f t="shared" si="8"/>
        <v>-3.1088082901554293E-2</v>
      </c>
      <c r="E308" s="90">
        <f t="shared" si="9"/>
        <v>93.734335839598998</v>
      </c>
    </row>
    <row r="309" spans="1:5" ht="15.75" customHeight="1" x14ac:dyDescent="0.3">
      <c r="A309" s="80">
        <v>43923</v>
      </c>
      <c r="B309" s="7">
        <v>7.72</v>
      </c>
      <c r="C309" s="7">
        <v>7980600</v>
      </c>
      <c r="D309" s="78">
        <f t="shared" si="8"/>
        <v>0.18860662047729027</v>
      </c>
      <c r="E309" s="90">
        <f t="shared" si="9"/>
        <v>96.741854636591469</v>
      </c>
    </row>
    <row r="310" spans="1:5" ht="15.75" customHeight="1" x14ac:dyDescent="0.3">
      <c r="A310" s="80">
        <v>43922</v>
      </c>
      <c r="B310" s="7">
        <v>6.4950000000000001</v>
      </c>
      <c r="C310" s="7">
        <v>4274800</v>
      </c>
      <c r="D310" s="78">
        <f t="shared" si="8"/>
        <v>-8.7780898876404501E-2</v>
      </c>
      <c r="E310" s="90">
        <f t="shared" si="9"/>
        <v>81.390977443609017</v>
      </c>
    </row>
    <row r="311" spans="1:5" ht="15.75" customHeight="1" x14ac:dyDescent="0.3">
      <c r="A311" s="80">
        <v>43921</v>
      </c>
      <c r="B311" s="7">
        <v>7.12</v>
      </c>
      <c r="C311" s="7">
        <v>2675500</v>
      </c>
      <c r="D311" s="78">
        <f t="shared" si="8"/>
        <v>9.9290780141845225E-3</v>
      </c>
      <c r="E311" s="90">
        <f t="shared" si="9"/>
        <v>89.22305764411027</v>
      </c>
    </row>
    <row r="312" spans="1:5" ht="15.75" customHeight="1" x14ac:dyDescent="0.3">
      <c r="A312" s="80">
        <v>43920</v>
      </c>
      <c r="B312" s="7">
        <v>7.05</v>
      </c>
      <c r="C312" s="7">
        <v>3654400</v>
      </c>
      <c r="D312" s="78">
        <f t="shared" si="8"/>
        <v>-3.4246575342465779E-2</v>
      </c>
      <c r="E312" s="90">
        <f t="shared" si="9"/>
        <v>88.345864661654119</v>
      </c>
    </row>
    <row r="313" spans="1:5" ht="15.75" customHeight="1" x14ac:dyDescent="0.3">
      <c r="A313" s="80">
        <v>43917</v>
      </c>
      <c r="B313" s="7">
        <v>7.3</v>
      </c>
      <c r="C313" s="7">
        <v>3841200</v>
      </c>
      <c r="D313" s="78">
        <f t="shared" si="8"/>
        <v>-8.15217391304357E-3</v>
      </c>
      <c r="E313" s="90">
        <f t="shared" si="9"/>
        <v>91.47869674185462</v>
      </c>
    </row>
    <row r="314" spans="1:5" ht="15.75" customHeight="1" x14ac:dyDescent="0.3">
      <c r="A314" s="80">
        <v>43916</v>
      </c>
      <c r="B314" s="7">
        <v>7.36</v>
      </c>
      <c r="C314" s="7">
        <v>4711500</v>
      </c>
      <c r="D314" s="78">
        <f t="shared" si="8"/>
        <v>1.3605442176871652E-3</v>
      </c>
      <c r="E314" s="90">
        <f t="shared" si="9"/>
        <v>92.230576441102755</v>
      </c>
    </row>
    <row r="315" spans="1:5" ht="15.75" customHeight="1" x14ac:dyDescent="0.3">
      <c r="A315" s="80">
        <v>43915</v>
      </c>
      <c r="B315" s="7">
        <v>7.35</v>
      </c>
      <c r="C315" s="7">
        <v>4165800</v>
      </c>
      <c r="D315" s="78">
        <f t="shared" si="8"/>
        <v>-2.6490066225165587E-2</v>
      </c>
      <c r="E315" s="90">
        <f t="shared" si="9"/>
        <v>92.105263157894726</v>
      </c>
    </row>
    <row r="316" spans="1:5" ht="15.75" customHeight="1" x14ac:dyDescent="0.3">
      <c r="A316" s="80">
        <v>43914</v>
      </c>
      <c r="B316" s="7">
        <v>7.55</v>
      </c>
      <c r="C316" s="7">
        <v>4561500</v>
      </c>
      <c r="D316" s="78">
        <f t="shared" si="8"/>
        <v>5.0069541029207132E-2</v>
      </c>
      <c r="E316" s="90">
        <f t="shared" si="9"/>
        <v>94.611528822055135</v>
      </c>
    </row>
    <row r="317" spans="1:5" ht="15.75" customHeight="1" x14ac:dyDescent="0.3">
      <c r="A317" s="80">
        <v>43913</v>
      </c>
      <c r="B317" s="7">
        <v>7.19</v>
      </c>
      <c r="C317" s="7">
        <v>4205000</v>
      </c>
      <c r="D317" s="78">
        <f t="shared" si="8"/>
        <v>2.7142857142857135E-2</v>
      </c>
      <c r="E317" s="90">
        <f t="shared" si="9"/>
        <v>90.100250626566421</v>
      </c>
    </row>
    <row r="318" spans="1:5" ht="15.75" customHeight="1" x14ac:dyDescent="0.3">
      <c r="A318" s="80">
        <v>43910</v>
      </c>
      <c r="B318" s="7">
        <v>7</v>
      </c>
      <c r="C318" s="7">
        <v>6952100</v>
      </c>
      <c r="D318" s="78">
        <f t="shared" si="8"/>
        <v>-2.777777777777779E-2</v>
      </c>
      <c r="E318" s="90">
        <f t="shared" si="9"/>
        <v>87.719298245614041</v>
      </c>
    </row>
    <row r="319" spans="1:5" ht="15.75" customHeight="1" x14ac:dyDescent="0.3">
      <c r="A319" s="80">
        <v>43909</v>
      </c>
      <c r="B319" s="7">
        <v>7.2</v>
      </c>
      <c r="C319" s="7">
        <v>8487100</v>
      </c>
      <c r="D319" s="78">
        <f t="shared" si="8"/>
        <v>0.19800332778702168</v>
      </c>
      <c r="E319" s="90">
        <f t="shared" si="9"/>
        <v>90.225563909774436</v>
      </c>
    </row>
    <row r="320" spans="1:5" ht="15.75" customHeight="1" x14ac:dyDescent="0.3">
      <c r="A320" s="80">
        <v>43908</v>
      </c>
      <c r="B320" s="7">
        <v>6.01</v>
      </c>
      <c r="C320" s="7">
        <v>5589700</v>
      </c>
      <c r="D320" s="78">
        <f t="shared" si="8"/>
        <v>-1.4754098360655665E-2</v>
      </c>
      <c r="E320" s="90">
        <f t="shared" si="9"/>
        <v>75.313283208020053</v>
      </c>
    </row>
    <row r="321" spans="1:5" ht="15.75" customHeight="1" x14ac:dyDescent="0.3">
      <c r="A321" s="80">
        <v>43907</v>
      </c>
      <c r="B321" s="7">
        <v>6.1</v>
      </c>
      <c r="C321" s="7">
        <v>5408700</v>
      </c>
      <c r="D321" s="78">
        <f t="shared" si="8"/>
        <v>0.10128181982307272</v>
      </c>
      <c r="E321" s="90">
        <f t="shared" si="9"/>
        <v>76.441102756892235</v>
      </c>
    </row>
    <row r="322" spans="1:5" ht="15.75" customHeight="1" x14ac:dyDescent="0.3">
      <c r="A322" s="80">
        <v>43906</v>
      </c>
      <c r="B322" s="7">
        <v>5.5389999999999997</v>
      </c>
      <c r="C322" s="7">
        <v>7240500</v>
      </c>
      <c r="D322" s="78">
        <f t="shared" ref="D322:D385" si="10">B322/B323-1</f>
        <v>-0.12357594936708871</v>
      </c>
      <c r="E322" s="90">
        <f t="shared" ref="E322:E371" si="11">E323*(1+D322)</f>
        <v>69.411027568922307</v>
      </c>
    </row>
    <row r="323" spans="1:5" ht="15.75" customHeight="1" x14ac:dyDescent="0.3">
      <c r="A323" s="80">
        <v>43903</v>
      </c>
      <c r="B323" s="7">
        <v>6.32</v>
      </c>
      <c r="C323" s="7">
        <v>10933600</v>
      </c>
      <c r="D323" s="78">
        <f t="shared" si="10"/>
        <v>-1.5576323987538832E-2</v>
      </c>
      <c r="E323" s="90">
        <f t="shared" si="11"/>
        <v>79.197994987468675</v>
      </c>
    </row>
    <row r="324" spans="1:5" ht="15.75" customHeight="1" x14ac:dyDescent="0.3">
      <c r="A324" s="80">
        <v>43902</v>
      </c>
      <c r="B324" s="7">
        <v>6.42</v>
      </c>
      <c r="C324" s="7">
        <v>11750500</v>
      </c>
      <c r="D324" s="78">
        <f t="shared" si="10"/>
        <v>-0.25435540069686402</v>
      </c>
      <c r="E324" s="90">
        <f t="shared" si="11"/>
        <v>80.451127819548873</v>
      </c>
    </row>
    <row r="325" spans="1:5" ht="15.75" customHeight="1" x14ac:dyDescent="0.3">
      <c r="A325" s="80">
        <v>43901</v>
      </c>
      <c r="B325" s="7">
        <v>8.61</v>
      </c>
      <c r="C325" s="7">
        <v>5530800</v>
      </c>
      <c r="D325" s="78">
        <f t="shared" si="10"/>
        <v>-7.0194384449244085E-2</v>
      </c>
      <c r="E325" s="90">
        <f t="shared" si="11"/>
        <v>107.89473684210526</v>
      </c>
    </row>
    <row r="326" spans="1:5" ht="15.75" customHeight="1" x14ac:dyDescent="0.3">
      <c r="A326" s="80">
        <v>43900</v>
      </c>
      <c r="B326" s="7">
        <v>9.26</v>
      </c>
      <c r="C326" s="7">
        <v>4923900</v>
      </c>
      <c r="D326" s="78">
        <f t="shared" si="10"/>
        <v>4.3968432919955003E-2</v>
      </c>
      <c r="E326" s="90">
        <f t="shared" si="11"/>
        <v>116.04010025062657</v>
      </c>
    </row>
    <row r="327" spans="1:5" ht="15.75" customHeight="1" x14ac:dyDescent="0.3">
      <c r="A327" s="80">
        <v>43899</v>
      </c>
      <c r="B327" s="7">
        <v>8.8699999999999992</v>
      </c>
      <c r="C327" s="7">
        <v>9051900</v>
      </c>
      <c r="D327" s="78">
        <f t="shared" si="10"/>
        <v>-0.16162570888468819</v>
      </c>
      <c r="E327" s="90">
        <f t="shared" si="11"/>
        <v>111.15288220551378</v>
      </c>
    </row>
    <row r="328" spans="1:5" ht="15.75" customHeight="1" x14ac:dyDescent="0.3">
      <c r="A328" s="80">
        <v>43896</v>
      </c>
      <c r="B328" s="7">
        <v>10.58</v>
      </c>
      <c r="C328" s="7">
        <v>4238400</v>
      </c>
      <c r="D328" s="78">
        <f t="shared" si="10"/>
        <v>-3.2021957913998089E-2</v>
      </c>
      <c r="E328" s="90">
        <f t="shared" si="11"/>
        <v>132.58145363408522</v>
      </c>
    </row>
    <row r="329" spans="1:5" ht="15.75" customHeight="1" x14ac:dyDescent="0.3">
      <c r="A329" s="80">
        <v>43895</v>
      </c>
      <c r="B329" s="7">
        <v>10.93</v>
      </c>
      <c r="C329" s="7">
        <v>6350400</v>
      </c>
      <c r="D329" s="78">
        <f t="shared" si="10"/>
        <v>8.864541832669337E-2</v>
      </c>
      <c r="E329" s="90">
        <f t="shared" si="11"/>
        <v>136.96741854636591</v>
      </c>
    </row>
    <row r="330" spans="1:5" ht="15.75" customHeight="1" x14ac:dyDescent="0.3">
      <c r="A330" s="80">
        <v>43894</v>
      </c>
      <c r="B330" s="7">
        <v>10.039999999999999</v>
      </c>
      <c r="C330" s="7">
        <v>2981100</v>
      </c>
      <c r="D330" s="78">
        <f t="shared" si="10"/>
        <v>4.0000000000000036E-3</v>
      </c>
      <c r="E330" s="90">
        <f t="shared" si="11"/>
        <v>125.81453634085211</v>
      </c>
    </row>
    <row r="331" spans="1:5" ht="15.75" customHeight="1" x14ac:dyDescent="0.3">
      <c r="A331" s="80">
        <v>43893</v>
      </c>
      <c r="B331" s="7">
        <v>10</v>
      </c>
      <c r="C331" s="7">
        <v>4127400</v>
      </c>
      <c r="D331" s="78">
        <f t="shared" si="10"/>
        <v>-3.4282955094157463E-2</v>
      </c>
      <c r="E331" s="90">
        <f t="shared" si="11"/>
        <v>125.31328320802004</v>
      </c>
    </row>
    <row r="332" spans="1:5" ht="15.75" customHeight="1" x14ac:dyDescent="0.3">
      <c r="A332" s="80">
        <v>43892</v>
      </c>
      <c r="B332" s="7">
        <v>10.355</v>
      </c>
      <c r="C332" s="7">
        <v>4341200</v>
      </c>
      <c r="D332" s="78">
        <f t="shared" si="10"/>
        <v>5.1269035532995E-2</v>
      </c>
      <c r="E332" s="90">
        <f t="shared" si="11"/>
        <v>129.76190476190476</v>
      </c>
    </row>
    <row r="333" spans="1:5" ht="15.75" customHeight="1" x14ac:dyDescent="0.3">
      <c r="A333" s="80">
        <v>43889</v>
      </c>
      <c r="B333" s="7">
        <v>9.85</v>
      </c>
      <c r="C333" s="7">
        <v>4698500</v>
      </c>
      <c r="D333" s="78">
        <f t="shared" si="10"/>
        <v>-6.2797335870599436E-2</v>
      </c>
      <c r="E333" s="90">
        <f t="shared" si="11"/>
        <v>123.43358395989974</v>
      </c>
    </row>
    <row r="334" spans="1:5" ht="15.75" customHeight="1" x14ac:dyDescent="0.3">
      <c r="A334" s="80">
        <v>43888</v>
      </c>
      <c r="B334" s="7">
        <v>10.51</v>
      </c>
      <c r="C334" s="7">
        <v>6697600</v>
      </c>
      <c r="D334" s="78">
        <f t="shared" si="10"/>
        <v>1.4478764478764505E-2</v>
      </c>
      <c r="E334" s="90">
        <f t="shared" si="11"/>
        <v>131.70426065162906</v>
      </c>
    </row>
    <row r="335" spans="1:5" ht="15.75" customHeight="1" x14ac:dyDescent="0.3">
      <c r="A335" s="80">
        <v>43887</v>
      </c>
      <c r="B335" s="7">
        <v>10.36</v>
      </c>
      <c r="C335" s="7">
        <v>8500300</v>
      </c>
      <c r="D335" s="78">
        <f t="shared" si="10"/>
        <v>-1.6611295681063232E-2</v>
      </c>
      <c r="E335" s="90">
        <f t="shared" si="11"/>
        <v>129.82456140350874</v>
      </c>
    </row>
    <row r="336" spans="1:5" ht="15.75" customHeight="1" x14ac:dyDescent="0.3">
      <c r="A336" s="80">
        <v>43886</v>
      </c>
      <c r="B336" s="7">
        <v>10.535</v>
      </c>
      <c r="C336" s="7">
        <v>7397500</v>
      </c>
      <c r="D336" s="78">
        <f t="shared" si="10"/>
        <v>-0.10110921501706494</v>
      </c>
      <c r="E336" s="90">
        <f t="shared" si="11"/>
        <v>132.01754385964909</v>
      </c>
    </row>
    <row r="337" spans="1:5" ht="15.75" customHeight="1" x14ac:dyDescent="0.3">
      <c r="A337" s="80">
        <v>43885</v>
      </c>
      <c r="B337" s="7">
        <v>11.72</v>
      </c>
      <c r="C337" s="7">
        <v>7667000</v>
      </c>
      <c r="D337" s="78">
        <f t="shared" si="10"/>
        <v>-6.5017949740725944E-2</v>
      </c>
      <c r="E337" s="90">
        <f t="shared" si="11"/>
        <v>146.86716791979947</v>
      </c>
    </row>
    <row r="338" spans="1:5" ht="15.75" customHeight="1" x14ac:dyDescent="0.3">
      <c r="A338" s="80">
        <v>43882</v>
      </c>
      <c r="B338" s="7">
        <v>12.535</v>
      </c>
      <c r="C338" s="7">
        <v>3671100</v>
      </c>
      <c r="D338" s="78">
        <f t="shared" si="10"/>
        <v>1.6626115166261224E-2</v>
      </c>
      <c r="E338" s="90">
        <f t="shared" si="11"/>
        <v>157.0802005012531</v>
      </c>
    </row>
    <row r="339" spans="1:5" ht="15.75" customHeight="1" x14ac:dyDescent="0.3">
      <c r="A339" s="80">
        <v>43881</v>
      </c>
      <c r="B339" s="7">
        <v>12.33</v>
      </c>
      <c r="C339" s="7">
        <v>5849300</v>
      </c>
      <c r="D339" s="78">
        <f t="shared" si="10"/>
        <v>-6.0929169840061026E-2</v>
      </c>
      <c r="E339" s="90">
        <f t="shared" si="11"/>
        <v>154.51127819548867</v>
      </c>
    </row>
    <row r="340" spans="1:5" ht="15.75" customHeight="1" x14ac:dyDescent="0.3">
      <c r="A340" s="80">
        <v>43880</v>
      </c>
      <c r="B340" s="7">
        <v>13.13</v>
      </c>
      <c r="C340" s="7">
        <v>4840900</v>
      </c>
      <c r="D340" s="78">
        <f t="shared" si="10"/>
        <v>-2.4517087667161985E-2</v>
      </c>
      <c r="E340" s="90">
        <f t="shared" si="11"/>
        <v>164.53634085213028</v>
      </c>
    </row>
    <row r="341" spans="1:5" ht="15.75" customHeight="1" x14ac:dyDescent="0.3">
      <c r="A341" s="80">
        <v>43879</v>
      </c>
      <c r="B341" s="7">
        <v>13.46</v>
      </c>
      <c r="C341" s="7">
        <v>6380300</v>
      </c>
      <c r="D341" s="78">
        <f t="shared" si="10"/>
        <v>1.9079345850999463E-2</v>
      </c>
      <c r="E341" s="90">
        <f t="shared" si="11"/>
        <v>168.67167919799493</v>
      </c>
    </row>
    <row r="342" spans="1:5" ht="15.75" customHeight="1" x14ac:dyDescent="0.3">
      <c r="A342" s="80">
        <v>43875</v>
      </c>
      <c r="B342" s="7">
        <v>13.208</v>
      </c>
      <c r="C342" s="7">
        <v>4327100</v>
      </c>
      <c r="D342" s="78">
        <f t="shared" si="10"/>
        <v>5.2430278884462167E-2</v>
      </c>
      <c r="E342" s="90">
        <f t="shared" si="11"/>
        <v>165.51378446115282</v>
      </c>
    </row>
    <row r="343" spans="1:5" ht="15.75" customHeight="1" x14ac:dyDescent="0.3">
      <c r="A343" s="80">
        <v>43874</v>
      </c>
      <c r="B343" s="7">
        <v>12.55</v>
      </c>
      <c r="C343" s="7">
        <v>5597500</v>
      </c>
      <c r="D343" s="78">
        <f t="shared" si="10"/>
        <v>-6.8991097922848632E-2</v>
      </c>
      <c r="E343" s="90">
        <f t="shared" si="11"/>
        <v>157.2681704260651</v>
      </c>
    </row>
    <row r="344" spans="1:5" ht="15.75" customHeight="1" x14ac:dyDescent="0.3">
      <c r="A344" s="80">
        <v>43873</v>
      </c>
      <c r="B344" s="7">
        <v>13.48</v>
      </c>
      <c r="C344" s="7">
        <v>6291200</v>
      </c>
      <c r="D344" s="78">
        <f t="shared" si="10"/>
        <v>3.7322046941131282E-2</v>
      </c>
      <c r="E344" s="90">
        <f t="shared" si="11"/>
        <v>168.92230576441096</v>
      </c>
    </row>
    <row r="345" spans="1:5" ht="15.75" customHeight="1" x14ac:dyDescent="0.3">
      <c r="A345" s="80">
        <v>43872</v>
      </c>
      <c r="B345" s="7">
        <v>12.994999999999999</v>
      </c>
      <c r="C345" s="7">
        <v>7269000</v>
      </c>
      <c r="D345" s="78">
        <f t="shared" si="10"/>
        <v>6.6912972085385825E-2</v>
      </c>
      <c r="E345" s="90">
        <f t="shared" si="11"/>
        <v>162.84461152882199</v>
      </c>
    </row>
    <row r="346" spans="1:5" ht="15.75" customHeight="1" x14ac:dyDescent="0.3">
      <c r="A346" s="80">
        <v>43871</v>
      </c>
      <c r="B346" s="7">
        <v>12.18</v>
      </c>
      <c r="C346" s="7">
        <v>4763800</v>
      </c>
      <c r="D346" s="78">
        <f t="shared" si="10"/>
        <v>3.30788804071247E-2</v>
      </c>
      <c r="E346" s="90">
        <f t="shared" si="11"/>
        <v>152.63157894736835</v>
      </c>
    </row>
    <row r="347" spans="1:5" ht="15.75" customHeight="1" x14ac:dyDescent="0.3">
      <c r="A347" s="80">
        <v>43868</v>
      </c>
      <c r="B347" s="7">
        <v>11.79</v>
      </c>
      <c r="C347" s="7">
        <v>3450300</v>
      </c>
      <c r="D347" s="78">
        <f t="shared" si="10"/>
        <v>7.692307692307665E-3</v>
      </c>
      <c r="E347" s="90">
        <f t="shared" si="11"/>
        <v>147.74436090225558</v>
      </c>
    </row>
    <row r="348" spans="1:5" ht="15.75" customHeight="1" x14ac:dyDescent="0.3">
      <c r="A348" s="80">
        <v>43867</v>
      </c>
      <c r="B348" s="7">
        <v>11.7</v>
      </c>
      <c r="C348" s="7">
        <v>5313700</v>
      </c>
      <c r="D348" s="78">
        <f t="shared" si="10"/>
        <v>1.6066000868432351E-2</v>
      </c>
      <c r="E348" s="90">
        <f t="shared" si="11"/>
        <v>146.61654135338341</v>
      </c>
    </row>
    <row r="349" spans="1:5" ht="15.75" customHeight="1" x14ac:dyDescent="0.3">
      <c r="A349" s="80">
        <v>43866</v>
      </c>
      <c r="B349" s="7">
        <v>11.515000000000001</v>
      </c>
      <c r="C349" s="7">
        <v>6963800</v>
      </c>
      <c r="D349" s="78">
        <f t="shared" si="10"/>
        <v>9.2504743833017322E-2</v>
      </c>
      <c r="E349" s="90">
        <f t="shared" si="11"/>
        <v>144.29824561403507</v>
      </c>
    </row>
    <row r="350" spans="1:5" ht="15.75" customHeight="1" x14ac:dyDescent="0.3">
      <c r="A350" s="80">
        <v>43865</v>
      </c>
      <c r="B350" s="7">
        <v>10.54</v>
      </c>
      <c r="C350" s="7">
        <v>3227700</v>
      </c>
      <c r="D350" s="78">
        <f t="shared" si="10"/>
        <v>-4.2512990080303403E-3</v>
      </c>
      <c r="E350" s="90">
        <f t="shared" si="11"/>
        <v>132.08020050125307</v>
      </c>
    </row>
    <row r="351" spans="1:5" ht="15.75" customHeight="1" x14ac:dyDescent="0.3">
      <c r="A351" s="80">
        <v>43864</v>
      </c>
      <c r="B351" s="7">
        <v>10.585000000000001</v>
      </c>
      <c r="C351" s="7">
        <v>3272500</v>
      </c>
      <c r="D351" s="78">
        <f t="shared" si="10"/>
        <v>-2.8899082568807244E-2</v>
      </c>
      <c r="E351" s="90">
        <f t="shared" si="11"/>
        <v>132.64411027568917</v>
      </c>
    </row>
    <row r="352" spans="1:5" ht="15.75" customHeight="1" x14ac:dyDescent="0.3">
      <c r="A352" s="80">
        <v>43861</v>
      </c>
      <c r="B352" s="7">
        <v>10.9</v>
      </c>
      <c r="C352" s="7">
        <v>4674500</v>
      </c>
      <c r="D352" s="78">
        <f t="shared" si="10"/>
        <v>-3.7952338923212703E-2</v>
      </c>
      <c r="E352" s="90">
        <f t="shared" si="11"/>
        <v>136.5914786967418</v>
      </c>
    </row>
    <row r="353" spans="1:5" ht="15.75" customHeight="1" x14ac:dyDescent="0.3">
      <c r="A353" s="80">
        <v>43860</v>
      </c>
      <c r="B353" s="7">
        <v>11.33</v>
      </c>
      <c r="C353" s="7">
        <v>7483100</v>
      </c>
      <c r="D353" s="78">
        <f t="shared" si="10"/>
        <v>3.9449541284403589E-2</v>
      </c>
      <c r="E353" s="90">
        <f t="shared" si="11"/>
        <v>141.97994987468667</v>
      </c>
    </row>
    <row r="354" spans="1:5" ht="15.75" customHeight="1" x14ac:dyDescent="0.3">
      <c r="A354" s="80">
        <v>43859</v>
      </c>
      <c r="B354" s="7">
        <v>10.9</v>
      </c>
      <c r="C354" s="7">
        <v>6848100</v>
      </c>
      <c r="D354" s="78">
        <f t="shared" si="10"/>
        <v>7.707509881422947E-2</v>
      </c>
      <c r="E354" s="90">
        <f t="shared" si="11"/>
        <v>136.59147869674183</v>
      </c>
    </row>
    <row r="355" spans="1:5" ht="15.75" customHeight="1" x14ac:dyDescent="0.3">
      <c r="A355" s="80">
        <v>43858</v>
      </c>
      <c r="B355" s="7">
        <v>10.119999999999999</v>
      </c>
      <c r="C355" s="7">
        <v>3634500</v>
      </c>
      <c r="D355" s="78">
        <f t="shared" si="10"/>
        <v>3.054989816700604E-2</v>
      </c>
      <c r="E355" s="90">
        <f t="shared" si="11"/>
        <v>126.81704260651625</v>
      </c>
    </row>
    <row r="356" spans="1:5" ht="15.75" customHeight="1" x14ac:dyDescent="0.3">
      <c r="A356" s="80">
        <v>43857</v>
      </c>
      <c r="B356" s="7">
        <v>9.82</v>
      </c>
      <c r="C356" s="7">
        <v>3124700</v>
      </c>
      <c r="D356" s="78">
        <f t="shared" si="10"/>
        <v>3.5864978902953482E-2</v>
      </c>
      <c r="E356" s="90">
        <f t="shared" si="11"/>
        <v>123.05764411027566</v>
      </c>
    </row>
    <row r="357" spans="1:5" ht="15.75" customHeight="1" x14ac:dyDescent="0.3">
      <c r="A357" s="80">
        <v>43854</v>
      </c>
      <c r="B357" s="7">
        <v>9.48</v>
      </c>
      <c r="C357" s="7">
        <v>2374800</v>
      </c>
      <c r="D357" s="78">
        <f t="shared" si="10"/>
        <v>5.450500556173532E-2</v>
      </c>
      <c r="E357" s="90">
        <f t="shared" si="11"/>
        <v>118.79699248120299</v>
      </c>
    </row>
    <row r="358" spans="1:5" ht="15.75" customHeight="1" x14ac:dyDescent="0.3">
      <c r="A358" s="80">
        <v>43853</v>
      </c>
      <c r="B358" s="7">
        <v>8.99</v>
      </c>
      <c r="C358" s="7">
        <v>4281000</v>
      </c>
      <c r="D358" s="78">
        <f t="shared" si="10"/>
        <v>-5.6663168940188746E-2</v>
      </c>
      <c r="E358" s="90">
        <f t="shared" si="11"/>
        <v>112.65664160401001</v>
      </c>
    </row>
    <row r="359" spans="1:5" ht="15.75" customHeight="1" x14ac:dyDescent="0.3">
      <c r="A359" s="80">
        <v>43852</v>
      </c>
      <c r="B359" s="7">
        <v>9.5299999999999994</v>
      </c>
      <c r="C359" s="7">
        <v>2299200</v>
      </c>
      <c r="D359" s="78">
        <f t="shared" si="10"/>
        <v>-2.1560574948665368E-2</v>
      </c>
      <c r="E359" s="90">
        <f t="shared" si="11"/>
        <v>119.42355889724307</v>
      </c>
    </row>
    <row r="360" spans="1:5" ht="15.75" customHeight="1" x14ac:dyDescent="0.3">
      <c r="A360" s="80">
        <v>43851</v>
      </c>
      <c r="B360" s="7">
        <v>9.74</v>
      </c>
      <c r="C360" s="7">
        <v>3997400</v>
      </c>
      <c r="D360" s="78">
        <f t="shared" si="10"/>
        <v>-3.277060575968227E-2</v>
      </c>
      <c r="E360" s="90">
        <f t="shared" si="11"/>
        <v>122.05513784461149</v>
      </c>
    </row>
    <row r="361" spans="1:5" ht="15.75" customHeight="1" x14ac:dyDescent="0.3">
      <c r="A361" s="80">
        <v>43847</v>
      </c>
      <c r="B361" s="7">
        <v>10.07</v>
      </c>
      <c r="C361" s="7">
        <v>3911600</v>
      </c>
      <c r="D361" s="78">
        <f t="shared" si="10"/>
        <v>3.6541430777148776E-2</v>
      </c>
      <c r="E361" s="90">
        <f t="shared" si="11"/>
        <v>126.19047619047616</v>
      </c>
    </row>
    <row r="362" spans="1:5" ht="15.75" customHeight="1" x14ac:dyDescent="0.3">
      <c r="A362" s="80">
        <v>43846</v>
      </c>
      <c r="B362" s="7">
        <v>9.7149999999999999</v>
      </c>
      <c r="C362" s="7">
        <v>3078400</v>
      </c>
      <c r="D362" s="78">
        <f t="shared" si="10"/>
        <v>-2.7527527527527518E-2</v>
      </c>
      <c r="E362" s="90">
        <f t="shared" si="11"/>
        <v>121.74185463659144</v>
      </c>
    </row>
    <row r="363" spans="1:5" ht="15.75" customHeight="1" x14ac:dyDescent="0.3">
      <c r="A363" s="80">
        <v>43845</v>
      </c>
      <c r="B363" s="7">
        <v>9.99</v>
      </c>
      <c r="C363" s="7">
        <v>3709100</v>
      </c>
      <c r="D363" s="78">
        <f t="shared" si="10"/>
        <v>-3.9880358923229942E-3</v>
      </c>
      <c r="E363" s="90">
        <f t="shared" si="11"/>
        <v>125.18796992481199</v>
      </c>
    </row>
    <row r="364" spans="1:5" ht="15.75" customHeight="1" x14ac:dyDescent="0.3">
      <c r="A364" s="80">
        <v>43844</v>
      </c>
      <c r="B364" s="7">
        <v>10.029999999999999</v>
      </c>
      <c r="C364" s="7">
        <v>6933000</v>
      </c>
      <c r="D364" s="78">
        <f t="shared" si="10"/>
        <v>6.25E-2</v>
      </c>
      <c r="E364" s="90">
        <f t="shared" si="11"/>
        <v>125.68922305764407</v>
      </c>
    </row>
    <row r="365" spans="1:5" ht="15.75" customHeight="1" x14ac:dyDescent="0.3">
      <c r="A365" s="80">
        <v>43843</v>
      </c>
      <c r="B365" s="7">
        <v>9.44</v>
      </c>
      <c r="C365" s="7">
        <v>2680600</v>
      </c>
      <c r="D365" s="78">
        <f t="shared" si="10"/>
        <v>-1.6666666666666718E-2</v>
      </c>
      <c r="E365" s="90">
        <f t="shared" si="11"/>
        <v>118.29573934837089</v>
      </c>
    </row>
    <row r="366" spans="1:5" ht="15.75" customHeight="1" x14ac:dyDescent="0.3">
      <c r="A366" s="80">
        <v>43840</v>
      </c>
      <c r="B366" s="7">
        <v>9.6</v>
      </c>
      <c r="C366" s="7">
        <v>4485500</v>
      </c>
      <c r="D366" s="78">
        <f t="shared" si="10"/>
        <v>3.2258064516129004E-2</v>
      </c>
      <c r="E366" s="90">
        <f t="shared" si="11"/>
        <v>120.30075187969922</v>
      </c>
    </row>
    <row r="367" spans="1:5" ht="15.75" customHeight="1" x14ac:dyDescent="0.3">
      <c r="A367" s="80">
        <v>43839</v>
      </c>
      <c r="B367" s="7">
        <v>9.3000000000000007</v>
      </c>
      <c r="C367" s="7">
        <v>3057700</v>
      </c>
      <c r="D367" s="78">
        <f t="shared" si="10"/>
        <v>-2.36000858184926E-3</v>
      </c>
      <c r="E367" s="90">
        <f t="shared" si="11"/>
        <v>116.54135338345863</v>
      </c>
    </row>
    <row r="368" spans="1:5" ht="15.75" customHeight="1" x14ac:dyDescent="0.3">
      <c r="A368" s="80">
        <v>43838</v>
      </c>
      <c r="B368" s="7">
        <v>9.3219999999999992</v>
      </c>
      <c r="C368" s="7">
        <v>7626700</v>
      </c>
      <c r="D368" s="78">
        <f t="shared" si="10"/>
        <v>-7.7029702970297098E-2</v>
      </c>
      <c r="E368" s="90">
        <f t="shared" si="11"/>
        <v>116.81704260651625</v>
      </c>
    </row>
    <row r="369" spans="1:5" ht="15.75" customHeight="1" x14ac:dyDescent="0.3">
      <c r="A369" s="80">
        <v>43837</v>
      </c>
      <c r="B369" s="7">
        <v>10.1</v>
      </c>
      <c r="C369" s="7">
        <v>7787400</v>
      </c>
      <c r="D369" s="78">
        <f t="shared" si="10"/>
        <v>0.12347052280311455</v>
      </c>
      <c r="E369" s="90">
        <f t="shared" si="11"/>
        <v>126.56641604010022</v>
      </c>
    </row>
    <row r="370" spans="1:5" ht="15.75" customHeight="1" x14ac:dyDescent="0.3">
      <c r="A370" s="80">
        <v>43836</v>
      </c>
      <c r="B370" s="7">
        <v>8.99</v>
      </c>
      <c r="C370" s="7">
        <v>3450500</v>
      </c>
      <c r="D370" s="78">
        <f t="shared" si="10"/>
        <v>4.6565774155995276E-2</v>
      </c>
      <c r="E370" s="90">
        <f t="shared" si="11"/>
        <v>112.65664160401001</v>
      </c>
    </row>
    <row r="371" spans="1:5" ht="15.75" customHeight="1" x14ac:dyDescent="0.3">
      <c r="A371" s="80">
        <v>43833</v>
      </c>
      <c r="B371" s="7">
        <v>8.59</v>
      </c>
      <c r="C371" s="7">
        <v>3858800</v>
      </c>
      <c r="D371" s="78">
        <f t="shared" si="10"/>
        <v>7.6441102756892088E-2</v>
      </c>
      <c r="E371" s="90">
        <f t="shared" si="11"/>
        <v>107.64411027568921</v>
      </c>
    </row>
    <row r="372" spans="1:5" ht="15.75" customHeight="1" x14ac:dyDescent="0.3">
      <c r="A372" s="80">
        <v>43832</v>
      </c>
      <c r="B372" s="7">
        <v>7.98</v>
      </c>
      <c r="C372" s="7">
        <v>3377600</v>
      </c>
      <c r="D372" s="78">
        <f t="shared" si="10"/>
        <v>-2.564102564102555E-2</v>
      </c>
      <c r="E372" s="90">
        <v>100</v>
      </c>
    </row>
    <row r="373" spans="1:5" ht="15.75" customHeight="1" x14ac:dyDescent="0.3">
      <c r="A373" s="80">
        <v>43830</v>
      </c>
      <c r="B373" s="7">
        <v>8.19</v>
      </c>
      <c r="C373" s="7">
        <v>3093800</v>
      </c>
      <c r="D373" s="78">
        <f t="shared" si="10"/>
        <v>-2.7315914489311255E-2</v>
      </c>
      <c r="E373" s="90"/>
    </row>
    <row r="374" spans="1:5" ht="15.75" customHeight="1" x14ac:dyDescent="0.3">
      <c r="A374" s="80">
        <v>43829</v>
      </c>
      <c r="B374" s="7">
        <v>8.42</v>
      </c>
      <c r="C374" s="7">
        <v>2553400</v>
      </c>
      <c r="D374" s="78">
        <f t="shared" si="10"/>
        <v>-1.8648018648018683E-2</v>
      </c>
      <c r="E374" s="90"/>
    </row>
    <row r="375" spans="1:5" ht="15.75" customHeight="1" x14ac:dyDescent="0.3">
      <c r="A375" s="80">
        <v>43826</v>
      </c>
      <c r="B375" s="7">
        <v>8.58</v>
      </c>
      <c r="C375" s="7">
        <v>2608500</v>
      </c>
      <c r="D375" s="78">
        <f t="shared" si="10"/>
        <v>-2.7210884353741527E-2</v>
      </c>
      <c r="E375" s="90"/>
    </row>
    <row r="376" spans="1:5" ht="15.75" customHeight="1" x14ac:dyDescent="0.3">
      <c r="A376" s="80">
        <v>43825</v>
      </c>
      <c r="B376" s="7">
        <v>8.82</v>
      </c>
      <c r="C376" s="7">
        <v>2744400</v>
      </c>
      <c r="D376" s="78">
        <f t="shared" si="10"/>
        <v>-3.3898305084745228E-3</v>
      </c>
      <c r="E376" s="90"/>
    </row>
    <row r="377" spans="1:5" ht="15.75" customHeight="1" x14ac:dyDescent="0.3">
      <c r="A377" s="80">
        <v>43823</v>
      </c>
      <c r="B377" s="7">
        <v>8.85</v>
      </c>
      <c r="C377" s="7">
        <v>1851900</v>
      </c>
      <c r="D377" s="78">
        <f t="shared" si="10"/>
        <v>-1.6666666666666718E-2</v>
      </c>
      <c r="E377" s="90"/>
    </row>
    <row r="378" spans="1:5" ht="15.75" customHeight="1" x14ac:dyDescent="0.3">
      <c r="A378" s="80">
        <v>43822</v>
      </c>
      <c r="B378" s="7">
        <v>9</v>
      </c>
      <c r="C378" s="7">
        <v>3651500</v>
      </c>
      <c r="D378" s="78">
        <f t="shared" si="10"/>
        <v>1.3513513513513375E-2</v>
      </c>
      <c r="E378" s="90"/>
    </row>
    <row r="379" spans="1:5" ht="15.75" customHeight="1" x14ac:dyDescent="0.3">
      <c r="A379" s="80">
        <v>43819</v>
      </c>
      <c r="B379" s="7">
        <v>8.8800000000000008</v>
      </c>
      <c r="C379" s="7">
        <v>2184700</v>
      </c>
      <c r="D379" s="78">
        <f t="shared" si="10"/>
        <v>5.2132701421801153E-2</v>
      </c>
      <c r="E379" s="90"/>
    </row>
    <row r="380" spans="1:5" ht="15.75" customHeight="1" x14ac:dyDescent="0.3">
      <c r="A380" s="80">
        <v>43818</v>
      </c>
      <c r="B380" s="7">
        <v>8.44</v>
      </c>
      <c r="C380" s="7">
        <v>1914800</v>
      </c>
      <c r="D380" s="78">
        <f t="shared" si="10"/>
        <v>2.3752969121140222E-3</v>
      </c>
      <c r="E380" s="90"/>
    </row>
    <row r="381" spans="1:5" ht="15.75" customHeight="1" x14ac:dyDescent="0.3">
      <c r="A381" s="80">
        <v>43817</v>
      </c>
      <c r="B381" s="7">
        <v>8.42</v>
      </c>
      <c r="C381" s="7">
        <v>3475100</v>
      </c>
      <c r="D381" s="78">
        <f t="shared" si="10"/>
        <v>5.1186017478152435E-2</v>
      </c>
      <c r="E381" s="90"/>
    </row>
    <row r="382" spans="1:5" ht="15.75" customHeight="1" x14ac:dyDescent="0.3">
      <c r="A382" s="80">
        <v>43816</v>
      </c>
      <c r="B382" s="7">
        <v>8.01</v>
      </c>
      <c r="C382" s="7">
        <v>3276700</v>
      </c>
      <c r="D382" s="78">
        <f t="shared" si="10"/>
        <v>-3.1438935912938337E-2</v>
      </c>
      <c r="E382" s="90"/>
    </row>
    <row r="383" spans="1:5" ht="15.75" customHeight="1" x14ac:dyDescent="0.3">
      <c r="A383" s="80">
        <v>43815</v>
      </c>
      <c r="B383" s="7">
        <v>8.27</v>
      </c>
      <c r="C383" s="7">
        <v>2971600</v>
      </c>
      <c r="D383" s="78">
        <f t="shared" si="10"/>
        <v>-5.9158134243458393E-2</v>
      </c>
      <c r="E383" s="90"/>
    </row>
    <row r="384" spans="1:5" ht="15.75" customHeight="1" x14ac:dyDescent="0.3">
      <c r="A384" s="80">
        <v>43812</v>
      </c>
      <c r="B384" s="7">
        <v>8.7899999999999991</v>
      </c>
      <c r="C384" s="7">
        <v>1361000</v>
      </c>
      <c r="D384" s="78">
        <f t="shared" si="10"/>
        <v>2.2805017103761926E-3</v>
      </c>
      <c r="E384" s="90"/>
    </row>
    <row r="385" spans="1:5" ht="15.75" customHeight="1" x14ac:dyDescent="0.3">
      <c r="A385" s="80">
        <v>43811</v>
      </c>
      <c r="B385" s="7">
        <v>8.77</v>
      </c>
      <c r="C385" s="7">
        <v>941500</v>
      </c>
      <c r="D385" s="78">
        <f t="shared" si="10"/>
        <v>1.740139211136893E-2</v>
      </c>
      <c r="E385" s="90"/>
    </row>
    <row r="386" spans="1:5" ht="15.75" customHeight="1" x14ac:dyDescent="0.3">
      <c r="A386" s="80">
        <v>43810</v>
      </c>
      <c r="B386" s="7">
        <v>8.6199999999999992</v>
      </c>
      <c r="C386" s="7">
        <v>860500</v>
      </c>
      <c r="D386" s="78">
        <f t="shared" ref="D386:D449" si="12">B386/B387-1</f>
        <v>-3.4682080924857139E-3</v>
      </c>
      <c r="E386" s="90"/>
    </row>
    <row r="387" spans="1:5" ht="15.75" customHeight="1" x14ac:dyDescent="0.3">
      <c r="A387" s="80">
        <v>43809</v>
      </c>
      <c r="B387" s="7">
        <v>8.65</v>
      </c>
      <c r="C387" s="7">
        <v>1559400</v>
      </c>
      <c r="D387" s="78">
        <f t="shared" si="12"/>
        <v>-1.9274376417233507E-2</v>
      </c>
      <c r="E387" s="90"/>
    </row>
    <row r="388" spans="1:5" ht="15.75" customHeight="1" x14ac:dyDescent="0.3">
      <c r="A388" s="80">
        <v>43808</v>
      </c>
      <c r="B388" s="7">
        <v>8.82</v>
      </c>
      <c r="C388" s="7">
        <v>1595000</v>
      </c>
      <c r="D388" s="78">
        <f t="shared" si="12"/>
        <v>-2.0000000000000018E-2</v>
      </c>
      <c r="E388" s="90"/>
    </row>
    <row r="389" spans="1:5" ht="15.75" customHeight="1" x14ac:dyDescent="0.3">
      <c r="A389" s="80">
        <v>43805</v>
      </c>
      <c r="B389" s="7">
        <v>9</v>
      </c>
      <c r="C389" s="7">
        <v>1485500</v>
      </c>
      <c r="D389" s="78">
        <f t="shared" si="12"/>
        <v>2.1566401816117908E-2</v>
      </c>
      <c r="E389" s="90"/>
    </row>
    <row r="390" spans="1:5" ht="15.75" customHeight="1" x14ac:dyDescent="0.3">
      <c r="A390" s="80">
        <v>43804</v>
      </c>
      <c r="B390" s="7">
        <v>8.81</v>
      </c>
      <c r="C390" s="7">
        <v>1592200</v>
      </c>
      <c r="D390" s="78">
        <f t="shared" si="12"/>
        <v>9.1638029782359354E-3</v>
      </c>
      <c r="E390" s="90"/>
    </row>
    <row r="391" spans="1:5" ht="15.75" customHeight="1" x14ac:dyDescent="0.3">
      <c r="A391" s="80">
        <v>43803</v>
      </c>
      <c r="B391" s="7">
        <v>8.73</v>
      </c>
      <c r="C391" s="7">
        <v>2318800</v>
      </c>
      <c r="D391" s="78">
        <f t="shared" si="12"/>
        <v>-2.8921023359288034E-2</v>
      </c>
      <c r="E391" s="90"/>
    </row>
    <row r="392" spans="1:5" ht="15.75" customHeight="1" x14ac:dyDescent="0.3">
      <c r="A392" s="80">
        <v>43802</v>
      </c>
      <c r="B392" s="7">
        <v>8.99</v>
      </c>
      <c r="C392" s="7">
        <v>1331400</v>
      </c>
      <c r="D392" s="78">
        <f t="shared" si="12"/>
        <v>0</v>
      </c>
      <c r="E392" s="90"/>
    </row>
    <row r="393" spans="1:5" ht="15.75" customHeight="1" x14ac:dyDescent="0.3">
      <c r="A393" s="80">
        <v>43801</v>
      </c>
      <c r="B393" s="7">
        <v>8.99</v>
      </c>
      <c r="C393" s="7">
        <v>2401900</v>
      </c>
      <c r="D393" s="78">
        <f t="shared" si="12"/>
        <v>-6.0606060606060663E-2</v>
      </c>
      <c r="E393" s="90"/>
    </row>
    <row r="394" spans="1:5" ht="15.75" customHeight="1" x14ac:dyDescent="0.3">
      <c r="A394" s="80">
        <v>43798</v>
      </c>
      <c r="B394" s="7">
        <v>9.57</v>
      </c>
      <c r="C394" s="7">
        <v>2272600</v>
      </c>
      <c r="D394" s="78">
        <f t="shared" si="12"/>
        <v>-1.0438413361169019E-3</v>
      </c>
      <c r="E394" s="90"/>
    </row>
    <row r="395" spans="1:5" ht="15.75" customHeight="1" x14ac:dyDescent="0.3">
      <c r="A395" s="80">
        <v>43796</v>
      </c>
      <c r="B395" s="7">
        <v>9.58</v>
      </c>
      <c r="C395" s="7">
        <v>3452200</v>
      </c>
      <c r="D395" s="78">
        <f t="shared" si="12"/>
        <v>6.4444444444444526E-2</v>
      </c>
      <c r="E395" s="90"/>
    </row>
    <row r="396" spans="1:5" ht="15.75" customHeight="1" x14ac:dyDescent="0.3">
      <c r="A396" s="80">
        <v>43795</v>
      </c>
      <c r="B396" s="7">
        <v>9</v>
      </c>
      <c r="C396" s="7">
        <v>1446100</v>
      </c>
      <c r="D396" s="78">
        <f t="shared" si="12"/>
        <v>-4.4247787610618428E-3</v>
      </c>
      <c r="E396" s="90"/>
    </row>
    <row r="397" spans="1:5" ht="15.75" customHeight="1" x14ac:dyDescent="0.3">
      <c r="A397" s="80">
        <v>43794</v>
      </c>
      <c r="B397" s="7">
        <v>9.0399999999999991</v>
      </c>
      <c r="C397" s="7">
        <v>3050000</v>
      </c>
      <c r="D397" s="78">
        <f t="shared" si="12"/>
        <v>-2.4811218985976269E-2</v>
      </c>
      <c r="E397" s="90"/>
    </row>
    <row r="398" spans="1:5" ht="15.75" customHeight="1" x14ac:dyDescent="0.3">
      <c r="A398" s="80">
        <v>43791</v>
      </c>
      <c r="B398" s="7">
        <v>9.27</v>
      </c>
      <c r="C398" s="7">
        <v>4922600</v>
      </c>
      <c r="D398" s="78">
        <f t="shared" si="12"/>
        <v>-4.2964554242750363E-3</v>
      </c>
      <c r="E398" s="90"/>
    </row>
    <row r="399" spans="1:5" ht="15.75" customHeight="1" x14ac:dyDescent="0.3">
      <c r="A399" s="80">
        <v>43790</v>
      </c>
      <c r="B399" s="7">
        <v>9.31</v>
      </c>
      <c r="C399" s="7">
        <v>4490200</v>
      </c>
      <c r="D399" s="78">
        <f t="shared" si="12"/>
        <v>-3.9215686274509665E-2</v>
      </c>
      <c r="E399" s="90"/>
    </row>
    <row r="400" spans="1:5" ht="15.75" customHeight="1" x14ac:dyDescent="0.3">
      <c r="A400" s="80">
        <v>43789</v>
      </c>
      <c r="B400" s="7">
        <v>9.69</v>
      </c>
      <c r="C400" s="7">
        <v>2041200</v>
      </c>
      <c r="D400" s="78">
        <f t="shared" si="12"/>
        <v>8.3246618106138648E-3</v>
      </c>
      <c r="E400" s="90"/>
    </row>
    <row r="401" spans="1:5" ht="15.75" customHeight="1" x14ac:dyDescent="0.3">
      <c r="A401" s="80">
        <v>43788</v>
      </c>
      <c r="B401" s="7">
        <v>9.61</v>
      </c>
      <c r="C401" s="7">
        <v>2954300</v>
      </c>
      <c r="D401" s="78">
        <f t="shared" si="12"/>
        <v>-4.8514851485148558E-2</v>
      </c>
      <c r="E401" s="90"/>
    </row>
    <row r="402" spans="1:5" ht="15.75" customHeight="1" x14ac:dyDescent="0.3">
      <c r="A402" s="80">
        <v>43787</v>
      </c>
      <c r="B402" s="7">
        <v>10.1</v>
      </c>
      <c r="C402" s="7">
        <v>2947600</v>
      </c>
      <c r="D402" s="78">
        <f t="shared" si="12"/>
        <v>-1.5594541910331383E-2</v>
      </c>
      <c r="E402" s="90"/>
    </row>
    <row r="403" spans="1:5" ht="15.75" customHeight="1" x14ac:dyDescent="0.3">
      <c r="A403" s="80">
        <v>43784</v>
      </c>
      <c r="B403" s="7">
        <v>10.26</v>
      </c>
      <c r="C403" s="7">
        <v>1611400</v>
      </c>
      <c r="D403" s="78">
        <f t="shared" si="12"/>
        <v>-1.9120458891013437E-2</v>
      </c>
      <c r="E403" s="90"/>
    </row>
    <row r="404" spans="1:5" ht="15.75" customHeight="1" x14ac:dyDescent="0.3">
      <c r="A404" s="80">
        <v>43783</v>
      </c>
      <c r="B404" s="7">
        <v>10.46</v>
      </c>
      <c r="C404" s="7">
        <v>1227800</v>
      </c>
      <c r="D404" s="78">
        <f t="shared" si="12"/>
        <v>-1.8761726078799223E-2</v>
      </c>
      <c r="E404" s="90"/>
    </row>
    <row r="405" spans="1:5" ht="15.75" customHeight="1" x14ac:dyDescent="0.3">
      <c r="A405" s="80">
        <v>43782</v>
      </c>
      <c r="B405" s="7">
        <v>10.66</v>
      </c>
      <c r="C405" s="7">
        <v>1099900</v>
      </c>
      <c r="D405" s="78">
        <f t="shared" si="12"/>
        <v>-1.8726591760299671E-3</v>
      </c>
      <c r="E405" s="90"/>
    </row>
    <row r="406" spans="1:5" ht="15.75" customHeight="1" x14ac:dyDescent="0.3">
      <c r="A406" s="80">
        <v>43781</v>
      </c>
      <c r="B406" s="7">
        <v>10.68</v>
      </c>
      <c r="C406" s="7">
        <v>1451900</v>
      </c>
      <c r="D406" s="78">
        <f t="shared" si="12"/>
        <v>-7.4349442379182396E-3</v>
      </c>
      <c r="E406" s="90"/>
    </row>
    <row r="407" spans="1:5" ht="15.75" customHeight="1" x14ac:dyDescent="0.3">
      <c r="A407" s="80">
        <v>43780</v>
      </c>
      <c r="B407" s="7">
        <v>10.76</v>
      </c>
      <c r="C407" s="7">
        <v>1426700</v>
      </c>
      <c r="D407" s="78">
        <f t="shared" si="12"/>
        <v>-1.1029411764705954E-2</v>
      </c>
      <c r="E407" s="90"/>
    </row>
    <row r="408" spans="1:5" ht="15.75" customHeight="1" x14ac:dyDescent="0.3">
      <c r="A408" s="80">
        <v>43777</v>
      </c>
      <c r="B408" s="7">
        <v>10.88</v>
      </c>
      <c r="C408" s="7">
        <v>3045600</v>
      </c>
      <c r="D408" s="78">
        <f t="shared" si="12"/>
        <v>0</v>
      </c>
      <c r="E408" s="90"/>
    </row>
    <row r="409" spans="1:5" ht="15.75" customHeight="1" x14ac:dyDescent="0.3">
      <c r="A409" s="80">
        <v>43776</v>
      </c>
      <c r="B409" s="7">
        <v>10.88</v>
      </c>
      <c r="C409" s="7">
        <v>2028200</v>
      </c>
      <c r="D409" s="78">
        <f t="shared" si="12"/>
        <v>-2.857142857142847E-2</v>
      </c>
      <c r="E409" s="90"/>
    </row>
    <row r="410" spans="1:5" ht="15.75" customHeight="1" x14ac:dyDescent="0.3">
      <c r="A410" s="80">
        <v>43775</v>
      </c>
      <c r="B410" s="7">
        <v>11.2</v>
      </c>
      <c r="C410" s="7">
        <v>1690500</v>
      </c>
      <c r="D410" s="78">
        <f t="shared" si="12"/>
        <v>-3.86266094420602E-2</v>
      </c>
      <c r="E410" s="90"/>
    </row>
    <row r="411" spans="1:5" ht="15.75" customHeight="1" x14ac:dyDescent="0.3">
      <c r="A411" s="80">
        <v>43774</v>
      </c>
      <c r="B411" s="7">
        <v>11.65</v>
      </c>
      <c r="C411" s="7">
        <v>2168700</v>
      </c>
      <c r="D411" s="78">
        <f t="shared" si="12"/>
        <v>-1.4382402707275754E-2</v>
      </c>
      <c r="E411" s="90"/>
    </row>
    <row r="412" spans="1:5" ht="15.75" customHeight="1" x14ac:dyDescent="0.3">
      <c r="A412" s="80">
        <v>43773</v>
      </c>
      <c r="B412" s="7">
        <v>11.82</v>
      </c>
      <c r="C412" s="7">
        <v>3515300</v>
      </c>
      <c r="D412" s="78">
        <f t="shared" si="12"/>
        <v>5.5357142857142883E-2</v>
      </c>
      <c r="E412" s="90"/>
    </row>
    <row r="413" spans="1:5" ht="15.75" customHeight="1" x14ac:dyDescent="0.3">
      <c r="A413" s="80">
        <v>43770</v>
      </c>
      <c r="B413" s="7">
        <v>11.2</v>
      </c>
      <c r="C413" s="7">
        <v>1518700</v>
      </c>
      <c r="D413" s="78">
        <f t="shared" si="12"/>
        <v>7.194244604316502E-3</v>
      </c>
      <c r="E413" s="90"/>
    </row>
    <row r="414" spans="1:5" ht="15.75" customHeight="1" x14ac:dyDescent="0.3">
      <c r="A414" s="80">
        <v>43769</v>
      </c>
      <c r="B414" s="7">
        <v>11.12</v>
      </c>
      <c r="C414" s="7">
        <v>1917600</v>
      </c>
      <c r="D414" s="78">
        <f t="shared" si="12"/>
        <v>2.4884792626728158E-2</v>
      </c>
      <c r="E414" s="90"/>
    </row>
    <row r="415" spans="1:5" ht="15.75" customHeight="1" x14ac:dyDescent="0.3">
      <c r="A415" s="80">
        <v>43768</v>
      </c>
      <c r="B415" s="7">
        <v>10.85</v>
      </c>
      <c r="C415" s="7">
        <v>2150100</v>
      </c>
      <c r="D415" s="78">
        <f t="shared" si="12"/>
        <v>-1.2738853503184711E-2</v>
      </c>
      <c r="E415" s="90"/>
    </row>
    <row r="416" spans="1:5" ht="15.75" customHeight="1" x14ac:dyDescent="0.3">
      <c r="A416" s="80">
        <v>43767</v>
      </c>
      <c r="B416" s="7">
        <v>10.99</v>
      </c>
      <c r="C416" s="7">
        <v>2765300</v>
      </c>
      <c r="D416" s="78">
        <f t="shared" si="12"/>
        <v>-2.3978685612788597E-2</v>
      </c>
      <c r="E416" s="90"/>
    </row>
    <row r="417" spans="1:5" ht="15.75" customHeight="1" x14ac:dyDescent="0.3">
      <c r="A417" s="80">
        <v>43766</v>
      </c>
      <c r="B417" s="7">
        <v>11.26</v>
      </c>
      <c r="C417" s="7">
        <v>4960800</v>
      </c>
      <c r="D417" s="78">
        <f t="shared" si="12"/>
        <v>9.2143549951503312E-2</v>
      </c>
      <c r="E417" s="90"/>
    </row>
    <row r="418" spans="1:5" ht="15.75" customHeight="1" x14ac:dyDescent="0.3">
      <c r="A418" s="80">
        <v>43763</v>
      </c>
      <c r="B418" s="7">
        <v>10.31</v>
      </c>
      <c r="C418" s="7">
        <v>8299400</v>
      </c>
      <c r="D418" s="78">
        <f t="shared" si="12"/>
        <v>0.21580188679245293</v>
      </c>
      <c r="E418" s="90"/>
    </row>
    <row r="419" spans="1:5" ht="15.75" customHeight="1" x14ac:dyDescent="0.3">
      <c r="A419" s="80">
        <v>43762</v>
      </c>
      <c r="B419" s="7">
        <v>8.48</v>
      </c>
      <c r="C419" s="7">
        <v>1734500</v>
      </c>
      <c r="D419" s="78">
        <f t="shared" si="12"/>
        <v>-8.1871345029239651E-3</v>
      </c>
      <c r="E419" s="90"/>
    </row>
    <row r="420" spans="1:5" ht="15.75" customHeight="1" x14ac:dyDescent="0.3">
      <c r="A420" s="80">
        <v>43761</v>
      </c>
      <c r="B420" s="7">
        <v>8.5500000000000007</v>
      </c>
      <c r="C420" s="7">
        <v>3163500</v>
      </c>
      <c r="D420" s="78">
        <f t="shared" si="12"/>
        <v>-5.2106430155210548E-2</v>
      </c>
      <c r="E420" s="90"/>
    </row>
    <row r="421" spans="1:5" ht="15.75" customHeight="1" x14ac:dyDescent="0.3">
      <c r="A421" s="80">
        <v>43760</v>
      </c>
      <c r="B421" s="7">
        <v>9.02</v>
      </c>
      <c r="C421" s="7">
        <v>977000</v>
      </c>
      <c r="D421" s="78">
        <f t="shared" si="12"/>
        <v>-5.5126791620728754E-3</v>
      </c>
      <c r="E421" s="90"/>
    </row>
    <row r="422" spans="1:5" ht="15.75" customHeight="1" x14ac:dyDescent="0.3">
      <c r="A422" s="80">
        <v>43759</v>
      </c>
      <c r="B422" s="7">
        <v>9.07</v>
      </c>
      <c r="C422" s="7">
        <v>1847600</v>
      </c>
      <c r="D422" s="78">
        <f t="shared" si="12"/>
        <v>3.9541547277937017E-2</v>
      </c>
      <c r="E422" s="90"/>
    </row>
    <row r="423" spans="1:5" ht="15.75" customHeight="1" x14ac:dyDescent="0.3">
      <c r="A423" s="80">
        <v>43756</v>
      </c>
      <c r="B423" s="7">
        <v>8.7249999999999996</v>
      </c>
      <c r="C423" s="7">
        <v>2000400</v>
      </c>
      <c r="D423" s="78">
        <f t="shared" si="12"/>
        <v>-2.7313266443701356E-2</v>
      </c>
      <c r="E423" s="90"/>
    </row>
    <row r="424" spans="1:5" ht="15.75" customHeight="1" x14ac:dyDescent="0.3">
      <c r="A424" s="80">
        <v>43755</v>
      </c>
      <c r="B424" s="7">
        <v>8.9700000000000006</v>
      </c>
      <c r="C424" s="7">
        <v>2071000</v>
      </c>
      <c r="D424" s="78">
        <f t="shared" si="12"/>
        <v>2.3972602739726234E-2</v>
      </c>
      <c r="E424" s="90"/>
    </row>
    <row r="425" spans="1:5" ht="15.75" customHeight="1" x14ac:dyDescent="0.3">
      <c r="A425" s="80">
        <v>43754</v>
      </c>
      <c r="B425" s="7">
        <v>8.76</v>
      </c>
      <c r="C425" s="7">
        <v>4325500</v>
      </c>
      <c r="D425" s="78">
        <f t="shared" si="12"/>
        <v>-5.6034482758620663E-2</v>
      </c>
      <c r="E425" s="90"/>
    </row>
    <row r="426" spans="1:5" ht="15.75" customHeight="1" x14ac:dyDescent="0.3">
      <c r="A426" s="80">
        <v>43753</v>
      </c>
      <c r="B426" s="7">
        <v>9.2799999999999994</v>
      </c>
      <c r="C426" s="7">
        <v>2665700</v>
      </c>
      <c r="D426" s="78">
        <f t="shared" si="12"/>
        <v>-4.5267489711934283E-2</v>
      </c>
      <c r="E426" s="90"/>
    </row>
    <row r="427" spans="1:5" ht="15.75" customHeight="1" x14ac:dyDescent="0.3">
      <c r="A427" s="80">
        <v>43752</v>
      </c>
      <c r="B427" s="7">
        <v>9.7200000000000006</v>
      </c>
      <c r="C427" s="7">
        <v>1199400</v>
      </c>
      <c r="D427" s="78">
        <f t="shared" si="12"/>
        <v>-9.1743119266054496E-3</v>
      </c>
      <c r="E427" s="90"/>
    </row>
    <row r="428" spans="1:5" ht="15.75" customHeight="1" x14ac:dyDescent="0.3">
      <c r="A428" s="80">
        <v>43749</v>
      </c>
      <c r="B428" s="7">
        <v>9.81</v>
      </c>
      <c r="C428" s="7">
        <v>2131200</v>
      </c>
      <c r="D428" s="78">
        <f t="shared" si="12"/>
        <v>-5.0338818973862498E-2</v>
      </c>
      <c r="E428" s="90"/>
    </row>
    <row r="429" spans="1:5" ht="15.75" customHeight="1" x14ac:dyDescent="0.3">
      <c r="A429" s="80">
        <v>43748</v>
      </c>
      <c r="B429" s="7">
        <v>10.33</v>
      </c>
      <c r="C429" s="7">
        <v>1512200</v>
      </c>
      <c r="D429" s="78">
        <f t="shared" si="12"/>
        <v>-4.816955684007751E-3</v>
      </c>
      <c r="E429" s="90"/>
    </row>
    <row r="430" spans="1:5" ht="15.75" customHeight="1" x14ac:dyDescent="0.3">
      <c r="A430" s="80">
        <v>43747</v>
      </c>
      <c r="B430" s="7">
        <v>10.38</v>
      </c>
      <c r="C430" s="7">
        <v>3814800</v>
      </c>
      <c r="D430" s="78">
        <f t="shared" si="12"/>
        <v>7.7322262584328172E-2</v>
      </c>
      <c r="E430" s="90"/>
    </row>
    <row r="431" spans="1:5" ht="15.75" customHeight="1" x14ac:dyDescent="0.3">
      <c r="A431" s="80">
        <v>43746</v>
      </c>
      <c r="B431" s="7">
        <v>9.6349999999999998</v>
      </c>
      <c r="C431" s="7">
        <v>1354500</v>
      </c>
      <c r="D431" s="78">
        <f t="shared" si="12"/>
        <v>-2.1827411167512634E-2</v>
      </c>
      <c r="E431" s="90"/>
    </row>
    <row r="432" spans="1:5" ht="15.75" customHeight="1" x14ac:dyDescent="0.3">
      <c r="A432" s="80">
        <v>43745</v>
      </c>
      <c r="B432" s="7">
        <v>9.85</v>
      </c>
      <c r="C432" s="7">
        <v>2244000</v>
      </c>
      <c r="D432" s="78">
        <f t="shared" si="12"/>
        <v>6.1287027579162157E-3</v>
      </c>
      <c r="E432" s="90"/>
    </row>
    <row r="433" spans="1:5" ht="15.75" customHeight="1" x14ac:dyDescent="0.3">
      <c r="A433" s="80">
        <v>43742</v>
      </c>
      <c r="B433" s="7">
        <v>9.7899999999999991</v>
      </c>
      <c r="C433" s="7">
        <v>1312700</v>
      </c>
      <c r="D433" s="78">
        <f t="shared" si="12"/>
        <v>4.1025641025640436E-3</v>
      </c>
      <c r="E433" s="90"/>
    </row>
    <row r="434" spans="1:5" ht="15.75" customHeight="1" x14ac:dyDescent="0.3">
      <c r="A434" s="80">
        <v>43741</v>
      </c>
      <c r="B434" s="7">
        <v>9.75</v>
      </c>
      <c r="C434" s="7">
        <v>1959100</v>
      </c>
      <c r="D434" s="78">
        <f t="shared" si="12"/>
        <v>9.3167701863354768E-3</v>
      </c>
      <c r="E434" s="90"/>
    </row>
    <row r="435" spans="1:5" ht="15.75" customHeight="1" x14ac:dyDescent="0.3">
      <c r="A435" s="80">
        <v>43740</v>
      </c>
      <c r="B435" s="7">
        <v>9.66</v>
      </c>
      <c r="C435" s="7">
        <v>2008100</v>
      </c>
      <c r="D435" s="78">
        <f t="shared" si="12"/>
        <v>-2.4242424242424288E-2</v>
      </c>
      <c r="E435" s="90"/>
    </row>
    <row r="436" spans="1:5" ht="15.75" customHeight="1" x14ac:dyDescent="0.3">
      <c r="A436" s="80">
        <v>43739</v>
      </c>
      <c r="B436" s="7">
        <v>9.9</v>
      </c>
      <c r="C436" s="7">
        <v>3859600</v>
      </c>
      <c r="D436" s="78">
        <f t="shared" si="12"/>
        <v>-6.5155807365439022E-2</v>
      </c>
      <c r="E436" s="90"/>
    </row>
    <row r="437" spans="1:5" ht="15.75" customHeight="1" x14ac:dyDescent="0.3">
      <c r="A437" s="80">
        <v>43738</v>
      </c>
      <c r="B437" s="7">
        <v>10.59</v>
      </c>
      <c r="C437" s="7">
        <v>4879300</v>
      </c>
      <c r="D437" s="78">
        <f t="shared" si="12"/>
        <v>7.7314343845371392E-2</v>
      </c>
      <c r="E437" s="90"/>
    </row>
    <row r="438" spans="1:5" ht="15.75" customHeight="1" x14ac:dyDescent="0.3">
      <c r="A438" s="80">
        <v>43735</v>
      </c>
      <c r="B438" s="7">
        <v>9.83</v>
      </c>
      <c r="C438" s="7">
        <v>3585900</v>
      </c>
      <c r="D438" s="78">
        <f t="shared" si="12"/>
        <v>-2.189054726368167E-2</v>
      </c>
      <c r="E438" s="90"/>
    </row>
    <row r="439" spans="1:5" ht="15.75" customHeight="1" x14ac:dyDescent="0.3">
      <c r="A439" s="80">
        <v>43734</v>
      </c>
      <c r="B439" s="7">
        <v>10.050000000000001</v>
      </c>
      <c r="C439" s="7">
        <v>6766600</v>
      </c>
      <c r="D439" s="78">
        <f t="shared" si="12"/>
        <v>-1.4705882352941013E-2</v>
      </c>
      <c r="E439" s="90"/>
    </row>
    <row r="440" spans="1:5" ht="15.75" customHeight="1" x14ac:dyDescent="0.3">
      <c r="A440" s="80">
        <v>43733</v>
      </c>
      <c r="B440" s="7">
        <v>10.199999999999999</v>
      </c>
      <c r="C440" s="7">
        <v>5196400</v>
      </c>
      <c r="D440" s="78">
        <f t="shared" si="12"/>
        <v>-7.7757685352622175E-2</v>
      </c>
      <c r="E440" s="90"/>
    </row>
    <row r="441" spans="1:5" ht="15.75" customHeight="1" x14ac:dyDescent="0.3">
      <c r="A441" s="80">
        <v>43732</v>
      </c>
      <c r="B441" s="7">
        <v>11.06</v>
      </c>
      <c r="C441" s="7">
        <v>9381700</v>
      </c>
      <c r="D441" s="78">
        <f t="shared" si="12"/>
        <v>-9.4926350245499225E-2</v>
      </c>
      <c r="E441" s="90"/>
    </row>
    <row r="442" spans="1:5" ht="15.75" customHeight="1" x14ac:dyDescent="0.3">
      <c r="A442" s="80">
        <v>43731</v>
      </c>
      <c r="B442" s="7">
        <v>12.22</v>
      </c>
      <c r="C442" s="7">
        <v>2472400</v>
      </c>
      <c r="D442" s="78">
        <f t="shared" si="12"/>
        <v>-4.5312499999999978E-2</v>
      </c>
      <c r="E442" s="90"/>
    </row>
    <row r="443" spans="1:5" ht="15.75" customHeight="1" x14ac:dyDescent="0.3">
      <c r="A443" s="80">
        <v>43728</v>
      </c>
      <c r="B443" s="7">
        <v>12.8</v>
      </c>
      <c r="C443" s="7">
        <v>1496100</v>
      </c>
      <c r="D443" s="78">
        <f t="shared" si="12"/>
        <v>1.1857707509881354E-2</v>
      </c>
      <c r="E443" s="90"/>
    </row>
    <row r="444" spans="1:5" ht="15.75" customHeight="1" x14ac:dyDescent="0.3">
      <c r="A444" s="80">
        <v>43727</v>
      </c>
      <c r="B444" s="7">
        <v>12.65</v>
      </c>
      <c r="C444" s="7">
        <v>1785600</v>
      </c>
      <c r="D444" s="78">
        <f t="shared" si="12"/>
        <v>4.9253257070227541E-3</v>
      </c>
      <c r="E444" s="90"/>
    </row>
    <row r="445" spans="1:5" ht="15.75" customHeight="1" x14ac:dyDescent="0.3">
      <c r="A445" s="80">
        <v>43726</v>
      </c>
      <c r="B445" s="7">
        <v>12.587999999999999</v>
      </c>
      <c r="C445" s="7">
        <v>1224500</v>
      </c>
      <c r="D445" s="78">
        <f t="shared" si="12"/>
        <v>-1.5793588741204068E-2</v>
      </c>
      <c r="E445" s="90"/>
    </row>
    <row r="446" spans="1:5" ht="15.75" customHeight="1" x14ac:dyDescent="0.3">
      <c r="A446" s="80">
        <v>43725</v>
      </c>
      <c r="B446" s="7">
        <v>12.79</v>
      </c>
      <c r="C446" s="7">
        <v>2249400</v>
      </c>
      <c r="D446" s="78">
        <f t="shared" si="12"/>
        <v>4.4081632653061087E-2</v>
      </c>
      <c r="E446" s="90"/>
    </row>
    <row r="447" spans="1:5" ht="15.75" customHeight="1" x14ac:dyDescent="0.3">
      <c r="A447" s="80">
        <v>43724</v>
      </c>
      <c r="B447" s="7">
        <v>12.25</v>
      </c>
      <c r="C447" s="7">
        <v>1375700</v>
      </c>
      <c r="D447" s="78">
        <f t="shared" si="12"/>
        <v>-2.7005559968228732E-2</v>
      </c>
      <c r="E447" s="90"/>
    </row>
    <row r="448" spans="1:5" ht="15.75" customHeight="1" x14ac:dyDescent="0.3">
      <c r="A448" s="80">
        <v>43721</v>
      </c>
      <c r="B448" s="7">
        <v>12.59</v>
      </c>
      <c r="C448" s="7">
        <v>1485600</v>
      </c>
      <c r="D448" s="78">
        <f t="shared" si="12"/>
        <v>-7.0977917981072114E-3</v>
      </c>
      <c r="E448" s="90"/>
    </row>
    <row r="449" spans="1:5" ht="15.75" customHeight="1" x14ac:dyDescent="0.3">
      <c r="A449" s="80">
        <v>43720</v>
      </c>
      <c r="B449" s="7">
        <v>12.68</v>
      </c>
      <c r="C449" s="7">
        <v>2103500</v>
      </c>
      <c r="D449" s="78">
        <f t="shared" si="12"/>
        <v>3.2573289902280145E-2</v>
      </c>
      <c r="E449" s="90"/>
    </row>
    <row r="450" spans="1:5" ht="15.75" customHeight="1" x14ac:dyDescent="0.3">
      <c r="A450" s="80">
        <v>43719</v>
      </c>
      <c r="B450" s="7">
        <v>12.28</v>
      </c>
      <c r="C450" s="7">
        <v>1684800</v>
      </c>
      <c r="D450" s="78">
        <f t="shared" ref="D450:D504" si="13">B450/B451-1</f>
        <v>1.9087136929460513E-2</v>
      </c>
      <c r="E450" s="90"/>
    </row>
    <row r="451" spans="1:5" ht="15.75" customHeight="1" x14ac:dyDescent="0.3">
      <c r="A451" s="80">
        <v>43718</v>
      </c>
      <c r="B451" s="7">
        <v>12.05</v>
      </c>
      <c r="C451" s="7">
        <v>2133800</v>
      </c>
      <c r="D451" s="78">
        <f t="shared" si="13"/>
        <v>-1.9528071602929131E-2</v>
      </c>
      <c r="E451" s="90"/>
    </row>
    <row r="452" spans="1:5" ht="15.75" customHeight="1" x14ac:dyDescent="0.3">
      <c r="A452" s="80">
        <v>43717</v>
      </c>
      <c r="B452" s="7">
        <v>12.29</v>
      </c>
      <c r="C452" s="7">
        <v>2360700</v>
      </c>
      <c r="D452" s="78">
        <f t="shared" si="13"/>
        <v>-2.8458498023715473E-2</v>
      </c>
      <c r="E452" s="90"/>
    </row>
    <row r="453" spans="1:5" ht="15.75" customHeight="1" x14ac:dyDescent="0.3">
      <c r="A453" s="80">
        <v>43714</v>
      </c>
      <c r="B453" s="7">
        <v>12.65</v>
      </c>
      <c r="C453" s="7">
        <v>2865300</v>
      </c>
      <c r="D453" s="78">
        <f t="shared" si="13"/>
        <v>-1.5564202334630295E-2</v>
      </c>
      <c r="E453" s="90"/>
    </row>
    <row r="454" spans="1:5" ht="15.75" customHeight="1" x14ac:dyDescent="0.3">
      <c r="A454" s="80">
        <v>43713</v>
      </c>
      <c r="B454" s="7">
        <v>12.85</v>
      </c>
      <c r="C454" s="7">
        <v>1481400</v>
      </c>
      <c r="D454" s="78">
        <f t="shared" si="13"/>
        <v>-2.4297646165527764E-2</v>
      </c>
      <c r="E454" s="90"/>
    </row>
    <row r="455" spans="1:5" ht="15.75" customHeight="1" x14ac:dyDescent="0.3">
      <c r="A455" s="80">
        <v>43712</v>
      </c>
      <c r="B455" s="7">
        <v>13.17</v>
      </c>
      <c r="C455" s="7">
        <v>2540600</v>
      </c>
      <c r="D455" s="78">
        <f t="shared" si="13"/>
        <v>1.8561484918793614E-2</v>
      </c>
      <c r="E455" s="90"/>
    </row>
    <row r="456" spans="1:5" ht="15.75" customHeight="1" x14ac:dyDescent="0.3">
      <c r="A456" s="80">
        <v>43711</v>
      </c>
      <c r="B456" s="7">
        <v>12.93</v>
      </c>
      <c r="C456" s="7">
        <v>4592800</v>
      </c>
      <c r="D456" s="78">
        <f t="shared" si="13"/>
        <v>0.10324232081911244</v>
      </c>
      <c r="E456" s="90"/>
    </row>
    <row r="457" spans="1:5" ht="15.75" customHeight="1" x14ac:dyDescent="0.3">
      <c r="A457" s="80">
        <v>43707</v>
      </c>
      <c r="B457" s="7">
        <v>11.72</v>
      </c>
      <c r="C457" s="7">
        <v>1357600</v>
      </c>
      <c r="D457" s="78">
        <f t="shared" si="13"/>
        <v>1.0344827586207028E-2</v>
      </c>
      <c r="E457" s="90"/>
    </row>
    <row r="458" spans="1:5" ht="15.75" customHeight="1" x14ac:dyDescent="0.3">
      <c r="A458" s="80">
        <v>43706</v>
      </c>
      <c r="B458" s="7">
        <v>11.6</v>
      </c>
      <c r="C458" s="7">
        <v>3569500</v>
      </c>
      <c r="D458" s="78">
        <f t="shared" si="13"/>
        <v>-2.1922428330522714E-2</v>
      </c>
      <c r="E458" s="90"/>
    </row>
    <row r="459" spans="1:5" ht="15.75" customHeight="1" x14ac:dyDescent="0.3">
      <c r="A459" s="80">
        <v>43705</v>
      </c>
      <c r="B459" s="7">
        <v>11.86</v>
      </c>
      <c r="C459" s="7">
        <v>5716800</v>
      </c>
      <c r="D459" s="78">
        <f t="shared" si="13"/>
        <v>-6.8342498036135235E-2</v>
      </c>
      <c r="E459" s="90"/>
    </row>
    <row r="460" spans="1:5" ht="15.75" customHeight="1" x14ac:dyDescent="0.3">
      <c r="A460" s="80">
        <v>43704</v>
      </c>
      <c r="B460" s="7">
        <v>12.73</v>
      </c>
      <c r="C460" s="7">
        <v>1875800</v>
      </c>
      <c r="D460" s="78">
        <f t="shared" si="13"/>
        <v>-2.1521906225979937E-2</v>
      </c>
      <c r="E460" s="90"/>
    </row>
    <row r="461" spans="1:5" ht="15.75" customHeight="1" x14ac:dyDescent="0.3">
      <c r="A461" s="80">
        <v>43703</v>
      </c>
      <c r="B461" s="7">
        <v>13.01</v>
      </c>
      <c r="C461" s="7">
        <v>1735000</v>
      </c>
      <c r="D461" s="78">
        <f t="shared" si="13"/>
        <v>-3.1994047619047561E-2</v>
      </c>
      <c r="E461" s="90"/>
    </row>
    <row r="462" spans="1:5" ht="15.75" customHeight="1" x14ac:dyDescent="0.3">
      <c r="A462" s="80">
        <v>43700</v>
      </c>
      <c r="B462" s="7">
        <v>13.44</v>
      </c>
      <c r="C462" s="7">
        <v>2188900</v>
      </c>
      <c r="D462" s="78">
        <f t="shared" si="13"/>
        <v>1.5873015873015817E-2</v>
      </c>
      <c r="E462" s="90"/>
    </row>
    <row r="463" spans="1:5" ht="15.75" customHeight="1" x14ac:dyDescent="0.3">
      <c r="A463" s="80">
        <v>43699</v>
      </c>
      <c r="B463" s="7">
        <v>13.23</v>
      </c>
      <c r="C463" s="7">
        <v>1667600</v>
      </c>
      <c r="D463" s="78">
        <f t="shared" si="13"/>
        <v>1.1467889908256979E-2</v>
      </c>
      <c r="E463" s="90"/>
    </row>
    <row r="464" spans="1:5" ht="15.75" customHeight="1" x14ac:dyDescent="0.3">
      <c r="A464" s="80">
        <v>43698</v>
      </c>
      <c r="B464" s="7">
        <v>13.08</v>
      </c>
      <c r="C464" s="7">
        <v>3894000</v>
      </c>
      <c r="D464" s="78">
        <f t="shared" si="13"/>
        <v>-3.1111111111111089E-2</v>
      </c>
      <c r="E464" s="90"/>
    </row>
    <row r="465" spans="1:5" ht="15.75" customHeight="1" x14ac:dyDescent="0.3">
      <c r="A465" s="80">
        <v>43697</v>
      </c>
      <c r="B465" s="7">
        <v>13.5</v>
      </c>
      <c r="C465" s="7">
        <v>1519500</v>
      </c>
      <c r="D465" s="78">
        <f t="shared" si="13"/>
        <v>-1.7467248908296984E-2</v>
      </c>
      <c r="E465" s="90"/>
    </row>
    <row r="466" spans="1:5" ht="15.75" customHeight="1" x14ac:dyDescent="0.3">
      <c r="A466" s="80">
        <v>43696</v>
      </c>
      <c r="B466" s="7">
        <v>13.74</v>
      </c>
      <c r="C466" s="7">
        <v>4559700</v>
      </c>
      <c r="D466" s="78">
        <f t="shared" si="13"/>
        <v>2.1561338289962872E-2</v>
      </c>
      <c r="E466" s="90"/>
    </row>
    <row r="467" spans="1:5" ht="15.75" customHeight="1" x14ac:dyDescent="0.3">
      <c r="A467" s="80">
        <v>43693</v>
      </c>
      <c r="B467" s="7">
        <v>13.45</v>
      </c>
      <c r="C467" s="7">
        <v>3253500</v>
      </c>
      <c r="D467" s="78">
        <f t="shared" si="13"/>
        <v>5.8221872541305952E-2</v>
      </c>
      <c r="E467" s="90"/>
    </row>
    <row r="468" spans="1:5" ht="15.75" customHeight="1" x14ac:dyDescent="0.3">
      <c r="A468" s="80">
        <v>43692</v>
      </c>
      <c r="B468" s="7">
        <v>12.71</v>
      </c>
      <c r="C468" s="7">
        <v>3494000</v>
      </c>
      <c r="D468" s="78">
        <f t="shared" si="13"/>
        <v>3.5016286644951267E-2</v>
      </c>
      <c r="E468" s="90"/>
    </row>
    <row r="469" spans="1:5" ht="15.75" customHeight="1" x14ac:dyDescent="0.3">
      <c r="A469" s="80">
        <v>43691</v>
      </c>
      <c r="B469" s="7">
        <v>12.28</v>
      </c>
      <c r="C469" s="7">
        <v>7490100</v>
      </c>
      <c r="D469" s="78">
        <f t="shared" si="13"/>
        <v>-9.1715976331360971E-2</v>
      </c>
      <c r="E469" s="90"/>
    </row>
    <row r="470" spans="1:5" ht="15.75" customHeight="1" x14ac:dyDescent="0.3">
      <c r="A470" s="80">
        <v>43690</v>
      </c>
      <c r="B470" s="7">
        <v>13.52</v>
      </c>
      <c r="C470" s="7">
        <v>5157400</v>
      </c>
      <c r="D470" s="78">
        <f t="shared" si="13"/>
        <v>-7.3972602739726057E-2</v>
      </c>
      <c r="E470" s="90"/>
    </row>
    <row r="471" spans="1:5" ht="15.75" customHeight="1" x14ac:dyDescent="0.3">
      <c r="A471" s="80">
        <v>43689</v>
      </c>
      <c r="B471" s="7">
        <v>14.6</v>
      </c>
      <c r="C471" s="7">
        <v>1990900</v>
      </c>
      <c r="D471" s="78">
        <f t="shared" si="13"/>
        <v>-1.8817204301075363E-2</v>
      </c>
      <c r="E471" s="90"/>
    </row>
    <row r="472" spans="1:5" ht="15.75" customHeight="1" x14ac:dyDescent="0.3">
      <c r="A472" s="80">
        <v>43686</v>
      </c>
      <c r="B472" s="7">
        <v>14.88</v>
      </c>
      <c r="C472" s="7">
        <v>2135800</v>
      </c>
      <c r="D472" s="78">
        <f t="shared" si="13"/>
        <v>2.6206896551724146E-2</v>
      </c>
      <c r="E472" s="90"/>
    </row>
    <row r="473" spans="1:5" ht="15.75" customHeight="1" x14ac:dyDescent="0.3">
      <c r="A473" s="80">
        <v>43685</v>
      </c>
      <c r="B473" s="7">
        <v>14.5</v>
      </c>
      <c r="C473" s="7">
        <v>3024000</v>
      </c>
      <c r="D473" s="78">
        <f t="shared" si="13"/>
        <v>-3.1396125584502332E-2</v>
      </c>
      <c r="E473" s="90"/>
    </row>
    <row r="474" spans="1:5" ht="15.75" customHeight="1" x14ac:dyDescent="0.3">
      <c r="A474" s="80">
        <v>43684</v>
      </c>
      <c r="B474" s="7">
        <v>14.97</v>
      </c>
      <c r="C474" s="7">
        <v>4709900</v>
      </c>
      <c r="D474" s="78">
        <f t="shared" si="13"/>
        <v>1.3540961408259999E-2</v>
      </c>
      <c r="E474" s="90"/>
    </row>
    <row r="475" spans="1:5" ht="15.75" customHeight="1" x14ac:dyDescent="0.3">
      <c r="A475" s="80">
        <v>43683</v>
      </c>
      <c r="B475" s="7">
        <v>14.77</v>
      </c>
      <c r="C475" s="7">
        <v>4507700</v>
      </c>
      <c r="D475" s="78">
        <f t="shared" si="13"/>
        <v>1.1643835616438336E-2</v>
      </c>
      <c r="E475" s="90"/>
    </row>
    <row r="476" spans="1:5" ht="15.75" customHeight="1" x14ac:dyDescent="0.3">
      <c r="A476" s="80">
        <v>43682</v>
      </c>
      <c r="B476" s="7">
        <v>14.6</v>
      </c>
      <c r="C476" s="7">
        <v>10188800</v>
      </c>
      <c r="D476" s="78">
        <f t="shared" si="13"/>
        <v>2.9619181946403339E-2</v>
      </c>
      <c r="E476" s="90"/>
    </row>
    <row r="477" spans="1:5" ht="15.75" customHeight="1" x14ac:dyDescent="0.3">
      <c r="A477" s="80">
        <v>43679</v>
      </c>
      <c r="B477" s="7">
        <v>14.18</v>
      </c>
      <c r="C477" s="7">
        <v>6327000</v>
      </c>
      <c r="D477" s="78">
        <f t="shared" si="13"/>
        <v>1.4306151645207432E-2</v>
      </c>
      <c r="E477" s="90"/>
    </row>
    <row r="478" spans="1:5" ht="15.75" customHeight="1" x14ac:dyDescent="0.3">
      <c r="A478" s="80">
        <v>43678</v>
      </c>
      <c r="B478" s="7">
        <v>13.98</v>
      </c>
      <c r="C478" s="7">
        <v>3855500</v>
      </c>
      <c r="D478" s="78">
        <f t="shared" si="13"/>
        <v>2.4926686217008776E-2</v>
      </c>
      <c r="E478" s="90"/>
    </row>
    <row r="479" spans="1:5" ht="15.75" customHeight="1" x14ac:dyDescent="0.3">
      <c r="A479" s="80">
        <v>43677</v>
      </c>
      <c r="B479" s="7">
        <v>13.64</v>
      </c>
      <c r="C479" s="7">
        <v>6274400</v>
      </c>
      <c r="D479" s="78">
        <f t="shared" si="13"/>
        <v>6.8128425998433828E-2</v>
      </c>
      <c r="E479" s="90"/>
    </row>
    <row r="480" spans="1:5" ht="15.75" customHeight="1" x14ac:dyDescent="0.3">
      <c r="A480" s="80">
        <v>43676</v>
      </c>
      <c r="B480" s="7">
        <v>12.77</v>
      </c>
      <c r="C480" s="7">
        <v>3821700</v>
      </c>
      <c r="D480" s="78">
        <f t="shared" si="13"/>
        <v>5.0164473684210398E-2</v>
      </c>
      <c r="E480" s="90"/>
    </row>
    <row r="481" spans="1:5" ht="15.75" customHeight="1" x14ac:dyDescent="0.3">
      <c r="A481" s="80">
        <v>43675</v>
      </c>
      <c r="B481" s="7">
        <v>12.16</v>
      </c>
      <c r="C481" s="7">
        <v>3132300</v>
      </c>
      <c r="D481" s="78">
        <f t="shared" si="13"/>
        <v>-2.6421136909527632E-2</v>
      </c>
      <c r="E481" s="90"/>
    </row>
    <row r="482" spans="1:5" ht="15.75" customHeight="1" x14ac:dyDescent="0.3">
      <c r="A482" s="80">
        <v>43672</v>
      </c>
      <c r="B482" s="7">
        <v>12.49</v>
      </c>
      <c r="C482" s="7">
        <v>2772000</v>
      </c>
      <c r="D482" s="78">
        <f t="shared" si="13"/>
        <v>-7.9428117553613786E-3</v>
      </c>
      <c r="E482" s="90"/>
    </row>
    <row r="483" spans="1:5" ht="15.75" customHeight="1" x14ac:dyDescent="0.3">
      <c r="A483" s="80">
        <v>43671</v>
      </c>
      <c r="B483" s="7">
        <v>12.59</v>
      </c>
      <c r="C483" s="7">
        <v>2795900</v>
      </c>
      <c r="D483" s="78">
        <f t="shared" si="13"/>
        <v>2.6079869600652117E-2</v>
      </c>
      <c r="E483" s="90"/>
    </row>
    <row r="484" spans="1:5" ht="15.75" customHeight="1" x14ac:dyDescent="0.3">
      <c r="A484" s="80">
        <v>43670</v>
      </c>
      <c r="B484" s="7">
        <v>12.27</v>
      </c>
      <c r="C484" s="7">
        <v>5743300</v>
      </c>
      <c r="D484" s="78">
        <f t="shared" si="13"/>
        <v>-6.9044006069802766E-2</v>
      </c>
      <c r="E484" s="90"/>
    </row>
    <row r="485" spans="1:5" ht="15.75" customHeight="1" x14ac:dyDescent="0.3">
      <c r="A485" s="80">
        <v>43669</v>
      </c>
      <c r="B485" s="7">
        <v>13.18</v>
      </c>
      <c r="C485" s="7">
        <v>4655000</v>
      </c>
      <c r="D485" s="78">
        <f t="shared" si="13"/>
        <v>6.8754774637127536E-3</v>
      </c>
      <c r="E485" s="90"/>
    </row>
    <row r="486" spans="1:5" ht="15.75" customHeight="1" x14ac:dyDescent="0.3">
      <c r="A486" s="80">
        <v>43668</v>
      </c>
      <c r="B486" s="7">
        <v>13.09</v>
      </c>
      <c r="C486" s="7">
        <v>4296700</v>
      </c>
      <c r="D486" s="78">
        <f t="shared" si="13"/>
        <v>-1.0582010582010581E-2</v>
      </c>
      <c r="E486" s="90"/>
    </row>
    <row r="487" spans="1:5" ht="15.75" customHeight="1" x14ac:dyDescent="0.3">
      <c r="A487" s="80">
        <v>43665</v>
      </c>
      <c r="B487" s="7">
        <v>13.23</v>
      </c>
      <c r="C487" s="7">
        <v>3326600</v>
      </c>
      <c r="D487" s="78">
        <f t="shared" si="13"/>
        <v>-3.2187271397220107E-2</v>
      </c>
      <c r="E487" s="90"/>
    </row>
    <row r="488" spans="1:5" ht="15.75" customHeight="1" x14ac:dyDescent="0.3">
      <c r="A488" s="80">
        <v>43664</v>
      </c>
      <c r="B488" s="7">
        <v>13.67</v>
      </c>
      <c r="C488" s="7">
        <v>7781300</v>
      </c>
      <c r="D488" s="78">
        <f t="shared" si="13"/>
        <v>6.3813229571984431E-2</v>
      </c>
      <c r="E488" s="90"/>
    </row>
    <row r="489" spans="1:5" ht="15.75" customHeight="1" x14ac:dyDescent="0.3">
      <c r="A489" s="80">
        <v>43663</v>
      </c>
      <c r="B489" s="7">
        <v>12.85</v>
      </c>
      <c r="C489" s="7">
        <v>7248500</v>
      </c>
      <c r="D489" s="78">
        <f t="shared" si="13"/>
        <v>1.9032513877874635E-2</v>
      </c>
      <c r="E489" s="90"/>
    </row>
    <row r="490" spans="1:5" ht="15.75" customHeight="1" x14ac:dyDescent="0.3">
      <c r="A490" s="80">
        <v>43662</v>
      </c>
      <c r="B490" s="7">
        <v>12.61</v>
      </c>
      <c r="C490" s="7">
        <v>13467000</v>
      </c>
      <c r="D490" s="78">
        <f t="shared" si="13"/>
        <v>-0.12793914246196414</v>
      </c>
      <c r="E490" s="90"/>
    </row>
    <row r="491" spans="1:5" ht="15.75" customHeight="1" x14ac:dyDescent="0.3">
      <c r="A491" s="80">
        <v>43661</v>
      </c>
      <c r="B491" s="7">
        <v>14.46</v>
      </c>
      <c r="C491" s="7">
        <v>10239200</v>
      </c>
      <c r="D491" s="78">
        <f t="shared" si="13"/>
        <v>-2.626262626262621E-2</v>
      </c>
      <c r="E491" s="90"/>
    </row>
    <row r="492" spans="1:5" ht="15.75" customHeight="1" x14ac:dyDescent="0.3">
      <c r="A492" s="80">
        <v>43658</v>
      </c>
      <c r="B492" s="7">
        <v>14.85</v>
      </c>
      <c r="C492" s="7">
        <v>3905600</v>
      </c>
      <c r="D492" s="78">
        <f t="shared" si="13"/>
        <v>-2.686366689053088E-3</v>
      </c>
      <c r="E492" s="90"/>
    </row>
    <row r="493" spans="1:5" ht="15.75" customHeight="1" x14ac:dyDescent="0.3">
      <c r="A493" s="80">
        <v>43657</v>
      </c>
      <c r="B493" s="7">
        <v>14.89</v>
      </c>
      <c r="C493" s="7">
        <v>6257200</v>
      </c>
      <c r="D493" s="78">
        <f t="shared" si="13"/>
        <v>-2.296587926509186E-2</v>
      </c>
      <c r="E493" s="90"/>
    </row>
    <row r="494" spans="1:5" ht="15.75" customHeight="1" x14ac:dyDescent="0.3">
      <c r="A494" s="80">
        <v>43656</v>
      </c>
      <c r="B494" s="7">
        <v>15.24</v>
      </c>
      <c r="C494" s="7">
        <v>11225300</v>
      </c>
      <c r="D494" s="78">
        <f t="shared" si="13"/>
        <v>-6.7889908256880793E-2</v>
      </c>
      <c r="E494" s="90"/>
    </row>
    <row r="495" spans="1:5" ht="15.75" customHeight="1" x14ac:dyDescent="0.3">
      <c r="A495" s="80">
        <v>43655</v>
      </c>
      <c r="B495" s="7">
        <v>16.350000000000001</v>
      </c>
      <c r="C495" s="7">
        <v>7491200</v>
      </c>
      <c r="D495" s="78">
        <f t="shared" si="13"/>
        <v>3.9415130324221392E-2</v>
      </c>
      <c r="E495" s="90"/>
    </row>
    <row r="496" spans="1:5" ht="15.75" customHeight="1" x14ac:dyDescent="0.3">
      <c r="A496" s="80">
        <v>43654</v>
      </c>
      <c r="B496" s="7">
        <v>15.73</v>
      </c>
      <c r="C496" s="7">
        <v>5874500</v>
      </c>
      <c r="D496" s="78">
        <f t="shared" si="13"/>
        <v>7.2256305385139719E-2</v>
      </c>
      <c r="E496" s="90"/>
    </row>
    <row r="497" spans="1:5" ht="15.75" customHeight="1" x14ac:dyDescent="0.3">
      <c r="A497" s="80">
        <v>43651</v>
      </c>
      <c r="B497" s="7">
        <v>14.67</v>
      </c>
      <c r="C497" s="7">
        <v>3711600</v>
      </c>
      <c r="D497" s="78">
        <f t="shared" si="13"/>
        <v>-2.0408163265305257E-3</v>
      </c>
      <c r="E497" s="90"/>
    </row>
    <row r="498" spans="1:5" ht="15.75" customHeight="1" x14ac:dyDescent="0.3">
      <c r="A498" s="80">
        <v>43649</v>
      </c>
      <c r="B498" s="7">
        <v>14.7</v>
      </c>
      <c r="C498" s="7">
        <v>6680700</v>
      </c>
      <c r="D498" s="78">
        <f t="shared" si="13"/>
        <v>5.3008595988538465E-2</v>
      </c>
      <c r="E498" s="90"/>
    </row>
    <row r="499" spans="1:5" ht="15.75" customHeight="1" x14ac:dyDescent="0.3">
      <c r="A499" s="80">
        <v>43648</v>
      </c>
      <c r="B499" s="7">
        <v>13.96</v>
      </c>
      <c r="C499" s="7">
        <v>9980400</v>
      </c>
      <c r="D499" s="78">
        <f t="shared" si="13"/>
        <v>9.6622152395915206E-2</v>
      </c>
      <c r="E499" s="90"/>
    </row>
    <row r="500" spans="1:5" ht="15.75" customHeight="1" x14ac:dyDescent="0.3">
      <c r="A500" s="80">
        <v>43647</v>
      </c>
      <c r="B500" s="7">
        <v>12.73</v>
      </c>
      <c r="C500" s="7">
        <v>12584000</v>
      </c>
      <c r="D500" s="78">
        <f t="shared" si="13"/>
        <v>-0.15862524785194976</v>
      </c>
      <c r="E500" s="90"/>
    </row>
    <row r="501" spans="1:5" ht="15.75" customHeight="1" x14ac:dyDescent="0.3">
      <c r="A501" s="80">
        <v>43644</v>
      </c>
      <c r="B501" s="7">
        <v>15.13</v>
      </c>
      <c r="C501" s="7">
        <v>9134100</v>
      </c>
      <c r="D501" s="78">
        <f t="shared" si="13"/>
        <v>9.4790159189580336E-2</v>
      </c>
      <c r="E501" s="90"/>
    </row>
    <row r="502" spans="1:5" ht="15.75" customHeight="1" x14ac:dyDescent="0.3">
      <c r="A502" s="80">
        <v>43643</v>
      </c>
      <c r="B502" s="7">
        <v>13.82</v>
      </c>
      <c r="C502" s="7">
        <v>20363200</v>
      </c>
      <c r="D502" s="78">
        <f t="shared" si="13"/>
        <v>-0.19086651053864157</v>
      </c>
      <c r="E502" s="90"/>
    </row>
    <row r="503" spans="1:5" ht="15.75" customHeight="1" x14ac:dyDescent="0.3">
      <c r="A503" s="80">
        <v>43642</v>
      </c>
      <c r="B503" s="7">
        <v>17.079999999999998</v>
      </c>
      <c r="C503" s="7">
        <v>16993600</v>
      </c>
      <c r="D503" s="78">
        <f t="shared" si="13"/>
        <v>0.14784946236559127</v>
      </c>
      <c r="E503" s="90"/>
    </row>
    <row r="504" spans="1:5" ht="15.75" customHeight="1" x14ac:dyDescent="0.3">
      <c r="A504" s="80">
        <v>43641</v>
      </c>
      <c r="B504" s="7">
        <v>14.88</v>
      </c>
      <c r="C504" s="7">
        <v>10066500</v>
      </c>
      <c r="D504" s="78">
        <f t="shared" si="13"/>
        <v>1.6393442622950838E-2</v>
      </c>
      <c r="E504" s="90"/>
    </row>
    <row r="505" spans="1:5" ht="15.75" customHeight="1" x14ac:dyDescent="0.3">
      <c r="A505" s="80">
        <v>43640</v>
      </c>
      <c r="B505" s="7">
        <v>14.64</v>
      </c>
      <c r="C505" s="7">
        <v>11608300</v>
      </c>
      <c r="D505" s="78"/>
      <c r="E505" s="90"/>
    </row>
    <row r="506" spans="1:5" ht="15.75" customHeight="1" x14ac:dyDescent="0.3">
      <c r="D506" s="77"/>
      <c r="E506" s="90"/>
    </row>
    <row r="507" spans="1:5" ht="15.75" customHeight="1" x14ac:dyDescent="0.3">
      <c r="D507" s="77"/>
      <c r="E507" s="90"/>
    </row>
    <row r="508" spans="1:5" ht="15.75" customHeight="1" x14ac:dyDescent="0.3">
      <c r="D508" s="77"/>
      <c r="E508" s="90"/>
    </row>
    <row r="509" spans="1:5" ht="15.75" customHeight="1" x14ac:dyDescent="0.3">
      <c r="D509" s="77"/>
      <c r="E509" s="90"/>
    </row>
    <row r="510" spans="1:5" ht="15.75" customHeight="1" x14ac:dyDescent="0.3">
      <c r="D510" s="77"/>
      <c r="E510" s="90"/>
    </row>
    <row r="511" spans="1:5" ht="15.75" customHeight="1" x14ac:dyDescent="0.3">
      <c r="D511" s="77"/>
      <c r="E511" s="90"/>
    </row>
    <row r="512" spans="1:5" ht="15.75" customHeight="1" x14ac:dyDescent="0.3">
      <c r="D512" s="77"/>
      <c r="E512" s="90"/>
    </row>
    <row r="513" spans="4:5" ht="15.75" customHeight="1" x14ac:dyDescent="0.3">
      <c r="D513" s="77"/>
      <c r="E513" s="90"/>
    </row>
    <row r="514" spans="4:5" ht="15.75" customHeight="1" x14ac:dyDescent="0.3">
      <c r="D514" s="77"/>
      <c r="E514" s="90"/>
    </row>
    <row r="515" spans="4:5" ht="15.75" customHeight="1" x14ac:dyDescent="0.3">
      <c r="D515" s="77"/>
      <c r="E515" s="90"/>
    </row>
    <row r="516" spans="4:5" ht="15.75" customHeight="1" x14ac:dyDescent="0.3">
      <c r="D516" s="77"/>
      <c r="E516" s="90"/>
    </row>
    <row r="517" spans="4:5" ht="15.75" customHeight="1" x14ac:dyDescent="0.3">
      <c r="D517" s="77"/>
      <c r="E517" s="90"/>
    </row>
    <row r="518" spans="4:5" ht="15.75" customHeight="1" x14ac:dyDescent="0.3">
      <c r="D518" s="77"/>
      <c r="E518" s="90"/>
    </row>
    <row r="519" spans="4:5" ht="15.75" customHeight="1" x14ac:dyDescent="0.3">
      <c r="D519" s="77"/>
      <c r="E519" s="90"/>
    </row>
    <row r="520" spans="4:5" ht="15.75" customHeight="1" x14ac:dyDescent="0.3">
      <c r="D520" s="77"/>
      <c r="E520" s="90"/>
    </row>
    <row r="521" spans="4:5" ht="15.75" customHeight="1" x14ac:dyDescent="0.3">
      <c r="D521" s="77"/>
      <c r="E521" s="90"/>
    </row>
    <row r="522" spans="4:5" ht="15.75" customHeight="1" x14ac:dyDescent="0.3">
      <c r="D522" s="77"/>
      <c r="E522" s="90"/>
    </row>
    <row r="523" spans="4:5" ht="15.75" customHeight="1" x14ac:dyDescent="0.3">
      <c r="D523" s="77"/>
      <c r="E523" s="90"/>
    </row>
    <row r="524" spans="4:5" ht="15.75" customHeight="1" x14ac:dyDescent="0.3">
      <c r="D524" s="77"/>
      <c r="E524" s="90"/>
    </row>
    <row r="525" spans="4:5" ht="15.75" customHeight="1" x14ac:dyDescent="0.3">
      <c r="D525" s="77"/>
      <c r="E525" s="90"/>
    </row>
    <row r="526" spans="4:5" ht="15.75" customHeight="1" x14ac:dyDescent="0.3">
      <c r="D526" s="77"/>
      <c r="E526" s="90"/>
    </row>
    <row r="527" spans="4:5" ht="15.75" customHeight="1" x14ac:dyDescent="0.3">
      <c r="D527" s="77"/>
      <c r="E527" s="90"/>
    </row>
    <row r="528" spans="4:5" ht="15.75" customHeight="1" x14ac:dyDescent="0.3">
      <c r="D528" s="77"/>
      <c r="E528" s="90"/>
    </row>
    <row r="529" spans="4:5" ht="15.75" customHeight="1" x14ac:dyDescent="0.3">
      <c r="D529" s="77"/>
      <c r="E529" s="90"/>
    </row>
    <row r="530" spans="4:5" ht="15.75" customHeight="1" x14ac:dyDescent="0.3">
      <c r="D530" s="77"/>
      <c r="E530" s="90"/>
    </row>
    <row r="531" spans="4:5" ht="15.75" customHeight="1" x14ac:dyDescent="0.3">
      <c r="D531" s="77"/>
      <c r="E531" s="90"/>
    </row>
    <row r="532" spans="4:5" ht="15.75" customHeight="1" x14ac:dyDescent="0.3">
      <c r="D532" s="77"/>
      <c r="E532" s="90"/>
    </row>
    <row r="533" spans="4:5" ht="15.75" customHeight="1" x14ac:dyDescent="0.3">
      <c r="D533" s="77"/>
      <c r="E533" s="90"/>
    </row>
    <row r="534" spans="4:5" ht="15.75" customHeight="1" x14ac:dyDescent="0.3">
      <c r="D534" s="77"/>
      <c r="E534" s="90"/>
    </row>
    <row r="535" spans="4:5" ht="15.75" customHeight="1" x14ac:dyDescent="0.3">
      <c r="D535" s="77"/>
      <c r="E535" s="90"/>
    </row>
    <row r="536" spans="4:5" ht="15.75" customHeight="1" x14ac:dyDescent="0.3">
      <c r="D536" s="77"/>
      <c r="E536" s="90"/>
    </row>
    <row r="537" spans="4:5" ht="15.75" customHeight="1" x14ac:dyDescent="0.3">
      <c r="D537" s="77"/>
      <c r="E537" s="90"/>
    </row>
    <row r="538" spans="4:5" ht="15.75" customHeight="1" x14ac:dyDescent="0.3">
      <c r="D538" s="77"/>
      <c r="E538" s="90"/>
    </row>
    <row r="539" spans="4:5" ht="15.75" customHeight="1" x14ac:dyDescent="0.3">
      <c r="D539" s="77"/>
      <c r="E539" s="90"/>
    </row>
    <row r="540" spans="4:5" ht="15.75" customHeight="1" x14ac:dyDescent="0.3">
      <c r="D540" s="77"/>
      <c r="E540" s="90"/>
    </row>
    <row r="541" spans="4:5" ht="15.75" customHeight="1" x14ac:dyDescent="0.3">
      <c r="D541" s="77"/>
      <c r="E541" s="90"/>
    </row>
    <row r="542" spans="4:5" ht="15.75" customHeight="1" x14ac:dyDescent="0.3">
      <c r="D542" s="77"/>
      <c r="E542" s="90"/>
    </row>
    <row r="543" spans="4:5" ht="15.75" customHeight="1" x14ac:dyDescent="0.3">
      <c r="D543" s="77"/>
      <c r="E543" s="90"/>
    </row>
    <row r="544" spans="4:5" ht="15.75" customHeight="1" x14ac:dyDescent="0.3">
      <c r="D544" s="77"/>
      <c r="E544" s="90"/>
    </row>
    <row r="545" spans="4:5" ht="15.75" customHeight="1" x14ac:dyDescent="0.3">
      <c r="D545" s="77"/>
      <c r="E545" s="90"/>
    </row>
    <row r="546" spans="4:5" ht="15.75" customHeight="1" x14ac:dyDescent="0.3">
      <c r="D546" s="77"/>
      <c r="E546" s="90"/>
    </row>
    <row r="547" spans="4:5" ht="15.75" customHeight="1" x14ac:dyDescent="0.3">
      <c r="D547" s="77"/>
      <c r="E547" s="90"/>
    </row>
    <row r="548" spans="4:5" ht="15.75" customHeight="1" x14ac:dyDescent="0.3">
      <c r="D548" s="77"/>
      <c r="E548" s="90"/>
    </row>
    <row r="549" spans="4:5" ht="15.75" customHeight="1" x14ac:dyDescent="0.3">
      <c r="D549" s="77"/>
      <c r="E549" s="90"/>
    </row>
    <row r="550" spans="4:5" ht="15.75" customHeight="1" x14ac:dyDescent="0.3">
      <c r="D550" s="77"/>
      <c r="E550" s="90"/>
    </row>
    <row r="551" spans="4:5" ht="15.75" customHeight="1" x14ac:dyDescent="0.3">
      <c r="D551" s="77"/>
      <c r="E551" s="90"/>
    </row>
    <row r="552" spans="4:5" ht="15.75" customHeight="1" x14ac:dyDescent="0.3">
      <c r="D552" s="77"/>
      <c r="E552" s="90"/>
    </row>
    <row r="553" spans="4:5" ht="15.75" customHeight="1" x14ac:dyDescent="0.3">
      <c r="D553" s="77"/>
      <c r="E553" s="90"/>
    </row>
    <row r="554" spans="4:5" ht="15.75" customHeight="1" x14ac:dyDescent="0.3">
      <c r="D554" s="77"/>
      <c r="E554" s="90"/>
    </row>
    <row r="555" spans="4:5" ht="15.75" customHeight="1" x14ac:dyDescent="0.3">
      <c r="D555" s="77"/>
      <c r="E555" s="90"/>
    </row>
    <row r="556" spans="4:5" ht="15.75" customHeight="1" x14ac:dyDescent="0.3">
      <c r="D556" s="77"/>
      <c r="E556" s="90"/>
    </row>
    <row r="557" spans="4:5" ht="15.75" customHeight="1" x14ac:dyDescent="0.3">
      <c r="D557" s="77"/>
      <c r="E557" s="90"/>
    </row>
    <row r="558" spans="4:5" ht="15.75" customHeight="1" x14ac:dyDescent="0.3">
      <c r="D558" s="77"/>
      <c r="E558" s="90"/>
    </row>
    <row r="559" spans="4:5" ht="15.75" customHeight="1" x14ac:dyDescent="0.3">
      <c r="D559" s="77"/>
      <c r="E559" s="90"/>
    </row>
    <row r="560" spans="4:5" ht="15.75" customHeight="1" x14ac:dyDescent="0.3">
      <c r="D560" s="77"/>
      <c r="E560" s="90"/>
    </row>
    <row r="561" spans="4:5" ht="15.75" customHeight="1" x14ac:dyDescent="0.3">
      <c r="D561" s="77"/>
      <c r="E561" s="90"/>
    </row>
    <row r="562" spans="4:5" ht="15.75" customHeight="1" x14ac:dyDescent="0.3">
      <c r="D562" s="77"/>
      <c r="E562" s="90"/>
    </row>
    <row r="563" spans="4:5" ht="15.75" customHeight="1" x14ac:dyDescent="0.3">
      <c r="D563" s="77"/>
      <c r="E563" s="90"/>
    </row>
    <row r="564" spans="4:5" ht="15.75" customHeight="1" x14ac:dyDescent="0.3">
      <c r="D564" s="77"/>
      <c r="E564" s="90"/>
    </row>
    <row r="565" spans="4:5" ht="15.75" customHeight="1" x14ac:dyDescent="0.3">
      <c r="D565" s="77"/>
      <c r="E565" s="90"/>
    </row>
    <row r="566" spans="4:5" ht="15.75" customHeight="1" x14ac:dyDescent="0.3">
      <c r="D566" s="77"/>
      <c r="E566" s="90"/>
    </row>
    <row r="567" spans="4:5" ht="15.75" customHeight="1" x14ac:dyDescent="0.3">
      <c r="D567" s="77"/>
      <c r="E567" s="90"/>
    </row>
    <row r="568" spans="4:5" ht="15.75" customHeight="1" x14ac:dyDescent="0.3">
      <c r="D568" s="77"/>
      <c r="E568" s="90"/>
    </row>
    <row r="569" spans="4:5" ht="15.75" customHeight="1" x14ac:dyDescent="0.3">
      <c r="D569" s="77"/>
      <c r="E569" s="90"/>
    </row>
    <row r="570" spans="4:5" ht="15.75" customHeight="1" x14ac:dyDescent="0.3">
      <c r="D570" s="77"/>
      <c r="E570" s="90"/>
    </row>
    <row r="571" spans="4:5" ht="15.75" customHeight="1" x14ac:dyDescent="0.3">
      <c r="D571" s="77"/>
      <c r="E571" s="90"/>
    </row>
    <row r="572" spans="4:5" ht="15.75" customHeight="1" x14ac:dyDescent="0.3">
      <c r="D572" s="77"/>
      <c r="E572" s="90"/>
    </row>
    <row r="573" spans="4:5" ht="15.75" customHeight="1" x14ac:dyDescent="0.3">
      <c r="D573" s="77"/>
      <c r="E573" s="90"/>
    </row>
    <row r="574" spans="4:5" ht="15.75" customHeight="1" x14ac:dyDescent="0.3">
      <c r="D574" s="77"/>
      <c r="E574" s="90"/>
    </row>
    <row r="575" spans="4:5" ht="15.75" customHeight="1" x14ac:dyDescent="0.3">
      <c r="D575" s="77"/>
      <c r="E575" s="90"/>
    </row>
    <row r="576" spans="4:5" ht="15.75" customHeight="1" x14ac:dyDescent="0.3">
      <c r="D576" s="77"/>
      <c r="E576" s="90"/>
    </row>
    <row r="577" spans="4:5" ht="15.75" customHeight="1" x14ac:dyDescent="0.3">
      <c r="D577" s="77"/>
      <c r="E577" s="90"/>
    </row>
    <row r="578" spans="4:5" ht="15.75" customHeight="1" x14ac:dyDescent="0.3">
      <c r="D578" s="77"/>
      <c r="E578" s="90"/>
    </row>
    <row r="579" spans="4:5" ht="15.75" customHeight="1" x14ac:dyDescent="0.3">
      <c r="D579" s="77"/>
      <c r="E579" s="90"/>
    </row>
    <row r="580" spans="4:5" ht="15.75" customHeight="1" x14ac:dyDescent="0.3">
      <c r="D580" s="77"/>
      <c r="E580" s="90"/>
    </row>
    <row r="581" spans="4:5" ht="15.75" customHeight="1" x14ac:dyDescent="0.3">
      <c r="D581" s="77"/>
      <c r="E581" s="90"/>
    </row>
    <row r="582" spans="4:5" ht="15.75" customHeight="1" x14ac:dyDescent="0.3">
      <c r="D582" s="77"/>
      <c r="E582" s="90"/>
    </row>
    <row r="583" spans="4:5" ht="15.75" customHeight="1" x14ac:dyDescent="0.3">
      <c r="D583" s="77"/>
      <c r="E583" s="90"/>
    </row>
    <row r="584" spans="4:5" ht="15.75" customHeight="1" x14ac:dyDescent="0.3">
      <c r="D584" s="77"/>
      <c r="E584" s="90"/>
    </row>
    <row r="585" spans="4:5" ht="15.75" customHeight="1" x14ac:dyDescent="0.3">
      <c r="D585" s="77"/>
      <c r="E585" s="90"/>
    </row>
    <row r="586" spans="4:5" ht="15.75" customHeight="1" x14ac:dyDescent="0.3">
      <c r="D586" s="77"/>
      <c r="E586" s="90"/>
    </row>
    <row r="587" spans="4:5" ht="15.75" customHeight="1" x14ac:dyDescent="0.3">
      <c r="D587" s="77"/>
      <c r="E587" s="90"/>
    </row>
    <row r="588" spans="4:5" ht="15.75" customHeight="1" x14ac:dyDescent="0.3">
      <c r="D588" s="77"/>
      <c r="E588" s="90"/>
    </row>
    <row r="589" spans="4:5" ht="15.75" customHeight="1" x14ac:dyDescent="0.3">
      <c r="D589" s="77"/>
      <c r="E589" s="90"/>
    </row>
    <row r="590" spans="4:5" ht="15.75" customHeight="1" x14ac:dyDescent="0.3">
      <c r="D590" s="77"/>
      <c r="E590" s="90"/>
    </row>
    <row r="591" spans="4:5" ht="15.75" customHeight="1" x14ac:dyDescent="0.3">
      <c r="D591" s="77"/>
      <c r="E591" s="90"/>
    </row>
    <row r="592" spans="4:5" ht="15.75" customHeight="1" x14ac:dyDescent="0.3">
      <c r="D592" s="77"/>
      <c r="E592" s="90"/>
    </row>
    <row r="593" spans="4:5" ht="15.75" customHeight="1" x14ac:dyDescent="0.3">
      <c r="D593" s="77"/>
      <c r="E593" s="90"/>
    </row>
    <row r="594" spans="4:5" ht="15.75" customHeight="1" x14ac:dyDescent="0.3">
      <c r="D594" s="77"/>
      <c r="E594" s="90"/>
    </row>
    <row r="595" spans="4:5" ht="15.75" customHeight="1" x14ac:dyDescent="0.3">
      <c r="D595" s="77"/>
      <c r="E595" s="90"/>
    </row>
    <row r="596" spans="4:5" ht="15.75" customHeight="1" x14ac:dyDescent="0.3">
      <c r="D596" s="77"/>
      <c r="E596" s="90"/>
    </row>
    <row r="597" spans="4:5" ht="15.75" customHeight="1" x14ac:dyDescent="0.3">
      <c r="D597" s="77"/>
      <c r="E597" s="90"/>
    </row>
    <row r="598" spans="4:5" ht="15.75" customHeight="1" x14ac:dyDescent="0.3">
      <c r="D598" s="77"/>
      <c r="E598" s="90"/>
    </row>
    <row r="599" spans="4:5" ht="15.75" customHeight="1" x14ac:dyDescent="0.3">
      <c r="D599" s="77"/>
      <c r="E599" s="90"/>
    </row>
    <row r="600" spans="4:5" ht="15.75" customHeight="1" x14ac:dyDescent="0.3">
      <c r="D600" s="77"/>
      <c r="E600" s="90"/>
    </row>
    <row r="601" spans="4:5" ht="15.75" customHeight="1" x14ac:dyDescent="0.3">
      <c r="D601" s="77"/>
      <c r="E601" s="90"/>
    </row>
    <row r="602" spans="4:5" ht="15.75" customHeight="1" x14ac:dyDescent="0.3">
      <c r="D602" s="77"/>
      <c r="E602" s="90"/>
    </row>
    <row r="603" spans="4:5" ht="15.75" customHeight="1" x14ac:dyDescent="0.3">
      <c r="D603" s="77"/>
      <c r="E603" s="90"/>
    </row>
    <row r="604" spans="4:5" ht="15.75" customHeight="1" x14ac:dyDescent="0.3">
      <c r="D604" s="77"/>
      <c r="E604" s="90"/>
    </row>
    <row r="605" spans="4:5" ht="15.75" customHeight="1" x14ac:dyDescent="0.3">
      <c r="D605" s="77"/>
      <c r="E605" s="90"/>
    </row>
    <row r="606" spans="4:5" ht="15.75" customHeight="1" x14ac:dyDescent="0.3">
      <c r="D606" s="77"/>
      <c r="E606" s="90"/>
    </row>
    <row r="607" spans="4:5" ht="15.75" customHeight="1" x14ac:dyDescent="0.3">
      <c r="D607" s="77"/>
      <c r="E607" s="90"/>
    </row>
    <row r="608" spans="4:5" ht="15.75" customHeight="1" x14ac:dyDescent="0.3">
      <c r="D608" s="77"/>
      <c r="E608" s="90"/>
    </row>
    <row r="609" spans="4:5" ht="15.75" customHeight="1" x14ac:dyDescent="0.3">
      <c r="D609" s="77"/>
      <c r="E609" s="90"/>
    </row>
    <row r="610" spans="4:5" ht="15.75" customHeight="1" x14ac:dyDescent="0.3">
      <c r="D610" s="77"/>
      <c r="E610" s="90"/>
    </row>
    <row r="611" spans="4:5" ht="15.75" customHeight="1" x14ac:dyDescent="0.3">
      <c r="D611" s="77"/>
      <c r="E611" s="90"/>
    </row>
    <row r="612" spans="4:5" ht="15.75" customHeight="1" x14ac:dyDescent="0.3">
      <c r="D612" s="77"/>
      <c r="E612" s="90"/>
    </row>
    <row r="613" spans="4:5" ht="15.75" customHeight="1" x14ac:dyDescent="0.3">
      <c r="D613" s="77"/>
      <c r="E613" s="90"/>
    </row>
    <row r="614" spans="4:5" ht="15.75" customHeight="1" x14ac:dyDescent="0.3">
      <c r="D614" s="77"/>
      <c r="E614" s="90"/>
    </row>
    <row r="615" spans="4:5" ht="15.75" customHeight="1" x14ac:dyDescent="0.3">
      <c r="D615" s="77"/>
      <c r="E615" s="90"/>
    </row>
    <row r="616" spans="4:5" ht="15.75" customHeight="1" x14ac:dyDescent="0.3">
      <c r="D616" s="77"/>
      <c r="E616" s="90"/>
    </row>
    <row r="617" spans="4:5" ht="15.75" customHeight="1" x14ac:dyDescent="0.3">
      <c r="D617" s="77"/>
      <c r="E617" s="90"/>
    </row>
    <row r="618" spans="4:5" ht="15.75" customHeight="1" x14ac:dyDescent="0.3">
      <c r="D618" s="77"/>
      <c r="E618" s="90"/>
    </row>
    <row r="619" spans="4:5" ht="15.75" customHeight="1" x14ac:dyDescent="0.3">
      <c r="D619" s="77"/>
      <c r="E619" s="90"/>
    </row>
    <row r="620" spans="4:5" ht="15.75" customHeight="1" x14ac:dyDescent="0.3">
      <c r="D620" s="77"/>
      <c r="E620" s="90"/>
    </row>
    <row r="621" spans="4:5" ht="15.75" customHeight="1" x14ac:dyDescent="0.3">
      <c r="D621" s="77"/>
      <c r="E621" s="90"/>
    </row>
    <row r="622" spans="4:5" ht="15.75" customHeight="1" x14ac:dyDescent="0.3">
      <c r="D622" s="77"/>
      <c r="E622" s="90"/>
    </row>
    <row r="623" spans="4:5" ht="15.75" customHeight="1" x14ac:dyDescent="0.3">
      <c r="D623" s="77"/>
      <c r="E623" s="90"/>
    </row>
    <row r="624" spans="4:5" ht="15.75" customHeight="1" x14ac:dyDescent="0.3">
      <c r="D624" s="77"/>
      <c r="E624" s="90"/>
    </row>
    <row r="625" spans="4:5" ht="15.75" customHeight="1" x14ac:dyDescent="0.3">
      <c r="D625" s="77"/>
      <c r="E625" s="90"/>
    </row>
    <row r="626" spans="4:5" ht="15.75" customHeight="1" x14ac:dyDescent="0.3">
      <c r="D626" s="77"/>
      <c r="E626" s="90"/>
    </row>
    <row r="627" spans="4:5" ht="15.75" customHeight="1" x14ac:dyDescent="0.3">
      <c r="D627" s="77"/>
      <c r="E627" s="90"/>
    </row>
    <row r="628" spans="4:5" ht="15.75" customHeight="1" x14ac:dyDescent="0.3">
      <c r="D628" s="77"/>
      <c r="E628" s="90"/>
    </row>
    <row r="629" spans="4:5" ht="15.75" customHeight="1" x14ac:dyDescent="0.3">
      <c r="D629" s="77"/>
      <c r="E629" s="90"/>
    </row>
    <row r="630" spans="4:5" ht="15.75" customHeight="1" x14ac:dyDescent="0.3">
      <c r="D630" s="77"/>
      <c r="E630" s="90"/>
    </row>
    <row r="631" spans="4:5" ht="15.75" customHeight="1" x14ac:dyDescent="0.3">
      <c r="D631" s="77"/>
      <c r="E631" s="90"/>
    </row>
    <row r="632" spans="4:5" ht="15.75" customHeight="1" x14ac:dyDescent="0.3">
      <c r="D632" s="77"/>
      <c r="E632" s="90"/>
    </row>
    <row r="633" spans="4:5" ht="15.75" customHeight="1" x14ac:dyDescent="0.3">
      <c r="D633" s="77"/>
      <c r="E633" s="90"/>
    </row>
    <row r="634" spans="4:5" ht="15.75" customHeight="1" x14ac:dyDescent="0.3">
      <c r="D634" s="77"/>
      <c r="E634" s="90"/>
    </row>
    <row r="635" spans="4:5" ht="15.75" customHeight="1" x14ac:dyDescent="0.3">
      <c r="D635" s="77"/>
      <c r="E635" s="90"/>
    </row>
    <row r="636" spans="4:5" ht="15.75" customHeight="1" x14ac:dyDescent="0.3">
      <c r="D636" s="77"/>
      <c r="E636" s="90"/>
    </row>
    <row r="637" spans="4:5" ht="15.75" customHeight="1" x14ac:dyDescent="0.3">
      <c r="D637" s="77"/>
      <c r="E637" s="90"/>
    </row>
    <row r="638" spans="4:5" ht="15.75" customHeight="1" x14ac:dyDescent="0.3">
      <c r="D638" s="77"/>
      <c r="E638" s="90"/>
    </row>
    <row r="639" spans="4:5" ht="15.75" customHeight="1" x14ac:dyDescent="0.3">
      <c r="D639" s="77"/>
      <c r="E639" s="90"/>
    </row>
    <row r="640" spans="4:5" ht="15.75" customHeight="1" x14ac:dyDescent="0.3">
      <c r="D640" s="77"/>
      <c r="E640" s="90"/>
    </row>
    <row r="641" spans="4:5" ht="15.75" customHeight="1" x14ac:dyDescent="0.3">
      <c r="D641" s="77"/>
      <c r="E641" s="90"/>
    </row>
    <row r="642" spans="4:5" ht="15.75" customHeight="1" x14ac:dyDescent="0.3">
      <c r="D642" s="77"/>
      <c r="E642" s="90"/>
    </row>
    <row r="643" spans="4:5" ht="15.75" customHeight="1" x14ac:dyDescent="0.3">
      <c r="D643" s="77"/>
      <c r="E643" s="90"/>
    </row>
    <row r="644" spans="4:5" ht="15.75" customHeight="1" x14ac:dyDescent="0.3">
      <c r="D644" s="77"/>
      <c r="E644" s="90"/>
    </row>
    <row r="645" spans="4:5" ht="15.75" customHeight="1" x14ac:dyDescent="0.3">
      <c r="D645" s="77"/>
      <c r="E645" s="90"/>
    </row>
    <row r="646" spans="4:5" ht="15.75" customHeight="1" x14ac:dyDescent="0.3">
      <c r="D646" s="77"/>
      <c r="E646" s="90"/>
    </row>
    <row r="647" spans="4:5" ht="15.75" customHeight="1" x14ac:dyDescent="0.3">
      <c r="D647" s="77"/>
      <c r="E647" s="90"/>
    </row>
    <row r="648" spans="4:5" ht="15.75" customHeight="1" x14ac:dyDescent="0.3">
      <c r="D648" s="77"/>
      <c r="E648" s="90"/>
    </row>
    <row r="649" spans="4:5" ht="15.75" customHeight="1" x14ac:dyDescent="0.3">
      <c r="D649" s="77"/>
      <c r="E649" s="90"/>
    </row>
    <row r="650" spans="4:5" ht="15.75" customHeight="1" x14ac:dyDescent="0.3">
      <c r="D650" s="77"/>
      <c r="E650" s="90"/>
    </row>
    <row r="651" spans="4:5" ht="15.75" customHeight="1" x14ac:dyDescent="0.3">
      <c r="D651" s="77"/>
      <c r="E651" s="90"/>
    </row>
    <row r="652" spans="4:5" ht="15.75" customHeight="1" x14ac:dyDescent="0.3">
      <c r="D652" s="77"/>
      <c r="E652" s="90"/>
    </row>
    <row r="653" spans="4:5" ht="15.75" customHeight="1" x14ac:dyDescent="0.3">
      <c r="D653" s="77"/>
      <c r="E653" s="90"/>
    </row>
    <row r="654" spans="4:5" ht="15.75" customHeight="1" x14ac:dyDescent="0.3">
      <c r="D654" s="77"/>
      <c r="E654" s="90"/>
    </row>
    <row r="655" spans="4:5" ht="15.75" customHeight="1" x14ac:dyDescent="0.3">
      <c r="D655" s="77"/>
      <c r="E655" s="90"/>
    </row>
    <row r="656" spans="4:5" ht="15.75" customHeight="1" x14ac:dyDescent="0.3">
      <c r="D656" s="77"/>
      <c r="E656" s="90"/>
    </row>
    <row r="657" spans="4:5" ht="15.75" customHeight="1" x14ac:dyDescent="0.3">
      <c r="D657" s="77"/>
      <c r="E657" s="90"/>
    </row>
    <row r="658" spans="4:5" ht="15.75" customHeight="1" x14ac:dyDescent="0.3">
      <c r="D658" s="77"/>
      <c r="E658" s="90"/>
    </row>
    <row r="659" spans="4:5" ht="15.75" customHeight="1" x14ac:dyDescent="0.3">
      <c r="D659" s="77"/>
      <c r="E659" s="90"/>
    </row>
    <row r="660" spans="4:5" ht="15.75" customHeight="1" x14ac:dyDescent="0.3">
      <c r="D660" s="77"/>
      <c r="E660" s="90"/>
    </row>
    <row r="661" spans="4:5" ht="15.75" customHeight="1" x14ac:dyDescent="0.3">
      <c r="D661" s="77"/>
      <c r="E661" s="90"/>
    </row>
    <row r="662" spans="4:5" ht="15.75" customHeight="1" x14ac:dyDescent="0.3">
      <c r="D662" s="77"/>
      <c r="E662" s="90"/>
    </row>
    <row r="663" spans="4:5" ht="15.75" customHeight="1" x14ac:dyDescent="0.3">
      <c r="D663" s="77"/>
      <c r="E663" s="90"/>
    </row>
    <row r="664" spans="4:5" ht="15.75" customHeight="1" x14ac:dyDescent="0.3">
      <c r="D664" s="77"/>
      <c r="E664" s="90"/>
    </row>
    <row r="665" spans="4:5" ht="15.75" customHeight="1" x14ac:dyDescent="0.3">
      <c r="D665" s="77"/>
      <c r="E665" s="90"/>
    </row>
    <row r="666" spans="4:5" ht="15.75" customHeight="1" x14ac:dyDescent="0.3">
      <c r="D666" s="77"/>
      <c r="E666" s="90"/>
    </row>
    <row r="667" spans="4:5" ht="15.75" customHeight="1" x14ac:dyDescent="0.3">
      <c r="D667" s="77"/>
      <c r="E667" s="90"/>
    </row>
    <row r="668" spans="4:5" ht="15.75" customHeight="1" x14ac:dyDescent="0.3">
      <c r="D668" s="77"/>
      <c r="E668" s="90"/>
    </row>
    <row r="669" spans="4:5" ht="15.75" customHeight="1" x14ac:dyDescent="0.3">
      <c r="D669" s="77"/>
      <c r="E669" s="90"/>
    </row>
    <row r="670" spans="4:5" ht="15.75" customHeight="1" x14ac:dyDescent="0.3">
      <c r="D670" s="77"/>
      <c r="E670" s="90"/>
    </row>
    <row r="671" spans="4:5" ht="15.75" customHeight="1" x14ac:dyDescent="0.3">
      <c r="D671" s="77"/>
      <c r="E671" s="90"/>
    </row>
    <row r="672" spans="4:5" ht="15.75" customHeight="1" x14ac:dyDescent="0.3">
      <c r="D672" s="77"/>
      <c r="E672" s="90"/>
    </row>
    <row r="673" spans="4:5" ht="15.75" customHeight="1" x14ac:dyDescent="0.3">
      <c r="D673" s="77"/>
      <c r="E673" s="90"/>
    </row>
    <row r="674" spans="4:5" ht="15.75" customHeight="1" x14ac:dyDescent="0.3">
      <c r="D674" s="77"/>
      <c r="E674" s="90"/>
    </row>
    <row r="675" spans="4:5" ht="15.75" customHeight="1" x14ac:dyDescent="0.3">
      <c r="D675" s="77"/>
      <c r="E675" s="90"/>
    </row>
    <row r="676" spans="4:5" ht="15.75" customHeight="1" x14ac:dyDescent="0.3">
      <c r="D676" s="77"/>
      <c r="E676" s="90"/>
    </row>
    <row r="677" spans="4:5" ht="15.75" customHeight="1" x14ac:dyDescent="0.3">
      <c r="D677" s="77"/>
      <c r="E677" s="90"/>
    </row>
    <row r="678" spans="4:5" ht="15.75" customHeight="1" x14ac:dyDescent="0.3">
      <c r="D678" s="77"/>
      <c r="E678" s="90"/>
    </row>
    <row r="679" spans="4:5" ht="15.75" customHeight="1" x14ac:dyDescent="0.3">
      <c r="D679" s="77"/>
      <c r="E679" s="90"/>
    </row>
    <row r="680" spans="4:5" ht="15.75" customHeight="1" x14ac:dyDescent="0.3">
      <c r="D680" s="77"/>
      <c r="E680" s="90"/>
    </row>
    <row r="681" spans="4:5" ht="15.75" customHeight="1" x14ac:dyDescent="0.3">
      <c r="D681" s="77"/>
      <c r="E681" s="90"/>
    </row>
    <row r="682" spans="4:5" ht="15.75" customHeight="1" x14ac:dyDescent="0.3">
      <c r="D682" s="77"/>
      <c r="E682" s="90"/>
    </row>
    <row r="683" spans="4:5" ht="15.75" customHeight="1" x14ac:dyDescent="0.3">
      <c r="D683" s="77"/>
      <c r="E683" s="90"/>
    </row>
    <row r="684" spans="4:5" ht="15.75" customHeight="1" x14ac:dyDescent="0.3">
      <c r="D684" s="77"/>
      <c r="E684" s="90"/>
    </row>
    <row r="685" spans="4:5" ht="15.75" customHeight="1" x14ac:dyDescent="0.3">
      <c r="D685" s="77"/>
      <c r="E685" s="90"/>
    </row>
    <row r="686" spans="4:5" ht="15.75" customHeight="1" x14ac:dyDescent="0.3">
      <c r="D686" s="77"/>
      <c r="E686" s="90"/>
    </row>
    <row r="687" spans="4:5" ht="15.75" customHeight="1" x14ac:dyDescent="0.3">
      <c r="D687" s="77"/>
      <c r="E687" s="90"/>
    </row>
    <row r="688" spans="4:5" ht="15.75" customHeight="1" x14ac:dyDescent="0.3">
      <c r="D688" s="77"/>
      <c r="E688" s="90"/>
    </row>
    <row r="689" spans="4:5" ht="15.75" customHeight="1" x14ac:dyDescent="0.3">
      <c r="D689" s="77"/>
      <c r="E689" s="90"/>
    </row>
    <row r="690" spans="4:5" ht="15.75" customHeight="1" x14ac:dyDescent="0.3">
      <c r="D690" s="77"/>
      <c r="E690" s="90"/>
    </row>
    <row r="691" spans="4:5" ht="15.75" customHeight="1" x14ac:dyDescent="0.3">
      <c r="D691" s="77"/>
      <c r="E691" s="90"/>
    </row>
    <row r="692" spans="4:5" ht="15.75" customHeight="1" x14ac:dyDescent="0.3">
      <c r="D692" s="77"/>
      <c r="E692" s="90"/>
    </row>
    <row r="693" spans="4:5" ht="15.75" customHeight="1" x14ac:dyDescent="0.3">
      <c r="D693" s="77"/>
      <c r="E693" s="90"/>
    </row>
    <row r="694" spans="4:5" ht="15.75" customHeight="1" x14ac:dyDescent="0.3">
      <c r="D694" s="77"/>
      <c r="E694" s="90"/>
    </row>
    <row r="695" spans="4:5" ht="15.75" customHeight="1" x14ac:dyDescent="0.3">
      <c r="D695" s="77"/>
      <c r="E695" s="90"/>
    </row>
    <row r="696" spans="4:5" ht="15.75" customHeight="1" x14ac:dyDescent="0.3">
      <c r="D696" s="77"/>
      <c r="E696" s="90"/>
    </row>
    <row r="697" spans="4:5" ht="15.75" customHeight="1" x14ac:dyDescent="0.3">
      <c r="D697" s="77"/>
      <c r="E697" s="90"/>
    </row>
    <row r="698" spans="4:5" ht="15.75" customHeight="1" x14ac:dyDescent="0.3">
      <c r="D698" s="77"/>
      <c r="E698" s="90"/>
    </row>
    <row r="699" spans="4:5" ht="15.75" customHeight="1" x14ac:dyDescent="0.3">
      <c r="D699" s="77"/>
      <c r="E699" s="90"/>
    </row>
    <row r="700" spans="4:5" ht="15.75" customHeight="1" x14ac:dyDescent="0.3">
      <c r="D700" s="77"/>
      <c r="E700" s="90"/>
    </row>
    <row r="701" spans="4:5" ht="15.75" customHeight="1" x14ac:dyDescent="0.3">
      <c r="D701" s="77"/>
      <c r="E701" s="90"/>
    </row>
    <row r="702" spans="4:5" ht="15.75" customHeight="1" x14ac:dyDescent="0.3">
      <c r="D702" s="77"/>
      <c r="E702" s="90"/>
    </row>
    <row r="703" spans="4:5" ht="15.75" customHeight="1" x14ac:dyDescent="0.3">
      <c r="D703" s="77"/>
      <c r="E703" s="90"/>
    </row>
    <row r="704" spans="4:5" ht="15.75" customHeight="1" x14ac:dyDescent="0.3">
      <c r="D704" s="77"/>
      <c r="E704" s="90"/>
    </row>
    <row r="705" spans="4:5" ht="15.75" customHeight="1" x14ac:dyDescent="0.3">
      <c r="D705" s="77"/>
      <c r="E705" s="90"/>
    </row>
    <row r="706" spans="4:5" ht="15.75" customHeight="1" x14ac:dyDescent="0.3">
      <c r="D706" s="77"/>
      <c r="E706" s="90"/>
    </row>
    <row r="707" spans="4:5" ht="15.75" customHeight="1" x14ac:dyDescent="0.3">
      <c r="D707" s="77"/>
      <c r="E707" s="90"/>
    </row>
    <row r="708" spans="4:5" ht="15.75" customHeight="1" x14ac:dyDescent="0.3">
      <c r="D708" s="77"/>
      <c r="E708" s="90"/>
    </row>
    <row r="709" spans="4:5" ht="15.75" customHeight="1" x14ac:dyDescent="0.3">
      <c r="D709" s="77"/>
      <c r="E709" s="90"/>
    </row>
    <row r="710" spans="4:5" ht="15.75" customHeight="1" x14ac:dyDescent="0.3">
      <c r="D710" s="77"/>
      <c r="E710" s="90"/>
    </row>
    <row r="711" spans="4:5" ht="15.75" customHeight="1" x14ac:dyDescent="0.3">
      <c r="D711" s="77"/>
      <c r="E711" s="90"/>
    </row>
    <row r="712" spans="4:5" ht="15.75" customHeight="1" x14ac:dyDescent="0.3">
      <c r="D712" s="77"/>
      <c r="E712" s="90"/>
    </row>
    <row r="713" spans="4:5" ht="15.75" customHeight="1" x14ac:dyDescent="0.3">
      <c r="D713" s="77"/>
      <c r="E713" s="90"/>
    </row>
    <row r="714" spans="4:5" ht="15.75" customHeight="1" x14ac:dyDescent="0.3">
      <c r="D714" s="77"/>
      <c r="E714" s="90"/>
    </row>
    <row r="715" spans="4:5" ht="15.75" customHeight="1" x14ac:dyDescent="0.3">
      <c r="D715" s="77"/>
      <c r="E715" s="90"/>
    </row>
    <row r="716" spans="4:5" ht="15.75" customHeight="1" x14ac:dyDescent="0.3">
      <c r="D716" s="77"/>
      <c r="E716" s="90"/>
    </row>
    <row r="717" spans="4:5" ht="15.75" customHeight="1" x14ac:dyDescent="0.3">
      <c r="D717" s="77"/>
      <c r="E717" s="90"/>
    </row>
    <row r="718" spans="4:5" ht="15.75" customHeight="1" x14ac:dyDescent="0.3">
      <c r="D718" s="77"/>
      <c r="E718" s="90"/>
    </row>
    <row r="719" spans="4:5" ht="15.75" customHeight="1" x14ac:dyDescent="0.3">
      <c r="D719" s="77"/>
      <c r="E719" s="90"/>
    </row>
    <row r="720" spans="4:5" ht="15.75" customHeight="1" x14ac:dyDescent="0.3">
      <c r="D720" s="77"/>
      <c r="E720" s="90"/>
    </row>
    <row r="721" spans="4:5" ht="15.75" customHeight="1" x14ac:dyDescent="0.3">
      <c r="D721" s="77"/>
      <c r="E721" s="90"/>
    </row>
    <row r="722" spans="4:5" ht="15.75" customHeight="1" x14ac:dyDescent="0.3">
      <c r="D722" s="77"/>
      <c r="E722" s="90"/>
    </row>
    <row r="723" spans="4:5" ht="15.75" customHeight="1" x14ac:dyDescent="0.3">
      <c r="D723" s="77"/>
      <c r="E723" s="90"/>
    </row>
    <row r="724" spans="4:5" ht="15.75" customHeight="1" x14ac:dyDescent="0.3">
      <c r="D724" s="77"/>
      <c r="E724" s="90"/>
    </row>
    <row r="725" spans="4:5" ht="15.75" customHeight="1" x14ac:dyDescent="0.3">
      <c r="D725" s="77"/>
      <c r="E725" s="90"/>
    </row>
    <row r="726" spans="4:5" ht="15.75" customHeight="1" x14ac:dyDescent="0.3">
      <c r="D726" s="77"/>
      <c r="E726" s="90"/>
    </row>
    <row r="727" spans="4:5" ht="15.75" customHeight="1" x14ac:dyDescent="0.3">
      <c r="D727" s="77"/>
      <c r="E727" s="90"/>
    </row>
    <row r="728" spans="4:5" ht="15.75" customHeight="1" x14ac:dyDescent="0.3">
      <c r="D728" s="77"/>
      <c r="E728" s="90"/>
    </row>
    <row r="729" spans="4:5" ht="15.75" customHeight="1" x14ac:dyDescent="0.3">
      <c r="D729" s="77"/>
      <c r="E729" s="90"/>
    </row>
    <row r="730" spans="4:5" ht="15.75" customHeight="1" x14ac:dyDescent="0.3">
      <c r="D730" s="77"/>
      <c r="E730" s="90"/>
    </row>
    <row r="731" spans="4:5" ht="15.75" customHeight="1" x14ac:dyDescent="0.3">
      <c r="D731" s="77"/>
      <c r="E731" s="90"/>
    </row>
    <row r="732" spans="4:5" ht="15.75" customHeight="1" x14ac:dyDescent="0.3">
      <c r="D732" s="77"/>
      <c r="E732" s="90"/>
    </row>
    <row r="733" spans="4:5" ht="15.75" customHeight="1" x14ac:dyDescent="0.3">
      <c r="D733" s="77"/>
      <c r="E733" s="90"/>
    </row>
    <row r="734" spans="4:5" ht="15.75" customHeight="1" x14ac:dyDescent="0.3">
      <c r="D734" s="77"/>
      <c r="E734" s="90"/>
    </row>
    <row r="735" spans="4:5" ht="15.75" customHeight="1" x14ac:dyDescent="0.3">
      <c r="D735" s="77"/>
      <c r="E735" s="90"/>
    </row>
    <row r="736" spans="4:5" ht="15.75" customHeight="1" x14ac:dyDescent="0.3">
      <c r="D736" s="77"/>
      <c r="E736" s="90"/>
    </row>
    <row r="737" spans="4:5" ht="15.75" customHeight="1" x14ac:dyDescent="0.3">
      <c r="D737" s="77"/>
      <c r="E737" s="90"/>
    </row>
    <row r="738" spans="4:5" ht="15.75" customHeight="1" x14ac:dyDescent="0.3">
      <c r="D738" s="77"/>
      <c r="E738" s="90"/>
    </row>
    <row r="739" spans="4:5" ht="15.75" customHeight="1" x14ac:dyDescent="0.3">
      <c r="D739" s="77"/>
      <c r="E739" s="90"/>
    </row>
    <row r="740" spans="4:5" ht="15.75" customHeight="1" x14ac:dyDescent="0.3">
      <c r="D740" s="77"/>
      <c r="E740" s="90"/>
    </row>
    <row r="741" spans="4:5" ht="15.75" customHeight="1" x14ac:dyDescent="0.3">
      <c r="D741" s="77"/>
      <c r="E741" s="90"/>
    </row>
    <row r="742" spans="4:5" ht="15.75" customHeight="1" x14ac:dyDescent="0.3">
      <c r="D742" s="77"/>
      <c r="E742" s="90"/>
    </row>
    <row r="743" spans="4:5" ht="15.75" customHeight="1" x14ac:dyDescent="0.3">
      <c r="D743" s="77"/>
      <c r="E743" s="90"/>
    </row>
    <row r="744" spans="4:5" ht="15.75" customHeight="1" x14ac:dyDescent="0.3">
      <c r="D744" s="77"/>
      <c r="E744" s="90"/>
    </row>
    <row r="745" spans="4:5" ht="15.75" customHeight="1" x14ac:dyDescent="0.3">
      <c r="D745" s="77"/>
      <c r="E745" s="90"/>
    </row>
    <row r="746" spans="4:5" ht="15.75" customHeight="1" x14ac:dyDescent="0.3">
      <c r="D746" s="77"/>
      <c r="E746" s="90"/>
    </row>
    <row r="747" spans="4:5" ht="15.75" customHeight="1" x14ac:dyDescent="0.3">
      <c r="D747" s="77"/>
      <c r="E747" s="90"/>
    </row>
    <row r="748" spans="4:5" ht="15.75" customHeight="1" x14ac:dyDescent="0.3">
      <c r="D748" s="77"/>
      <c r="E748" s="90"/>
    </row>
    <row r="749" spans="4:5" ht="15.75" customHeight="1" x14ac:dyDescent="0.3">
      <c r="D749" s="77"/>
      <c r="E749" s="90"/>
    </row>
    <row r="750" spans="4:5" ht="15.75" customHeight="1" x14ac:dyDescent="0.3">
      <c r="D750" s="77"/>
      <c r="E750" s="90"/>
    </row>
    <row r="751" spans="4:5" ht="15.75" customHeight="1" x14ac:dyDescent="0.3">
      <c r="D751" s="77"/>
      <c r="E751" s="90"/>
    </row>
    <row r="752" spans="4:5" ht="15.75" customHeight="1" x14ac:dyDescent="0.3">
      <c r="D752" s="77"/>
      <c r="E752" s="90"/>
    </row>
    <row r="753" spans="4:5" ht="15.75" customHeight="1" x14ac:dyDescent="0.3">
      <c r="D753" s="77"/>
      <c r="E753" s="90"/>
    </row>
    <row r="754" spans="4:5" ht="15.75" customHeight="1" x14ac:dyDescent="0.3">
      <c r="D754" s="77"/>
      <c r="E754" s="90"/>
    </row>
    <row r="755" spans="4:5" ht="15.75" customHeight="1" x14ac:dyDescent="0.3">
      <c r="D755" s="77"/>
      <c r="E755" s="90"/>
    </row>
    <row r="756" spans="4:5" ht="15.75" customHeight="1" x14ac:dyDescent="0.3">
      <c r="D756" s="77"/>
      <c r="E756" s="90"/>
    </row>
    <row r="757" spans="4:5" ht="15.75" customHeight="1" x14ac:dyDescent="0.3">
      <c r="D757" s="77"/>
      <c r="E757" s="90"/>
    </row>
    <row r="758" spans="4:5" ht="15.75" customHeight="1" x14ac:dyDescent="0.3">
      <c r="D758" s="77"/>
      <c r="E758" s="90"/>
    </row>
    <row r="759" spans="4:5" ht="15.75" customHeight="1" x14ac:dyDescent="0.3">
      <c r="D759" s="77"/>
      <c r="E759" s="90"/>
    </row>
    <row r="760" spans="4:5" ht="15.75" customHeight="1" x14ac:dyDescent="0.3">
      <c r="D760" s="77"/>
      <c r="E760" s="90"/>
    </row>
    <row r="761" spans="4:5" ht="15.75" customHeight="1" x14ac:dyDescent="0.3">
      <c r="D761" s="77"/>
      <c r="E761" s="90"/>
    </row>
    <row r="762" spans="4:5" ht="15.75" customHeight="1" x14ac:dyDescent="0.3">
      <c r="D762" s="77"/>
      <c r="E762" s="90"/>
    </row>
    <row r="763" spans="4:5" ht="15.75" customHeight="1" x14ac:dyDescent="0.3">
      <c r="D763" s="77"/>
      <c r="E763" s="90"/>
    </row>
    <row r="764" spans="4:5" ht="15.75" customHeight="1" x14ac:dyDescent="0.3">
      <c r="D764" s="77"/>
      <c r="E764" s="90"/>
    </row>
    <row r="765" spans="4:5" ht="15.75" customHeight="1" x14ac:dyDescent="0.3">
      <c r="D765" s="77"/>
      <c r="E765" s="90"/>
    </row>
    <row r="766" spans="4:5" ht="15.75" customHeight="1" x14ac:dyDescent="0.3">
      <c r="D766" s="77"/>
      <c r="E766" s="90"/>
    </row>
    <row r="767" spans="4:5" ht="15.75" customHeight="1" x14ac:dyDescent="0.3">
      <c r="D767" s="77"/>
      <c r="E767" s="90"/>
    </row>
    <row r="768" spans="4:5" ht="15.75" customHeight="1" x14ac:dyDescent="0.3">
      <c r="D768" s="77"/>
      <c r="E768" s="90"/>
    </row>
    <row r="769" spans="4:5" ht="15.75" customHeight="1" x14ac:dyDescent="0.3">
      <c r="D769" s="77"/>
      <c r="E769" s="90"/>
    </row>
    <row r="770" spans="4:5" ht="15.75" customHeight="1" x14ac:dyDescent="0.3">
      <c r="D770" s="77"/>
      <c r="E770" s="90"/>
    </row>
    <row r="771" spans="4:5" ht="15.75" customHeight="1" x14ac:dyDescent="0.3">
      <c r="D771" s="77"/>
      <c r="E771" s="90"/>
    </row>
    <row r="772" spans="4:5" ht="15.75" customHeight="1" x14ac:dyDescent="0.3">
      <c r="D772" s="77"/>
      <c r="E772" s="90"/>
    </row>
    <row r="773" spans="4:5" ht="15.75" customHeight="1" x14ac:dyDescent="0.3">
      <c r="D773" s="77"/>
      <c r="E773" s="90"/>
    </row>
    <row r="774" spans="4:5" ht="15.75" customHeight="1" x14ac:dyDescent="0.3">
      <c r="D774" s="77"/>
      <c r="E774" s="90"/>
    </row>
    <row r="775" spans="4:5" ht="15.75" customHeight="1" x14ac:dyDescent="0.3">
      <c r="D775" s="77"/>
      <c r="E775" s="90"/>
    </row>
    <row r="776" spans="4:5" ht="15.75" customHeight="1" x14ac:dyDescent="0.3">
      <c r="D776" s="77"/>
      <c r="E776" s="90"/>
    </row>
    <row r="777" spans="4:5" ht="15.75" customHeight="1" x14ac:dyDescent="0.3">
      <c r="D777" s="77"/>
      <c r="E777" s="90"/>
    </row>
    <row r="778" spans="4:5" ht="15.75" customHeight="1" x14ac:dyDescent="0.3">
      <c r="D778" s="77"/>
      <c r="E778" s="90"/>
    </row>
    <row r="779" spans="4:5" ht="15.75" customHeight="1" x14ac:dyDescent="0.3">
      <c r="D779" s="77"/>
      <c r="E779" s="90"/>
    </row>
    <row r="780" spans="4:5" ht="15.75" customHeight="1" x14ac:dyDescent="0.3">
      <c r="D780" s="77"/>
      <c r="E780" s="90"/>
    </row>
    <row r="781" spans="4:5" ht="15.75" customHeight="1" x14ac:dyDescent="0.3">
      <c r="D781" s="77"/>
      <c r="E781" s="90"/>
    </row>
    <row r="782" spans="4:5" ht="15.75" customHeight="1" x14ac:dyDescent="0.3">
      <c r="D782" s="77"/>
      <c r="E782" s="90"/>
    </row>
    <row r="783" spans="4:5" ht="15.75" customHeight="1" x14ac:dyDescent="0.3">
      <c r="D783" s="77"/>
      <c r="E783" s="90"/>
    </row>
    <row r="784" spans="4:5" ht="15.75" customHeight="1" x14ac:dyDescent="0.3">
      <c r="D784" s="77"/>
      <c r="E784" s="90"/>
    </row>
    <row r="785" spans="4:5" ht="15.75" customHeight="1" x14ac:dyDescent="0.3">
      <c r="D785" s="77"/>
      <c r="E785" s="90"/>
    </row>
    <row r="786" spans="4:5" ht="15.75" customHeight="1" x14ac:dyDescent="0.3">
      <c r="D786" s="77"/>
      <c r="E786" s="90"/>
    </row>
    <row r="787" spans="4:5" ht="15.75" customHeight="1" x14ac:dyDescent="0.3">
      <c r="D787" s="77"/>
      <c r="E787" s="90"/>
    </row>
    <row r="788" spans="4:5" ht="15.75" customHeight="1" x14ac:dyDescent="0.3">
      <c r="D788" s="77"/>
      <c r="E788" s="90"/>
    </row>
    <row r="789" spans="4:5" ht="15.75" customHeight="1" x14ac:dyDescent="0.3">
      <c r="D789" s="77"/>
      <c r="E789" s="90"/>
    </row>
    <row r="790" spans="4:5" ht="15.75" customHeight="1" x14ac:dyDescent="0.3">
      <c r="D790" s="77"/>
      <c r="E790" s="90"/>
    </row>
    <row r="791" spans="4:5" ht="15.75" customHeight="1" x14ac:dyDescent="0.3">
      <c r="D791" s="77"/>
      <c r="E791" s="90"/>
    </row>
    <row r="792" spans="4:5" ht="15.75" customHeight="1" x14ac:dyDescent="0.3">
      <c r="D792" s="77"/>
      <c r="E792" s="90"/>
    </row>
    <row r="793" spans="4:5" ht="15.75" customHeight="1" x14ac:dyDescent="0.3">
      <c r="D793" s="77"/>
      <c r="E793" s="90"/>
    </row>
    <row r="794" spans="4:5" ht="15.75" customHeight="1" x14ac:dyDescent="0.3">
      <c r="D794" s="77"/>
      <c r="E794" s="90"/>
    </row>
    <row r="795" spans="4:5" ht="15.75" customHeight="1" x14ac:dyDescent="0.3">
      <c r="D795" s="77"/>
      <c r="E795" s="90"/>
    </row>
    <row r="796" spans="4:5" ht="15.75" customHeight="1" x14ac:dyDescent="0.3">
      <c r="D796" s="77"/>
      <c r="E796" s="90"/>
    </row>
    <row r="797" spans="4:5" ht="15.75" customHeight="1" x14ac:dyDescent="0.3">
      <c r="D797" s="77"/>
      <c r="E797" s="90"/>
    </row>
    <row r="798" spans="4:5" ht="15.75" customHeight="1" x14ac:dyDescent="0.3">
      <c r="D798" s="77"/>
      <c r="E798" s="90"/>
    </row>
    <row r="799" spans="4:5" ht="15.75" customHeight="1" x14ac:dyDescent="0.3">
      <c r="D799" s="77"/>
      <c r="E799" s="90"/>
    </row>
    <row r="800" spans="4:5" ht="15.75" customHeight="1" x14ac:dyDescent="0.3">
      <c r="D800" s="77"/>
      <c r="E800" s="90"/>
    </row>
    <row r="801" spans="4:5" ht="15.75" customHeight="1" x14ac:dyDescent="0.3">
      <c r="D801" s="77"/>
      <c r="E801" s="90"/>
    </row>
    <row r="802" spans="4:5" ht="15.75" customHeight="1" x14ac:dyDescent="0.3">
      <c r="D802" s="77"/>
      <c r="E802" s="90"/>
    </row>
    <row r="803" spans="4:5" ht="15.75" customHeight="1" x14ac:dyDescent="0.3">
      <c r="D803" s="77"/>
      <c r="E803" s="90"/>
    </row>
    <row r="804" spans="4:5" ht="15.75" customHeight="1" x14ac:dyDescent="0.3">
      <c r="D804" s="77"/>
      <c r="E804" s="90"/>
    </row>
    <row r="805" spans="4:5" ht="15.75" customHeight="1" x14ac:dyDescent="0.3">
      <c r="D805" s="77"/>
      <c r="E805" s="90"/>
    </row>
    <row r="806" spans="4:5" ht="15.75" customHeight="1" x14ac:dyDescent="0.3">
      <c r="D806" s="77"/>
      <c r="E806" s="90"/>
    </row>
    <row r="807" spans="4:5" ht="15.75" customHeight="1" x14ac:dyDescent="0.3">
      <c r="D807" s="77"/>
      <c r="E807" s="90"/>
    </row>
    <row r="808" spans="4:5" ht="15.75" customHeight="1" x14ac:dyDescent="0.3">
      <c r="D808" s="77"/>
      <c r="E808" s="90"/>
    </row>
    <row r="809" spans="4:5" ht="15.75" customHeight="1" x14ac:dyDescent="0.3">
      <c r="D809" s="77"/>
      <c r="E809" s="90"/>
    </row>
    <row r="810" spans="4:5" ht="15.75" customHeight="1" x14ac:dyDescent="0.3">
      <c r="D810" s="77"/>
      <c r="E810" s="90"/>
    </row>
    <row r="811" spans="4:5" ht="15.75" customHeight="1" x14ac:dyDescent="0.3">
      <c r="D811" s="77"/>
      <c r="E811" s="90"/>
    </row>
    <row r="812" spans="4:5" ht="15.75" customHeight="1" x14ac:dyDescent="0.3">
      <c r="D812" s="77"/>
      <c r="E812" s="90"/>
    </row>
    <row r="813" spans="4:5" ht="15.75" customHeight="1" x14ac:dyDescent="0.3">
      <c r="D813" s="77"/>
      <c r="E813" s="90"/>
    </row>
    <row r="814" spans="4:5" ht="15.75" customHeight="1" x14ac:dyDescent="0.3">
      <c r="D814" s="77"/>
      <c r="E814" s="90"/>
    </row>
    <row r="815" spans="4:5" ht="15.75" customHeight="1" x14ac:dyDescent="0.3">
      <c r="D815" s="77"/>
      <c r="E815" s="90"/>
    </row>
    <row r="816" spans="4:5" ht="15.75" customHeight="1" x14ac:dyDescent="0.3">
      <c r="D816" s="77"/>
      <c r="E816" s="90"/>
    </row>
    <row r="817" spans="4:5" ht="15.75" customHeight="1" x14ac:dyDescent="0.3">
      <c r="D817" s="77"/>
      <c r="E817" s="90"/>
    </row>
    <row r="818" spans="4:5" ht="15.75" customHeight="1" x14ac:dyDescent="0.3">
      <c r="D818" s="77"/>
      <c r="E818" s="90"/>
    </row>
    <row r="819" spans="4:5" ht="15.75" customHeight="1" x14ac:dyDescent="0.3">
      <c r="D819" s="77"/>
      <c r="E819" s="90"/>
    </row>
    <row r="820" spans="4:5" ht="15.75" customHeight="1" x14ac:dyDescent="0.3">
      <c r="D820" s="77"/>
      <c r="E820" s="90"/>
    </row>
    <row r="821" spans="4:5" ht="15.75" customHeight="1" x14ac:dyDescent="0.3">
      <c r="D821" s="77"/>
      <c r="E821" s="90"/>
    </row>
    <row r="822" spans="4:5" ht="15.75" customHeight="1" x14ac:dyDescent="0.3">
      <c r="D822" s="77"/>
      <c r="E822" s="90"/>
    </row>
    <row r="823" spans="4:5" ht="15.75" customHeight="1" x14ac:dyDescent="0.3">
      <c r="D823" s="77"/>
      <c r="E823" s="90"/>
    </row>
    <row r="824" spans="4:5" ht="15.75" customHeight="1" x14ac:dyDescent="0.3">
      <c r="D824" s="77"/>
      <c r="E824" s="90"/>
    </row>
    <row r="825" spans="4:5" ht="15.75" customHeight="1" x14ac:dyDescent="0.3">
      <c r="D825" s="77"/>
      <c r="E825" s="90"/>
    </row>
    <row r="826" spans="4:5" ht="15.75" customHeight="1" x14ac:dyDescent="0.3">
      <c r="D826" s="77"/>
      <c r="E826" s="90"/>
    </row>
    <row r="827" spans="4:5" ht="15.75" customHeight="1" x14ac:dyDescent="0.3">
      <c r="D827" s="77"/>
      <c r="E827" s="90"/>
    </row>
    <row r="828" spans="4:5" ht="15.75" customHeight="1" x14ac:dyDescent="0.3">
      <c r="D828" s="77"/>
      <c r="E828" s="90"/>
    </row>
    <row r="829" spans="4:5" ht="15.75" customHeight="1" x14ac:dyDescent="0.3">
      <c r="D829" s="77"/>
      <c r="E829" s="90"/>
    </row>
    <row r="830" spans="4:5" ht="15.75" customHeight="1" x14ac:dyDescent="0.3">
      <c r="D830" s="77"/>
      <c r="E830" s="90"/>
    </row>
    <row r="831" spans="4:5" ht="15.75" customHeight="1" x14ac:dyDescent="0.3">
      <c r="D831" s="77"/>
      <c r="E831" s="90"/>
    </row>
    <row r="832" spans="4:5" ht="15.75" customHeight="1" x14ac:dyDescent="0.3">
      <c r="D832" s="77"/>
      <c r="E832" s="90"/>
    </row>
    <row r="833" spans="4:5" ht="15.75" customHeight="1" x14ac:dyDescent="0.3">
      <c r="D833" s="77"/>
      <c r="E833" s="90"/>
    </row>
    <row r="834" spans="4:5" ht="15.75" customHeight="1" x14ac:dyDescent="0.3">
      <c r="D834" s="77"/>
      <c r="E834" s="90"/>
    </row>
    <row r="835" spans="4:5" ht="15.75" customHeight="1" x14ac:dyDescent="0.3">
      <c r="D835" s="77"/>
      <c r="E835" s="90"/>
    </row>
    <row r="836" spans="4:5" ht="15.75" customHeight="1" x14ac:dyDescent="0.3">
      <c r="D836" s="77"/>
      <c r="E836" s="90"/>
    </row>
    <row r="837" spans="4:5" ht="15.75" customHeight="1" x14ac:dyDescent="0.3">
      <c r="D837" s="77"/>
      <c r="E837" s="90"/>
    </row>
    <row r="838" spans="4:5" ht="15.75" customHeight="1" x14ac:dyDescent="0.3">
      <c r="D838" s="77"/>
      <c r="E838" s="90"/>
    </row>
    <row r="839" spans="4:5" ht="15.75" customHeight="1" x14ac:dyDescent="0.3">
      <c r="D839" s="77"/>
      <c r="E839" s="90"/>
    </row>
    <row r="840" spans="4:5" ht="15.75" customHeight="1" x14ac:dyDescent="0.3">
      <c r="D840" s="77"/>
      <c r="E840" s="90"/>
    </row>
    <row r="841" spans="4:5" ht="15.75" customHeight="1" x14ac:dyDescent="0.3">
      <c r="D841" s="77"/>
      <c r="E841" s="90"/>
    </row>
    <row r="842" spans="4:5" ht="15.75" customHeight="1" x14ac:dyDescent="0.3">
      <c r="D842" s="77"/>
      <c r="E842" s="90"/>
    </row>
    <row r="843" spans="4:5" ht="15.75" customHeight="1" x14ac:dyDescent="0.3">
      <c r="D843" s="77"/>
      <c r="E843" s="90"/>
    </row>
    <row r="844" spans="4:5" ht="15.75" customHeight="1" x14ac:dyDescent="0.3">
      <c r="D844" s="77"/>
      <c r="E844" s="90"/>
    </row>
    <row r="845" spans="4:5" ht="15.75" customHeight="1" x14ac:dyDescent="0.3">
      <c r="D845" s="77"/>
      <c r="E845" s="90"/>
    </row>
    <row r="846" spans="4:5" ht="15.75" customHeight="1" x14ac:dyDescent="0.3">
      <c r="D846" s="77"/>
      <c r="E846" s="90"/>
    </row>
    <row r="847" spans="4:5" ht="15.75" customHeight="1" x14ac:dyDescent="0.3">
      <c r="D847" s="77"/>
      <c r="E847" s="90"/>
    </row>
    <row r="848" spans="4:5" ht="15.75" customHeight="1" x14ac:dyDescent="0.3">
      <c r="D848" s="77"/>
      <c r="E848" s="90"/>
    </row>
    <row r="849" spans="4:5" ht="15.75" customHeight="1" x14ac:dyDescent="0.3">
      <c r="D849" s="77"/>
      <c r="E849" s="90"/>
    </row>
    <row r="850" spans="4:5" ht="15.75" customHeight="1" x14ac:dyDescent="0.3">
      <c r="D850" s="77"/>
      <c r="E850" s="90"/>
    </row>
    <row r="851" spans="4:5" ht="15.75" customHeight="1" x14ac:dyDescent="0.3">
      <c r="D851" s="77"/>
      <c r="E851" s="90"/>
    </row>
    <row r="852" spans="4:5" ht="15.75" customHeight="1" x14ac:dyDescent="0.3">
      <c r="D852" s="77"/>
      <c r="E852" s="90"/>
    </row>
    <row r="853" spans="4:5" ht="15.75" customHeight="1" x14ac:dyDescent="0.3">
      <c r="D853" s="77"/>
      <c r="E853" s="90"/>
    </row>
    <row r="854" spans="4:5" ht="15.75" customHeight="1" x14ac:dyDescent="0.3">
      <c r="D854" s="77"/>
      <c r="E854" s="90"/>
    </row>
    <row r="855" spans="4:5" ht="15.75" customHeight="1" x14ac:dyDescent="0.3">
      <c r="D855" s="77"/>
      <c r="E855" s="90"/>
    </row>
    <row r="856" spans="4:5" ht="15.75" customHeight="1" x14ac:dyDescent="0.3">
      <c r="D856" s="77"/>
      <c r="E856" s="90"/>
    </row>
    <row r="857" spans="4:5" ht="15.75" customHeight="1" x14ac:dyDescent="0.3">
      <c r="D857" s="77"/>
      <c r="E857" s="90"/>
    </row>
    <row r="858" spans="4:5" ht="15.75" customHeight="1" x14ac:dyDescent="0.3">
      <c r="D858" s="77"/>
      <c r="E858" s="90"/>
    </row>
    <row r="859" spans="4:5" ht="15.75" customHeight="1" x14ac:dyDescent="0.3">
      <c r="D859" s="77"/>
      <c r="E859" s="90"/>
    </row>
    <row r="860" spans="4:5" ht="15.75" customHeight="1" x14ac:dyDescent="0.3">
      <c r="D860" s="77"/>
      <c r="E860" s="90"/>
    </row>
    <row r="861" spans="4:5" ht="15.75" customHeight="1" x14ac:dyDescent="0.3">
      <c r="D861" s="77"/>
      <c r="E861" s="90"/>
    </row>
    <row r="862" spans="4:5" ht="15.75" customHeight="1" x14ac:dyDescent="0.3">
      <c r="D862" s="77"/>
      <c r="E862" s="90"/>
    </row>
    <row r="863" spans="4:5" ht="15.75" customHeight="1" x14ac:dyDescent="0.3">
      <c r="D863" s="77"/>
      <c r="E863" s="90"/>
    </row>
    <row r="864" spans="4:5" ht="15.75" customHeight="1" x14ac:dyDescent="0.3">
      <c r="D864" s="77"/>
      <c r="E864" s="90"/>
    </row>
    <row r="865" spans="4:5" ht="15.75" customHeight="1" x14ac:dyDescent="0.3">
      <c r="D865" s="77"/>
      <c r="E865" s="90"/>
    </row>
    <row r="866" spans="4:5" ht="15.75" customHeight="1" x14ac:dyDescent="0.3">
      <c r="D866" s="77"/>
      <c r="E866" s="90"/>
    </row>
    <row r="867" spans="4:5" ht="15.75" customHeight="1" x14ac:dyDescent="0.3">
      <c r="D867" s="77"/>
      <c r="E867" s="90"/>
    </row>
    <row r="868" spans="4:5" ht="15.75" customHeight="1" x14ac:dyDescent="0.3">
      <c r="D868" s="77"/>
      <c r="E868" s="90"/>
    </row>
    <row r="869" spans="4:5" ht="15.75" customHeight="1" x14ac:dyDescent="0.3">
      <c r="D869" s="77"/>
      <c r="E869" s="90"/>
    </row>
    <row r="870" spans="4:5" ht="15.75" customHeight="1" x14ac:dyDescent="0.3">
      <c r="D870" s="77"/>
      <c r="E870" s="90"/>
    </row>
    <row r="871" spans="4:5" ht="15.75" customHeight="1" x14ac:dyDescent="0.3">
      <c r="D871" s="77"/>
      <c r="E871" s="90"/>
    </row>
    <row r="872" spans="4:5" ht="15.75" customHeight="1" x14ac:dyDescent="0.3">
      <c r="D872" s="77"/>
      <c r="E872" s="90"/>
    </row>
    <row r="873" spans="4:5" ht="15.75" customHeight="1" x14ac:dyDescent="0.3">
      <c r="D873" s="77"/>
      <c r="E873" s="90"/>
    </row>
    <row r="874" spans="4:5" ht="15.75" customHeight="1" x14ac:dyDescent="0.3">
      <c r="D874" s="77"/>
      <c r="E874" s="90"/>
    </row>
    <row r="875" spans="4:5" ht="15.75" customHeight="1" x14ac:dyDescent="0.3">
      <c r="D875" s="77"/>
      <c r="E875" s="90"/>
    </row>
    <row r="876" spans="4:5" ht="15.75" customHeight="1" x14ac:dyDescent="0.3">
      <c r="D876" s="77"/>
      <c r="E876" s="90"/>
    </row>
    <row r="877" spans="4:5" ht="15.75" customHeight="1" x14ac:dyDescent="0.3">
      <c r="D877" s="77"/>
      <c r="E877" s="90"/>
    </row>
    <row r="878" spans="4:5" ht="15.75" customHeight="1" x14ac:dyDescent="0.3">
      <c r="D878" s="77"/>
      <c r="E878" s="90"/>
    </row>
    <row r="879" spans="4:5" ht="15.75" customHeight="1" x14ac:dyDescent="0.3">
      <c r="D879" s="77"/>
      <c r="E879" s="90"/>
    </row>
    <row r="880" spans="4:5" ht="15.75" customHeight="1" x14ac:dyDescent="0.3">
      <c r="D880" s="77"/>
      <c r="E880" s="90"/>
    </row>
    <row r="881" spans="4:5" ht="15.75" customHeight="1" x14ac:dyDescent="0.3">
      <c r="D881" s="77"/>
      <c r="E881" s="90"/>
    </row>
    <row r="882" spans="4:5" ht="15.75" customHeight="1" x14ac:dyDescent="0.3">
      <c r="D882" s="77"/>
      <c r="E882" s="90"/>
    </row>
    <row r="883" spans="4:5" ht="15.75" customHeight="1" x14ac:dyDescent="0.3">
      <c r="D883" s="77"/>
      <c r="E883" s="90"/>
    </row>
    <row r="884" spans="4:5" ht="15.75" customHeight="1" x14ac:dyDescent="0.3">
      <c r="D884" s="77"/>
      <c r="E884" s="90"/>
    </row>
    <row r="885" spans="4:5" ht="15.75" customHeight="1" x14ac:dyDescent="0.3">
      <c r="D885" s="77"/>
      <c r="E885" s="90"/>
    </row>
    <row r="886" spans="4:5" ht="15.75" customHeight="1" x14ac:dyDescent="0.3">
      <c r="D886" s="77"/>
      <c r="E886" s="90"/>
    </row>
    <row r="887" spans="4:5" ht="15.75" customHeight="1" x14ac:dyDescent="0.3">
      <c r="D887" s="77"/>
      <c r="E887" s="90"/>
    </row>
    <row r="888" spans="4:5" ht="15.75" customHeight="1" x14ac:dyDescent="0.3">
      <c r="D888" s="77"/>
      <c r="E888" s="90"/>
    </row>
    <row r="889" spans="4:5" ht="15.75" customHeight="1" x14ac:dyDescent="0.3">
      <c r="D889" s="77"/>
      <c r="E889" s="90"/>
    </row>
    <row r="890" spans="4:5" ht="15.75" customHeight="1" x14ac:dyDescent="0.3">
      <c r="D890" s="77"/>
      <c r="E890" s="90"/>
    </row>
    <row r="891" spans="4:5" ht="15.75" customHeight="1" x14ac:dyDescent="0.3">
      <c r="D891" s="77"/>
      <c r="E891" s="90"/>
    </row>
    <row r="892" spans="4:5" ht="15.75" customHeight="1" x14ac:dyDescent="0.3">
      <c r="D892" s="77"/>
      <c r="E892" s="90"/>
    </row>
    <row r="893" spans="4:5" ht="15.75" customHeight="1" x14ac:dyDescent="0.3">
      <c r="D893" s="77"/>
      <c r="E893" s="90"/>
    </row>
    <row r="894" spans="4:5" ht="15.75" customHeight="1" x14ac:dyDescent="0.3">
      <c r="D894" s="77"/>
      <c r="E894" s="90"/>
    </row>
    <row r="895" spans="4:5" ht="15.75" customHeight="1" x14ac:dyDescent="0.3">
      <c r="D895" s="77"/>
      <c r="E895" s="90"/>
    </row>
    <row r="896" spans="4:5" ht="15.75" customHeight="1" x14ac:dyDescent="0.3">
      <c r="D896" s="77"/>
      <c r="E896" s="90"/>
    </row>
    <row r="897" spans="4:5" ht="15.75" customHeight="1" x14ac:dyDescent="0.3">
      <c r="D897" s="77"/>
      <c r="E897" s="90"/>
    </row>
    <row r="898" spans="4:5" ht="15.75" customHeight="1" x14ac:dyDescent="0.3">
      <c r="D898" s="77"/>
      <c r="E898" s="90"/>
    </row>
    <row r="899" spans="4:5" ht="15.75" customHeight="1" x14ac:dyDescent="0.3">
      <c r="D899" s="77"/>
      <c r="E899" s="90"/>
    </row>
    <row r="900" spans="4:5" ht="15.75" customHeight="1" x14ac:dyDescent="0.3">
      <c r="D900" s="77"/>
      <c r="E900" s="90"/>
    </row>
    <row r="901" spans="4:5" ht="15.75" customHeight="1" x14ac:dyDescent="0.3">
      <c r="D901" s="77"/>
      <c r="E901" s="90"/>
    </row>
    <row r="902" spans="4:5" ht="15.75" customHeight="1" x14ac:dyDescent="0.3">
      <c r="D902" s="77"/>
      <c r="E902" s="90"/>
    </row>
    <row r="903" spans="4:5" ht="15.75" customHeight="1" x14ac:dyDescent="0.3">
      <c r="D903" s="77"/>
      <c r="E903" s="90"/>
    </row>
    <row r="904" spans="4:5" ht="15.75" customHeight="1" x14ac:dyDescent="0.3">
      <c r="D904" s="77"/>
      <c r="E904" s="90"/>
    </row>
    <row r="905" spans="4:5" ht="15.75" customHeight="1" x14ac:dyDescent="0.3">
      <c r="D905" s="77"/>
      <c r="E905" s="90"/>
    </row>
    <row r="906" spans="4:5" ht="15.75" customHeight="1" x14ac:dyDescent="0.3">
      <c r="D906" s="77"/>
      <c r="E906" s="90"/>
    </row>
    <row r="907" spans="4:5" ht="15.75" customHeight="1" x14ac:dyDescent="0.3">
      <c r="D907" s="77"/>
      <c r="E907" s="90"/>
    </row>
    <row r="908" spans="4:5" ht="15.75" customHeight="1" x14ac:dyDescent="0.3">
      <c r="D908" s="77"/>
      <c r="E908" s="90"/>
    </row>
    <row r="909" spans="4:5" ht="15.75" customHeight="1" x14ac:dyDescent="0.3">
      <c r="D909" s="77"/>
      <c r="E909" s="90"/>
    </row>
    <row r="910" spans="4:5" ht="15.75" customHeight="1" x14ac:dyDescent="0.3">
      <c r="D910" s="77"/>
      <c r="E910" s="90"/>
    </row>
    <row r="911" spans="4:5" ht="15.75" customHeight="1" x14ac:dyDescent="0.3">
      <c r="D911" s="77"/>
      <c r="E911" s="90"/>
    </row>
    <row r="912" spans="4:5" ht="15.75" customHeight="1" x14ac:dyDescent="0.3">
      <c r="D912" s="77"/>
      <c r="E912" s="90"/>
    </row>
    <row r="913" spans="4:5" ht="15.75" customHeight="1" x14ac:dyDescent="0.3">
      <c r="D913" s="77"/>
      <c r="E913" s="90"/>
    </row>
    <row r="914" spans="4:5" ht="15.75" customHeight="1" x14ac:dyDescent="0.3">
      <c r="D914" s="77"/>
      <c r="E914" s="90"/>
    </row>
    <row r="915" spans="4:5" ht="15.75" customHeight="1" x14ac:dyDescent="0.3">
      <c r="D915" s="77"/>
      <c r="E915" s="90"/>
    </row>
    <row r="916" spans="4:5" ht="15.75" customHeight="1" x14ac:dyDescent="0.3">
      <c r="D916" s="77"/>
      <c r="E916" s="90"/>
    </row>
    <row r="917" spans="4:5" ht="15.75" customHeight="1" x14ac:dyDescent="0.3">
      <c r="D917" s="77"/>
      <c r="E917" s="90"/>
    </row>
    <row r="918" spans="4:5" ht="15.75" customHeight="1" x14ac:dyDescent="0.3">
      <c r="D918" s="77"/>
      <c r="E918" s="90"/>
    </row>
    <row r="919" spans="4:5" ht="15.75" customHeight="1" x14ac:dyDescent="0.3">
      <c r="D919" s="77"/>
      <c r="E919" s="90"/>
    </row>
    <row r="920" spans="4:5" ht="15.75" customHeight="1" x14ac:dyDescent="0.3">
      <c r="D920" s="77"/>
      <c r="E920" s="90"/>
    </row>
    <row r="921" spans="4:5" ht="15.75" customHeight="1" x14ac:dyDescent="0.3">
      <c r="D921" s="77"/>
      <c r="E921" s="90"/>
    </row>
    <row r="922" spans="4:5" ht="15.75" customHeight="1" x14ac:dyDescent="0.3">
      <c r="D922" s="77"/>
      <c r="E922" s="90"/>
    </row>
    <row r="923" spans="4:5" ht="15.75" customHeight="1" x14ac:dyDescent="0.3">
      <c r="D923" s="77"/>
      <c r="E923" s="90"/>
    </row>
    <row r="924" spans="4:5" ht="15.75" customHeight="1" x14ac:dyDescent="0.3">
      <c r="D924" s="77"/>
      <c r="E924" s="90"/>
    </row>
    <row r="925" spans="4:5" ht="15.75" customHeight="1" x14ac:dyDescent="0.3">
      <c r="D925" s="77"/>
      <c r="E925" s="90"/>
    </row>
    <row r="926" spans="4:5" ht="15.75" customHeight="1" x14ac:dyDescent="0.3">
      <c r="D926" s="77"/>
      <c r="E926" s="90"/>
    </row>
    <row r="927" spans="4:5" ht="15.75" customHeight="1" x14ac:dyDescent="0.3">
      <c r="D927" s="77"/>
      <c r="E927" s="90"/>
    </row>
    <row r="928" spans="4:5" ht="15.75" customHeight="1" x14ac:dyDescent="0.3">
      <c r="D928" s="77"/>
      <c r="E928" s="90"/>
    </row>
    <row r="929" spans="4:5" ht="15.75" customHeight="1" x14ac:dyDescent="0.3">
      <c r="D929" s="77"/>
      <c r="E929" s="90"/>
    </row>
    <row r="930" spans="4:5" ht="15.75" customHeight="1" x14ac:dyDescent="0.3">
      <c r="D930" s="77"/>
      <c r="E930" s="90"/>
    </row>
    <row r="931" spans="4:5" ht="15.75" customHeight="1" x14ac:dyDescent="0.3">
      <c r="D931" s="77"/>
      <c r="E931" s="90"/>
    </row>
    <row r="932" spans="4:5" ht="15.75" customHeight="1" x14ac:dyDescent="0.3">
      <c r="D932" s="77"/>
      <c r="E932" s="90"/>
    </row>
    <row r="933" spans="4:5" ht="15.75" customHeight="1" x14ac:dyDescent="0.3">
      <c r="D933" s="77"/>
      <c r="E933" s="90"/>
    </row>
    <row r="934" spans="4:5" ht="15.75" customHeight="1" x14ac:dyDescent="0.3">
      <c r="D934" s="77"/>
      <c r="E934" s="90"/>
    </row>
    <row r="935" spans="4:5" ht="15.75" customHeight="1" x14ac:dyDescent="0.3">
      <c r="D935" s="77"/>
      <c r="E935" s="90"/>
    </row>
    <row r="936" spans="4:5" ht="15.75" customHeight="1" x14ac:dyDescent="0.3">
      <c r="D936" s="77"/>
      <c r="E936" s="90"/>
    </row>
    <row r="937" spans="4:5" ht="15.75" customHeight="1" x14ac:dyDescent="0.3">
      <c r="D937" s="77"/>
      <c r="E937" s="90"/>
    </row>
    <row r="938" spans="4:5" ht="15.75" customHeight="1" x14ac:dyDescent="0.3">
      <c r="D938" s="77"/>
      <c r="E938" s="90"/>
    </row>
    <row r="939" spans="4:5" ht="15.75" customHeight="1" x14ac:dyDescent="0.3">
      <c r="D939" s="77"/>
      <c r="E939" s="90"/>
    </row>
    <row r="940" spans="4:5" ht="15.75" customHeight="1" x14ac:dyDescent="0.3">
      <c r="D940" s="77"/>
      <c r="E940" s="90"/>
    </row>
    <row r="941" spans="4:5" ht="15.75" customHeight="1" x14ac:dyDescent="0.3">
      <c r="D941" s="77"/>
      <c r="E941" s="90"/>
    </row>
    <row r="942" spans="4:5" ht="15.75" customHeight="1" x14ac:dyDescent="0.3">
      <c r="D942" s="77"/>
      <c r="E942" s="90"/>
    </row>
    <row r="943" spans="4:5" ht="15.75" customHeight="1" x14ac:dyDescent="0.3">
      <c r="D943" s="77"/>
      <c r="E943" s="90"/>
    </row>
    <row r="944" spans="4:5" ht="15.75" customHeight="1" x14ac:dyDescent="0.3">
      <c r="D944" s="77"/>
      <c r="E944" s="90"/>
    </row>
    <row r="945" spans="4:5" ht="15.75" customHeight="1" x14ac:dyDescent="0.3">
      <c r="D945" s="77"/>
      <c r="E945" s="90"/>
    </row>
    <row r="946" spans="4:5" ht="15.75" customHeight="1" x14ac:dyDescent="0.3">
      <c r="D946" s="77"/>
      <c r="E946" s="90"/>
    </row>
    <row r="947" spans="4:5" ht="15.75" customHeight="1" x14ac:dyDescent="0.3">
      <c r="D947" s="77"/>
      <c r="E947" s="90"/>
    </row>
    <row r="948" spans="4:5" ht="15.75" customHeight="1" x14ac:dyDescent="0.3">
      <c r="D948" s="77"/>
      <c r="E948" s="90"/>
    </row>
    <row r="949" spans="4:5" ht="15.75" customHeight="1" x14ac:dyDescent="0.3">
      <c r="D949" s="77"/>
      <c r="E949" s="90"/>
    </row>
    <row r="950" spans="4:5" ht="15.75" customHeight="1" x14ac:dyDescent="0.3">
      <c r="D950" s="77"/>
      <c r="E950" s="90"/>
    </row>
    <row r="951" spans="4:5" ht="15.75" customHeight="1" x14ac:dyDescent="0.3">
      <c r="D951" s="77"/>
      <c r="E951" s="90"/>
    </row>
    <row r="952" spans="4:5" ht="15.75" customHeight="1" x14ac:dyDescent="0.3">
      <c r="D952" s="77"/>
      <c r="E952" s="90"/>
    </row>
    <row r="953" spans="4:5" ht="15.75" customHeight="1" x14ac:dyDescent="0.3">
      <c r="D953" s="77"/>
      <c r="E953" s="90"/>
    </row>
    <row r="954" spans="4:5" ht="15.75" customHeight="1" x14ac:dyDescent="0.3">
      <c r="D954" s="77"/>
      <c r="E954" s="90"/>
    </row>
    <row r="955" spans="4:5" ht="15.75" customHeight="1" x14ac:dyDescent="0.3">
      <c r="D955" s="77"/>
      <c r="E955" s="90"/>
    </row>
    <row r="956" spans="4:5" ht="15.75" customHeight="1" x14ac:dyDescent="0.3">
      <c r="D956" s="77"/>
      <c r="E956" s="90"/>
    </row>
    <row r="957" spans="4:5" ht="15.75" customHeight="1" x14ac:dyDescent="0.3">
      <c r="D957" s="77"/>
      <c r="E957" s="90"/>
    </row>
    <row r="958" spans="4:5" ht="15.75" customHeight="1" x14ac:dyDescent="0.3">
      <c r="D958" s="77"/>
      <c r="E958" s="90"/>
    </row>
    <row r="959" spans="4:5" ht="15.75" customHeight="1" x14ac:dyDescent="0.3">
      <c r="D959" s="77"/>
      <c r="E959" s="90"/>
    </row>
    <row r="960" spans="4:5" ht="15.75" customHeight="1" x14ac:dyDescent="0.3">
      <c r="D960" s="77"/>
      <c r="E960" s="90"/>
    </row>
    <row r="961" spans="4:5" ht="15.75" customHeight="1" x14ac:dyDescent="0.3">
      <c r="D961" s="77"/>
      <c r="E961" s="90"/>
    </row>
    <row r="962" spans="4:5" ht="15.75" customHeight="1" x14ac:dyDescent="0.3">
      <c r="D962" s="77"/>
      <c r="E962" s="90"/>
    </row>
    <row r="963" spans="4:5" ht="15.75" customHeight="1" x14ac:dyDescent="0.3">
      <c r="D963" s="77"/>
      <c r="E963" s="90"/>
    </row>
    <row r="964" spans="4:5" ht="15.75" customHeight="1" x14ac:dyDescent="0.3">
      <c r="D964" s="77"/>
      <c r="E964" s="90"/>
    </row>
    <row r="965" spans="4:5" ht="15.75" customHeight="1" x14ac:dyDescent="0.3">
      <c r="D965" s="77"/>
      <c r="E965" s="90"/>
    </row>
    <row r="966" spans="4:5" ht="15.75" customHeight="1" x14ac:dyDescent="0.3">
      <c r="D966" s="77"/>
      <c r="E966" s="90"/>
    </row>
    <row r="967" spans="4:5" ht="15.75" customHeight="1" x14ac:dyDescent="0.3">
      <c r="D967" s="77"/>
      <c r="E967" s="90"/>
    </row>
    <row r="968" spans="4:5" ht="15.75" customHeight="1" x14ac:dyDescent="0.3">
      <c r="D968" s="77"/>
      <c r="E968" s="90"/>
    </row>
    <row r="969" spans="4:5" ht="15.75" customHeight="1" x14ac:dyDescent="0.3">
      <c r="D969" s="77"/>
      <c r="E969" s="90"/>
    </row>
    <row r="970" spans="4:5" ht="15.75" customHeight="1" x14ac:dyDescent="0.3">
      <c r="D970" s="77"/>
      <c r="E970" s="90"/>
    </row>
    <row r="971" spans="4:5" ht="15.75" customHeight="1" x14ac:dyDescent="0.3">
      <c r="D971" s="77"/>
      <c r="E971" s="90"/>
    </row>
    <row r="972" spans="4:5" ht="15.75" customHeight="1" x14ac:dyDescent="0.3">
      <c r="D972" s="77"/>
      <c r="E972" s="90"/>
    </row>
    <row r="973" spans="4:5" ht="15.75" customHeight="1" x14ac:dyDescent="0.3">
      <c r="D973" s="77"/>
      <c r="E973" s="90"/>
    </row>
    <row r="974" spans="4:5" ht="15.75" customHeight="1" x14ac:dyDescent="0.3">
      <c r="D974" s="77"/>
      <c r="E974" s="90"/>
    </row>
    <row r="975" spans="4:5" ht="15.75" customHeight="1" x14ac:dyDescent="0.3">
      <c r="D975" s="77"/>
      <c r="E975" s="90"/>
    </row>
    <row r="976" spans="4:5" ht="15.75" customHeight="1" x14ac:dyDescent="0.3">
      <c r="D976" s="77"/>
      <c r="E976" s="90"/>
    </row>
    <row r="977" spans="4:5" ht="15.75" customHeight="1" x14ac:dyDescent="0.3">
      <c r="D977" s="77"/>
      <c r="E977" s="90"/>
    </row>
    <row r="978" spans="4:5" ht="15.75" customHeight="1" x14ac:dyDescent="0.3">
      <c r="D978" s="77"/>
      <c r="E978" s="90"/>
    </row>
    <row r="979" spans="4:5" ht="15.75" customHeight="1" x14ac:dyDescent="0.3">
      <c r="D979" s="77"/>
      <c r="E979" s="90"/>
    </row>
    <row r="980" spans="4:5" ht="15.75" customHeight="1" x14ac:dyDescent="0.3">
      <c r="D980" s="77"/>
      <c r="E980" s="90"/>
    </row>
    <row r="981" spans="4:5" ht="15.75" customHeight="1" x14ac:dyDescent="0.3">
      <c r="D981" s="77"/>
      <c r="E981" s="90"/>
    </row>
    <row r="982" spans="4:5" ht="15.75" customHeight="1" x14ac:dyDescent="0.3">
      <c r="D982" s="77"/>
      <c r="E982" s="90"/>
    </row>
    <row r="983" spans="4:5" ht="15.75" customHeight="1" x14ac:dyDescent="0.3">
      <c r="D983" s="77"/>
      <c r="E983" s="90"/>
    </row>
    <row r="984" spans="4:5" ht="15.75" customHeight="1" x14ac:dyDescent="0.3">
      <c r="D984" s="77"/>
      <c r="E984" s="90"/>
    </row>
    <row r="985" spans="4:5" ht="15.75" customHeight="1" x14ac:dyDescent="0.3">
      <c r="D985" s="77"/>
      <c r="E985" s="90"/>
    </row>
    <row r="986" spans="4:5" ht="15.75" customHeight="1" x14ac:dyDescent="0.3">
      <c r="D986" s="77"/>
      <c r="E986" s="90"/>
    </row>
    <row r="987" spans="4:5" ht="15.75" customHeight="1" x14ac:dyDescent="0.3">
      <c r="D987" s="77"/>
      <c r="E987" s="90"/>
    </row>
    <row r="988" spans="4:5" ht="15.75" customHeight="1" x14ac:dyDescent="0.3">
      <c r="D988" s="77"/>
      <c r="E988" s="90"/>
    </row>
    <row r="989" spans="4:5" ht="15.75" customHeight="1" x14ac:dyDescent="0.3">
      <c r="D989" s="77"/>
      <c r="E989" s="90"/>
    </row>
    <row r="990" spans="4:5" ht="15.75" customHeight="1" x14ac:dyDescent="0.3">
      <c r="D990" s="77"/>
      <c r="E990" s="90"/>
    </row>
    <row r="991" spans="4:5" ht="15.75" customHeight="1" x14ac:dyDescent="0.3">
      <c r="D991" s="77"/>
      <c r="E991" s="90"/>
    </row>
    <row r="992" spans="4:5" ht="15.75" customHeight="1" x14ac:dyDescent="0.3">
      <c r="D992" s="77"/>
      <c r="E992" s="90"/>
    </row>
    <row r="993" spans="4:5" ht="15.75" customHeight="1" x14ac:dyDescent="0.3">
      <c r="D993" s="77"/>
      <c r="E993" s="90"/>
    </row>
    <row r="994" spans="4:5" ht="15.75" customHeight="1" x14ac:dyDescent="0.3">
      <c r="D994" s="77"/>
      <c r="E994" s="90"/>
    </row>
    <row r="995" spans="4:5" ht="15.75" customHeight="1" x14ac:dyDescent="0.3">
      <c r="D995" s="77"/>
      <c r="E995" s="90"/>
    </row>
    <row r="996" spans="4:5" ht="15.75" customHeight="1" x14ac:dyDescent="0.3">
      <c r="D996" s="77"/>
      <c r="E996" s="90"/>
    </row>
    <row r="997" spans="4:5" ht="15.75" customHeight="1" x14ac:dyDescent="0.3">
      <c r="D997" s="77"/>
      <c r="E997" s="90"/>
    </row>
    <row r="998" spans="4:5" ht="15.75" customHeight="1" x14ac:dyDescent="0.3">
      <c r="D998" s="77"/>
      <c r="E998" s="90"/>
    </row>
    <row r="999" spans="4:5" ht="15.75" customHeight="1" x14ac:dyDescent="0.3">
      <c r="D999" s="77"/>
      <c r="E999" s="90"/>
    </row>
    <row r="1000" spans="4:5" ht="15.75" customHeight="1" x14ac:dyDescent="0.3">
      <c r="D1000" s="77"/>
      <c r="E1000" s="90"/>
    </row>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8B6F00"/>
  </sheetPr>
  <dimension ref="A1:Z1000"/>
  <sheetViews>
    <sheetView workbookViewId="0"/>
  </sheetViews>
  <sheetFormatPr defaultColWidth="14.453125" defaultRowHeight="15" customHeight="1" x14ac:dyDescent="0.3"/>
  <cols>
    <col min="1" max="2" width="17.7265625" style="7" customWidth="1"/>
    <col min="3" max="3" width="15" style="7" customWidth="1"/>
    <col min="4" max="4" width="10.7265625" style="7" customWidth="1"/>
    <col min="5" max="5" width="12.7265625" style="7" customWidth="1"/>
    <col min="6" max="26" width="8.7265625" style="7" customWidth="1"/>
    <col min="27" max="27" width="14.453125" style="7" customWidth="1"/>
    <col min="28" max="16384" width="14.453125" style="7"/>
  </cols>
  <sheetData>
    <row r="1" spans="1:26" ht="22.5" customHeight="1" x14ac:dyDescent="0.45">
      <c r="A1" s="91" t="s">
        <v>430</v>
      </c>
      <c r="B1" s="91" t="s">
        <v>431</v>
      </c>
      <c r="C1" s="91" t="s">
        <v>480</v>
      </c>
      <c r="D1" s="93" t="s">
        <v>481</v>
      </c>
      <c r="E1" s="92" t="s">
        <v>483</v>
      </c>
      <c r="F1" s="91"/>
      <c r="G1" s="91"/>
      <c r="H1" s="91"/>
      <c r="I1" s="91"/>
      <c r="J1" s="91"/>
      <c r="K1" s="91"/>
      <c r="L1" s="91"/>
      <c r="M1" s="91"/>
      <c r="N1" s="91"/>
      <c r="O1" s="91"/>
      <c r="P1" s="91"/>
      <c r="Q1" s="91"/>
      <c r="R1" s="91"/>
      <c r="S1" s="91"/>
      <c r="T1" s="91"/>
      <c r="U1" s="91"/>
      <c r="V1" s="91"/>
      <c r="W1" s="91"/>
      <c r="X1" s="91"/>
      <c r="Y1" s="91"/>
      <c r="Z1" s="91"/>
    </row>
    <row r="2" spans="1:26" ht="22.5" customHeight="1" x14ac:dyDescent="0.45">
      <c r="A2" s="95">
        <v>44369</v>
      </c>
      <c r="B2" s="91">
        <v>166.25</v>
      </c>
      <c r="C2" s="91">
        <v>7219000</v>
      </c>
      <c r="D2" s="94">
        <f t="shared" ref="D2:D65" si="0">B2/B3-1</f>
        <v>-4.1928542232917421E-3</v>
      </c>
      <c r="E2" s="92">
        <f t="shared" ref="E2:E65" si="1">E3*(1+D2)</f>
        <v>115.49149250763786</v>
      </c>
      <c r="F2" s="91"/>
      <c r="G2" s="91"/>
      <c r="H2" s="91"/>
      <c r="I2" s="91"/>
      <c r="J2" s="91"/>
      <c r="K2" s="91"/>
      <c r="L2" s="91"/>
      <c r="M2" s="91"/>
      <c r="N2" s="91"/>
      <c r="O2" s="91"/>
      <c r="P2" s="91"/>
      <c r="Q2" s="91"/>
      <c r="R2" s="91"/>
      <c r="S2" s="91"/>
      <c r="T2" s="91"/>
      <c r="U2" s="91"/>
      <c r="V2" s="91"/>
      <c r="W2" s="91"/>
      <c r="X2" s="91"/>
      <c r="Y2" s="91"/>
      <c r="Z2" s="91"/>
    </row>
    <row r="3" spans="1:26" ht="22.5" customHeight="1" x14ac:dyDescent="0.45">
      <c r="A3" s="95">
        <v>44368</v>
      </c>
      <c r="B3" s="91">
        <v>166.949997</v>
      </c>
      <c r="C3" s="91">
        <v>8371000</v>
      </c>
      <c r="D3" s="94">
        <f t="shared" si="0"/>
        <v>1.224764497504105E-2</v>
      </c>
      <c r="E3" s="92">
        <f t="shared" si="1"/>
        <v>115.97777039203406</v>
      </c>
      <c r="F3" s="91"/>
      <c r="G3" s="91"/>
      <c r="H3" s="91"/>
      <c r="I3" s="91"/>
      <c r="J3" s="91"/>
      <c r="K3" s="91"/>
      <c r="L3" s="91"/>
      <c r="M3" s="91"/>
      <c r="N3" s="91"/>
      <c r="O3" s="91"/>
      <c r="P3" s="91"/>
      <c r="Q3" s="91"/>
      <c r="R3" s="91"/>
      <c r="S3" s="91"/>
      <c r="T3" s="91"/>
      <c r="U3" s="91"/>
      <c r="V3" s="91"/>
      <c r="W3" s="91"/>
      <c r="X3" s="91"/>
      <c r="Y3" s="91"/>
      <c r="Z3" s="91"/>
    </row>
    <row r="4" spans="1:26" ht="22.5" customHeight="1" x14ac:dyDescent="0.45">
      <c r="A4" s="95">
        <v>44365</v>
      </c>
      <c r="B4" s="91">
        <v>164.929993</v>
      </c>
      <c r="C4" s="91">
        <v>15723900</v>
      </c>
      <c r="D4" s="94">
        <f t="shared" si="0"/>
        <v>-5.5472593712176943E-3</v>
      </c>
      <c r="E4" s="92">
        <f t="shared" si="1"/>
        <v>114.57450256146926</v>
      </c>
      <c r="F4" s="91"/>
      <c r="G4" s="91"/>
      <c r="H4" s="91"/>
      <c r="I4" s="91"/>
      <c r="J4" s="91"/>
      <c r="K4" s="91"/>
      <c r="L4" s="91"/>
      <c r="M4" s="91"/>
      <c r="N4" s="91"/>
      <c r="O4" s="91"/>
      <c r="P4" s="91"/>
      <c r="Q4" s="91"/>
      <c r="R4" s="91"/>
      <c r="S4" s="91"/>
      <c r="T4" s="91"/>
      <c r="U4" s="91"/>
      <c r="V4" s="91"/>
      <c r="W4" s="91"/>
      <c r="X4" s="91"/>
      <c r="Y4" s="91"/>
      <c r="Z4" s="91"/>
    </row>
    <row r="5" spans="1:26" ht="22.5" customHeight="1" x14ac:dyDescent="0.45">
      <c r="A5" s="95">
        <v>44364</v>
      </c>
      <c r="B5" s="91">
        <v>165.85000600000001</v>
      </c>
      <c r="C5" s="91">
        <v>27232200</v>
      </c>
      <c r="D5" s="94">
        <f t="shared" si="0"/>
        <v>-3.0740429953010184E-2</v>
      </c>
      <c r="E5" s="92">
        <f t="shared" si="1"/>
        <v>115.21362240806432</v>
      </c>
      <c r="F5" s="91"/>
      <c r="G5" s="91"/>
      <c r="H5" s="91"/>
      <c r="I5" s="91"/>
      <c r="J5" s="91"/>
      <c r="K5" s="91"/>
      <c r="L5" s="91"/>
      <c r="M5" s="91"/>
      <c r="N5" s="91"/>
      <c r="O5" s="91"/>
      <c r="P5" s="91"/>
      <c r="Q5" s="91"/>
      <c r="R5" s="91"/>
      <c r="S5" s="91"/>
      <c r="T5" s="91"/>
      <c r="U5" s="91"/>
      <c r="V5" s="91"/>
      <c r="W5" s="91"/>
      <c r="X5" s="91"/>
      <c r="Y5" s="91"/>
      <c r="Z5" s="91"/>
    </row>
    <row r="6" spans="1:26" ht="22.5" customHeight="1" x14ac:dyDescent="0.45">
      <c r="A6" s="95">
        <v>44363</v>
      </c>
      <c r="B6" s="91">
        <v>171.11000100000001</v>
      </c>
      <c r="C6" s="91">
        <v>16919700</v>
      </c>
      <c r="D6" s="94">
        <f t="shared" si="0"/>
        <v>-1.6891708987790133E-2</v>
      </c>
      <c r="E6" s="92">
        <f t="shared" si="1"/>
        <v>118.86766555472725</v>
      </c>
      <c r="F6" s="91"/>
      <c r="G6" s="91"/>
      <c r="H6" s="91"/>
      <c r="I6" s="91"/>
      <c r="J6" s="91"/>
      <c r="K6" s="91"/>
      <c r="L6" s="91"/>
      <c r="M6" s="91"/>
      <c r="N6" s="91"/>
      <c r="O6" s="91"/>
      <c r="P6" s="91"/>
      <c r="Q6" s="91"/>
      <c r="R6" s="91"/>
      <c r="S6" s="91"/>
      <c r="T6" s="91"/>
      <c r="U6" s="91"/>
      <c r="V6" s="91"/>
      <c r="W6" s="91"/>
      <c r="X6" s="91"/>
      <c r="Y6" s="91"/>
      <c r="Z6" s="91"/>
    </row>
    <row r="7" spans="1:26" ht="22.5" customHeight="1" x14ac:dyDescent="0.45">
      <c r="A7" s="95">
        <v>44362</v>
      </c>
      <c r="B7" s="91">
        <v>174.050003</v>
      </c>
      <c r="C7" s="91">
        <v>7550200</v>
      </c>
      <c r="D7" s="94">
        <f t="shared" si="0"/>
        <v>-3.7777114850666704E-3</v>
      </c>
      <c r="E7" s="92">
        <f t="shared" si="1"/>
        <v>120.91004281160208</v>
      </c>
      <c r="F7" s="91"/>
      <c r="G7" s="91"/>
      <c r="H7" s="91"/>
      <c r="I7" s="91"/>
      <c r="J7" s="91"/>
      <c r="K7" s="91"/>
      <c r="L7" s="91"/>
      <c r="M7" s="91"/>
      <c r="N7" s="91"/>
      <c r="O7" s="91"/>
      <c r="P7" s="91"/>
      <c r="Q7" s="91"/>
      <c r="R7" s="91"/>
      <c r="S7" s="91"/>
      <c r="T7" s="91"/>
      <c r="U7" s="91"/>
      <c r="V7" s="91"/>
      <c r="W7" s="91"/>
      <c r="X7" s="91"/>
      <c r="Y7" s="91"/>
      <c r="Z7" s="91"/>
    </row>
    <row r="8" spans="1:26" ht="22.5" customHeight="1" x14ac:dyDescent="0.45">
      <c r="A8" s="95">
        <v>44361</v>
      </c>
      <c r="B8" s="91">
        <v>174.71000699999999</v>
      </c>
      <c r="C8" s="91">
        <v>7733600</v>
      </c>
      <c r="D8" s="94">
        <f t="shared" si="0"/>
        <v>-5.8609193734802112E-3</v>
      </c>
      <c r="E8" s="92">
        <f t="shared" si="1"/>
        <v>121.3685381320292</v>
      </c>
      <c r="F8" s="91"/>
      <c r="G8" s="91"/>
      <c r="H8" s="91"/>
      <c r="I8" s="91"/>
      <c r="J8" s="91"/>
      <c r="K8" s="91"/>
      <c r="L8" s="91"/>
      <c r="M8" s="91"/>
      <c r="N8" s="91"/>
      <c r="O8" s="91"/>
      <c r="P8" s="91"/>
      <c r="Q8" s="91"/>
      <c r="R8" s="91"/>
      <c r="S8" s="91"/>
      <c r="T8" s="91"/>
      <c r="U8" s="91"/>
      <c r="V8" s="91"/>
      <c r="W8" s="91"/>
      <c r="X8" s="91"/>
      <c r="Y8" s="91"/>
      <c r="Z8" s="91"/>
    </row>
    <row r="9" spans="1:26" ht="22.5" customHeight="1" x14ac:dyDescent="0.45">
      <c r="A9" s="95">
        <v>44358</v>
      </c>
      <c r="B9" s="91">
        <v>175.740005</v>
      </c>
      <c r="C9" s="91">
        <v>7836900</v>
      </c>
      <c r="D9" s="94">
        <f t="shared" si="0"/>
        <v>-1.1252390816575031E-2</v>
      </c>
      <c r="E9" s="92">
        <f t="shared" si="1"/>
        <v>122.08406298195331</v>
      </c>
      <c r="F9" s="91"/>
      <c r="G9" s="91"/>
      <c r="H9" s="91"/>
      <c r="I9" s="91"/>
      <c r="J9" s="91"/>
      <c r="K9" s="91"/>
      <c r="L9" s="91"/>
      <c r="M9" s="91"/>
      <c r="N9" s="91"/>
      <c r="O9" s="91"/>
      <c r="P9" s="91"/>
      <c r="Q9" s="91"/>
      <c r="R9" s="91"/>
      <c r="S9" s="91"/>
      <c r="T9" s="91"/>
      <c r="U9" s="91"/>
      <c r="V9" s="91"/>
      <c r="W9" s="91"/>
      <c r="X9" s="91"/>
      <c r="Y9" s="91"/>
      <c r="Z9" s="91"/>
    </row>
    <row r="10" spans="1:26" ht="22.5" customHeight="1" x14ac:dyDescent="0.45">
      <c r="A10" s="95">
        <v>44357</v>
      </c>
      <c r="B10" s="91">
        <v>177.740005</v>
      </c>
      <c r="C10" s="91">
        <v>9896600</v>
      </c>
      <c r="D10" s="94">
        <f t="shared" si="0"/>
        <v>4.2943214893054193E-3</v>
      </c>
      <c r="E10" s="92">
        <f t="shared" si="1"/>
        <v>123.47343432039106</v>
      </c>
      <c r="F10" s="91"/>
      <c r="G10" s="91"/>
      <c r="H10" s="91"/>
      <c r="I10" s="91"/>
      <c r="J10" s="91"/>
      <c r="K10" s="91"/>
      <c r="L10" s="91"/>
      <c r="M10" s="91"/>
      <c r="N10" s="91"/>
      <c r="O10" s="91"/>
      <c r="P10" s="91"/>
      <c r="Q10" s="91"/>
      <c r="R10" s="91"/>
      <c r="S10" s="91"/>
      <c r="T10" s="91"/>
      <c r="U10" s="91"/>
      <c r="V10" s="91"/>
      <c r="W10" s="91"/>
      <c r="X10" s="91"/>
      <c r="Y10" s="91"/>
      <c r="Z10" s="91"/>
    </row>
    <row r="11" spans="1:26" ht="22.5" customHeight="1" x14ac:dyDescent="0.45">
      <c r="A11" s="95">
        <v>44356</v>
      </c>
      <c r="B11" s="91">
        <v>176.979996</v>
      </c>
      <c r="C11" s="91">
        <v>6346100</v>
      </c>
      <c r="D11" s="94">
        <f t="shared" si="0"/>
        <v>-1.917499360351349E-3</v>
      </c>
      <c r="E11" s="92">
        <f t="shared" si="1"/>
        <v>122.94546695961371</v>
      </c>
      <c r="F11" s="91"/>
      <c r="G11" s="91"/>
      <c r="H11" s="91"/>
      <c r="I11" s="91"/>
      <c r="J11" s="91"/>
      <c r="K11" s="91"/>
      <c r="L11" s="91"/>
      <c r="M11" s="91"/>
      <c r="N11" s="91"/>
      <c r="O11" s="91"/>
      <c r="P11" s="91"/>
      <c r="Q11" s="91"/>
      <c r="R11" s="91"/>
      <c r="S11" s="91"/>
      <c r="T11" s="91"/>
      <c r="U11" s="91"/>
      <c r="V11" s="91"/>
      <c r="W11" s="91"/>
      <c r="X11" s="91"/>
      <c r="Y11" s="91"/>
      <c r="Z11" s="91"/>
    </row>
    <row r="12" spans="1:26" ht="22.5" customHeight="1" x14ac:dyDescent="0.45">
      <c r="A12" s="95">
        <v>44355</v>
      </c>
      <c r="B12" s="91">
        <v>177.320007</v>
      </c>
      <c r="C12" s="91">
        <v>5905800</v>
      </c>
      <c r="D12" s="94">
        <f t="shared" si="0"/>
        <v>-3.0920785712058585E-3</v>
      </c>
      <c r="E12" s="92">
        <f t="shared" si="1"/>
        <v>123.18166772869048</v>
      </c>
      <c r="F12" s="91"/>
      <c r="G12" s="91"/>
      <c r="H12" s="91"/>
      <c r="I12" s="91"/>
      <c r="J12" s="91"/>
      <c r="K12" s="91"/>
      <c r="L12" s="91"/>
      <c r="M12" s="91"/>
      <c r="N12" s="91"/>
      <c r="O12" s="91"/>
      <c r="P12" s="91"/>
      <c r="Q12" s="91"/>
      <c r="R12" s="91"/>
      <c r="S12" s="91"/>
      <c r="T12" s="91"/>
      <c r="U12" s="91"/>
      <c r="V12" s="91"/>
      <c r="W12" s="91"/>
      <c r="X12" s="91"/>
      <c r="Y12" s="91"/>
      <c r="Z12" s="91"/>
    </row>
    <row r="13" spans="1:26" ht="22.5" customHeight="1" x14ac:dyDescent="0.45">
      <c r="A13" s="95">
        <v>44354</v>
      </c>
      <c r="B13" s="91">
        <v>177.86999499999999</v>
      </c>
      <c r="C13" s="91">
        <v>7709100</v>
      </c>
      <c r="D13" s="94">
        <f t="shared" si="0"/>
        <v>4.0076257844292584E-3</v>
      </c>
      <c r="E13" s="92">
        <f t="shared" si="1"/>
        <v>123.56373651053283</v>
      </c>
      <c r="F13" s="91"/>
      <c r="G13" s="91"/>
      <c r="H13" s="91"/>
      <c r="I13" s="91"/>
      <c r="J13" s="91"/>
      <c r="K13" s="91"/>
      <c r="L13" s="91"/>
      <c r="M13" s="91"/>
      <c r="N13" s="91"/>
      <c r="O13" s="91"/>
      <c r="P13" s="91"/>
      <c r="Q13" s="91"/>
      <c r="R13" s="91"/>
      <c r="S13" s="91"/>
      <c r="T13" s="91"/>
      <c r="U13" s="91"/>
      <c r="V13" s="91"/>
      <c r="W13" s="91"/>
      <c r="X13" s="91"/>
      <c r="Y13" s="91"/>
      <c r="Z13" s="91"/>
    </row>
    <row r="14" spans="1:26" ht="22.5" customHeight="1" x14ac:dyDescent="0.45">
      <c r="A14" s="95">
        <v>44351</v>
      </c>
      <c r="B14" s="91">
        <v>177.16000399999999</v>
      </c>
      <c r="C14" s="91">
        <v>8375300</v>
      </c>
      <c r="D14" s="94">
        <f t="shared" si="0"/>
        <v>1.0783362565564669E-2</v>
      </c>
      <c r="E14" s="92">
        <f t="shared" si="1"/>
        <v>123.07051593755847</v>
      </c>
      <c r="F14" s="91"/>
      <c r="G14" s="91"/>
      <c r="H14" s="91"/>
      <c r="I14" s="91"/>
      <c r="J14" s="91"/>
      <c r="K14" s="91"/>
      <c r="L14" s="91"/>
      <c r="M14" s="91"/>
      <c r="N14" s="91"/>
      <c r="O14" s="91"/>
      <c r="P14" s="91"/>
      <c r="Q14" s="91"/>
      <c r="R14" s="91"/>
      <c r="S14" s="91"/>
      <c r="T14" s="91"/>
      <c r="U14" s="91"/>
      <c r="V14" s="91"/>
      <c r="W14" s="91"/>
      <c r="X14" s="91"/>
      <c r="Y14" s="91"/>
      <c r="Z14" s="91"/>
    </row>
    <row r="15" spans="1:26" ht="22.5" customHeight="1" x14ac:dyDescent="0.45">
      <c r="A15" s="95">
        <v>44350</v>
      </c>
      <c r="B15" s="91">
        <v>175.270004</v>
      </c>
      <c r="C15" s="91">
        <v>10153900</v>
      </c>
      <c r="D15" s="94">
        <f t="shared" si="0"/>
        <v>-1.9578228571276446E-2</v>
      </c>
      <c r="E15" s="92">
        <f t="shared" si="1"/>
        <v>121.75756002273482</v>
      </c>
      <c r="F15" s="91"/>
      <c r="G15" s="91"/>
      <c r="H15" s="91"/>
      <c r="I15" s="91"/>
      <c r="J15" s="91"/>
      <c r="K15" s="91"/>
      <c r="L15" s="91"/>
      <c r="M15" s="91"/>
      <c r="N15" s="91"/>
      <c r="O15" s="91"/>
      <c r="P15" s="91"/>
      <c r="Q15" s="91"/>
      <c r="R15" s="91"/>
      <c r="S15" s="91"/>
      <c r="T15" s="91"/>
      <c r="U15" s="91"/>
      <c r="V15" s="91"/>
      <c r="W15" s="91"/>
      <c r="X15" s="91"/>
      <c r="Y15" s="91"/>
      <c r="Z15" s="91"/>
    </row>
    <row r="16" spans="1:26" ht="22.5" customHeight="1" x14ac:dyDescent="0.45">
      <c r="A16" s="95">
        <v>44349</v>
      </c>
      <c r="B16" s="91">
        <v>178.770004</v>
      </c>
      <c r="C16" s="91">
        <v>6613100</v>
      </c>
      <c r="D16" s="94">
        <f t="shared" si="0"/>
        <v>4.8904442346411336E-3</v>
      </c>
      <c r="E16" s="92">
        <f t="shared" si="1"/>
        <v>124.18895986500088</v>
      </c>
      <c r="F16" s="91"/>
      <c r="G16" s="91"/>
      <c r="H16" s="91"/>
      <c r="I16" s="91"/>
      <c r="J16" s="91"/>
      <c r="K16" s="91"/>
      <c r="L16" s="91"/>
      <c r="M16" s="91"/>
      <c r="N16" s="91"/>
      <c r="O16" s="91"/>
      <c r="P16" s="91"/>
      <c r="Q16" s="91"/>
      <c r="R16" s="91"/>
      <c r="S16" s="91"/>
      <c r="T16" s="91"/>
      <c r="U16" s="91"/>
      <c r="V16" s="91"/>
      <c r="W16" s="91"/>
      <c r="X16" s="91"/>
      <c r="Y16" s="91"/>
      <c r="Z16" s="91"/>
    </row>
    <row r="17" spans="1:26" ht="22.5" customHeight="1" x14ac:dyDescent="0.45">
      <c r="A17" s="95">
        <v>44348</v>
      </c>
      <c r="B17" s="91">
        <v>177.89999399999999</v>
      </c>
      <c r="C17" s="91">
        <v>9143300</v>
      </c>
      <c r="D17" s="94">
        <f t="shared" si="0"/>
        <v>-2.6909462190003453E-3</v>
      </c>
      <c r="E17" s="92">
        <f t="shared" si="1"/>
        <v>123.58457638592377</v>
      </c>
      <c r="F17" s="91"/>
      <c r="G17" s="91"/>
      <c r="H17" s="91"/>
      <c r="I17" s="91"/>
      <c r="J17" s="91"/>
      <c r="K17" s="91"/>
      <c r="L17" s="91"/>
      <c r="M17" s="91"/>
      <c r="N17" s="91"/>
      <c r="O17" s="91"/>
      <c r="P17" s="91"/>
      <c r="Q17" s="91"/>
      <c r="R17" s="91"/>
      <c r="S17" s="91"/>
      <c r="T17" s="91"/>
      <c r="U17" s="91"/>
      <c r="V17" s="91"/>
      <c r="W17" s="91"/>
      <c r="X17" s="91"/>
      <c r="Y17" s="91"/>
      <c r="Z17" s="91"/>
    </row>
    <row r="18" spans="1:26" ht="22.5" customHeight="1" x14ac:dyDescent="0.45">
      <c r="A18" s="95">
        <v>44344</v>
      </c>
      <c r="B18" s="91">
        <v>178.38000500000001</v>
      </c>
      <c r="C18" s="91">
        <v>9967000</v>
      </c>
      <c r="D18" s="94">
        <f t="shared" si="0"/>
        <v>3.7701759811421542E-3</v>
      </c>
      <c r="E18" s="92">
        <f t="shared" si="1"/>
        <v>123.91803314869119</v>
      </c>
      <c r="F18" s="91"/>
      <c r="G18" s="91"/>
      <c r="H18" s="91"/>
      <c r="I18" s="91"/>
      <c r="J18" s="91"/>
      <c r="K18" s="91"/>
      <c r="L18" s="91"/>
      <c r="M18" s="91"/>
      <c r="N18" s="91"/>
      <c r="O18" s="91"/>
      <c r="P18" s="91"/>
      <c r="Q18" s="91"/>
      <c r="R18" s="91"/>
      <c r="S18" s="91"/>
      <c r="T18" s="91"/>
      <c r="U18" s="91"/>
      <c r="V18" s="91"/>
      <c r="W18" s="91"/>
      <c r="X18" s="91"/>
      <c r="Y18" s="91"/>
      <c r="Z18" s="91"/>
    </row>
    <row r="19" spans="1:26" ht="22.5" customHeight="1" x14ac:dyDescent="0.45">
      <c r="A19" s="95">
        <v>44343</v>
      </c>
      <c r="B19" s="91">
        <v>177.71000699999999</v>
      </c>
      <c r="C19" s="91">
        <v>7993000</v>
      </c>
      <c r="D19" s="94">
        <f t="shared" si="0"/>
        <v>3.9410043005005946E-4</v>
      </c>
      <c r="E19" s="92">
        <f t="shared" si="1"/>
        <v>123.45259513968588</v>
      </c>
      <c r="F19" s="91"/>
      <c r="G19" s="91"/>
      <c r="H19" s="91"/>
      <c r="I19" s="91"/>
      <c r="J19" s="91"/>
      <c r="K19" s="91"/>
      <c r="L19" s="91"/>
      <c r="M19" s="91"/>
      <c r="N19" s="91"/>
      <c r="O19" s="91"/>
      <c r="P19" s="91"/>
      <c r="Q19" s="91"/>
      <c r="R19" s="91"/>
      <c r="S19" s="91"/>
      <c r="T19" s="91"/>
      <c r="U19" s="91"/>
      <c r="V19" s="91"/>
      <c r="W19" s="91"/>
      <c r="X19" s="91"/>
      <c r="Y19" s="91"/>
      <c r="Z19" s="91"/>
    </row>
    <row r="20" spans="1:26" ht="22.5" customHeight="1" x14ac:dyDescent="0.45">
      <c r="A20" s="95">
        <v>44342</v>
      </c>
      <c r="B20" s="91">
        <v>177.63999899999999</v>
      </c>
      <c r="C20" s="91">
        <v>8495400</v>
      </c>
      <c r="D20" s="94">
        <f t="shared" si="0"/>
        <v>-1.7420511673288397E-3</v>
      </c>
      <c r="E20" s="92">
        <f t="shared" si="1"/>
        <v>123.40396158535522</v>
      </c>
      <c r="F20" s="91"/>
      <c r="G20" s="91"/>
      <c r="H20" s="91"/>
      <c r="I20" s="91"/>
      <c r="J20" s="91"/>
      <c r="K20" s="91"/>
      <c r="L20" s="91"/>
      <c r="M20" s="91"/>
      <c r="N20" s="91"/>
      <c r="O20" s="91"/>
      <c r="P20" s="91"/>
      <c r="Q20" s="91"/>
      <c r="R20" s="91"/>
      <c r="S20" s="91"/>
      <c r="T20" s="91"/>
      <c r="U20" s="91"/>
      <c r="V20" s="91"/>
      <c r="W20" s="91"/>
      <c r="X20" s="91"/>
      <c r="Y20" s="91"/>
      <c r="Z20" s="91"/>
    </row>
    <row r="21" spans="1:26" ht="15.75" customHeight="1" x14ac:dyDescent="0.45">
      <c r="A21" s="95">
        <v>44341</v>
      </c>
      <c r="B21" s="91">
        <v>177.949997</v>
      </c>
      <c r="C21" s="91">
        <v>8986900</v>
      </c>
      <c r="D21" s="94">
        <f t="shared" si="0"/>
        <v>9.0728151151862058E-3</v>
      </c>
      <c r="E21" s="92">
        <f t="shared" si="1"/>
        <v>123.61931275344175</v>
      </c>
      <c r="F21" s="91"/>
      <c r="G21" s="91"/>
      <c r="H21" s="91"/>
      <c r="I21" s="91"/>
      <c r="J21" s="91"/>
      <c r="K21" s="91"/>
      <c r="L21" s="91"/>
      <c r="M21" s="91"/>
      <c r="N21" s="91"/>
      <c r="O21" s="91"/>
      <c r="P21" s="91"/>
      <c r="Q21" s="91"/>
      <c r="R21" s="91"/>
      <c r="S21" s="91"/>
      <c r="T21" s="91"/>
      <c r="U21" s="91"/>
      <c r="V21" s="91"/>
      <c r="W21" s="91"/>
      <c r="X21" s="91"/>
      <c r="Y21" s="91"/>
      <c r="Z21" s="91"/>
    </row>
    <row r="22" spans="1:26" ht="15.75" customHeight="1" x14ac:dyDescent="0.45">
      <c r="A22" s="95">
        <v>44340</v>
      </c>
      <c r="B22" s="91">
        <v>176.35000600000001</v>
      </c>
      <c r="C22" s="91">
        <v>5557300</v>
      </c>
      <c r="D22" s="94">
        <f t="shared" si="0"/>
        <v>1.7610373342833441E-3</v>
      </c>
      <c r="E22" s="92">
        <f t="shared" si="1"/>
        <v>122.50782193486259</v>
      </c>
      <c r="F22" s="91"/>
      <c r="G22" s="91"/>
      <c r="H22" s="91"/>
      <c r="I22" s="91"/>
      <c r="J22" s="91"/>
      <c r="K22" s="91"/>
      <c r="L22" s="91"/>
      <c r="M22" s="91"/>
      <c r="N22" s="91"/>
      <c r="O22" s="91"/>
      <c r="P22" s="91"/>
      <c r="Q22" s="91"/>
      <c r="R22" s="91"/>
      <c r="S22" s="91"/>
      <c r="T22" s="91"/>
      <c r="U22" s="91"/>
      <c r="V22" s="91"/>
      <c r="W22" s="91"/>
      <c r="X22" s="91"/>
      <c r="Y22" s="91"/>
      <c r="Z22" s="91"/>
    </row>
    <row r="23" spans="1:26" ht="15.75" customHeight="1" x14ac:dyDescent="0.45">
      <c r="A23" s="95">
        <v>44337</v>
      </c>
      <c r="B23" s="91">
        <v>176.03999300000001</v>
      </c>
      <c r="C23" s="91">
        <v>7677200</v>
      </c>
      <c r="D23" s="94">
        <f t="shared" si="0"/>
        <v>4.545692021937775E-4</v>
      </c>
      <c r="E23" s="92">
        <f t="shared" si="1"/>
        <v>122.29246034649105</v>
      </c>
      <c r="F23" s="91"/>
      <c r="G23" s="91"/>
      <c r="H23" s="91"/>
      <c r="I23" s="91"/>
      <c r="J23" s="91"/>
      <c r="K23" s="91"/>
      <c r="L23" s="91"/>
      <c r="M23" s="91"/>
      <c r="N23" s="91"/>
      <c r="O23" s="91"/>
      <c r="P23" s="91"/>
      <c r="Q23" s="91"/>
      <c r="R23" s="91"/>
      <c r="S23" s="91"/>
      <c r="T23" s="91"/>
      <c r="U23" s="91"/>
      <c r="V23" s="91"/>
      <c r="W23" s="91"/>
      <c r="X23" s="91"/>
      <c r="Y23" s="91"/>
      <c r="Z23" s="91"/>
    </row>
    <row r="24" spans="1:26" ht="15.75" customHeight="1" x14ac:dyDescent="0.45">
      <c r="A24" s="95">
        <v>44336</v>
      </c>
      <c r="B24" s="91">
        <v>175.96000699999999</v>
      </c>
      <c r="C24" s="91">
        <v>9802800</v>
      </c>
      <c r="D24" s="94">
        <f t="shared" si="0"/>
        <v>4.5672698203409468E-3</v>
      </c>
      <c r="E24" s="92">
        <f t="shared" si="1"/>
        <v>122.23689521855292</v>
      </c>
      <c r="F24" s="91"/>
      <c r="G24" s="91"/>
      <c r="H24" s="91"/>
      <c r="I24" s="91"/>
      <c r="J24" s="91"/>
      <c r="K24" s="91"/>
      <c r="L24" s="91"/>
      <c r="M24" s="91"/>
      <c r="N24" s="91"/>
      <c r="O24" s="91"/>
      <c r="P24" s="91"/>
      <c r="Q24" s="91"/>
      <c r="R24" s="91"/>
      <c r="S24" s="91"/>
      <c r="T24" s="91"/>
      <c r="U24" s="91"/>
      <c r="V24" s="91"/>
      <c r="W24" s="91"/>
      <c r="X24" s="91"/>
      <c r="Y24" s="91"/>
      <c r="Z24" s="91"/>
    </row>
    <row r="25" spans="1:26" ht="15.75" customHeight="1" x14ac:dyDescent="0.45">
      <c r="A25" s="95">
        <v>44335</v>
      </c>
      <c r="B25" s="91">
        <v>175.16000399999999</v>
      </c>
      <c r="C25" s="91">
        <v>20741100</v>
      </c>
      <c r="D25" s="94">
        <f t="shared" si="0"/>
        <v>6.8562045703446373E-4</v>
      </c>
      <c r="E25" s="92">
        <f t="shared" si="1"/>
        <v>121.68114459912081</v>
      </c>
      <c r="F25" s="91"/>
      <c r="G25" s="91"/>
      <c r="H25" s="91"/>
      <c r="I25" s="91"/>
      <c r="J25" s="91"/>
      <c r="K25" s="91"/>
      <c r="L25" s="91"/>
      <c r="M25" s="91"/>
      <c r="N25" s="91"/>
      <c r="O25" s="91"/>
      <c r="P25" s="91"/>
      <c r="Q25" s="91"/>
      <c r="R25" s="91"/>
      <c r="S25" s="91"/>
      <c r="T25" s="91"/>
      <c r="U25" s="91"/>
      <c r="V25" s="91"/>
      <c r="W25" s="91"/>
      <c r="X25" s="91"/>
      <c r="Y25" s="91"/>
      <c r="Z25" s="91"/>
    </row>
    <row r="26" spans="1:26" ht="15.75" customHeight="1" x14ac:dyDescent="0.45">
      <c r="A26" s="95">
        <v>44334</v>
      </c>
      <c r="B26" s="91">
        <v>175.03999300000001</v>
      </c>
      <c r="C26" s="91">
        <v>7294000</v>
      </c>
      <c r="D26" s="94">
        <f t="shared" si="0"/>
        <v>1.946170611554221E-3</v>
      </c>
      <c r="E26" s="92">
        <f t="shared" si="1"/>
        <v>121.59777467727221</v>
      </c>
      <c r="F26" s="91"/>
      <c r="G26" s="91"/>
      <c r="H26" s="91"/>
      <c r="I26" s="91"/>
      <c r="J26" s="91"/>
      <c r="K26" s="91"/>
      <c r="L26" s="91"/>
      <c r="M26" s="91"/>
      <c r="N26" s="91"/>
      <c r="O26" s="91"/>
      <c r="P26" s="91"/>
      <c r="Q26" s="91"/>
      <c r="R26" s="91"/>
      <c r="S26" s="91"/>
      <c r="T26" s="91"/>
      <c r="U26" s="91"/>
      <c r="V26" s="91"/>
      <c r="W26" s="91"/>
      <c r="X26" s="91"/>
      <c r="Y26" s="91"/>
      <c r="Z26" s="91"/>
    </row>
    <row r="27" spans="1:26" ht="15.75" customHeight="1" x14ac:dyDescent="0.45">
      <c r="A27" s="95">
        <v>44333</v>
      </c>
      <c r="B27" s="91">
        <v>174.699997</v>
      </c>
      <c r="C27" s="91">
        <v>11956800</v>
      </c>
      <c r="D27" s="94">
        <f t="shared" si="0"/>
        <v>1.1639324666867568E-2</v>
      </c>
      <c r="E27" s="92">
        <f t="shared" si="1"/>
        <v>121.36158432848046</v>
      </c>
      <c r="F27" s="91"/>
      <c r="G27" s="91"/>
      <c r="H27" s="91"/>
      <c r="I27" s="91"/>
      <c r="J27" s="91"/>
      <c r="K27" s="91"/>
      <c r="L27" s="91"/>
      <c r="M27" s="91"/>
      <c r="N27" s="91"/>
      <c r="O27" s="91"/>
      <c r="P27" s="91"/>
      <c r="Q27" s="91"/>
      <c r="R27" s="91"/>
      <c r="S27" s="91"/>
      <c r="T27" s="91"/>
      <c r="U27" s="91"/>
      <c r="V27" s="91"/>
      <c r="W27" s="91"/>
      <c r="X27" s="91"/>
      <c r="Y27" s="91"/>
      <c r="Z27" s="91"/>
    </row>
    <row r="28" spans="1:26" ht="15.75" customHeight="1" x14ac:dyDescent="0.45">
      <c r="A28" s="95">
        <v>44330</v>
      </c>
      <c r="B28" s="91">
        <v>172.69000199999999</v>
      </c>
      <c r="C28" s="91">
        <v>9686800</v>
      </c>
      <c r="D28" s="94">
        <f t="shared" si="0"/>
        <v>9.1158590219171387E-3</v>
      </c>
      <c r="E28" s="92">
        <f t="shared" si="1"/>
        <v>119.96526960677886</v>
      </c>
      <c r="F28" s="91"/>
      <c r="G28" s="91"/>
      <c r="H28" s="91"/>
      <c r="I28" s="91"/>
      <c r="J28" s="91"/>
      <c r="K28" s="91"/>
      <c r="L28" s="91"/>
      <c r="M28" s="91"/>
      <c r="N28" s="91"/>
      <c r="O28" s="91"/>
      <c r="P28" s="91"/>
      <c r="Q28" s="91"/>
      <c r="R28" s="91"/>
      <c r="S28" s="91"/>
      <c r="T28" s="91"/>
      <c r="U28" s="91"/>
      <c r="V28" s="91"/>
      <c r="W28" s="91"/>
      <c r="X28" s="91"/>
      <c r="Y28" s="91"/>
      <c r="Z28" s="91"/>
    </row>
    <row r="29" spans="1:26" ht="15.75" customHeight="1" x14ac:dyDescent="0.45">
      <c r="A29" s="95">
        <v>44329</v>
      </c>
      <c r="B29" s="91">
        <v>171.13000500000001</v>
      </c>
      <c r="C29" s="91">
        <v>8078300</v>
      </c>
      <c r="D29" s="94">
        <f t="shared" si="0"/>
        <v>4.1073286906725404E-3</v>
      </c>
      <c r="E29" s="92">
        <f t="shared" si="1"/>
        <v>118.88156204685444</v>
      </c>
      <c r="F29" s="91"/>
      <c r="G29" s="91"/>
      <c r="H29" s="91"/>
      <c r="I29" s="91"/>
      <c r="J29" s="91"/>
      <c r="K29" s="91"/>
      <c r="L29" s="91"/>
      <c r="M29" s="91"/>
      <c r="N29" s="91"/>
      <c r="O29" s="91"/>
      <c r="P29" s="91"/>
      <c r="Q29" s="91"/>
      <c r="R29" s="91"/>
      <c r="S29" s="91"/>
      <c r="T29" s="91"/>
      <c r="U29" s="91"/>
      <c r="V29" s="91"/>
      <c r="W29" s="91"/>
      <c r="X29" s="91"/>
      <c r="Y29" s="91"/>
      <c r="Z29" s="91"/>
    </row>
    <row r="30" spans="1:26" ht="15.75" customHeight="1" x14ac:dyDescent="0.45">
      <c r="A30" s="95">
        <v>44328</v>
      </c>
      <c r="B30" s="91">
        <v>170.429993</v>
      </c>
      <c r="C30" s="91">
        <v>12666300</v>
      </c>
      <c r="D30" s="94">
        <f t="shared" si="0"/>
        <v>-9.933809747495026E-3</v>
      </c>
      <c r="E30" s="92">
        <f t="shared" si="1"/>
        <v>118.39527374217319</v>
      </c>
      <c r="F30" s="91"/>
      <c r="G30" s="91"/>
      <c r="H30" s="91"/>
      <c r="I30" s="91"/>
      <c r="J30" s="91"/>
      <c r="K30" s="91"/>
      <c r="L30" s="91"/>
      <c r="M30" s="91"/>
      <c r="N30" s="91"/>
      <c r="O30" s="91"/>
      <c r="P30" s="91"/>
      <c r="Q30" s="91"/>
      <c r="R30" s="91"/>
      <c r="S30" s="91"/>
      <c r="T30" s="91"/>
      <c r="U30" s="91"/>
      <c r="V30" s="91"/>
      <c r="W30" s="91"/>
      <c r="X30" s="91"/>
      <c r="Y30" s="91"/>
      <c r="Z30" s="91"/>
    </row>
    <row r="31" spans="1:26" ht="15.75" customHeight="1" x14ac:dyDescent="0.45">
      <c r="A31" s="95">
        <v>44327</v>
      </c>
      <c r="B31" s="91">
        <v>172.13999899999999</v>
      </c>
      <c r="C31" s="91">
        <v>8348200</v>
      </c>
      <c r="D31" s="94">
        <f t="shared" si="0"/>
        <v>1.7429550767356083E-4</v>
      </c>
      <c r="E31" s="92">
        <f t="shared" si="1"/>
        <v>119.58319040465148</v>
      </c>
      <c r="F31" s="91"/>
      <c r="G31" s="91"/>
      <c r="H31" s="91"/>
      <c r="I31" s="91"/>
      <c r="J31" s="91"/>
      <c r="K31" s="91"/>
      <c r="L31" s="91"/>
      <c r="M31" s="91"/>
      <c r="N31" s="91"/>
      <c r="O31" s="91"/>
      <c r="P31" s="91"/>
      <c r="Q31" s="91"/>
      <c r="R31" s="91"/>
      <c r="S31" s="91"/>
      <c r="T31" s="91"/>
      <c r="U31" s="91"/>
      <c r="V31" s="91"/>
      <c r="W31" s="91"/>
      <c r="X31" s="91"/>
      <c r="Y31" s="91"/>
      <c r="Z31" s="91"/>
    </row>
    <row r="32" spans="1:26" ht="15.75" customHeight="1" x14ac:dyDescent="0.45">
      <c r="A32" s="95">
        <v>44326</v>
      </c>
      <c r="B32" s="91">
        <v>172.11000100000001</v>
      </c>
      <c r="C32" s="91">
        <v>8276600</v>
      </c>
      <c r="D32" s="94">
        <f t="shared" si="0"/>
        <v>3.0305088415527592E-3</v>
      </c>
      <c r="E32" s="92">
        <f t="shared" si="1"/>
        <v>119.56235122394625</v>
      </c>
      <c r="F32" s="91"/>
      <c r="G32" s="91"/>
      <c r="H32" s="91"/>
      <c r="I32" s="91"/>
      <c r="J32" s="91"/>
      <c r="K32" s="91"/>
      <c r="L32" s="91"/>
      <c r="M32" s="91"/>
      <c r="N32" s="91"/>
      <c r="O32" s="91"/>
      <c r="P32" s="91"/>
      <c r="Q32" s="91"/>
      <c r="R32" s="91"/>
      <c r="S32" s="91"/>
      <c r="T32" s="91"/>
      <c r="U32" s="91"/>
      <c r="V32" s="91"/>
      <c r="W32" s="91"/>
      <c r="X32" s="91"/>
      <c r="Y32" s="91"/>
      <c r="Z32" s="91"/>
    </row>
    <row r="33" spans="1:26" ht="15.75" customHeight="1" x14ac:dyDescent="0.45">
      <c r="A33" s="95">
        <v>44323</v>
      </c>
      <c r="B33" s="91">
        <v>171.58999600000001</v>
      </c>
      <c r="C33" s="91">
        <v>14748600</v>
      </c>
      <c r="D33" s="94">
        <f t="shared" si="0"/>
        <v>8.9968129953759135E-3</v>
      </c>
      <c r="E33" s="92">
        <f t="shared" si="1"/>
        <v>119.20111120252409</v>
      </c>
      <c r="F33" s="91"/>
      <c r="G33" s="91"/>
      <c r="H33" s="91"/>
      <c r="I33" s="91"/>
      <c r="J33" s="91"/>
      <c r="K33" s="91"/>
      <c r="L33" s="91"/>
      <c r="M33" s="91"/>
      <c r="N33" s="91"/>
      <c r="O33" s="91"/>
      <c r="P33" s="91"/>
      <c r="Q33" s="91"/>
      <c r="R33" s="91"/>
      <c r="S33" s="91"/>
      <c r="T33" s="91"/>
      <c r="U33" s="91"/>
      <c r="V33" s="91"/>
      <c r="W33" s="91"/>
      <c r="X33" s="91"/>
      <c r="Y33" s="91"/>
      <c r="Z33" s="91"/>
    </row>
    <row r="34" spans="1:26" ht="15.75" customHeight="1" x14ac:dyDescent="0.45">
      <c r="A34" s="95">
        <v>44322</v>
      </c>
      <c r="B34" s="91">
        <v>170.05999800000001</v>
      </c>
      <c r="C34" s="91">
        <v>13574100</v>
      </c>
      <c r="D34" s="94">
        <f t="shared" si="0"/>
        <v>1.6679583507393181E-2</v>
      </c>
      <c r="E34" s="92">
        <f t="shared" si="1"/>
        <v>118.13824351799055</v>
      </c>
      <c r="F34" s="91"/>
      <c r="G34" s="91"/>
      <c r="H34" s="91"/>
      <c r="I34" s="91"/>
      <c r="J34" s="91"/>
      <c r="K34" s="91"/>
      <c r="L34" s="91"/>
      <c r="M34" s="91"/>
      <c r="N34" s="91"/>
      <c r="O34" s="91"/>
      <c r="P34" s="91"/>
      <c r="Q34" s="91"/>
      <c r="R34" s="91"/>
      <c r="S34" s="91"/>
      <c r="T34" s="91"/>
      <c r="U34" s="91"/>
      <c r="V34" s="91"/>
      <c r="W34" s="91"/>
      <c r="X34" s="91"/>
      <c r="Y34" s="91"/>
      <c r="Z34" s="91"/>
    </row>
    <row r="35" spans="1:26" ht="15.75" customHeight="1" x14ac:dyDescent="0.45">
      <c r="A35" s="95">
        <v>44321</v>
      </c>
      <c r="B35" s="91">
        <v>167.270004</v>
      </c>
      <c r="C35" s="91">
        <v>5950000</v>
      </c>
      <c r="D35" s="94">
        <f t="shared" si="0"/>
        <v>4.1421658765496971E-3</v>
      </c>
      <c r="E35" s="92">
        <f t="shared" si="1"/>
        <v>116.2000746689839</v>
      </c>
      <c r="F35" s="91"/>
      <c r="G35" s="91"/>
      <c r="H35" s="91"/>
      <c r="I35" s="91"/>
      <c r="J35" s="91"/>
      <c r="K35" s="91"/>
      <c r="L35" s="91"/>
      <c r="M35" s="91"/>
      <c r="N35" s="91"/>
      <c r="O35" s="91"/>
      <c r="P35" s="91"/>
      <c r="Q35" s="91"/>
      <c r="R35" s="91"/>
      <c r="S35" s="91"/>
      <c r="T35" s="91"/>
      <c r="U35" s="91"/>
      <c r="V35" s="91"/>
      <c r="W35" s="91"/>
      <c r="X35" s="91"/>
      <c r="Y35" s="91"/>
      <c r="Z35" s="91"/>
    </row>
    <row r="36" spans="1:26" ht="15.75" customHeight="1" x14ac:dyDescent="0.45">
      <c r="A36" s="95">
        <v>44320</v>
      </c>
      <c r="B36" s="91">
        <v>166.58000200000001</v>
      </c>
      <c r="C36" s="91">
        <v>10267400</v>
      </c>
      <c r="D36" s="94">
        <f t="shared" si="0"/>
        <v>-7.3296943844788354E-3</v>
      </c>
      <c r="E36" s="92">
        <f t="shared" si="1"/>
        <v>115.72074016785156</v>
      </c>
      <c r="F36" s="91"/>
      <c r="G36" s="91"/>
      <c r="H36" s="91"/>
      <c r="I36" s="91"/>
      <c r="J36" s="91"/>
      <c r="K36" s="91"/>
      <c r="L36" s="91"/>
      <c r="M36" s="91"/>
      <c r="N36" s="91"/>
      <c r="O36" s="91"/>
      <c r="P36" s="91"/>
      <c r="Q36" s="91"/>
      <c r="R36" s="91"/>
      <c r="S36" s="91"/>
      <c r="T36" s="91"/>
      <c r="U36" s="91"/>
      <c r="V36" s="91"/>
      <c r="W36" s="91"/>
      <c r="X36" s="91"/>
      <c r="Y36" s="91"/>
      <c r="Z36" s="91"/>
    </row>
    <row r="37" spans="1:26" ht="15.75" customHeight="1" x14ac:dyDescent="0.45">
      <c r="A37" s="95">
        <v>44319</v>
      </c>
      <c r="B37" s="91">
        <v>167.80999800000001</v>
      </c>
      <c r="C37" s="91">
        <v>9014700</v>
      </c>
      <c r="D37" s="94">
        <f t="shared" si="0"/>
        <v>1.2978352940278937E-2</v>
      </c>
      <c r="E37" s="92">
        <f t="shared" si="1"/>
        <v>116.5752007622481</v>
      </c>
      <c r="F37" s="91"/>
      <c r="G37" s="91"/>
      <c r="H37" s="91"/>
      <c r="I37" s="91"/>
      <c r="J37" s="91"/>
      <c r="K37" s="91"/>
      <c r="L37" s="91"/>
      <c r="M37" s="91"/>
      <c r="N37" s="91"/>
      <c r="O37" s="91"/>
      <c r="P37" s="91"/>
      <c r="Q37" s="91"/>
      <c r="R37" s="91"/>
      <c r="S37" s="91"/>
      <c r="T37" s="91"/>
      <c r="U37" s="91"/>
      <c r="V37" s="91"/>
      <c r="W37" s="91"/>
      <c r="X37" s="91"/>
      <c r="Y37" s="91"/>
      <c r="Z37" s="91"/>
    </row>
    <row r="38" spans="1:26" ht="15.75" customHeight="1" x14ac:dyDescent="0.45">
      <c r="A38" s="95">
        <v>44316</v>
      </c>
      <c r="B38" s="91">
        <v>165.66000399999999</v>
      </c>
      <c r="C38" s="91">
        <v>6248700</v>
      </c>
      <c r="D38" s="94">
        <f t="shared" si="0"/>
        <v>-3.3690109290759329E-3</v>
      </c>
      <c r="E38" s="92">
        <f t="shared" si="1"/>
        <v>115.08163074154152</v>
      </c>
      <c r="F38" s="91"/>
      <c r="G38" s="91"/>
      <c r="H38" s="91"/>
      <c r="I38" s="91"/>
      <c r="J38" s="91"/>
      <c r="K38" s="91"/>
      <c r="L38" s="91"/>
      <c r="M38" s="91"/>
      <c r="N38" s="91"/>
      <c r="O38" s="91"/>
      <c r="P38" s="91"/>
      <c r="Q38" s="91"/>
      <c r="R38" s="91"/>
      <c r="S38" s="91"/>
      <c r="T38" s="91"/>
      <c r="U38" s="91"/>
      <c r="V38" s="91"/>
      <c r="W38" s="91"/>
      <c r="X38" s="91"/>
      <c r="Y38" s="91"/>
      <c r="Z38" s="91"/>
    </row>
    <row r="39" spans="1:26" ht="15.75" customHeight="1" x14ac:dyDescent="0.45">
      <c r="A39" s="95">
        <v>44315</v>
      </c>
      <c r="B39" s="91">
        <v>166.220001</v>
      </c>
      <c r="C39" s="91">
        <v>9067600</v>
      </c>
      <c r="D39" s="94">
        <f t="shared" si="0"/>
        <v>-4.1339822866458542E-3</v>
      </c>
      <c r="E39" s="92">
        <f t="shared" si="1"/>
        <v>115.47065263224708</v>
      </c>
      <c r="F39" s="91"/>
      <c r="G39" s="91"/>
      <c r="H39" s="91"/>
      <c r="I39" s="91"/>
      <c r="J39" s="91"/>
      <c r="K39" s="91"/>
      <c r="L39" s="91"/>
      <c r="M39" s="91"/>
      <c r="N39" s="91"/>
      <c r="O39" s="91"/>
      <c r="P39" s="91"/>
      <c r="Q39" s="91"/>
      <c r="R39" s="91"/>
      <c r="S39" s="91"/>
      <c r="T39" s="91"/>
      <c r="U39" s="91"/>
      <c r="V39" s="91"/>
      <c r="W39" s="91"/>
      <c r="X39" s="91"/>
      <c r="Y39" s="91"/>
      <c r="Z39" s="91"/>
    </row>
    <row r="40" spans="1:26" ht="15.75" customHeight="1" x14ac:dyDescent="0.45">
      <c r="A40" s="95">
        <v>44314</v>
      </c>
      <c r="B40" s="91">
        <v>166.91000399999999</v>
      </c>
      <c r="C40" s="91">
        <v>6932200</v>
      </c>
      <c r="D40" s="94">
        <f t="shared" si="0"/>
        <v>2.9443937380650986E-3</v>
      </c>
      <c r="E40" s="92">
        <f t="shared" si="1"/>
        <v>115.9499878280651</v>
      </c>
      <c r="F40" s="91"/>
      <c r="G40" s="91"/>
      <c r="H40" s="91"/>
      <c r="I40" s="91"/>
      <c r="J40" s="91"/>
      <c r="K40" s="91"/>
      <c r="L40" s="91"/>
      <c r="M40" s="91"/>
      <c r="N40" s="91"/>
      <c r="O40" s="91"/>
      <c r="P40" s="91"/>
      <c r="Q40" s="91"/>
      <c r="R40" s="91"/>
      <c r="S40" s="91"/>
      <c r="T40" s="91"/>
      <c r="U40" s="91"/>
      <c r="V40" s="91"/>
      <c r="W40" s="91"/>
      <c r="X40" s="91"/>
      <c r="Y40" s="91"/>
      <c r="Z40" s="91"/>
    </row>
    <row r="41" spans="1:26" ht="15.75" customHeight="1" x14ac:dyDescent="0.45">
      <c r="A41" s="95">
        <v>44313</v>
      </c>
      <c r="B41" s="91">
        <v>166.41999799999999</v>
      </c>
      <c r="C41" s="91">
        <v>5363500</v>
      </c>
      <c r="D41" s="94">
        <f t="shared" si="0"/>
        <v>-2.5173699956215767E-3</v>
      </c>
      <c r="E41" s="92">
        <f t="shared" si="1"/>
        <v>115.60958768203383</v>
      </c>
      <c r="F41" s="91"/>
      <c r="G41" s="91"/>
      <c r="H41" s="91"/>
      <c r="I41" s="91"/>
      <c r="J41" s="91"/>
      <c r="K41" s="91"/>
      <c r="L41" s="91"/>
      <c r="M41" s="91"/>
      <c r="N41" s="91"/>
      <c r="O41" s="91"/>
      <c r="P41" s="91"/>
      <c r="Q41" s="91"/>
      <c r="R41" s="91"/>
      <c r="S41" s="91"/>
      <c r="T41" s="91"/>
      <c r="U41" s="91"/>
      <c r="V41" s="91"/>
      <c r="W41" s="91"/>
      <c r="X41" s="91"/>
      <c r="Y41" s="91"/>
      <c r="Z41" s="91"/>
    </row>
    <row r="42" spans="1:26" ht="15.75" customHeight="1" x14ac:dyDescent="0.45">
      <c r="A42" s="95">
        <v>44312</v>
      </c>
      <c r="B42" s="91">
        <v>166.83999600000001</v>
      </c>
      <c r="C42" s="91">
        <v>4786600</v>
      </c>
      <c r="D42" s="94">
        <f t="shared" si="0"/>
        <v>2.6442428838069354E-3</v>
      </c>
      <c r="E42" s="92">
        <f t="shared" si="1"/>
        <v>115.90135427373444</v>
      </c>
      <c r="F42" s="91"/>
      <c r="G42" s="91"/>
      <c r="H42" s="91"/>
      <c r="I42" s="91"/>
      <c r="J42" s="91"/>
      <c r="K42" s="91"/>
      <c r="L42" s="91"/>
      <c r="M42" s="91"/>
      <c r="N42" s="91"/>
      <c r="O42" s="91"/>
      <c r="P42" s="91"/>
      <c r="Q42" s="91"/>
      <c r="R42" s="91"/>
      <c r="S42" s="91"/>
      <c r="T42" s="91"/>
      <c r="U42" s="91"/>
      <c r="V42" s="91"/>
      <c r="W42" s="91"/>
      <c r="X42" s="91"/>
      <c r="Y42" s="91"/>
      <c r="Z42" s="91"/>
    </row>
    <row r="43" spans="1:26" ht="15.75" customHeight="1" x14ac:dyDescent="0.45">
      <c r="A43" s="95">
        <v>44309</v>
      </c>
      <c r="B43" s="91">
        <v>166.39999399999999</v>
      </c>
      <c r="C43" s="91">
        <v>7106400</v>
      </c>
      <c r="D43" s="94">
        <f t="shared" si="0"/>
        <v>-3.8314117984907803E-3</v>
      </c>
      <c r="E43" s="92">
        <f t="shared" si="1"/>
        <v>115.59569118990679</v>
      </c>
      <c r="F43" s="91"/>
      <c r="G43" s="91"/>
      <c r="H43" s="91"/>
      <c r="I43" s="91"/>
      <c r="J43" s="91"/>
      <c r="K43" s="91"/>
      <c r="L43" s="91"/>
      <c r="M43" s="91"/>
      <c r="N43" s="91"/>
      <c r="O43" s="91"/>
      <c r="P43" s="91"/>
      <c r="Q43" s="91"/>
      <c r="R43" s="91"/>
      <c r="S43" s="91"/>
      <c r="T43" s="91"/>
      <c r="U43" s="91"/>
      <c r="V43" s="91"/>
      <c r="W43" s="91"/>
      <c r="X43" s="91"/>
      <c r="Y43" s="91"/>
      <c r="Z43" s="91"/>
    </row>
    <row r="44" spans="1:26" ht="15.75" customHeight="1" x14ac:dyDescent="0.45">
      <c r="A44" s="95">
        <v>44308</v>
      </c>
      <c r="B44" s="91">
        <v>167.03999300000001</v>
      </c>
      <c r="C44" s="91">
        <v>7680100</v>
      </c>
      <c r="D44" s="94">
        <f t="shared" si="0"/>
        <v>-6.4831497506944169E-3</v>
      </c>
      <c r="E44" s="92">
        <f t="shared" si="1"/>
        <v>116.04028932352121</v>
      </c>
      <c r="F44" s="91"/>
      <c r="G44" s="91"/>
      <c r="H44" s="91"/>
      <c r="I44" s="91"/>
      <c r="J44" s="91"/>
      <c r="K44" s="91"/>
      <c r="L44" s="91"/>
      <c r="M44" s="91"/>
      <c r="N44" s="91"/>
      <c r="O44" s="91"/>
      <c r="P44" s="91"/>
      <c r="Q44" s="91"/>
      <c r="R44" s="91"/>
      <c r="S44" s="91"/>
      <c r="T44" s="91"/>
      <c r="U44" s="91"/>
      <c r="V44" s="91"/>
      <c r="W44" s="91"/>
      <c r="X44" s="91"/>
      <c r="Y44" s="91"/>
      <c r="Z44" s="91"/>
    </row>
    <row r="45" spans="1:26" ht="15.75" customHeight="1" x14ac:dyDescent="0.45">
      <c r="A45" s="95">
        <v>44307</v>
      </c>
      <c r="B45" s="91">
        <v>168.13000500000001</v>
      </c>
      <c r="C45" s="91">
        <v>8380200</v>
      </c>
      <c r="D45" s="94">
        <f t="shared" si="0"/>
        <v>9.9111547311667714E-3</v>
      </c>
      <c r="E45" s="92">
        <f t="shared" si="1"/>
        <v>116.79750503919782</v>
      </c>
      <c r="F45" s="91"/>
      <c r="G45" s="91"/>
      <c r="H45" s="91"/>
      <c r="I45" s="91"/>
      <c r="J45" s="91"/>
      <c r="K45" s="91"/>
      <c r="L45" s="91"/>
      <c r="M45" s="91"/>
      <c r="N45" s="91"/>
      <c r="O45" s="91"/>
      <c r="P45" s="91"/>
      <c r="Q45" s="91"/>
      <c r="R45" s="91"/>
      <c r="S45" s="91"/>
      <c r="T45" s="91"/>
      <c r="U45" s="91"/>
      <c r="V45" s="91"/>
      <c r="W45" s="91"/>
      <c r="X45" s="91"/>
      <c r="Y45" s="91"/>
      <c r="Z45" s="91"/>
    </row>
    <row r="46" spans="1:26" ht="15.75" customHeight="1" x14ac:dyDescent="0.45">
      <c r="A46" s="95">
        <v>44306</v>
      </c>
      <c r="B46" s="91">
        <v>166.479996</v>
      </c>
      <c r="C46" s="91">
        <v>6532000</v>
      </c>
      <c r="D46" s="94">
        <f t="shared" si="0"/>
        <v>3.5565555702969931E-3</v>
      </c>
      <c r="E46" s="92">
        <f t="shared" si="1"/>
        <v>115.65126743281563</v>
      </c>
      <c r="F46" s="91"/>
      <c r="G46" s="91"/>
      <c r="H46" s="91"/>
      <c r="I46" s="91"/>
      <c r="J46" s="91"/>
      <c r="K46" s="91"/>
      <c r="L46" s="91"/>
      <c r="M46" s="91"/>
      <c r="N46" s="91"/>
      <c r="O46" s="91"/>
      <c r="P46" s="91"/>
      <c r="Q46" s="91"/>
      <c r="R46" s="91"/>
      <c r="S46" s="91"/>
      <c r="T46" s="91"/>
      <c r="U46" s="91"/>
      <c r="V46" s="91"/>
      <c r="W46" s="91"/>
      <c r="X46" s="91"/>
      <c r="Y46" s="91"/>
      <c r="Z46" s="91"/>
    </row>
    <row r="47" spans="1:26" ht="15.75" customHeight="1" x14ac:dyDescent="0.45">
      <c r="A47" s="95">
        <v>44305</v>
      </c>
      <c r="B47" s="91">
        <v>165.88999899999999</v>
      </c>
      <c r="C47" s="91">
        <v>5721700</v>
      </c>
      <c r="D47" s="94">
        <f t="shared" si="0"/>
        <v>-2.7652959627787466E-3</v>
      </c>
      <c r="E47" s="92">
        <f t="shared" si="1"/>
        <v>115.24140497203349</v>
      </c>
      <c r="F47" s="91"/>
      <c r="G47" s="91"/>
      <c r="H47" s="91"/>
      <c r="I47" s="91"/>
      <c r="J47" s="91"/>
      <c r="K47" s="91"/>
      <c r="L47" s="91"/>
      <c r="M47" s="91"/>
      <c r="N47" s="91"/>
      <c r="O47" s="91"/>
      <c r="P47" s="91"/>
      <c r="Q47" s="91"/>
      <c r="R47" s="91"/>
      <c r="S47" s="91"/>
      <c r="T47" s="91"/>
      <c r="U47" s="91"/>
      <c r="V47" s="91"/>
      <c r="W47" s="91"/>
      <c r="X47" s="91"/>
      <c r="Y47" s="91"/>
      <c r="Z47" s="91"/>
    </row>
    <row r="48" spans="1:26" ht="15.75" customHeight="1" x14ac:dyDescent="0.45">
      <c r="A48" s="95">
        <v>44302</v>
      </c>
      <c r="B48" s="91">
        <v>166.35000600000001</v>
      </c>
      <c r="C48" s="91">
        <v>10057600</v>
      </c>
      <c r="D48" s="94">
        <f t="shared" si="0"/>
        <v>6.0477772223364035E-3</v>
      </c>
      <c r="E48" s="92">
        <f t="shared" si="1"/>
        <v>115.56096524267387</v>
      </c>
      <c r="F48" s="91"/>
      <c r="G48" s="91"/>
      <c r="H48" s="91"/>
      <c r="I48" s="91"/>
      <c r="J48" s="91"/>
      <c r="K48" s="91"/>
      <c r="L48" s="91"/>
      <c r="M48" s="91"/>
      <c r="N48" s="91"/>
      <c r="O48" s="91"/>
      <c r="P48" s="91"/>
      <c r="Q48" s="91"/>
      <c r="R48" s="91"/>
      <c r="S48" s="91"/>
      <c r="T48" s="91"/>
      <c r="U48" s="91"/>
      <c r="V48" s="91"/>
      <c r="W48" s="91"/>
      <c r="X48" s="91"/>
      <c r="Y48" s="91"/>
      <c r="Z48" s="91"/>
    </row>
    <row r="49" spans="1:26" ht="15.75" customHeight="1" x14ac:dyDescent="0.45">
      <c r="A49" s="95">
        <v>44301</v>
      </c>
      <c r="B49" s="91">
        <v>165.35000600000001</v>
      </c>
      <c r="C49" s="91">
        <v>8250600</v>
      </c>
      <c r="D49" s="94">
        <f t="shared" si="0"/>
        <v>1.6162764158291765E-2</v>
      </c>
      <c r="E49" s="92">
        <f t="shared" si="1"/>
        <v>114.866279573455</v>
      </c>
      <c r="F49" s="91"/>
      <c r="G49" s="91"/>
      <c r="H49" s="91"/>
      <c r="I49" s="91"/>
      <c r="J49" s="91"/>
      <c r="K49" s="91"/>
      <c r="L49" s="91"/>
      <c r="M49" s="91"/>
      <c r="N49" s="91"/>
      <c r="O49" s="91"/>
      <c r="P49" s="91"/>
      <c r="Q49" s="91"/>
      <c r="R49" s="91"/>
      <c r="S49" s="91"/>
      <c r="T49" s="91"/>
      <c r="U49" s="91"/>
      <c r="V49" s="91"/>
      <c r="W49" s="91"/>
      <c r="X49" s="91"/>
      <c r="Y49" s="91"/>
      <c r="Z49" s="91"/>
    </row>
    <row r="50" spans="1:26" ht="15.75" customHeight="1" x14ac:dyDescent="0.45">
      <c r="A50" s="95">
        <v>44300</v>
      </c>
      <c r="B50" s="91">
        <v>162.720001</v>
      </c>
      <c r="C50" s="91">
        <v>6312300</v>
      </c>
      <c r="D50" s="94">
        <f t="shared" si="0"/>
        <v>-4.3443188546180567E-3</v>
      </c>
      <c r="E50" s="92">
        <f t="shared" si="1"/>
        <v>113.03925278998102</v>
      </c>
      <c r="F50" s="91"/>
      <c r="G50" s="91"/>
      <c r="H50" s="91"/>
      <c r="I50" s="91"/>
      <c r="J50" s="91"/>
      <c r="K50" s="91"/>
      <c r="L50" s="91"/>
      <c r="M50" s="91"/>
      <c r="N50" s="91"/>
      <c r="O50" s="91"/>
      <c r="P50" s="91"/>
      <c r="Q50" s="91"/>
      <c r="R50" s="91"/>
      <c r="S50" s="91"/>
      <c r="T50" s="91"/>
      <c r="U50" s="91"/>
      <c r="V50" s="91"/>
      <c r="W50" s="91"/>
      <c r="X50" s="91"/>
      <c r="Y50" s="91"/>
      <c r="Z50" s="91"/>
    </row>
    <row r="51" spans="1:26" ht="15.75" customHeight="1" x14ac:dyDescent="0.45">
      <c r="A51" s="95">
        <v>44299</v>
      </c>
      <c r="B51" s="91">
        <v>163.429993</v>
      </c>
      <c r="C51" s="91">
        <v>6995900</v>
      </c>
      <c r="D51" s="94">
        <f t="shared" si="0"/>
        <v>7.0864802014201089E-3</v>
      </c>
      <c r="E51" s="92">
        <f t="shared" si="1"/>
        <v>113.53247405764107</v>
      </c>
      <c r="F51" s="91"/>
      <c r="G51" s="91"/>
      <c r="H51" s="91"/>
      <c r="I51" s="91"/>
      <c r="J51" s="91"/>
      <c r="K51" s="91"/>
      <c r="L51" s="91"/>
      <c r="M51" s="91"/>
      <c r="N51" s="91"/>
      <c r="O51" s="91"/>
      <c r="P51" s="91"/>
      <c r="Q51" s="91"/>
      <c r="R51" s="91"/>
      <c r="S51" s="91"/>
      <c r="T51" s="91"/>
      <c r="U51" s="91"/>
      <c r="V51" s="91"/>
      <c r="W51" s="91"/>
      <c r="X51" s="91"/>
      <c r="Y51" s="91"/>
      <c r="Z51" s="91"/>
    </row>
    <row r="52" spans="1:26" ht="15.75" customHeight="1" x14ac:dyDescent="0.45">
      <c r="A52" s="95">
        <v>44298</v>
      </c>
      <c r="B52" s="91">
        <v>162.279999</v>
      </c>
      <c r="C52" s="91">
        <v>4896700</v>
      </c>
      <c r="D52" s="94">
        <f t="shared" si="0"/>
        <v>-6.0636061477649106E-3</v>
      </c>
      <c r="E52" s="92">
        <f t="shared" si="1"/>
        <v>112.7335897061534</v>
      </c>
      <c r="F52" s="91"/>
      <c r="G52" s="91"/>
      <c r="H52" s="91"/>
      <c r="I52" s="91"/>
      <c r="J52" s="91"/>
      <c r="K52" s="91"/>
      <c r="L52" s="91"/>
      <c r="M52" s="91"/>
      <c r="N52" s="91"/>
      <c r="O52" s="91"/>
      <c r="P52" s="91"/>
      <c r="Q52" s="91"/>
      <c r="R52" s="91"/>
      <c r="S52" s="91"/>
      <c r="T52" s="91"/>
      <c r="U52" s="91"/>
      <c r="V52" s="91"/>
      <c r="W52" s="91"/>
      <c r="X52" s="91"/>
      <c r="Y52" s="91"/>
      <c r="Z52" s="91"/>
    </row>
    <row r="53" spans="1:26" ht="15.75" customHeight="1" x14ac:dyDescent="0.45">
      <c r="A53" s="95">
        <v>44295</v>
      </c>
      <c r="B53" s="91">
        <v>163.270004</v>
      </c>
      <c r="C53" s="91">
        <v>6657900</v>
      </c>
      <c r="D53" s="94">
        <f t="shared" si="0"/>
        <v>-7.5374812332831276E-3</v>
      </c>
      <c r="E53" s="92">
        <f t="shared" si="1"/>
        <v>113.42133199210843</v>
      </c>
      <c r="F53" s="91"/>
      <c r="G53" s="91"/>
      <c r="H53" s="91"/>
      <c r="I53" s="91"/>
      <c r="J53" s="91"/>
      <c r="K53" s="91"/>
      <c r="L53" s="91"/>
      <c r="M53" s="91"/>
      <c r="N53" s="91"/>
      <c r="O53" s="91"/>
      <c r="P53" s="91"/>
      <c r="Q53" s="91"/>
      <c r="R53" s="91"/>
      <c r="S53" s="91"/>
      <c r="T53" s="91"/>
      <c r="U53" s="91"/>
      <c r="V53" s="91"/>
      <c r="W53" s="91"/>
      <c r="X53" s="91"/>
      <c r="Y53" s="91"/>
      <c r="Z53" s="91"/>
    </row>
    <row r="54" spans="1:26" ht="15.75" customHeight="1" x14ac:dyDescent="0.45">
      <c r="A54" s="95">
        <v>44294</v>
      </c>
      <c r="B54" s="91">
        <v>164.509995</v>
      </c>
      <c r="C54" s="91">
        <v>6574500</v>
      </c>
      <c r="D54" s="94">
        <f t="shared" si="0"/>
        <v>1.0752027855493562E-2</v>
      </c>
      <c r="E54" s="92">
        <f t="shared" si="1"/>
        <v>114.28273596976882</v>
      </c>
      <c r="F54" s="91"/>
      <c r="G54" s="91"/>
      <c r="H54" s="91"/>
      <c r="I54" s="91"/>
      <c r="J54" s="91"/>
      <c r="K54" s="91"/>
      <c r="L54" s="91"/>
      <c r="M54" s="91"/>
      <c r="N54" s="91"/>
      <c r="O54" s="91"/>
      <c r="P54" s="91"/>
      <c r="Q54" s="91"/>
      <c r="R54" s="91"/>
      <c r="S54" s="91"/>
      <c r="T54" s="91"/>
      <c r="U54" s="91"/>
      <c r="V54" s="91"/>
      <c r="W54" s="91"/>
      <c r="X54" s="91"/>
      <c r="Y54" s="91"/>
      <c r="Z54" s="91"/>
    </row>
    <row r="55" spans="1:26" ht="15.75" customHeight="1" x14ac:dyDescent="0.45">
      <c r="A55" s="95">
        <v>44293</v>
      </c>
      <c r="B55" s="91">
        <v>162.759995</v>
      </c>
      <c r="C55" s="91">
        <v>5436000</v>
      </c>
      <c r="D55" s="94">
        <f t="shared" si="0"/>
        <v>-2.8183188162091977E-3</v>
      </c>
      <c r="E55" s="92">
        <f t="shared" si="1"/>
        <v>113.0670360486358</v>
      </c>
      <c r="F55" s="91"/>
      <c r="G55" s="91"/>
      <c r="H55" s="91"/>
      <c r="I55" s="91"/>
      <c r="J55" s="91"/>
      <c r="K55" s="91"/>
      <c r="L55" s="91"/>
      <c r="M55" s="91"/>
      <c r="N55" s="91"/>
      <c r="O55" s="91"/>
      <c r="P55" s="91"/>
      <c r="Q55" s="91"/>
      <c r="R55" s="91"/>
      <c r="S55" s="91"/>
      <c r="T55" s="91"/>
      <c r="U55" s="91"/>
      <c r="V55" s="91"/>
      <c r="W55" s="91"/>
      <c r="X55" s="91"/>
      <c r="Y55" s="91"/>
      <c r="Z55" s="91"/>
    </row>
    <row r="56" spans="1:26" ht="15.75" customHeight="1" x14ac:dyDescent="0.45">
      <c r="A56" s="95">
        <v>44292</v>
      </c>
      <c r="B56" s="91">
        <v>163.220001</v>
      </c>
      <c r="C56" s="91">
        <v>6761200</v>
      </c>
      <c r="D56" s="94">
        <f t="shared" si="0"/>
        <v>8.0286747533186986E-3</v>
      </c>
      <c r="E56" s="92">
        <f t="shared" si="1"/>
        <v>113.38659562459048</v>
      </c>
      <c r="F56" s="91"/>
      <c r="G56" s="91"/>
      <c r="H56" s="91"/>
      <c r="I56" s="91"/>
      <c r="J56" s="91"/>
      <c r="K56" s="91"/>
      <c r="L56" s="91"/>
      <c r="M56" s="91"/>
      <c r="N56" s="91"/>
      <c r="O56" s="91"/>
      <c r="P56" s="91"/>
      <c r="Q56" s="91"/>
      <c r="R56" s="91"/>
      <c r="S56" s="91"/>
      <c r="T56" s="91"/>
      <c r="U56" s="91"/>
      <c r="V56" s="91"/>
      <c r="W56" s="91"/>
      <c r="X56" s="91"/>
      <c r="Y56" s="91"/>
      <c r="Z56" s="91"/>
    </row>
    <row r="57" spans="1:26" ht="15.75" customHeight="1" x14ac:dyDescent="0.45">
      <c r="A57" s="95">
        <v>44291</v>
      </c>
      <c r="B57" s="91">
        <v>161.91999799999999</v>
      </c>
      <c r="C57" s="91">
        <v>6163800</v>
      </c>
      <c r="D57" s="94">
        <f t="shared" si="0"/>
        <v>-3.7040376269681374E-4</v>
      </c>
      <c r="E57" s="92">
        <f t="shared" si="1"/>
        <v>112.48350217054893</v>
      </c>
      <c r="F57" s="91"/>
      <c r="G57" s="91"/>
      <c r="H57" s="91"/>
      <c r="I57" s="91"/>
      <c r="J57" s="91"/>
      <c r="K57" s="91"/>
      <c r="L57" s="91"/>
      <c r="M57" s="91"/>
      <c r="N57" s="91"/>
      <c r="O57" s="91"/>
      <c r="P57" s="91"/>
      <c r="Q57" s="91"/>
      <c r="R57" s="91"/>
      <c r="S57" s="91"/>
      <c r="T57" s="91"/>
      <c r="U57" s="91"/>
      <c r="V57" s="91"/>
      <c r="W57" s="91"/>
      <c r="X57" s="91"/>
      <c r="Y57" s="91"/>
      <c r="Z57" s="91"/>
    </row>
    <row r="58" spans="1:26" ht="15.75" customHeight="1" x14ac:dyDescent="0.45">
      <c r="A58" s="95">
        <v>44287</v>
      </c>
      <c r="B58" s="91">
        <v>161.979996</v>
      </c>
      <c r="C58" s="91">
        <v>7105200</v>
      </c>
      <c r="D58" s="94">
        <f t="shared" si="0"/>
        <v>1.262808771945112E-2</v>
      </c>
      <c r="E58" s="92">
        <f t="shared" si="1"/>
        <v>112.52518192133074</v>
      </c>
      <c r="F58" s="91"/>
      <c r="G58" s="91"/>
      <c r="H58" s="91"/>
      <c r="I58" s="91"/>
      <c r="J58" s="91"/>
      <c r="K58" s="91"/>
      <c r="L58" s="91"/>
      <c r="M58" s="91"/>
      <c r="N58" s="91"/>
      <c r="O58" s="91"/>
      <c r="P58" s="91"/>
      <c r="Q58" s="91"/>
      <c r="R58" s="91"/>
      <c r="S58" s="91"/>
      <c r="T58" s="91"/>
      <c r="U58" s="91"/>
      <c r="V58" s="91"/>
      <c r="W58" s="91"/>
      <c r="X58" s="91"/>
      <c r="Y58" s="91"/>
      <c r="Z58" s="91"/>
    </row>
    <row r="59" spans="1:26" ht="15.75" customHeight="1" x14ac:dyDescent="0.45">
      <c r="A59" s="95">
        <v>44286</v>
      </c>
      <c r="B59" s="91">
        <v>159.96000699999999</v>
      </c>
      <c r="C59" s="91">
        <v>10623800</v>
      </c>
      <c r="D59" s="94">
        <f t="shared" si="0"/>
        <v>1.5167861228818635E-2</v>
      </c>
      <c r="E59" s="92">
        <f t="shared" si="1"/>
        <v>111.12192451105096</v>
      </c>
      <c r="F59" s="91"/>
      <c r="G59" s="91"/>
      <c r="H59" s="91"/>
      <c r="I59" s="91"/>
      <c r="J59" s="91"/>
      <c r="K59" s="91"/>
      <c r="L59" s="91"/>
      <c r="M59" s="91"/>
      <c r="N59" s="91"/>
      <c r="O59" s="91"/>
      <c r="P59" s="91"/>
      <c r="Q59" s="91"/>
      <c r="R59" s="91"/>
      <c r="S59" s="91"/>
      <c r="T59" s="91"/>
      <c r="U59" s="91"/>
      <c r="V59" s="91"/>
      <c r="W59" s="91"/>
      <c r="X59" s="91"/>
      <c r="Y59" s="91"/>
      <c r="Z59" s="91"/>
    </row>
    <row r="60" spans="1:26" ht="15.75" customHeight="1" x14ac:dyDescent="0.45">
      <c r="A60" s="95">
        <v>44285</v>
      </c>
      <c r="B60" s="91">
        <v>157.570007</v>
      </c>
      <c r="C60" s="91">
        <v>8353200</v>
      </c>
      <c r="D60" s="94">
        <f t="shared" si="0"/>
        <v>-1.7091828545840348E-2</v>
      </c>
      <c r="E60" s="92">
        <f t="shared" si="1"/>
        <v>109.46162576161787</v>
      </c>
      <c r="F60" s="91"/>
      <c r="G60" s="91"/>
      <c r="H60" s="91"/>
      <c r="I60" s="91"/>
      <c r="J60" s="91"/>
      <c r="K60" s="91"/>
      <c r="L60" s="91"/>
      <c r="M60" s="91"/>
      <c r="N60" s="91"/>
      <c r="O60" s="91"/>
      <c r="P60" s="91"/>
      <c r="Q60" s="91"/>
      <c r="R60" s="91"/>
      <c r="S60" s="91"/>
      <c r="T60" s="91"/>
      <c r="U60" s="91"/>
      <c r="V60" s="91"/>
      <c r="W60" s="91"/>
      <c r="X60" s="91"/>
      <c r="Y60" s="91"/>
      <c r="Z60" s="91"/>
    </row>
    <row r="61" spans="1:26" ht="15.75" customHeight="1" x14ac:dyDescent="0.45">
      <c r="A61" s="95">
        <v>44284</v>
      </c>
      <c r="B61" s="91">
        <v>160.30999800000001</v>
      </c>
      <c r="C61" s="91">
        <v>8409300</v>
      </c>
      <c r="D61" s="94">
        <f t="shared" si="0"/>
        <v>-1.1895999386834277E-2</v>
      </c>
      <c r="E61" s="92">
        <f t="shared" si="1"/>
        <v>111.36505824310657</v>
      </c>
      <c r="F61" s="91"/>
      <c r="G61" s="91"/>
      <c r="H61" s="91"/>
      <c r="I61" s="91"/>
      <c r="J61" s="91"/>
      <c r="K61" s="91"/>
      <c r="L61" s="91"/>
      <c r="M61" s="91"/>
      <c r="N61" s="91"/>
      <c r="O61" s="91"/>
      <c r="P61" s="91"/>
      <c r="Q61" s="91"/>
      <c r="R61" s="91"/>
      <c r="S61" s="91"/>
      <c r="T61" s="91"/>
      <c r="U61" s="91"/>
      <c r="V61" s="91"/>
      <c r="W61" s="91"/>
      <c r="X61" s="91"/>
      <c r="Y61" s="91"/>
      <c r="Z61" s="91"/>
    </row>
    <row r="62" spans="1:26" ht="15.75" customHeight="1" x14ac:dyDescent="0.45">
      <c r="A62" s="95">
        <v>44281</v>
      </c>
      <c r="B62" s="91">
        <v>162.240005</v>
      </c>
      <c r="C62" s="91">
        <v>6153900</v>
      </c>
      <c r="D62" s="94">
        <f t="shared" si="0"/>
        <v>2.843404641138525E-3</v>
      </c>
      <c r="E62" s="92">
        <f t="shared" si="1"/>
        <v>112.70580644749869</v>
      </c>
      <c r="F62" s="91"/>
      <c r="G62" s="91"/>
      <c r="H62" s="91"/>
      <c r="I62" s="91"/>
      <c r="J62" s="91"/>
      <c r="K62" s="91"/>
      <c r="L62" s="91"/>
      <c r="M62" s="91"/>
      <c r="N62" s="91"/>
      <c r="O62" s="91"/>
      <c r="P62" s="91"/>
      <c r="Q62" s="91"/>
      <c r="R62" s="91"/>
      <c r="S62" s="91"/>
      <c r="T62" s="91"/>
      <c r="U62" s="91"/>
      <c r="V62" s="91"/>
      <c r="W62" s="91"/>
      <c r="X62" s="91"/>
      <c r="Y62" s="91"/>
      <c r="Z62" s="91"/>
    </row>
    <row r="63" spans="1:26" ht="15.75" customHeight="1" x14ac:dyDescent="0.45">
      <c r="A63" s="95">
        <v>44280</v>
      </c>
      <c r="B63" s="91">
        <v>161.779999</v>
      </c>
      <c r="C63" s="91">
        <v>8398600</v>
      </c>
      <c r="D63" s="94">
        <f t="shared" si="0"/>
        <v>-3.6336516485080406E-3</v>
      </c>
      <c r="E63" s="92">
        <f t="shared" si="1"/>
        <v>112.386246871544</v>
      </c>
      <c r="F63" s="91"/>
      <c r="G63" s="91"/>
      <c r="H63" s="91"/>
      <c r="I63" s="91"/>
      <c r="J63" s="91"/>
      <c r="K63" s="91"/>
      <c r="L63" s="91"/>
      <c r="M63" s="91"/>
      <c r="N63" s="91"/>
      <c r="O63" s="91"/>
      <c r="P63" s="91"/>
      <c r="Q63" s="91"/>
      <c r="R63" s="91"/>
      <c r="S63" s="91"/>
      <c r="T63" s="91"/>
      <c r="U63" s="91"/>
      <c r="V63" s="91"/>
      <c r="W63" s="91"/>
      <c r="X63" s="91"/>
      <c r="Y63" s="91"/>
      <c r="Z63" s="91"/>
    </row>
    <row r="64" spans="1:26" ht="15.75" customHeight="1" x14ac:dyDescent="0.45">
      <c r="A64" s="95">
        <v>44279</v>
      </c>
      <c r="B64" s="91">
        <v>162.36999499999999</v>
      </c>
      <c r="C64" s="91">
        <v>6183700</v>
      </c>
      <c r="D64" s="94">
        <f t="shared" si="0"/>
        <v>3.4608306465708782E-3</v>
      </c>
      <c r="E64" s="92">
        <f t="shared" si="1"/>
        <v>112.79610863764046</v>
      </c>
      <c r="F64" s="91"/>
      <c r="G64" s="91"/>
      <c r="H64" s="91"/>
      <c r="I64" s="91"/>
      <c r="J64" s="91"/>
      <c r="K64" s="91"/>
      <c r="L64" s="91"/>
      <c r="M64" s="91"/>
      <c r="N64" s="91"/>
      <c r="O64" s="91"/>
      <c r="P64" s="91"/>
      <c r="Q64" s="91"/>
      <c r="R64" s="91"/>
      <c r="S64" s="91"/>
      <c r="T64" s="91"/>
      <c r="U64" s="91"/>
      <c r="V64" s="91"/>
      <c r="W64" s="91"/>
      <c r="X64" s="91"/>
      <c r="Y64" s="91"/>
      <c r="Z64" s="91"/>
    </row>
    <row r="65" spans="1:26" ht="15.75" customHeight="1" x14ac:dyDescent="0.45">
      <c r="A65" s="95">
        <v>44278</v>
      </c>
      <c r="B65" s="91">
        <v>161.80999800000001</v>
      </c>
      <c r="C65" s="91">
        <v>6048300</v>
      </c>
      <c r="D65" s="94">
        <f t="shared" si="0"/>
        <v>-7.3006257668710717E-3</v>
      </c>
      <c r="E65" s="92">
        <f t="shared" si="1"/>
        <v>112.40708674693491</v>
      </c>
      <c r="F65" s="91"/>
      <c r="G65" s="91"/>
      <c r="H65" s="91"/>
      <c r="I65" s="91"/>
      <c r="J65" s="91"/>
      <c r="K65" s="91"/>
      <c r="L65" s="91"/>
      <c r="M65" s="91"/>
      <c r="N65" s="91"/>
      <c r="O65" s="91"/>
      <c r="P65" s="91"/>
      <c r="Q65" s="91"/>
      <c r="R65" s="91"/>
      <c r="S65" s="91"/>
      <c r="T65" s="91"/>
      <c r="U65" s="91"/>
      <c r="V65" s="91"/>
      <c r="W65" s="91"/>
      <c r="X65" s="91"/>
      <c r="Y65" s="91"/>
      <c r="Z65" s="91"/>
    </row>
    <row r="66" spans="1:26" ht="15.75" customHeight="1" x14ac:dyDescent="0.45">
      <c r="A66" s="95">
        <v>44277</v>
      </c>
      <c r="B66" s="91">
        <v>163</v>
      </c>
      <c r="C66" s="91">
        <v>5240000</v>
      </c>
      <c r="D66" s="94">
        <f t="shared" ref="D66:D129" si="2">B66/B67-1</f>
        <v>-1.4702584700361232E-3</v>
      </c>
      <c r="E66" s="92">
        <f t="shared" ref="E66:E129" si="3">E67*(1+D66)</f>
        <v>113.2337640826767</v>
      </c>
      <c r="F66" s="91"/>
      <c r="G66" s="91"/>
      <c r="H66" s="91"/>
      <c r="I66" s="91"/>
      <c r="J66" s="91"/>
      <c r="K66" s="91"/>
      <c r="L66" s="91"/>
      <c r="M66" s="91"/>
      <c r="N66" s="91"/>
      <c r="O66" s="91"/>
      <c r="P66" s="91"/>
      <c r="Q66" s="91"/>
      <c r="R66" s="91"/>
      <c r="S66" s="91"/>
      <c r="T66" s="91"/>
      <c r="U66" s="91"/>
      <c r="V66" s="91"/>
      <c r="W66" s="91"/>
      <c r="X66" s="91"/>
      <c r="Y66" s="91"/>
      <c r="Z66" s="91"/>
    </row>
    <row r="67" spans="1:26" ht="15.75" customHeight="1" x14ac:dyDescent="0.45">
      <c r="A67" s="95">
        <v>44274</v>
      </c>
      <c r="B67" s="91">
        <v>163.240005</v>
      </c>
      <c r="C67" s="91">
        <v>6868900</v>
      </c>
      <c r="D67" s="94">
        <f t="shared" si="2"/>
        <v>4.1831139786308036E-3</v>
      </c>
      <c r="E67" s="92">
        <f t="shared" si="3"/>
        <v>113.40049211671757</v>
      </c>
      <c r="F67" s="91"/>
      <c r="G67" s="91"/>
      <c r="H67" s="91"/>
      <c r="I67" s="91"/>
      <c r="J67" s="91"/>
      <c r="K67" s="91"/>
      <c r="L67" s="91"/>
      <c r="M67" s="91"/>
      <c r="N67" s="91"/>
      <c r="O67" s="91"/>
      <c r="P67" s="91"/>
      <c r="Q67" s="91"/>
      <c r="R67" s="91"/>
      <c r="S67" s="91"/>
      <c r="T67" s="91"/>
      <c r="U67" s="91"/>
      <c r="V67" s="91"/>
      <c r="W67" s="91"/>
      <c r="X67" s="91"/>
      <c r="Y67" s="91"/>
      <c r="Z67" s="91"/>
    </row>
    <row r="68" spans="1:26" ht="15.75" customHeight="1" x14ac:dyDescent="0.45">
      <c r="A68" s="95">
        <v>44273</v>
      </c>
      <c r="B68" s="91">
        <v>162.55999800000001</v>
      </c>
      <c r="C68" s="91">
        <v>8711100</v>
      </c>
      <c r="D68" s="94">
        <f t="shared" si="2"/>
        <v>-5.8100240294178818E-3</v>
      </c>
      <c r="E68" s="92">
        <f t="shared" si="3"/>
        <v>112.92810099884906</v>
      </c>
      <c r="F68" s="91"/>
      <c r="G68" s="91"/>
      <c r="H68" s="91"/>
      <c r="I68" s="91"/>
      <c r="J68" s="91"/>
      <c r="K68" s="91"/>
      <c r="L68" s="91"/>
      <c r="M68" s="91"/>
      <c r="N68" s="91"/>
      <c r="O68" s="91"/>
      <c r="P68" s="91"/>
      <c r="Q68" s="91"/>
      <c r="R68" s="91"/>
      <c r="S68" s="91"/>
      <c r="T68" s="91"/>
      <c r="U68" s="91"/>
      <c r="V68" s="91"/>
      <c r="W68" s="91"/>
      <c r="X68" s="91"/>
      <c r="Y68" s="91"/>
      <c r="Z68" s="91"/>
    </row>
    <row r="69" spans="1:26" ht="15.75" customHeight="1" x14ac:dyDescent="0.45">
      <c r="A69" s="95">
        <v>44272</v>
      </c>
      <c r="B69" s="91">
        <v>163.509995</v>
      </c>
      <c r="C69" s="91">
        <v>12626700</v>
      </c>
      <c r="D69" s="94">
        <f t="shared" si="2"/>
        <v>7.1449889567605229E-3</v>
      </c>
      <c r="E69" s="92">
        <f t="shared" si="3"/>
        <v>113.58805030054998</v>
      </c>
      <c r="F69" s="91"/>
      <c r="G69" s="91"/>
      <c r="H69" s="91"/>
      <c r="I69" s="91"/>
      <c r="J69" s="91"/>
      <c r="K69" s="91"/>
      <c r="L69" s="91"/>
      <c r="M69" s="91"/>
      <c r="N69" s="91"/>
      <c r="O69" s="91"/>
      <c r="P69" s="91"/>
      <c r="Q69" s="91"/>
      <c r="R69" s="91"/>
      <c r="S69" s="91"/>
      <c r="T69" s="91"/>
      <c r="U69" s="91"/>
      <c r="V69" s="91"/>
      <c r="W69" s="91"/>
      <c r="X69" s="91"/>
      <c r="Y69" s="91"/>
      <c r="Z69" s="91"/>
    </row>
    <row r="70" spans="1:26" ht="15.75" customHeight="1" x14ac:dyDescent="0.45">
      <c r="A70" s="95">
        <v>44271</v>
      </c>
      <c r="B70" s="91">
        <v>162.35000600000001</v>
      </c>
      <c r="C70" s="91">
        <v>7547400</v>
      </c>
      <c r="D70" s="94">
        <f t="shared" si="2"/>
        <v>9.2483972117474167E-4</v>
      </c>
      <c r="E70" s="92">
        <f t="shared" si="3"/>
        <v>112.78222256579845</v>
      </c>
      <c r="F70" s="91"/>
      <c r="G70" s="91"/>
      <c r="H70" s="91"/>
      <c r="I70" s="91"/>
      <c r="J70" s="91"/>
      <c r="K70" s="91"/>
      <c r="L70" s="91"/>
      <c r="M70" s="91"/>
      <c r="N70" s="91"/>
      <c r="O70" s="91"/>
      <c r="P70" s="91"/>
      <c r="Q70" s="91"/>
      <c r="R70" s="91"/>
      <c r="S70" s="91"/>
      <c r="T70" s="91"/>
      <c r="U70" s="91"/>
      <c r="V70" s="91"/>
      <c r="W70" s="91"/>
      <c r="X70" s="91"/>
      <c r="Y70" s="91"/>
      <c r="Z70" s="91"/>
    </row>
    <row r="71" spans="1:26" ht="15.75" customHeight="1" x14ac:dyDescent="0.45">
      <c r="A71" s="95">
        <v>44270</v>
      </c>
      <c r="B71" s="91">
        <v>162.199997</v>
      </c>
      <c r="C71" s="91">
        <v>8104500</v>
      </c>
      <c r="D71" s="94">
        <f t="shared" si="2"/>
        <v>4.3965073875624761E-3</v>
      </c>
      <c r="E71" s="92">
        <f t="shared" si="3"/>
        <v>112.67801346324458</v>
      </c>
      <c r="F71" s="91"/>
      <c r="G71" s="91"/>
      <c r="H71" s="91"/>
      <c r="I71" s="91"/>
      <c r="J71" s="91"/>
      <c r="K71" s="91"/>
      <c r="L71" s="91"/>
      <c r="M71" s="91"/>
      <c r="N71" s="91"/>
      <c r="O71" s="91"/>
      <c r="P71" s="91"/>
      <c r="Q71" s="91"/>
      <c r="R71" s="91"/>
      <c r="S71" s="91"/>
      <c r="T71" s="91"/>
      <c r="U71" s="91"/>
      <c r="V71" s="91"/>
      <c r="W71" s="91"/>
      <c r="X71" s="91"/>
      <c r="Y71" s="91"/>
      <c r="Z71" s="91"/>
    </row>
    <row r="72" spans="1:26" ht="15.75" customHeight="1" x14ac:dyDescent="0.45">
      <c r="A72" s="95">
        <v>44267</v>
      </c>
      <c r="B72" s="91">
        <v>161.490005</v>
      </c>
      <c r="C72" s="91">
        <v>8608500</v>
      </c>
      <c r="D72" s="94">
        <f t="shared" si="2"/>
        <v>-1.8572931684679439E-4</v>
      </c>
      <c r="E72" s="92">
        <f t="shared" si="3"/>
        <v>112.18479219558454</v>
      </c>
      <c r="F72" s="91"/>
      <c r="G72" s="91"/>
      <c r="H72" s="91"/>
      <c r="I72" s="91"/>
      <c r="J72" s="91"/>
      <c r="K72" s="91"/>
      <c r="L72" s="91"/>
      <c r="M72" s="91"/>
      <c r="N72" s="91"/>
      <c r="O72" s="91"/>
      <c r="P72" s="91"/>
      <c r="Q72" s="91"/>
      <c r="R72" s="91"/>
      <c r="S72" s="91"/>
      <c r="T72" s="91"/>
      <c r="U72" s="91"/>
      <c r="V72" s="91"/>
      <c r="W72" s="91"/>
      <c r="X72" s="91"/>
      <c r="Y72" s="91"/>
      <c r="Z72" s="91"/>
    </row>
    <row r="73" spans="1:26" ht="15.75" customHeight="1" x14ac:dyDescent="0.45">
      <c r="A73" s="95">
        <v>44266</v>
      </c>
      <c r="B73" s="91">
        <v>161.520004</v>
      </c>
      <c r="C73" s="91">
        <v>6749200</v>
      </c>
      <c r="D73" s="94">
        <f t="shared" si="2"/>
        <v>-8.6601507197781036E-4</v>
      </c>
      <c r="E73" s="92">
        <f t="shared" si="3"/>
        <v>112.20563207097544</v>
      </c>
      <c r="F73" s="91"/>
      <c r="G73" s="91"/>
      <c r="H73" s="91"/>
      <c r="I73" s="91"/>
      <c r="J73" s="91"/>
      <c r="K73" s="91"/>
      <c r="L73" s="91"/>
      <c r="M73" s="91"/>
      <c r="N73" s="91"/>
      <c r="O73" s="91"/>
      <c r="P73" s="91"/>
      <c r="Q73" s="91"/>
      <c r="R73" s="91"/>
      <c r="S73" s="91"/>
      <c r="T73" s="91"/>
      <c r="U73" s="91"/>
      <c r="V73" s="91"/>
      <c r="W73" s="91"/>
      <c r="X73" s="91"/>
      <c r="Y73" s="91"/>
      <c r="Z73" s="91"/>
    </row>
    <row r="74" spans="1:26" ht="15.75" customHeight="1" x14ac:dyDescent="0.45">
      <c r="A74" s="95">
        <v>44265</v>
      </c>
      <c r="B74" s="91">
        <v>161.66000399999999</v>
      </c>
      <c r="C74" s="91">
        <v>7962000</v>
      </c>
      <c r="D74" s="94">
        <f t="shared" si="2"/>
        <v>5.0982841357443132E-3</v>
      </c>
      <c r="E74" s="92">
        <f t="shared" si="3"/>
        <v>112.30288806466608</v>
      </c>
      <c r="F74" s="91"/>
      <c r="G74" s="91"/>
      <c r="H74" s="91"/>
      <c r="I74" s="91"/>
      <c r="J74" s="91"/>
      <c r="K74" s="91"/>
      <c r="L74" s="91"/>
      <c r="M74" s="91"/>
      <c r="N74" s="91"/>
      <c r="O74" s="91"/>
      <c r="P74" s="91"/>
      <c r="Q74" s="91"/>
      <c r="R74" s="91"/>
      <c r="S74" s="91"/>
      <c r="T74" s="91"/>
      <c r="U74" s="91"/>
      <c r="V74" s="91"/>
      <c r="W74" s="91"/>
      <c r="X74" s="91"/>
      <c r="Y74" s="91"/>
      <c r="Z74" s="91"/>
    </row>
    <row r="75" spans="1:26" ht="15.75" customHeight="1" x14ac:dyDescent="0.45">
      <c r="A75" s="95">
        <v>44264</v>
      </c>
      <c r="B75" s="91">
        <v>160.83999600000001</v>
      </c>
      <c r="C75" s="91">
        <v>10382600</v>
      </c>
      <c r="D75" s="94">
        <f t="shared" si="2"/>
        <v>2.1271133999900549E-2</v>
      </c>
      <c r="E75" s="92">
        <f t="shared" si="3"/>
        <v>111.73324025842126</v>
      </c>
      <c r="F75" s="91"/>
      <c r="G75" s="91"/>
      <c r="H75" s="91"/>
      <c r="I75" s="91"/>
      <c r="J75" s="91"/>
      <c r="K75" s="91"/>
      <c r="L75" s="91"/>
      <c r="M75" s="91"/>
      <c r="N75" s="91"/>
      <c r="O75" s="91"/>
      <c r="P75" s="91"/>
      <c r="Q75" s="91"/>
      <c r="R75" s="91"/>
      <c r="S75" s="91"/>
      <c r="T75" s="91"/>
      <c r="U75" s="91"/>
      <c r="V75" s="91"/>
      <c r="W75" s="91"/>
      <c r="X75" s="91"/>
      <c r="Y75" s="91"/>
      <c r="Z75" s="91"/>
    </row>
    <row r="76" spans="1:26" ht="15.75" customHeight="1" x14ac:dyDescent="0.45">
      <c r="A76" s="95">
        <v>44263</v>
      </c>
      <c r="B76" s="91">
        <v>157.490005</v>
      </c>
      <c r="C76" s="91">
        <v>12134900</v>
      </c>
      <c r="D76" s="94">
        <f t="shared" si="2"/>
        <v>-1.0368191594622211E-2</v>
      </c>
      <c r="E76" s="92">
        <f t="shared" si="3"/>
        <v>109.40604951870904</v>
      </c>
      <c r="F76" s="91"/>
      <c r="G76" s="91"/>
      <c r="H76" s="91"/>
      <c r="I76" s="91"/>
      <c r="J76" s="91"/>
      <c r="K76" s="91"/>
      <c r="L76" s="91"/>
      <c r="M76" s="91"/>
      <c r="N76" s="91"/>
      <c r="O76" s="91"/>
      <c r="P76" s="91"/>
      <c r="Q76" s="91"/>
      <c r="R76" s="91"/>
      <c r="S76" s="91"/>
      <c r="T76" s="91"/>
      <c r="U76" s="91"/>
      <c r="V76" s="91"/>
      <c r="W76" s="91"/>
      <c r="X76" s="91"/>
      <c r="Y76" s="91"/>
      <c r="Z76" s="91"/>
    </row>
    <row r="77" spans="1:26" ht="15.75" customHeight="1" x14ac:dyDescent="0.45">
      <c r="A77" s="95">
        <v>44260</v>
      </c>
      <c r="B77" s="91">
        <v>159.13999899999999</v>
      </c>
      <c r="C77" s="91">
        <v>12821600</v>
      </c>
      <c r="D77" s="94">
        <f t="shared" si="2"/>
        <v>6.288103898495212E-4</v>
      </c>
      <c r="E77" s="92">
        <f t="shared" si="3"/>
        <v>110.55227670480616</v>
      </c>
      <c r="F77" s="91"/>
      <c r="G77" s="91"/>
      <c r="H77" s="91"/>
      <c r="I77" s="91"/>
      <c r="J77" s="91"/>
      <c r="K77" s="91"/>
      <c r="L77" s="91"/>
      <c r="M77" s="91"/>
      <c r="N77" s="91"/>
      <c r="O77" s="91"/>
      <c r="P77" s="91"/>
      <c r="Q77" s="91"/>
      <c r="R77" s="91"/>
      <c r="S77" s="91"/>
      <c r="T77" s="91"/>
      <c r="U77" s="91"/>
      <c r="V77" s="91"/>
      <c r="W77" s="91"/>
      <c r="X77" s="91"/>
      <c r="Y77" s="91"/>
      <c r="Z77" s="91"/>
    </row>
    <row r="78" spans="1:26" ht="15.75" customHeight="1" x14ac:dyDescent="0.45">
      <c r="A78" s="95">
        <v>44259</v>
      </c>
      <c r="B78" s="91">
        <v>159.03999300000001</v>
      </c>
      <c r="C78" s="91">
        <v>13870100</v>
      </c>
      <c r="D78" s="94">
        <f t="shared" si="2"/>
        <v>-9.836894839898247E-3</v>
      </c>
      <c r="E78" s="92">
        <f t="shared" si="3"/>
        <v>110.48280396977026</v>
      </c>
      <c r="F78" s="91"/>
      <c r="G78" s="91"/>
      <c r="H78" s="91"/>
      <c r="I78" s="91"/>
      <c r="J78" s="91"/>
      <c r="K78" s="91"/>
      <c r="L78" s="91"/>
      <c r="M78" s="91"/>
      <c r="N78" s="91"/>
      <c r="O78" s="91"/>
      <c r="P78" s="91"/>
      <c r="Q78" s="91"/>
      <c r="R78" s="91"/>
      <c r="S78" s="91"/>
      <c r="T78" s="91"/>
      <c r="U78" s="91"/>
      <c r="V78" s="91"/>
      <c r="W78" s="91"/>
      <c r="X78" s="91"/>
      <c r="Y78" s="91"/>
      <c r="Z78" s="91"/>
    </row>
    <row r="79" spans="1:26" ht="15.75" customHeight="1" x14ac:dyDescent="0.45">
      <c r="A79" s="95">
        <v>44258</v>
      </c>
      <c r="B79" s="91">
        <v>160.61999499999999</v>
      </c>
      <c r="C79" s="91">
        <v>13059900</v>
      </c>
      <c r="D79" s="94">
        <f t="shared" si="2"/>
        <v>-1.1021543968436798E-2</v>
      </c>
      <c r="E79" s="92">
        <f t="shared" si="3"/>
        <v>111.58040871650741</v>
      </c>
      <c r="F79" s="91"/>
      <c r="G79" s="91"/>
      <c r="H79" s="91"/>
      <c r="I79" s="91"/>
      <c r="J79" s="91"/>
      <c r="K79" s="91"/>
      <c r="L79" s="91"/>
      <c r="M79" s="91"/>
      <c r="N79" s="91"/>
      <c r="O79" s="91"/>
      <c r="P79" s="91"/>
      <c r="Q79" s="91"/>
      <c r="R79" s="91"/>
      <c r="S79" s="91"/>
      <c r="T79" s="91"/>
      <c r="U79" s="91"/>
      <c r="V79" s="91"/>
      <c r="W79" s="91"/>
      <c r="X79" s="91"/>
      <c r="Y79" s="91"/>
      <c r="Z79" s="91"/>
    </row>
    <row r="80" spans="1:26" ht="15.75" customHeight="1" x14ac:dyDescent="0.45">
      <c r="A80" s="95">
        <v>44257</v>
      </c>
      <c r="B80" s="91">
        <v>162.41000399999999</v>
      </c>
      <c r="C80" s="91">
        <v>11424600</v>
      </c>
      <c r="D80" s="94">
        <f t="shared" si="2"/>
        <v>5.447935401770021E-3</v>
      </c>
      <c r="E80" s="92">
        <f t="shared" si="3"/>
        <v>112.82390231658022</v>
      </c>
      <c r="F80" s="91"/>
      <c r="G80" s="91"/>
      <c r="H80" s="91"/>
      <c r="I80" s="91"/>
      <c r="J80" s="91"/>
      <c r="K80" s="91"/>
      <c r="L80" s="91"/>
      <c r="M80" s="91"/>
      <c r="N80" s="91"/>
      <c r="O80" s="91"/>
      <c r="P80" s="91"/>
      <c r="Q80" s="91"/>
      <c r="R80" s="91"/>
      <c r="S80" s="91"/>
      <c r="T80" s="91"/>
      <c r="U80" s="91"/>
      <c r="V80" s="91"/>
      <c r="W80" s="91"/>
      <c r="X80" s="91"/>
      <c r="Y80" s="91"/>
      <c r="Z80" s="91"/>
    </row>
    <row r="81" spans="1:26" ht="15.75" customHeight="1" x14ac:dyDescent="0.45">
      <c r="A81" s="95">
        <v>44256</v>
      </c>
      <c r="B81" s="91">
        <v>161.529999</v>
      </c>
      <c r="C81" s="91">
        <v>13828300</v>
      </c>
      <c r="D81" s="94">
        <f t="shared" si="2"/>
        <v>-1.7304184133294376E-3</v>
      </c>
      <c r="E81" s="92">
        <f t="shared" si="3"/>
        <v>112.21257545423927</v>
      </c>
      <c r="F81" s="91"/>
      <c r="G81" s="91"/>
      <c r="H81" s="91"/>
      <c r="I81" s="91"/>
      <c r="J81" s="91"/>
      <c r="K81" s="91"/>
      <c r="L81" s="91"/>
      <c r="M81" s="91"/>
      <c r="N81" s="91"/>
      <c r="O81" s="91"/>
      <c r="P81" s="91"/>
      <c r="Q81" s="91"/>
      <c r="R81" s="91"/>
      <c r="S81" s="91"/>
      <c r="T81" s="91"/>
      <c r="U81" s="91"/>
      <c r="V81" s="91"/>
      <c r="W81" s="91"/>
      <c r="X81" s="91"/>
      <c r="Y81" s="91"/>
      <c r="Z81" s="91"/>
    </row>
    <row r="82" spans="1:26" ht="15.75" customHeight="1" x14ac:dyDescent="0.45">
      <c r="A82" s="95">
        <v>44253</v>
      </c>
      <c r="B82" s="91">
        <v>161.80999800000001</v>
      </c>
      <c r="C82" s="91">
        <v>23730400</v>
      </c>
      <c r="D82" s="94">
        <f t="shared" si="2"/>
        <v>-2.4182902127123929E-2</v>
      </c>
      <c r="E82" s="92">
        <f t="shared" si="3"/>
        <v>112.40708674693488</v>
      </c>
      <c r="F82" s="91"/>
      <c r="G82" s="91"/>
      <c r="H82" s="91"/>
      <c r="I82" s="91"/>
      <c r="J82" s="91"/>
      <c r="K82" s="91"/>
      <c r="L82" s="91"/>
      <c r="M82" s="91"/>
      <c r="N82" s="91"/>
      <c r="O82" s="91"/>
      <c r="P82" s="91"/>
      <c r="Q82" s="91"/>
      <c r="R82" s="91"/>
      <c r="S82" s="91"/>
      <c r="T82" s="91"/>
      <c r="U82" s="91"/>
      <c r="V82" s="91"/>
      <c r="W82" s="91"/>
      <c r="X82" s="91"/>
      <c r="Y82" s="91"/>
      <c r="Z82" s="91"/>
    </row>
    <row r="83" spans="1:26" ht="15.75" customHeight="1" x14ac:dyDescent="0.45">
      <c r="A83" s="95">
        <v>44252</v>
      </c>
      <c r="B83" s="91">
        <v>165.820007</v>
      </c>
      <c r="C83" s="91">
        <v>16359400</v>
      </c>
      <c r="D83" s="94">
        <f t="shared" si="2"/>
        <v>-1.8816526627218888E-2</v>
      </c>
      <c r="E83" s="92">
        <f t="shared" si="3"/>
        <v>115.19278253267359</v>
      </c>
      <c r="F83" s="91"/>
      <c r="G83" s="91"/>
      <c r="H83" s="91"/>
      <c r="I83" s="91"/>
      <c r="J83" s="91"/>
      <c r="K83" s="91"/>
      <c r="L83" s="91"/>
      <c r="M83" s="91"/>
      <c r="N83" s="91"/>
      <c r="O83" s="91"/>
      <c r="P83" s="91"/>
      <c r="Q83" s="91"/>
      <c r="R83" s="91"/>
      <c r="S83" s="91"/>
      <c r="T83" s="91"/>
      <c r="U83" s="91"/>
      <c r="V83" s="91"/>
      <c r="W83" s="91"/>
      <c r="X83" s="91"/>
      <c r="Y83" s="91"/>
      <c r="Z83" s="91"/>
    </row>
    <row r="84" spans="1:26" ht="15.75" customHeight="1" x14ac:dyDescent="0.45">
      <c r="A84" s="95">
        <v>44251</v>
      </c>
      <c r="B84" s="91">
        <v>169</v>
      </c>
      <c r="C84" s="91">
        <v>8890600</v>
      </c>
      <c r="D84" s="94">
        <f t="shared" si="2"/>
        <v>-7.0952580148775368E-4</v>
      </c>
      <c r="E84" s="92">
        <f t="shared" si="3"/>
        <v>117.40187809798992</v>
      </c>
      <c r="F84" s="91"/>
      <c r="G84" s="91"/>
      <c r="H84" s="91"/>
      <c r="I84" s="91"/>
      <c r="J84" s="91"/>
      <c r="K84" s="91"/>
      <c r="L84" s="91"/>
      <c r="M84" s="91"/>
      <c r="N84" s="91"/>
      <c r="O84" s="91"/>
      <c r="P84" s="91"/>
      <c r="Q84" s="91"/>
      <c r="R84" s="91"/>
      <c r="S84" s="91"/>
      <c r="T84" s="91"/>
      <c r="U84" s="91"/>
      <c r="V84" s="91"/>
      <c r="W84" s="91"/>
      <c r="X84" s="91"/>
      <c r="Y84" s="91"/>
      <c r="Z84" s="91"/>
    </row>
    <row r="85" spans="1:26" ht="15.75" customHeight="1" x14ac:dyDescent="0.45">
      <c r="A85" s="95">
        <v>44250</v>
      </c>
      <c r="B85" s="91">
        <v>169.11999499999999</v>
      </c>
      <c r="C85" s="91">
        <v>8616800</v>
      </c>
      <c r="D85" s="94">
        <f t="shared" si="2"/>
        <v>-2.3007492861999435E-3</v>
      </c>
      <c r="E85" s="92">
        <f t="shared" si="3"/>
        <v>117.48523690486783</v>
      </c>
      <c r="F85" s="91"/>
      <c r="G85" s="91"/>
      <c r="H85" s="91"/>
      <c r="I85" s="91"/>
      <c r="J85" s="91"/>
      <c r="K85" s="91"/>
      <c r="L85" s="91"/>
      <c r="M85" s="91"/>
      <c r="N85" s="91"/>
      <c r="O85" s="91"/>
      <c r="P85" s="91"/>
      <c r="Q85" s="91"/>
      <c r="R85" s="91"/>
      <c r="S85" s="91"/>
      <c r="T85" s="91"/>
      <c r="U85" s="91"/>
      <c r="V85" s="91"/>
      <c r="W85" s="91"/>
      <c r="X85" s="91"/>
      <c r="Y85" s="91"/>
      <c r="Z85" s="91"/>
    </row>
    <row r="86" spans="1:26" ht="15.75" customHeight="1" x14ac:dyDescent="0.45">
      <c r="A86" s="95">
        <v>44249</v>
      </c>
      <c r="B86" s="91">
        <v>169.509995</v>
      </c>
      <c r="C86" s="91">
        <v>10072000</v>
      </c>
      <c r="D86" s="94">
        <f t="shared" si="2"/>
        <v>1.4969163971294108E-2</v>
      </c>
      <c r="E86" s="92">
        <f t="shared" si="3"/>
        <v>117.7561643158632</v>
      </c>
      <c r="F86" s="91"/>
      <c r="G86" s="91"/>
      <c r="H86" s="91"/>
      <c r="I86" s="91"/>
      <c r="J86" s="91"/>
      <c r="K86" s="91"/>
      <c r="L86" s="91"/>
      <c r="M86" s="91"/>
      <c r="N86" s="91"/>
      <c r="O86" s="91"/>
      <c r="P86" s="91"/>
      <c r="Q86" s="91"/>
      <c r="R86" s="91"/>
      <c r="S86" s="91"/>
      <c r="T86" s="91"/>
      <c r="U86" s="91"/>
      <c r="V86" s="91"/>
      <c r="W86" s="91"/>
      <c r="X86" s="91"/>
      <c r="Y86" s="91"/>
      <c r="Z86" s="91"/>
    </row>
    <row r="87" spans="1:26" ht="15.75" customHeight="1" x14ac:dyDescent="0.45">
      <c r="A87" s="95">
        <v>44246</v>
      </c>
      <c r="B87" s="91">
        <v>167.009995</v>
      </c>
      <c r="C87" s="91">
        <v>8273500</v>
      </c>
      <c r="D87" s="94">
        <f t="shared" si="2"/>
        <v>4.1485568239545412E-3</v>
      </c>
      <c r="E87" s="92">
        <f t="shared" si="3"/>
        <v>116.01945014281601</v>
      </c>
      <c r="F87" s="91"/>
      <c r="G87" s="91"/>
      <c r="H87" s="91"/>
      <c r="I87" s="91"/>
      <c r="J87" s="91"/>
      <c r="K87" s="91"/>
      <c r="L87" s="91"/>
      <c r="M87" s="91"/>
      <c r="N87" s="91"/>
      <c r="O87" s="91"/>
      <c r="P87" s="91"/>
      <c r="Q87" s="91"/>
      <c r="R87" s="91"/>
      <c r="S87" s="91"/>
      <c r="T87" s="91"/>
      <c r="U87" s="91"/>
      <c r="V87" s="91"/>
      <c r="W87" s="91"/>
      <c r="X87" s="91"/>
      <c r="Y87" s="91"/>
      <c r="Z87" s="91"/>
    </row>
    <row r="88" spans="1:26" ht="15.75" customHeight="1" x14ac:dyDescent="0.45">
      <c r="A88" s="95">
        <v>44245</v>
      </c>
      <c r="B88" s="91">
        <v>166.320007</v>
      </c>
      <c r="C88" s="91">
        <v>7498200</v>
      </c>
      <c r="D88" s="94">
        <f t="shared" si="2"/>
        <v>-6.0091383874305571E-5</v>
      </c>
      <c r="E88" s="92">
        <f t="shared" si="3"/>
        <v>115.54012536728301</v>
      </c>
      <c r="F88" s="91"/>
      <c r="G88" s="91"/>
      <c r="H88" s="91"/>
      <c r="I88" s="91"/>
      <c r="J88" s="91"/>
      <c r="K88" s="91"/>
      <c r="L88" s="91"/>
      <c r="M88" s="91"/>
      <c r="N88" s="91"/>
      <c r="O88" s="91"/>
      <c r="P88" s="91"/>
      <c r="Q88" s="91"/>
      <c r="R88" s="91"/>
      <c r="S88" s="91"/>
      <c r="T88" s="91"/>
      <c r="U88" s="91"/>
      <c r="V88" s="91"/>
      <c r="W88" s="91"/>
      <c r="X88" s="91"/>
      <c r="Y88" s="91"/>
      <c r="Z88" s="91"/>
    </row>
    <row r="89" spans="1:26" ht="15.75" customHeight="1" x14ac:dyDescent="0.45">
      <c r="A89" s="95">
        <v>44244</v>
      </c>
      <c r="B89" s="91">
        <v>166.33000200000001</v>
      </c>
      <c r="C89" s="91">
        <v>11400700</v>
      </c>
      <c r="D89" s="94">
        <f t="shared" si="2"/>
        <v>-1.1352846785756987E-2</v>
      </c>
      <c r="E89" s="92">
        <f t="shared" si="3"/>
        <v>115.54706875054686</v>
      </c>
      <c r="F89" s="91"/>
      <c r="G89" s="91"/>
      <c r="H89" s="91"/>
      <c r="I89" s="91"/>
      <c r="J89" s="91"/>
      <c r="K89" s="91"/>
      <c r="L89" s="91"/>
      <c r="M89" s="91"/>
      <c r="N89" s="91"/>
      <c r="O89" s="91"/>
      <c r="P89" s="91"/>
      <c r="Q89" s="91"/>
      <c r="R89" s="91"/>
      <c r="S89" s="91"/>
      <c r="T89" s="91"/>
      <c r="U89" s="91"/>
      <c r="V89" s="91"/>
      <c r="W89" s="91"/>
      <c r="X89" s="91"/>
      <c r="Y89" s="91"/>
      <c r="Z89" s="91"/>
    </row>
    <row r="90" spans="1:26" ht="15.75" customHeight="1" x14ac:dyDescent="0.45">
      <c r="A90" s="95">
        <v>44243</v>
      </c>
      <c r="B90" s="91">
        <v>168.240005</v>
      </c>
      <c r="C90" s="91">
        <v>14761100</v>
      </c>
      <c r="D90" s="94">
        <f t="shared" si="2"/>
        <v>-1.4353488612648735E-2</v>
      </c>
      <c r="E90" s="92">
        <f t="shared" si="3"/>
        <v>116.87392046281191</v>
      </c>
      <c r="F90" s="91"/>
      <c r="G90" s="91"/>
      <c r="H90" s="91"/>
      <c r="I90" s="91"/>
      <c r="J90" s="91"/>
      <c r="K90" s="91"/>
      <c r="L90" s="91"/>
      <c r="M90" s="91"/>
      <c r="N90" s="91"/>
      <c r="O90" s="91"/>
      <c r="P90" s="91"/>
      <c r="Q90" s="91"/>
      <c r="R90" s="91"/>
      <c r="S90" s="91"/>
      <c r="T90" s="91"/>
      <c r="U90" s="91"/>
      <c r="V90" s="91"/>
      <c r="W90" s="91"/>
      <c r="X90" s="91"/>
      <c r="Y90" s="91"/>
      <c r="Z90" s="91"/>
    </row>
    <row r="91" spans="1:26" ht="15.75" customHeight="1" x14ac:dyDescent="0.45">
      <c r="A91" s="95">
        <v>44239</v>
      </c>
      <c r="B91" s="91">
        <v>170.69000199999999</v>
      </c>
      <c r="C91" s="91">
        <v>6018900</v>
      </c>
      <c r="D91" s="94">
        <f t="shared" si="2"/>
        <v>-3.0372348504138502E-3</v>
      </c>
      <c r="E91" s="92">
        <f t="shared" si="3"/>
        <v>118.57589826834113</v>
      </c>
      <c r="F91" s="91"/>
      <c r="G91" s="91"/>
      <c r="H91" s="91"/>
      <c r="I91" s="91"/>
      <c r="J91" s="91"/>
      <c r="K91" s="91"/>
      <c r="L91" s="91"/>
      <c r="M91" s="91"/>
      <c r="N91" s="91"/>
      <c r="O91" s="91"/>
      <c r="P91" s="91"/>
      <c r="Q91" s="91"/>
      <c r="R91" s="91"/>
      <c r="S91" s="91"/>
      <c r="T91" s="91"/>
      <c r="U91" s="91"/>
      <c r="V91" s="91"/>
      <c r="W91" s="91"/>
      <c r="X91" s="91"/>
      <c r="Y91" s="91"/>
      <c r="Z91" s="91"/>
    </row>
    <row r="92" spans="1:26" ht="15.75" customHeight="1" x14ac:dyDescent="0.45">
      <c r="A92" s="95">
        <v>44238</v>
      </c>
      <c r="B92" s="91">
        <v>171.21000699999999</v>
      </c>
      <c r="C92" s="91">
        <v>5994500</v>
      </c>
      <c r="D92" s="94">
        <f t="shared" si="2"/>
        <v>-8.6850786822098014E-3</v>
      </c>
      <c r="E92" s="92">
        <f t="shared" si="3"/>
        <v>118.9371382897633</v>
      </c>
      <c r="F92" s="91"/>
      <c r="G92" s="91"/>
      <c r="H92" s="91"/>
      <c r="I92" s="91"/>
      <c r="J92" s="91"/>
      <c r="K92" s="91"/>
      <c r="L92" s="91"/>
      <c r="M92" s="91"/>
      <c r="N92" s="91"/>
      <c r="O92" s="91"/>
      <c r="P92" s="91"/>
      <c r="Q92" s="91"/>
      <c r="R92" s="91"/>
      <c r="S92" s="91"/>
      <c r="T92" s="91"/>
      <c r="U92" s="91"/>
      <c r="V92" s="91"/>
      <c r="W92" s="91"/>
      <c r="X92" s="91"/>
      <c r="Y92" s="91"/>
      <c r="Z92" s="91"/>
    </row>
    <row r="93" spans="1:26" ht="15.75" customHeight="1" x14ac:dyDescent="0.45">
      <c r="A93" s="95">
        <v>44237</v>
      </c>
      <c r="B93" s="91">
        <v>172.71000699999999</v>
      </c>
      <c r="C93" s="91">
        <v>6112800</v>
      </c>
      <c r="D93" s="94">
        <f t="shared" si="2"/>
        <v>3.661116879810189E-3</v>
      </c>
      <c r="E93" s="92">
        <f t="shared" si="3"/>
        <v>119.97916679359162</v>
      </c>
      <c r="F93" s="91"/>
      <c r="G93" s="91"/>
      <c r="H93" s="91"/>
      <c r="I93" s="91"/>
      <c r="J93" s="91"/>
      <c r="K93" s="91"/>
      <c r="L93" s="91"/>
      <c r="M93" s="91"/>
      <c r="N93" s="91"/>
      <c r="O93" s="91"/>
      <c r="P93" s="91"/>
      <c r="Q93" s="91"/>
      <c r="R93" s="91"/>
      <c r="S93" s="91"/>
      <c r="T93" s="91"/>
      <c r="U93" s="91"/>
      <c r="V93" s="91"/>
      <c r="W93" s="91"/>
      <c r="X93" s="91"/>
      <c r="Y93" s="91"/>
      <c r="Z93" s="91"/>
    </row>
    <row r="94" spans="1:26" ht="15.75" customHeight="1" x14ac:dyDescent="0.45">
      <c r="A94" s="95">
        <v>44236</v>
      </c>
      <c r="B94" s="91">
        <v>172.08000200000001</v>
      </c>
      <c r="C94" s="91">
        <v>5131800</v>
      </c>
      <c r="D94" s="94">
        <f t="shared" si="2"/>
        <v>3.2649136365459075E-3</v>
      </c>
      <c r="E94" s="92">
        <f t="shared" si="3"/>
        <v>119.5415113485554</v>
      </c>
      <c r="F94" s="91"/>
      <c r="G94" s="91"/>
      <c r="H94" s="91"/>
      <c r="I94" s="91"/>
      <c r="J94" s="91"/>
      <c r="K94" s="91"/>
      <c r="L94" s="91"/>
      <c r="M94" s="91"/>
      <c r="N94" s="91"/>
      <c r="O94" s="91"/>
      <c r="P94" s="91"/>
      <c r="Q94" s="91"/>
      <c r="R94" s="91"/>
      <c r="S94" s="91"/>
      <c r="T94" s="91"/>
      <c r="U94" s="91"/>
      <c r="V94" s="91"/>
      <c r="W94" s="91"/>
      <c r="X94" s="91"/>
      <c r="Y94" s="91"/>
      <c r="Z94" s="91"/>
    </row>
    <row r="95" spans="1:26" ht="15.75" customHeight="1" x14ac:dyDescent="0.45">
      <c r="A95" s="95">
        <v>44235</v>
      </c>
      <c r="B95" s="91">
        <v>171.520004</v>
      </c>
      <c r="C95" s="91">
        <v>6887500</v>
      </c>
      <c r="D95" s="94">
        <f t="shared" si="2"/>
        <v>1.0070113775044076E-2</v>
      </c>
      <c r="E95" s="92">
        <f t="shared" si="3"/>
        <v>119.15248876316417</v>
      </c>
      <c r="F95" s="91"/>
      <c r="G95" s="91"/>
      <c r="H95" s="91"/>
      <c r="I95" s="91"/>
      <c r="J95" s="91"/>
      <c r="K95" s="91"/>
      <c r="L95" s="91"/>
      <c r="M95" s="91"/>
      <c r="N95" s="91"/>
      <c r="O95" s="91"/>
      <c r="P95" s="91"/>
      <c r="Q95" s="91"/>
      <c r="R95" s="91"/>
      <c r="S95" s="91"/>
      <c r="T95" s="91"/>
      <c r="U95" s="91"/>
      <c r="V95" s="91"/>
      <c r="W95" s="91"/>
      <c r="X95" s="91"/>
      <c r="Y95" s="91"/>
      <c r="Z95" s="91"/>
    </row>
    <row r="96" spans="1:26" ht="15.75" customHeight="1" x14ac:dyDescent="0.45">
      <c r="A96" s="95">
        <v>44232</v>
      </c>
      <c r="B96" s="91">
        <v>169.80999800000001</v>
      </c>
      <c r="C96" s="91">
        <v>6538500</v>
      </c>
      <c r="D96" s="94">
        <f t="shared" si="2"/>
        <v>9.8721621125958947E-3</v>
      </c>
      <c r="E96" s="92">
        <f t="shared" si="3"/>
        <v>117.96457210068587</v>
      </c>
      <c r="F96" s="91"/>
      <c r="G96" s="91"/>
      <c r="H96" s="91"/>
      <c r="I96" s="91"/>
      <c r="J96" s="91"/>
      <c r="K96" s="91"/>
      <c r="L96" s="91"/>
      <c r="M96" s="91"/>
      <c r="N96" s="91"/>
      <c r="O96" s="91"/>
      <c r="P96" s="91"/>
      <c r="Q96" s="91"/>
      <c r="R96" s="91"/>
      <c r="S96" s="91"/>
      <c r="T96" s="91"/>
      <c r="U96" s="91"/>
      <c r="V96" s="91"/>
      <c r="W96" s="91"/>
      <c r="X96" s="91"/>
      <c r="Y96" s="91"/>
      <c r="Z96" s="91"/>
    </row>
    <row r="97" spans="1:26" ht="15.75" customHeight="1" x14ac:dyDescent="0.45">
      <c r="A97" s="95">
        <v>44231</v>
      </c>
      <c r="B97" s="91">
        <v>168.14999399999999</v>
      </c>
      <c r="C97" s="91">
        <v>13736600</v>
      </c>
      <c r="D97" s="94">
        <f t="shared" si="2"/>
        <v>-2.1530473499081659E-2</v>
      </c>
      <c r="E97" s="92">
        <f t="shared" si="3"/>
        <v>116.81139111103984</v>
      </c>
      <c r="F97" s="91"/>
      <c r="G97" s="91"/>
      <c r="H97" s="91"/>
      <c r="I97" s="91"/>
      <c r="J97" s="91"/>
      <c r="K97" s="91"/>
      <c r="L97" s="91"/>
      <c r="M97" s="91"/>
      <c r="N97" s="91"/>
      <c r="O97" s="91"/>
      <c r="P97" s="91"/>
      <c r="Q97" s="91"/>
      <c r="R97" s="91"/>
      <c r="S97" s="91"/>
      <c r="T97" s="91"/>
      <c r="U97" s="91"/>
      <c r="V97" s="91"/>
      <c r="W97" s="91"/>
      <c r="X97" s="91"/>
      <c r="Y97" s="91"/>
      <c r="Z97" s="91"/>
    </row>
    <row r="98" spans="1:26" ht="15.75" customHeight="1" x14ac:dyDescent="0.45">
      <c r="A98" s="95">
        <v>44230</v>
      </c>
      <c r="B98" s="91">
        <v>171.85000600000001</v>
      </c>
      <c r="C98" s="91">
        <v>4658100</v>
      </c>
      <c r="D98" s="94">
        <f t="shared" si="2"/>
        <v>-1.510632726101746E-3</v>
      </c>
      <c r="E98" s="92">
        <f t="shared" si="3"/>
        <v>119.38173642337773</v>
      </c>
      <c r="F98" s="91"/>
      <c r="G98" s="91"/>
      <c r="H98" s="91"/>
      <c r="I98" s="91"/>
      <c r="J98" s="91"/>
      <c r="K98" s="91"/>
      <c r="L98" s="91"/>
      <c r="M98" s="91"/>
      <c r="N98" s="91"/>
      <c r="O98" s="91"/>
      <c r="P98" s="91"/>
      <c r="Q98" s="91"/>
      <c r="R98" s="91"/>
      <c r="S98" s="91"/>
      <c r="T98" s="91"/>
      <c r="U98" s="91"/>
      <c r="V98" s="91"/>
      <c r="W98" s="91"/>
      <c r="X98" s="91"/>
      <c r="Y98" s="91"/>
      <c r="Z98" s="91"/>
    </row>
    <row r="99" spans="1:26" ht="15.75" customHeight="1" x14ac:dyDescent="0.45">
      <c r="A99" s="95">
        <v>44229</v>
      </c>
      <c r="B99" s="91">
        <v>172.11000100000001</v>
      </c>
      <c r="C99" s="91">
        <v>7221700</v>
      </c>
      <c r="D99" s="94">
        <f t="shared" si="2"/>
        <v>-1.216779572215565E-2</v>
      </c>
      <c r="E99" s="92">
        <f t="shared" si="3"/>
        <v>119.56235122394629</v>
      </c>
      <c r="F99" s="91"/>
      <c r="G99" s="91"/>
      <c r="H99" s="91"/>
      <c r="I99" s="91"/>
      <c r="J99" s="91"/>
      <c r="K99" s="91"/>
      <c r="L99" s="91"/>
      <c r="M99" s="91"/>
      <c r="N99" s="91"/>
      <c r="O99" s="91"/>
      <c r="P99" s="91"/>
      <c r="Q99" s="91"/>
      <c r="R99" s="91"/>
      <c r="S99" s="91"/>
      <c r="T99" s="91"/>
      <c r="U99" s="91"/>
      <c r="V99" s="91"/>
      <c r="W99" s="91"/>
      <c r="X99" s="91"/>
      <c r="Y99" s="91"/>
      <c r="Z99" s="91"/>
    </row>
    <row r="100" spans="1:26" ht="15.75" customHeight="1" x14ac:dyDescent="0.45">
      <c r="A100" s="95">
        <v>44228</v>
      </c>
      <c r="B100" s="91">
        <v>174.229996</v>
      </c>
      <c r="C100" s="91">
        <v>9105500</v>
      </c>
      <c r="D100" s="94">
        <f t="shared" si="2"/>
        <v>9.3852904849933694E-3</v>
      </c>
      <c r="E100" s="92">
        <f t="shared" si="3"/>
        <v>121.03508136926196</v>
      </c>
      <c r="F100" s="91"/>
      <c r="G100" s="91"/>
      <c r="H100" s="91"/>
      <c r="I100" s="91"/>
      <c r="J100" s="91"/>
      <c r="K100" s="91"/>
      <c r="L100" s="91"/>
      <c r="M100" s="91"/>
      <c r="N100" s="91"/>
      <c r="O100" s="91"/>
      <c r="P100" s="91"/>
      <c r="Q100" s="91"/>
      <c r="R100" s="91"/>
      <c r="S100" s="91"/>
      <c r="T100" s="91"/>
      <c r="U100" s="91"/>
      <c r="V100" s="91"/>
      <c r="W100" s="91"/>
      <c r="X100" s="91"/>
      <c r="Y100" s="91"/>
      <c r="Z100" s="91"/>
    </row>
    <row r="101" spans="1:26" ht="15.75" customHeight="1" x14ac:dyDescent="0.45">
      <c r="A101" s="95">
        <v>44225</v>
      </c>
      <c r="B101" s="91">
        <v>172.61000100000001</v>
      </c>
      <c r="C101" s="91">
        <v>11252800</v>
      </c>
      <c r="D101" s="94">
        <f t="shared" si="2"/>
        <v>-4.0532779034796462E-4</v>
      </c>
      <c r="E101" s="92">
        <f t="shared" si="3"/>
        <v>119.90969405855573</v>
      </c>
      <c r="F101" s="91"/>
      <c r="G101" s="91"/>
      <c r="H101" s="91"/>
      <c r="I101" s="91"/>
      <c r="J101" s="91"/>
      <c r="K101" s="91"/>
      <c r="L101" s="91"/>
      <c r="M101" s="91"/>
      <c r="N101" s="91"/>
      <c r="O101" s="91"/>
      <c r="P101" s="91"/>
      <c r="Q101" s="91"/>
      <c r="R101" s="91"/>
      <c r="S101" s="91"/>
      <c r="T101" s="91"/>
      <c r="U101" s="91"/>
      <c r="V101" s="91"/>
      <c r="W101" s="91"/>
      <c r="X101" s="91"/>
      <c r="Y101" s="91"/>
      <c r="Z101" s="91"/>
    </row>
    <row r="102" spans="1:26" ht="15.75" customHeight="1" x14ac:dyDescent="0.45">
      <c r="A102" s="95">
        <v>44224</v>
      </c>
      <c r="B102" s="91">
        <v>172.679993</v>
      </c>
      <c r="C102" s="91">
        <v>9392400</v>
      </c>
      <c r="D102" s="94">
        <f t="shared" si="2"/>
        <v>9.2736492169342988E-4</v>
      </c>
      <c r="E102" s="92">
        <f t="shared" si="3"/>
        <v>119.95831649791569</v>
      </c>
      <c r="F102" s="91"/>
      <c r="G102" s="91"/>
      <c r="H102" s="91"/>
      <c r="I102" s="91"/>
      <c r="J102" s="91"/>
      <c r="K102" s="91"/>
      <c r="L102" s="91"/>
      <c r="M102" s="91"/>
      <c r="N102" s="91"/>
      <c r="O102" s="91"/>
      <c r="P102" s="91"/>
      <c r="Q102" s="91"/>
      <c r="R102" s="91"/>
      <c r="S102" s="91"/>
      <c r="T102" s="91"/>
      <c r="U102" s="91"/>
      <c r="V102" s="91"/>
      <c r="W102" s="91"/>
      <c r="X102" s="91"/>
      <c r="Y102" s="91"/>
      <c r="Z102" s="91"/>
    </row>
    <row r="103" spans="1:26" ht="15.75" customHeight="1" x14ac:dyDescent="0.45">
      <c r="A103" s="95">
        <v>44223</v>
      </c>
      <c r="B103" s="91">
        <v>172.520004</v>
      </c>
      <c r="C103" s="91">
        <v>9036500</v>
      </c>
      <c r="D103" s="94">
        <f t="shared" si="2"/>
        <v>-6.3356239585192764E-3</v>
      </c>
      <c r="E103" s="92">
        <f t="shared" si="3"/>
        <v>119.84717443238303</v>
      </c>
      <c r="F103" s="91"/>
      <c r="G103" s="91"/>
      <c r="H103" s="91"/>
      <c r="I103" s="91"/>
      <c r="J103" s="91"/>
      <c r="K103" s="91"/>
      <c r="L103" s="91"/>
      <c r="M103" s="91"/>
      <c r="N103" s="91"/>
      <c r="O103" s="91"/>
      <c r="P103" s="91"/>
      <c r="Q103" s="91"/>
      <c r="R103" s="91"/>
      <c r="S103" s="91"/>
      <c r="T103" s="91"/>
      <c r="U103" s="91"/>
      <c r="V103" s="91"/>
      <c r="W103" s="91"/>
      <c r="X103" s="91"/>
      <c r="Y103" s="91"/>
      <c r="Z103" s="91"/>
    </row>
    <row r="104" spans="1:26" ht="15.75" customHeight="1" x14ac:dyDescent="0.45">
      <c r="A104" s="95">
        <v>44222</v>
      </c>
      <c r="B104" s="91">
        <v>173.61999499999999</v>
      </c>
      <c r="C104" s="91">
        <v>4685600</v>
      </c>
      <c r="D104" s="94">
        <f t="shared" si="2"/>
        <v>-2.4706003595990067E-3</v>
      </c>
      <c r="E104" s="92">
        <f t="shared" si="3"/>
        <v>120.61132241635276</v>
      </c>
      <c r="F104" s="91"/>
      <c r="G104" s="91"/>
      <c r="H104" s="91"/>
      <c r="I104" s="91"/>
      <c r="J104" s="91"/>
      <c r="K104" s="91"/>
      <c r="L104" s="91"/>
      <c r="M104" s="91"/>
      <c r="N104" s="91"/>
      <c r="O104" s="91"/>
      <c r="P104" s="91"/>
      <c r="Q104" s="91"/>
      <c r="R104" s="91"/>
      <c r="S104" s="91"/>
      <c r="T104" s="91"/>
      <c r="U104" s="91"/>
      <c r="V104" s="91"/>
      <c r="W104" s="91"/>
      <c r="X104" s="91"/>
      <c r="Y104" s="91"/>
      <c r="Z104" s="91"/>
    </row>
    <row r="105" spans="1:26" ht="15.75" customHeight="1" x14ac:dyDescent="0.45">
      <c r="A105" s="95">
        <v>44221</v>
      </c>
      <c r="B105" s="91">
        <v>174.050003</v>
      </c>
      <c r="C105" s="91">
        <v>5936800</v>
      </c>
      <c r="D105" s="94">
        <f t="shared" si="2"/>
        <v>8.626164759959476E-4</v>
      </c>
      <c r="E105" s="92">
        <f t="shared" si="3"/>
        <v>120.91004281160224</v>
      </c>
      <c r="F105" s="91"/>
      <c r="G105" s="91"/>
      <c r="H105" s="91"/>
      <c r="I105" s="91"/>
      <c r="J105" s="91"/>
      <c r="K105" s="91"/>
      <c r="L105" s="91"/>
      <c r="M105" s="91"/>
      <c r="N105" s="91"/>
      <c r="O105" s="91"/>
      <c r="P105" s="91"/>
      <c r="Q105" s="91"/>
      <c r="R105" s="91"/>
      <c r="S105" s="91"/>
      <c r="T105" s="91"/>
      <c r="U105" s="91"/>
      <c r="V105" s="91"/>
      <c r="W105" s="91"/>
      <c r="X105" s="91"/>
      <c r="Y105" s="91"/>
      <c r="Z105" s="91"/>
    </row>
    <row r="106" spans="1:26" ht="15.75" customHeight="1" x14ac:dyDescent="0.45">
      <c r="A106" s="95">
        <v>44218</v>
      </c>
      <c r="B106" s="91">
        <v>173.89999399999999</v>
      </c>
      <c r="C106" s="91">
        <v>7269600</v>
      </c>
      <c r="D106" s="94">
        <f t="shared" si="2"/>
        <v>-7.8731458687423261E-3</v>
      </c>
      <c r="E106" s="92">
        <f t="shared" si="3"/>
        <v>120.80583370904839</v>
      </c>
      <c r="F106" s="91"/>
      <c r="G106" s="91"/>
      <c r="H106" s="91"/>
      <c r="I106" s="91"/>
      <c r="J106" s="91"/>
      <c r="K106" s="91"/>
      <c r="L106" s="91"/>
      <c r="M106" s="91"/>
      <c r="N106" s="91"/>
      <c r="O106" s="91"/>
      <c r="P106" s="91"/>
      <c r="Q106" s="91"/>
      <c r="R106" s="91"/>
      <c r="S106" s="91"/>
      <c r="T106" s="91"/>
      <c r="U106" s="91"/>
      <c r="V106" s="91"/>
      <c r="W106" s="91"/>
      <c r="X106" s="91"/>
      <c r="Y106" s="91"/>
      <c r="Z106" s="91"/>
    </row>
    <row r="107" spans="1:26" ht="15.75" customHeight="1" x14ac:dyDescent="0.45">
      <c r="A107" s="95">
        <v>44217</v>
      </c>
      <c r="B107" s="91">
        <v>175.279999</v>
      </c>
      <c r="C107" s="91">
        <v>7246800</v>
      </c>
      <c r="D107" s="94">
        <f t="shared" si="2"/>
        <v>-6.2717373069820503E-4</v>
      </c>
      <c r="E107" s="92">
        <f t="shared" si="3"/>
        <v>121.76450340599878</v>
      </c>
      <c r="F107" s="91"/>
      <c r="G107" s="91"/>
      <c r="H107" s="91"/>
      <c r="I107" s="91"/>
      <c r="J107" s="91"/>
      <c r="K107" s="91"/>
      <c r="L107" s="91"/>
      <c r="M107" s="91"/>
      <c r="N107" s="91"/>
      <c r="O107" s="91"/>
      <c r="P107" s="91"/>
      <c r="Q107" s="91"/>
      <c r="R107" s="91"/>
      <c r="S107" s="91"/>
      <c r="T107" s="91"/>
      <c r="U107" s="91"/>
      <c r="V107" s="91"/>
      <c r="W107" s="91"/>
      <c r="X107" s="91"/>
      <c r="Y107" s="91"/>
      <c r="Z107" s="91"/>
    </row>
    <row r="108" spans="1:26" ht="15.75" customHeight="1" x14ac:dyDescent="0.45">
      <c r="A108" s="95">
        <v>44216</v>
      </c>
      <c r="B108" s="91">
        <v>175.38999899999999</v>
      </c>
      <c r="C108" s="91">
        <v>9456000</v>
      </c>
      <c r="D108" s="94">
        <f t="shared" si="2"/>
        <v>1.6282286287144565E-2</v>
      </c>
      <c r="E108" s="92">
        <f t="shared" si="3"/>
        <v>121.84091882961285</v>
      </c>
      <c r="F108" s="91"/>
      <c r="G108" s="91"/>
      <c r="H108" s="91"/>
      <c r="I108" s="91"/>
      <c r="J108" s="91"/>
      <c r="K108" s="91"/>
      <c r="L108" s="91"/>
      <c r="M108" s="91"/>
      <c r="N108" s="91"/>
      <c r="O108" s="91"/>
      <c r="P108" s="91"/>
      <c r="Q108" s="91"/>
      <c r="R108" s="91"/>
      <c r="S108" s="91"/>
      <c r="T108" s="91"/>
      <c r="U108" s="91"/>
      <c r="V108" s="91"/>
      <c r="W108" s="91"/>
      <c r="X108" s="91"/>
      <c r="Y108" s="91"/>
      <c r="Z108" s="91"/>
    </row>
    <row r="109" spans="1:26" ht="15.75" customHeight="1" x14ac:dyDescent="0.45">
      <c r="A109" s="95">
        <v>44215</v>
      </c>
      <c r="B109" s="91">
        <v>172.58000200000001</v>
      </c>
      <c r="C109" s="91">
        <v>7485700</v>
      </c>
      <c r="D109" s="94">
        <f t="shared" si="2"/>
        <v>8.4730728547572909E-3</v>
      </c>
      <c r="E109" s="92">
        <f t="shared" si="3"/>
        <v>119.88885418316482</v>
      </c>
      <c r="F109" s="91"/>
      <c r="G109" s="91"/>
      <c r="H109" s="91"/>
      <c r="I109" s="91"/>
      <c r="J109" s="91"/>
      <c r="K109" s="91"/>
      <c r="L109" s="91"/>
      <c r="M109" s="91"/>
      <c r="N109" s="91"/>
      <c r="O109" s="91"/>
      <c r="P109" s="91"/>
      <c r="Q109" s="91"/>
      <c r="R109" s="91"/>
      <c r="S109" s="91"/>
      <c r="T109" s="91"/>
      <c r="U109" s="91"/>
      <c r="V109" s="91"/>
      <c r="W109" s="91"/>
      <c r="X109" s="91"/>
      <c r="Y109" s="91"/>
      <c r="Z109" s="91"/>
    </row>
    <row r="110" spans="1:26" ht="15.75" customHeight="1" x14ac:dyDescent="0.45">
      <c r="A110" s="95">
        <v>44211</v>
      </c>
      <c r="B110" s="91">
        <v>171.13000500000001</v>
      </c>
      <c r="C110" s="91">
        <v>16172500</v>
      </c>
      <c r="D110" s="94">
        <f t="shared" si="2"/>
        <v>-1.2407629342149229E-2</v>
      </c>
      <c r="E110" s="92">
        <f t="shared" si="3"/>
        <v>118.88156204685448</v>
      </c>
      <c r="F110" s="91"/>
      <c r="G110" s="91"/>
      <c r="H110" s="91"/>
      <c r="I110" s="91"/>
      <c r="J110" s="91"/>
      <c r="K110" s="91"/>
      <c r="L110" s="91"/>
      <c r="M110" s="91"/>
      <c r="N110" s="91"/>
      <c r="O110" s="91"/>
      <c r="P110" s="91"/>
      <c r="Q110" s="91"/>
      <c r="R110" s="91"/>
      <c r="S110" s="91"/>
      <c r="T110" s="91"/>
      <c r="U110" s="91"/>
      <c r="V110" s="91"/>
      <c r="W110" s="91"/>
      <c r="X110" s="91"/>
      <c r="Y110" s="91"/>
      <c r="Z110" s="91"/>
    </row>
    <row r="111" spans="1:26" ht="15.75" customHeight="1" x14ac:dyDescent="0.45">
      <c r="A111" s="95">
        <v>44210</v>
      </c>
      <c r="B111" s="91">
        <v>173.279999</v>
      </c>
      <c r="C111" s="91">
        <v>13522700</v>
      </c>
      <c r="D111" s="94">
        <f t="shared" si="2"/>
        <v>-5.1909789811077633E-4</v>
      </c>
      <c r="E111" s="92">
        <f t="shared" si="3"/>
        <v>120.37513206756104</v>
      </c>
      <c r="F111" s="91"/>
      <c r="G111" s="91"/>
      <c r="H111" s="91"/>
      <c r="I111" s="91"/>
      <c r="J111" s="91"/>
      <c r="K111" s="91"/>
      <c r="L111" s="91"/>
      <c r="M111" s="91"/>
      <c r="N111" s="91"/>
      <c r="O111" s="91"/>
      <c r="P111" s="91"/>
      <c r="Q111" s="91"/>
      <c r="R111" s="91"/>
      <c r="S111" s="91"/>
      <c r="T111" s="91"/>
      <c r="U111" s="91"/>
      <c r="V111" s="91"/>
      <c r="W111" s="91"/>
      <c r="X111" s="91"/>
      <c r="Y111" s="91"/>
      <c r="Z111" s="91"/>
    </row>
    <row r="112" spans="1:26" ht="15.75" customHeight="1" x14ac:dyDescent="0.45">
      <c r="A112" s="95">
        <v>44209</v>
      </c>
      <c r="B112" s="91">
        <v>173.36999499999999</v>
      </c>
      <c r="C112" s="91">
        <v>14110300</v>
      </c>
      <c r="D112" s="94">
        <f t="shared" si="2"/>
        <v>-4.3073743483624805E-3</v>
      </c>
      <c r="E112" s="92">
        <f t="shared" si="3"/>
        <v>120.43765099904805</v>
      </c>
      <c r="F112" s="91"/>
      <c r="G112" s="91"/>
      <c r="H112" s="91"/>
      <c r="I112" s="91"/>
      <c r="J112" s="91"/>
      <c r="K112" s="91"/>
      <c r="L112" s="91"/>
      <c r="M112" s="91"/>
      <c r="N112" s="91"/>
      <c r="O112" s="91"/>
      <c r="P112" s="91"/>
      <c r="Q112" s="91"/>
      <c r="R112" s="91"/>
      <c r="S112" s="91"/>
      <c r="T112" s="91"/>
      <c r="U112" s="91"/>
      <c r="V112" s="91"/>
      <c r="W112" s="91"/>
      <c r="X112" s="91"/>
      <c r="Y112" s="91"/>
      <c r="Z112" s="91"/>
    </row>
    <row r="113" spans="1:26" ht="15.75" customHeight="1" x14ac:dyDescent="0.45">
      <c r="A113" s="95">
        <v>44208</v>
      </c>
      <c r="B113" s="91">
        <v>174.11999499999999</v>
      </c>
      <c r="C113" s="91">
        <v>9798500</v>
      </c>
      <c r="D113" s="94">
        <f t="shared" si="2"/>
        <v>6.4739595375722381E-3</v>
      </c>
      <c r="E113" s="92">
        <f t="shared" si="3"/>
        <v>120.9586652509622</v>
      </c>
      <c r="F113" s="91"/>
      <c r="G113" s="91"/>
      <c r="H113" s="91"/>
      <c r="I113" s="91"/>
      <c r="J113" s="91"/>
      <c r="K113" s="91"/>
      <c r="L113" s="91"/>
      <c r="M113" s="91"/>
      <c r="N113" s="91"/>
      <c r="O113" s="91"/>
      <c r="P113" s="91"/>
      <c r="Q113" s="91"/>
      <c r="R113" s="91"/>
      <c r="S113" s="91"/>
      <c r="T113" s="91"/>
      <c r="U113" s="91"/>
      <c r="V113" s="91"/>
      <c r="W113" s="91"/>
      <c r="X113" s="91"/>
      <c r="Y113" s="91"/>
      <c r="Z113" s="91"/>
    </row>
    <row r="114" spans="1:26" ht="15.75" customHeight="1" x14ac:dyDescent="0.45">
      <c r="A114" s="95">
        <v>44207</v>
      </c>
      <c r="B114" s="91">
        <v>173</v>
      </c>
      <c r="C114" s="91">
        <v>8571400</v>
      </c>
      <c r="D114" s="94">
        <f t="shared" si="2"/>
        <v>-1.961439989879854E-3</v>
      </c>
      <c r="E114" s="92">
        <f t="shared" si="3"/>
        <v>120.1806207748654</v>
      </c>
      <c r="F114" s="91"/>
      <c r="G114" s="91"/>
      <c r="H114" s="91"/>
      <c r="I114" s="91"/>
      <c r="J114" s="91"/>
      <c r="K114" s="91"/>
      <c r="L114" s="91"/>
      <c r="M114" s="91"/>
      <c r="N114" s="91"/>
      <c r="O114" s="91"/>
      <c r="P114" s="91"/>
      <c r="Q114" s="91"/>
      <c r="R114" s="91"/>
      <c r="S114" s="91"/>
      <c r="T114" s="91"/>
      <c r="U114" s="91"/>
      <c r="V114" s="91"/>
      <c r="W114" s="91"/>
      <c r="X114" s="91"/>
      <c r="Y114" s="91"/>
      <c r="Z114" s="91"/>
    </row>
    <row r="115" spans="1:26" ht="15.75" customHeight="1" x14ac:dyDescent="0.45">
      <c r="A115" s="95">
        <v>44204</v>
      </c>
      <c r="B115" s="91">
        <v>173.33999600000001</v>
      </c>
      <c r="C115" s="91">
        <v>24399900</v>
      </c>
      <c r="D115" s="94">
        <f t="shared" si="2"/>
        <v>-3.4209940588587839E-2</v>
      </c>
      <c r="E115" s="92">
        <f t="shared" si="3"/>
        <v>120.41681112365715</v>
      </c>
      <c r="F115" s="91"/>
      <c r="G115" s="91"/>
      <c r="H115" s="91"/>
      <c r="I115" s="91"/>
      <c r="J115" s="91"/>
      <c r="K115" s="91"/>
      <c r="L115" s="91"/>
      <c r="M115" s="91"/>
      <c r="N115" s="91"/>
      <c r="O115" s="91"/>
      <c r="P115" s="91"/>
      <c r="Q115" s="91"/>
      <c r="R115" s="91"/>
      <c r="S115" s="91"/>
      <c r="T115" s="91"/>
      <c r="U115" s="91"/>
      <c r="V115" s="91"/>
      <c r="W115" s="91"/>
      <c r="X115" s="91"/>
      <c r="Y115" s="91"/>
      <c r="Z115" s="91"/>
    </row>
    <row r="116" spans="1:26" ht="15.75" customHeight="1" x14ac:dyDescent="0.45">
      <c r="A116" s="95">
        <v>44203</v>
      </c>
      <c r="B116" s="91">
        <v>179.479996</v>
      </c>
      <c r="C116" s="91">
        <v>7110200</v>
      </c>
      <c r="D116" s="94">
        <f t="shared" si="2"/>
        <v>-2.3346193107710578E-3</v>
      </c>
      <c r="E116" s="92">
        <f t="shared" si="3"/>
        <v>124.68218113266104</v>
      </c>
      <c r="F116" s="91"/>
      <c r="G116" s="91"/>
      <c r="H116" s="91"/>
      <c r="I116" s="91"/>
      <c r="J116" s="91"/>
      <c r="K116" s="91"/>
      <c r="L116" s="91"/>
      <c r="M116" s="91"/>
      <c r="N116" s="91"/>
      <c r="O116" s="91"/>
      <c r="P116" s="91"/>
      <c r="Q116" s="91"/>
      <c r="R116" s="91"/>
      <c r="S116" s="91"/>
      <c r="T116" s="91"/>
      <c r="U116" s="91"/>
      <c r="V116" s="91"/>
      <c r="W116" s="91"/>
      <c r="X116" s="91"/>
      <c r="Y116" s="91"/>
      <c r="Z116" s="91"/>
    </row>
    <row r="117" spans="1:26" ht="15.75" customHeight="1" x14ac:dyDescent="0.45">
      <c r="A117" s="95">
        <v>44202</v>
      </c>
      <c r="B117" s="91">
        <v>179.89999399999999</v>
      </c>
      <c r="C117" s="91">
        <v>18453500</v>
      </c>
      <c r="D117" s="94">
        <f t="shared" si="2"/>
        <v>-1.6241051463910194E-2</v>
      </c>
      <c r="E117" s="92">
        <f t="shared" si="3"/>
        <v>124.97394772436164</v>
      </c>
      <c r="F117" s="91"/>
      <c r="G117" s="91"/>
      <c r="H117" s="91"/>
      <c r="I117" s="91"/>
      <c r="J117" s="91"/>
      <c r="K117" s="91"/>
      <c r="L117" s="91"/>
      <c r="M117" s="91"/>
      <c r="N117" s="91"/>
      <c r="O117" s="91"/>
      <c r="P117" s="91"/>
      <c r="Q117" s="91"/>
      <c r="R117" s="91"/>
      <c r="S117" s="91"/>
      <c r="T117" s="91"/>
      <c r="U117" s="91"/>
      <c r="V117" s="91"/>
      <c r="W117" s="91"/>
      <c r="X117" s="91"/>
      <c r="Y117" s="91"/>
      <c r="Z117" s="91"/>
    </row>
    <row r="118" spans="1:26" ht="15.75" customHeight="1" x14ac:dyDescent="0.45">
      <c r="A118" s="95">
        <v>44201</v>
      </c>
      <c r="B118" s="91">
        <v>182.86999499999999</v>
      </c>
      <c r="C118" s="91">
        <v>12718800</v>
      </c>
      <c r="D118" s="94">
        <f t="shared" si="2"/>
        <v>2.9616244944701275E-3</v>
      </c>
      <c r="E118" s="92">
        <f t="shared" si="3"/>
        <v>127.03716485662737</v>
      </c>
      <c r="F118" s="91"/>
      <c r="G118" s="91"/>
      <c r="H118" s="91"/>
      <c r="I118" s="91"/>
      <c r="J118" s="91"/>
      <c r="K118" s="91"/>
      <c r="L118" s="91"/>
      <c r="M118" s="91"/>
      <c r="N118" s="91"/>
      <c r="O118" s="91"/>
      <c r="P118" s="91"/>
      <c r="Q118" s="91"/>
      <c r="R118" s="91"/>
      <c r="S118" s="91"/>
      <c r="T118" s="91"/>
      <c r="U118" s="91"/>
      <c r="V118" s="91"/>
      <c r="W118" s="91"/>
      <c r="X118" s="91"/>
      <c r="Y118" s="91"/>
      <c r="Z118" s="91"/>
    </row>
    <row r="119" spans="1:26" ht="15.75" customHeight="1" x14ac:dyDescent="0.45">
      <c r="A119" s="95">
        <v>44200</v>
      </c>
      <c r="B119" s="91">
        <v>182.33000200000001</v>
      </c>
      <c r="C119" s="91">
        <v>14331400</v>
      </c>
      <c r="D119" s="94">
        <f t="shared" si="2"/>
        <v>2.22583593728507E-2</v>
      </c>
      <c r="E119" s="92">
        <f t="shared" si="3"/>
        <v>126.66203945804887</v>
      </c>
      <c r="F119" s="91"/>
      <c r="G119" s="91"/>
      <c r="H119" s="91"/>
      <c r="I119" s="91"/>
      <c r="J119" s="91"/>
      <c r="K119" s="91"/>
      <c r="L119" s="91"/>
      <c r="M119" s="91"/>
      <c r="N119" s="91"/>
      <c r="O119" s="91"/>
      <c r="P119" s="91"/>
      <c r="Q119" s="91"/>
      <c r="R119" s="91"/>
      <c r="S119" s="91"/>
      <c r="T119" s="91"/>
      <c r="U119" s="91"/>
      <c r="V119" s="91"/>
      <c r="W119" s="91"/>
      <c r="X119" s="91"/>
      <c r="Y119" s="91"/>
      <c r="Z119" s="91"/>
    </row>
    <row r="120" spans="1:26" ht="15.75" customHeight="1" x14ac:dyDescent="0.45">
      <c r="A120" s="95">
        <v>44196</v>
      </c>
      <c r="B120" s="91">
        <v>178.36000100000001</v>
      </c>
      <c r="C120" s="91">
        <v>7540800</v>
      </c>
      <c r="D120" s="94">
        <f t="shared" si="2"/>
        <v>3.7141475022084425E-3</v>
      </c>
      <c r="E120" s="92">
        <f t="shared" si="3"/>
        <v>123.90413665656426</v>
      </c>
      <c r="F120" s="91"/>
      <c r="G120" s="91"/>
      <c r="H120" s="91"/>
      <c r="I120" s="91"/>
      <c r="J120" s="91"/>
      <c r="K120" s="91"/>
      <c r="L120" s="91"/>
      <c r="M120" s="91"/>
      <c r="N120" s="91"/>
      <c r="O120" s="91"/>
      <c r="P120" s="91"/>
      <c r="Q120" s="91"/>
      <c r="R120" s="91"/>
      <c r="S120" s="91"/>
      <c r="T120" s="91"/>
      <c r="U120" s="91"/>
      <c r="V120" s="91"/>
      <c r="W120" s="91"/>
      <c r="X120" s="91"/>
      <c r="Y120" s="91"/>
      <c r="Z120" s="91"/>
    </row>
    <row r="121" spans="1:26" ht="15.75" customHeight="1" x14ac:dyDescent="0.45">
      <c r="A121" s="95">
        <v>44195</v>
      </c>
      <c r="B121" s="91">
        <v>177.699997</v>
      </c>
      <c r="C121" s="91">
        <v>5914000</v>
      </c>
      <c r="D121" s="94">
        <f t="shared" si="2"/>
        <v>7.6551797792396847E-3</v>
      </c>
      <c r="E121" s="92">
        <f t="shared" si="3"/>
        <v>123.44564133613713</v>
      </c>
      <c r="F121" s="91"/>
      <c r="G121" s="91"/>
      <c r="H121" s="91"/>
      <c r="I121" s="91"/>
      <c r="J121" s="91"/>
      <c r="K121" s="91"/>
      <c r="L121" s="91"/>
      <c r="M121" s="91"/>
      <c r="N121" s="91"/>
      <c r="O121" s="91"/>
      <c r="P121" s="91"/>
      <c r="Q121" s="91"/>
      <c r="R121" s="91"/>
      <c r="S121" s="91"/>
      <c r="T121" s="91"/>
      <c r="U121" s="91"/>
      <c r="V121" s="91"/>
      <c r="W121" s="91"/>
      <c r="X121" s="91"/>
      <c r="Y121" s="91"/>
      <c r="Z121" s="91"/>
    </row>
    <row r="122" spans="1:26" ht="15.75" customHeight="1" x14ac:dyDescent="0.45">
      <c r="A122" s="95">
        <v>44194</v>
      </c>
      <c r="B122" s="91">
        <v>176.35000600000001</v>
      </c>
      <c r="C122" s="91">
        <v>5983700</v>
      </c>
      <c r="D122" s="94">
        <f t="shared" si="2"/>
        <v>3.6423594246399738E-3</v>
      </c>
      <c r="E122" s="92">
        <f t="shared" si="3"/>
        <v>122.50782193486268</v>
      </c>
      <c r="F122" s="91"/>
      <c r="G122" s="91"/>
      <c r="H122" s="91"/>
      <c r="I122" s="91"/>
      <c r="J122" s="91"/>
      <c r="K122" s="91"/>
      <c r="L122" s="91"/>
      <c r="M122" s="91"/>
      <c r="N122" s="91"/>
      <c r="O122" s="91"/>
      <c r="P122" s="91"/>
      <c r="Q122" s="91"/>
      <c r="R122" s="91"/>
      <c r="S122" s="91"/>
      <c r="T122" s="91"/>
      <c r="U122" s="91"/>
      <c r="V122" s="91"/>
      <c r="W122" s="91"/>
      <c r="X122" s="91"/>
      <c r="Y122" s="91"/>
      <c r="Z122" s="91"/>
    </row>
    <row r="123" spans="1:26" ht="15.75" customHeight="1" x14ac:dyDescent="0.45">
      <c r="A123" s="95">
        <v>44193</v>
      </c>
      <c r="B123" s="91">
        <v>175.71000699999999</v>
      </c>
      <c r="C123" s="91">
        <v>7778700</v>
      </c>
      <c r="D123" s="94">
        <f t="shared" si="2"/>
        <v>-3.629140789482177E-3</v>
      </c>
      <c r="E123" s="92">
        <f t="shared" si="3"/>
        <v>122.06322380124826</v>
      </c>
      <c r="F123" s="91"/>
      <c r="G123" s="91"/>
      <c r="H123" s="91"/>
      <c r="I123" s="91"/>
      <c r="J123" s="91"/>
      <c r="K123" s="91"/>
      <c r="L123" s="91"/>
      <c r="M123" s="91"/>
      <c r="N123" s="91"/>
      <c r="O123" s="91"/>
      <c r="P123" s="91"/>
      <c r="Q123" s="91"/>
      <c r="R123" s="91"/>
      <c r="S123" s="91"/>
      <c r="T123" s="91"/>
      <c r="U123" s="91"/>
      <c r="V123" s="91"/>
      <c r="W123" s="91"/>
      <c r="X123" s="91"/>
      <c r="Y123" s="91"/>
      <c r="Z123" s="91"/>
    </row>
    <row r="124" spans="1:26" ht="15.75" customHeight="1" x14ac:dyDescent="0.45">
      <c r="A124" s="95">
        <v>44189</v>
      </c>
      <c r="B124" s="91">
        <v>176.35000600000001</v>
      </c>
      <c r="C124" s="91">
        <v>3695400</v>
      </c>
      <c r="D124" s="94">
        <f t="shared" si="2"/>
        <v>3.9852662904162894E-3</v>
      </c>
      <c r="E124" s="92">
        <f t="shared" si="3"/>
        <v>122.50782193486269</v>
      </c>
      <c r="F124" s="91"/>
      <c r="G124" s="91"/>
      <c r="H124" s="91"/>
      <c r="I124" s="91"/>
      <c r="J124" s="91"/>
      <c r="K124" s="91"/>
      <c r="L124" s="91"/>
      <c r="M124" s="91"/>
      <c r="N124" s="91"/>
      <c r="O124" s="91"/>
      <c r="P124" s="91"/>
      <c r="Q124" s="91"/>
      <c r="R124" s="91"/>
      <c r="S124" s="91"/>
      <c r="T124" s="91"/>
      <c r="U124" s="91"/>
      <c r="V124" s="91"/>
      <c r="W124" s="91"/>
      <c r="X124" s="91"/>
      <c r="Y124" s="91"/>
      <c r="Z124" s="91"/>
    </row>
    <row r="125" spans="1:26" ht="15.75" customHeight="1" x14ac:dyDescent="0.45">
      <c r="A125" s="95">
        <v>44188</v>
      </c>
      <c r="B125" s="91">
        <v>175.64999399999999</v>
      </c>
      <c r="C125" s="91">
        <v>6542800</v>
      </c>
      <c r="D125" s="94">
        <f t="shared" si="2"/>
        <v>6.6478822096429635E-3</v>
      </c>
      <c r="E125" s="92">
        <f t="shared" si="3"/>
        <v>122.02153363018144</v>
      </c>
      <c r="F125" s="91"/>
      <c r="G125" s="91"/>
      <c r="H125" s="91"/>
      <c r="I125" s="91"/>
      <c r="J125" s="91"/>
      <c r="K125" s="91"/>
      <c r="L125" s="91"/>
      <c r="M125" s="91"/>
      <c r="N125" s="91"/>
      <c r="O125" s="91"/>
      <c r="P125" s="91"/>
      <c r="Q125" s="91"/>
      <c r="R125" s="91"/>
      <c r="S125" s="91"/>
      <c r="T125" s="91"/>
      <c r="U125" s="91"/>
      <c r="V125" s="91"/>
      <c r="W125" s="91"/>
      <c r="X125" s="91"/>
      <c r="Y125" s="91"/>
      <c r="Z125" s="91"/>
    </row>
    <row r="126" spans="1:26" ht="15.75" customHeight="1" x14ac:dyDescent="0.45">
      <c r="A126" s="95">
        <v>44187</v>
      </c>
      <c r="B126" s="91">
        <v>174.490005</v>
      </c>
      <c r="C126" s="91">
        <v>9442400</v>
      </c>
      <c r="D126" s="94">
        <f t="shared" si="2"/>
        <v>-7.9031155360724803E-3</v>
      </c>
      <c r="E126" s="92">
        <f t="shared" si="3"/>
        <v>121.21570589542989</v>
      </c>
      <c r="F126" s="91"/>
      <c r="G126" s="91"/>
      <c r="H126" s="91"/>
      <c r="I126" s="91"/>
      <c r="J126" s="91"/>
      <c r="K126" s="91"/>
      <c r="L126" s="91"/>
      <c r="M126" s="91"/>
      <c r="N126" s="91"/>
      <c r="O126" s="91"/>
      <c r="P126" s="91"/>
      <c r="Q126" s="91"/>
      <c r="R126" s="91"/>
      <c r="S126" s="91"/>
      <c r="T126" s="91"/>
      <c r="U126" s="91"/>
      <c r="V126" s="91"/>
      <c r="W126" s="91"/>
      <c r="X126" s="91"/>
      <c r="Y126" s="91"/>
      <c r="Z126" s="91"/>
    </row>
    <row r="127" spans="1:26" ht="15.75" customHeight="1" x14ac:dyDescent="0.45">
      <c r="A127" s="95">
        <v>44186</v>
      </c>
      <c r="B127" s="91">
        <v>175.88000500000001</v>
      </c>
      <c r="C127" s="91">
        <v>8168900</v>
      </c>
      <c r="D127" s="94">
        <f t="shared" si="2"/>
        <v>-3.1738664342113587E-3</v>
      </c>
      <c r="E127" s="92">
        <f t="shared" si="3"/>
        <v>122.18131897564413</v>
      </c>
      <c r="F127" s="91"/>
      <c r="G127" s="91"/>
      <c r="H127" s="91"/>
      <c r="I127" s="91"/>
      <c r="J127" s="91"/>
      <c r="K127" s="91"/>
      <c r="L127" s="91"/>
      <c r="M127" s="91"/>
      <c r="N127" s="91"/>
      <c r="O127" s="91"/>
      <c r="P127" s="91"/>
      <c r="Q127" s="91"/>
      <c r="R127" s="91"/>
      <c r="S127" s="91"/>
      <c r="T127" s="91"/>
      <c r="U127" s="91"/>
      <c r="V127" s="91"/>
      <c r="W127" s="91"/>
      <c r="X127" s="91"/>
      <c r="Y127" s="91"/>
      <c r="Z127" s="91"/>
    </row>
    <row r="128" spans="1:26" ht="15.75" customHeight="1" x14ac:dyDescent="0.45">
      <c r="A128" s="95">
        <v>44183</v>
      </c>
      <c r="B128" s="91">
        <v>176.44000199999999</v>
      </c>
      <c r="C128" s="91">
        <v>6789900</v>
      </c>
      <c r="D128" s="94">
        <f t="shared" si="2"/>
        <v>-1.697425548901621E-3</v>
      </c>
      <c r="E128" s="92">
        <f t="shared" si="3"/>
        <v>122.57034086634968</v>
      </c>
      <c r="F128" s="91"/>
      <c r="G128" s="91"/>
      <c r="H128" s="91"/>
      <c r="I128" s="91"/>
      <c r="J128" s="91"/>
      <c r="K128" s="91"/>
      <c r="L128" s="91"/>
      <c r="M128" s="91"/>
      <c r="N128" s="91"/>
      <c r="O128" s="91"/>
      <c r="P128" s="91"/>
      <c r="Q128" s="91"/>
      <c r="R128" s="91"/>
      <c r="S128" s="91"/>
      <c r="T128" s="91"/>
      <c r="U128" s="91"/>
      <c r="V128" s="91"/>
      <c r="W128" s="91"/>
      <c r="X128" s="91"/>
      <c r="Y128" s="91"/>
      <c r="Z128" s="91"/>
    </row>
    <row r="129" spans="1:26" ht="15.75" customHeight="1" x14ac:dyDescent="0.45">
      <c r="A129" s="95">
        <v>44182</v>
      </c>
      <c r="B129" s="91">
        <v>176.740005</v>
      </c>
      <c r="C129" s="91">
        <v>9475800</v>
      </c>
      <c r="D129" s="94">
        <f t="shared" si="2"/>
        <v>1.0520360566736331E-2</v>
      </c>
      <c r="E129" s="92">
        <f t="shared" si="3"/>
        <v>122.77874865117235</v>
      </c>
      <c r="F129" s="91"/>
      <c r="G129" s="91"/>
      <c r="H129" s="91"/>
      <c r="I129" s="91"/>
      <c r="J129" s="91"/>
      <c r="K129" s="91"/>
      <c r="L129" s="91"/>
      <c r="M129" s="91"/>
      <c r="N129" s="91"/>
      <c r="O129" s="91"/>
      <c r="P129" s="91"/>
      <c r="Q129" s="91"/>
      <c r="R129" s="91"/>
      <c r="S129" s="91"/>
      <c r="T129" s="91"/>
      <c r="U129" s="91"/>
      <c r="V129" s="91"/>
      <c r="W129" s="91"/>
      <c r="X129" s="91"/>
      <c r="Y129" s="91"/>
      <c r="Z129" s="91"/>
    </row>
    <row r="130" spans="1:26" ht="15.75" customHeight="1" x14ac:dyDescent="0.45">
      <c r="A130" s="95">
        <v>44181</v>
      </c>
      <c r="B130" s="91">
        <v>174.89999399999999</v>
      </c>
      <c r="C130" s="91">
        <v>8174700</v>
      </c>
      <c r="D130" s="94">
        <f t="shared" ref="D130:D193" si="4">B130/B131-1</f>
        <v>5.5190984762665263E-3</v>
      </c>
      <c r="E130" s="92">
        <f t="shared" ref="E130:E193" si="5">E131*(1+D130)</f>
        <v>121.50051937826724</v>
      </c>
      <c r="F130" s="91"/>
      <c r="G130" s="91"/>
      <c r="H130" s="91"/>
      <c r="I130" s="91"/>
      <c r="J130" s="91"/>
      <c r="K130" s="91"/>
      <c r="L130" s="91"/>
      <c r="M130" s="91"/>
      <c r="N130" s="91"/>
      <c r="O130" s="91"/>
      <c r="P130" s="91"/>
      <c r="Q130" s="91"/>
      <c r="R130" s="91"/>
      <c r="S130" s="91"/>
      <c r="T130" s="91"/>
      <c r="U130" s="91"/>
      <c r="V130" s="91"/>
      <c r="W130" s="91"/>
      <c r="X130" s="91"/>
      <c r="Y130" s="91"/>
      <c r="Z130" s="91"/>
    </row>
    <row r="131" spans="1:26" ht="15.75" customHeight="1" x14ac:dyDescent="0.45">
      <c r="A131" s="95">
        <v>44180</v>
      </c>
      <c r="B131" s="91">
        <v>173.94000199999999</v>
      </c>
      <c r="C131" s="91">
        <v>6840500</v>
      </c>
      <c r="D131" s="94">
        <f t="shared" si="4"/>
        <v>1.3990958947981191E-2</v>
      </c>
      <c r="E131" s="92">
        <f t="shared" si="5"/>
        <v>120.83362669330248</v>
      </c>
      <c r="F131" s="91"/>
      <c r="G131" s="91"/>
      <c r="H131" s="91"/>
      <c r="I131" s="91"/>
      <c r="J131" s="91"/>
      <c r="K131" s="91"/>
      <c r="L131" s="91"/>
      <c r="M131" s="91"/>
      <c r="N131" s="91"/>
      <c r="O131" s="91"/>
      <c r="P131" s="91"/>
      <c r="Q131" s="91"/>
      <c r="R131" s="91"/>
      <c r="S131" s="91"/>
      <c r="T131" s="91"/>
      <c r="U131" s="91"/>
      <c r="V131" s="91"/>
      <c r="W131" s="91"/>
      <c r="X131" s="91"/>
      <c r="Y131" s="91"/>
      <c r="Z131" s="91"/>
    </row>
    <row r="132" spans="1:26" ht="15.75" customHeight="1" x14ac:dyDescent="0.45">
      <c r="A132" s="95">
        <v>44179</v>
      </c>
      <c r="B132" s="91">
        <v>171.53999300000001</v>
      </c>
      <c r="C132" s="91">
        <v>7644400</v>
      </c>
      <c r="D132" s="94">
        <f t="shared" si="4"/>
        <v>-5.507635065579497E-3</v>
      </c>
      <c r="E132" s="92">
        <f t="shared" si="5"/>
        <v>119.16637483500617</v>
      </c>
      <c r="F132" s="91"/>
      <c r="G132" s="91"/>
      <c r="H132" s="91"/>
      <c r="I132" s="91"/>
      <c r="J132" s="91"/>
      <c r="K132" s="91"/>
      <c r="L132" s="91"/>
      <c r="M132" s="91"/>
      <c r="N132" s="91"/>
      <c r="O132" s="91"/>
      <c r="P132" s="91"/>
      <c r="Q132" s="91"/>
      <c r="R132" s="91"/>
      <c r="S132" s="91"/>
      <c r="T132" s="91"/>
      <c r="U132" s="91"/>
      <c r="V132" s="91"/>
      <c r="W132" s="91"/>
      <c r="X132" s="91"/>
      <c r="Y132" s="91"/>
      <c r="Z132" s="91"/>
    </row>
    <row r="133" spans="1:26" ht="15.75" customHeight="1" x14ac:dyDescent="0.45">
      <c r="A133" s="95">
        <v>44176</v>
      </c>
      <c r="B133" s="91">
        <v>172.490005</v>
      </c>
      <c r="C133" s="91">
        <v>6084800</v>
      </c>
      <c r="D133" s="94">
        <f t="shared" si="4"/>
        <v>1.8586687792143675E-3</v>
      </c>
      <c r="E133" s="92">
        <f t="shared" si="5"/>
        <v>119.82633455699212</v>
      </c>
      <c r="F133" s="91"/>
      <c r="G133" s="91"/>
      <c r="H133" s="91"/>
      <c r="I133" s="91"/>
      <c r="J133" s="91"/>
      <c r="K133" s="91"/>
      <c r="L133" s="91"/>
      <c r="M133" s="91"/>
      <c r="N133" s="91"/>
      <c r="O133" s="91"/>
      <c r="P133" s="91"/>
      <c r="Q133" s="91"/>
      <c r="R133" s="91"/>
      <c r="S133" s="91"/>
      <c r="T133" s="91"/>
      <c r="U133" s="91"/>
      <c r="V133" s="91"/>
      <c r="W133" s="91"/>
      <c r="X133" s="91"/>
      <c r="Y133" s="91"/>
      <c r="Z133" s="91"/>
    </row>
    <row r="134" spans="1:26" ht="15.75" customHeight="1" x14ac:dyDescent="0.45">
      <c r="A134" s="95">
        <v>44175</v>
      </c>
      <c r="B134" s="91">
        <v>172.16999799999999</v>
      </c>
      <c r="C134" s="91">
        <v>6564000</v>
      </c>
      <c r="D134" s="94">
        <f t="shared" si="4"/>
        <v>-1.9130550724638651E-3</v>
      </c>
      <c r="E134" s="92">
        <f t="shared" si="5"/>
        <v>119.60403028004239</v>
      </c>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x14ac:dyDescent="0.45">
      <c r="A135" s="95">
        <v>44174</v>
      </c>
      <c r="B135" s="91">
        <v>172.5</v>
      </c>
      <c r="C135" s="91">
        <v>10743200</v>
      </c>
      <c r="D135" s="94">
        <f t="shared" si="4"/>
        <v>-1.7094017094017144E-2</v>
      </c>
      <c r="E135" s="92">
        <f t="shared" si="5"/>
        <v>119.83327794025597</v>
      </c>
      <c r="F135" s="91"/>
      <c r="G135" s="91"/>
      <c r="H135" s="91"/>
      <c r="I135" s="91"/>
      <c r="J135" s="91"/>
      <c r="K135" s="91"/>
      <c r="L135" s="91"/>
      <c r="M135" s="91"/>
      <c r="N135" s="91"/>
      <c r="O135" s="91"/>
      <c r="P135" s="91"/>
      <c r="Q135" s="91"/>
      <c r="R135" s="91"/>
      <c r="S135" s="91"/>
      <c r="T135" s="91"/>
      <c r="U135" s="91"/>
      <c r="V135" s="91"/>
      <c r="W135" s="91"/>
      <c r="X135" s="91"/>
      <c r="Y135" s="91"/>
      <c r="Z135" s="91"/>
    </row>
    <row r="136" spans="1:26" ht="15.75" customHeight="1" x14ac:dyDescent="0.45">
      <c r="A136" s="95">
        <v>44173</v>
      </c>
      <c r="B136" s="91">
        <v>175.5</v>
      </c>
      <c r="C136" s="91">
        <v>6348400</v>
      </c>
      <c r="D136" s="94">
        <f t="shared" si="4"/>
        <v>3.4879124220248414E-3</v>
      </c>
      <c r="E136" s="92">
        <f t="shared" si="5"/>
        <v>121.91733494791259</v>
      </c>
      <c r="F136" s="91"/>
      <c r="G136" s="91"/>
      <c r="H136" s="91"/>
      <c r="I136" s="91"/>
      <c r="J136" s="91"/>
      <c r="K136" s="91"/>
      <c r="L136" s="91"/>
      <c r="M136" s="91"/>
      <c r="N136" s="91"/>
      <c r="O136" s="91"/>
      <c r="P136" s="91"/>
      <c r="Q136" s="91"/>
      <c r="R136" s="91"/>
      <c r="S136" s="91"/>
      <c r="T136" s="91"/>
      <c r="U136" s="91"/>
      <c r="V136" s="91"/>
      <c r="W136" s="91"/>
      <c r="X136" s="91"/>
      <c r="Y136" s="91"/>
      <c r="Z136" s="91"/>
    </row>
    <row r="137" spans="1:26" ht="15.75" customHeight="1" x14ac:dyDescent="0.45">
      <c r="A137" s="95">
        <v>44172</v>
      </c>
      <c r="B137" s="91">
        <v>174.88999899999999</v>
      </c>
      <c r="C137" s="91">
        <v>10555100</v>
      </c>
      <c r="D137" s="94">
        <f t="shared" si="4"/>
        <v>1.4914066246527025E-2</v>
      </c>
      <c r="E137" s="92">
        <f t="shared" si="5"/>
        <v>121.4935759950034</v>
      </c>
      <c r="F137" s="91"/>
      <c r="G137" s="91"/>
      <c r="H137" s="91"/>
      <c r="I137" s="91"/>
      <c r="J137" s="91"/>
      <c r="K137" s="91"/>
      <c r="L137" s="91"/>
      <c r="M137" s="91"/>
      <c r="N137" s="91"/>
      <c r="O137" s="91"/>
      <c r="P137" s="91"/>
      <c r="Q137" s="91"/>
      <c r="R137" s="91"/>
      <c r="S137" s="91"/>
      <c r="T137" s="91"/>
      <c r="U137" s="91"/>
      <c r="V137" s="91"/>
      <c r="W137" s="91"/>
      <c r="X137" s="91"/>
      <c r="Y137" s="91"/>
      <c r="Z137" s="91"/>
    </row>
    <row r="138" spans="1:26" ht="15.75" customHeight="1" x14ac:dyDescent="0.45">
      <c r="A138" s="95">
        <v>44169</v>
      </c>
      <c r="B138" s="91">
        <v>172.320007</v>
      </c>
      <c r="C138" s="91">
        <v>10098600</v>
      </c>
      <c r="D138" s="94">
        <f t="shared" si="4"/>
        <v>-2.8354320101316999E-3</v>
      </c>
      <c r="E138" s="92">
        <f t="shared" si="5"/>
        <v>119.70823938259625</v>
      </c>
      <c r="F138" s="91"/>
      <c r="G138" s="91"/>
      <c r="H138" s="91"/>
      <c r="I138" s="91"/>
      <c r="J138" s="91"/>
      <c r="K138" s="91"/>
      <c r="L138" s="91"/>
      <c r="M138" s="91"/>
      <c r="N138" s="91"/>
      <c r="O138" s="91"/>
      <c r="P138" s="91"/>
      <c r="Q138" s="91"/>
      <c r="R138" s="91"/>
      <c r="S138" s="91"/>
      <c r="T138" s="91"/>
      <c r="U138" s="91"/>
      <c r="V138" s="91"/>
      <c r="W138" s="91"/>
      <c r="X138" s="91"/>
      <c r="Y138" s="91"/>
      <c r="Z138" s="91"/>
    </row>
    <row r="139" spans="1:26" ht="15.75" customHeight="1" x14ac:dyDescent="0.45">
      <c r="A139" s="95">
        <v>44168</v>
      </c>
      <c r="B139" s="91">
        <v>172.80999800000001</v>
      </c>
      <c r="C139" s="91">
        <v>10457300</v>
      </c>
      <c r="D139" s="94">
        <f t="shared" si="4"/>
        <v>7.8735037028199173E-3</v>
      </c>
      <c r="E139" s="92">
        <f t="shared" si="5"/>
        <v>120.04862910834247</v>
      </c>
      <c r="F139" s="91"/>
      <c r="G139" s="91"/>
      <c r="H139" s="91"/>
      <c r="I139" s="91"/>
      <c r="J139" s="91"/>
      <c r="K139" s="91"/>
      <c r="L139" s="91"/>
      <c r="M139" s="91"/>
      <c r="N139" s="91"/>
      <c r="O139" s="91"/>
      <c r="P139" s="91"/>
      <c r="Q139" s="91"/>
      <c r="R139" s="91"/>
      <c r="S139" s="91"/>
      <c r="T139" s="91"/>
      <c r="U139" s="91"/>
      <c r="V139" s="91"/>
      <c r="W139" s="91"/>
      <c r="X139" s="91"/>
      <c r="Y139" s="91"/>
      <c r="Z139" s="91"/>
    </row>
    <row r="140" spans="1:26" ht="15.75" customHeight="1" x14ac:dyDescent="0.45">
      <c r="A140" s="95">
        <v>44167</v>
      </c>
      <c r="B140" s="91">
        <v>171.46000699999999</v>
      </c>
      <c r="C140" s="91">
        <v>9199700</v>
      </c>
      <c r="D140" s="94">
        <f t="shared" si="4"/>
        <v>7.5215304539353323E-3</v>
      </c>
      <c r="E140" s="92">
        <f t="shared" si="5"/>
        <v>119.11080970706799</v>
      </c>
      <c r="F140" s="91"/>
      <c r="G140" s="91"/>
      <c r="H140" s="91"/>
      <c r="I140" s="91"/>
      <c r="J140" s="91"/>
      <c r="K140" s="91"/>
      <c r="L140" s="91"/>
      <c r="M140" s="91"/>
      <c r="N140" s="91"/>
      <c r="O140" s="91"/>
      <c r="P140" s="91"/>
      <c r="Q140" s="91"/>
      <c r="R140" s="91"/>
      <c r="S140" s="91"/>
      <c r="T140" s="91"/>
      <c r="U140" s="91"/>
      <c r="V140" s="91"/>
      <c r="W140" s="91"/>
      <c r="X140" s="91"/>
      <c r="Y140" s="91"/>
      <c r="Z140" s="91"/>
    </row>
    <row r="141" spans="1:26" ht="15.75" customHeight="1" x14ac:dyDescent="0.45">
      <c r="A141" s="95">
        <v>44166</v>
      </c>
      <c r="B141" s="91">
        <v>170.179993</v>
      </c>
      <c r="C141" s="91">
        <v>13533300</v>
      </c>
      <c r="D141" s="94">
        <f t="shared" si="4"/>
        <v>2.1059549061733351E-2</v>
      </c>
      <c r="E141" s="92">
        <f t="shared" si="5"/>
        <v>118.22160232486846</v>
      </c>
      <c r="F141" s="91"/>
      <c r="G141" s="91"/>
      <c r="H141" s="91"/>
      <c r="I141" s="91"/>
      <c r="J141" s="91"/>
      <c r="K141" s="91"/>
      <c r="L141" s="91"/>
      <c r="M141" s="91"/>
      <c r="N141" s="91"/>
      <c r="O141" s="91"/>
      <c r="P141" s="91"/>
      <c r="Q141" s="91"/>
      <c r="R141" s="91"/>
      <c r="S141" s="91"/>
      <c r="T141" s="91"/>
      <c r="U141" s="91"/>
      <c r="V141" s="91"/>
      <c r="W141" s="91"/>
      <c r="X141" s="91"/>
      <c r="Y141" s="91"/>
      <c r="Z141" s="91"/>
    </row>
    <row r="142" spans="1:26" ht="15.75" customHeight="1" x14ac:dyDescent="0.45">
      <c r="A142" s="95">
        <v>44165</v>
      </c>
      <c r="B142" s="91">
        <v>166.66999799999999</v>
      </c>
      <c r="C142" s="91">
        <v>13210000</v>
      </c>
      <c r="D142" s="94">
        <f t="shared" si="4"/>
        <v>-6.6749809090225209E-3</v>
      </c>
      <c r="E142" s="92">
        <f t="shared" si="5"/>
        <v>115.78325909933855</v>
      </c>
      <c r="F142" s="91"/>
      <c r="G142" s="91"/>
      <c r="H142" s="91"/>
      <c r="I142" s="91"/>
      <c r="J142" s="91"/>
      <c r="K142" s="91"/>
      <c r="L142" s="91"/>
      <c r="M142" s="91"/>
      <c r="N142" s="91"/>
      <c r="O142" s="91"/>
      <c r="P142" s="91"/>
      <c r="Q142" s="91"/>
      <c r="R142" s="91"/>
      <c r="S142" s="91"/>
      <c r="T142" s="91"/>
      <c r="U142" s="91"/>
      <c r="V142" s="91"/>
      <c r="W142" s="91"/>
      <c r="X142" s="91"/>
      <c r="Y142" s="91"/>
      <c r="Z142" s="91"/>
    </row>
    <row r="143" spans="1:26" ht="15.75" customHeight="1" x14ac:dyDescent="0.45">
      <c r="A143" s="95">
        <v>44162</v>
      </c>
      <c r="B143" s="91">
        <v>167.78999300000001</v>
      </c>
      <c r="C143" s="91">
        <v>10569100</v>
      </c>
      <c r="D143" s="94">
        <f t="shared" si="4"/>
        <v>-1.0146906086570207E-2</v>
      </c>
      <c r="E143" s="92">
        <f t="shared" si="5"/>
        <v>116.56130357543536</v>
      </c>
      <c r="F143" s="91"/>
      <c r="G143" s="91"/>
      <c r="H143" s="91"/>
      <c r="I143" s="91"/>
      <c r="J143" s="91"/>
      <c r="K143" s="91"/>
      <c r="L143" s="91"/>
      <c r="M143" s="91"/>
      <c r="N143" s="91"/>
      <c r="O143" s="91"/>
      <c r="P143" s="91"/>
      <c r="Q143" s="91"/>
      <c r="R143" s="91"/>
      <c r="S143" s="91"/>
      <c r="T143" s="91"/>
      <c r="U143" s="91"/>
      <c r="V143" s="91"/>
      <c r="W143" s="91"/>
      <c r="X143" s="91"/>
      <c r="Y143" s="91"/>
      <c r="Z143" s="91"/>
    </row>
    <row r="144" spans="1:26" ht="15.75" customHeight="1" x14ac:dyDescent="0.45">
      <c r="A144" s="95">
        <v>44160</v>
      </c>
      <c r="B144" s="91">
        <v>169.509995</v>
      </c>
      <c r="C144" s="91">
        <v>10286600</v>
      </c>
      <c r="D144" s="94">
        <f t="shared" si="4"/>
        <v>-4.7173183493687265E-4</v>
      </c>
      <c r="E144" s="92">
        <f t="shared" si="5"/>
        <v>117.75616431586316</v>
      </c>
      <c r="F144" s="91"/>
      <c r="G144" s="91"/>
      <c r="H144" s="91"/>
      <c r="I144" s="91"/>
      <c r="J144" s="91"/>
      <c r="K144" s="91"/>
      <c r="L144" s="91"/>
      <c r="M144" s="91"/>
      <c r="N144" s="91"/>
      <c r="O144" s="91"/>
      <c r="P144" s="91"/>
      <c r="Q144" s="91"/>
      <c r="R144" s="91"/>
      <c r="S144" s="91"/>
      <c r="T144" s="91"/>
      <c r="U144" s="91"/>
      <c r="V144" s="91"/>
      <c r="W144" s="91"/>
      <c r="X144" s="91"/>
      <c r="Y144" s="91"/>
      <c r="Z144" s="91"/>
    </row>
    <row r="145" spans="1:26" ht="15.75" customHeight="1" x14ac:dyDescent="0.45">
      <c r="A145" s="95">
        <v>44159</v>
      </c>
      <c r="B145" s="91">
        <v>169.58999600000001</v>
      </c>
      <c r="C145" s="91">
        <v>19504000</v>
      </c>
      <c r="D145" s="94">
        <f t="shared" si="4"/>
        <v>-1.5328340366448034E-2</v>
      </c>
      <c r="E145" s="92">
        <f t="shared" si="5"/>
        <v>117.81173986408635</v>
      </c>
      <c r="F145" s="91"/>
      <c r="G145" s="91"/>
      <c r="H145" s="91"/>
      <c r="I145" s="91"/>
      <c r="J145" s="91"/>
      <c r="K145" s="91"/>
      <c r="L145" s="91"/>
      <c r="M145" s="91"/>
      <c r="N145" s="91"/>
      <c r="O145" s="91"/>
      <c r="P145" s="91"/>
      <c r="Q145" s="91"/>
      <c r="R145" s="91"/>
      <c r="S145" s="91"/>
      <c r="T145" s="91"/>
      <c r="U145" s="91"/>
      <c r="V145" s="91"/>
      <c r="W145" s="91"/>
      <c r="X145" s="91"/>
      <c r="Y145" s="91"/>
      <c r="Z145" s="91"/>
    </row>
    <row r="146" spans="1:26" ht="15.75" customHeight="1" x14ac:dyDescent="0.45">
      <c r="A146" s="95">
        <v>44158</v>
      </c>
      <c r="B146" s="91">
        <v>172.229996</v>
      </c>
      <c r="C146" s="91">
        <v>15510600</v>
      </c>
      <c r="D146" s="94">
        <f t="shared" si="4"/>
        <v>-1.9693812741831462E-2</v>
      </c>
      <c r="E146" s="92">
        <f t="shared" si="5"/>
        <v>119.64571003082416</v>
      </c>
      <c r="F146" s="91"/>
      <c r="G146" s="91"/>
      <c r="H146" s="91"/>
      <c r="I146" s="91"/>
      <c r="J146" s="91"/>
      <c r="K146" s="91"/>
      <c r="L146" s="91"/>
      <c r="M146" s="91"/>
      <c r="N146" s="91"/>
      <c r="O146" s="91"/>
      <c r="P146" s="91"/>
      <c r="Q146" s="91"/>
      <c r="R146" s="91"/>
      <c r="S146" s="91"/>
      <c r="T146" s="91"/>
      <c r="U146" s="91"/>
      <c r="V146" s="91"/>
      <c r="W146" s="91"/>
      <c r="X146" s="91"/>
      <c r="Y146" s="91"/>
      <c r="Z146" s="91"/>
    </row>
    <row r="147" spans="1:26" ht="15.75" customHeight="1" x14ac:dyDescent="0.45">
      <c r="A147" s="95">
        <v>44155</v>
      </c>
      <c r="B147" s="91">
        <v>175.69000199999999</v>
      </c>
      <c r="C147" s="91">
        <v>6379400</v>
      </c>
      <c r="D147" s="94">
        <f t="shared" si="4"/>
        <v>3.02579349107579E-3</v>
      </c>
      <c r="E147" s="92">
        <f t="shared" si="5"/>
        <v>122.04932661443549</v>
      </c>
      <c r="F147" s="91"/>
      <c r="G147" s="91"/>
      <c r="H147" s="91"/>
      <c r="I147" s="91"/>
      <c r="J147" s="91"/>
      <c r="K147" s="91"/>
      <c r="L147" s="91"/>
      <c r="M147" s="91"/>
      <c r="N147" s="91"/>
      <c r="O147" s="91"/>
      <c r="P147" s="91"/>
      <c r="Q147" s="91"/>
      <c r="R147" s="91"/>
      <c r="S147" s="91"/>
      <c r="T147" s="91"/>
      <c r="U147" s="91"/>
      <c r="V147" s="91"/>
      <c r="W147" s="91"/>
      <c r="X147" s="91"/>
      <c r="Y147" s="91"/>
      <c r="Z147" s="91"/>
    </row>
    <row r="148" spans="1:26" ht="15.75" customHeight="1" x14ac:dyDescent="0.45">
      <c r="A148" s="95">
        <v>44154</v>
      </c>
      <c r="B148" s="91">
        <v>175.16000399999999</v>
      </c>
      <c r="C148" s="91">
        <v>6965100</v>
      </c>
      <c r="D148" s="94">
        <f t="shared" si="4"/>
        <v>-1.8804546731878702E-3</v>
      </c>
      <c r="E148" s="92">
        <f t="shared" si="5"/>
        <v>121.68114459912081</v>
      </c>
      <c r="F148" s="91"/>
      <c r="G148" s="91"/>
      <c r="H148" s="91"/>
      <c r="I148" s="91"/>
      <c r="J148" s="91"/>
      <c r="K148" s="91"/>
      <c r="L148" s="91"/>
      <c r="M148" s="91"/>
      <c r="N148" s="91"/>
      <c r="O148" s="91"/>
      <c r="P148" s="91"/>
      <c r="Q148" s="91"/>
      <c r="R148" s="91"/>
      <c r="S148" s="91"/>
      <c r="T148" s="91"/>
      <c r="U148" s="91"/>
      <c r="V148" s="91"/>
      <c r="W148" s="91"/>
      <c r="X148" s="91"/>
      <c r="Y148" s="91"/>
      <c r="Z148" s="91"/>
    </row>
    <row r="149" spans="1:26" ht="15.75" customHeight="1" x14ac:dyDescent="0.45">
      <c r="A149" s="95">
        <v>44153</v>
      </c>
      <c r="B149" s="91">
        <v>175.490005</v>
      </c>
      <c r="C149" s="91">
        <v>7384700</v>
      </c>
      <c r="D149" s="94">
        <f t="shared" si="4"/>
        <v>-5.722351274787596E-3</v>
      </c>
      <c r="E149" s="92">
        <f t="shared" si="5"/>
        <v>121.91039156464872</v>
      </c>
      <c r="F149" s="91"/>
      <c r="G149" s="91"/>
      <c r="H149" s="91"/>
      <c r="I149" s="91"/>
      <c r="J149" s="91"/>
      <c r="K149" s="91"/>
      <c r="L149" s="91"/>
      <c r="M149" s="91"/>
      <c r="N149" s="91"/>
      <c r="O149" s="91"/>
      <c r="P149" s="91"/>
      <c r="Q149" s="91"/>
      <c r="R149" s="91"/>
      <c r="S149" s="91"/>
      <c r="T149" s="91"/>
      <c r="U149" s="91"/>
      <c r="V149" s="91"/>
      <c r="W149" s="91"/>
      <c r="X149" s="91"/>
      <c r="Y149" s="91"/>
      <c r="Z149" s="91"/>
    </row>
    <row r="150" spans="1:26" ht="15.75" customHeight="1" x14ac:dyDescent="0.45">
      <c r="A150" s="95">
        <v>44152</v>
      </c>
      <c r="B150" s="91">
        <v>176.5</v>
      </c>
      <c r="C150" s="91">
        <v>8229100</v>
      </c>
      <c r="D150" s="94">
        <f t="shared" si="4"/>
        <v>-3.6691731414904005E-3</v>
      </c>
      <c r="E150" s="92">
        <f t="shared" si="5"/>
        <v>122.61202061713145</v>
      </c>
      <c r="F150" s="91"/>
      <c r="G150" s="91"/>
      <c r="H150" s="91"/>
      <c r="I150" s="91"/>
      <c r="J150" s="91"/>
      <c r="K150" s="91"/>
      <c r="L150" s="91"/>
      <c r="M150" s="91"/>
      <c r="N150" s="91"/>
      <c r="O150" s="91"/>
      <c r="P150" s="91"/>
      <c r="Q150" s="91"/>
      <c r="R150" s="91"/>
      <c r="S150" s="91"/>
      <c r="T150" s="91"/>
      <c r="U150" s="91"/>
      <c r="V150" s="91"/>
      <c r="W150" s="91"/>
      <c r="X150" s="91"/>
      <c r="Y150" s="91"/>
      <c r="Z150" s="91"/>
    </row>
    <row r="151" spans="1:26" ht="15.75" customHeight="1" x14ac:dyDescent="0.45">
      <c r="A151" s="95">
        <v>44151</v>
      </c>
      <c r="B151" s="91">
        <v>177.14999399999999</v>
      </c>
      <c r="C151" s="91">
        <v>8358500</v>
      </c>
      <c r="D151" s="94">
        <f t="shared" si="4"/>
        <v>-5.6502595247143184E-5</v>
      </c>
      <c r="E151" s="92">
        <f t="shared" si="5"/>
        <v>123.06356213400969</v>
      </c>
      <c r="F151" s="91"/>
      <c r="G151" s="91"/>
      <c r="H151" s="91"/>
      <c r="I151" s="91"/>
      <c r="J151" s="91"/>
      <c r="K151" s="91"/>
      <c r="L151" s="91"/>
      <c r="M151" s="91"/>
      <c r="N151" s="91"/>
      <c r="O151" s="91"/>
      <c r="P151" s="91"/>
      <c r="Q151" s="91"/>
      <c r="R151" s="91"/>
      <c r="S151" s="91"/>
      <c r="T151" s="91"/>
      <c r="U151" s="91"/>
      <c r="V151" s="91"/>
      <c r="W151" s="91"/>
      <c r="X151" s="91"/>
      <c r="Y151" s="91"/>
      <c r="Z151" s="91"/>
    </row>
    <row r="152" spans="1:26" ht="15.75" customHeight="1" x14ac:dyDescent="0.45">
      <c r="A152" s="95">
        <v>44148</v>
      </c>
      <c r="B152" s="91">
        <v>177.16000399999999</v>
      </c>
      <c r="C152" s="91">
        <v>6469800</v>
      </c>
      <c r="D152" s="94">
        <f t="shared" si="4"/>
        <v>6.8197144365877982E-3</v>
      </c>
      <c r="E152" s="92">
        <f t="shared" si="5"/>
        <v>123.07051593755857</v>
      </c>
      <c r="F152" s="91"/>
      <c r="G152" s="91"/>
      <c r="H152" s="91"/>
      <c r="I152" s="91"/>
      <c r="J152" s="91"/>
      <c r="K152" s="91"/>
      <c r="L152" s="91"/>
      <c r="M152" s="91"/>
      <c r="N152" s="91"/>
      <c r="O152" s="91"/>
      <c r="P152" s="91"/>
      <c r="Q152" s="91"/>
      <c r="R152" s="91"/>
      <c r="S152" s="91"/>
      <c r="T152" s="91"/>
      <c r="U152" s="91"/>
      <c r="V152" s="91"/>
      <c r="W152" s="91"/>
      <c r="X152" s="91"/>
      <c r="Y152" s="91"/>
      <c r="Z152" s="91"/>
    </row>
    <row r="153" spans="1:26" ht="15.75" customHeight="1" x14ac:dyDescent="0.45">
      <c r="A153" s="95">
        <v>44147</v>
      </c>
      <c r="B153" s="91">
        <v>175.96000699999999</v>
      </c>
      <c r="C153" s="91">
        <v>7167900</v>
      </c>
      <c r="D153" s="94">
        <f t="shared" si="4"/>
        <v>6.0606805967071686E-3</v>
      </c>
      <c r="E153" s="92">
        <f t="shared" si="5"/>
        <v>122.23689521855293</v>
      </c>
      <c r="F153" s="91"/>
      <c r="G153" s="91"/>
      <c r="H153" s="91"/>
      <c r="I153" s="91"/>
      <c r="J153" s="91"/>
      <c r="K153" s="91"/>
      <c r="L153" s="91"/>
      <c r="M153" s="91"/>
      <c r="N153" s="91"/>
      <c r="O153" s="91"/>
      <c r="P153" s="91"/>
      <c r="Q153" s="91"/>
      <c r="R153" s="91"/>
      <c r="S153" s="91"/>
      <c r="T153" s="91"/>
      <c r="U153" s="91"/>
      <c r="V153" s="91"/>
      <c r="W153" s="91"/>
      <c r="X153" s="91"/>
      <c r="Y153" s="91"/>
      <c r="Z153" s="91"/>
    </row>
    <row r="154" spans="1:26" ht="15.75" customHeight="1" x14ac:dyDescent="0.45">
      <c r="A154" s="95">
        <v>44146</v>
      </c>
      <c r="B154" s="91">
        <v>174.89999399999999</v>
      </c>
      <c r="C154" s="91">
        <v>9008500</v>
      </c>
      <c r="D154" s="94">
        <f t="shared" si="4"/>
        <v>-4.3265967362723368E-3</v>
      </c>
      <c r="E154" s="92">
        <f t="shared" si="5"/>
        <v>121.50051937826723</v>
      </c>
      <c r="F154" s="91"/>
      <c r="G154" s="91"/>
      <c r="H154" s="91"/>
      <c r="I154" s="91"/>
      <c r="J154" s="91"/>
      <c r="K154" s="91"/>
      <c r="L154" s="91"/>
      <c r="M154" s="91"/>
      <c r="N154" s="91"/>
      <c r="O154" s="91"/>
      <c r="P154" s="91"/>
      <c r="Q154" s="91"/>
      <c r="R154" s="91"/>
      <c r="S154" s="91"/>
      <c r="T154" s="91"/>
      <c r="U154" s="91"/>
      <c r="V154" s="91"/>
      <c r="W154" s="91"/>
      <c r="X154" s="91"/>
      <c r="Y154" s="91"/>
      <c r="Z154" s="91"/>
    </row>
    <row r="155" spans="1:26" ht="15.75" customHeight="1" x14ac:dyDescent="0.45">
      <c r="A155" s="95">
        <v>44145</v>
      </c>
      <c r="B155" s="91">
        <v>175.66000399999999</v>
      </c>
      <c r="C155" s="91">
        <v>11728500</v>
      </c>
      <c r="D155" s="94">
        <f t="shared" si="4"/>
        <v>3.3127826900525292E-3</v>
      </c>
      <c r="E155" s="92">
        <f t="shared" si="5"/>
        <v>122.02848743373025</v>
      </c>
      <c r="F155" s="91"/>
      <c r="G155" s="91"/>
      <c r="H155" s="91"/>
      <c r="I155" s="91"/>
      <c r="J155" s="91"/>
      <c r="K155" s="91"/>
      <c r="L155" s="91"/>
      <c r="M155" s="91"/>
      <c r="N155" s="91"/>
      <c r="O155" s="91"/>
      <c r="P155" s="91"/>
      <c r="Q155" s="91"/>
      <c r="R155" s="91"/>
      <c r="S155" s="91"/>
      <c r="T155" s="91"/>
      <c r="U155" s="91"/>
      <c r="V155" s="91"/>
      <c r="W155" s="91"/>
      <c r="X155" s="91"/>
      <c r="Y155" s="91"/>
      <c r="Z155" s="91"/>
    </row>
    <row r="156" spans="1:26" ht="15.75" customHeight="1" x14ac:dyDescent="0.45">
      <c r="A156" s="95">
        <v>44144</v>
      </c>
      <c r="B156" s="91">
        <v>175.08000200000001</v>
      </c>
      <c r="C156" s="91">
        <v>29800700</v>
      </c>
      <c r="D156" s="94">
        <f t="shared" si="4"/>
        <v>-4.4270975006594493E-2</v>
      </c>
      <c r="E156" s="92">
        <f t="shared" si="5"/>
        <v>121.62556835621199</v>
      </c>
      <c r="F156" s="91"/>
      <c r="G156" s="91"/>
      <c r="H156" s="91"/>
      <c r="I156" s="91"/>
      <c r="J156" s="91"/>
      <c r="K156" s="91"/>
      <c r="L156" s="91"/>
      <c r="M156" s="91"/>
      <c r="N156" s="91"/>
      <c r="O156" s="91"/>
      <c r="P156" s="91"/>
      <c r="Q156" s="91"/>
      <c r="R156" s="91"/>
      <c r="S156" s="91"/>
      <c r="T156" s="91"/>
      <c r="U156" s="91"/>
      <c r="V156" s="91"/>
      <c r="W156" s="91"/>
      <c r="X156" s="91"/>
      <c r="Y156" s="91"/>
      <c r="Z156" s="91"/>
    </row>
    <row r="157" spans="1:26" ht="15.75" customHeight="1" x14ac:dyDescent="0.45">
      <c r="A157" s="95">
        <v>44141</v>
      </c>
      <c r="B157" s="91">
        <v>183.19000199999999</v>
      </c>
      <c r="C157" s="91">
        <v>10378300</v>
      </c>
      <c r="D157" s="94">
        <f t="shared" si="4"/>
        <v>1.4213579508528529E-3</v>
      </c>
      <c r="E157" s="92">
        <f t="shared" si="5"/>
        <v>127.25946913357706</v>
      </c>
      <c r="F157" s="91"/>
      <c r="G157" s="91"/>
      <c r="H157" s="91"/>
      <c r="I157" s="91"/>
      <c r="J157" s="91"/>
      <c r="K157" s="91"/>
      <c r="L157" s="91"/>
      <c r="M157" s="91"/>
      <c r="N157" s="91"/>
      <c r="O157" s="91"/>
      <c r="P157" s="91"/>
      <c r="Q157" s="91"/>
      <c r="R157" s="91"/>
      <c r="S157" s="91"/>
      <c r="T157" s="91"/>
      <c r="U157" s="91"/>
      <c r="V157" s="91"/>
      <c r="W157" s="91"/>
      <c r="X157" s="91"/>
      <c r="Y157" s="91"/>
      <c r="Z157" s="91"/>
    </row>
    <row r="158" spans="1:26" ht="15.75" customHeight="1" x14ac:dyDescent="0.45">
      <c r="A158" s="95">
        <v>44140</v>
      </c>
      <c r="B158" s="91">
        <v>182.929993</v>
      </c>
      <c r="C158" s="91">
        <v>16102800</v>
      </c>
      <c r="D158" s="94">
        <f t="shared" si="4"/>
        <v>2.298392707254493E-2</v>
      </c>
      <c r="E158" s="92">
        <f t="shared" si="5"/>
        <v>127.07884460740912</v>
      </c>
      <c r="F158" s="91"/>
      <c r="G158" s="91"/>
      <c r="H158" s="91"/>
      <c r="I158" s="91"/>
      <c r="J158" s="91"/>
      <c r="K158" s="91"/>
      <c r="L158" s="91"/>
      <c r="M158" s="91"/>
      <c r="N158" s="91"/>
      <c r="O158" s="91"/>
      <c r="P158" s="91"/>
      <c r="Q158" s="91"/>
      <c r="R158" s="91"/>
      <c r="S158" s="91"/>
      <c r="T158" s="91"/>
      <c r="U158" s="91"/>
      <c r="V158" s="91"/>
      <c r="W158" s="91"/>
      <c r="X158" s="91"/>
      <c r="Y158" s="91"/>
      <c r="Z158" s="91"/>
    </row>
    <row r="159" spans="1:26" ht="15.75" customHeight="1" x14ac:dyDescent="0.45">
      <c r="A159" s="95">
        <v>44139</v>
      </c>
      <c r="B159" s="91">
        <v>178.820007</v>
      </c>
      <c r="C159" s="91">
        <v>11117300</v>
      </c>
      <c r="D159" s="94">
        <f t="shared" si="4"/>
        <v>-5.588587140493706E-4</v>
      </c>
      <c r="E159" s="92">
        <f t="shared" si="5"/>
        <v>124.22369623251893</v>
      </c>
      <c r="F159" s="91"/>
      <c r="G159" s="91"/>
      <c r="H159" s="91"/>
      <c r="I159" s="91"/>
      <c r="J159" s="91"/>
      <c r="K159" s="91"/>
      <c r="L159" s="91"/>
      <c r="M159" s="91"/>
      <c r="N159" s="91"/>
      <c r="O159" s="91"/>
      <c r="P159" s="91"/>
      <c r="Q159" s="91"/>
      <c r="R159" s="91"/>
      <c r="S159" s="91"/>
      <c r="T159" s="91"/>
      <c r="U159" s="91"/>
      <c r="V159" s="91"/>
      <c r="W159" s="91"/>
      <c r="X159" s="91"/>
      <c r="Y159" s="91"/>
      <c r="Z159" s="91"/>
    </row>
    <row r="160" spans="1:26" ht="15.75" customHeight="1" x14ac:dyDescent="0.45">
      <c r="A160" s="95">
        <v>44138</v>
      </c>
      <c r="B160" s="91">
        <v>178.91999799999999</v>
      </c>
      <c r="C160" s="91">
        <v>7577200</v>
      </c>
      <c r="D160" s="94">
        <f t="shared" si="4"/>
        <v>5.6769938580856216E-3</v>
      </c>
      <c r="E160" s="92">
        <f t="shared" si="5"/>
        <v>124.2931585472698</v>
      </c>
      <c r="F160" s="91"/>
      <c r="G160" s="91"/>
      <c r="H160" s="91"/>
      <c r="I160" s="91"/>
      <c r="J160" s="91"/>
      <c r="K160" s="91"/>
      <c r="L160" s="91"/>
      <c r="M160" s="91"/>
      <c r="N160" s="91"/>
      <c r="O160" s="91"/>
      <c r="P160" s="91"/>
      <c r="Q160" s="91"/>
      <c r="R160" s="91"/>
      <c r="S160" s="91"/>
      <c r="T160" s="91"/>
      <c r="U160" s="91"/>
      <c r="V160" s="91"/>
      <c r="W160" s="91"/>
      <c r="X160" s="91"/>
      <c r="Y160" s="91"/>
      <c r="Z160" s="91"/>
    </row>
    <row r="161" spans="1:26" ht="15.75" customHeight="1" x14ac:dyDescent="0.45">
      <c r="A161" s="95">
        <v>44137</v>
      </c>
      <c r="B161" s="91">
        <v>177.91000399999999</v>
      </c>
      <c r="C161" s="91">
        <v>6498400</v>
      </c>
      <c r="D161" s="94">
        <f t="shared" si="4"/>
        <v>9.70492071007234E-3</v>
      </c>
      <c r="E161" s="92">
        <f t="shared" si="5"/>
        <v>123.59153018947276</v>
      </c>
      <c r="F161" s="91"/>
      <c r="G161" s="91"/>
      <c r="H161" s="91"/>
      <c r="I161" s="91"/>
      <c r="J161" s="91"/>
      <c r="K161" s="91"/>
      <c r="L161" s="91"/>
      <c r="M161" s="91"/>
      <c r="N161" s="91"/>
      <c r="O161" s="91"/>
      <c r="P161" s="91"/>
      <c r="Q161" s="91"/>
      <c r="R161" s="91"/>
      <c r="S161" s="91"/>
      <c r="T161" s="91"/>
      <c r="U161" s="91"/>
      <c r="V161" s="91"/>
      <c r="W161" s="91"/>
      <c r="X161" s="91"/>
      <c r="Y161" s="91"/>
      <c r="Z161" s="91"/>
    </row>
    <row r="162" spans="1:26" ht="15.75" customHeight="1" x14ac:dyDescent="0.45">
      <c r="A162" s="95">
        <v>44134</v>
      </c>
      <c r="B162" s="91">
        <v>176.199997</v>
      </c>
      <c r="C162" s="91">
        <v>7303000</v>
      </c>
      <c r="D162" s="94">
        <f t="shared" si="4"/>
        <v>4.5610206805366538E-3</v>
      </c>
      <c r="E162" s="92">
        <f t="shared" si="5"/>
        <v>122.40361283230881</v>
      </c>
      <c r="F162" s="91"/>
      <c r="G162" s="91"/>
      <c r="H162" s="91"/>
      <c r="I162" s="91"/>
      <c r="J162" s="91"/>
      <c r="K162" s="91"/>
      <c r="L162" s="91"/>
      <c r="M162" s="91"/>
      <c r="N162" s="91"/>
      <c r="O162" s="91"/>
      <c r="P162" s="91"/>
      <c r="Q162" s="91"/>
      <c r="R162" s="91"/>
      <c r="S162" s="91"/>
      <c r="T162" s="91"/>
      <c r="U162" s="91"/>
      <c r="V162" s="91"/>
      <c r="W162" s="91"/>
      <c r="X162" s="91"/>
      <c r="Y162" s="91"/>
      <c r="Z162" s="91"/>
    </row>
    <row r="163" spans="1:26" ht="15.75" customHeight="1" x14ac:dyDescent="0.45">
      <c r="A163" s="95">
        <v>44133</v>
      </c>
      <c r="B163" s="91">
        <v>175.39999399999999</v>
      </c>
      <c r="C163" s="91">
        <v>8474500</v>
      </c>
      <c r="D163" s="94">
        <f t="shared" si="4"/>
        <v>-4.1447282080075976E-3</v>
      </c>
      <c r="E163" s="92">
        <f t="shared" si="5"/>
        <v>121.84786221287669</v>
      </c>
      <c r="F163" s="91"/>
      <c r="G163" s="91"/>
      <c r="H163" s="91"/>
      <c r="I163" s="91"/>
      <c r="J163" s="91"/>
      <c r="K163" s="91"/>
      <c r="L163" s="91"/>
      <c r="M163" s="91"/>
      <c r="N163" s="91"/>
      <c r="O163" s="91"/>
      <c r="P163" s="91"/>
      <c r="Q163" s="91"/>
      <c r="R163" s="91"/>
      <c r="S163" s="91"/>
      <c r="T163" s="91"/>
      <c r="U163" s="91"/>
      <c r="V163" s="91"/>
      <c r="W163" s="91"/>
      <c r="X163" s="91"/>
      <c r="Y163" s="91"/>
      <c r="Z163" s="91"/>
    </row>
    <row r="164" spans="1:26" ht="15.75" customHeight="1" x14ac:dyDescent="0.45">
      <c r="A164" s="95">
        <v>44132</v>
      </c>
      <c r="B164" s="91">
        <v>176.13000500000001</v>
      </c>
      <c r="C164" s="91">
        <v>11734100</v>
      </c>
      <c r="D164" s="94">
        <f t="shared" si="4"/>
        <v>-1.6143441712804241E-2</v>
      </c>
      <c r="E164" s="92">
        <f t="shared" si="5"/>
        <v>122.35499039294885</v>
      </c>
      <c r="F164" s="91"/>
      <c r="G164" s="91"/>
      <c r="H164" s="91"/>
      <c r="I164" s="91"/>
      <c r="J164" s="91"/>
      <c r="K164" s="91"/>
      <c r="L164" s="91"/>
      <c r="M164" s="91"/>
      <c r="N164" s="91"/>
      <c r="O164" s="91"/>
      <c r="P164" s="91"/>
      <c r="Q164" s="91"/>
      <c r="R164" s="91"/>
      <c r="S164" s="91"/>
      <c r="T164" s="91"/>
      <c r="U164" s="91"/>
      <c r="V164" s="91"/>
      <c r="W164" s="91"/>
      <c r="X164" s="91"/>
      <c r="Y164" s="91"/>
      <c r="Z164" s="91"/>
    </row>
    <row r="165" spans="1:26" ht="15.75" customHeight="1" x14ac:dyDescent="0.45">
      <c r="A165" s="95">
        <v>44131</v>
      </c>
      <c r="B165" s="91">
        <v>179.020004</v>
      </c>
      <c r="C165" s="91">
        <v>5826900</v>
      </c>
      <c r="D165" s="94">
        <f t="shared" si="4"/>
        <v>2.6323214343491053E-3</v>
      </c>
      <c r="E165" s="92">
        <f t="shared" si="5"/>
        <v>124.36263128230571</v>
      </c>
      <c r="F165" s="91"/>
      <c r="G165" s="91"/>
      <c r="H165" s="91"/>
      <c r="I165" s="91"/>
      <c r="J165" s="91"/>
      <c r="K165" s="91"/>
      <c r="L165" s="91"/>
      <c r="M165" s="91"/>
      <c r="N165" s="91"/>
      <c r="O165" s="91"/>
      <c r="P165" s="91"/>
      <c r="Q165" s="91"/>
      <c r="R165" s="91"/>
      <c r="S165" s="91"/>
      <c r="T165" s="91"/>
      <c r="U165" s="91"/>
      <c r="V165" s="91"/>
      <c r="W165" s="91"/>
      <c r="X165" s="91"/>
      <c r="Y165" s="91"/>
      <c r="Z165" s="91"/>
    </row>
    <row r="166" spans="1:26" ht="15.75" customHeight="1" x14ac:dyDescent="0.45">
      <c r="A166" s="95">
        <v>44130</v>
      </c>
      <c r="B166" s="91">
        <v>178.550003</v>
      </c>
      <c r="C166" s="91">
        <v>5105100</v>
      </c>
      <c r="D166" s="94">
        <f t="shared" si="4"/>
        <v>-5.0378414970764229E-4</v>
      </c>
      <c r="E166" s="92">
        <f t="shared" si="5"/>
        <v>124.03612832308717</v>
      </c>
      <c r="F166" s="91"/>
      <c r="G166" s="91"/>
      <c r="H166" s="91"/>
      <c r="I166" s="91"/>
      <c r="J166" s="91"/>
      <c r="K166" s="91"/>
      <c r="L166" s="91"/>
      <c r="M166" s="91"/>
      <c r="N166" s="91"/>
      <c r="O166" s="91"/>
      <c r="P166" s="91"/>
      <c r="Q166" s="91"/>
      <c r="R166" s="91"/>
      <c r="S166" s="91"/>
      <c r="T166" s="91"/>
      <c r="U166" s="91"/>
      <c r="V166" s="91"/>
      <c r="W166" s="91"/>
      <c r="X166" s="91"/>
      <c r="Y166" s="91"/>
      <c r="Z166" s="91"/>
    </row>
    <row r="167" spans="1:26" ht="15.75" customHeight="1" x14ac:dyDescent="0.45">
      <c r="A167" s="95">
        <v>44127</v>
      </c>
      <c r="B167" s="91">
        <v>178.63999899999999</v>
      </c>
      <c r="C167" s="91">
        <v>5919300</v>
      </c>
      <c r="D167" s="94">
        <f t="shared" si="4"/>
        <v>-1.0624783194936871E-3</v>
      </c>
      <c r="E167" s="92">
        <f t="shared" si="5"/>
        <v>124.09864725457419</v>
      </c>
      <c r="F167" s="91"/>
      <c r="G167" s="91"/>
      <c r="H167" s="91"/>
      <c r="I167" s="91"/>
      <c r="J167" s="91"/>
      <c r="K167" s="91"/>
      <c r="L167" s="91"/>
      <c r="M167" s="91"/>
      <c r="N167" s="91"/>
      <c r="O167" s="91"/>
      <c r="P167" s="91"/>
      <c r="Q167" s="91"/>
      <c r="R167" s="91"/>
      <c r="S167" s="91"/>
      <c r="T167" s="91"/>
      <c r="U167" s="91"/>
      <c r="V167" s="91"/>
      <c r="W167" s="91"/>
      <c r="X167" s="91"/>
      <c r="Y167" s="91"/>
      <c r="Z167" s="91"/>
    </row>
    <row r="168" spans="1:26" ht="15.75" customHeight="1" x14ac:dyDescent="0.45">
      <c r="A168" s="95">
        <v>44126</v>
      </c>
      <c r="B168" s="91">
        <v>178.83000200000001</v>
      </c>
      <c r="C168" s="91">
        <v>8377000</v>
      </c>
      <c r="D168" s="94">
        <f t="shared" si="4"/>
        <v>-9.8006862746172763E-3</v>
      </c>
      <c r="E168" s="92">
        <f t="shared" si="5"/>
        <v>124.23063961578279</v>
      </c>
      <c r="F168" s="91"/>
      <c r="G168" s="91"/>
      <c r="H168" s="91"/>
      <c r="I168" s="91"/>
      <c r="J168" s="91"/>
      <c r="K168" s="91"/>
      <c r="L168" s="91"/>
      <c r="M168" s="91"/>
      <c r="N168" s="91"/>
      <c r="O168" s="91"/>
      <c r="P168" s="91"/>
      <c r="Q168" s="91"/>
      <c r="R168" s="91"/>
      <c r="S168" s="91"/>
      <c r="T168" s="91"/>
      <c r="U168" s="91"/>
      <c r="V168" s="91"/>
      <c r="W168" s="91"/>
      <c r="X168" s="91"/>
      <c r="Y168" s="91"/>
      <c r="Z168" s="91"/>
    </row>
    <row r="169" spans="1:26" ht="15.75" customHeight="1" x14ac:dyDescent="0.45">
      <c r="A169" s="95">
        <v>44125</v>
      </c>
      <c r="B169" s="91">
        <v>180.60000600000001</v>
      </c>
      <c r="C169" s="91">
        <v>7548100</v>
      </c>
      <c r="D169" s="94">
        <f t="shared" si="4"/>
        <v>7.5314142259415018E-3</v>
      </c>
      <c r="E169" s="92">
        <f t="shared" si="5"/>
        <v>125.46023602904287</v>
      </c>
      <c r="F169" s="91"/>
      <c r="G169" s="91"/>
      <c r="H169" s="91"/>
      <c r="I169" s="91"/>
      <c r="J169" s="91"/>
      <c r="K169" s="91"/>
      <c r="L169" s="91"/>
      <c r="M169" s="91"/>
      <c r="N169" s="91"/>
      <c r="O169" s="91"/>
      <c r="P169" s="91"/>
      <c r="Q169" s="91"/>
      <c r="R169" s="91"/>
      <c r="S169" s="91"/>
      <c r="T169" s="91"/>
      <c r="U169" s="91"/>
      <c r="V169" s="91"/>
      <c r="W169" s="91"/>
      <c r="X169" s="91"/>
      <c r="Y169" s="91"/>
      <c r="Z169" s="91"/>
    </row>
    <row r="170" spans="1:26" ht="15.75" customHeight="1" x14ac:dyDescent="0.45">
      <c r="A170" s="95">
        <v>44124</v>
      </c>
      <c r="B170" s="91">
        <v>179.25</v>
      </c>
      <c r="C170" s="91">
        <v>7121400</v>
      </c>
      <c r="D170" s="94">
        <f t="shared" si="4"/>
        <v>4.8209036651207793E-3</v>
      </c>
      <c r="E170" s="92">
        <f t="shared" si="5"/>
        <v>124.52240620748337</v>
      </c>
      <c r="F170" s="91"/>
      <c r="G170" s="91"/>
      <c r="H170" s="91"/>
      <c r="I170" s="91"/>
      <c r="J170" s="91"/>
      <c r="K170" s="91"/>
      <c r="L170" s="91"/>
      <c r="M170" s="91"/>
      <c r="N170" s="91"/>
      <c r="O170" s="91"/>
      <c r="P170" s="91"/>
      <c r="Q170" s="91"/>
      <c r="R170" s="91"/>
      <c r="S170" s="91"/>
      <c r="T170" s="91"/>
      <c r="U170" s="91"/>
      <c r="V170" s="91"/>
      <c r="W170" s="91"/>
      <c r="X170" s="91"/>
      <c r="Y170" s="91"/>
      <c r="Z170" s="91"/>
    </row>
    <row r="171" spans="1:26" ht="15.75" customHeight="1" x14ac:dyDescent="0.45">
      <c r="A171" s="95">
        <v>44123</v>
      </c>
      <c r="B171" s="91">
        <v>178.38999899999999</v>
      </c>
      <c r="C171" s="91">
        <v>6084400</v>
      </c>
      <c r="D171" s="94">
        <f t="shared" si="4"/>
        <v>5.0474480362172613E-4</v>
      </c>
      <c r="E171" s="92">
        <f t="shared" si="5"/>
        <v>123.92497583726947</v>
      </c>
      <c r="F171" s="91"/>
      <c r="G171" s="91"/>
      <c r="H171" s="91"/>
      <c r="I171" s="91"/>
      <c r="J171" s="91"/>
      <c r="K171" s="91"/>
      <c r="L171" s="91"/>
      <c r="M171" s="91"/>
      <c r="N171" s="91"/>
      <c r="O171" s="91"/>
      <c r="P171" s="91"/>
      <c r="Q171" s="91"/>
      <c r="R171" s="91"/>
      <c r="S171" s="91"/>
      <c r="T171" s="91"/>
      <c r="U171" s="91"/>
      <c r="V171" s="91"/>
      <c r="W171" s="91"/>
      <c r="X171" s="91"/>
      <c r="Y171" s="91"/>
      <c r="Z171" s="91"/>
    </row>
    <row r="172" spans="1:26" ht="15.75" customHeight="1" x14ac:dyDescent="0.45">
      <c r="A172" s="95">
        <v>44120</v>
      </c>
      <c r="B172" s="91">
        <v>178.300003</v>
      </c>
      <c r="C172" s="91">
        <v>7260700</v>
      </c>
      <c r="D172" s="94">
        <f t="shared" si="4"/>
        <v>-3.4652079528861846E-3</v>
      </c>
      <c r="E172" s="92">
        <f t="shared" si="5"/>
        <v>123.86245690578245</v>
      </c>
      <c r="F172" s="91"/>
      <c r="G172" s="91"/>
      <c r="H172" s="91"/>
      <c r="I172" s="91"/>
      <c r="J172" s="91"/>
      <c r="K172" s="91"/>
      <c r="L172" s="91"/>
      <c r="M172" s="91"/>
      <c r="N172" s="91"/>
      <c r="O172" s="91"/>
      <c r="P172" s="91"/>
      <c r="Q172" s="91"/>
      <c r="R172" s="91"/>
      <c r="S172" s="91"/>
      <c r="T172" s="91"/>
      <c r="U172" s="91"/>
      <c r="V172" s="91"/>
      <c r="W172" s="91"/>
      <c r="X172" s="91"/>
      <c r="Y172" s="91"/>
      <c r="Z172" s="91"/>
    </row>
    <row r="173" spans="1:26" ht="15.75" customHeight="1" x14ac:dyDescent="0.45">
      <c r="A173" s="95">
        <v>44119</v>
      </c>
      <c r="B173" s="91">
        <v>178.91999799999999</v>
      </c>
      <c r="C173" s="91">
        <v>6815400</v>
      </c>
      <c r="D173" s="94">
        <f t="shared" si="4"/>
        <v>3.6461209705251907E-3</v>
      </c>
      <c r="E173" s="92">
        <f t="shared" si="5"/>
        <v>124.2931585472698</v>
      </c>
      <c r="F173" s="91"/>
      <c r="G173" s="91"/>
      <c r="H173" s="91"/>
      <c r="I173" s="91"/>
      <c r="J173" s="91"/>
      <c r="K173" s="91"/>
      <c r="L173" s="91"/>
      <c r="M173" s="91"/>
      <c r="N173" s="91"/>
      <c r="O173" s="91"/>
      <c r="P173" s="91"/>
      <c r="Q173" s="91"/>
      <c r="R173" s="91"/>
      <c r="S173" s="91"/>
      <c r="T173" s="91"/>
      <c r="U173" s="91"/>
      <c r="V173" s="91"/>
      <c r="W173" s="91"/>
      <c r="X173" s="91"/>
      <c r="Y173" s="91"/>
      <c r="Z173" s="91"/>
    </row>
    <row r="174" spans="1:26" ht="15.75" customHeight="1" x14ac:dyDescent="0.45">
      <c r="A174" s="95">
        <v>44118</v>
      </c>
      <c r="B174" s="91">
        <v>178.270004</v>
      </c>
      <c r="C174" s="91">
        <v>9076600</v>
      </c>
      <c r="D174" s="94">
        <f t="shared" si="4"/>
        <v>3.0947726587060576E-3</v>
      </c>
      <c r="E174" s="92">
        <f t="shared" si="5"/>
        <v>123.84161703039153</v>
      </c>
      <c r="F174" s="91"/>
      <c r="G174" s="91"/>
      <c r="H174" s="91"/>
      <c r="I174" s="91"/>
      <c r="J174" s="91"/>
      <c r="K174" s="91"/>
      <c r="L174" s="91"/>
      <c r="M174" s="91"/>
      <c r="N174" s="91"/>
      <c r="O174" s="91"/>
      <c r="P174" s="91"/>
      <c r="Q174" s="91"/>
      <c r="R174" s="91"/>
      <c r="S174" s="91"/>
      <c r="T174" s="91"/>
      <c r="U174" s="91"/>
      <c r="V174" s="91"/>
      <c r="W174" s="91"/>
      <c r="X174" s="91"/>
      <c r="Y174" s="91"/>
      <c r="Z174" s="91"/>
    </row>
    <row r="175" spans="1:26" ht="15.75" customHeight="1" x14ac:dyDescent="0.45">
      <c r="A175" s="95">
        <v>44117</v>
      </c>
      <c r="B175" s="91">
        <v>177.720001</v>
      </c>
      <c r="C175" s="91">
        <v>8384300</v>
      </c>
      <c r="D175" s="94">
        <f t="shared" si="4"/>
        <v>-1.5728827156943237E-2</v>
      </c>
      <c r="E175" s="92">
        <f t="shared" si="5"/>
        <v>123.45953782826413</v>
      </c>
      <c r="F175" s="91"/>
      <c r="G175" s="91"/>
      <c r="H175" s="91"/>
      <c r="I175" s="91"/>
      <c r="J175" s="91"/>
      <c r="K175" s="91"/>
      <c r="L175" s="91"/>
      <c r="M175" s="91"/>
      <c r="N175" s="91"/>
      <c r="O175" s="91"/>
      <c r="P175" s="91"/>
      <c r="Q175" s="91"/>
      <c r="R175" s="91"/>
      <c r="S175" s="91"/>
      <c r="T175" s="91"/>
      <c r="U175" s="91"/>
      <c r="V175" s="91"/>
      <c r="W175" s="91"/>
      <c r="X175" s="91"/>
      <c r="Y175" s="91"/>
      <c r="Z175" s="91"/>
    </row>
    <row r="176" spans="1:26" ht="15.75" customHeight="1" x14ac:dyDescent="0.45">
      <c r="A176" s="95">
        <v>44116</v>
      </c>
      <c r="B176" s="91">
        <v>180.55999800000001</v>
      </c>
      <c r="C176" s="91">
        <v>4843000</v>
      </c>
      <c r="D176" s="94">
        <f t="shared" si="4"/>
        <v>-2.8716809932440857E-3</v>
      </c>
      <c r="E176" s="92">
        <f t="shared" si="5"/>
        <v>125.43244304478874</v>
      </c>
      <c r="F176" s="91"/>
      <c r="G176" s="91"/>
      <c r="H176" s="91"/>
      <c r="I176" s="91"/>
      <c r="J176" s="91"/>
      <c r="K176" s="91"/>
      <c r="L176" s="91"/>
      <c r="M176" s="91"/>
      <c r="N176" s="91"/>
      <c r="O176" s="91"/>
      <c r="P176" s="91"/>
      <c r="Q176" s="91"/>
      <c r="R176" s="91"/>
      <c r="S176" s="91"/>
      <c r="T176" s="91"/>
      <c r="U176" s="91"/>
      <c r="V176" s="91"/>
      <c r="W176" s="91"/>
      <c r="X176" s="91"/>
      <c r="Y176" s="91"/>
      <c r="Z176" s="91"/>
    </row>
    <row r="177" spans="1:26" ht="15.75" customHeight="1" x14ac:dyDescent="0.45">
      <c r="A177" s="95">
        <v>44113</v>
      </c>
      <c r="B177" s="91">
        <v>181.08000200000001</v>
      </c>
      <c r="C177" s="91">
        <v>15979800</v>
      </c>
      <c r="D177" s="94">
        <f t="shared" si="4"/>
        <v>1.8161348839088598E-2</v>
      </c>
      <c r="E177" s="92">
        <f t="shared" si="5"/>
        <v>125.79368237152524</v>
      </c>
      <c r="F177" s="91"/>
      <c r="G177" s="91"/>
      <c r="H177" s="91"/>
      <c r="I177" s="91"/>
      <c r="J177" s="91"/>
      <c r="K177" s="91"/>
      <c r="L177" s="91"/>
      <c r="M177" s="91"/>
      <c r="N177" s="91"/>
      <c r="O177" s="91"/>
      <c r="P177" s="91"/>
      <c r="Q177" s="91"/>
      <c r="R177" s="91"/>
      <c r="S177" s="91"/>
      <c r="T177" s="91"/>
      <c r="U177" s="91"/>
      <c r="V177" s="91"/>
      <c r="W177" s="91"/>
      <c r="X177" s="91"/>
      <c r="Y177" s="91"/>
      <c r="Z177" s="91"/>
    </row>
    <row r="178" spans="1:26" ht="15.75" customHeight="1" x14ac:dyDescent="0.45">
      <c r="A178" s="95">
        <v>44112</v>
      </c>
      <c r="B178" s="91">
        <v>177.85000600000001</v>
      </c>
      <c r="C178" s="91">
        <v>6530800</v>
      </c>
      <c r="D178" s="94">
        <f t="shared" si="4"/>
        <v>3.5549317032224081E-3</v>
      </c>
      <c r="E178" s="92">
        <f t="shared" si="5"/>
        <v>123.54985043869095</v>
      </c>
      <c r="F178" s="91"/>
      <c r="G178" s="91"/>
      <c r="H178" s="91"/>
      <c r="I178" s="91"/>
      <c r="J178" s="91"/>
      <c r="K178" s="91"/>
      <c r="L178" s="91"/>
      <c r="M178" s="91"/>
      <c r="N178" s="91"/>
      <c r="O178" s="91"/>
      <c r="P178" s="91"/>
      <c r="Q178" s="91"/>
      <c r="R178" s="91"/>
      <c r="S178" s="91"/>
      <c r="T178" s="91"/>
      <c r="U178" s="91"/>
      <c r="V178" s="91"/>
      <c r="W178" s="91"/>
      <c r="X178" s="91"/>
      <c r="Y178" s="91"/>
      <c r="Z178" s="91"/>
    </row>
    <row r="179" spans="1:26" ht="15.75" customHeight="1" x14ac:dyDescent="0.45">
      <c r="A179" s="95">
        <v>44111</v>
      </c>
      <c r="B179" s="91">
        <v>177.220001</v>
      </c>
      <c r="C179" s="91">
        <v>6410900</v>
      </c>
      <c r="D179" s="94">
        <f t="shared" si="4"/>
        <v>-4.5122390663476786E-4</v>
      </c>
      <c r="E179" s="92">
        <f t="shared" si="5"/>
        <v>123.11219499365471</v>
      </c>
      <c r="F179" s="91"/>
      <c r="G179" s="91"/>
      <c r="H179" s="91"/>
      <c r="I179" s="91"/>
      <c r="J179" s="91"/>
      <c r="K179" s="91"/>
      <c r="L179" s="91"/>
      <c r="M179" s="91"/>
      <c r="N179" s="91"/>
      <c r="O179" s="91"/>
      <c r="P179" s="91"/>
      <c r="Q179" s="91"/>
      <c r="R179" s="91"/>
      <c r="S179" s="91"/>
      <c r="T179" s="91"/>
      <c r="U179" s="91"/>
      <c r="V179" s="91"/>
      <c r="W179" s="91"/>
      <c r="X179" s="91"/>
      <c r="Y179" s="91"/>
      <c r="Z179" s="91"/>
    </row>
    <row r="180" spans="1:26" ht="15.75" customHeight="1" x14ac:dyDescent="0.45">
      <c r="A180" s="95">
        <v>44110</v>
      </c>
      <c r="B180" s="91">
        <v>177.300003</v>
      </c>
      <c r="C180" s="91">
        <v>8632800</v>
      </c>
      <c r="D180" s="94">
        <f t="shared" si="4"/>
        <v>-1.1760776729038969E-2</v>
      </c>
      <c r="E180" s="92">
        <f t="shared" si="5"/>
        <v>123.16777123656357</v>
      </c>
      <c r="F180" s="91"/>
      <c r="G180" s="91"/>
      <c r="H180" s="91"/>
      <c r="I180" s="91"/>
      <c r="J180" s="91"/>
      <c r="K180" s="91"/>
      <c r="L180" s="91"/>
      <c r="M180" s="91"/>
      <c r="N180" s="91"/>
      <c r="O180" s="91"/>
      <c r="P180" s="91"/>
      <c r="Q180" s="91"/>
      <c r="R180" s="91"/>
      <c r="S180" s="91"/>
      <c r="T180" s="91"/>
      <c r="U180" s="91"/>
      <c r="V180" s="91"/>
      <c r="W180" s="91"/>
      <c r="X180" s="91"/>
      <c r="Y180" s="91"/>
      <c r="Z180" s="91"/>
    </row>
    <row r="181" spans="1:26" ht="15.75" customHeight="1" x14ac:dyDescent="0.45">
      <c r="A181" s="95">
        <v>44109</v>
      </c>
      <c r="B181" s="91">
        <v>179.41000399999999</v>
      </c>
      <c r="C181" s="91">
        <v>6969600</v>
      </c>
      <c r="D181" s="94">
        <f t="shared" si="4"/>
        <v>4.872919424837141E-3</v>
      </c>
      <c r="E181" s="92">
        <f t="shared" si="5"/>
        <v>124.63355869330105</v>
      </c>
      <c r="F181" s="91"/>
      <c r="G181" s="91"/>
      <c r="H181" s="91"/>
      <c r="I181" s="91"/>
      <c r="J181" s="91"/>
      <c r="K181" s="91"/>
      <c r="L181" s="91"/>
      <c r="M181" s="91"/>
      <c r="N181" s="91"/>
      <c r="O181" s="91"/>
      <c r="P181" s="91"/>
      <c r="Q181" s="91"/>
      <c r="R181" s="91"/>
      <c r="S181" s="91"/>
      <c r="T181" s="91"/>
      <c r="U181" s="91"/>
      <c r="V181" s="91"/>
      <c r="W181" s="91"/>
      <c r="X181" s="91"/>
      <c r="Y181" s="91"/>
      <c r="Z181" s="91"/>
    </row>
    <row r="182" spans="1:26" ht="15.75" customHeight="1" x14ac:dyDescent="0.45">
      <c r="A182" s="95">
        <v>44106</v>
      </c>
      <c r="B182" s="91">
        <v>178.53999300000001</v>
      </c>
      <c r="C182" s="91">
        <v>7488500</v>
      </c>
      <c r="D182" s="94">
        <f t="shared" si="4"/>
        <v>-8.9537774306724938E-4</v>
      </c>
      <c r="E182" s="92">
        <f t="shared" si="5"/>
        <v>124.02917451953829</v>
      </c>
      <c r="F182" s="91"/>
      <c r="G182" s="91"/>
      <c r="H182" s="91"/>
      <c r="I182" s="91"/>
      <c r="J182" s="91"/>
      <c r="K182" s="91"/>
      <c r="L182" s="91"/>
      <c r="M182" s="91"/>
      <c r="N182" s="91"/>
      <c r="O182" s="91"/>
      <c r="P182" s="91"/>
      <c r="Q182" s="91"/>
      <c r="R182" s="91"/>
      <c r="S182" s="91"/>
      <c r="T182" s="91"/>
      <c r="U182" s="91"/>
      <c r="V182" s="91"/>
      <c r="W182" s="91"/>
      <c r="X182" s="91"/>
      <c r="Y182" s="91"/>
      <c r="Z182" s="91"/>
    </row>
    <row r="183" spans="1:26" ht="15.75" customHeight="1" x14ac:dyDescent="0.45">
      <c r="A183" s="95">
        <v>44105</v>
      </c>
      <c r="B183" s="91">
        <v>178.699997</v>
      </c>
      <c r="C183" s="91">
        <v>10402800</v>
      </c>
      <c r="D183" s="94">
        <f t="shared" si="4"/>
        <v>8.9205174153264011E-3</v>
      </c>
      <c r="E183" s="92">
        <f t="shared" si="5"/>
        <v>124.14032700535597</v>
      </c>
      <c r="F183" s="91"/>
      <c r="G183" s="91"/>
      <c r="H183" s="91"/>
      <c r="I183" s="91"/>
      <c r="J183" s="91"/>
      <c r="K183" s="91"/>
      <c r="L183" s="91"/>
      <c r="M183" s="91"/>
      <c r="N183" s="91"/>
      <c r="O183" s="91"/>
      <c r="P183" s="91"/>
      <c r="Q183" s="91"/>
      <c r="R183" s="91"/>
      <c r="S183" s="91"/>
      <c r="T183" s="91"/>
      <c r="U183" s="91"/>
      <c r="V183" s="91"/>
      <c r="W183" s="91"/>
      <c r="X183" s="91"/>
      <c r="Y183" s="91"/>
      <c r="Z183" s="91"/>
    </row>
    <row r="184" spans="1:26" ht="15.75" customHeight="1" x14ac:dyDescent="0.45">
      <c r="A184" s="95">
        <v>44104</v>
      </c>
      <c r="B184" s="91">
        <v>177.11999499999999</v>
      </c>
      <c r="C184" s="91">
        <v>8371800</v>
      </c>
      <c r="D184" s="94">
        <f t="shared" si="4"/>
        <v>-6.0048655255080519E-3</v>
      </c>
      <c r="E184" s="92">
        <f t="shared" si="5"/>
        <v>123.0427222586188</v>
      </c>
      <c r="F184" s="91"/>
      <c r="G184" s="91"/>
      <c r="H184" s="91"/>
      <c r="I184" s="91"/>
      <c r="J184" s="91"/>
      <c r="K184" s="91"/>
      <c r="L184" s="91"/>
      <c r="M184" s="91"/>
      <c r="N184" s="91"/>
      <c r="O184" s="91"/>
      <c r="P184" s="91"/>
      <c r="Q184" s="91"/>
      <c r="R184" s="91"/>
      <c r="S184" s="91"/>
      <c r="T184" s="91"/>
      <c r="U184" s="91"/>
      <c r="V184" s="91"/>
      <c r="W184" s="91"/>
      <c r="X184" s="91"/>
      <c r="Y184" s="91"/>
      <c r="Z184" s="91"/>
    </row>
    <row r="185" spans="1:26" ht="15.75" customHeight="1" x14ac:dyDescent="0.45">
      <c r="A185" s="95">
        <v>44103</v>
      </c>
      <c r="B185" s="91">
        <v>178.19000199999999</v>
      </c>
      <c r="C185" s="91">
        <v>8718500</v>
      </c>
      <c r="D185" s="94">
        <f t="shared" si="4"/>
        <v>8.4323996904198673E-3</v>
      </c>
      <c r="E185" s="92">
        <f t="shared" si="5"/>
        <v>123.78604078748269</v>
      </c>
      <c r="F185" s="91"/>
      <c r="G185" s="91"/>
      <c r="H185" s="91"/>
      <c r="I185" s="91"/>
      <c r="J185" s="91"/>
      <c r="K185" s="91"/>
      <c r="L185" s="91"/>
      <c r="M185" s="91"/>
      <c r="N185" s="91"/>
      <c r="O185" s="91"/>
      <c r="P185" s="91"/>
      <c r="Q185" s="91"/>
      <c r="R185" s="91"/>
      <c r="S185" s="91"/>
      <c r="T185" s="91"/>
      <c r="U185" s="91"/>
      <c r="V185" s="91"/>
      <c r="W185" s="91"/>
      <c r="X185" s="91"/>
      <c r="Y185" s="91"/>
      <c r="Z185" s="91"/>
    </row>
    <row r="186" spans="1:26" ht="15.75" customHeight="1" x14ac:dyDescent="0.45">
      <c r="A186" s="95">
        <v>44102</v>
      </c>
      <c r="B186" s="91">
        <v>176.699997</v>
      </c>
      <c r="C186" s="91">
        <v>7109700</v>
      </c>
      <c r="D186" s="94">
        <f t="shared" si="4"/>
        <v>1.006056350679585E-2</v>
      </c>
      <c r="E186" s="92">
        <f t="shared" si="5"/>
        <v>122.75095566691823</v>
      </c>
      <c r="F186" s="91"/>
      <c r="G186" s="91"/>
      <c r="H186" s="91"/>
      <c r="I186" s="91"/>
      <c r="J186" s="91"/>
      <c r="K186" s="91"/>
      <c r="L186" s="91"/>
      <c r="M186" s="91"/>
      <c r="N186" s="91"/>
      <c r="O186" s="91"/>
      <c r="P186" s="91"/>
      <c r="Q186" s="91"/>
      <c r="R186" s="91"/>
      <c r="S186" s="91"/>
      <c r="T186" s="91"/>
      <c r="U186" s="91"/>
      <c r="V186" s="91"/>
      <c r="W186" s="91"/>
      <c r="X186" s="91"/>
      <c r="Y186" s="91"/>
      <c r="Z186" s="91"/>
    </row>
    <row r="187" spans="1:26" ht="15.75" customHeight="1" x14ac:dyDescent="0.45">
      <c r="A187" s="95">
        <v>44099</v>
      </c>
      <c r="B187" s="91">
        <v>174.94000199999999</v>
      </c>
      <c r="C187" s="91">
        <v>6779200</v>
      </c>
      <c r="D187" s="94">
        <f t="shared" si="4"/>
        <v>-2.8499771676929742E-3</v>
      </c>
      <c r="E187" s="92">
        <f t="shared" si="5"/>
        <v>121.52831236252136</v>
      </c>
      <c r="F187" s="91"/>
      <c r="G187" s="91"/>
      <c r="H187" s="91"/>
      <c r="I187" s="91"/>
      <c r="J187" s="91"/>
      <c r="K187" s="91"/>
      <c r="L187" s="91"/>
      <c r="M187" s="91"/>
      <c r="N187" s="91"/>
      <c r="O187" s="91"/>
      <c r="P187" s="91"/>
      <c r="Q187" s="91"/>
      <c r="R187" s="91"/>
      <c r="S187" s="91"/>
      <c r="T187" s="91"/>
      <c r="U187" s="91"/>
      <c r="V187" s="91"/>
      <c r="W187" s="91"/>
      <c r="X187" s="91"/>
      <c r="Y187" s="91"/>
      <c r="Z187" s="91"/>
    </row>
    <row r="188" spans="1:26" ht="15.75" customHeight="1" x14ac:dyDescent="0.45">
      <c r="A188" s="95">
        <v>44098</v>
      </c>
      <c r="B188" s="91">
        <v>175.44000199999999</v>
      </c>
      <c r="C188" s="91">
        <v>11759200</v>
      </c>
      <c r="D188" s="94">
        <f t="shared" si="4"/>
        <v>3.7187998514307541E-3</v>
      </c>
      <c r="E188" s="92">
        <f t="shared" si="5"/>
        <v>121.87565519713081</v>
      </c>
      <c r="F188" s="91"/>
      <c r="G188" s="91"/>
      <c r="H188" s="91"/>
      <c r="I188" s="91"/>
      <c r="J188" s="91"/>
      <c r="K188" s="91"/>
      <c r="L188" s="91"/>
      <c r="M188" s="91"/>
      <c r="N188" s="91"/>
      <c r="O188" s="91"/>
      <c r="P188" s="91"/>
      <c r="Q188" s="91"/>
      <c r="R188" s="91"/>
      <c r="S188" s="91"/>
      <c r="T188" s="91"/>
      <c r="U188" s="91"/>
      <c r="V188" s="91"/>
      <c r="W188" s="91"/>
      <c r="X188" s="91"/>
      <c r="Y188" s="91"/>
      <c r="Z188" s="91"/>
    </row>
    <row r="189" spans="1:26" ht="15.75" customHeight="1" x14ac:dyDescent="0.45">
      <c r="A189" s="95">
        <v>44097</v>
      </c>
      <c r="B189" s="91">
        <v>174.78999300000001</v>
      </c>
      <c r="C189" s="91">
        <v>18134000</v>
      </c>
      <c r="D189" s="94">
        <f t="shared" si="4"/>
        <v>-2.160649946621318E-2</v>
      </c>
      <c r="E189" s="92">
        <f t="shared" si="5"/>
        <v>121.42410325996754</v>
      </c>
      <c r="F189" s="91"/>
      <c r="G189" s="91"/>
      <c r="H189" s="91"/>
      <c r="I189" s="91"/>
      <c r="J189" s="91"/>
      <c r="K189" s="91"/>
      <c r="L189" s="91"/>
      <c r="M189" s="91"/>
      <c r="N189" s="91"/>
      <c r="O189" s="91"/>
      <c r="P189" s="91"/>
      <c r="Q189" s="91"/>
      <c r="R189" s="91"/>
      <c r="S189" s="91"/>
      <c r="T189" s="91"/>
      <c r="U189" s="91"/>
      <c r="V189" s="91"/>
      <c r="W189" s="91"/>
      <c r="X189" s="91"/>
      <c r="Y189" s="91"/>
      <c r="Z189" s="91"/>
    </row>
    <row r="190" spans="1:26" ht="15.75" customHeight="1" x14ac:dyDescent="0.45">
      <c r="A190" s="95">
        <v>44096</v>
      </c>
      <c r="B190" s="91">
        <v>178.64999399999999</v>
      </c>
      <c r="C190" s="91">
        <v>7977900</v>
      </c>
      <c r="D190" s="94">
        <f t="shared" si="4"/>
        <v>-4.8463122806080561E-3</v>
      </c>
      <c r="E190" s="92">
        <f t="shared" si="5"/>
        <v>124.10559063783806</v>
      </c>
      <c r="F190" s="91"/>
      <c r="G190" s="91"/>
      <c r="H190" s="91"/>
      <c r="I190" s="91"/>
      <c r="J190" s="91"/>
      <c r="K190" s="91"/>
      <c r="L190" s="91"/>
      <c r="M190" s="91"/>
      <c r="N190" s="91"/>
      <c r="O190" s="91"/>
      <c r="P190" s="91"/>
      <c r="Q190" s="91"/>
      <c r="R190" s="91"/>
      <c r="S190" s="91"/>
      <c r="T190" s="91"/>
      <c r="U190" s="91"/>
      <c r="V190" s="91"/>
      <c r="W190" s="91"/>
      <c r="X190" s="91"/>
      <c r="Y190" s="91"/>
      <c r="Z190" s="91"/>
    </row>
    <row r="191" spans="1:26" ht="15.75" customHeight="1" x14ac:dyDescent="0.45">
      <c r="A191" s="95">
        <v>44095</v>
      </c>
      <c r="B191" s="91">
        <v>179.520004</v>
      </c>
      <c r="C191" s="91">
        <v>17436100</v>
      </c>
      <c r="D191" s="94">
        <f t="shared" si="4"/>
        <v>-2.0087298363874906E-2</v>
      </c>
      <c r="E191" s="92">
        <f t="shared" si="5"/>
        <v>124.70997411691518</v>
      </c>
      <c r="F191" s="91"/>
      <c r="G191" s="91"/>
      <c r="H191" s="91"/>
      <c r="I191" s="91"/>
      <c r="J191" s="91"/>
      <c r="K191" s="91"/>
      <c r="L191" s="91"/>
      <c r="M191" s="91"/>
      <c r="N191" s="91"/>
      <c r="O191" s="91"/>
      <c r="P191" s="91"/>
      <c r="Q191" s="91"/>
      <c r="R191" s="91"/>
      <c r="S191" s="91"/>
      <c r="T191" s="91"/>
      <c r="U191" s="91"/>
      <c r="V191" s="91"/>
      <c r="W191" s="91"/>
      <c r="X191" s="91"/>
      <c r="Y191" s="91"/>
      <c r="Z191" s="91"/>
    </row>
    <row r="192" spans="1:26" ht="15.75" customHeight="1" x14ac:dyDescent="0.45">
      <c r="A192" s="95">
        <v>44092</v>
      </c>
      <c r="B192" s="91">
        <v>183.199997</v>
      </c>
      <c r="C192" s="91">
        <v>9959700</v>
      </c>
      <c r="D192" s="94">
        <f t="shared" si="4"/>
        <v>1.3117074268587103E-3</v>
      </c>
      <c r="E192" s="92">
        <f t="shared" si="5"/>
        <v>127.26641251684094</v>
      </c>
      <c r="F192" s="91"/>
      <c r="G192" s="91"/>
      <c r="H192" s="91"/>
      <c r="I192" s="91"/>
      <c r="J192" s="91"/>
      <c r="K192" s="91"/>
      <c r="L192" s="91"/>
      <c r="M192" s="91"/>
      <c r="N192" s="91"/>
      <c r="O192" s="91"/>
      <c r="P192" s="91"/>
      <c r="Q192" s="91"/>
      <c r="R192" s="91"/>
      <c r="S192" s="91"/>
      <c r="T192" s="91"/>
      <c r="U192" s="91"/>
      <c r="V192" s="91"/>
      <c r="W192" s="91"/>
      <c r="X192" s="91"/>
      <c r="Y192" s="91"/>
      <c r="Z192" s="91"/>
    </row>
    <row r="193" spans="1:26" ht="15.75" customHeight="1" x14ac:dyDescent="0.45">
      <c r="A193" s="95">
        <v>44091</v>
      </c>
      <c r="B193" s="91">
        <v>182.96000699999999</v>
      </c>
      <c r="C193" s="91">
        <v>8836200</v>
      </c>
      <c r="D193" s="94">
        <f t="shared" si="4"/>
        <v>-5.4899929037887096E-3</v>
      </c>
      <c r="E193" s="92">
        <f t="shared" si="5"/>
        <v>127.09969490308509</v>
      </c>
      <c r="F193" s="91"/>
      <c r="G193" s="91"/>
      <c r="H193" s="91"/>
      <c r="I193" s="91"/>
      <c r="J193" s="91"/>
      <c r="K193" s="91"/>
      <c r="L193" s="91"/>
      <c r="M193" s="91"/>
      <c r="N193" s="91"/>
      <c r="O193" s="91"/>
      <c r="P193" s="91"/>
      <c r="Q193" s="91"/>
      <c r="R193" s="91"/>
      <c r="S193" s="91"/>
      <c r="T193" s="91"/>
      <c r="U193" s="91"/>
      <c r="V193" s="91"/>
      <c r="W193" s="91"/>
      <c r="X193" s="91"/>
      <c r="Y193" s="91"/>
      <c r="Z193" s="91"/>
    </row>
    <row r="194" spans="1:26" ht="15.75" customHeight="1" x14ac:dyDescent="0.45">
      <c r="A194" s="95">
        <v>44090</v>
      </c>
      <c r="B194" s="91">
        <v>183.970001</v>
      </c>
      <c r="C194" s="91">
        <v>12702400</v>
      </c>
      <c r="D194" s="94">
        <f t="shared" ref="D194:D257" si="6">B194/B195-1</f>
        <v>2.8345816762265219E-3</v>
      </c>
      <c r="E194" s="92">
        <f t="shared" ref="E194:E257" si="7">E195*(1+D194)</f>
        <v>127.80132326088214</v>
      </c>
      <c r="F194" s="91"/>
      <c r="G194" s="91"/>
      <c r="H194" s="91"/>
      <c r="I194" s="91"/>
      <c r="J194" s="91"/>
      <c r="K194" s="91"/>
      <c r="L194" s="91"/>
      <c r="M194" s="91"/>
      <c r="N194" s="91"/>
      <c r="O194" s="91"/>
      <c r="P194" s="91"/>
      <c r="Q194" s="91"/>
      <c r="R194" s="91"/>
      <c r="S194" s="91"/>
      <c r="T194" s="91"/>
      <c r="U194" s="91"/>
      <c r="V194" s="91"/>
      <c r="W194" s="91"/>
      <c r="X194" s="91"/>
      <c r="Y194" s="91"/>
      <c r="Z194" s="91"/>
    </row>
    <row r="195" spans="1:26" ht="15.75" customHeight="1" x14ac:dyDescent="0.45">
      <c r="A195" s="95">
        <v>44089</v>
      </c>
      <c r="B195" s="91">
        <v>183.449997</v>
      </c>
      <c r="C195" s="91">
        <v>7993700</v>
      </c>
      <c r="D195" s="94">
        <f t="shared" si="6"/>
        <v>-2.3927456761799748E-3</v>
      </c>
      <c r="E195" s="92">
        <f t="shared" si="7"/>
        <v>127.44008393414565</v>
      </c>
      <c r="F195" s="91"/>
      <c r="G195" s="91"/>
      <c r="H195" s="91"/>
      <c r="I195" s="91"/>
      <c r="J195" s="91"/>
      <c r="K195" s="91"/>
      <c r="L195" s="91"/>
      <c r="M195" s="91"/>
      <c r="N195" s="91"/>
      <c r="O195" s="91"/>
      <c r="P195" s="91"/>
      <c r="Q195" s="91"/>
      <c r="R195" s="91"/>
      <c r="S195" s="91"/>
      <c r="T195" s="91"/>
      <c r="U195" s="91"/>
      <c r="V195" s="91"/>
      <c r="W195" s="91"/>
      <c r="X195" s="91"/>
      <c r="Y195" s="91"/>
      <c r="Z195" s="91"/>
    </row>
    <row r="196" spans="1:26" ht="15.75" customHeight="1" x14ac:dyDescent="0.45">
      <c r="A196" s="95">
        <v>44088</v>
      </c>
      <c r="B196" s="91">
        <v>183.88999899999999</v>
      </c>
      <c r="C196" s="91">
        <v>9709500</v>
      </c>
      <c r="D196" s="94">
        <f t="shared" si="6"/>
        <v>7.8925843994395173E-3</v>
      </c>
      <c r="E196" s="92">
        <f t="shared" si="7"/>
        <v>127.74574701797329</v>
      </c>
      <c r="F196" s="91"/>
      <c r="G196" s="91"/>
      <c r="H196" s="91"/>
      <c r="I196" s="91"/>
      <c r="J196" s="91"/>
      <c r="K196" s="91"/>
      <c r="L196" s="91"/>
      <c r="M196" s="91"/>
      <c r="N196" s="91"/>
      <c r="O196" s="91"/>
      <c r="P196" s="91"/>
      <c r="Q196" s="91"/>
      <c r="R196" s="91"/>
      <c r="S196" s="91"/>
      <c r="T196" s="91"/>
      <c r="U196" s="91"/>
      <c r="V196" s="91"/>
      <c r="W196" s="91"/>
      <c r="X196" s="91"/>
      <c r="Y196" s="91"/>
      <c r="Z196" s="91"/>
    </row>
    <row r="197" spans="1:26" ht="15.75" customHeight="1" x14ac:dyDescent="0.45">
      <c r="A197" s="95">
        <v>44085</v>
      </c>
      <c r="B197" s="91">
        <v>182.449997</v>
      </c>
      <c r="C197" s="91">
        <v>7662300</v>
      </c>
      <c r="D197" s="94">
        <f t="shared" si="6"/>
        <v>-5.4861337366873819E-5</v>
      </c>
      <c r="E197" s="92">
        <f t="shared" si="7"/>
        <v>126.74539826492678</v>
      </c>
      <c r="F197" s="91"/>
      <c r="G197" s="91"/>
      <c r="H197" s="91"/>
      <c r="I197" s="91"/>
      <c r="J197" s="91"/>
      <c r="K197" s="91"/>
      <c r="L197" s="91"/>
      <c r="M197" s="91"/>
      <c r="N197" s="91"/>
      <c r="O197" s="91"/>
      <c r="P197" s="91"/>
      <c r="Q197" s="91"/>
      <c r="R197" s="91"/>
      <c r="S197" s="91"/>
      <c r="T197" s="91"/>
      <c r="U197" s="91"/>
      <c r="V197" s="91"/>
      <c r="W197" s="91"/>
      <c r="X197" s="91"/>
      <c r="Y197" s="91"/>
      <c r="Z197" s="91"/>
    </row>
    <row r="198" spans="1:26" ht="15.75" customHeight="1" x14ac:dyDescent="0.45">
      <c r="A198" s="95">
        <v>44084</v>
      </c>
      <c r="B198" s="91">
        <v>182.46000699999999</v>
      </c>
      <c r="C198" s="91">
        <v>9143600</v>
      </c>
      <c r="D198" s="94">
        <f t="shared" si="6"/>
        <v>-3.2231411654225495E-3</v>
      </c>
      <c r="E198" s="92">
        <f t="shared" si="7"/>
        <v>126.75235206847564</v>
      </c>
      <c r="F198" s="91"/>
      <c r="G198" s="91"/>
      <c r="H198" s="91"/>
      <c r="I198" s="91"/>
      <c r="J198" s="91"/>
      <c r="K198" s="91"/>
      <c r="L198" s="91"/>
      <c r="M198" s="91"/>
      <c r="N198" s="91"/>
      <c r="O198" s="91"/>
      <c r="P198" s="91"/>
      <c r="Q198" s="91"/>
      <c r="R198" s="91"/>
      <c r="S198" s="91"/>
      <c r="T198" s="91"/>
      <c r="U198" s="91"/>
      <c r="V198" s="91"/>
      <c r="W198" s="91"/>
      <c r="X198" s="91"/>
      <c r="Y198" s="91"/>
      <c r="Z198" s="91"/>
    </row>
    <row r="199" spans="1:26" ht="15.75" customHeight="1" x14ac:dyDescent="0.45">
      <c r="A199" s="95">
        <v>44083</v>
      </c>
      <c r="B199" s="91">
        <v>183.050003</v>
      </c>
      <c r="C199" s="91">
        <v>8424100</v>
      </c>
      <c r="D199" s="94">
        <f t="shared" si="6"/>
        <v>9.7082578628595595E-3</v>
      </c>
      <c r="E199" s="92">
        <f t="shared" si="7"/>
        <v>127.16221383457211</v>
      </c>
      <c r="F199" s="91"/>
      <c r="G199" s="91"/>
      <c r="H199" s="91"/>
      <c r="I199" s="91"/>
      <c r="J199" s="91"/>
      <c r="K199" s="91"/>
      <c r="L199" s="91"/>
      <c r="M199" s="91"/>
      <c r="N199" s="91"/>
      <c r="O199" s="91"/>
      <c r="P199" s="91"/>
      <c r="Q199" s="91"/>
      <c r="R199" s="91"/>
      <c r="S199" s="91"/>
      <c r="T199" s="91"/>
      <c r="U199" s="91"/>
      <c r="V199" s="91"/>
      <c r="W199" s="91"/>
      <c r="X199" s="91"/>
      <c r="Y199" s="91"/>
      <c r="Z199" s="91"/>
    </row>
    <row r="200" spans="1:26" ht="15.75" customHeight="1" x14ac:dyDescent="0.45">
      <c r="A200" s="95">
        <v>44082</v>
      </c>
      <c r="B200" s="91">
        <v>181.28999300000001</v>
      </c>
      <c r="C200" s="91">
        <v>13229200</v>
      </c>
      <c r="D200" s="94">
        <f t="shared" si="6"/>
        <v>-1.926921393563652E-3</v>
      </c>
      <c r="E200" s="92">
        <f t="shared" si="7"/>
        <v>125.93956010989019</v>
      </c>
      <c r="F200" s="91"/>
      <c r="G200" s="91"/>
      <c r="H200" s="91"/>
      <c r="I200" s="91"/>
      <c r="J200" s="91"/>
      <c r="K200" s="91"/>
      <c r="L200" s="91"/>
      <c r="M200" s="91"/>
      <c r="N200" s="91"/>
      <c r="O200" s="91"/>
      <c r="P200" s="91"/>
      <c r="Q200" s="91"/>
      <c r="R200" s="91"/>
      <c r="S200" s="91"/>
      <c r="T200" s="91"/>
      <c r="U200" s="91"/>
      <c r="V200" s="91"/>
      <c r="W200" s="91"/>
      <c r="X200" s="91"/>
      <c r="Y200" s="91"/>
      <c r="Z200" s="91"/>
    </row>
    <row r="201" spans="1:26" ht="15.75" customHeight="1" x14ac:dyDescent="0.45">
      <c r="A201" s="95">
        <v>44078</v>
      </c>
      <c r="B201" s="91">
        <v>181.63999899999999</v>
      </c>
      <c r="C201" s="91">
        <v>11567900</v>
      </c>
      <c r="D201" s="94">
        <f t="shared" si="6"/>
        <v>2.7602959189594323E-3</v>
      </c>
      <c r="E201" s="92">
        <f t="shared" si="7"/>
        <v>126.1827042622308</v>
      </c>
      <c r="F201" s="91"/>
      <c r="G201" s="91"/>
      <c r="H201" s="91"/>
      <c r="I201" s="91"/>
      <c r="J201" s="91"/>
      <c r="K201" s="91"/>
      <c r="L201" s="91"/>
      <c r="M201" s="91"/>
      <c r="N201" s="91"/>
      <c r="O201" s="91"/>
      <c r="P201" s="91"/>
      <c r="Q201" s="91"/>
      <c r="R201" s="91"/>
      <c r="S201" s="91"/>
      <c r="T201" s="91"/>
      <c r="U201" s="91"/>
      <c r="V201" s="91"/>
      <c r="W201" s="91"/>
      <c r="X201" s="91"/>
      <c r="Y201" s="91"/>
      <c r="Z201" s="91"/>
    </row>
    <row r="202" spans="1:26" ht="15.75" customHeight="1" x14ac:dyDescent="0.45">
      <c r="A202" s="95">
        <v>44077</v>
      </c>
      <c r="B202" s="91">
        <v>181.13999899999999</v>
      </c>
      <c r="C202" s="91">
        <v>12148100</v>
      </c>
      <c r="D202" s="94">
        <f t="shared" si="6"/>
        <v>-8.104238530945107E-3</v>
      </c>
      <c r="E202" s="92">
        <f t="shared" si="7"/>
        <v>125.83536142762135</v>
      </c>
      <c r="F202" s="91"/>
      <c r="G202" s="91"/>
      <c r="H202" s="91"/>
      <c r="I202" s="91"/>
      <c r="J202" s="91"/>
      <c r="K202" s="91"/>
      <c r="L202" s="91"/>
      <c r="M202" s="91"/>
      <c r="N202" s="91"/>
      <c r="O202" s="91"/>
      <c r="P202" s="91"/>
      <c r="Q202" s="91"/>
      <c r="R202" s="91"/>
      <c r="S202" s="91"/>
      <c r="T202" s="91"/>
      <c r="U202" s="91"/>
      <c r="V202" s="91"/>
      <c r="W202" s="91"/>
      <c r="X202" s="91"/>
      <c r="Y202" s="91"/>
      <c r="Z202" s="91"/>
    </row>
    <row r="203" spans="1:26" ht="15.75" customHeight="1" x14ac:dyDescent="0.45">
      <c r="A203" s="95">
        <v>44076</v>
      </c>
      <c r="B203" s="91">
        <v>182.61999499999999</v>
      </c>
      <c r="C203" s="91">
        <v>11536900</v>
      </c>
      <c r="D203" s="94">
        <f t="shared" si="6"/>
        <v>-1.3131629076493567E-2</v>
      </c>
      <c r="E203" s="92">
        <f t="shared" si="7"/>
        <v>126.86349343932261</v>
      </c>
      <c r="F203" s="91"/>
      <c r="G203" s="91"/>
      <c r="H203" s="91"/>
      <c r="I203" s="91"/>
      <c r="J203" s="91"/>
      <c r="K203" s="91"/>
      <c r="L203" s="91"/>
      <c r="M203" s="91"/>
      <c r="N203" s="91"/>
      <c r="O203" s="91"/>
      <c r="P203" s="91"/>
      <c r="Q203" s="91"/>
      <c r="R203" s="91"/>
      <c r="S203" s="91"/>
      <c r="T203" s="91"/>
      <c r="U203" s="91"/>
      <c r="V203" s="91"/>
      <c r="W203" s="91"/>
      <c r="X203" s="91"/>
      <c r="Y203" s="91"/>
      <c r="Z203" s="91"/>
    </row>
    <row r="204" spans="1:26" ht="15.75" customHeight="1" x14ac:dyDescent="0.45">
      <c r="A204" s="95">
        <v>44075</v>
      </c>
      <c r="B204" s="91">
        <v>185.050003</v>
      </c>
      <c r="C204" s="91">
        <v>10662100</v>
      </c>
      <c r="D204" s="94">
        <f t="shared" si="6"/>
        <v>1.1902883602197267E-3</v>
      </c>
      <c r="E204" s="92">
        <f t="shared" si="7"/>
        <v>128.55158517300984</v>
      </c>
      <c r="F204" s="91"/>
      <c r="G204" s="91"/>
      <c r="H204" s="91"/>
      <c r="I204" s="91"/>
      <c r="J204" s="91"/>
      <c r="K204" s="91"/>
      <c r="L204" s="91"/>
      <c r="M204" s="91"/>
      <c r="N204" s="91"/>
      <c r="O204" s="91"/>
      <c r="P204" s="91"/>
      <c r="Q204" s="91"/>
      <c r="R204" s="91"/>
      <c r="S204" s="91"/>
      <c r="T204" s="91"/>
      <c r="U204" s="91"/>
      <c r="V204" s="91"/>
      <c r="W204" s="91"/>
      <c r="X204" s="91"/>
      <c r="Y204" s="91"/>
      <c r="Z204" s="91"/>
    </row>
    <row r="205" spans="1:26" ht="15.75" customHeight="1" x14ac:dyDescent="0.45">
      <c r="A205" s="95">
        <v>44074</v>
      </c>
      <c r="B205" s="91">
        <v>184.83000200000001</v>
      </c>
      <c r="C205" s="91">
        <v>10251200</v>
      </c>
      <c r="D205" s="94">
        <f t="shared" si="6"/>
        <v>2.3862628254585072E-3</v>
      </c>
      <c r="E205" s="92">
        <f t="shared" si="7"/>
        <v>128.39875363109601</v>
      </c>
      <c r="F205" s="91"/>
      <c r="G205" s="91"/>
      <c r="H205" s="91"/>
      <c r="I205" s="91"/>
      <c r="J205" s="91"/>
      <c r="K205" s="91"/>
      <c r="L205" s="91"/>
      <c r="M205" s="91"/>
      <c r="N205" s="91"/>
      <c r="O205" s="91"/>
      <c r="P205" s="91"/>
      <c r="Q205" s="91"/>
      <c r="R205" s="91"/>
      <c r="S205" s="91"/>
      <c r="T205" s="91"/>
      <c r="U205" s="91"/>
      <c r="V205" s="91"/>
      <c r="W205" s="91"/>
      <c r="X205" s="91"/>
      <c r="Y205" s="91"/>
      <c r="Z205" s="91"/>
    </row>
    <row r="206" spans="1:26" ht="15.75" customHeight="1" x14ac:dyDescent="0.45">
      <c r="A206" s="95">
        <v>44071</v>
      </c>
      <c r="B206" s="91">
        <v>184.38999899999999</v>
      </c>
      <c r="C206" s="91">
        <v>13200800</v>
      </c>
      <c r="D206" s="94">
        <f t="shared" si="6"/>
        <v>1.7380235671478728E-2</v>
      </c>
      <c r="E206" s="92">
        <f t="shared" si="7"/>
        <v>128.09308985258269</v>
      </c>
      <c r="F206" s="91"/>
      <c r="G206" s="91"/>
      <c r="H206" s="91"/>
      <c r="I206" s="91"/>
      <c r="J206" s="91"/>
      <c r="K206" s="91"/>
      <c r="L206" s="91"/>
      <c r="M206" s="91"/>
      <c r="N206" s="91"/>
      <c r="O206" s="91"/>
      <c r="P206" s="91"/>
      <c r="Q206" s="91"/>
      <c r="R206" s="91"/>
      <c r="S206" s="91"/>
      <c r="T206" s="91"/>
      <c r="U206" s="91"/>
      <c r="V206" s="91"/>
      <c r="W206" s="91"/>
      <c r="X206" s="91"/>
      <c r="Y206" s="91"/>
      <c r="Z206" s="91"/>
    </row>
    <row r="207" spans="1:26" ht="15.75" customHeight="1" x14ac:dyDescent="0.45">
      <c r="A207" s="95">
        <v>44070</v>
      </c>
      <c r="B207" s="91">
        <v>181.240005</v>
      </c>
      <c r="C207" s="91">
        <v>16299200</v>
      </c>
      <c r="D207" s="94">
        <f t="shared" si="6"/>
        <v>-1.1561932746717241E-2</v>
      </c>
      <c r="E207" s="92">
        <f t="shared" si="7"/>
        <v>125.90483416265727</v>
      </c>
      <c r="F207" s="91"/>
      <c r="G207" s="91"/>
      <c r="H207" s="91"/>
      <c r="I207" s="91"/>
      <c r="J207" s="91"/>
      <c r="K207" s="91"/>
      <c r="L207" s="91"/>
      <c r="M207" s="91"/>
      <c r="N207" s="91"/>
      <c r="O207" s="91"/>
      <c r="P207" s="91"/>
      <c r="Q207" s="91"/>
      <c r="R207" s="91"/>
      <c r="S207" s="91"/>
      <c r="T207" s="91"/>
      <c r="U207" s="91"/>
      <c r="V207" s="91"/>
      <c r="W207" s="91"/>
      <c r="X207" s="91"/>
      <c r="Y207" s="91"/>
      <c r="Z207" s="91"/>
    </row>
    <row r="208" spans="1:26" ht="15.75" customHeight="1" x14ac:dyDescent="0.45">
      <c r="A208" s="95">
        <v>44069</v>
      </c>
      <c r="B208" s="91">
        <v>183.36000100000001</v>
      </c>
      <c r="C208" s="91">
        <v>12715800</v>
      </c>
      <c r="D208" s="94">
        <f t="shared" si="6"/>
        <v>1.1808851055022496E-2</v>
      </c>
      <c r="E208" s="92">
        <f t="shared" si="7"/>
        <v>127.37756500265861</v>
      </c>
      <c r="F208" s="91"/>
      <c r="G208" s="91"/>
      <c r="H208" s="91"/>
      <c r="I208" s="91"/>
      <c r="J208" s="91"/>
      <c r="K208" s="91"/>
      <c r="L208" s="91"/>
      <c r="M208" s="91"/>
      <c r="N208" s="91"/>
      <c r="O208" s="91"/>
      <c r="P208" s="91"/>
      <c r="Q208" s="91"/>
      <c r="R208" s="91"/>
      <c r="S208" s="91"/>
      <c r="T208" s="91"/>
      <c r="U208" s="91"/>
      <c r="V208" s="91"/>
      <c r="W208" s="91"/>
      <c r="X208" s="91"/>
      <c r="Y208" s="91"/>
      <c r="Z208" s="91"/>
    </row>
    <row r="209" spans="1:26" ht="15.75" customHeight="1" x14ac:dyDescent="0.45">
      <c r="A209" s="95">
        <v>44068</v>
      </c>
      <c r="B209" s="91">
        <v>181.220001</v>
      </c>
      <c r="C209" s="91">
        <v>10056100</v>
      </c>
      <c r="D209" s="94">
        <f t="shared" si="6"/>
        <v>1.2154751381214801E-3</v>
      </c>
      <c r="E209" s="92">
        <f t="shared" si="7"/>
        <v>125.89093767053021</v>
      </c>
      <c r="F209" s="91"/>
      <c r="G209" s="91"/>
      <c r="H209" s="91"/>
      <c r="I209" s="91"/>
      <c r="J209" s="91"/>
      <c r="K209" s="91"/>
      <c r="L209" s="91"/>
      <c r="M209" s="91"/>
      <c r="N209" s="91"/>
      <c r="O209" s="91"/>
      <c r="P209" s="91"/>
      <c r="Q209" s="91"/>
      <c r="R209" s="91"/>
      <c r="S209" s="91"/>
      <c r="T209" s="91"/>
      <c r="U209" s="91"/>
      <c r="V209" s="91"/>
      <c r="W209" s="91"/>
      <c r="X209" s="91"/>
      <c r="Y209" s="91"/>
      <c r="Z209" s="91"/>
    </row>
    <row r="210" spans="1:26" ht="15.75" customHeight="1" x14ac:dyDescent="0.45">
      <c r="A210" s="95">
        <v>44067</v>
      </c>
      <c r="B210" s="91">
        <v>181</v>
      </c>
      <c r="C210" s="91">
        <v>11605800</v>
      </c>
      <c r="D210" s="94">
        <f t="shared" si="6"/>
        <v>-5.6584024922178289E-3</v>
      </c>
      <c r="E210" s="92">
        <f t="shared" si="7"/>
        <v>125.73810612861639</v>
      </c>
      <c r="F210" s="91"/>
      <c r="G210" s="91"/>
      <c r="H210" s="91"/>
      <c r="I210" s="91"/>
      <c r="J210" s="91"/>
      <c r="K210" s="91"/>
      <c r="L210" s="91"/>
      <c r="M210" s="91"/>
      <c r="N210" s="91"/>
      <c r="O210" s="91"/>
      <c r="P210" s="91"/>
      <c r="Q210" s="91"/>
      <c r="R210" s="91"/>
      <c r="S210" s="91"/>
      <c r="T210" s="91"/>
      <c r="U210" s="91"/>
      <c r="V210" s="91"/>
      <c r="W210" s="91"/>
      <c r="X210" s="91"/>
      <c r="Y210" s="91"/>
      <c r="Z210" s="91"/>
    </row>
    <row r="211" spans="1:26" ht="15.75" customHeight="1" x14ac:dyDescent="0.45">
      <c r="A211" s="95">
        <v>44064</v>
      </c>
      <c r="B211" s="91">
        <v>182.029999</v>
      </c>
      <c r="C211" s="91">
        <v>12713700</v>
      </c>
      <c r="D211" s="94">
        <f t="shared" si="6"/>
        <v>-8.0109046321525934E-3</v>
      </c>
      <c r="E211" s="92">
        <f t="shared" si="7"/>
        <v>126.45363167322617</v>
      </c>
      <c r="F211" s="91"/>
      <c r="G211" s="91"/>
      <c r="H211" s="91"/>
      <c r="I211" s="91"/>
      <c r="J211" s="91"/>
      <c r="K211" s="91"/>
      <c r="L211" s="91"/>
      <c r="M211" s="91"/>
      <c r="N211" s="91"/>
      <c r="O211" s="91"/>
      <c r="P211" s="91"/>
      <c r="Q211" s="91"/>
      <c r="R211" s="91"/>
      <c r="S211" s="91"/>
      <c r="T211" s="91"/>
      <c r="U211" s="91"/>
      <c r="V211" s="91"/>
      <c r="W211" s="91"/>
      <c r="X211" s="91"/>
      <c r="Y211" s="91"/>
      <c r="Z211" s="91"/>
    </row>
    <row r="212" spans="1:26" ht="15.75" customHeight="1" x14ac:dyDescent="0.45">
      <c r="A212" s="95">
        <v>44063</v>
      </c>
      <c r="B212" s="91">
        <v>183.5</v>
      </c>
      <c r="C212" s="91">
        <v>16692200</v>
      </c>
      <c r="D212" s="94">
        <f t="shared" si="6"/>
        <v>6.9139319876554417E-3</v>
      </c>
      <c r="E212" s="92">
        <f t="shared" si="7"/>
        <v>127.47482030166358</v>
      </c>
      <c r="F212" s="91"/>
      <c r="G212" s="91"/>
      <c r="H212" s="91"/>
      <c r="I212" s="91"/>
      <c r="J212" s="91"/>
      <c r="K212" s="91"/>
      <c r="L212" s="91"/>
      <c r="M212" s="91"/>
      <c r="N212" s="91"/>
      <c r="O212" s="91"/>
      <c r="P212" s="91"/>
      <c r="Q212" s="91"/>
      <c r="R212" s="91"/>
      <c r="S212" s="91"/>
      <c r="T212" s="91"/>
      <c r="U212" s="91"/>
      <c r="V212" s="91"/>
      <c r="W212" s="91"/>
      <c r="X212" s="91"/>
      <c r="Y212" s="91"/>
      <c r="Z212" s="91"/>
    </row>
    <row r="213" spans="1:26" ht="15.75" customHeight="1" x14ac:dyDescent="0.45">
      <c r="A213" s="95">
        <v>44062</v>
      </c>
      <c r="B213" s="91">
        <v>182.240005</v>
      </c>
      <c r="C213" s="91">
        <v>24646900</v>
      </c>
      <c r="D213" s="94">
        <f t="shared" si="6"/>
        <v>-3.156545977765024E-2</v>
      </c>
      <c r="E213" s="92">
        <f t="shared" si="7"/>
        <v>126.59951983187615</v>
      </c>
      <c r="F213" s="91"/>
      <c r="G213" s="91"/>
      <c r="H213" s="91"/>
      <c r="I213" s="91"/>
      <c r="J213" s="91"/>
      <c r="K213" s="91"/>
      <c r="L213" s="91"/>
      <c r="M213" s="91"/>
      <c r="N213" s="91"/>
      <c r="O213" s="91"/>
      <c r="P213" s="91"/>
      <c r="Q213" s="91"/>
      <c r="R213" s="91"/>
      <c r="S213" s="91"/>
      <c r="T213" s="91"/>
      <c r="U213" s="91"/>
      <c r="V213" s="91"/>
      <c r="W213" s="91"/>
      <c r="X213" s="91"/>
      <c r="Y213" s="91"/>
      <c r="Z213" s="91"/>
    </row>
    <row r="214" spans="1:26" ht="15.75" customHeight="1" x14ac:dyDescent="0.45">
      <c r="A214" s="95">
        <v>44061</v>
      </c>
      <c r="B214" s="91">
        <v>188.179993</v>
      </c>
      <c r="C214" s="91">
        <v>16291600</v>
      </c>
      <c r="D214" s="94">
        <f t="shared" si="6"/>
        <v>9.0080053619303602E-3</v>
      </c>
      <c r="E214" s="92">
        <f t="shared" si="7"/>
        <v>130.72594437080824</v>
      </c>
      <c r="F214" s="91"/>
      <c r="G214" s="91"/>
      <c r="H214" s="91"/>
      <c r="I214" s="91"/>
      <c r="J214" s="91"/>
      <c r="K214" s="91"/>
      <c r="L214" s="91"/>
      <c r="M214" s="91"/>
      <c r="N214" s="91"/>
      <c r="O214" s="91"/>
      <c r="P214" s="91"/>
      <c r="Q214" s="91"/>
      <c r="R214" s="91"/>
      <c r="S214" s="91"/>
      <c r="T214" s="91"/>
      <c r="U214" s="91"/>
      <c r="V214" s="91"/>
      <c r="W214" s="91"/>
      <c r="X214" s="91"/>
      <c r="Y214" s="91"/>
      <c r="Z214" s="91"/>
    </row>
    <row r="215" spans="1:26" ht="15.75" customHeight="1" x14ac:dyDescent="0.45">
      <c r="A215" s="95">
        <v>44060</v>
      </c>
      <c r="B215" s="91">
        <v>186.5</v>
      </c>
      <c r="C215" s="91">
        <v>15709800</v>
      </c>
      <c r="D215" s="94">
        <f t="shared" si="6"/>
        <v>2.1693914494671729E-2</v>
      </c>
      <c r="E215" s="92">
        <f t="shared" si="7"/>
        <v>129.5588773093202</v>
      </c>
      <c r="F215" s="91"/>
      <c r="G215" s="91"/>
      <c r="H215" s="91"/>
      <c r="I215" s="91"/>
      <c r="J215" s="91"/>
      <c r="K215" s="91"/>
      <c r="L215" s="91"/>
      <c r="M215" s="91"/>
      <c r="N215" s="91"/>
      <c r="O215" s="91"/>
      <c r="P215" s="91"/>
      <c r="Q215" s="91"/>
      <c r="R215" s="91"/>
      <c r="S215" s="91"/>
      <c r="T215" s="91"/>
      <c r="U215" s="91"/>
      <c r="V215" s="91"/>
      <c r="W215" s="91"/>
      <c r="X215" s="91"/>
      <c r="Y215" s="91"/>
      <c r="Z215" s="91"/>
    </row>
    <row r="216" spans="1:26" ht="15.75" customHeight="1" x14ac:dyDescent="0.45">
      <c r="A216" s="95">
        <v>44057</v>
      </c>
      <c r="B216" s="91">
        <v>182.53999300000001</v>
      </c>
      <c r="C216" s="91">
        <v>11792000</v>
      </c>
      <c r="D216" s="94">
        <f t="shared" si="6"/>
        <v>-4.3092183024140418E-3</v>
      </c>
      <c r="E216" s="92">
        <f t="shared" si="7"/>
        <v>126.80791719641378</v>
      </c>
      <c r="F216" s="91"/>
      <c r="G216" s="91"/>
      <c r="H216" s="91"/>
      <c r="I216" s="91"/>
      <c r="J216" s="91"/>
      <c r="K216" s="91"/>
      <c r="L216" s="91"/>
      <c r="M216" s="91"/>
      <c r="N216" s="91"/>
      <c r="O216" s="91"/>
      <c r="P216" s="91"/>
      <c r="Q216" s="91"/>
      <c r="R216" s="91"/>
      <c r="S216" s="91"/>
      <c r="T216" s="91"/>
      <c r="U216" s="91"/>
      <c r="V216" s="91"/>
      <c r="W216" s="91"/>
      <c r="X216" s="91"/>
      <c r="Y216" s="91"/>
      <c r="Z216" s="91"/>
    </row>
    <row r="217" spans="1:26" ht="15.75" customHeight="1" x14ac:dyDescent="0.45">
      <c r="A217" s="95">
        <v>44056</v>
      </c>
      <c r="B217" s="91">
        <v>183.33000200000001</v>
      </c>
      <c r="C217" s="91">
        <v>18596800</v>
      </c>
      <c r="D217" s="94">
        <f t="shared" si="6"/>
        <v>2.3618067327144665E-2</v>
      </c>
      <c r="E217" s="92">
        <f t="shared" si="7"/>
        <v>127.35672512726772</v>
      </c>
      <c r="F217" s="91"/>
      <c r="G217" s="91"/>
      <c r="H217" s="91"/>
      <c r="I217" s="91"/>
      <c r="J217" s="91"/>
      <c r="K217" s="91"/>
      <c r="L217" s="91"/>
      <c r="M217" s="91"/>
      <c r="N217" s="91"/>
      <c r="O217" s="91"/>
      <c r="P217" s="91"/>
      <c r="Q217" s="91"/>
      <c r="R217" s="91"/>
      <c r="S217" s="91"/>
      <c r="T217" s="91"/>
      <c r="U217" s="91"/>
      <c r="V217" s="91"/>
      <c r="W217" s="91"/>
      <c r="X217" s="91"/>
      <c r="Y217" s="91"/>
      <c r="Z217" s="91"/>
    </row>
    <row r="218" spans="1:26" ht="15.75" customHeight="1" x14ac:dyDescent="0.45">
      <c r="A218" s="95">
        <v>44055</v>
      </c>
      <c r="B218" s="91">
        <v>179.10000600000001</v>
      </c>
      <c r="C218" s="91">
        <v>28660500</v>
      </c>
      <c r="D218" s="94">
        <f t="shared" si="6"/>
        <v>-4.6682004593953108E-3</v>
      </c>
      <c r="E218" s="92">
        <f t="shared" si="7"/>
        <v>124.41820752521456</v>
      </c>
      <c r="F218" s="91"/>
      <c r="G218" s="91"/>
      <c r="H218" s="91"/>
      <c r="I218" s="91"/>
      <c r="J218" s="91"/>
      <c r="K218" s="91"/>
      <c r="L218" s="91"/>
      <c r="M218" s="91"/>
      <c r="N218" s="91"/>
      <c r="O218" s="91"/>
      <c r="P218" s="91"/>
      <c r="Q218" s="91"/>
      <c r="R218" s="91"/>
      <c r="S218" s="91"/>
      <c r="T218" s="91"/>
      <c r="U218" s="91"/>
      <c r="V218" s="91"/>
      <c r="W218" s="91"/>
      <c r="X218" s="91"/>
      <c r="Y218" s="91"/>
      <c r="Z218" s="91"/>
    </row>
    <row r="219" spans="1:26" ht="15.75" customHeight="1" x14ac:dyDescent="0.45">
      <c r="A219" s="95">
        <v>44054</v>
      </c>
      <c r="B219" s="91">
        <v>179.94000199999999</v>
      </c>
      <c r="C219" s="91">
        <v>45355000</v>
      </c>
      <c r="D219" s="94">
        <f t="shared" si="6"/>
        <v>-5.3694411370846518E-2</v>
      </c>
      <c r="E219" s="92">
        <f t="shared" si="7"/>
        <v>125.00174070861573</v>
      </c>
      <c r="F219" s="91"/>
      <c r="G219" s="91"/>
      <c r="H219" s="91"/>
      <c r="I219" s="91"/>
      <c r="J219" s="91"/>
      <c r="K219" s="91"/>
      <c r="L219" s="91"/>
      <c r="M219" s="91"/>
      <c r="N219" s="91"/>
      <c r="O219" s="91"/>
      <c r="P219" s="91"/>
      <c r="Q219" s="91"/>
      <c r="R219" s="91"/>
      <c r="S219" s="91"/>
      <c r="T219" s="91"/>
      <c r="U219" s="91"/>
      <c r="V219" s="91"/>
      <c r="W219" s="91"/>
      <c r="X219" s="91"/>
      <c r="Y219" s="91"/>
      <c r="Z219" s="91"/>
    </row>
    <row r="220" spans="1:26" ht="15.75" customHeight="1" x14ac:dyDescent="0.45">
      <c r="A220" s="95">
        <v>44053</v>
      </c>
      <c r="B220" s="91">
        <v>190.14999399999999</v>
      </c>
      <c r="C220" s="91">
        <v>19047200</v>
      </c>
      <c r="D220" s="94">
        <f t="shared" si="6"/>
        <v>-3.4589592103031475E-3</v>
      </c>
      <c r="E220" s="92">
        <f t="shared" si="7"/>
        <v>132.09447583385509</v>
      </c>
      <c r="F220" s="91"/>
      <c r="G220" s="91"/>
      <c r="H220" s="91"/>
      <c r="I220" s="91"/>
      <c r="J220" s="91"/>
      <c r="K220" s="91"/>
      <c r="L220" s="91"/>
      <c r="M220" s="91"/>
      <c r="N220" s="91"/>
      <c r="O220" s="91"/>
      <c r="P220" s="91"/>
      <c r="Q220" s="91"/>
      <c r="R220" s="91"/>
      <c r="S220" s="91"/>
      <c r="T220" s="91"/>
      <c r="U220" s="91"/>
      <c r="V220" s="91"/>
      <c r="W220" s="91"/>
      <c r="X220" s="91"/>
      <c r="Y220" s="91"/>
      <c r="Z220" s="91"/>
    </row>
    <row r="221" spans="1:26" ht="15.75" customHeight="1" x14ac:dyDescent="0.45">
      <c r="A221" s="95">
        <v>44050</v>
      </c>
      <c r="B221" s="91">
        <v>190.80999800000001</v>
      </c>
      <c r="C221" s="91">
        <v>24570200</v>
      </c>
      <c r="D221" s="94">
        <f t="shared" si="6"/>
        <v>-1.5885301025763465E-2</v>
      </c>
      <c r="E221" s="92">
        <f t="shared" si="7"/>
        <v>132.55297115428223</v>
      </c>
      <c r="F221" s="91"/>
      <c r="G221" s="91"/>
      <c r="H221" s="91"/>
      <c r="I221" s="91"/>
      <c r="J221" s="91"/>
      <c r="K221" s="91"/>
      <c r="L221" s="91"/>
      <c r="M221" s="91"/>
      <c r="N221" s="91"/>
      <c r="O221" s="91"/>
      <c r="P221" s="91"/>
      <c r="Q221" s="91"/>
      <c r="R221" s="91"/>
      <c r="S221" s="91"/>
      <c r="T221" s="91"/>
      <c r="U221" s="91"/>
      <c r="V221" s="91"/>
      <c r="W221" s="91"/>
      <c r="X221" s="91"/>
      <c r="Y221" s="91"/>
      <c r="Z221" s="91"/>
    </row>
    <row r="222" spans="1:26" ht="15.75" customHeight="1" x14ac:dyDescent="0.45">
      <c r="A222" s="95">
        <v>44049</v>
      </c>
      <c r="B222" s="91">
        <v>193.88999899999999</v>
      </c>
      <c r="C222" s="91">
        <v>20640100</v>
      </c>
      <c r="D222" s="94">
        <f t="shared" si="6"/>
        <v>1.3274068044711651E-2</v>
      </c>
      <c r="E222" s="92">
        <f t="shared" si="7"/>
        <v>134.69260371016202</v>
      </c>
      <c r="F222" s="91"/>
      <c r="G222" s="91"/>
      <c r="H222" s="91"/>
      <c r="I222" s="91"/>
      <c r="J222" s="91"/>
      <c r="K222" s="91"/>
      <c r="L222" s="91"/>
      <c r="M222" s="91"/>
      <c r="N222" s="91"/>
      <c r="O222" s="91"/>
      <c r="P222" s="91"/>
      <c r="Q222" s="91"/>
      <c r="R222" s="91"/>
      <c r="S222" s="91"/>
      <c r="T222" s="91"/>
      <c r="U222" s="91"/>
      <c r="V222" s="91"/>
      <c r="W222" s="91"/>
      <c r="X222" s="91"/>
      <c r="Y222" s="91"/>
      <c r="Z222" s="91"/>
    </row>
    <row r="223" spans="1:26" ht="15.75" customHeight="1" x14ac:dyDescent="0.45">
      <c r="A223" s="95">
        <v>44048</v>
      </c>
      <c r="B223" s="91">
        <v>191.35000600000001</v>
      </c>
      <c r="C223" s="91">
        <v>27078100</v>
      </c>
      <c r="D223" s="94">
        <f t="shared" si="6"/>
        <v>9.2832429829261542E-3</v>
      </c>
      <c r="E223" s="92">
        <f t="shared" si="7"/>
        <v>132.92810697314576</v>
      </c>
      <c r="F223" s="91"/>
      <c r="G223" s="91"/>
      <c r="H223" s="91"/>
      <c r="I223" s="91"/>
      <c r="J223" s="91"/>
      <c r="K223" s="91"/>
      <c r="L223" s="91"/>
      <c r="M223" s="91"/>
      <c r="N223" s="91"/>
      <c r="O223" s="91"/>
      <c r="P223" s="91"/>
      <c r="Q223" s="91"/>
      <c r="R223" s="91"/>
      <c r="S223" s="91"/>
      <c r="T223" s="91"/>
      <c r="U223" s="91"/>
      <c r="V223" s="91"/>
      <c r="W223" s="91"/>
      <c r="X223" s="91"/>
      <c r="Y223" s="91"/>
      <c r="Z223" s="91"/>
    </row>
    <row r="224" spans="1:26" ht="15.75" customHeight="1" x14ac:dyDescent="0.45">
      <c r="A224" s="95">
        <v>44047</v>
      </c>
      <c r="B224" s="91">
        <v>189.58999600000001</v>
      </c>
      <c r="C224" s="91">
        <v>20773200</v>
      </c>
      <c r="D224" s="94">
        <f t="shared" si="6"/>
        <v>2.1277725820285198E-2</v>
      </c>
      <c r="E224" s="92">
        <f t="shared" si="7"/>
        <v>131.70545324846384</v>
      </c>
      <c r="F224" s="91"/>
      <c r="G224" s="91"/>
      <c r="H224" s="91"/>
      <c r="I224" s="91"/>
      <c r="J224" s="91"/>
      <c r="K224" s="91"/>
      <c r="L224" s="91"/>
      <c r="M224" s="91"/>
      <c r="N224" s="91"/>
      <c r="O224" s="91"/>
      <c r="P224" s="91"/>
      <c r="Q224" s="91"/>
      <c r="R224" s="91"/>
      <c r="S224" s="91"/>
      <c r="T224" s="91"/>
      <c r="U224" s="91"/>
      <c r="V224" s="91"/>
      <c r="W224" s="91"/>
      <c r="X224" s="91"/>
      <c r="Y224" s="91"/>
      <c r="Z224" s="91"/>
    </row>
    <row r="225" spans="1:26" ht="15.75" customHeight="1" x14ac:dyDescent="0.45">
      <c r="A225" s="95">
        <v>44046</v>
      </c>
      <c r="B225" s="91">
        <v>185.63999899999999</v>
      </c>
      <c r="C225" s="91">
        <v>12897000</v>
      </c>
      <c r="D225" s="94">
        <f t="shared" si="6"/>
        <v>1.132535231234133E-3</v>
      </c>
      <c r="E225" s="92">
        <f t="shared" si="7"/>
        <v>128.96144693910628</v>
      </c>
      <c r="F225" s="91"/>
      <c r="G225" s="91"/>
      <c r="H225" s="91"/>
      <c r="I225" s="91"/>
      <c r="J225" s="91"/>
      <c r="K225" s="91"/>
      <c r="L225" s="91"/>
      <c r="M225" s="91"/>
      <c r="N225" s="91"/>
      <c r="O225" s="91"/>
      <c r="P225" s="91"/>
      <c r="Q225" s="91"/>
      <c r="R225" s="91"/>
      <c r="S225" s="91"/>
      <c r="T225" s="91"/>
      <c r="U225" s="91"/>
      <c r="V225" s="91"/>
      <c r="W225" s="91"/>
      <c r="X225" s="91"/>
      <c r="Y225" s="91"/>
      <c r="Z225" s="91"/>
    </row>
    <row r="226" spans="1:26" ht="15.75" customHeight="1" x14ac:dyDescent="0.45">
      <c r="A226" s="95">
        <v>44043</v>
      </c>
      <c r="B226" s="91">
        <v>185.429993</v>
      </c>
      <c r="C226" s="91">
        <v>15876700</v>
      </c>
      <c r="D226" s="94">
        <f t="shared" si="6"/>
        <v>9.0879301558535186E-3</v>
      </c>
      <c r="E226" s="92">
        <f t="shared" si="7"/>
        <v>128.81555878045631</v>
      </c>
      <c r="F226" s="91"/>
      <c r="G226" s="91"/>
      <c r="H226" s="91"/>
      <c r="I226" s="91"/>
      <c r="J226" s="91"/>
      <c r="K226" s="91"/>
      <c r="L226" s="91"/>
      <c r="M226" s="91"/>
      <c r="N226" s="91"/>
      <c r="O226" s="91"/>
      <c r="P226" s="91"/>
      <c r="Q226" s="91"/>
      <c r="R226" s="91"/>
      <c r="S226" s="91"/>
      <c r="T226" s="91"/>
      <c r="U226" s="91"/>
      <c r="V226" s="91"/>
      <c r="W226" s="91"/>
      <c r="X226" s="91"/>
      <c r="Y226" s="91"/>
      <c r="Z226" s="91"/>
    </row>
    <row r="227" spans="1:26" ht="15.75" customHeight="1" x14ac:dyDescent="0.45">
      <c r="A227" s="95">
        <v>44042</v>
      </c>
      <c r="B227" s="91">
        <v>183.759995</v>
      </c>
      <c r="C227" s="91">
        <v>18061200</v>
      </c>
      <c r="D227" s="94">
        <f t="shared" si="6"/>
        <v>-7.4002590773981636E-3</v>
      </c>
      <c r="E227" s="92">
        <f t="shared" si="7"/>
        <v>127.65543510223215</v>
      </c>
      <c r="F227" s="91"/>
      <c r="G227" s="91"/>
      <c r="H227" s="91"/>
      <c r="I227" s="91"/>
      <c r="J227" s="91"/>
      <c r="K227" s="91"/>
      <c r="L227" s="91"/>
      <c r="M227" s="91"/>
      <c r="N227" s="91"/>
      <c r="O227" s="91"/>
      <c r="P227" s="91"/>
      <c r="Q227" s="91"/>
      <c r="R227" s="91"/>
      <c r="S227" s="91"/>
      <c r="T227" s="91"/>
      <c r="U227" s="91"/>
      <c r="V227" s="91"/>
      <c r="W227" s="91"/>
      <c r="X227" s="91"/>
      <c r="Y227" s="91"/>
      <c r="Z227" s="91"/>
    </row>
    <row r="228" spans="1:26" ht="15.75" customHeight="1" x14ac:dyDescent="0.45">
      <c r="A228" s="95">
        <v>44041</v>
      </c>
      <c r="B228" s="91">
        <v>185.13000500000001</v>
      </c>
      <c r="C228" s="91">
        <v>25640100</v>
      </c>
      <c r="D228" s="94">
        <f t="shared" si="6"/>
        <v>7.5102312925170445E-3</v>
      </c>
      <c r="E228" s="92">
        <f t="shared" si="7"/>
        <v>128.60716141591871</v>
      </c>
      <c r="F228" s="91"/>
      <c r="G228" s="91"/>
      <c r="H228" s="91"/>
      <c r="I228" s="91"/>
      <c r="J228" s="91"/>
      <c r="K228" s="91"/>
      <c r="L228" s="91"/>
      <c r="M228" s="91"/>
      <c r="N228" s="91"/>
      <c r="O228" s="91"/>
      <c r="P228" s="91"/>
      <c r="Q228" s="91"/>
      <c r="R228" s="91"/>
      <c r="S228" s="91"/>
      <c r="T228" s="91"/>
      <c r="U228" s="91"/>
      <c r="V228" s="91"/>
      <c r="W228" s="91"/>
      <c r="X228" s="91"/>
      <c r="Y228" s="91"/>
      <c r="Z228" s="91"/>
    </row>
    <row r="229" spans="1:26" ht="15.75" customHeight="1" x14ac:dyDescent="0.45">
      <c r="A229" s="95">
        <v>44040</v>
      </c>
      <c r="B229" s="91">
        <v>183.75</v>
      </c>
      <c r="C229" s="91">
        <v>21164600</v>
      </c>
      <c r="D229" s="94">
        <f t="shared" si="6"/>
        <v>8.3411295251303308E-3</v>
      </c>
      <c r="E229" s="92">
        <f t="shared" si="7"/>
        <v>127.64849171896832</v>
      </c>
      <c r="F229" s="91"/>
      <c r="G229" s="91"/>
      <c r="H229" s="91"/>
      <c r="I229" s="91"/>
      <c r="J229" s="91"/>
      <c r="K229" s="91"/>
      <c r="L229" s="91"/>
      <c r="M229" s="91"/>
      <c r="N229" s="91"/>
      <c r="O229" s="91"/>
      <c r="P229" s="91"/>
      <c r="Q229" s="91"/>
      <c r="R229" s="91"/>
      <c r="S229" s="91"/>
      <c r="T229" s="91"/>
      <c r="U229" s="91"/>
      <c r="V229" s="91"/>
      <c r="W229" s="91"/>
      <c r="X229" s="91"/>
      <c r="Y229" s="91"/>
      <c r="Z229" s="91"/>
    </row>
    <row r="230" spans="1:26" ht="15.75" customHeight="1" x14ac:dyDescent="0.45">
      <c r="A230" s="95">
        <v>44039</v>
      </c>
      <c r="B230" s="91">
        <v>182.229996</v>
      </c>
      <c r="C230" s="91">
        <v>21115600</v>
      </c>
      <c r="D230" s="94">
        <f t="shared" si="6"/>
        <v>1.9753772016011917E-2</v>
      </c>
      <c r="E230" s="92">
        <f t="shared" si="7"/>
        <v>126.59256672301296</v>
      </c>
      <c r="F230" s="91"/>
      <c r="G230" s="91"/>
      <c r="H230" s="91"/>
      <c r="I230" s="91"/>
      <c r="J230" s="91"/>
      <c r="K230" s="91"/>
      <c r="L230" s="91"/>
      <c r="M230" s="91"/>
      <c r="N230" s="91"/>
      <c r="O230" s="91"/>
      <c r="P230" s="91"/>
      <c r="Q230" s="91"/>
      <c r="R230" s="91"/>
      <c r="S230" s="91"/>
      <c r="T230" s="91"/>
      <c r="U230" s="91"/>
      <c r="V230" s="91"/>
      <c r="W230" s="91"/>
      <c r="X230" s="91"/>
      <c r="Y230" s="91"/>
      <c r="Z230" s="91"/>
    </row>
    <row r="231" spans="1:26" ht="15.75" customHeight="1" x14ac:dyDescent="0.45">
      <c r="A231" s="95">
        <v>44036</v>
      </c>
      <c r="B231" s="91">
        <v>178.699997</v>
      </c>
      <c r="C231" s="91">
        <v>15601300</v>
      </c>
      <c r="D231" s="94">
        <f t="shared" si="6"/>
        <v>8.578869285766455E-3</v>
      </c>
      <c r="E231" s="92">
        <f t="shared" si="7"/>
        <v>124.140327005356</v>
      </c>
      <c r="F231" s="91"/>
      <c r="G231" s="91"/>
      <c r="H231" s="91"/>
      <c r="I231" s="91"/>
      <c r="J231" s="91"/>
      <c r="K231" s="91"/>
      <c r="L231" s="91"/>
      <c r="M231" s="91"/>
      <c r="N231" s="91"/>
      <c r="O231" s="91"/>
      <c r="P231" s="91"/>
      <c r="Q231" s="91"/>
      <c r="R231" s="91"/>
      <c r="S231" s="91"/>
      <c r="T231" s="91"/>
      <c r="U231" s="91"/>
      <c r="V231" s="91"/>
      <c r="W231" s="91"/>
      <c r="X231" s="91"/>
      <c r="Y231" s="91"/>
      <c r="Z231" s="91"/>
    </row>
    <row r="232" spans="1:26" ht="15.75" customHeight="1" x14ac:dyDescent="0.45">
      <c r="A232" s="95">
        <v>44035</v>
      </c>
      <c r="B232" s="91">
        <v>177.179993</v>
      </c>
      <c r="C232" s="91">
        <v>23006800</v>
      </c>
      <c r="D232" s="94">
        <f t="shared" si="6"/>
        <v>8.8253029429679053E-3</v>
      </c>
      <c r="E232" s="92">
        <f t="shared" si="7"/>
        <v>123.08440200940062</v>
      </c>
      <c r="F232" s="91"/>
      <c r="G232" s="91"/>
      <c r="H232" s="91"/>
      <c r="I232" s="91"/>
      <c r="J232" s="91"/>
      <c r="K232" s="91"/>
      <c r="L232" s="91"/>
      <c r="M232" s="91"/>
      <c r="N232" s="91"/>
      <c r="O232" s="91"/>
      <c r="P232" s="91"/>
      <c r="Q232" s="91"/>
      <c r="R232" s="91"/>
      <c r="S232" s="91"/>
      <c r="T232" s="91"/>
      <c r="U232" s="91"/>
      <c r="V232" s="91"/>
      <c r="W232" s="91"/>
      <c r="X232" s="91"/>
      <c r="Y232" s="91"/>
      <c r="Z232" s="91"/>
    </row>
    <row r="233" spans="1:26" ht="15.75" customHeight="1" x14ac:dyDescent="0.45">
      <c r="A233" s="95">
        <v>44034</v>
      </c>
      <c r="B233" s="91">
        <v>175.63000500000001</v>
      </c>
      <c r="C233" s="91">
        <v>18712500</v>
      </c>
      <c r="D233" s="94">
        <f t="shared" si="6"/>
        <v>1.5202341040462475E-2</v>
      </c>
      <c r="E233" s="92">
        <f t="shared" si="7"/>
        <v>122.00764755833941</v>
      </c>
      <c r="F233" s="91"/>
      <c r="G233" s="91"/>
      <c r="H233" s="91"/>
      <c r="I233" s="91"/>
      <c r="J233" s="91"/>
      <c r="K233" s="91"/>
      <c r="L233" s="91"/>
      <c r="M233" s="91"/>
      <c r="N233" s="91"/>
      <c r="O233" s="91"/>
      <c r="P233" s="91"/>
      <c r="Q233" s="91"/>
      <c r="R233" s="91"/>
      <c r="S233" s="91"/>
      <c r="T233" s="91"/>
      <c r="U233" s="91"/>
      <c r="V233" s="91"/>
      <c r="W233" s="91"/>
      <c r="X233" s="91"/>
      <c r="Y233" s="91"/>
      <c r="Z233" s="91"/>
    </row>
    <row r="234" spans="1:26" ht="15.75" customHeight="1" x14ac:dyDescent="0.45">
      <c r="A234" s="95">
        <v>44033</v>
      </c>
      <c r="B234" s="91">
        <v>173</v>
      </c>
      <c r="C234" s="91">
        <v>12826100</v>
      </c>
      <c r="D234" s="94">
        <f t="shared" si="6"/>
        <v>1.2051000210003604E-2</v>
      </c>
      <c r="E234" s="92">
        <f t="shared" si="7"/>
        <v>120.18062077486542</v>
      </c>
      <c r="F234" s="91"/>
      <c r="G234" s="91"/>
      <c r="H234" s="91"/>
      <c r="I234" s="91"/>
      <c r="J234" s="91"/>
      <c r="K234" s="91"/>
      <c r="L234" s="91"/>
      <c r="M234" s="91"/>
      <c r="N234" s="91"/>
      <c r="O234" s="91"/>
      <c r="P234" s="91"/>
      <c r="Q234" s="91"/>
      <c r="R234" s="91"/>
      <c r="S234" s="91"/>
      <c r="T234" s="91"/>
      <c r="U234" s="91"/>
      <c r="V234" s="91"/>
      <c r="W234" s="91"/>
      <c r="X234" s="91"/>
      <c r="Y234" s="91"/>
      <c r="Z234" s="91"/>
    </row>
    <row r="235" spans="1:26" ht="15.75" customHeight="1" x14ac:dyDescent="0.45">
      <c r="A235" s="95">
        <v>44032</v>
      </c>
      <c r="B235" s="91">
        <v>170.94000199999999</v>
      </c>
      <c r="C235" s="91">
        <v>10095500</v>
      </c>
      <c r="D235" s="94">
        <f t="shared" si="6"/>
        <v>4.8201682582933447E-3</v>
      </c>
      <c r="E235" s="92">
        <f t="shared" si="7"/>
        <v>118.74956968564587</v>
      </c>
      <c r="F235" s="91"/>
      <c r="G235" s="91"/>
      <c r="H235" s="91"/>
      <c r="I235" s="91"/>
      <c r="J235" s="91"/>
      <c r="K235" s="91"/>
      <c r="L235" s="91"/>
      <c r="M235" s="91"/>
      <c r="N235" s="91"/>
      <c r="O235" s="91"/>
      <c r="P235" s="91"/>
      <c r="Q235" s="91"/>
      <c r="R235" s="91"/>
      <c r="S235" s="91"/>
      <c r="T235" s="91"/>
      <c r="U235" s="91"/>
      <c r="V235" s="91"/>
      <c r="W235" s="91"/>
      <c r="X235" s="91"/>
      <c r="Y235" s="91"/>
      <c r="Z235" s="91"/>
    </row>
    <row r="236" spans="1:26" ht="15.75" customHeight="1" x14ac:dyDescent="0.45">
      <c r="A236" s="95">
        <v>44029</v>
      </c>
      <c r="B236" s="91">
        <v>170.11999499999999</v>
      </c>
      <c r="C236" s="91">
        <v>10296000</v>
      </c>
      <c r="D236" s="94">
        <f t="shared" si="6"/>
        <v>8.238007662846103E-3</v>
      </c>
      <c r="E236" s="92">
        <f t="shared" si="7"/>
        <v>118.17992257408669</v>
      </c>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x14ac:dyDescent="0.45">
      <c r="A237" s="95">
        <v>44028</v>
      </c>
      <c r="B237" s="91">
        <v>168.729996</v>
      </c>
      <c r="C237" s="91">
        <v>10242400</v>
      </c>
      <c r="D237" s="94">
        <f t="shared" si="6"/>
        <v>-9.4516850875118186E-3</v>
      </c>
      <c r="E237" s="92">
        <f t="shared" si="7"/>
        <v>117.21431018855813</v>
      </c>
      <c r="F237" s="91"/>
      <c r="G237" s="91"/>
      <c r="H237" s="91"/>
      <c r="I237" s="91"/>
      <c r="J237" s="91"/>
      <c r="K237" s="91"/>
      <c r="L237" s="91"/>
      <c r="M237" s="91"/>
      <c r="N237" s="91"/>
      <c r="O237" s="91"/>
      <c r="P237" s="91"/>
      <c r="Q237" s="91"/>
      <c r="R237" s="91"/>
      <c r="S237" s="91"/>
      <c r="T237" s="91"/>
      <c r="U237" s="91"/>
      <c r="V237" s="91"/>
      <c r="W237" s="91"/>
      <c r="X237" s="91"/>
      <c r="Y237" s="91"/>
      <c r="Z237" s="91"/>
    </row>
    <row r="238" spans="1:26" ht="15.75" customHeight="1" x14ac:dyDescent="0.45">
      <c r="A238" s="95">
        <v>44027</v>
      </c>
      <c r="B238" s="91">
        <v>170.33999600000001</v>
      </c>
      <c r="C238" s="91">
        <v>7533800</v>
      </c>
      <c r="D238" s="94">
        <f t="shared" si="6"/>
        <v>8.8133261788203576E-4</v>
      </c>
      <c r="E238" s="92">
        <f t="shared" si="7"/>
        <v>118.33275411600053</v>
      </c>
      <c r="F238" s="91"/>
      <c r="G238" s="91"/>
      <c r="H238" s="91"/>
      <c r="I238" s="91"/>
      <c r="J238" s="91"/>
      <c r="K238" s="91"/>
      <c r="L238" s="91"/>
      <c r="M238" s="91"/>
      <c r="N238" s="91"/>
      <c r="O238" s="91"/>
      <c r="P238" s="91"/>
      <c r="Q238" s="91"/>
      <c r="R238" s="91"/>
      <c r="S238" s="91"/>
      <c r="T238" s="91"/>
      <c r="U238" s="91"/>
      <c r="V238" s="91"/>
      <c r="W238" s="91"/>
      <c r="X238" s="91"/>
      <c r="Y238" s="91"/>
      <c r="Z238" s="91"/>
    </row>
    <row r="239" spans="1:26" ht="15.75" customHeight="1" x14ac:dyDescent="0.45">
      <c r="A239" s="95">
        <v>44026</v>
      </c>
      <c r="B239" s="91">
        <v>170.19000199999999</v>
      </c>
      <c r="C239" s="91">
        <v>9812700</v>
      </c>
      <c r="D239" s="94">
        <f t="shared" si="6"/>
        <v>4.6635656905631429E-3</v>
      </c>
      <c r="E239" s="92">
        <f t="shared" si="7"/>
        <v>118.22855543373171</v>
      </c>
      <c r="F239" s="91"/>
      <c r="G239" s="91"/>
      <c r="H239" s="91"/>
      <c r="I239" s="91"/>
      <c r="J239" s="91"/>
      <c r="K239" s="91"/>
      <c r="L239" s="91"/>
      <c r="M239" s="91"/>
      <c r="N239" s="91"/>
      <c r="O239" s="91"/>
      <c r="P239" s="91"/>
      <c r="Q239" s="91"/>
      <c r="R239" s="91"/>
      <c r="S239" s="91"/>
      <c r="T239" s="91"/>
      <c r="U239" s="91"/>
      <c r="V239" s="91"/>
      <c r="W239" s="91"/>
      <c r="X239" s="91"/>
      <c r="Y239" s="91"/>
      <c r="Z239" s="91"/>
    </row>
    <row r="240" spans="1:26" ht="15.75" customHeight="1" x14ac:dyDescent="0.45">
      <c r="A240" s="95">
        <v>44025</v>
      </c>
      <c r="B240" s="91">
        <v>169.39999399999999</v>
      </c>
      <c r="C240" s="91">
        <v>11095900</v>
      </c>
      <c r="D240" s="94">
        <f t="shared" si="6"/>
        <v>1.241160810436126E-3</v>
      </c>
      <c r="E240" s="92">
        <f t="shared" si="7"/>
        <v>117.67974819756344</v>
      </c>
      <c r="F240" s="91"/>
      <c r="G240" s="91"/>
      <c r="H240" s="91"/>
      <c r="I240" s="91"/>
      <c r="J240" s="91"/>
      <c r="K240" s="91"/>
      <c r="L240" s="91"/>
      <c r="M240" s="91"/>
      <c r="N240" s="91"/>
      <c r="O240" s="91"/>
      <c r="P240" s="91"/>
      <c r="Q240" s="91"/>
      <c r="R240" s="91"/>
      <c r="S240" s="91"/>
      <c r="T240" s="91"/>
      <c r="U240" s="91"/>
      <c r="V240" s="91"/>
      <c r="W240" s="91"/>
      <c r="X240" s="91"/>
      <c r="Y240" s="91"/>
      <c r="Z240" s="91"/>
    </row>
    <row r="241" spans="1:26" ht="15.75" customHeight="1" x14ac:dyDescent="0.45">
      <c r="A241" s="95">
        <v>44022</v>
      </c>
      <c r="B241" s="91">
        <v>169.19000199999999</v>
      </c>
      <c r="C241" s="91">
        <v>8218000</v>
      </c>
      <c r="D241" s="94">
        <f t="shared" si="6"/>
        <v>-2.593898408480344E-3</v>
      </c>
      <c r="E241" s="92">
        <f t="shared" si="7"/>
        <v>117.53386976451283</v>
      </c>
      <c r="F241" s="91"/>
      <c r="G241" s="91"/>
      <c r="H241" s="91"/>
      <c r="I241" s="91"/>
      <c r="J241" s="91"/>
      <c r="K241" s="91"/>
      <c r="L241" s="91"/>
      <c r="M241" s="91"/>
      <c r="N241" s="91"/>
      <c r="O241" s="91"/>
      <c r="P241" s="91"/>
      <c r="Q241" s="91"/>
      <c r="R241" s="91"/>
      <c r="S241" s="91"/>
      <c r="T241" s="91"/>
      <c r="U241" s="91"/>
      <c r="V241" s="91"/>
      <c r="W241" s="91"/>
      <c r="X241" s="91"/>
      <c r="Y241" s="91"/>
      <c r="Z241" s="91"/>
    </row>
    <row r="242" spans="1:26" ht="15.75" customHeight="1" x14ac:dyDescent="0.45">
      <c r="A242" s="95">
        <v>44021</v>
      </c>
      <c r="B242" s="91">
        <v>169.63000500000001</v>
      </c>
      <c r="C242" s="91">
        <v>13327400</v>
      </c>
      <c r="D242" s="94">
        <f t="shared" si="6"/>
        <v>-2.7043977354200832E-3</v>
      </c>
      <c r="E242" s="92">
        <f t="shared" si="7"/>
        <v>117.83953354302615</v>
      </c>
      <c r="F242" s="91"/>
      <c r="G242" s="91"/>
      <c r="H242" s="91"/>
      <c r="I242" s="91"/>
      <c r="J242" s="91"/>
      <c r="K242" s="91"/>
      <c r="L242" s="91"/>
      <c r="M242" s="91"/>
      <c r="N242" s="91"/>
      <c r="O242" s="91"/>
      <c r="P242" s="91"/>
      <c r="Q242" s="91"/>
      <c r="R242" s="91"/>
      <c r="S242" s="91"/>
      <c r="T242" s="91"/>
      <c r="U242" s="91"/>
      <c r="V242" s="91"/>
      <c r="W242" s="91"/>
      <c r="X242" s="91"/>
      <c r="Y242" s="91"/>
      <c r="Z242" s="91"/>
    </row>
    <row r="243" spans="1:26" ht="15.75" customHeight="1" x14ac:dyDescent="0.45">
      <c r="A243" s="95">
        <v>44020</v>
      </c>
      <c r="B243" s="91">
        <v>170.08999600000001</v>
      </c>
      <c r="C243" s="91">
        <v>11662700</v>
      </c>
      <c r="D243" s="94">
        <f t="shared" si="6"/>
        <v>6.2115655672088099E-3</v>
      </c>
      <c r="E243" s="92">
        <f t="shared" si="7"/>
        <v>118.15908269869581</v>
      </c>
      <c r="F243" s="91"/>
      <c r="G243" s="91"/>
      <c r="H243" s="91"/>
      <c r="I243" s="91"/>
      <c r="J243" s="91"/>
      <c r="K243" s="91"/>
      <c r="L243" s="91"/>
      <c r="M243" s="91"/>
      <c r="N243" s="91"/>
      <c r="O243" s="91"/>
      <c r="P243" s="91"/>
      <c r="Q243" s="91"/>
      <c r="R243" s="91"/>
      <c r="S243" s="91"/>
      <c r="T243" s="91"/>
      <c r="U243" s="91"/>
      <c r="V243" s="91"/>
      <c r="W243" s="91"/>
      <c r="X243" s="91"/>
      <c r="Y243" s="91"/>
      <c r="Z243" s="91"/>
    </row>
    <row r="244" spans="1:26" ht="15.75" customHeight="1" x14ac:dyDescent="0.45">
      <c r="A244" s="95">
        <v>44019</v>
      </c>
      <c r="B244" s="91">
        <v>169.03999300000001</v>
      </c>
      <c r="C244" s="91">
        <v>11633100</v>
      </c>
      <c r="D244" s="94">
        <f t="shared" si="6"/>
        <v>6.3102573237352466E-3</v>
      </c>
      <c r="E244" s="92">
        <f t="shared" si="7"/>
        <v>117.42966066195898</v>
      </c>
      <c r="F244" s="91"/>
      <c r="G244" s="91"/>
      <c r="H244" s="91"/>
      <c r="I244" s="91"/>
      <c r="J244" s="91"/>
      <c r="K244" s="91"/>
      <c r="L244" s="91"/>
      <c r="M244" s="91"/>
      <c r="N244" s="91"/>
      <c r="O244" s="91"/>
      <c r="P244" s="91"/>
      <c r="Q244" s="91"/>
      <c r="R244" s="91"/>
      <c r="S244" s="91"/>
      <c r="T244" s="91"/>
      <c r="U244" s="91"/>
      <c r="V244" s="91"/>
      <c r="W244" s="91"/>
      <c r="X244" s="91"/>
      <c r="Y244" s="91"/>
      <c r="Z244" s="91"/>
    </row>
    <row r="245" spans="1:26" ht="15.75" customHeight="1" x14ac:dyDescent="0.45">
      <c r="A245" s="95">
        <v>44018</v>
      </c>
      <c r="B245" s="91">
        <v>167.979996</v>
      </c>
      <c r="C245" s="91">
        <v>7265700</v>
      </c>
      <c r="D245" s="94">
        <f t="shared" si="6"/>
        <v>5.9887413100667697E-3</v>
      </c>
      <c r="E245" s="92">
        <f t="shared" si="7"/>
        <v>116.69329593664396</v>
      </c>
      <c r="F245" s="91"/>
      <c r="G245" s="91"/>
      <c r="H245" s="91"/>
      <c r="I245" s="91"/>
      <c r="J245" s="91"/>
      <c r="K245" s="91"/>
      <c r="L245" s="91"/>
      <c r="M245" s="91"/>
      <c r="N245" s="91"/>
      <c r="O245" s="91"/>
      <c r="P245" s="91"/>
      <c r="Q245" s="91"/>
      <c r="R245" s="91"/>
      <c r="S245" s="91"/>
      <c r="T245" s="91"/>
      <c r="U245" s="91"/>
      <c r="V245" s="91"/>
      <c r="W245" s="91"/>
      <c r="X245" s="91"/>
      <c r="Y245" s="91"/>
      <c r="Z245" s="91"/>
    </row>
    <row r="246" spans="1:26" ht="15.75" customHeight="1" x14ac:dyDescent="0.45">
      <c r="A246" s="95">
        <v>44014</v>
      </c>
      <c r="B246" s="91">
        <v>166.979996</v>
      </c>
      <c r="C246" s="91">
        <v>8753500</v>
      </c>
      <c r="D246" s="94">
        <f t="shared" si="6"/>
        <v>2.1606110359084774E-3</v>
      </c>
      <c r="E246" s="92">
        <f t="shared" si="7"/>
        <v>115.99861026742509</v>
      </c>
      <c r="F246" s="91"/>
      <c r="G246" s="91"/>
      <c r="H246" s="91"/>
      <c r="I246" s="91"/>
      <c r="J246" s="91"/>
      <c r="K246" s="91"/>
      <c r="L246" s="91"/>
      <c r="M246" s="91"/>
      <c r="N246" s="91"/>
      <c r="O246" s="91"/>
      <c r="P246" s="91"/>
      <c r="Q246" s="91"/>
      <c r="R246" s="91"/>
      <c r="S246" s="91"/>
      <c r="T246" s="91"/>
      <c r="U246" s="91"/>
      <c r="V246" s="91"/>
      <c r="W246" s="91"/>
      <c r="X246" s="91"/>
      <c r="Y246" s="91"/>
      <c r="Z246" s="91"/>
    </row>
    <row r="247" spans="1:26" ht="15.75" customHeight="1" x14ac:dyDescent="0.45">
      <c r="A247" s="95">
        <v>44013</v>
      </c>
      <c r="B247" s="91">
        <v>166.61999499999999</v>
      </c>
      <c r="C247" s="91">
        <v>13214800</v>
      </c>
      <c r="D247" s="94">
        <f t="shared" si="6"/>
        <v>-4.4810899349073674E-3</v>
      </c>
      <c r="E247" s="92">
        <f t="shared" si="7"/>
        <v>115.74852273182061</v>
      </c>
      <c r="F247" s="91"/>
      <c r="G247" s="91"/>
      <c r="H247" s="91"/>
      <c r="I247" s="91"/>
      <c r="J247" s="91"/>
      <c r="K247" s="91"/>
      <c r="L247" s="91"/>
      <c r="M247" s="91"/>
      <c r="N247" s="91"/>
      <c r="O247" s="91"/>
      <c r="P247" s="91"/>
      <c r="Q247" s="91"/>
      <c r="R247" s="91"/>
      <c r="S247" s="91"/>
      <c r="T247" s="91"/>
      <c r="U247" s="91"/>
      <c r="V247" s="91"/>
      <c r="W247" s="91"/>
      <c r="X247" s="91"/>
      <c r="Y247" s="91"/>
      <c r="Z247" s="91"/>
    </row>
    <row r="248" spans="1:26" ht="15.75" customHeight="1" x14ac:dyDescent="0.45">
      <c r="A248" s="95">
        <v>44012</v>
      </c>
      <c r="B248" s="91">
        <v>167.36999499999999</v>
      </c>
      <c r="C248" s="91">
        <v>12762300</v>
      </c>
      <c r="D248" s="94">
        <f t="shared" si="6"/>
        <v>4.4409168684833578E-3</v>
      </c>
      <c r="E248" s="92">
        <f t="shared" si="7"/>
        <v>116.26953698373477</v>
      </c>
      <c r="F248" s="91"/>
      <c r="G248" s="91"/>
      <c r="H248" s="91"/>
      <c r="I248" s="91"/>
      <c r="J248" s="91"/>
      <c r="K248" s="91"/>
      <c r="L248" s="91"/>
      <c r="M248" s="91"/>
      <c r="N248" s="91"/>
      <c r="O248" s="91"/>
      <c r="P248" s="91"/>
      <c r="Q248" s="91"/>
      <c r="R248" s="91"/>
      <c r="S248" s="91"/>
      <c r="T248" s="91"/>
      <c r="U248" s="91"/>
      <c r="V248" s="91"/>
      <c r="W248" s="91"/>
      <c r="X248" s="91"/>
      <c r="Y248" s="91"/>
      <c r="Z248" s="91"/>
    </row>
    <row r="249" spans="1:26" ht="15.75" customHeight="1" x14ac:dyDescent="0.45">
      <c r="A249" s="95">
        <v>44011</v>
      </c>
      <c r="B249" s="91">
        <v>166.63000500000001</v>
      </c>
      <c r="C249" s="91">
        <v>6735700</v>
      </c>
      <c r="D249" s="94">
        <f t="shared" si="6"/>
        <v>5.404827896204889E-4</v>
      </c>
      <c r="E249" s="92">
        <f t="shared" si="7"/>
        <v>115.75547653536951</v>
      </c>
      <c r="F249" s="91"/>
      <c r="G249" s="91"/>
      <c r="H249" s="91"/>
      <c r="I249" s="91"/>
      <c r="J249" s="91"/>
      <c r="K249" s="91"/>
      <c r="L249" s="91"/>
      <c r="M249" s="91"/>
      <c r="N249" s="91"/>
      <c r="O249" s="91"/>
      <c r="P249" s="91"/>
      <c r="Q249" s="91"/>
      <c r="R249" s="91"/>
      <c r="S249" s="91"/>
      <c r="T249" s="91"/>
      <c r="U249" s="91"/>
      <c r="V249" s="91"/>
      <c r="W249" s="91"/>
      <c r="X249" s="91"/>
      <c r="Y249" s="91"/>
      <c r="Z249" s="91"/>
    </row>
    <row r="250" spans="1:26" ht="15.75" customHeight="1" x14ac:dyDescent="0.45">
      <c r="A250" s="95">
        <v>44008</v>
      </c>
      <c r="B250" s="91">
        <v>166.53999300000001</v>
      </c>
      <c r="C250" s="91">
        <v>9753500</v>
      </c>
      <c r="D250" s="94">
        <f t="shared" si="6"/>
        <v>4.4631482907753206E-3</v>
      </c>
      <c r="E250" s="92">
        <f t="shared" si="7"/>
        <v>115.69294648891177</v>
      </c>
      <c r="F250" s="91"/>
      <c r="G250" s="91"/>
      <c r="H250" s="91"/>
      <c r="I250" s="91"/>
      <c r="J250" s="91"/>
      <c r="K250" s="91"/>
      <c r="L250" s="91"/>
      <c r="M250" s="91"/>
      <c r="N250" s="91"/>
      <c r="O250" s="91"/>
      <c r="P250" s="91"/>
      <c r="Q250" s="91"/>
      <c r="R250" s="91"/>
      <c r="S250" s="91"/>
      <c r="T250" s="91"/>
      <c r="U250" s="91"/>
      <c r="V250" s="91"/>
      <c r="W250" s="91"/>
      <c r="X250" s="91"/>
      <c r="Y250" s="91"/>
      <c r="Z250" s="91"/>
    </row>
    <row r="251" spans="1:26" ht="15.75" customHeight="1" x14ac:dyDescent="0.45">
      <c r="A251" s="95">
        <v>44007</v>
      </c>
      <c r="B251" s="91">
        <v>165.800003</v>
      </c>
      <c r="C251" s="91">
        <v>7093800</v>
      </c>
      <c r="D251" s="94">
        <f t="shared" si="6"/>
        <v>-6.0271852692161954E-4</v>
      </c>
      <c r="E251" s="92">
        <f t="shared" si="7"/>
        <v>115.1788860405465</v>
      </c>
      <c r="F251" s="91"/>
      <c r="G251" s="91"/>
      <c r="H251" s="91"/>
      <c r="I251" s="91"/>
      <c r="J251" s="91"/>
      <c r="K251" s="91"/>
      <c r="L251" s="91"/>
      <c r="M251" s="91"/>
      <c r="N251" s="91"/>
      <c r="O251" s="91"/>
      <c r="P251" s="91"/>
      <c r="Q251" s="91"/>
      <c r="R251" s="91"/>
      <c r="S251" s="91"/>
      <c r="T251" s="91"/>
      <c r="U251" s="91"/>
      <c r="V251" s="91"/>
      <c r="W251" s="91"/>
      <c r="X251" s="91"/>
      <c r="Y251" s="91"/>
      <c r="Z251" s="91"/>
    </row>
    <row r="252" spans="1:26" ht="15.75" customHeight="1" x14ac:dyDescent="0.45">
      <c r="A252" s="95">
        <v>44006</v>
      </c>
      <c r="B252" s="91">
        <v>165.89999399999999</v>
      </c>
      <c r="C252" s="91">
        <v>10901400</v>
      </c>
      <c r="D252" s="94">
        <f t="shared" si="6"/>
        <v>-3.4839140673694757E-3</v>
      </c>
      <c r="E252" s="92">
        <f t="shared" si="7"/>
        <v>115.24834835529735</v>
      </c>
      <c r="F252" s="91"/>
      <c r="G252" s="91"/>
      <c r="H252" s="91"/>
      <c r="I252" s="91"/>
      <c r="J252" s="91"/>
      <c r="K252" s="91"/>
      <c r="L252" s="91"/>
      <c r="M252" s="91"/>
      <c r="N252" s="91"/>
      <c r="O252" s="91"/>
      <c r="P252" s="91"/>
      <c r="Q252" s="91"/>
      <c r="R252" s="91"/>
      <c r="S252" s="91"/>
      <c r="T252" s="91"/>
      <c r="U252" s="91"/>
      <c r="V252" s="91"/>
      <c r="W252" s="91"/>
      <c r="X252" s="91"/>
      <c r="Y252" s="91"/>
      <c r="Z252" s="91"/>
    </row>
    <row r="253" spans="1:26" ht="15.75" customHeight="1" x14ac:dyDescent="0.45">
      <c r="A253" s="95">
        <v>44005</v>
      </c>
      <c r="B253" s="91">
        <v>166.479996</v>
      </c>
      <c r="C253" s="91">
        <v>12137300</v>
      </c>
      <c r="D253" s="94">
        <f t="shared" si="6"/>
        <v>8.4196500919413442E-3</v>
      </c>
      <c r="E253" s="92">
        <f t="shared" si="7"/>
        <v>115.65126743281564</v>
      </c>
      <c r="F253" s="91"/>
      <c r="G253" s="91"/>
      <c r="H253" s="91"/>
      <c r="I253" s="91"/>
      <c r="J253" s="91"/>
      <c r="K253" s="91"/>
      <c r="L253" s="91"/>
      <c r="M253" s="91"/>
      <c r="N253" s="91"/>
      <c r="O253" s="91"/>
      <c r="P253" s="91"/>
      <c r="Q253" s="91"/>
      <c r="R253" s="91"/>
      <c r="S253" s="91"/>
      <c r="T253" s="91"/>
      <c r="U253" s="91"/>
      <c r="V253" s="91"/>
      <c r="W253" s="91"/>
      <c r="X253" s="91"/>
      <c r="Y253" s="91"/>
      <c r="Z253" s="91"/>
    </row>
    <row r="254" spans="1:26" ht="15.75" customHeight="1" x14ac:dyDescent="0.45">
      <c r="A254" s="95">
        <v>44004</v>
      </c>
      <c r="B254" s="91">
        <v>165.08999600000001</v>
      </c>
      <c r="C254" s="91">
        <v>12385600</v>
      </c>
      <c r="D254" s="94">
        <f t="shared" si="6"/>
        <v>6.4622142685011319E-3</v>
      </c>
      <c r="E254" s="92">
        <f t="shared" si="7"/>
        <v>114.6856543526014</v>
      </c>
      <c r="F254" s="91"/>
      <c r="G254" s="91"/>
      <c r="H254" s="91"/>
      <c r="I254" s="91"/>
      <c r="J254" s="91"/>
      <c r="K254" s="91"/>
      <c r="L254" s="91"/>
      <c r="M254" s="91"/>
      <c r="N254" s="91"/>
      <c r="O254" s="91"/>
      <c r="P254" s="91"/>
      <c r="Q254" s="91"/>
      <c r="R254" s="91"/>
      <c r="S254" s="91"/>
      <c r="T254" s="91"/>
      <c r="U254" s="91"/>
      <c r="V254" s="91"/>
      <c r="W254" s="91"/>
      <c r="X254" s="91"/>
      <c r="Y254" s="91"/>
      <c r="Z254" s="91"/>
    </row>
    <row r="255" spans="1:26" ht="15.75" customHeight="1" x14ac:dyDescent="0.45">
      <c r="A255" s="95">
        <v>44001</v>
      </c>
      <c r="B255" s="91">
        <v>164.029999</v>
      </c>
      <c r="C255" s="91">
        <v>12187400</v>
      </c>
      <c r="D255" s="94">
        <f t="shared" si="6"/>
        <v>1.1033000153075623E-2</v>
      </c>
      <c r="E255" s="92">
        <f t="shared" si="7"/>
        <v>113.94928962728639</v>
      </c>
      <c r="F255" s="91"/>
      <c r="G255" s="91"/>
      <c r="H255" s="91"/>
      <c r="I255" s="91"/>
      <c r="J255" s="91"/>
      <c r="K255" s="91"/>
      <c r="L255" s="91"/>
      <c r="M255" s="91"/>
      <c r="N255" s="91"/>
      <c r="O255" s="91"/>
      <c r="P255" s="91"/>
      <c r="Q255" s="91"/>
      <c r="R255" s="91"/>
      <c r="S255" s="91"/>
      <c r="T255" s="91"/>
      <c r="U255" s="91"/>
      <c r="V255" s="91"/>
      <c r="W255" s="91"/>
      <c r="X255" s="91"/>
      <c r="Y255" s="91"/>
      <c r="Z255" s="91"/>
    </row>
    <row r="256" spans="1:26" ht="15.75" customHeight="1" x14ac:dyDescent="0.45">
      <c r="A256" s="95">
        <v>44000</v>
      </c>
      <c r="B256" s="91">
        <v>162.240005</v>
      </c>
      <c r="C256" s="91">
        <v>5397600</v>
      </c>
      <c r="D256" s="94">
        <f t="shared" si="6"/>
        <v>-1.9684609002026399E-3</v>
      </c>
      <c r="E256" s="92">
        <f t="shared" si="7"/>
        <v>112.70580644749863</v>
      </c>
      <c r="F256" s="91"/>
      <c r="G256" s="91"/>
      <c r="H256" s="91"/>
      <c r="I256" s="91"/>
      <c r="J256" s="91"/>
      <c r="K256" s="91"/>
      <c r="L256" s="91"/>
      <c r="M256" s="91"/>
      <c r="N256" s="91"/>
      <c r="O256" s="91"/>
      <c r="P256" s="91"/>
      <c r="Q256" s="91"/>
      <c r="R256" s="91"/>
      <c r="S256" s="91"/>
      <c r="T256" s="91"/>
      <c r="U256" s="91"/>
      <c r="V256" s="91"/>
      <c r="W256" s="91"/>
      <c r="X256" s="91"/>
      <c r="Y256" s="91"/>
      <c r="Z256" s="91"/>
    </row>
    <row r="257" spans="1:26" ht="15.75" customHeight="1" x14ac:dyDescent="0.45">
      <c r="A257" s="95">
        <v>43999</v>
      </c>
      <c r="B257" s="91">
        <v>162.55999800000001</v>
      </c>
      <c r="C257" s="91">
        <v>4758200</v>
      </c>
      <c r="D257" s="94">
        <f t="shared" si="6"/>
        <v>1.9106194144837829E-3</v>
      </c>
      <c r="E257" s="92">
        <f t="shared" si="7"/>
        <v>112.928100998849</v>
      </c>
      <c r="F257" s="91"/>
      <c r="G257" s="91"/>
      <c r="H257" s="91"/>
      <c r="I257" s="91"/>
      <c r="J257" s="91"/>
      <c r="K257" s="91"/>
      <c r="L257" s="91"/>
      <c r="M257" s="91"/>
      <c r="N257" s="91"/>
      <c r="O257" s="91"/>
      <c r="P257" s="91"/>
      <c r="Q257" s="91"/>
      <c r="R257" s="91"/>
      <c r="S257" s="91"/>
      <c r="T257" s="91"/>
      <c r="U257" s="91"/>
      <c r="V257" s="91"/>
      <c r="W257" s="91"/>
      <c r="X257" s="91"/>
      <c r="Y257" s="91"/>
      <c r="Z257" s="91"/>
    </row>
    <row r="258" spans="1:26" ht="15.75" customHeight="1" x14ac:dyDescent="0.45">
      <c r="A258" s="95">
        <v>43998</v>
      </c>
      <c r="B258" s="91">
        <v>162.25</v>
      </c>
      <c r="C258" s="91">
        <v>7964000</v>
      </c>
      <c r="D258" s="94">
        <f t="shared" ref="D258:D321" si="8">B258/B259-1</f>
        <v>-4.9283557576751402E-4</v>
      </c>
      <c r="E258" s="92">
        <f t="shared" ref="E258:E321" si="9">E259*(1+D258)</f>
        <v>112.71274983076249</v>
      </c>
      <c r="F258" s="91"/>
      <c r="G258" s="91"/>
      <c r="H258" s="91"/>
      <c r="I258" s="91"/>
      <c r="J258" s="91"/>
      <c r="K258" s="91"/>
      <c r="L258" s="91"/>
      <c r="M258" s="91"/>
      <c r="N258" s="91"/>
      <c r="O258" s="91"/>
      <c r="P258" s="91"/>
      <c r="Q258" s="91"/>
      <c r="R258" s="91"/>
      <c r="S258" s="91"/>
      <c r="T258" s="91"/>
      <c r="U258" s="91"/>
      <c r="V258" s="91"/>
      <c r="W258" s="91"/>
      <c r="X258" s="91"/>
      <c r="Y258" s="91"/>
      <c r="Z258" s="91"/>
    </row>
    <row r="259" spans="1:26" ht="15.75" customHeight="1" x14ac:dyDescent="0.45">
      <c r="A259" s="95">
        <v>43997</v>
      </c>
      <c r="B259" s="91">
        <v>162.33000200000001</v>
      </c>
      <c r="C259" s="91">
        <v>8532500</v>
      </c>
      <c r="D259" s="94">
        <f t="shared" si="8"/>
        <v>-1.783255496963787E-3</v>
      </c>
      <c r="E259" s="92">
        <f t="shared" si="9"/>
        <v>112.76832607367135</v>
      </c>
      <c r="F259" s="91"/>
      <c r="G259" s="91"/>
      <c r="H259" s="91"/>
      <c r="I259" s="91"/>
      <c r="J259" s="91"/>
      <c r="K259" s="91"/>
      <c r="L259" s="91"/>
      <c r="M259" s="91"/>
      <c r="N259" s="91"/>
      <c r="O259" s="91"/>
      <c r="P259" s="91"/>
      <c r="Q259" s="91"/>
      <c r="R259" s="91"/>
      <c r="S259" s="91"/>
      <c r="T259" s="91"/>
      <c r="U259" s="91"/>
      <c r="V259" s="91"/>
      <c r="W259" s="91"/>
      <c r="X259" s="91"/>
      <c r="Y259" s="91"/>
      <c r="Z259" s="91"/>
    </row>
    <row r="260" spans="1:26" ht="15.75" customHeight="1" x14ac:dyDescent="0.45">
      <c r="A260" s="95">
        <v>43994</v>
      </c>
      <c r="B260" s="91">
        <v>162.61999499999999</v>
      </c>
      <c r="C260" s="91">
        <v>6895400</v>
      </c>
      <c r="D260" s="94">
        <f t="shared" si="8"/>
        <v>1.4163187475602079E-3</v>
      </c>
      <c r="E260" s="92">
        <f t="shared" si="9"/>
        <v>112.96978005494512</v>
      </c>
      <c r="F260" s="91"/>
      <c r="G260" s="91"/>
      <c r="H260" s="91"/>
      <c r="I260" s="91"/>
      <c r="J260" s="91"/>
      <c r="K260" s="91"/>
      <c r="L260" s="91"/>
      <c r="M260" s="91"/>
      <c r="N260" s="91"/>
      <c r="O260" s="91"/>
      <c r="P260" s="91"/>
      <c r="Q260" s="91"/>
      <c r="R260" s="91"/>
      <c r="S260" s="91"/>
      <c r="T260" s="91"/>
      <c r="U260" s="91"/>
      <c r="V260" s="91"/>
      <c r="W260" s="91"/>
      <c r="X260" s="91"/>
      <c r="Y260" s="91"/>
      <c r="Z260" s="91"/>
    </row>
    <row r="261" spans="1:26" ht="15.75" customHeight="1" x14ac:dyDescent="0.45">
      <c r="A261" s="95">
        <v>43993</v>
      </c>
      <c r="B261" s="91">
        <v>162.38999899999999</v>
      </c>
      <c r="C261" s="91">
        <v>11673900</v>
      </c>
      <c r="D261" s="94">
        <f t="shared" si="8"/>
        <v>-7.2140854038112989E-3</v>
      </c>
      <c r="E261" s="92">
        <f t="shared" si="9"/>
        <v>112.81000512976746</v>
      </c>
      <c r="F261" s="91"/>
      <c r="G261" s="91"/>
      <c r="H261" s="91"/>
      <c r="I261" s="91"/>
      <c r="J261" s="91"/>
      <c r="K261" s="91"/>
      <c r="L261" s="91"/>
      <c r="M261" s="91"/>
      <c r="N261" s="91"/>
      <c r="O261" s="91"/>
      <c r="P261" s="91"/>
      <c r="Q261" s="91"/>
      <c r="R261" s="91"/>
      <c r="S261" s="91"/>
      <c r="T261" s="91"/>
      <c r="U261" s="91"/>
      <c r="V261" s="91"/>
      <c r="W261" s="91"/>
      <c r="X261" s="91"/>
      <c r="Y261" s="91"/>
      <c r="Z261" s="91"/>
    </row>
    <row r="262" spans="1:26" ht="15.75" customHeight="1" x14ac:dyDescent="0.45">
      <c r="A262" s="95">
        <v>43992</v>
      </c>
      <c r="B262" s="91">
        <v>163.570007</v>
      </c>
      <c r="C262" s="91">
        <v>13009300</v>
      </c>
      <c r="D262" s="94">
        <f t="shared" si="8"/>
        <v>1.4324767900433022E-2</v>
      </c>
      <c r="E262" s="92">
        <f t="shared" si="9"/>
        <v>113.62973977693109</v>
      </c>
      <c r="F262" s="91"/>
      <c r="G262" s="91"/>
      <c r="H262" s="91"/>
      <c r="I262" s="91"/>
      <c r="J262" s="91"/>
      <c r="K262" s="91"/>
      <c r="L262" s="91"/>
      <c r="M262" s="91"/>
      <c r="N262" s="91"/>
      <c r="O262" s="91"/>
      <c r="P262" s="91"/>
      <c r="Q262" s="91"/>
      <c r="R262" s="91"/>
      <c r="S262" s="91"/>
      <c r="T262" s="91"/>
      <c r="U262" s="91"/>
      <c r="V262" s="91"/>
      <c r="W262" s="91"/>
      <c r="X262" s="91"/>
      <c r="Y262" s="91"/>
      <c r="Z262" s="91"/>
    </row>
    <row r="263" spans="1:26" ht="15.75" customHeight="1" x14ac:dyDescent="0.45">
      <c r="A263" s="95">
        <v>43991</v>
      </c>
      <c r="B263" s="91">
        <v>161.259995</v>
      </c>
      <c r="C263" s="91">
        <v>9045600</v>
      </c>
      <c r="D263" s="94">
        <f t="shared" si="8"/>
        <v>9.6418356521297266E-3</v>
      </c>
      <c r="E263" s="92">
        <f t="shared" si="9"/>
        <v>112.02500754480747</v>
      </c>
      <c r="F263" s="91"/>
      <c r="G263" s="91"/>
      <c r="H263" s="91"/>
      <c r="I263" s="91"/>
      <c r="J263" s="91"/>
      <c r="K263" s="91"/>
      <c r="L263" s="91"/>
      <c r="M263" s="91"/>
      <c r="N263" s="91"/>
      <c r="O263" s="91"/>
      <c r="P263" s="91"/>
      <c r="Q263" s="91"/>
      <c r="R263" s="91"/>
      <c r="S263" s="91"/>
      <c r="T263" s="91"/>
      <c r="U263" s="91"/>
      <c r="V263" s="91"/>
      <c r="W263" s="91"/>
      <c r="X263" s="91"/>
      <c r="Y263" s="91"/>
      <c r="Z263" s="91"/>
    </row>
    <row r="264" spans="1:26" ht="15.75" customHeight="1" x14ac:dyDescent="0.45">
      <c r="A264" s="95">
        <v>43990</v>
      </c>
      <c r="B264" s="91">
        <v>159.720001</v>
      </c>
      <c r="C264" s="91">
        <v>9244400</v>
      </c>
      <c r="D264" s="94">
        <f t="shared" si="8"/>
        <v>1.0822138181828311E-2</v>
      </c>
      <c r="E264" s="92">
        <f t="shared" si="9"/>
        <v>110.95519578232441</v>
      </c>
      <c r="F264" s="91"/>
      <c r="G264" s="91"/>
      <c r="H264" s="91"/>
      <c r="I264" s="91"/>
      <c r="J264" s="91"/>
      <c r="K264" s="91"/>
      <c r="L264" s="91"/>
      <c r="M264" s="91"/>
      <c r="N264" s="91"/>
      <c r="O264" s="91"/>
      <c r="P264" s="91"/>
      <c r="Q264" s="91"/>
      <c r="R264" s="91"/>
      <c r="S264" s="91"/>
      <c r="T264" s="91"/>
      <c r="U264" s="91"/>
      <c r="V264" s="91"/>
      <c r="W264" s="91"/>
      <c r="X264" s="91"/>
      <c r="Y264" s="91"/>
      <c r="Z264" s="91"/>
    </row>
    <row r="265" spans="1:26" ht="15.75" customHeight="1" x14ac:dyDescent="0.45">
      <c r="A265" s="95">
        <v>43987</v>
      </c>
      <c r="B265" s="91">
        <v>158.009995</v>
      </c>
      <c r="C265" s="91">
        <v>16021200</v>
      </c>
      <c r="D265" s="94">
        <f t="shared" si="8"/>
        <v>-2.0275322546350005E-2</v>
      </c>
      <c r="E265" s="92">
        <f t="shared" si="9"/>
        <v>109.76727911984612</v>
      </c>
      <c r="F265" s="91"/>
      <c r="G265" s="91"/>
      <c r="H265" s="91"/>
      <c r="I265" s="91"/>
      <c r="J265" s="91"/>
      <c r="K265" s="91"/>
      <c r="L265" s="91"/>
      <c r="M265" s="91"/>
      <c r="N265" s="91"/>
      <c r="O265" s="91"/>
      <c r="P265" s="91"/>
      <c r="Q265" s="91"/>
      <c r="R265" s="91"/>
      <c r="S265" s="91"/>
      <c r="T265" s="91"/>
      <c r="U265" s="91"/>
      <c r="V265" s="91"/>
      <c r="W265" s="91"/>
      <c r="X265" s="91"/>
      <c r="Y265" s="91"/>
      <c r="Z265" s="91"/>
    </row>
    <row r="266" spans="1:26" ht="15.75" customHeight="1" x14ac:dyDescent="0.45">
      <c r="A266" s="95">
        <v>43986</v>
      </c>
      <c r="B266" s="91">
        <v>161.279999</v>
      </c>
      <c r="C266" s="91">
        <v>10094000</v>
      </c>
      <c r="D266" s="94">
        <f t="shared" si="8"/>
        <v>1.0526271534100129E-2</v>
      </c>
      <c r="E266" s="92">
        <f t="shared" si="9"/>
        <v>112.03890403693453</v>
      </c>
      <c r="F266" s="91"/>
      <c r="G266" s="91"/>
      <c r="H266" s="91"/>
      <c r="I266" s="91"/>
      <c r="J266" s="91"/>
      <c r="K266" s="91"/>
      <c r="L266" s="91"/>
      <c r="M266" s="91"/>
      <c r="N266" s="91"/>
      <c r="O266" s="91"/>
      <c r="P266" s="91"/>
      <c r="Q266" s="91"/>
      <c r="R266" s="91"/>
      <c r="S266" s="91"/>
      <c r="T266" s="91"/>
      <c r="U266" s="91"/>
      <c r="V266" s="91"/>
      <c r="W266" s="91"/>
      <c r="X266" s="91"/>
      <c r="Y266" s="91"/>
      <c r="Z266" s="91"/>
    </row>
    <row r="267" spans="1:26" ht="15.75" customHeight="1" x14ac:dyDescent="0.45">
      <c r="A267" s="95">
        <v>43985</v>
      </c>
      <c r="B267" s="91">
        <v>159.60000600000001</v>
      </c>
      <c r="C267" s="91">
        <v>17000500</v>
      </c>
      <c r="D267" s="94">
        <f t="shared" si="8"/>
        <v>-1.8450183821026478E-2</v>
      </c>
      <c r="E267" s="92">
        <f t="shared" si="9"/>
        <v>110.8718369754465</v>
      </c>
      <c r="F267" s="91"/>
      <c r="G267" s="91"/>
      <c r="H267" s="91"/>
      <c r="I267" s="91"/>
      <c r="J267" s="91"/>
      <c r="K267" s="91"/>
      <c r="L267" s="91"/>
      <c r="M267" s="91"/>
      <c r="N267" s="91"/>
      <c r="O267" s="91"/>
      <c r="P267" s="91"/>
      <c r="Q267" s="91"/>
      <c r="R267" s="91"/>
      <c r="S267" s="91"/>
      <c r="T267" s="91"/>
      <c r="U267" s="91"/>
      <c r="V267" s="91"/>
      <c r="W267" s="91"/>
      <c r="X267" s="91"/>
      <c r="Y267" s="91"/>
      <c r="Z267" s="91"/>
    </row>
    <row r="268" spans="1:26" ht="15.75" customHeight="1" x14ac:dyDescent="0.45">
      <c r="A268" s="95">
        <v>43984</v>
      </c>
      <c r="B268" s="91">
        <v>162.60000600000001</v>
      </c>
      <c r="C268" s="91">
        <v>10388900</v>
      </c>
      <c r="D268" s="94">
        <f t="shared" si="8"/>
        <v>-6.4768298551427517E-3</v>
      </c>
      <c r="E268" s="92">
        <f t="shared" si="9"/>
        <v>112.95589398310312</v>
      </c>
      <c r="F268" s="91"/>
      <c r="G268" s="91"/>
      <c r="H268" s="91"/>
      <c r="I268" s="91"/>
      <c r="J268" s="91"/>
      <c r="K268" s="91"/>
      <c r="L268" s="91"/>
      <c r="M268" s="91"/>
      <c r="N268" s="91"/>
      <c r="O268" s="91"/>
      <c r="P268" s="91"/>
      <c r="Q268" s="91"/>
      <c r="R268" s="91"/>
      <c r="S268" s="91"/>
      <c r="T268" s="91"/>
      <c r="U268" s="91"/>
      <c r="V268" s="91"/>
      <c r="W268" s="91"/>
      <c r="X268" s="91"/>
      <c r="Y268" s="91"/>
      <c r="Z268" s="91"/>
    </row>
    <row r="269" spans="1:26" ht="15.75" customHeight="1" x14ac:dyDescent="0.45">
      <c r="A269" s="95">
        <v>43983</v>
      </c>
      <c r="B269" s="91">
        <v>163.66000399999999</v>
      </c>
      <c r="C269" s="91">
        <v>8140200</v>
      </c>
      <c r="D269" s="94">
        <f t="shared" si="8"/>
        <v>4.6037688391438181E-3</v>
      </c>
      <c r="E269" s="92">
        <f t="shared" si="9"/>
        <v>113.69225940310378</v>
      </c>
      <c r="F269" s="91"/>
      <c r="G269" s="91"/>
      <c r="H269" s="91"/>
      <c r="I269" s="91"/>
      <c r="J269" s="91"/>
      <c r="K269" s="91"/>
      <c r="L269" s="91"/>
      <c r="M269" s="91"/>
      <c r="N269" s="91"/>
      <c r="O269" s="91"/>
      <c r="P269" s="91"/>
      <c r="Q269" s="91"/>
      <c r="R269" s="91"/>
      <c r="S269" s="91"/>
      <c r="T269" s="91"/>
      <c r="U269" s="91"/>
      <c r="V269" s="91"/>
      <c r="W269" s="91"/>
      <c r="X269" s="91"/>
      <c r="Y269" s="91"/>
      <c r="Z269" s="91"/>
    </row>
    <row r="270" spans="1:26" ht="15.75" customHeight="1" x14ac:dyDescent="0.45">
      <c r="A270" s="95">
        <v>43980</v>
      </c>
      <c r="B270" s="91">
        <v>162.91000399999999</v>
      </c>
      <c r="C270" s="91">
        <v>12581800</v>
      </c>
      <c r="D270" s="94">
        <f t="shared" si="8"/>
        <v>7.3584157348600687E-3</v>
      </c>
      <c r="E270" s="92">
        <f t="shared" si="9"/>
        <v>113.17124515118962</v>
      </c>
      <c r="F270" s="91"/>
      <c r="G270" s="91"/>
      <c r="H270" s="91"/>
      <c r="I270" s="91"/>
      <c r="J270" s="91"/>
      <c r="K270" s="91"/>
      <c r="L270" s="91"/>
      <c r="M270" s="91"/>
      <c r="N270" s="91"/>
      <c r="O270" s="91"/>
      <c r="P270" s="91"/>
      <c r="Q270" s="91"/>
      <c r="R270" s="91"/>
      <c r="S270" s="91"/>
      <c r="T270" s="91"/>
      <c r="U270" s="91"/>
      <c r="V270" s="91"/>
      <c r="W270" s="91"/>
      <c r="X270" s="91"/>
      <c r="Y270" s="91"/>
      <c r="Z270" s="91"/>
    </row>
    <row r="271" spans="1:26" ht="15.75" customHeight="1" x14ac:dyDescent="0.45">
      <c r="A271" s="95">
        <v>43979</v>
      </c>
      <c r="B271" s="91">
        <v>161.720001</v>
      </c>
      <c r="C271" s="91">
        <v>9758500</v>
      </c>
      <c r="D271" s="94">
        <f t="shared" si="8"/>
        <v>3.350341378907995E-3</v>
      </c>
      <c r="E271" s="92">
        <f t="shared" si="9"/>
        <v>112.34456712076216</v>
      </c>
      <c r="F271" s="91"/>
      <c r="G271" s="91"/>
      <c r="H271" s="91"/>
      <c r="I271" s="91"/>
      <c r="J271" s="91"/>
      <c r="K271" s="91"/>
      <c r="L271" s="91"/>
      <c r="M271" s="91"/>
      <c r="N271" s="91"/>
      <c r="O271" s="91"/>
      <c r="P271" s="91"/>
      <c r="Q271" s="91"/>
      <c r="R271" s="91"/>
      <c r="S271" s="91"/>
      <c r="T271" s="91"/>
      <c r="U271" s="91"/>
      <c r="V271" s="91"/>
      <c r="W271" s="91"/>
      <c r="X271" s="91"/>
      <c r="Y271" s="91"/>
      <c r="Z271" s="91"/>
    </row>
    <row r="272" spans="1:26" ht="15.75" customHeight="1" x14ac:dyDescent="0.45">
      <c r="A272" s="95">
        <v>43978</v>
      </c>
      <c r="B272" s="91">
        <v>161.179993</v>
      </c>
      <c r="C272" s="91">
        <v>13063500</v>
      </c>
      <c r="D272" s="94">
        <f t="shared" si="8"/>
        <v>1.8024364584650066E-3</v>
      </c>
      <c r="E272" s="92">
        <f t="shared" si="9"/>
        <v>111.96943130189862</v>
      </c>
      <c r="F272" s="91"/>
      <c r="G272" s="91"/>
      <c r="H272" s="91"/>
      <c r="I272" s="91"/>
      <c r="J272" s="91"/>
      <c r="K272" s="91"/>
      <c r="L272" s="91"/>
      <c r="M272" s="91"/>
      <c r="N272" s="91"/>
      <c r="O272" s="91"/>
      <c r="P272" s="91"/>
      <c r="Q272" s="91"/>
      <c r="R272" s="91"/>
      <c r="S272" s="91"/>
      <c r="T272" s="91"/>
      <c r="U272" s="91"/>
      <c r="V272" s="91"/>
      <c r="W272" s="91"/>
      <c r="X272" s="91"/>
      <c r="Y272" s="91"/>
      <c r="Z272" s="91"/>
    </row>
    <row r="273" spans="1:26" ht="15.75" customHeight="1" x14ac:dyDescent="0.45">
      <c r="A273" s="95">
        <v>43977</v>
      </c>
      <c r="B273" s="91">
        <v>160.88999899999999</v>
      </c>
      <c r="C273" s="91">
        <v>13972000</v>
      </c>
      <c r="D273" s="94">
        <f t="shared" si="8"/>
        <v>-1.4214863675607869E-2</v>
      </c>
      <c r="E273" s="92">
        <f t="shared" si="9"/>
        <v>111.76797662593917</v>
      </c>
      <c r="F273" s="91"/>
      <c r="G273" s="91"/>
      <c r="H273" s="91"/>
      <c r="I273" s="91"/>
      <c r="J273" s="91"/>
      <c r="K273" s="91"/>
      <c r="L273" s="91"/>
      <c r="M273" s="91"/>
      <c r="N273" s="91"/>
      <c r="O273" s="91"/>
      <c r="P273" s="91"/>
      <c r="Q273" s="91"/>
      <c r="R273" s="91"/>
      <c r="S273" s="91"/>
      <c r="T273" s="91"/>
      <c r="U273" s="91"/>
      <c r="V273" s="91"/>
      <c r="W273" s="91"/>
      <c r="X273" s="91"/>
      <c r="Y273" s="91"/>
      <c r="Z273" s="91"/>
    </row>
    <row r="274" spans="1:26" ht="15.75" customHeight="1" x14ac:dyDescent="0.45">
      <c r="A274" s="95">
        <v>43973</v>
      </c>
      <c r="B274" s="91">
        <v>163.21000699999999</v>
      </c>
      <c r="C274" s="91">
        <v>8540900</v>
      </c>
      <c r="D274" s="94">
        <f t="shared" si="8"/>
        <v>5.9168382126346675E-3</v>
      </c>
      <c r="E274" s="92">
        <f t="shared" si="9"/>
        <v>113.37965293601232</v>
      </c>
      <c r="F274" s="91"/>
      <c r="G274" s="91"/>
      <c r="H274" s="91"/>
      <c r="I274" s="91"/>
      <c r="J274" s="91"/>
      <c r="K274" s="91"/>
      <c r="L274" s="91"/>
      <c r="M274" s="91"/>
      <c r="N274" s="91"/>
      <c r="O274" s="91"/>
      <c r="P274" s="91"/>
      <c r="Q274" s="91"/>
      <c r="R274" s="91"/>
      <c r="S274" s="91"/>
      <c r="T274" s="91"/>
      <c r="U274" s="91"/>
      <c r="V274" s="91"/>
      <c r="W274" s="91"/>
      <c r="X274" s="91"/>
      <c r="Y274" s="91"/>
      <c r="Z274" s="91"/>
    </row>
    <row r="275" spans="1:26" ht="15.75" customHeight="1" x14ac:dyDescent="0.45">
      <c r="A275" s="95">
        <v>43972</v>
      </c>
      <c r="B275" s="91">
        <v>162.25</v>
      </c>
      <c r="C275" s="91">
        <v>11791000</v>
      </c>
      <c r="D275" s="94">
        <f t="shared" si="8"/>
        <v>-1.4576338217175966E-2</v>
      </c>
      <c r="E275" s="92">
        <f t="shared" si="9"/>
        <v>112.71274983076253</v>
      </c>
      <c r="F275" s="91"/>
      <c r="G275" s="91"/>
      <c r="H275" s="91"/>
      <c r="I275" s="91"/>
      <c r="J275" s="91"/>
      <c r="K275" s="91"/>
      <c r="L275" s="91"/>
      <c r="M275" s="91"/>
      <c r="N275" s="91"/>
      <c r="O275" s="91"/>
      <c r="P275" s="91"/>
      <c r="Q275" s="91"/>
      <c r="R275" s="91"/>
      <c r="S275" s="91"/>
      <c r="T275" s="91"/>
      <c r="U275" s="91"/>
      <c r="V275" s="91"/>
      <c r="W275" s="91"/>
      <c r="X275" s="91"/>
      <c r="Y275" s="91"/>
      <c r="Z275" s="91"/>
    </row>
    <row r="276" spans="1:26" ht="15.75" customHeight="1" x14ac:dyDescent="0.45">
      <c r="A276" s="95">
        <v>43971</v>
      </c>
      <c r="B276" s="91">
        <v>164.64999399999999</v>
      </c>
      <c r="C276" s="91">
        <v>10666100</v>
      </c>
      <c r="D276" s="94">
        <f t="shared" si="8"/>
        <v>2.3742786550065009E-3</v>
      </c>
      <c r="E276" s="92">
        <f t="shared" si="9"/>
        <v>114.37999126877381</v>
      </c>
      <c r="F276" s="91"/>
      <c r="G276" s="91"/>
      <c r="H276" s="91"/>
      <c r="I276" s="91"/>
      <c r="J276" s="91"/>
      <c r="K276" s="91"/>
      <c r="L276" s="91"/>
      <c r="M276" s="91"/>
      <c r="N276" s="91"/>
      <c r="O276" s="91"/>
      <c r="P276" s="91"/>
      <c r="Q276" s="91"/>
      <c r="R276" s="91"/>
      <c r="S276" s="91"/>
      <c r="T276" s="91"/>
      <c r="U276" s="91"/>
      <c r="V276" s="91"/>
      <c r="W276" s="91"/>
      <c r="X276" s="91"/>
      <c r="Y276" s="91"/>
      <c r="Z276" s="91"/>
    </row>
    <row r="277" spans="1:26" ht="15.75" customHeight="1" x14ac:dyDescent="0.45">
      <c r="A277" s="95">
        <v>43970</v>
      </c>
      <c r="B277" s="91">
        <v>164.259995</v>
      </c>
      <c r="C277" s="91">
        <v>8535800</v>
      </c>
      <c r="D277" s="94">
        <f t="shared" si="8"/>
        <v>9.6502119411123743E-3</v>
      </c>
      <c r="E277" s="92">
        <f t="shared" si="9"/>
        <v>114.10906455246413</v>
      </c>
      <c r="F277" s="91"/>
      <c r="G277" s="91"/>
      <c r="H277" s="91"/>
      <c r="I277" s="91"/>
      <c r="J277" s="91"/>
      <c r="K277" s="91"/>
      <c r="L277" s="91"/>
      <c r="M277" s="91"/>
      <c r="N277" s="91"/>
      <c r="O277" s="91"/>
      <c r="P277" s="91"/>
      <c r="Q277" s="91"/>
      <c r="R277" s="91"/>
      <c r="S277" s="91"/>
      <c r="T277" s="91"/>
      <c r="U277" s="91"/>
      <c r="V277" s="91"/>
      <c r="W277" s="91"/>
      <c r="X277" s="91"/>
      <c r="Y277" s="91"/>
      <c r="Z277" s="91"/>
    </row>
    <row r="278" spans="1:26" ht="15.75" customHeight="1" x14ac:dyDescent="0.45">
      <c r="A278" s="95">
        <v>43969</v>
      </c>
      <c r="B278" s="91">
        <v>162.69000199999999</v>
      </c>
      <c r="C278" s="91">
        <v>14133800</v>
      </c>
      <c r="D278" s="94">
        <f t="shared" si="8"/>
        <v>-7.5641496550299392E-3</v>
      </c>
      <c r="E278" s="92">
        <f t="shared" si="9"/>
        <v>113.01841291459019</v>
      </c>
      <c r="F278" s="91"/>
      <c r="G278" s="91"/>
      <c r="H278" s="91"/>
      <c r="I278" s="91"/>
      <c r="J278" s="91"/>
      <c r="K278" s="91"/>
      <c r="L278" s="91"/>
      <c r="M278" s="91"/>
      <c r="N278" s="91"/>
      <c r="O278" s="91"/>
      <c r="P278" s="91"/>
      <c r="Q278" s="91"/>
      <c r="R278" s="91"/>
      <c r="S278" s="91"/>
      <c r="T278" s="91"/>
      <c r="U278" s="91"/>
      <c r="V278" s="91"/>
      <c r="W278" s="91"/>
      <c r="X278" s="91"/>
      <c r="Y278" s="91"/>
      <c r="Z278" s="91"/>
    </row>
    <row r="279" spans="1:26" ht="15.75" customHeight="1" x14ac:dyDescent="0.45">
      <c r="A279" s="95">
        <v>43966</v>
      </c>
      <c r="B279" s="91">
        <v>163.929993</v>
      </c>
      <c r="C279" s="91">
        <v>13918800</v>
      </c>
      <c r="D279" s="94">
        <f t="shared" si="8"/>
        <v>5.6438134361025405E-3</v>
      </c>
      <c r="E279" s="92">
        <f t="shared" si="9"/>
        <v>113.87981689225057</v>
      </c>
      <c r="F279" s="91"/>
      <c r="G279" s="91"/>
      <c r="H279" s="91"/>
      <c r="I279" s="91"/>
      <c r="J279" s="91"/>
      <c r="K279" s="91"/>
      <c r="L279" s="91"/>
      <c r="M279" s="91"/>
      <c r="N279" s="91"/>
      <c r="O279" s="91"/>
      <c r="P279" s="91"/>
      <c r="Q279" s="91"/>
      <c r="R279" s="91"/>
      <c r="S279" s="91"/>
      <c r="T279" s="91"/>
      <c r="U279" s="91"/>
      <c r="V279" s="91"/>
      <c r="W279" s="91"/>
      <c r="X279" s="91"/>
      <c r="Y279" s="91"/>
      <c r="Z279" s="91"/>
    </row>
    <row r="280" spans="1:26" ht="15.75" customHeight="1" x14ac:dyDescent="0.45">
      <c r="A280" s="95">
        <v>43965</v>
      </c>
      <c r="B280" s="91">
        <v>163.009995</v>
      </c>
      <c r="C280" s="91">
        <v>17084400</v>
      </c>
      <c r="D280" s="94">
        <f t="shared" si="8"/>
        <v>8.8500617793034753E-3</v>
      </c>
      <c r="E280" s="92">
        <f t="shared" si="9"/>
        <v>113.24070746594055</v>
      </c>
      <c r="F280" s="91"/>
      <c r="G280" s="91"/>
      <c r="H280" s="91"/>
      <c r="I280" s="91"/>
      <c r="J280" s="91"/>
      <c r="K280" s="91"/>
      <c r="L280" s="91"/>
      <c r="M280" s="91"/>
      <c r="N280" s="91"/>
      <c r="O280" s="91"/>
      <c r="P280" s="91"/>
      <c r="Q280" s="91"/>
      <c r="R280" s="91"/>
      <c r="S280" s="91"/>
      <c r="T280" s="91"/>
      <c r="U280" s="91"/>
      <c r="V280" s="91"/>
      <c r="W280" s="91"/>
      <c r="X280" s="91"/>
      <c r="Y280" s="91"/>
      <c r="Z280" s="91"/>
    </row>
    <row r="281" spans="1:26" ht="15.75" customHeight="1" x14ac:dyDescent="0.45">
      <c r="A281" s="95">
        <v>43964</v>
      </c>
      <c r="B281" s="91">
        <v>161.58000200000001</v>
      </c>
      <c r="C281" s="91">
        <v>10950400</v>
      </c>
      <c r="D281" s="94">
        <f t="shared" si="8"/>
        <v>9.6226510082388916E-3</v>
      </c>
      <c r="E281" s="92">
        <f t="shared" si="9"/>
        <v>112.24731182175725</v>
      </c>
      <c r="F281" s="91"/>
      <c r="G281" s="91"/>
      <c r="H281" s="91"/>
      <c r="I281" s="91"/>
      <c r="J281" s="91"/>
      <c r="K281" s="91"/>
      <c r="L281" s="91"/>
      <c r="M281" s="91"/>
      <c r="N281" s="91"/>
      <c r="O281" s="91"/>
      <c r="P281" s="91"/>
      <c r="Q281" s="91"/>
      <c r="R281" s="91"/>
      <c r="S281" s="91"/>
      <c r="T281" s="91"/>
      <c r="U281" s="91"/>
      <c r="V281" s="91"/>
      <c r="W281" s="91"/>
      <c r="X281" s="91"/>
      <c r="Y281" s="91"/>
      <c r="Z281" s="91"/>
    </row>
    <row r="282" spans="1:26" ht="15.75" customHeight="1" x14ac:dyDescent="0.45">
      <c r="A282" s="95">
        <v>43963</v>
      </c>
      <c r="B282" s="91">
        <v>160.03999300000001</v>
      </c>
      <c r="C282" s="91">
        <v>10406000</v>
      </c>
      <c r="D282" s="94">
        <f t="shared" si="8"/>
        <v>3.8890666652751094E-3</v>
      </c>
      <c r="E282" s="92">
        <f t="shared" si="9"/>
        <v>111.17748963898916</v>
      </c>
      <c r="F282" s="91"/>
      <c r="G282" s="91"/>
      <c r="H282" s="91"/>
      <c r="I282" s="91"/>
      <c r="J282" s="91"/>
      <c r="K282" s="91"/>
      <c r="L282" s="91"/>
      <c r="M282" s="91"/>
      <c r="N282" s="91"/>
      <c r="O282" s="91"/>
      <c r="P282" s="91"/>
      <c r="Q282" s="91"/>
      <c r="R282" s="91"/>
      <c r="S282" s="91"/>
      <c r="T282" s="91"/>
      <c r="U282" s="91"/>
      <c r="V282" s="91"/>
      <c r="W282" s="91"/>
      <c r="X282" s="91"/>
      <c r="Y282" s="91"/>
      <c r="Z282" s="91"/>
    </row>
    <row r="283" spans="1:26" ht="15.75" customHeight="1" x14ac:dyDescent="0.45">
      <c r="A283" s="95">
        <v>43962</v>
      </c>
      <c r="B283" s="91">
        <v>159.41999799999999</v>
      </c>
      <c r="C283" s="91">
        <v>11209800</v>
      </c>
      <c r="D283" s="94">
        <f t="shared" si="8"/>
        <v>-6.233636781369345E-3</v>
      </c>
      <c r="E283" s="92">
        <f t="shared" si="9"/>
        <v>110.74678799750178</v>
      </c>
      <c r="F283" s="91"/>
      <c r="G283" s="91"/>
      <c r="H283" s="91"/>
      <c r="I283" s="91"/>
      <c r="J283" s="91"/>
      <c r="K283" s="91"/>
      <c r="L283" s="91"/>
      <c r="M283" s="91"/>
      <c r="N283" s="91"/>
      <c r="O283" s="91"/>
      <c r="P283" s="91"/>
      <c r="Q283" s="91"/>
      <c r="R283" s="91"/>
      <c r="S283" s="91"/>
      <c r="T283" s="91"/>
      <c r="U283" s="91"/>
      <c r="V283" s="91"/>
      <c r="W283" s="91"/>
      <c r="X283" s="91"/>
      <c r="Y283" s="91"/>
      <c r="Z283" s="91"/>
    </row>
    <row r="284" spans="1:26" ht="15.75" customHeight="1" x14ac:dyDescent="0.45">
      <c r="A284" s="95">
        <v>43959</v>
      </c>
      <c r="B284" s="91">
        <v>160.41999799999999</v>
      </c>
      <c r="C284" s="91">
        <v>12240900</v>
      </c>
      <c r="D284" s="94">
        <f t="shared" si="8"/>
        <v>-6.0102918768838443E-3</v>
      </c>
      <c r="E284" s="92">
        <f t="shared" si="9"/>
        <v>111.44147366672065</v>
      </c>
      <c r="F284" s="91"/>
      <c r="G284" s="91"/>
      <c r="H284" s="91"/>
      <c r="I284" s="91"/>
      <c r="J284" s="91"/>
      <c r="K284" s="91"/>
      <c r="L284" s="91"/>
      <c r="M284" s="91"/>
      <c r="N284" s="91"/>
      <c r="O284" s="91"/>
      <c r="P284" s="91"/>
      <c r="Q284" s="91"/>
      <c r="R284" s="91"/>
      <c r="S284" s="91"/>
      <c r="T284" s="91"/>
      <c r="U284" s="91"/>
      <c r="V284" s="91"/>
      <c r="W284" s="91"/>
      <c r="X284" s="91"/>
      <c r="Y284" s="91"/>
      <c r="Z284" s="91"/>
    </row>
    <row r="285" spans="1:26" ht="15.75" customHeight="1" x14ac:dyDescent="0.45">
      <c r="A285" s="95">
        <v>43958</v>
      </c>
      <c r="B285" s="91">
        <v>161.38999899999999</v>
      </c>
      <c r="C285" s="91">
        <v>13691700</v>
      </c>
      <c r="D285" s="94">
        <f t="shared" si="8"/>
        <v>1.5350752098472809E-2</v>
      </c>
      <c r="E285" s="92">
        <f t="shared" si="9"/>
        <v>112.11531946054863</v>
      </c>
      <c r="F285" s="91"/>
      <c r="G285" s="91"/>
      <c r="H285" s="91"/>
      <c r="I285" s="91"/>
      <c r="J285" s="91"/>
      <c r="K285" s="91"/>
      <c r="L285" s="91"/>
      <c r="M285" s="91"/>
      <c r="N285" s="91"/>
      <c r="O285" s="91"/>
      <c r="P285" s="91"/>
      <c r="Q285" s="91"/>
      <c r="R285" s="91"/>
      <c r="S285" s="91"/>
      <c r="T285" s="91"/>
      <c r="U285" s="91"/>
      <c r="V285" s="91"/>
      <c r="W285" s="91"/>
      <c r="X285" s="91"/>
      <c r="Y285" s="91"/>
      <c r="Z285" s="91"/>
    </row>
    <row r="286" spans="1:26" ht="15.75" customHeight="1" x14ac:dyDescent="0.45">
      <c r="A286" s="95">
        <v>43957</v>
      </c>
      <c r="B286" s="91">
        <v>158.949997</v>
      </c>
      <c r="C286" s="91">
        <v>13352000</v>
      </c>
      <c r="D286" s="94">
        <f t="shared" si="8"/>
        <v>-1.2855589048426541E-2</v>
      </c>
      <c r="E286" s="92">
        <f t="shared" si="9"/>
        <v>110.42028503828324</v>
      </c>
      <c r="F286" s="91"/>
      <c r="G286" s="91"/>
      <c r="H286" s="91"/>
      <c r="I286" s="91"/>
      <c r="J286" s="91"/>
      <c r="K286" s="91"/>
      <c r="L286" s="91"/>
      <c r="M286" s="91"/>
      <c r="N286" s="91"/>
      <c r="O286" s="91"/>
      <c r="P286" s="91"/>
      <c r="Q286" s="91"/>
      <c r="R286" s="91"/>
      <c r="S286" s="91"/>
      <c r="T286" s="91"/>
      <c r="U286" s="91"/>
      <c r="V286" s="91"/>
      <c r="W286" s="91"/>
      <c r="X286" s="91"/>
      <c r="Y286" s="91"/>
      <c r="Z286" s="91"/>
    </row>
    <row r="287" spans="1:26" ht="15.75" customHeight="1" x14ac:dyDescent="0.45">
      <c r="A287" s="95">
        <v>43956</v>
      </c>
      <c r="B287" s="91">
        <v>161.020004</v>
      </c>
      <c r="C287" s="91">
        <v>10563100</v>
      </c>
      <c r="D287" s="94">
        <f t="shared" si="8"/>
        <v>4.2410379004873544E-3</v>
      </c>
      <c r="E287" s="92">
        <f t="shared" si="9"/>
        <v>111.85828923636599</v>
      </c>
      <c r="F287" s="91"/>
      <c r="G287" s="91"/>
      <c r="H287" s="91"/>
      <c r="I287" s="91"/>
      <c r="J287" s="91"/>
      <c r="K287" s="91"/>
      <c r="L287" s="91"/>
      <c r="M287" s="91"/>
      <c r="N287" s="91"/>
      <c r="O287" s="91"/>
      <c r="P287" s="91"/>
      <c r="Q287" s="91"/>
      <c r="R287" s="91"/>
      <c r="S287" s="91"/>
      <c r="T287" s="91"/>
      <c r="U287" s="91"/>
      <c r="V287" s="91"/>
      <c r="W287" s="91"/>
      <c r="X287" s="91"/>
      <c r="Y287" s="91"/>
      <c r="Z287" s="91"/>
    </row>
    <row r="288" spans="1:26" ht="15.75" customHeight="1" x14ac:dyDescent="0.45">
      <c r="A288" s="95">
        <v>43955</v>
      </c>
      <c r="B288" s="91">
        <v>160.33999600000001</v>
      </c>
      <c r="C288" s="91">
        <v>7986200</v>
      </c>
      <c r="D288" s="94">
        <f t="shared" si="8"/>
        <v>3.5048003724171828E-3</v>
      </c>
      <c r="E288" s="92">
        <f t="shared" si="9"/>
        <v>111.38589742381181</v>
      </c>
      <c r="F288" s="91"/>
      <c r="G288" s="91"/>
      <c r="H288" s="91"/>
      <c r="I288" s="91"/>
      <c r="J288" s="91"/>
      <c r="K288" s="91"/>
      <c r="L288" s="91"/>
      <c r="M288" s="91"/>
      <c r="N288" s="91"/>
      <c r="O288" s="91"/>
      <c r="P288" s="91"/>
      <c r="Q288" s="91"/>
      <c r="R288" s="91"/>
      <c r="S288" s="91"/>
      <c r="T288" s="91"/>
      <c r="U288" s="91"/>
      <c r="V288" s="91"/>
      <c r="W288" s="91"/>
      <c r="X288" s="91"/>
      <c r="Y288" s="91"/>
      <c r="Z288" s="91"/>
    </row>
    <row r="289" spans="1:26" ht="15.75" customHeight="1" x14ac:dyDescent="0.45">
      <c r="A289" s="95">
        <v>43952</v>
      </c>
      <c r="B289" s="91">
        <v>159.779999</v>
      </c>
      <c r="C289" s="91">
        <v>10914300</v>
      </c>
      <c r="D289" s="94">
        <f t="shared" si="8"/>
        <v>6.1712593292582163E-3</v>
      </c>
      <c r="E289" s="92">
        <f t="shared" si="9"/>
        <v>110.99687553310623</v>
      </c>
      <c r="F289" s="91"/>
      <c r="G289" s="91"/>
      <c r="H289" s="91"/>
      <c r="I289" s="91"/>
      <c r="J289" s="91"/>
      <c r="K289" s="91"/>
      <c r="L289" s="91"/>
      <c r="M289" s="91"/>
      <c r="N289" s="91"/>
      <c r="O289" s="91"/>
      <c r="P289" s="91"/>
      <c r="Q289" s="91"/>
      <c r="R289" s="91"/>
      <c r="S289" s="91"/>
      <c r="T289" s="91"/>
      <c r="U289" s="91"/>
      <c r="V289" s="91"/>
      <c r="W289" s="91"/>
      <c r="X289" s="91"/>
      <c r="Y289" s="91"/>
      <c r="Z289" s="91"/>
    </row>
    <row r="290" spans="1:26" ht="15.75" customHeight="1" x14ac:dyDescent="0.45">
      <c r="A290" s="95">
        <v>43951</v>
      </c>
      <c r="B290" s="91">
        <v>158.800003</v>
      </c>
      <c r="C290" s="91">
        <v>13633500</v>
      </c>
      <c r="D290" s="94">
        <f t="shared" si="8"/>
        <v>-1.8116571275992532E-2</v>
      </c>
      <c r="E290" s="92">
        <f t="shared" si="9"/>
        <v>110.31608635601442</v>
      </c>
      <c r="F290" s="91"/>
      <c r="G290" s="91"/>
      <c r="H290" s="91"/>
      <c r="I290" s="91"/>
      <c r="J290" s="91"/>
      <c r="K290" s="91"/>
      <c r="L290" s="91"/>
      <c r="M290" s="91"/>
      <c r="N290" s="91"/>
      <c r="O290" s="91"/>
      <c r="P290" s="91"/>
      <c r="Q290" s="91"/>
      <c r="R290" s="91"/>
      <c r="S290" s="91"/>
      <c r="T290" s="91"/>
      <c r="U290" s="91"/>
      <c r="V290" s="91"/>
      <c r="W290" s="91"/>
      <c r="X290" s="91"/>
      <c r="Y290" s="91"/>
      <c r="Z290" s="91"/>
    </row>
    <row r="291" spans="1:26" ht="15.75" customHeight="1" x14ac:dyDescent="0.45">
      <c r="A291" s="95">
        <v>43950</v>
      </c>
      <c r="B291" s="91">
        <v>161.729996</v>
      </c>
      <c r="C291" s="91">
        <v>12232300</v>
      </c>
      <c r="D291" s="94">
        <f t="shared" si="8"/>
        <v>5.533449528312584E-3</v>
      </c>
      <c r="E291" s="92">
        <f t="shared" si="9"/>
        <v>112.35151050402604</v>
      </c>
      <c r="F291" s="91"/>
      <c r="G291" s="91"/>
      <c r="H291" s="91"/>
      <c r="I291" s="91"/>
      <c r="J291" s="91"/>
      <c r="K291" s="91"/>
      <c r="L291" s="91"/>
      <c r="M291" s="91"/>
      <c r="N291" s="91"/>
      <c r="O291" s="91"/>
      <c r="P291" s="91"/>
      <c r="Q291" s="91"/>
      <c r="R291" s="91"/>
      <c r="S291" s="91"/>
      <c r="T291" s="91"/>
      <c r="U291" s="91"/>
      <c r="V291" s="91"/>
      <c r="W291" s="91"/>
      <c r="X291" s="91"/>
      <c r="Y291" s="91"/>
      <c r="Z291" s="91"/>
    </row>
    <row r="292" spans="1:26" ht="15.75" customHeight="1" x14ac:dyDescent="0.45">
      <c r="A292" s="95">
        <v>43949</v>
      </c>
      <c r="B292" s="91">
        <v>160.83999600000001</v>
      </c>
      <c r="C292" s="91">
        <v>10383000</v>
      </c>
      <c r="D292" s="94">
        <f t="shared" si="8"/>
        <v>-4.4565610851270421E-3</v>
      </c>
      <c r="E292" s="92">
        <f t="shared" si="9"/>
        <v>111.73324025842125</v>
      </c>
      <c r="F292" s="91"/>
      <c r="G292" s="91"/>
      <c r="H292" s="91"/>
      <c r="I292" s="91"/>
      <c r="J292" s="91"/>
      <c r="K292" s="91"/>
      <c r="L292" s="91"/>
      <c r="M292" s="91"/>
      <c r="N292" s="91"/>
      <c r="O292" s="91"/>
      <c r="P292" s="91"/>
      <c r="Q292" s="91"/>
      <c r="R292" s="91"/>
      <c r="S292" s="91"/>
      <c r="T292" s="91"/>
      <c r="U292" s="91"/>
      <c r="V292" s="91"/>
      <c r="W292" s="91"/>
      <c r="X292" s="91"/>
      <c r="Y292" s="91"/>
      <c r="Z292" s="91"/>
    </row>
    <row r="293" spans="1:26" ht="15.75" customHeight="1" x14ac:dyDescent="0.45">
      <c r="A293" s="95">
        <v>43948</v>
      </c>
      <c r="B293" s="91">
        <v>161.55999800000001</v>
      </c>
      <c r="C293" s="91">
        <v>9033500</v>
      </c>
      <c r="D293" s="94">
        <f t="shared" si="8"/>
        <v>-6.6404390472234454E-3</v>
      </c>
      <c r="E293" s="92">
        <f t="shared" si="9"/>
        <v>112.23341532963018</v>
      </c>
      <c r="F293" s="91"/>
      <c r="G293" s="91"/>
      <c r="H293" s="91"/>
      <c r="I293" s="91"/>
      <c r="J293" s="91"/>
      <c r="K293" s="91"/>
      <c r="L293" s="91"/>
      <c r="M293" s="91"/>
      <c r="N293" s="91"/>
      <c r="O293" s="91"/>
      <c r="P293" s="91"/>
      <c r="Q293" s="91"/>
      <c r="R293" s="91"/>
      <c r="S293" s="91"/>
      <c r="T293" s="91"/>
      <c r="U293" s="91"/>
      <c r="V293" s="91"/>
      <c r="W293" s="91"/>
      <c r="X293" s="91"/>
      <c r="Y293" s="91"/>
      <c r="Z293" s="91"/>
    </row>
    <row r="294" spans="1:26" ht="15.75" customHeight="1" x14ac:dyDescent="0.45">
      <c r="A294" s="95">
        <v>43945</v>
      </c>
      <c r="B294" s="91">
        <v>162.63999899999999</v>
      </c>
      <c r="C294" s="91">
        <v>11199300</v>
      </c>
      <c r="D294" s="94">
        <f t="shared" si="8"/>
        <v>-4.2855211040903063E-3</v>
      </c>
      <c r="E294" s="92">
        <f t="shared" si="9"/>
        <v>112.98367654707222</v>
      </c>
      <c r="F294" s="91"/>
      <c r="G294" s="91"/>
      <c r="H294" s="91"/>
      <c r="I294" s="91"/>
      <c r="J294" s="91"/>
      <c r="K294" s="91"/>
      <c r="L294" s="91"/>
      <c r="M294" s="91"/>
      <c r="N294" s="91"/>
      <c r="O294" s="91"/>
      <c r="P294" s="91"/>
      <c r="Q294" s="91"/>
      <c r="R294" s="91"/>
      <c r="S294" s="91"/>
      <c r="T294" s="91"/>
      <c r="U294" s="91"/>
      <c r="V294" s="91"/>
      <c r="W294" s="91"/>
      <c r="X294" s="91"/>
      <c r="Y294" s="91"/>
      <c r="Z294" s="91"/>
    </row>
    <row r="295" spans="1:26" ht="15.75" customHeight="1" x14ac:dyDescent="0.45">
      <c r="A295" s="95">
        <v>43944</v>
      </c>
      <c r="B295" s="91">
        <v>163.33999600000001</v>
      </c>
      <c r="C295" s="91">
        <v>14928500</v>
      </c>
      <c r="D295" s="94">
        <f t="shared" si="8"/>
        <v>9.9548632895534173E-3</v>
      </c>
      <c r="E295" s="92">
        <f t="shared" si="9"/>
        <v>113.46995443146845</v>
      </c>
      <c r="F295" s="91"/>
      <c r="G295" s="91"/>
      <c r="H295" s="91"/>
      <c r="I295" s="91"/>
      <c r="J295" s="91"/>
      <c r="K295" s="91"/>
      <c r="L295" s="91"/>
      <c r="M295" s="91"/>
      <c r="N295" s="91"/>
      <c r="O295" s="91"/>
      <c r="P295" s="91"/>
      <c r="Q295" s="91"/>
      <c r="R295" s="91"/>
      <c r="S295" s="91"/>
      <c r="T295" s="91"/>
      <c r="U295" s="91"/>
      <c r="V295" s="91"/>
      <c r="W295" s="91"/>
      <c r="X295" s="91"/>
      <c r="Y295" s="91"/>
      <c r="Z295" s="91"/>
    </row>
    <row r="296" spans="1:26" ht="15.75" customHeight="1" x14ac:dyDescent="0.45">
      <c r="A296" s="95">
        <v>43943</v>
      </c>
      <c r="B296" s="91">
        <v>161.729996</v>
      </c>
      <c r="C296" s="91">
        <v>12902100</v>
      </c>
      <c r="D296" s="94">
        <f t="shared" si="8"/>
        <v>1.9670859216500469E-2</v>
      </c>
      <c r="E296" s="92">
        <f t="shared" si="9"/>
        <v>112.35151050402605</v>
      </c>
      <c r="F296" s="91"/>
      <c r="G296" s="91"/>
      <c r="H296" s="91"/>
      <c r="I296" s="91"/>
      <c r="J296" s="91"/>
      <c r="K296" s="91"/>
      <c r="L296" s="91"/>
      <c r="M296" s="91"/>
      <c r="N296" s="91"/>
      <c r="O296" s="91"/>
      <c r="P296" s="91"/>
      <c r="Q296" s="91"/>
      <c r="R296" s="91"/>
      <c r="S296" s="91"/>
      <c r="T296" s="91"/>
      <c r="U296" s="91"/>
      <c r="V296" s="91"/>
      <c r="W296" s="91"/>
      <c r="X296" s="91"/>
      <c r="Y296" s="91"/>
      <c r="Z296" s="91"/>
    </row>
    <row r="297" spans="1:26" ht="15.75" customHeight="1" x14ac:dyDescent="0.45">
      <c r="A297" s="95">
        <v>43942</v>
      </c>
      <c r="B297" s="91">
        <v>158.61000100000001</v>
      </c>
      <c r="C297" s="91">
        <v>12478100</v>
      </c>
      <c r="D297" s="94">
        <f t="shared" si="8"/>
        <v>-6.825272513937386E-3</v>
      </c>
      <c r="E297" s="92">
        <f t="shared" si="9"/>
        <v>110.1840946894915</v>
      </c>
      <c r="F297" s="91"/>
      <c r="G297" s="91"/>
      <c r="H297" s="91"/>
      <c r="I297" s="91"/>
      <c r="J297" s="91"/>
      <c r="K297" s="91"/>
      <c r="L297" s="91"/>
      <c r="M297" s="91"/>
      <c r="N297" s="91"/>
      <c r="O297" s="91"/>
      <c r="P297" s="91"/>
      <c r="Q297" s="91"/>
      <c r="R297" s="91"/>
      <c r="S297" s="91"/>
      <c r="T297" s="91"/>
      <c r="U297" s="91"/>
      <c r="V297" s="91"/>
      <c r="W297" s="91"/>
      <c r="X297" s="91"/>
      <c r="Y297" s="91"/>
      <c r="Z297" s="91"/>
    </row>
    <row r="298" spans="1:26" ht="15.75" customHeight="1" x14ac:dyDescent="0.45">
      <c r="A298" s="95">
        <v>43941</v>
      </c>
      <c r="B298" s="91">
        <v>159.699997</v>
      </c>
      <c r="C298" s="91">
        <v>10688700</v>
      </c>
      <c r="D298" s="94">
        <f t="shared" si="8"/>
        <v>7.1261269478282152E-3</v>
      </c>
      <c r="E298" s="92">
        <f t="shared" si="9"/>
        <v>110.94129929019739</v>
      </c>
      <c r="F298" s="91"/>
      <c r="G298" s="91"/>
      <c r="H298" s="91"/>
      <c r="I298" s="91"/>
      <c r="J298" s="91"/>
      <c r="K298" s="91"/>
      <c r="L298" s="91"/>
      <c r="M298" s="91"/>
      <c r="N298" s="91"/>
      <c r="O298" s="91"/>
      <c r="P298" s="91"/>
      <c r="Q298" s="91"/>
      <c r="R298" s="91"/>
      <c r="S298" s="91"/>
      <c r="T298" s="91"/>
      <c r="U298" s="91"/>
      <c r="V298" s="91"/>
      <c r="W298" s="91"/>
      <c r="X298" s="91"/>
      <c r="Y298" s="91"/>
      <c r="Z298" s="91"/>
    </row>
    <row r="299" spans="1:26" ht="15.75" customHeight="1" x14ac:dyDescent="0.45">
      <c r="A299" s="95">
        <v>43938</v>
      </c>
      <c r="B299" s="91">
        <v>158.570007</v>
      </c>
      <c r="C299" s="91">
        <v>14652700</v>
      </c>
      <c r="D299" s="94">
        <f t="shared" si="8"/>
        <v>-1.9417474887623909E-2</v>
      </c>
      <c r="E299" s="92">
        <f t="shared" si="9"/>
        <v>110.15631143083675</v>
      </c>
      <c r="F299" s="91"/>
      <c r="G299" s="91"/>
      <c r="H299" s="91"/>
      <c r="I299" s="91"/>
      <c r="J299" s="91"/>
      <c r="K299" s="91"/>
      <c r="L299" s="91"/>
      <c r="M299" s="91"/>
      <c r="N299" s="91"/>
      <c r="O299" s="91"/>
      <c r="P299" s="91"/>
      <c r="Q299" s="91"/>
      <c r="R299" s="91"/>
      <c r="S299" s="91"/>
      <c r="T299" s="91"/>
      <c r="U299" s="91"/>
      <c r="V299" s="91"/>
      <c r="W299" s="91"/>
      <c r="X299" s="91"/>
      <c r="Y299" s="91"/>
      <c r="Z299" s="91"/>
    </row>
    <row r="300" spans="1:26" ht="15.75" customHeight="1" x14ac:dyDescent="0.45">
      <c r="A300" s="95">
        <v>43937</v>
      </c>
      <c r="B300" s="91">
        <v>161.71000699999999</v>
      </c>
      <c r="C300" s="91">
        <v>9233200</v>
      </c>
      <c r="D300" s="94">
        <f t="shared" si="8"/>
        <v>-8.6499224473313152E-4</v>
      </c>
      <c r="E300" s="92">
        <f t="shared" si="9"/>
        <v>112.33762443218401</v>
      </c>
      <c r="F300" s="91"/>
      <c r="G300" s="91"/>
      <c r="H300" s="91"/>
      <c r="I300" s="91"/>
      <c r="J300" s="91"/>
      <c r="K300" s="91"/>
      <c r="L300" s="91"/>
      <c r="M300" s="91"/>
      <c r="N300" s="91"/>
      <c r="O300" s="91"/>
      <c r="P300" s="91"/>
      <c r="Q300" s="91"/>
      <c r="R300" s="91"/>
      <c r="S300" s="91"/>
      <c r="T300" s="91"/>
      <c r="U300" s="91"/>
      <c r="V300" s="91"/>
      <c r="W300" s="91"/>
      <c r="X300" s="91"/>
      <c r="Y300" s="91"/>
      <c r="Z300" s="91"/>
    </row>
    <row r="301" spans="1:26" ht="15.75" customHeight="1" x14ac:dyDescent="0.45">
      <c r="A301" s="95">
        <v>43936</v>
      </c>
      <c r="B301" s="91">
        <v>161.85000600000001</v>
      </c>
      <c r="C301" s="91">
        <v>12141900</v>
      </c>
      <c r="D301" s="94">
        <f t="shared" si="8"/>
        <v>-5.101961124377441E-3</v>
      </c>
      <c r="E301" s="92">
        <f t="shared" si="9"/>
        <v>112.434879731189</v>
      </c>
      <c r="F301" s="91"/>
      <c r="G301" s="91"/>
      <c r="H301" s="91"/>
      <c r="I301" s="91"/>
      <c r="J301" s="91"/>
      <c r="K301" s="91"/>
      <c r="L301" s="91"/>
      <c r="M301" s="91"/>
      <c r="N301" s="91"/>
      <c r="O301" s="91"/>
      <c r="P301" s="91"/>
      <c r="Q301" s="91"/>
      <c r="R301" s="91"/>
      <c r="S301" s="91"/>
      <c r="T301" s="91"/>
      <c r="U301" s="91"/>
      <c r="V301" s="91"/>
      <c r="W301" s="91"/>
      <c r="X301" s="91"/>
      <c r="Y301" s="91"/>
      <c r="Z301" s="91"/>
    </row>
    <row r="302" spans="1:26" ht="15.75" customHeight="1" x14ac:dyDescent="0.45">
      <c r="A302" s="95">
        <v>43935</v>
      </c>
      <c r="B302" s="91">
        <v>162.679993</v>
      </c>
      <c r="C302" s="91">
        <v>17095100</v>
      </c>
      <c r="D302" s="94">
        <f t="shared" si="8"/>
        <v>7.8680934795094526E-3</v>
      </c>
      <c r="E302" s="92">
        <f t="shared" si="9"/>
        <v>113.01145980572696</v>
      </c>
      <c r="F302" s="91"/>
      <c r="G302" s="91"/>
      <c r="H302" s="91"/>
      <c r="I302" s="91"/>
      <c r="J302" s="91"/>
      <c r="K302" s="91"/>
      <c r="L302" s="91"/>
      <c r="M302" s="91"/>
      <c r="N302" s="91"/>
      <c r="O302" s="91"/>
      <c r="P302" s="91"/>
      <c r="Q302" s="91"/>
      <c r="R302" s="91"/>
      <c r="S302" s="91"/>
      <c r="T302" s="91"/>
      <c r="U302" s="91"/>
      <c r="V302" s="91"/>
      <c r="W302" s="91"/>
      <c r="X302" s="91"/>
      <c r="Y302" s="91"/>
      <c r="Z302" s="91"/>
    </row>
    <row r="303" spans="1:26" ht="15.75" customHeight="1" x14ac:dyDescent="0.45">
      <c r="A303" s="95">
        <v>43934</v>
      </c>
      <c r="B303" s="91">
        <v>161.41000399999999</v>
      </c>
      <c r="C303" s="91">
        <v>20549200</v>
      </c>
      <c r="D303" s="94">
        <f t="shared" si="8"/>
        <v>1.7140348892301427E-2</v>
      </c>
      <c r="E303" s="92">
        <f t="shared" si="9"/>
        <v>112.12921664736135</v>
      </c>
      <c r="F303" s="91"/>
      <c r="G303" s="91"/>
      <c r="H303" s="91"/>
      <c r="I303" s="91"/>
      <c r="J303" s="91"/>
      <c r="K303" s="91"/>
      <c r="L303" s="91"/>
      <c r="M303" s="91"/>
      <c r="N303" s="91"/>
      <c r="O303" s="91"/>
      <c r="P303" s="91"/>
      <c r="Q303" s="91"/>
      <c r="R303" s="91"/>
      <c r="S303" s="91"/>
      <c r="T303" s="91"/>
      <c r="U303" s="91"/>
      <c r="V303" s="91"/>
      <c r="W303" s="91"/>
      <c r="X303" s="91"/>
      <c r="Y303" s="91"/>
      <c r="Z303" s="91"/>
    </row>
    <row r="304" spans="1:26" ht="15.75" customHeight="1" x14ac:dyDescent="0.45">
      <c r="A304" s="95">
        <v>43930</v>
      </c>
      <c r="B304" s="91">
        <v>158.69000199999999</v>
      </c>
      <c r="C304" s="91">
        <v>18123000</v>
      </c>
      <c r="D304" s="94">
        <f t="shared" si="8"/>
        <v>2.6123557431240618E-2</v>
      </c>
      <c r="E304" s="92">
        <f t="shared" si="9"/>
        <v>110.23967023771466</v>
      </c>
      <c r="F304" s="91"/>
      <c r="G304" s="91"/>
      <c r="H304" s="91"/>
      <c r="I304" s="91"/>
      <c r="J304" s="91"/>
      <c r="K304" s="91"/>
      <c r="L304" s="91"/>
      <c r="M304" s="91"/>
      <c r="N304" s="91"/>
      <c r="O304" s="91"/>
      <c r="P304" s="91"/>
      <c r="Q304" s="91"/>
      <c r="R304" s="91"/>
      <c r="S304" s="91"/>
      <c r="T304" s="91"/>
      <c r="U304" s="91"/>
      <c r="V304" s="91"/>
      <c r="W304" s="91"/>
      <c r="X304" s="91"/>
      <c r="Y304" s="91"/>
      <c r="Z304" s="91"/>
    </row>
    <row r="305" spans="1:26" ht="15.75" customHeight="1" x14ac:dyDescent="0.45">
      <c r="A305" s="95">
        <v>43929</v>
      </c>
      <c r="B305" s="91">
        <v>154.64999399999999</v>
      </c>
      <c r="C305" s="91">
        <v>7600800</v>
      </c>
      <c r="D305" s="94">
        <f t="shared" si="8"/>
        <v>-8.9079663057919367E-3</v>
      </c>
      <c r="E305" s="92">
        <f t="shared" si="9"/>
        <v>107.43313457658505</v>
      </c>
      <c r="F305" s="91"/>
      <c r="G305" s="91"/>
      <c r="H305" s="91"/>
      <c r="I305" s="91"/>
      <c r="J305" s="91"/>
      <c r="K305" s="91"/>
      <c r="L305" s="91"/>
      <c r="M305" s="91"/>
      <c r="N305" s="91"/>
      <c r="O305" s="91"/>
      <c r="P305" s="91"/>
      <c r="Q305" s="91"/>
      <c r="R305" s="91"/>
      <c r="S305" s="91"/>
      <c r="T305" s="91"/>
      <c r="U305" s="91"/>
      <c r="V305" s="91"/>
      <c r="W305" s="91"/>
      <c r="X305" s="91"/>
      <c r="Y305" s="91"/>
      <c r="Z305" s="91"/>
    </row>
    <row r="306" spans="1:26" ht="15.75" customHeight="1" x14ac:dyDescent="0.45">
      <c r="A306" s="95">
        <v>43928</v>
      </c>
      <c r="B306" s="91">
        <v>156.03999300000001</v>
      </c>
      <c r="C306" s="91">
        <v>9195400</v>
      </c>
      <c r="D306" s="94">
        <f t="shared" si="8"/>
        <v>-5.3544873357187495E-3</v>
      </c>
      <c r="E306" s="92">
        <f t="shared" si="9"/>
        <v>108.39874696211362</v>
      </c>
      <c r="F306" s="91"/>
      <c r="G306" s="91"/>
      <c r="H306" s="91"/>
      <c r="I306" s="91"/>
      <c r="J306" s="91"/>
      <c r="K306" s="91"/>
      <c r="L306" s="91"/>
      <c r="M306" s="91"/>
      <c r="N306" s="91"/>
      <c r="O306" s="91"/>
      <c r="P306" s="91"/>
      <c r="Q306" s="91"/>
      <c r="R306" s="91"/>
      <c r="S306" s="91"/>
      <c r="T306" s="91"/>
      <c r="U306" s="91"/>
      <c r="V306" s="91"/>
      <c r="W306" s="91"/>
      <c r="X306" s="91"/>
      <c r="Y306" s="91"/>
      <c r="Z306" s="91"/>
    </row>
    <row r="307" spans="1:26" ht="15.75" customHeight="1" x14ac:dyDescent="0.45">
      <c r="A307" s="95">
        <v>43927</v>
      </c>
      <c r="B307" s="91">
        <v>156.88000500000001</v>
      </c>
      <c r="C307" s="91">
        <v>14739300</v>
      </c>
      <c r="D307" s="94">
        <f t="shared" si="8"/>
        <v>2.7710521888392625E-2</v>
      </c>
      <c r="E307" s="92">
        <f t="shared" si="9"/>
        <v>108.9822912604855</v>
      </c>
      <c r="F307" s="91"/>
      <c r="G307" s="91"/>
      <c r="H307" s="91"/>
      <c r="I307" s="91"/>
      <c r="J307" s="91"/>
      <c r="K307" s="91"/>
      <c r="L307" s="91"/>
      <c r="M307" s="91"/>
      <c r="N307" s="91"/>
      <c r="O307" s="91"/>
      <c r="P307" s="91"/>
      <c r="Q307" s="91"/>
      <c r="R307" s="91"/>
      <c r="S307" s="91"/>
      <c r="T307" s="91"/>
      <c r="U307" s="91"/>
      <c r="V307" s="91"/>
      <c r="W307" s="91"/>
      <c r="X307" s="91"/>
      <c r="Y307" s="91"/>
      <c r="Z307" s="91"/>
    </row>
    <row r="308" spans="1:26" ht="15.75" customHeight="1" x14ac:dyDescent="0.45">
      <c r="A308" s="95">
        <v>43924</v>
      </c>
      <c r="B308" s="91">
        <v>152.64999399999999</v>
      </c>
      <c r="C308" s="91">
        <v>8469100</v>
      </c>
      <c r="D308" s="94">
        <f t="shared" si="8"/>
        <v>4.9374590495374626E-3</v>
      </c>
      <c r="E308" s="92">
        <f t="shared" si="9"/>
        <v>106.04376323814729</v>
      </c>
      <c r="F308" s="91"/>
      <c r="G308" s="91"/>
      <c r="H308" s="91"/>
      <c r="I308" s="91"/>
      <c r="J308" s="91"/>
      <c r="K308" s="91"/>
      <c r="L308" s="91"/>
      <c r="M308" s="91"/>
      <c r="N308" s="91"/>
      <c r="O308" s="91"/>
      <c r="P308" s="91"/>
      <c r="Q308" s="91"/>
      <c r="R308" s="91"/>
      <c r="S308" s="91"/>
      <c r="T308" s="91"/>
      <c r="U308" s="91"/>
      <c r="V308" s="91"/>
      <c r="W308" s="91"/>
      <c r="X308" s="91"/>
      <c r="Y308" s="91"/>
      <c r="Z308" s="91"/>
    </row>
    <row r="309" spans="1:26" ht="15.75" customHeight="1" x14ac:dyDescent="0.45">
      <c r="A309" s="95">
        <v>43923</v>
      </c>
      <c r="B309" s="91">
        <v>151.89999399999999</v>
      </c>
      <c r="C309" s="91">
        <v>9188300</v>
      </c>
      <c r="D309" s="94">
        <f t="shared" si="8"/>
        <v>1.6393422878422603E-2</v>
      </c>
      <c r="E309" s="92">
        <f t="shared" si="9"/>
        <v>105.52274898623314</v>
      </c>
      <c r="F309" s="91"/>
      <c r="G309" s="91"/>
      <c r="H309" s="91"/>
      <c r="I309" s="91"/>
      <c r="J309" s="91"/>
      <c r="K309" s="91"/>
      <c r="L309" s="91"/>
      <c r="M309" s="91"/>
      <c r="N309" s="91"/>
      <c r="O309" s="91"/>
      <c r="P309" s="91"/>
      <c r="Q309" s="91"/>
      <c r="R309" s="91"/>
      <c r="S309" s="91"/>
      <c r="T309" s="91"/>
      <c r="U309" s="91"/>
      <c r="V309" s="91"/>
      <c r="W309" s="91"/>
      <c r="X309" s="91"/>
      <c r="Y309" s="91"/>
      <c r="Z309" s="91"/>
    </row>
    <row r="310" spans="1:26" ht="15.75" customHeight="1" x14ac:dyDescent="0.45">
      <c r="A310" s="95">
        <v>43922</v>
      </c>
      <c r="B310" s="91">
        <v>149.449997</v>
      </c>
      <c r="C310" s="91">
        <v>11827400</v>
      </c>
      <c r="D310" s="94">
        <f t="shared" si="8"/>
        <v>9.4562240569491252E-3</v>
      </c>
      <c r="E310" s="92">
        <f t="shared" si="9"/>
        <v>103.82077118070391</v>
      </c>
      <c r="F310" s="91"/>
      <c r="G310" s="91"/>
      <c r="H310" s="91"/>
      <c r="I310" s="91"/>
      <c r="J310" s="91"/>
      <c r="K310" s="91"/>
      <c r="L310" s="91"/>
      <c r="M310" s="91"/>
      <c r="N310" s="91"/>
      <c r="O310" s="91"/>
      <c r="P310" s="91"/>
      <c r="Q310" s="91"/>
      <c r="R310" s="91"/>
      <c r="S310" s="91"/>
      <c r="T310" s="91"/>
      <c r="U310" s="91"/>
      <c r="V310" s="91"/>
      <c r="W310" s="91"/>
      <c r="X310" s="91"/>
      <c r="Y310" s="91"/>
      <c r="Z310" s="91"/>
    </row>
    <row r="311" spans="1:26" ht="15.75" customHeight="1" x14ac:dyDescent="0.45">
      <c r="A311" s="95">
        <v>43921</v>
      </c>
      <c r="B311" s="91">
        <v>148.050003</v>
      </c>
      <c r="C311" s="91">
        <v>13319500</v>
      </c>
      <c r="D311" s="94">
        <f t="shared" si="8"/>
        <v>-3.1846684957450688E-2</v>
      </c>
      <c r="E311" s="92">
        <f t="shared" si="9"/>
        <v>102.84821541191151</v>
      </c>
      <c r="F311" s="91"/>
      <c r="G311" s="91"/>
      <c r="H311" s="91"/>
      <c r="I311" s="91"/>
      <c r="J311" s="91"/>
      <c r="K311" s="91"/>
      <c r="L311" s="91"/>
      <c r="M311" s="91"/>
      <c r="N311" s="91"/>
      <c r="O311" s="91"/>
      <c r="P311" s="91"/>
      <c r="Q311" s="91"/>
      <c r="R311" s="91"/>
      <c r="S311" s="91"/>
      <c r="T311" s="91"/>
      <c r="U311" s="91"/>
      <c r="V311" s="91"/>
      <c r="W311" s="91"/>
      <c r="X311" s="91"/>
      <c r="Y311" s="91"/>
      <c r="Z311" s="91"/>
    </row>
    <row r="312" spans="1:26" ht="15.75" customHeight="1" x14ac:dyDescent="0.45">
      <c r="A312" s="95">
        <v>43920</v>
      </c>
      <c r="B312" s="91">
        <v>152.91999799999999</v>
      </c>
      <c r="C312" s="91">
        <v>12080900</v>
      </c>
      <c r="D312" s="94">
        <f t="shared" si="8"/>
        <v>4.4006436781609537E-3</v>
      </c>
      <c r="E312" s="92">
        <f t="shared" si="9"/>
        <v>106.23133114757908</v>
      </c>
      <c r="F312" s="91"/>
      <c r="G312" s="91"/>
      <c r="H312" s="91"/>
      <c r="I312" s="91"/>
      <c r="J312" s="91"/>
      <c r="K312" s="91"/>
      <c r="L312" s="91"/>
      <c r="M312" s="91"/>
      <c r="N312" s="91"/>
      <c r="O312" s="91"/>
      <c r="P312" s="91"/>
      <c r="Q312" s="91"/>
      <c r="R312" s="91"/>
      <c r="S312" s="91"/>
      <c r="T312" s="91"/>
      <c r="U312" s="91"/>
      <c r="V312" s="91"/>
      <c r="W312" s="91"/>
      <c r="X312" s="91"/>
      <c r="Y312" s="91"/>
      <c r="Z312" s="91"/>
    </row>
    <row r="313" spans="1:26" ht="15.75" customHeight="1" x14ac:dyDescent="0.45">
      <c r="A313" s="95">
        <v>43917</v>
      </c>
      <c r="B313" s="91">
        <v>152.25</v>
      </c>
      <c r="C313" s="91">
        <v>9824600</v>
      </c>
      <c r="D313" s="94">
        <f t="shared" si="8"/>
        <v>-6.4604866072668354E-3</v>
      </c>
      <c r="E313" s="92">
        <f t="shared" si="9"/>
        <v>105.76589313857377</v>
      </c>
      <c r="F313" s="91"/>
      <c r="G313" s="91"/>
      <c r="H313" s="91"/>
      <c r="I313" s="91"/>
      <c r="J313" s="91"/>
      <c r="K313" s="91"/>
      <c r="L313" s="91"/>
      <c r="M313" s="91"/>
      <c r="N313" s="91"/>
      <c r="O313" s="91"/>
      <c r="P313" s="91"/>
      <c r="Q313" s="91"/>
      <c r="R313" s="91"/>
      <c r="S313" s="91"/>
      <c r="T313" s="91"/>
      <c r="U313" s="91"/>
      <c r="V313" s="91"/>
      <c r="W313" s="91"/>
      <c r="X313" s="91"/>
      <c r="Y313" s="91"/>
      <c r="Z313" s="91"/>
    </row>
    <row r="314" spans="1:26" ht="15.75" customHeight="1" x14ac:dyDescent="0.45">
      <c r="A314" s="95">
        <v>43916</v>
      </c>
      <c r="B314" s="91">
        <v>153.240005</v>
      </c>
      <c r="C314" s="91">
        <v>12778200</v>
      </c>
      <c r="D314" s="94">
        <f t="shared" si="8"/>
        <v>1.2822220499228987E-2</v>
      </c>
      <c r="E314" s="92">
        <f t="shared" si="9"/>
        <v>106.45363542452881</v>
      </c>
      <c r="F314" s="91"/>
      <c r="G314" s="91"/>
      <c r="H314" s="91"/>
      <c r="I314" s="91"/>
      <c r="J314" s="91"/>
      <c r="K314" s="91"/>
      <c r="L314" s="91"/>
      <c r="M314" s="91"/>
      <c r="N314" s="91"/>
      <c r="O314" s="91"/>
      <c r="P314" s="91"/>
      <c r="Q314" s="91"/>
      <c r="R314" s="91"/>
      <c r="S314" s="91"/>
      <c r="T314" s="91"/>
      <c r="U314" s="91"/>
      <c r="V314" s="91"/>
      <c r="W314" s="91"/>
      <c r="X314" s="91"/>
      <c r="Y314" s="91"/>
      <c r="Z314" s="91"/>
    </row>
    <row r="315" spans="1:26" ht="15.75" customHeight="1" x14ac:dyDescent="0.45">
      <c r="A315" s="95">
        <v>43915</v>
      </c>
      <c r="B315" s="91">
        <v>151.300003</v>
      </c>
      <c r="C315" s="91">
        <v>16457200</v>
      </c>
      <c r="D315" s="94">
        <f t="shared" si="8"/>
        <v>-1.3689641995683455E-2</v>
      </c>
      <c r="E315" s="92">
        <f t="shared" si="9"/>
        <v>105.10594383687285</v>
      </c>
      <c r="F315" s="91"/>
      <c r="G315" s="91"/>
      <c r="H315" s="91"/>
      <c r="I315" s="91"/>
      <c r="J315" s="91"/>
      <c r="K315" s="91"/>
      <c r="L315" s="91"/>
      <c r="M315" s="91"/>
      <c r="N315" s="91"/>
      <c r="O315" s="91"/>
      <c r="P315" s="91"/>
      <c r="Q315" s="91"/>
      <c r="R315" s="91"/>
      <c r="S315" s="91"/>
      <c r="T315" s="91"/>
      <c r="U315" s="91"/>
      <c r="V315" s="91"/>
      <c r="W315" s="91"/>
      <c r="X315" s="91"/>
      <c r="Y315" s="91"/>
      <c r="Z315" s="91"/>
    </row>
    <row r="316" spans="1:26" ht="15.75" customHeight="1" x14ac:dyDescent="0.45">
      <c r="A316" s="95">
        <v>43914</v>
      </c>
      <c r="B316" s="91">
        <v>153.39999399999999</v>
      </c>
      <c r="C316" s="91">
        <v>20743500</v>
      </c>
      <c r="D316" s="94">
        <f t="shared" si="8"/>
        <v>4.8530354438885315E-2</v>
      </c>
      <c r="E316" s="92">
        <f t="shared" si="9"/>
        <v>106.56477749006146</v>
      </c>
      <c r="F316" s="91"/>
      <c r="G316" s="91"/>
      <c r="H316" s="91"/>
      <c r="I316" s="91"/>
      <c r="J316" s="91"/>
      <c r="K316" s="91"/>
      <c r="L316" s="91"/>
      <c r="M316" s="91"/>
      <c r="N316" s="91"/>
      <c r="O316" s="91"/>
      <c r="P316" s="91"/>
      <c r="Q316" s="91"/>
      <c r="R316" s="91"/>
      <c r="S316" s="91"/>
      <c r="T316" s="91"/>
      <c r="U316" s="91"/>
      <c r="V316" s="91"/>
      <c r="W316" s="91"/>
      <c r="X316" s="91"/>
      <c r="Y316" s="91"/>
      <c r="Z316" s="91"/>
    </row>
    <row r="317" spans="1:26" ht="15.75" customHeight="1" x14ac:dyDescent="0.45">
      <c r="A317" s="95">
        <v>43913</v>
      </c>
      <c r="B317" s="91">
        <v>146.300003</v>
      </c>
      <c r="C317" s="91">
        <v>28275200</v>
      </c>
      <c r="D317" s="94">
        <f t="shared" si="8"/>
        <v>4.4179587151669475E-2</v>
      </c>
      <c r="E317" s="92">
        <f t="shared" si="9"/>
        <v>101.63251549077847</v>
      </c>
      <c r="F317" s="91"/>
      <c r="G317" s="91"/>
      <c r="H317" s="91"/>
      <c r="I317" s="91"/>
      <c r="J317" s="91"/>
      <c r="K317" s="91"/>
      <c r="L317" s="91"/>
      <c r="M317" s="91"/>
      <c r="N317" s="91"/>
      <c r="O317" s="91"/>
      <c r="P317" s="91"/>
      <c r="Q317" s="91"/>
      <c r="R317" s="91"/>
      <c r="S317" s="91"/>
      <c r="T317" s="91"/>
      <c r="U317" s="91"/>
      <c r="V317" s="91"/>
      <c r="W317" s="91"/>
      <c r="X317" s="91"/>
      <c r="Y317" s="91"/>
      <c r="Z317" s="91"/>
    </row>
    <row r="318" spans="1:26" ht="15.75" customHeight="1" x14ac:dyDescent="0.45">
      <c r="A318" s="95">
        <v>43910</v>
      </c>
      <c r="B318" s="91">
        <v>140.11000100000001</v>
      </c>
      <c r="C318" s="91">
        <v>20056000</v>
      </c>
      <c r="D318" s="94">
        <f t="shared" si="8"/>
        <v>1.4995712148435203E-2</v>
      </c>
      <c r="E318" s="92">
        <f t="shared" si="9"/>
        <v>97.332409808942302</v>
      </c>
      <c r="F318" s="91"/>
      <c r="G318" s="91"/>
      <c r="H318" s="91"/>
      <c r="I318" s="91"/>
      <c r="J318" s="91"/>
      <c r="K318" s="91"/>
      <c r="L318" s="91"/>
      <c r="M318" s="91"/>
      <c r="N318" s="91"/>
      <c r="O318" s="91"/>
      <c r="P318" s="91"/>
      <c r="Q318" s="91"/>
      <c r="R318" s="91"/>
      <c r="S318" s="91"/>
      <c r="T318" s="91"/>
      <c r="U318" s="91"/>
      <c r="V318" s="91"/>
      <c r="W318" s="91"/>
      <c r="X318" s="91"/>
      <c r="Y318" s="91"/>
      <c r="Z318" s="91"/>
    </row>
    <row r="319" spans="1:26" ht="15.75" customHeight="1" x14ac:dyDescent="0.45">
      <c r="A319" s="95">
        <v>43909</v>
      </c>
      <c r="B319" s="91">
        <v>138.03999300000001</v>
      </c>
      <c r="C319" s="91">
        <v>20828900</v>
      </c>
      <c r="D319" s="94">
        <f t="shared" si="8"/>
        <v>-1.8905501469200336E-2</v>
      </c>
      <c r="E319" s="92">
        <f t="shared" si="9"/>
        <v>95.894404916173869</v>
      </c>
      <c r="F319" s="91"/>
      <c r="G319" s="91"/>
      <c r="H319" s="91"/>
      <c r="I319" s="91"/>
      <c r="J319" s="91"/>
      <c r="K319" s="91"/>
      <c r="L319" s="91"/>
      <c r="M319" s="91"/>
      <c r="N319" s="91"/>
      <c r="O319" s="91"/>
      <c r="P319" s="91"/>
      <c r="Q319" s="91"/>
      <c r="R319" s="91"/>
      <c r="S319" s="91"/>
      <c r="T319" s="91"/>
      <c r="U319" s="91"/>
      <c r="V319" s="91"/>
      <c r="W319" s="91"/>
      <c r="X319" s="91"/>
      <c r="Y319" s="91"/>
      <c r="Z319" s="91"/>
    </row>
    <row r="320" spans="1:26" ht="15.75" customHeight="1" x14ac:dyDescent="0.45">
      <c r="A320" s="95">
        <v>43908</v>
      </c>
      <c r="B320" s="91">
        <v>140.699997</v>
      </c>
      <c r="C320" s="91">
        <v>21953400</v>
      </c>
      <c r="D320" s="94">
        <f t="shared" si="8"/>
        <v>-1.9921991082780699E-2</v>
      </c>
      <c r="E320" s="92">
        <f t="shared" si="9"/>
        <v>97.742271575038743</v>
      </c>
      <c r="F320" s="91"/>
      <c r="G320" s="91"/>
      <c r="H320" s="91"/>
      <c r="I320" s="91"/>
      <c r="J320" s="91"/>
      <c r="K320" s="91"/>
      <c r="L320" s="91"/>
      <c r="M320" s="91"/>
      <c r="N320" s="91"/>
      <c r="O320" s="91"/>
      <c r="P320" s="91"/>
      <c r="Q320" s="91"/>
      <c r="R320" s="91"/>
      <c r="S320" s="91"/>
      <c r="T320" s="91"/>
      <c r="U320" s="91"/>
      <c r="V320" s="91"/>
      <c r="W320" s="91"/>
      <c r="X320" s="91"/>
      <c r="Y320" s="91"/>
      <c r="Z320" s="91"/>
    </row>
    <row r="321" spans="1:26" ht="15.75" customHeight="1" x14ac:dyDescent="0.45">
      <c r="A321" s="95">
        <v>43907</v>
      </c>
      <c r="B321" s="91">
        <v>143.55999800000001</v>
      </c>
      <c r="C321" s="91">
        <v>24490300</v>
      </c>
      <c r="D321" s="94">
        <f t="shared" si="8"/>
        <v>1.3555485834195968E-2</v>
      </c>
      <c r="E321" s="92">
        <f t="shared" si="9"/>
        <v>99.729073283690411</v>
      </c>
      <c r="F321" s="91"/>
      <c r="G321" s="91"/>
      <c r="H321" s="91"/>
      <c r="I321" s="91"/>
      <c r="J321" s="91"/>
      <c r="K321" s="91"/>
      <c r="L321" s="91"/>
      <c r="M321" s="91"/>
      <c r="N321" s="91"/>
      <c r="O321" s="91"/>
      <c r="P321" s="91"/>
      <c r="Q321" s="91"/>
      <c r="R321" s="91"/>
      <c r="S321" s="91"/>
      <c r="T321" s="91"/>
      <c r="U321" s="91"/>
      <c r="V321" s="91"/>
      <c r="W321" s="91"/>
      <c r="X321" s="91"/>
      <c r="Y321" s="91"/>
      <c r="Z321" s="91"/>
    </row>
    <row r="322" spans="1:26" ht="15.75" customHeight="1" x14ac:dyDescent="0.45">
      <c r="A322" s="95">
        <v>43906</v>
      </c>
      <c r="B322" s="91">
        <v>141.63999899999999</v>
      </c>
      <c r="C322" s="91">
        <v>24496000</v>
      </c>
      <c r="D322" s="94">
        <f t="shared" ref="D322:D385" si="10">B322/B323-1</f>
        <v>-1.1446119566207003E-2</v>
      </c>
      <c r="E322" s="92">
        <f t="shared" ref="E322:E371" si="11">E323*(1+D322)</f>
        <v>98.395277493475817</v>
      </c>
      <c r="F322" s="91"/>
      <c r="G322" s="91"/>
      <c r="H322" s="91"/>
      <c r="I322" s="91"/>
      <c r="J322" s="91"/>
      <c r="K322" s="91"/>
      <c r="L322" s="91"/>
      <c r="M322" s="91"/>
      <c r="N322" s="91"/>
      <c r="O322" s="91"/>
      <c r="P322" s="91"/>
      <c r="Q322" s="91"/>
      <c r="R322" s="91"/>
      <c r="S322" s="91"/>
      <c r="T322" s="91"/>
      <c r="U322" s="91"/>
      <c r="V322" s="91"/>
      <c r="W322" s="91"/>
      <c r="X322" s="91"/>
      <c r="Y322" s="91"/>
      <c r="Z322" s="91"/>
    </row>
    <row r="323" spans="1:26" ht="15.75" customHeight="1" x14ac:dyDescent="0.45">
      <c r="A323" s="95">
        <v>43903</v>
      </c>
      <c r="B323" s="91">
        <v>143.279999</v>
      </c>
      <c r="C323" s="91">
        <v>35177200</v>
      </c>
      <c r="D323" s="94">
        <f t="shared" si="10"/>
        <v>-3.0516233937435855E-2</v>
      </c>
      <c r="E323" s="92">
        <f t="shared" si="11"/>
        <v>99.534561990994789</v>
      </c>
      <c r="F323" s="91"/>
      <c r="G323" s="91"/>
      <c r="H323" s="91"/>
      <c r="I323" s="91"/>
      <c r="J323" s="91"/>
      <c r="K323" s="91"/>
      <c r="L323" s="91"/>
      <c r="M323" s="91"/>
      <c r="N323" s="91"/>
      <c r="O323" s="91"/>
      <c r="P323" s="91"/>
      <c r="Q323" s="91"/>
      <c r="R323" s="91"/>
      <c r="S323" s="91"/>
      <c r="T323" s="91"/>
      <c r="U323" s="91"/>
      <c r="V323" s="91"/>
      <c r="W323" s="91"/>
      <c r="X323" s="91"/>
      <c r="Y323" s="91"/>
      <c r="Z323" s="91"/>
    </row>
    <row r="324" spans="1:26" ht="15.75" customHeight="1" x14ac:dyDescent="0.45">
      <c r="A324" s="95">
        <v>43902</v>
      </c>
      <c r="B324" s="91">
        <v>147.78999300000001</v>
      </c>
      <c r="C324" s="91">
        <v>32893400</v>
      </c>
      <c r="D324" s="94">
        <f t="shared" si="10"/>
        <v>-3.9888262711737954E-2</v>
      </c>
      <c r="E324" s="92">
        <f t="shared" si="11"/>
        <v>102.66759019105791</v>
      </c>
      <c r="F324" s="91"/>
      <c r="G324" s="91"/>
      <c r="H324" s="91"/>
      <c r="I324" s="91"/>
      <c r="J324" s="91"/>
      <c r="K324" s="91"/>
      <c r="L324" s="91"/>
      <c r="M324" s="91"/>
      <c r="N324" s="91"/>
      <c r="O324" s="91"/>
      <c r="P324" s="91"/>
      <c r="Q324" s="91"/>
      <c r="R324" s="91"/>
      <c r="S324" s="91"/>
      <c r="T324" s="91"/>
      <c r="U324" s="91"/>
      <c r="V324" s="91"/>
      <c r="W324" s="91"/>
      <c r="X324" s="91"/>
      <c r="Y324" s="91"/>
      <c r="Z324" s="91"/>
    </row>
    <row r="325" spans="1:26" ht="15.75" customHeight="1" x14ac:dyDescent="0.45">
      <c r="A325" s="95">
        <v>43901</v>
      </c>
      <c r="B325" s="91">
        <v>153.929993</v>
      </c>
      <c r="C325" s="91">
        <v>18159900</v>
      </c>
      <c r="D325" s="94">
        <f t="shared" si="10"/>
        <v>-3.5603509466688443E-3</v>
      </c>
      <c r="E325" s="92">
        <f t="shared" si="11"/>
        <v>106.9329602000618</v>
      </c>
      <c r="F325" s="91"/>
      <c r="G325" s="91"/>
      <c r="H325" s="91"/>
      <c r="I325" s="91"/>
      <c r="J325" s="91"/>
      <c r="K325" s="91"/>
      <c r="L325" s="91"/>
      <c r="M325" s="91"/>
      <c r="N325" s="91"/>
      <c r="O325" s="91"/>
      <c r="P325" s="91"/>
      <c r="Q325" s="91"/>
      <c r="R325" s="91"/>
      <c r="S325" s="91"/>
      <c r="T325" s="91"/>
      <c r="U325" s="91"/>
      <c r="V325" s="91"/>
      <c r="W325" s="91"/>
      <c r="X325" s="91"/>
      <c r="Y325" s="91"/>
      <c r="Z325" s="91"/>
    </row>
    <row r="326" spans="1:26" ht="15.75" customHeight="1" x14ac:dyDescent="0.45">
      <c r="A326" s="95">
        <v>43900</v>
      </c>
      <c r="B326" s="91">
        <v>154.479996</v>
      </c>
      <c r="C326" s="91">
        <v>18811500</v>
      </c>
      <c r="D326" s="94">
        <f t="shared" si="10"/>
        <v>-2.1101337318311097E-2</v>
      </c>
      <c r="E326" s="92">
        <f t="shared" si="11"/>
        <v>107.31503940218919</v>
      </c>
      <c r="F326" s="91"/>
      <c r="G326" s="91"/>
      <c r="H326" s="91"/>
      <c r="I326" s="91"/>
      <c r="J326" s="91"/>
      <c r="K326" s="91"/>
      <c r="L326" s="91"/>
      <c r="M326" s="91"/>
      <c r="N326" s="91"/>
      <c r="O326" s="91"/>
      <c r="P326" s="91"/>
      <c r="Q326" s="91"/>
      <c r="R326" s="91"/>
      <c r="S326" s="91"/>
      <c r="T326" s="91"/>
      <c r="U326" s="91"/>
      <c r="V326" s="91"/>
      <c r="W326" s="91"/>
      <c r="X326" s="91"/>
      <c r="Y326" s="91"/>
      <c r="Z326" s="91"/>
    </row>
    <row r="327" spans="1:26" ht="15.75" customHeight="1" x14ac:dyDescent="0.45">
      <c r="A327" s="95">
        <v>43899</v>
      </c>
      <c r="B327" s="91">
        <v>157.80999800000001</v>
      </c>
      <c r="C327" s="91">
        <v>24868700</v>
      </c>
      <c r="D327" s="94">
        <f t="shared" si="10"/>
        <v>1.6502379882532558E-3</v>
      </c>
      <c r="E327" s="92">
        <f t="shared" si="11"/>
        <v>109.62834407005938</v>
      </c>
      <c r="F327" s="91"/>
      <c r="G327" s="91"/>
      <c r="H327" s="91"/>
      <c r="I327" s="91"/>
      <c r="J327" s="91"/>
      <c r="K327" s="91"/>
      <c r="L327" s="91"/>
      <c r="M327" s="91"/>
      <c r="N327" s="91"/>
      <c r="O327" s="91"/>
      <c r="P327" s="91"/>
      <c r="Q327" s="91"/>
      <c r="R327" s="91"/>
      <c r="S327" s="91"/>
      <c r="T327" s="91"/>
      <c r="U327" s="91"/>
      <c r="V327" s="91"/>
      <c r="W327" s="91"/>
      <c r="X327" s="91"/>
      <c r="Y327" s="91"/>
      <c r="Z327" s="91"/>
    </row>
    <row r="328" spans="1:26" ht="15.75" customHeight="1" x14ac:dyDescent="0.45">
      <c r="A328" s="95">
        <v>43896</v>
      </c>
      <c r="B328" s="91">
        <v>157.550003</v>
      </c>
      <c r="C328" s="91">
        <v>26973400</v>
      </c>
      <c r="D328" s="94">
        <f t="shared" si="10"/>
        <v>3.809638586271813E-4</v>
      </c>
      <c r="E328" s="92">
        <f t="shared" si="11"/>
        <v>109.44772926949081</v>
      </c>
      <c r="F328" s="91"/>
      <c r="G328" s="91"/>
      <c r="H328" s="91"/>
      <c r="I328" s="91"/>
      <c r="J328" s="91"/>
      <c r="K328" s="91"/>
      <c r="L328" s="91"/>
      <c r="M328" s="91"/>
      <c r="N328" s="91"/>
      <c r="O328" s="91"/>
      <c r="P328" s="91"/>
      <c r="Q328" s="91"/>
      <c r="R328" s="91"/>
      <c r="S328" s="91"/>
      <c r="T328" s="91"/>
      <c r="U328" s="91"/>
      <c r="V328" s="91"/>
      <c r="W328" s="91"/>
      <c r="X328" s="91"/>
      <c r="Y328" s="91"/>
      <c r="Z328" s="91"/>
    </row>
    <row r="329" spans="1:26" ht="15.75" customHeight="1" x14ac:dyDescent="0.45">
      <c r="A329" s="95">
        <v>43895</v>
      </c>
      <c r="B329" s="91">
        <v>157.490005</v>
      </c>
      <c r="C329" s="91">
        <v>17973500</v>
      </c>
      <c r="D329" s="94">
        <f t="shared" si="10"/>
        <v>2.1600940020733317E-2</v>
      </c>
      <c r="E329" s="92">
        <f t="shared" si="11"/>
        <v>109.406049518709</v>
      </c>
      <c r="F329" s="91"/>
      <c r="G329" s="91"/>
      <c r="H329" s="91"/>
      <c r="I329" s="91"/>
      <c r="J329" s="91"/>
      <c r="K329" s="91"/>
      <c r="L329" s="91"/>
      <c r="M329" s="91"/>
      <c r="N329" s="91"/>
      <c r="O329" s="91"/>
      <c r="P329" s="91"/>
      <c r="Q329" s="91"/>
      <c r="R329" s="91"/>
      <c r="S329" s="91"/>
      <c r="T329" s="91"/>
      <c r="U329" s="91"/>
      <c r="V329" s="91"/>
      <c r="W329" s="91"/>
      <c r="X329" s="91"/>
      <c r="Y329" s="91"/>
      <c r="Z329" s="91"/>
    </row>
    <row r="330" spans="1:26" ht="15.75" customHeight="1" x14ac:dyDescent="0.45">
      <c r="A330" s="95">
        <v>43894</v>
      </c>
      <c r="B330" s="91">
        <v>154.16000399999999</v>
      </c>
      <c r="C330" s="91">
        <v>12315500</v>
      </c>
      <c r="D330" s="94">
        <f t="shared" si="10"/>
        <v>1.754532469650627E-3</v>
      </c>
      <c r="E330" s="92">
        <f t="shared" si="11"/>
        <v>107.09274554552447</v>
      </c>
      <c r="F330" s="91"/>
      <c r="G330" s="91"/>
      <c r="H330" s="91"/>
      <c r="I330" s="91"/>
      <c r="J330" s="91"/>
      <c r="K330" s="91"/>
      <c r="L330" s="91"/>
      <c r="M330" s="91"/>
      <c r="N330" s="91"/>
      <c r="O330" s="91"/>
      <c r="P330" s="91"/>
      <c r="Q330" s="91"/>
      <c r="R330" s="91"/>
      <c r="S330" s="91"/>
      <c r="T330" s="91"/>
      <c r="U330" s="91"/>
      <c r="V330" s="91"/>
      <c r="W330" s="91"/>
      <c r="X330" s="91"/>
      <c r="Y330" s="91"/>
      <c r="Z330" s="91"/>
    </row>
    <row r="331" spans="1:26" ht="15.75" customHeight="1" x14ac:dyDescent="0.45">
      <c r="A331" s="95">
        <v>43893</v>
      </c>
      <c r="B331" s="91">
        <v>153.88999899999999</v>
      </c>
      <c r="C331" s="91">
        <v>28687700</v>
      </c>
      <c r="D331" s="94">
        <f t="shared" si="10"/>
        <v>3.1434330390770704E-2</v>
      </c>
      <c r="E331" s="92">
        <f t="shared" si="11"/>
        <v>106.90517694140702</v>
      </c>
      <c r="F331" s="91"/>
      <c r="G331" s="91"/>
      <c r="H331" s="91"/>
      <c r="I331" s="91"/>
      <c r="J331" s="91"/>
      <c r="K331" s="91"/>
      <c r="L331" s="91"/>
      <c r="M331" s="91"/>
      <c r="N331" s="91"/>
      <c r="O331" s="91"/>
      <c r="P331" s="91"/>
      <c r="Q331" s="91"/>
      <c r="R331" s="91"/>
      <c r="S331" s="91"/>
      <c r="T331" s="91"/>
      <c r="U331" s="91"/>
      <c r="V331" s="91"/>
      <c r="W331" s="91"/>
      <c r="X331" s="91"/>
      <c r="Y331" s="91"/>
      <c r="Z331" s="91"/>
    </row>
    <row r="332" spans="1:26" ht="15.75" customHeight="1" x14ac:dyDescent="0.45">
      <c r="A332" s="95">
        <v>43892</v>
      </c>
      <c r="B332" s="91">
        <v>149.199997</v>
      </c>
      <c r="C332" s="91">
        <v>16295400</v>
      </c>
      <c r="D332" s="94">
        <f t="shared" si="10"/>
        <v>5.5262971584344456E-3</v>
      </c>
      <c r="E332" s="92">
        <f t="shared" si="11"/>
        <v>103.64709976339915</v>
      </c>
      <c r="F332" s="91"/>
      <c r="G332" s="91"/>
      <c r="H332" s="91"/>
      <c r="I332" s="91"/>
      <c r="J332" s="91"/>
      <c r="K332" s="91"/>
      <c r="L332" s="91"/>
      <c r="M332" s="91"/>
      <c r="N332" s="91"/>
      <c r="O332" s="91"/>
      <c r="P332" s="91"/>
      <c r="Q332" s="91"/>
      <c r="R332" s="91"/>
      <c r="S332" s="91"/>
      <c r="T332" s="91"/>
      <c r="U332" s="91"/>
      <c r="V332" s="91"/>
      <c r="W332" s="91"/>
      <c r="X332" s="91"/>
      <c r="Y332" s="91"/>
      <c r="Z332" s="91"/>
    </row>
    <row r="333" spans="1:26" ht="15.75" customHeight="1" x14ac:dyDescent="0.45">
      <c r="A333" s="95">
        <v>43889</v>
      </c>
      <c r="B333" s="91">
        <v>148.38000500000001</v>
      </c>
      <c r="C333" s="91">
        <v>42699600</v>
      </c>
      <c r="D333" s="94">
        <f t="shared" si="10"/>
        <v>-3.6493474025973915E-2</v>
      </c>
      <c r="E333" s="92">
        <f t="shared" si="11"/>
        <v>103.07746307212504</v>
      </c>
      <c r="F333" s="91"/>
      <c r="G333" s="91"/>
      <c r="H333" s="91"/>
      <c r="I333" s="91"/>
      <c r="J333" s="91"/>
      <c r="K333" s="91"/>
      <c r="L333" s="91"/>
      <c r="M333" s="91"/>
      <c r="N333" s="91"/>
      <c r="O333" s="91"/>
      <c r="P333" s="91"/>
      <c r="Q333" s="91"/>
      <c r="R333" s="91"/>
      <c r="S333" s="91"/>
      <c r="T333" s="91"/>
      <c r="U333" s="91"/>
      <c r="V333" s="91"/>
      <c r="W333" s="91"/>
      <c r="X333" s="91"/>
      <c r="Y333" s="91"/>
      <c r="Z333" s="91"/>
    </row>
    <row r="334" spans="1:26" ht="15.75" customHeight="1" x14ac:dyDescent="0.45">
      <c r="A334" s="95">
        <v>43888</v>
      </c>
      <c r="B334" s="91">
        <v>154</v>
      </c>
      <c r="C334" s="91">
        <v>27878500</v>
      </c>
      <c r="D334" s="94">
        <f t="shared" si="10"/>
        <v>1.9483665522623816E-4</v>
      </c>
      <c r="E334" s="92">
        <f t="shared" si="11"/>
        <v>106.98159305970677</v>
      </c>
      <c r="F334" s="91"/>
      <c r="G334" s="91"/>
      <c r="H334" s="91"/>
      <c r="I334" s="91"/>
      <c r="J334" s="91"/>
      <c r="K334" s="91"/>
      <c r="L334" s="91"/>
      <c r="M334" s="91"/>
      <c r="N334" s="91"/>
      <c r="O334" s="91"/>
      <c r="P334" s="91"/>
      <c r="Q334" s="91"/>
      <c r="R334" s="91"/>
      <c r="S334" s="91"/>
      <c r="T334" s="91"/>
      <c r="U334" s="91"/>
      <c r="V334" s="91"/>
      <c r="W334" s="91"/>
      <c r="X334" s="91"/>
      <c r="Y334" s="91"/>
      <c r="Z334" s="91"/>
    </row>
    <row r="335" spans="1:26" ht="15.75" customHeight="1" x14ac:dyDescent="0.45">
      <c r="A335" s="95">
        <v>43887</v>
      </c>
      <c r="B335" s="91">
        <v>153.970001</v>
      </c>
      <c r="C335" s="91">
        <v>17912500</v>
      </c>
      <c r="D335" s="94">
        <f t="shared" si="10"/>
        <v>4.3705021975766201E-3</v>
      </c>
      <c r="E335" s="92">
        <f t="shared" si="11"/>
        <v>106.96075318431586</v>
      </c>
      <c r="F335" s="91"/>
      <c r="G335" s="91"/>
      <c r="H335" s="91"/>
      <c r="I335" s="91"/>
      <c r="J335" s="91"/>
      <c r="K335" s="91"/>
      <c r="L335" s="91"/>
      <c r="M335" s="91"/>
      <c r="N335" s="91"/>
      <c r="O335" s="91"/>
      <c r="P335" s="91"/>
      <c r="Q335" s="91"/>
      <c r="R335" s="91"/>
      <c r="S335" s="91"/>
      <c r="T335" s="91"/>
      <c r="U335" s="91"/>
      <c r="V335" s="91"/>
      <c r="W335" s="91"/>
      <c r="X335" s="91"/>
      <c r="Y335" s="91"/>
      <c r="Z335" s="91"/>
    </row>
    <row r="336" spans="1:26" ht="15.75" customHeight="1" x14ac:dyDescent="0.45">
      <c r="A336" s="95">
        <v>43886</v>
      </c>
      <c r="B336" s="91">
        <v>153.300003</v>
      </c>
      <c r="C336" s="91">
        <v>28091500</v>
      </c>
      <c r="D336" s="94">
        <f t="shared" si="10"/>
        <v>-1.7874258898693318E-2</v>
      </c>
      <c r="E336" s="92">
        <f t="shared" si="11"/>
        <v>106.49531517531055</v>
      </c>
      <c r="F336" s="91"/>
      <c r="G336" s="91"/>
      <c r="H336" s="91"/>
      <c r="I336" s="91"/>
      <c r="J336" s="91"/>
      <c r="K336" s="91"/>
      <c r="L336" s="91"/>
      <c r="M336" s="91"/>
      <c r="N336" s="91"/>
      <c r="O336" s="91"/>
      <c r="P336" s="91"/>
      <c r="Q336" s="91"/>
      <c r="R336" s="91"/>
      <c r="S336" s="91"/>
      <c r="T336" s="91"/>
      <c r="U336" s="91"/>
      <c r="V336" s="91"/>
      <c r="W336" s="91"/>
      <c r="X336" s="91"/>
      <c r="Y336" s="91"/>
      <c r="Z336" s="91"/>
    </row>
    <row r="337" spans="1:26" ht="15.75" customHeight="1" x14ac:dyDescent="0.45">
      <c r="A337" s="95">
        <v>43885</v>
      </c>
      <c r="B337" s="91">
        <v>156.08999600000001</v>
      </c>
      <c r="C337" s="91">
        <v>27171000</v>
      </c>
      <c r="D337" s="94">
        <f t="shared" si="10"/>
        <v>8.9851262246631869E-3</v>
      </c>
      <c r="E337" s="92">
        <f t="shared" si="11"/>
        <v>108.43348332963153</v>
      </c>
      <c r="F337" s="91"/>
      <c r="G337" s="91"/>
      <c r="H337" s="91"/>
      <c r="I337" s="91"/>
      <c r="J337" s="91"/>
      <c r="K337" s="91"/>
      <c r="L337" s="91"/>
      <c r="M337" s="91"/>
      <c r="N337" s="91"/>
      <c r="O337" s="91"/>
      <c r="P337" s="91"/>
      <c r="Q337" s="91"/>
      <c r="R337" s="91"/>
      <c r="S337" s="91"/>
      <c r="T337" s="91"/>
      <c r="U337" s="91"/>
      <c r="V337" s="91"/>
      <c r="W337" s="91"/>
      <c r="X337" s="91"/>
      <c r="Y337" s="91"/>
      <c r="Z337" s="91"/>
    </row>
    <row r="338" spans="1:26" ht="15.75" customHeight="1" x14ac:dyDescent="0.45">
      <c r="A338" s="95">
        <v>43882</v>
      </c>
      <c r="B338" s="91">
        <v>154.699997</v>
      </c>
      <c r="C338" s="91">
        <v>16344500</v>
      </c>
      <c r="D338" s="94">
        <f t="shared" si="10"/>
        <v>1.5025214486576788E-2</v>
      </c>
      <c r="E338" s="92">
        <f t="shared" si="11"/>
        <v>107.46787094410296</v>
      </c>
      <c r="F338" s="91"/>
      <c r="G338" s="91"/>
      <c r="H338" s="91"/>
      <c r="I338" s="91"/>
      <c r="J338" s="91"/>
      <c r="K338" s="91"/>
      <c r="L338" s="91"/>
      <c r="M338" s="91"/>
      <c r="N338" s="91"/>
      <c r="O338" s="91"/>
      <c r="P338" s="91"/>
      <c r="Q338" s="91"/>
      <c r="R338" s="91"/>
      <c r="S338" s="91"/>
      <c r="T338" s="91"/>
      <c r="U338" s="91"/>
      <c r="V338" s="91"/>
      <c r="W338" s="91"/>
      <c r="X338" s="91"/>
      <c r="Y338" s="91"/>
      <c r="Z338" s="91"/>
    </row>
    <row r="339" spans="1:26" ht="15.75" customHeight="1" x14ac:dyDescent="0.45">
      <c r="A339" s="95">
        <v>43881</v>
      </c>
      <c r="B339" s="91">
        <v>152.41000399999999</v>
      </c>
      <c r="C339" s="91">
        <v>8457300</v>
      </c>
      <c r="D339" s="94">
        <f t="shared" si="10"/>
        <v>4.0846632096489532E-3</v>
      </c>
      <c r="E339" s="92">
        <f t="shared" si="11"/>
        <v>105.8770456243914</v>
      </c>
      <c r="F339" s="91"/>
      <c r="G339" s="91"/>
      <c r="H339" s="91"/>
      <c r="I339" s="91"/>
      <c r="J339" s="91"/>
      <c r="K339" s="91"/>
      <c r="L339" s="91"/>
      <c r="M339" s="91"/>
      <c r="N339" s="91"/>
      <c r="O339" s="91"/>
      <c r="P339" s="91"/>
      <c r="Q339" s="91"/>
      <c r="R339" s="91"/>
      <c r="S339" s="91"/>
      <c r="T339" s="91"/>
      <c r="U339" s="91"/>
      <c r="V339" s="91"/>
      <c r="W339" s="91"/>
      <c r="X339" s="91"/>
      <c r="Y339" s="91"/>
      <c r="Z339" s="91"/>
    </row>
    <row r="340" spans="1:26" ht="15.75" customHeight="1" x14ac:dyDescent="0.45">
      <c r="A340" s="95">
        <v>43880</v>
      </c>
      <c r="B340" s="91">
        <v>151.78999300000001</v>
      </c>
      <c r="C340" s="91">
        <v>9269800</v>
      </c>
      <c r="D340" s="94">
        <f t="shared" si="10"/>
        <v>5.8312171272623115E-3</v>
      </c>
      <c r="E340" s="92">
        <f t="shared" si="11"/>
        <v>105.44633286793335</v>
      </c>
      <c r="F340" s="91"/>
      <c r="G340" s="91"/>
      <c r="H340" s="91"/>
      <c r="I340" s="91"/>
      <c r="J340" s="91"/>
      <c r="K340" s="91"/>
      <c r="L340" s="91"/>
      <c r="M340" s="91"/>
      <c r="N340" s="91"/>
      <c r="O340" s="91"/>
      <c r="P340" s="91"/>
      <c r="Q340" s="91"/>
      <c r="R340" s="91"/>
      <c r="S340" s="91"/>
      <c r="T340" s="91"/>
      <c r="U340" s="91"/>
      <c r="V340" s="91"/>
      <c r="W340" s="91"/>
      <c r="X340" s="91"/>
      <c r="Y340" s="91"/>
      <c r="Z340" s="91"/>
    </row>
    <row r="341" spans="1:26" ht="15.75" customHeight="1" x14ac:dyDescent="0.45">
      <c r="A341" s="95">
        <v>43879</v>
      </c>
      <c r="B341" s="91">
        <v>150.91000399999999</v>
      </c>
      <c r="C341" s="91">
        <v>11524900</v>
      </c>
      <c r="D341" s="94">
        <f t="shared" si="10"/>
        <v>1.281881879194624E-2</v>
      </c>
      <c r="E341" s="92">
        <f t="shared" si="11"/>
        <v>104.83501712056308</v>
      </c>
      <c r="F341" s="91"/>
      <c r="G341" s="91"/>
      <c r="H341" s="91"/>
      <c r="I341" s="91"/>
      <c r="J341" s="91"/>
      <c r="K341" s="91"/>
      <c r="L341" s="91"/>
      <c r="M341" s="91"/>
      <c r="N341" s="91"/>
      <c r="O341" s="91"/>
      <c r="P341" s="91"/>
      <c r="Q341" s="91"/>
      <c r="R341" s="91"/>
      <c r="S341" s="91"/>
      <c r="T341" s="91"/>
      <c r="U341" s="91"/>
      <c r="V341" s="91"/>
      <c r="W341" s="91"/>
      <c r="X341" s="91"/>
      <c r="Y341" s="91"/>
      <c r="Z341" s="91"/>
    </row>
    <row r="342" spans="1:26" ht="15.75" customHeight="1" x14ac:dyDescent="0.45">
      <c r="A342" s="95">
        <v>43875</v>
      </c>
      <c r="B342" s="91">
        <v>149</v>
      </c>
      <c r="C342" s="91">
        <v>5345400</v>
      </c>
      <c r="D342" s="94">
        <f t="shared" si="10"/>
        <v>4.1784268709250671E-3</v>
      </c>
      <c r="E342" s="92">
        <f t="shared" si="11"/>
        <v>103.50816471361236</v>
      </c>
      <c r="F342" s="91"/>
      <c r="G342" s="91"/>
      <c r="H342" s="91"/>
      <c r="I342" s="91"/>
      <c r="J342" s="91"/>
      <c r="K342" s="91"/>
      <c r="L342" s="91"/>
      <c r="M342" s="91"/>
      <c r="N342" s="91"/>
      <c r="O342" s="91"/>
      <c r="P342" s="91"/>
      <c r="Q342" s="91"/>
      <c r="R342" s="91"/>
      <c r="S342" s="91"/>
      <c r="T342" s="91"/>
      <c r="U342" s="91"/>
      <c r="V342" s="91"/>
      <c r="W342" s="91"/>
      <c r="X342" s="91"/>
      <c r="Y342" s="91"/>
      <c r="Z342" s="91"/>
    </row>
    <row r="343" spans="1:26" ht="15.75" customHeight="1" x14ac:dyDescent="0.45">
      <c r="A343" s="95">
        <v>43874</v>
      </c>
      <c r="B343" s="91">
        <v>148.38000500000001</v>
      </c>
      <c r="C343" s="91">
        <v>7082100</v>
      </c>
      <c r="D343" s="94">
        <f t="shared" si="10"/>
        <v>5.6934528931420481E-3</v>
      </c>
      <c r="E343" s="92">
        <f t="shared" si="11"/>
        <v>103.077463072125</v>
      </c>
      <c r="F343" s="91"/>
      <c r="G343" s="91"/>
      <c r="H343" s="91"/>
      <c r="I343" s="91"/>
      <c r="J343" s="91"/>
      <c r="K343" s="91"/>
      <c r="L343" s="91"/>
      <c r="M343" s="91"/>
      <c r="N343" s="91"/>
      <c r="O343" s="91"/>
      <c r="P343" s="91"/>
      <c r="Q343" s="91"/>
      <c r="R343" s="91"/>
      <c r="S343" s="91"/>
      <c r="T343" s="91"/>
      <c r="U343" s="91"/>
      <c r="V343" s="91"/>
      <c r="W343" s="91"/>
      <c r="X343" s="91"/>
      <c r="Y343" s="91"/>
      <c r="Z343" s="91"/>
    </row>
    <row r="344" spans="1:26" ht="15.75" customHeight="1" x14ac:dyDescent="0.45">
      <c r="A344" s="95">
        <v>43873</v>
      </c>
      <c r="B344" s="91">
        <v>147.53999300000001</v>
      </c>
      <c r="C344" s="91">
        <v>5040600</v>
      </c>
      <c r="D344" s="94">
        <f t="shared" si="10"/>
        <v>-8.1275224670840363E-4</v>
      </c>
      <c r="E344" s="92">
        <f t="shared" si="11"/>
        <v>102.49391877375311</v>
      </c>
      <c r="F344" s="91"/>
      <c r="G344" s="91"/>
      <c r="H344" s="91"/>
      <c r="I344" s="91"/>
      <c r="J344" s="91"/>
      <c r="K344" s="91"/>
      <c r="L344" s="91"/>
      <c r="M344" s="91"/>
      <c r="N344" s="91"/>
      <c r="O344" s="91"/>
      <c r="P344" s="91"/>
      <c r="Q344" s="91"/>
      <c r="R344" s="91"/>
      <c r="S344" s="91"/>
      <c r="T344" s="91"/>
      <c r="U344" s="91"/>
      <c r="V344" s="91"/>
      <c r="W344" s="91"/>
      <c r="X344" s="91"/>
      <c r="Y344" s="91"/>
      <c r="Z344" s="91"/>
    </row>
    <row r="345" spans="1:26" ht="15.75" customHeight="1" x14ac:dyDescent="0.45">
      <c r="A345" s="95">
        <v>43872</v>
      </c>
      <c r="B345" s="91">
        <v>147.66000399999999</v>
      </c>
      <c r="C345" s="91">
        <v>5179400</v>
      </c>
      <c r="D345" s="94">
        <f t="shared" si="10"/>
        <v>-3.441951858567216E-3</v>
      </c>
      <c r="E345" s="92">
        <f t="shared" si="11"/>
        <v>102.57728869560171</v>
      </c>
      <c r="F345" s="91"/>
      <c r="G345" s="91"/>
      <c r="H345" s="91"/>
      <c r="I345" s="91"/>
      <c r="J345" s="91"/>
      <c r="K345" s="91"/>
      <c r="L345" s="91"/>
      <c r="M345" s="91"/>
      <c r="N345" s="91"/>
      <c r="O345" s="91"/>
      <c r="P345" s="91"/>
      <c r="Q345" s="91"/>
      <c r="R345" s="91"/>
      <c r="S345" s="91"/>
      <c r="T345" s="91"/>
      <c r="U345" s="91"/>
      <c r="V345" s="91"/>
      <c r="W345" s="91"/>
      <c r="X345" s="91"/>
      <c r="Y345" s="91"/>
      <c r="Z345" s="91"/>
    </row>
    <row r="346" spans="1:26" ht="15.75" customHeight="1" x14ac:dyDescent="0.45">
      <c r="A346" s="95">
        <v>43871</v>
      </c>
      <c r="B346" s="91">
        <v>148.16999799999999</v>
      </c>
      <c r="C346" s="91">
        <v>5793600</v>
      </c>
      <c r="D346" s="94">
        <f t="shared" si="10"/>
        <v>2.5712498680474649E-3</v>
      </c>
      <c r="E346" s="92">
        <f t="shared" si="11"/>
        <v>102.93157421878932</v>
      </c>
      <c r="F346" s="91"/>
      <c r="G346" s="91"/>
      <c r="H346" s="91"/>
      <c r="I346" s="91"/>
      <c r="J346" s="91"/>
      <c r="K346" s="91"/>
      <c r="L346" s="91"/>
      <c r="M346" s="91"/>
      <c r="N346" s="91"/>
      <c r="O346" s="91"/>
      <c r="P346" s="91"/>
      <c r="Q346" s="91"/>
      <c r="R346" s="91"/>
      <c r="S346" s="91"/>
      <c r="T346" s="91"/>
      <c r="U346" s="91"/>
      <c r="V346" s="91"/>
      <c r="W346" s="91"/>
      <c r="X346" s="91"/>
      <c r="Y346" s="91"/>
      <c r="Z346" s="91"/>
    </row>
    <row r="347" spans="1:26" ht="15.75" customHeight="1" x14ac:dyDescent="0.45">
      <c r="A347" s="95">
        <v>43868</v>
      </c>
      <c r="B347" s="91">
        <v>147.78999300000001</v>
      </c>
      <c r="C347" s="91">
        <v>6379300</v>
      </c>
      <c r="D347" s="94">
        <f t="shared" si="10"/>
        <v>2.6458549245260699E-3</v>
      </c>
      <c r="E347" s="92">
        <f t="shared" si="11"/>
        <v>102.66759019105781</v>
      </c>
      <c r="F347" s="91"/>
      <c r="G347" s="91"/>
      <c r="H347" s="91"/>
      <c r="I347" s="91"/>
      <c r="J347" s="91"/>
      <c r="K347" s="91"/>
      <c r="L347" s="91"/>
      <c r="M347" s="91"/>
      <c r="N347" s="91"/>
      <c r="O347" s="91"/>
      <c r="P347" s="91"/>
      <c r="Q347" s="91"/>
      <c r="R347" s="91"/>
      <c r="S347" s="91"/>
      <c r="T347" s="91"/>
      <c r="U347" s="91"/>
      <c r="V347" s="91"/>
      <c r="W347" s="91"/>
      <c r="X347" s="91"/>
      <c r="Y347" s="91"/>
      <c r="Z347" s="91"/>
    </row>
    <row r="348" spans="1:26" ht="15.75" customHeight="1" x14ac:dyDescent="0.45">
      <c r="A348" s="95">
        <v>43867</v>
      </c>
      <c r="B348" s="91">
        <v>147.39999399999999</v>
      </c>
      <c r="C348" s="91">
        <v>4819800</v>
      </c>
      <c r="D348" s="94">
        <f t="shared" si="10"/>
        <v>5.388397753301799E-3</v>
      </c>
      <c r="E348" s="92">
        <f t="shared" si="11"/>
        <v>102.39666347474811</v>
      </c>
      <c r="F348" s="91"/>
      <c r="G348" s="91"/>
      <c r="H348" s="91"/>
      <c r="I348" s="91"/>
      <c r="J348" s="91"/>
      <c r="K348" s="91"/>
      <c r="L348" s="91"/>
      <c r="M348" s="91"/>
      <c r="N348" s="91"/>
      <c r="O348" s="91"/>
      <c r="P348" s="91"/>
      <c r="Q348" s="91"/>
      <c r="R348" s="91"/>
      <c r="S348" s="91"/>
      <c r="T348" s="91"/>
      <c r="U348" s="91"/>
      <c r="V348" s="91"/>
      <c r="W348" s="91"/>
      <c r="X348" s="91"/>
      <c r="Y348" s="91"/>
      <c r="Z348" s="91"/>
    </row>
    <row r="349" spans="1:26" ht="15.75" customHeight="1" x14ac:dyDescent="0.45">
      <c r="A349" s="95">
        <v>43866</v>
      </c>
      <c r="B349" s="91">
        <v>146.61000100000001</v>
      </c>
      <c r="C349" s="91">
        <v>6160700</v>
      </c>
      <c r="D349" s="94">
        <f t="shared" si="10"/>
        <v>1.2293109923184886E-3</v>
      </c>
      <c r="E349" s="92">
        <f t="shared" si="11"/>
        <v>101.8478666588649</v>
      </c>
      <c r="F349" s="91"/>
      <c r="G349" s="91"/>
      <c r="H349" s="91"/>
      <c r="I349" s="91"/>
      <c r="J349" s="91"/>
      <c r="K349" s="91"/>
      <c r="L349" s="91"/>
      <c r="M349" s="91"/>
      <c r="N349" s="91"/>
      <c r="O349" s="91"/>
      <c r="P349" s="91"/>
      <c r="Q349" s="91"/>
      <c r="R349" s="91"/>
      <c r="S349" s="91"/>
      <c r="T349" s="91"/>
      <c r="U349" s="91"/>
      <c r="V349" s="91"/>
      <c r="W349" s="91"/>
      <c r="X349" s="91"/>
      <c r="Y349" s="91"/>
      <c r="Z349" s="91"/>
    </row>
    <row r="350" spans="1:26" ht="15.75" customHeight="1" x14ac:dyDescent="0.45">
      <c r="A350" s="95">
        <v>43865</v>
      </c>
      <c r="B350" s="91">
        <v>146.429993</v>
      </c>
      <c r="C350" s="91">
        <v>10525600</v>
      </c>
      <c r="D350" s="94">
        <f t="shared" si="10"/>
        <v>-1.3008951112099432E-2</v>
      </c>
      <c r="E350" s="92">
        <f t="shared" si="11"/>
        <v>101.72281768092014</v>
      </c>
      <c r="F350" s="91"/>
      <c r="G350" s="91"/>
      <c r="H350" s="91"/>
      <c r="I350" s="91"/>
      <c r="J350" s="91"/>
      <c r="K350" s="91"/>
      <c r="L350" s="91"/>
      <c r="M350" s="91"/>
      <c r="N350" s="91"/>
      <c r="O350" s="91"/>
      <c r="P350" s="91"/>
      <c r="Q350" s="91"/>
      <c r="R350" s="91"/>
      <c r="S350" s="91"/>
      <c r="T350" s="91"/>
      <c r="U350" s="91"/>
      <c r="V350" s="91"/>
      <c r="W350" s="91"/>
      <c r="X350" s="91"/>
      <c r="Y350" s="91"/>
      <c r="Z350" s="91"/>
    </row>
    <row r="351" spans="1:26" ht="15.75" customHeight="1" x14ac:dyDescent="0.45">
      <c r="A351" s="95">
        <v>43864</v>
      </c>
      <c r="B351" s="91">
        <v>148.36000100000001</v>
      </c>
      <c r="C351" s="91">
        <v>9105300</v>
      </c>
      <c r="D351" s="94">
        <f t="shared" si="10"/>
        <v>-6.4956873167388851E-3</v>
      </c>
      <c r="E351" s="92">
        <f t="shared" si="11"/>
        <v>103.06356657999794</v>
      </c>
      <c r="F351" s="91"/>
      <c r="G351" s="91"/>
      <c r="H351" s="91"/>
      <c r="I351" s="91"/>
      <c r="J351" s="91"/>
      <c r="K351" s="91"/>
      <c r="L351" s="91"/>
      <c r="M351" s="91"/>
      <c r="N351" s="91"/>
      <c r="O351" s="91"/>
      <c r="P351" s="91"/>
      <c r="Q351" s="91"/>
      <c r="R351" s="91"/>
      <c r="S351" s="91"/>
      <c r="T351" s="91"/>
      <c r="U351" s="91"/>
      <c r="V351" s="91"/>
      <c r="W351" s="91"/>
      <c r="X351" s="91"/>
      <c r="Y351" s="91"/>
      <c r="Z351" s="91"/>
    </row>
    <row r="352" spans="1:26" ht="15.75" customHeight="1" x14ac:dyDescent="0.45">
      <c r="A352" s="95">
        <v>43861</v>
      </c>
      <c r="B352" s="91">
        <v>149.33000200000001</v>
      </c>
      <c r="C352" s="91">
        <v>14788300</v>
      </c>
      <c r="D352" s="94">
        <f t="shared" si="10"/>
        <v>5.7924226726449035E-3</v>
      </c>
      <c r="E352" s="92">
        <f t="shared" si="11"/>
        <v>103.73741237382592</v>
      </c>
      <c r="F352" s="91"/>
      <c r="G352" s="91"/>
      <c r="H352" s="91"/>
      <c r="I352" s="91"/>
      <c r="J352" s="91"/>
      <c r="K352" s="91"/>
      <c r="L352" s="91"/>
      <c r="M352" s="91"/>
      <c r="N352" s="91"/>
      <c r="O352" s="91"/>
      <c r="P352" s="91"/>
      <c r="Q352" s="91"/>
      <c r="R352" s="91"/>
      <c r="S352" s="91"/>
      <c r="T352" s="91"/>
      <c r="U352" s="91"/>
      <c r="V352" s="91"/>
      <c r="W352" s="91"/>
      <c r="X352" s="91"/>
      <c r="Y352" s="91"/>
      <c r="Z352" s="91"/>
    </row>
    <row r="353" spans="1:26" ht="15.75" customHeight="1" x14ac:dyDescent="0.45">
      <c r="A353" s="95">
        <v>43860</v>
      </c>
      <c r="B353" s="91">
        <v>148.470001</v>
      </c>
      <c r="C353" s="91">
        <v>9119500</v>
      </c>
      <c r="D353" s="94">
        <f t="shared" si="10"/>
        <v>6.7317792865395631E-5</v>
      </c>
      <c r="E353" s="92">
        <f t="shared" si="11"/>
        <v>103.139982003612</v>
      </c>
      <c r="F353" s="91"/>
      <c r="G353" s="91"/>
      <c r="H353" s="91"/>
      <c r="I353" s="91"/>
      <c r="J353" s="91"/>
      <c r="K353" s="91"/>
      <c r="L353" s="91"/>
      <c r="M353" s="91"/>
      <c r="N353" s="91"/>
      <c r="O353" s="91"/>
      <c r="P353" s="91"/>
      <c r="Q353" s="91"/>
      <c r="R353" s="91"/>
      <c r="S353" s="91"/>
      <c r="T353" s="91"/>
      <c r="U353" s="91"/>
      <c r="V353" s="91"/>
      <c r="W353" s="91"/>
      <c r="X353" s="91"/>
      <c r="Y353" s="91"/>
      <c r="Z353" s="91"/>
    </row>
    <row r="354" spans="1:26" ht="15.75" customHeight="1" x14ac:dyDescent="0.45">
      <c r="A354" s="95">
        <v>43859</v>
      </c>
      <c r="B354" s="91">
        <v>148.46000699999999</v>
      </c>
      <c r="C354" s="91">
        <v>5013100</v>
      </c>
      <c r="D354" s="94">
        <f t="shared" si="10"/>
        <v>5.4178719919308893E-3</v>
      </c>
      <c r="E354" s="92">
        <f t="shared" si="11"/>
        <v>103.13303931503381</v>
      </c>
      <c r="F354" s="91"/>
      <c r="G354" s="91"/>
      <c r="H354" s="91"/>
      <c r="I354" s="91"/>
      <c r="J354" s="91"/>
      <c r="K354" s="91"/>
      <c r="L354" s="91"/>
      <c r="M354" s="91"/>
      <c r="N354" s="91"/>
      <c r="O354" s="91"/>
      <c r="P354" s="91"/>
      <c r="Q354" s="91"/>
      <c r="R354" s="91"/>
      <c r="S354" s="91"/>
      <c r="T354" s="91"/>
      <c r="U354" s="91"/>
      <c r="V354" s="91"/>
      <c r="W354" s="91"/>
      <c r="X354" s="91"/>
      <c r="Y354" s="91"/>
      <c r="Z354" s="91"/>
    </row>
    <row r="355" spans="1:26" ht="15.75" customHeight="1" x14ac:dyDescent="0.45">
      <c r="A355" s="95">
        <v>43858</v>
      </c>
      <c r="B355" s="91">
        <v>147.66000399999999</v>
      </c>
      <c r="C355" s="91">
        <v>7543100</v>
      </c>
      <c r="D355" s="94">
        <f t="shared" si="10"/>
        <v>-8.9267800212504689E-3</v>
      </c>
      <c r="E355" s="92">
        <f t="shared" si="11"/>
        <v>102.57728869560171</v>
      </c>
      <c r="F355" s="91"/>
      <c r="G355" s="91"/>
      <c r="H355" s="91"/>
      <c r="I355" s="91"/>
      <c r="J355" s="91"/>
      <c r="K355" s="91"/>
      <c r="L355" s="91"/>
      <c r="M355" s="91"/>
      <c r="N355" s="91"/>
      <c r="O355" s="91"/>
      <c r="P355" s="91"/>
      <c r="Q355" s="91"/>
      <c r="R355" s="91"/>
      <c r="S355" s="91"/>
      <c r="T355" s="91"/>
      <c r="U355" s="91"/>
      <c r="V355" s="91"/>
      <c r="W355" s="91"/>
      <c r="X355" s="91"/>
      <c r="Y355" s="91"/>
      <c r="Z355" s="91"/>
    </row>
    <row r="356" spans="1:26" ht="15.75" customHeight="1" x14ac:dyDescent="0.45">
      <c r="A356" s="95">
        <v>43857</v>
      </c>
      <c r="B356" s="91">
        <v>148.990005</v>
      </c>
      <c r="C356" s="91">
        <v>9988100</v>
      </c>
      <c r="D356" s="94">
        <f t="shared" si="10"/>
        <v>6.8253076584756656E-3</v>
      </c>
      <c r="E356" s="92">
        <f t="shared" si="11"/>
        <v>103.50122133034849</v>
      </c>
      <c r="F356" s="91"/>
      <c r="G356" s="91"/>
      <c r="H356" s="91"/>
      <c r="I356" s="91"/>
      <c r="J356" s="91"/>
      <c r="K356" s="91"/>
      <c r="L356" s="91"/>
      <c r="M356" s="91"/>
      <c r="N356" s="91"/>
      <c r="O356" s="91"/>
      <c r="P356" s="91"/>
      <c r="Q356" s="91"/>
      <c r="R356" s="91"/>
      <c r="S356" s="91"/>
      <c r="T356" s="91"/>
      <c r="U356" s="91"/>
      <c r="V356" s="91"/>
      <c r="W356" s="91"/>
      <c r="X356" s="91"/>
      <c r="Y356" s="91"/>
      <c r="Z356" s="91"/>
    </row>
    <row r="357" spans="1:26" ht="15.75" customHeight="1" x14ac:dyDescent="0.45">
      <c r="A357" s="95">
        <v>43854</v>
      </c>
      <c r="B357" s="91">
        <v>147.979996</v>
      </c>
      <c r="C357" s="91">
        <v>9919900</v>
      </c>
      <c r="D357" s="94">
        <f t="shared" si="10"/>
        <v>5.8455752394499516E-3</v>
      </c>
      <c r="E357" s="92">
        <f t="shared" si="11"/>
        <v>102.7995825522664</v>
      </c>
      <c r="F357" s="91"/>
      <c r="G357" s="91"/>
      <c r="H357" s="91"/>
      <c r="I357" s="91"/>
      <c r="J357" s="91"/>
      <c r="K357" s="91"/>
      <c r="L357" s="91"/>
      <c r="M357" s="91"/>
      <c r="N357" s="91"/>
      <c r="O357" s="91"/>
      <c r="P357" s="91"/>
      <c r="Q357" s="91"/>
      <c r="R357" s="91"/>
      <c r="S357" s="91"/>
      <c r="T357" s="91"/>
      <c r="U357" s="91"/>
      <c r="V357" s="91"/>
      <c r="W357" s="91"/>
      <c r="X357" s="91"/>
      <c r="Y357" s="91"/>
      <c r="Z357" s="91"/>
    </row>
    <row r="358" spans="1:26" ht="15.75" customHeight="1" x14ac:dyDescent="0.45">
      <c r="A358" s="95">
        <v>43853</v>
      </c>
      <c r="B358" s="91">
        <v>147.11999499999999</v>
      </c>
      <c r="C358" s="91">
        <v>8419800</v>
      </c>
      <c r="D358" s="94">
        <f t="shared" si="10"/>
        <v>2.2481232763598147E-3</v>
      </c>
      <c r="E358" s="92">
        <f t="shared" si="11"/>
        <v>102.2021521820525</v>
      </c>
      <c r="F358" s="91"/>
      <c r="G358" s="91"/>
      <c r="H358" s="91"/>
      <c r="I358" s="91"/>
      <c r="J358" s="91"/>
      <c r="K358" s="91"/>
      <c r="L358" s="91"/>
      <c r="M358" s="91"/>
      <c r="N358" s="91"/>
      <c r="O358" s="91"/>
      <c r="P358" s="91"/>
      <c r="Q358" s="91"/>
      <c r="R358" s="91"/>
      <c r="S358" s="91"/>
      <c r="T358" s="91"/>
      <c r="U358" s="91"/>
      <c r="V358" s="91"/>
      <c r="W358" s="91"/>
      <c r="X358" s="91"/>
      <c r="Y358" s="91"/>
      <c r="Z358" s="91"/>
    </row>
    <row r="359" spans="1:26" ht="15.75" customHeight="1" x14ac:dyDescent="0.45">
      <c r="A359" s="95">
        <v>43852</v>
      </c>
      <c r="B359" s="91">
        <v>146.78999300000001</v>
      </c>
      <c r="C359" s="91">
        <v>4778200</v>
      </c>
      <c r="D359" s="94">
        <f t="shared" si="10"/>
        <v>3.4065693264784258E-4</v>
      </c>
      <c r="E359" s="92">
        <f t="shared" si="11"/>
        <v>101.97290452183894</v>
      </c>
      <c r="F359" s="91"/>
      <c r="G359" s="91"/>
      <c r="H359" s="91"/>
      <c r="I359" s="91"/>
      <c r="J359" s="91"/>
      <c r="K359" s="91"/>
      <c r="L359" s="91"/>
      <c r="M359" s="91"/>
      <c r="N359" s="91"/>
      <c r="O359" s="91"/>
      <c r="P359" s="91"/>
      <c r="Q359" s="91"/>
      <c r="R359" s="91"/>
      <c r="S359" s="91"/>
      <c r="T359" s="91"/>
      <c r="U359" s="91"/>
      <c r="V359" s="91"/>
      <c r="W359" s="91"/>
      <c r="X359" s="91"/>
      <c r="Y359" s="91"/>
      <c r="Z359" s="91"/>
    </row>
    <row r="360" spans="1:26" ht="15.75" customHeight="1" x14ac:dyDescent="0.45">
      <c r="A360" s="95">
        <v>43851</v>
      </c>
      <c r="B360" s="91">
        <v>146.740005</v>
      </c>
      <c r="C360" s="91">
        <v>6086100</v>
      </c>
      <c r="D360" s="94">
        <f t="shared" si="10"/>
        <v>1.0915745518955688E-3</v>
      </c>
      <c r="E360" s="92">
        <f t="shared" si="11"/>
        <v>101.93817857460601</v>
      </c>
      <c r="F360" s="91"/>
      <c r="G360" s="91"/>
      <c r="H360" s="91"/>
      <c r="I360" s="91"/>
      <c r="J360" s="91"/>
      <c r="K360" s="91"/>
      <c r="L360" s="91"/>
      <c r="M360" s="91"/>
      <c r="N360" s="91"/>
      <c r="O360" s="91"/>
      <c r="P360" s="91"/>
      <c r="Q360" s="91"/>
      <c r="R360" s="91"/>
      <c r="S360" s="91"/>
      <c r="T360" s="91"/>
      <c r="U360" s="91"/>
      <c r="V360" s="91"/>
      <c r="W360" s="91"/>
      <c r="X360" s="91"/>
      <c r="Y360" s="91"/>
      <c r="Z360" s="91"/>
    </row>
    <row r="361" spans="1:26" ht="15.75" customHeight="1" x14ac:dyDescent="0.45">
      <c r="A361" s="95">
        <v>43847</v>
      </c>
      <c r="B361" s="91">
        <v>146.58000200000001</v>
      </c>
      <c r="C361" s="91">
        <v>11121100</v>
      </c>
      <c r="D361" s="94">
        <f t="shared" si="10"/>
        <v>1.8454241247409797E-3</v>
      </c>
      <c r="E361" s="92">
        <f t="shared" si="11"/>
        <v>101.82702678347398</v>
      </c>
      <c r="F361" s="91"/>
      <c r="G361" s="91"/>
      <c r="H361" s="91"/>
      <c r="I361" s="91"/>
      <c r="J361" s="91"/>
      <c r="K361" s="91"/>
      <c r="L361" s="91"/>
      <c r="M361" s="91"/>
      <c r="N361" s="91"/>
      <c r="O361" s="91"/>
      <c r="P361" s="91"/>
      <c r="Q361" s="91"/>
      <c r="R361" s="91"/>
      <c r="S361" s="91"/>
      <c r="T361" s="91"/>
      <c r="U361" s="91"/>
      <c r="V361" s="91"/>
      <c r="W361" s="91"/>
      <c r="X361" s="91"/>
      <c r="Y361" s="91"/>
      <c r="Z361" s="91"/>
    </row>
    <row r="362" spans="1:26" ht="15.75" customHeight="1" x14ac:dyDescent="0.45">
      <c r="A362" s="95">
        <v>43846</v>
      </c>
      <c r="B362" s="91">
        <v>146.30999800000001</v>
      </c>
      <c r="C362" s="91">
        <v>6069100</v>
      </c>
      <c r="D362" s="94">
        <f t="shared" si="10"/>
        <v>-1.5695032822883315E-3</v>
      </c>
      <c r="E362" s="92">
        <f t="shared" si="11"/>
        <v>101.63945887404221</v>
      </c>
      <c r="F362" s="91"/>
      <c r="G362" s="91"/>
      <c r="H362" s="91"/>
      <c r="I362" s="91"/>
      <c r="J362" s="91"/>
      <c r="K362" s="91"/>
      <c r="L362" s="91"/>
      <c r="M362" s="91"/>
      <c r="N362" s="91"/>
      <c r="O362" s="91"/>
      <c r="P362" s="91"/>
      <c r="Q362" s="91"/>
      <c r="R362" s="91"/>
      <c r="S362" s="91"/>
      <c r="T362" s="91"/>
      <c r="U362" s="91"/>
      <c r="V362" s="91"/>
      <c r="W362" s="91"/>
      <c r="X362" s="91"/>
      <c r="Y362" s="91"/>
      <c r="Z362" s="91"/>
    </row>
    <row r="363" spans="1:26" ht="15.75" customHeight="1" x14ac:dyDescent="0.45">
      <c r="A363" s="95">
        <v>43845</v>
      </c>
      <c r="B363" s="91">
        <v>146.53999300000001</v>
      </c>
      <c r="C363" s="91">
        <v>6510000</v>
      </c>
      <c r="D363" s="94">
        <f t="shared" si="10"/>
        <v>5.8342438625267334E-3</v>
      </c>
      <c r="E363" s="92">
        <f t="shared" si="11"/>
        <v>101.79923310453421</v>
      </c>
      <c r="F363" s="91"/>
      <c r="G363" s="91"/>
      <c r="H363" s="91"/>
      <c r="I363" s="91"/>
      <c r="J363" s="91"/>
      <c r="K363" s="91"/>
      <c r="L363" s="91"/>
      <c r="M363" s="91"/>
      <c r="N363" s="91"/>
      <c r="O363" s="91"/>
      <c r="P363" s="91"/>
      <c r="Q363" s="91"/>
      <c r="R363" s="91"/>
      <c r="S363" s="91"/>
      <c r="T363" s="91"/>
      <c r="U363" s="91"/>
      <c r="V363" s="91"/>
      <c r="W363" s="91"/>
      <c r="X363" s="91"/>
      <c r="Y363" s="91"/>
      <c r="Z363" s="91"/>
    </row>
    <row r="364" spans="1:26" ht="15.75" customHeight="1" x14ac:dyDescent="0.45">
      <c r="A364" s="95">
        <v>43844</v>
      </c>
      <c r="B364" s="91">
        <v>145.69000199999999</v>
      </c>
      <c r="C364" s="91">
        <v>6589700</v>
      </c>
      <c r="D364" s="94">
        <f t="shared" si="10"/>
        <v>-8.915443269730261E-4</v>
      </c>
      <c r="E364" s="92">
        <f t="shared" si="11"/>
        <v>101.20875653786918</v>
      </c>
      <c r="F364" s="91"/>
      <c r="G364" s="91"/>
      <c r="H364" s="91"/>
      <c r="I364" s="91"/>
      <c r="J364" s="91"/>
      <c r="K364" s="91"/>
      <c r="L364" s="91"/>
      <c r="M364" s="91"/>
      <c r="N364" s="91"/>
      <c r="O364" s="91"/>
      <c r="P364" s="91"/>
      <c r="Q364" s="91"/>
      <c r="R364" s="91"/>
      <c r="S364" s="91"/>
      <c r="T364" s="91"/>
      <c r="U364" s="91"/>
      <c r="V364" s="91"/>
      <c r="W364" s="91"/>
      <c r="X364" s="91"/>
      <c r="Y364" s="91"/>
      <c r="Z364" s="91"/>
    </row>
    <row r="365" spans="1:26" ht="15.75" customHeight="1" x14ac:dyDescent="0.45">
      <c r="A365" s="95">
        <v>43843</v>
      </c>
      <c r="B365" s="91">
        <v>145.820007</v>
      </c>
      <c r="C365" s="91">
        <v>7593800</v>
      </c>
      <c r="D365" s="94">
        <f t="shared" si="10"/>
        <v>-7.4194879199648289E-3</v>
      </c>
      <c r="E365" s="92">
        <f t="shared" si="11"/>
        <v>101.29906914829598</v>
      </c>
      <c r="F365" s="91"/>
      <c r="G365" s="91"/>
      <c r="H365" s="91"/>
      <c r="I365" s="91"/>
      <c r="J365" s="91"/>
      <c r="K365" s="91"/>
      <c r="L365" s="91"/>
      <c r="M365" s="91"/>
      <c r="N365" s="91"/>
      <c r="O365" s="91"/>
      <c r="P365" s="91"/>
      <c r="Q365" s="91"/>
      <c r="R365" s="91"/>
      <c r="S365" s="91"/>
      <c r="T365" s="91"/>
      <c r="U365" s="91"/>
      <c r="V365" s="91"/>
      <c r="W365" s="91"/>
      <c r="X365" s="91"/>
      <c r="Y365" s="91"/>
      <c r="Z365" s="91"/>
    </row>
    <row r="366" spans="1:26" ht="15.75" customHeight="1" x14ac:dyDescent="0.45">
      <c r="A366" s="95">
        <v>43840</v>
      </c>
      <c r="B366" s="91">
        <v>146.91000399999999</v>
      </c>
      <c r="C366" s="91">
        <v>6183300</v>
      </c>
      <c r="D366" s="94">
        <f t="shared" si="10"/>
        <v>6.0261932892293757E-3</v>
      </c>
      <c r="E366" s="92">
        <f t="shared" si="11"/>
        <v>102.05627444368754</v>
      </c>
      <c r="F366" s="91"/>
      <c r="G366" s="91"/>
      <c r="H366" s="91"/>
      <c r="I366" s="91"/>
      <c r="J366" s="91"/>
      <c r="K366" s="91"/>
      <c r="L366" s="91"/>
      <c r="M366" s="91"/>
      <c r="N366" s="91"/>
      <c r="O366" s="91"/>
      <c r="P366" s="91"/>
      <c r="Q366" s="91"/>
      <c r="R366" s="91"/>
      <c r="S366" s="91"/>
      <c r="T366" s="91"/>
      <c r="U366" s="91"/>
      <c r="V366" s="91"/>
      <c r="W366" s="91"/>
      <c r="X366" s="91"/>
      <c r="Y366" s="91"/>
      <c r="Z366" s="91"/>
    </row>
    <row r="367" spans="1:26" ht="15.75" customHeight="1" x14ac:dyDescent="0.45">
      <c r="A367" s="95">
        <v>43839</v>
      </c>
      <c r="B367" s="91">
        <v>146.029999</v>
      </c>
      <c r="C367" s="91">
        <v>10292300</v>
      </c>
      <c r="D367" s="94">
        <f t="shared" si="10"/>
        <v>-5.6516545985860756E-3</v>
      </c>
      <c r="E367" s="92">
        <f t="shared" si="11"/>
        <v>101.44494758134661</v>
      </c>
      <c r="F367" s="91"/>
      <c r="G367" s="91"/>
      <c r="H367" s="91"/>
      <c r="I367" s="91"/>
      <c r="J367" s="91"/>
      <c r="K367" s="91"/>
      <c r="L367" s="91"/>
      <c r="M367" s="91"/>
      <c r="N367" s="91"/>
      <c r="O367" s="91"/>
      <c r="P367" s="91"/>
      <c r="Q367" s="91"/>
      <c r="R367" s="91"/>
      <c r="S367" s="91"/>
      <c r="T367" s="91"/>
      <c r="U367" s="91"/>
      <c r="V367" s="91"/>
      <c r="W367" s="91"/>
      <c r="X367" s="91"/>
      <c r="Y367" s="91"/>
      <c r="Z367" s="91"/>
    </row>
    <row r="368" spans="1:26" ht="15.75" customHeight="1" x14ac:dyDescent="0.45">
      <c r="A368" s="95">
        <v>43838</v>
      </c>
      <c r="B368" s="91">
        <v>146.86000100000001</v>
      </c>
      <c r="C368" s="91">
        <v>22248500</v>
      </c>
      <c r="D368" s="94">
        <f t="shared" si="10"/>
        <v>-7.501520527799288E-3</v>
      </c>
      <c r="E368" s="92">
        <f t="shared" si="11"/>
        <v>102.02153807616962</v>
      </c>
      <c r="F368" s="91"/>
      <c r="G368" s="91"/>
      <c r="H368" s="91"/>
      <c r="I368" s="91"/>
      <c r="J368" s="91"/>
      <c r="K368" s="91"/>
      <c r="L368" s="91"/>
      <c r="M368" s="91"/>
      <c r="N368" s="91"/>
      <c r="O368" s="91"/>
      <c r="P368" s="91"/>
      <c r="Q368" s="91"/>
      <c r="R368" s="91"/>
      <c r="S368" s="91"/>
      <c r="T368" s="91"/>
      <c r="U368" s="91"/>
      <c r="V368" s="91"/>
      <c r="W368" s="91"/>
      <c r="X368" s="91"/>
      <c r="Y368" s="91"/>
      <c r="Z368" s="91"/>
    </row>
    <row r="369" spans="1:26" ht="15.75" customHeight="1" x14ac:dyDescent="0.45">
      <c r="A369" s="95">
        <v>43837</v>
      </c>
      <c r="B369" s="91">
        <v>147.970001</v>
      </c>
      <c r="C369" s="91">
        <v>7978500</v>
      </c>
      <c r="D369" s="94">
        <f t="shared" si="10"/>
        <v>3.9351516652090801E-3</v>
      </c>
      <c r="E369" s="92">
        <f t="shared" si="11"/>
        <v>102.79263916900256</v>
      </c>
      <c r="F369" s="91"/>
      <c r="G369" s="91"/>
      <c r="H369" s="91"/>
      <c r="I369" s="91"/>
      <c r="J369" s="91"/>
      <c r="K369" s="91"/>
      <c r="L369" s="91"/>
      <c r="M369" s="91"/>
      <c r="N369" s="91"/>
      <c r="O369" s="91"/>
      <c r="P369" s="91"/>
      <c r="Q369" s="91"/>
      <c r="R369" s="91"/>
      <c r="S369" s="91"/>
      <c r="T369" s="91"/>
      <c r="U369" s="91"/>
      <c r="V369" s="91"/>
      <c r="W369" s="91"/>
      <c r="X369" s="91"/>
      <c r="Y369" s="91"/>
      <c r="Z369" s="91"/>
    </row>
    <row r="370" spans="1:26" ht="15.75" customHeight="1" x14ac:dyDescent="0.45">
      <c r="A370" s="95">
        <v>43836</v>
      </c>
      <c r="B370" s="91">
        <v>147.38999899999999</v>
      </c>
      <c r="C370" s="91">
        <v>14403300</v>
      </c>
      <c r="D370" s="94">
        <f t="shared" si="10"/>
        <v>1.0489496705817114E-2</v>
      </c>
      <c r="E370" s="92">
        <f t="shared" si="11"/>
        <v>102.38972009148426</v>
      </c>
      <c r="F370" s="91"/>
      <c r="G370" s="91"/>
      <c r="H370" s="91"/>
      <c r="I370" s="91"/>
      <c r="J370" s="91"/>
      <c r="K370" s="91"/>
      <c r="L370" s="91"/>
      <c r="M370" s="91"/>
      <c r="N370" s="91"/>
      <c r="O370" s="91"/>
      <c r="P370" s="91"/>
      <c r="Q370" s="91"/>
      <c r="R370" s="91"/>
      <c r="S370" s="91"/>
      <c r="T370" s="91"/>
      <c r="U370" s="91"/>
      <c r="V370" s="91"/>
      <c r="W370" s="91"/>
      <c r="X370" s="91"/>
      <c r="Y370" s="91"/>
      <c r="Z370" s="91"/>
    </row>
    <row r="371" spans="1:26" ht="15.75" customHeight="1" x14ac:dyDescent="0.45">
      <c r="A371" s="95">
        <v>43833</v>
      </c>
      <c r="B371" s="91">
        <v>145.86000100000001</v>
      </c>
      <c r="C371" s="91">
        <v>12272800</v>
      </c>
      <c r="D371" s="94">
        <f t="shared" si="10"/>
        <v>1.3268524069507404E-2</v>
      </c>
      <c r="E371" s="92">
        <f t="shared" si="11"/>
        <v>101.32685240695074</v>
      </c>
      <c r="F371" s="91"/>
      <c r="G371" s="91"/>
      <c r="H371" s="91"/>
      <c r="I371" s="91"/>
      <c r="J371" s="91"/>
      <c r="K371" s="91"/>
      <c r="L371" s="91"/>
      <c r="M371" s="91"/>
      <c r="N371" s="91"/>
      <c r="O371" s="91"/>
      <c r="P371" s="91"/>
      <c r="Q371" s="91"/>
      <c r="R371" s="91"/>
      <c r="S371" s="91"/>
      <c r="T371" s="91"/>
      <c r="U371" s="91"/>
      <c r="V371" s="91"/>
      <c r="W371" s="91"/>
      <c r="X371" s="91"/>
      <c r="Y371" s="91"/>
      <c r="Z371" s="91"/>
    </row>
    <row r="372" spans="1:26" ht="15.75" customHeight="1" x14ac:dyDescent="0.45">
      <c r="A372" s="95">
        <v>43832</v>
      </c>
      <c r="B372" s="91">
        <v>143.949997</v>
      </c>
      <c r="C372" s="91">
        <v>7733800</v>
      </c>
      <c r="D372" s="94">
        <f t="shared" si="10"/>
        <v>7.3478169635192714E-3</v>
      </c>
      <c r="E372" s="92">
        <v>100</v>
      </c>
      <c r="F372" s="91"/>
      <c r="G372" s="91"/>
      <c r="H372" s="91"/>
      <c r="I372" s="91"/>
      <c r="J372" s="91"/>
      <c r="K372" s="91"/>
      <c r="L372" s="91"/>
      <c r="M372" s="91"/>
      <c r="N372" s="91"/>
      <c r="O372" s="91"/>
      <c r="P372" s="91"/>
      <c r="Q372" s="91"/>
      <c r="R372" s="91"/>
      <c r="S372" s="91"/>
      <c r="T372" s="91"/>
      <c r="U372" s="91"/>
      <c r="V372" s="91"/>
      <c r="W372" s="91"/>
      <c r="X372" s="91"/>
      <c r="Y372" s="91"/>
      <c r="Z372" s="91"/>
    </row>
    <row r="373" spans="1:26" ht="15.75" customHeight="1" x14ac:dyDescent="0.45">
      <c r="A373" s="95">
        <v>43830</v>
      </c>
      <c r="B373" s="91">
        <v>142.89999399999999</v>
      </c>
      <c r="C373" s="91">
        <v>5313500</v>
      </c>
      <c r="D373" s="94">
        <f t="shared" si="10"/>
        <v>1.8929326967349613E-3</v>
      </c>
      <c r="E373" s="92"/>
      <c r="F373" s="91"/>
      <c r="G373" s="91"/>
      <c r="H373" s="91"/>
      <c r="I373" s="91"/>
      <c r="J373" s="91"/>
      <c r="K373" s="91"/>
      <c r="L373" s="91"/>
      <c r="M373" s="91"/>
      <c r="N373" s="91"/>
      <c r="O373" s="91"/>
      <c r="P373" s="91"/>
      <c r="Q373" s="91"/>
      <c r="R373" s="91"/>
      <c r="S373" s="91"/>
      <c r="T373" s="91"/>
      <c r="U373" s="91"/>
      <c r="V373" s="91"/>
      <c r="W373" s="91"/>
      <c r="X373" s="91"/>
      <c r="Y373" s="91"/>
      <c r="Z373" s="91"/>
    </row>
    <row r="374" spans="1:26" ht="15.75" customHeight="1" x14ac:dyDescent="0.45">
      <c r="A374" s="95">
        <v>43829</v>
      </c>
      <c r="B374" s="91">
        <v>142.63000500000001</v>
      </c>
      <c r="C374" s="91">
        <v>4810600</v>
      </c>
      <c r="D374" s="94">
        <f t="shared" si="10"/>
        <v>2.1077987478705928E-3</v>
      </c>
      <c r="E374" s="92"/>
      <c r="F374" s="91"/>
      <c r="G374" s="91"/>
      <c r="H374" s="91"/>
      <c r="I374" s="91"/>
      <c r="J374" s="91"/>
      <c r="K374" s="91"/>
      <c r="L374" s="91"/>
      <c r="M374" s="91"/>
      <c r="N374" s="91"/>
      <c r="O374" s="91"/>
      <c r="P374" s="91"/>
      <c r="Q374" s="91"/>
      <c r="R374" s="91"/>
      <c r="S374" s="91"/>
      <c r="T374" s="91"/>
      <c r="U374" s="91"/>
      <c r="V374" s="91"/>
      <c r="W374" s="91"/>
      <c r="X374" s="91"/>
      <c r="Y374" s="91"/>
      <c r="Z374" s="91"/>
    </row>
    <row r="375" spans="1:26" ht="15.75" customHeight="1" x14ac:dyDescent="0.45">
      <c r="A375" s="95">
        <v>43826</v>
      </c>
      <c r="B375" s="91">
        <v>142.33000200000001</v>
      </c>
      <c r="C375" s="91">
        <v>5119900</v>
      </c>
      <c r="D375" s="94">
        <f t="shared" si="10"/>
        <v>-3.5119397558669441E-4</v>
      </c>
      <c r="E375" s="92"/>
      <c r="F375" s="91"/>
      <c r="G375" s="91"/>
      <c r="H375" s="91"/>
      <c r="I375" s="91"/>
      <c r="J375" s="91"/>
      <c r="K375" s="91"/>
      <c r="L375" s="91"/>
      <c r="M375" s="91"/>
      <c r="N375" s="91"/>
      <c r="O375" s="91"/>
      <c r="P375" s="91"/>
      <c r="Q375" s="91"/>
      <c r="R375" s="91"/>
      <c r="S375" s="91"/>
      <c r="T375" s="91"/>
      <c r="U375" s="91"/>
      <c r="V375" s="91"/>
      <c r="W375" s="91"/>
      <c r="X375" s="91"/>
      <c r="Y375" s="91"/>
      <c r="Z375" s="91"/>
    </row>
    <row r="376" spans="1:26" ht="15.75" customHeight="1" x14ac:dyDescent="0.45">
      <c r="A376" s="95">
        <v>43825</v>
      </c>
      <c r="B376" s="91">
        <v>142.38000500000001</v>
      </c>
      <c r="C376" s="91">
        <v>8342500</v>
      </c>
      <c r="D376" s="94">
        <f t="shared" si="10"/>
        <v>7.8573013985332452E-3</v>
      </c>
      <c r="E376" s="92"/>
      <c r="F376" s="91"/>
      <c r="G376" s="91"/>
      <c r="H376" s="91"/>
      <c r="I376" s="91"/>
      <c r="J376" s="91"/>
      <c r="K376" s="91"/>
      <c r="L376" s="91"/>
      <c r="M376" s="91"/>
      <c r="N376" s="91"/>
      <c r="O376" s="91"/>
      <c r="P376" s="91"/>
      <c r="Q376" s="91"/>
      <c r="R376" s="91"/>
      <c r="S376" s="91"/>
      <c r="T376" s="91"/>
      <c r="U376" s="91"/>
      <c r="V376" s="91"/>
      <c r="W376" s="91"/>
      <c r="X376" s="91"/>
      <c r="Y376" s="91"/>
      <c r="Z376" s="91"/>
    </row>
    <row r="377" spans="1:26" ht="15.75" customHeight="1" x14ac:dyDescent="0.45">
      <c r="A377" s="95">
        <v>43823</v>
      </c>
      <c r="B377" s="91">
        <v>141.270004</v>
      </c>
      <c r="C377" s="91">
        <v>5303700</v>
      </c>
      <c r="D377" s="94">
        <f t="shared" si="10"/>
        <v>9.4319901986135157E-3</v>
      </c>
      <c r="E377" s="92"/>
      <c r="F377" s="91"/>
      <c r="G377" s="91"/>
      <c r="H377" s="91"/>
      <c r="I377" s="91"/>
      <c r="J377" s="91"/>
      <c r="K377" s="91"/>
      <c r="L377" s="91"/>
      <c r="M377" s="91"/>
      <c r="N377" s="91"/>
      <c r="O377" s="91"/>
      <c r="P377" s="91"/>
      <c r="Q377" s="91"/>
      <c r="R377" s="91"/>
      <c r="S377" s="91"/>
      <c r="T377" s="91"/>
      <c r="U377" s="91"/>
      <c r="V377" s="91"/>
      <c r="W377" s="91"/>
      <c r="X377" s="91"/>
      <c r="Y377" s="91"/>
      <c r="Z377" s="91"/>
    </row>
    <row r="378" spans="1:26" ht="15.75" customHeight="1" x14ac:dyDescent="0.45">
      <c r="A378" s="95">
        <v>43822</v>
      </c>
      <c r="B378" s="91">
        <v>139.949997</v>
      </c>
      <c r="C378" s="91">
        <v>5180900</v>
      </c>
      <c r="D378" s="94">
        <f t="shared" si="10"/>
        <v>3.0819451524670693E-3</v>
      </c>
      <c r="E378" s="92"/>
      <c r="F378" s="91"/>
      <c r="G378" s="91"/>
      <c r="H378" s="91"/>
      <c r="I378" s="91"/>
      <c r="J378" s="91"/>
      <c r="K378" s="91"/>
      <c r="L378" s="91"/>
      <c r="M378" s="91"/>
      <c r="N378" s="91"/>
      <c r="O378" s="91"/>
      <c r="P378" s="91"/>
      <c r="Q378" s="91"/>
      <c r="R378" s="91"/>
      <c r="S378" s="91"/>
      <c r="T378" s="91"/>
      <c r="U378" s="91"/>
      <c r="V378" s="91"/>
      <c r="W378" s="91"/>
      <c r="X378" s="91"/>
      <c r="Y378" s="91"/>
      <c r="Z378" s="91"/>
    </row>
    <row r="379" spans="1:26" ht="15.75" customHeight="1" x14ac:dyDescent="0.45">
      <c r="A379" s="95">
        <v>43819</v>
      </c>
      <c r="B379" s="91">
        <v>139.520004</v>
      </c>
      <c r="C379" s="91">
        <v>4463900</v>
      </c>
      <c r="D379" s="94">
        <f t="shared" si="10"/>
        <v>1.0044410602509934E-3</v>
      </c>
      <c r="E379" s="92"/>
      <c r="F379" s="91"/>
      <c r="G379" s="91"/>
      <c r="H379" s="91"/>
      <c r="I379" s="91"/>
      <c r="J379" s="91"/>
      <c r="K379" s="91"/>
      <c r="L379" s="91"/>
      <c r="M379" s="91"/>
      <c r="N379" s="91"/>
      <c r="O379" s="91"/>
      <c r="P379" s="91"/>
      <c r="Q379" s="91"/>
      <c r="R379" s="91"/>
      <c r="S379" s="91"/>
      <c r="T379" s="91"/>
      <c r="U379" s="91"/>
      <c r="V379" s="91"/>
      <c r="W379" s="91"/>
      <c r="X379" s="91"/>
      <c r="Y379" s="91"/>
      <c r="Z379" s="91"/>
    </row>
    <row r="380" spans="1:26" ht="15.75" customHeight="1" x14ac:dyDescent="0.45">
      <c r="A380" s="95">
        <v>43818</v>
      </c>
      <c r="B380" s="91">
        <v>139.38000500000001</v>
      </c>
      <c r="C380" s="91">
        <v>4975000</v>
      </c>
      <c r="D380" s="94">
        <f t="shared" si="10"/>
        <v>2.5895625783467491E-3</v>
      </c>
      <c r="E380" s="92"/>
      <c r="F380" s="91"/>
      <c r="G380" s="91"/>
      <c r="H380" s="91"/>
      <c r="I380" s="91"/>
      <c r="J380" s="91"/>
      <c r="K380" s="91"/>
      <c r="L380" s="91"/>
      <c r="M380" s="91"/>
      <c r="N380" s="91"/>
      <c r="O380" s="91"/>
      <c r="P380" s="91"/>
      <c r="Q380" s="91"/>
      <c r="R380" s="91"/>
      <c r="S380" s="91"/>
      <c r="T380" s="91"/>
      <c r="U380" s="91"/>
      <c r="V380" s="91"/>
      <c r="W380" s="91"/>
      <c r="X380" s="91"/>
      <c r="Y380" s="91"/>
      <c r="Z380" s="91"/>
    </row>
    <row r="381" spans="1:26" ht="15.75" customHeight="1" x14ac:dyDescent="0.45">
      <c r="A381" s="95">
        <v>43817</v>
      </c>
      <c r="B381" s="91">
        <v>139.020004</v>
      </c>
      <c r="C381" s="91">
        <v>3607600</v>
      </c>
      <c r="D381" s="94">
        <f t="shared" si="10"/>
        <v>7.2002016833438987E-5</v>
      </c>
      <c r="E381" s="92"/>
      <c r="F381" s="91"/>
      <c r="G381" s="91"/>
      <c r="H381" s="91"/>
      <c r="I381" s="91"/>
      <c r="J381" s="91"/>
      <c r="K381" s="91"/>
      <c r="L381" s="91"/>
      <c r="M381" s="91"/>
      <c r="N381" s="91"/>
      <c r="O381" s="91"/>
      <c r="P381" s="91"/>
      <c r="Q381" s="91"/>
      <c r="R381" s="91"/>
      <c r="S381" s="91"/>
      <c r="T381" s="91"/>
      <c r="U381" s="91"/>
      <c r="V381" s="91"/>
      <c r="W381" s="91"/>
      <c r="X381" s="91"/>
      <c r="Y381" s="91"/>
      <c r="Z381" s="91"/>
    </row>
    <row r="382" spans="1:26" ht="15.75" customHeight="1" x14ac:dyDescent="0.45">
      <c r="A382" s="95">
        <v>43816</v>
      </c>
      <c r="B382" s="91">
        <v>139.009995</v>
      </c>
      <c r="C382" s="91">
        <v>4287500</v>
      </c>
      <c r="D382" s="94">
        <f t="shared" si="10"/>
        <v>-2.1575087392311509E-4</v>
      </c>
      <c r="E382" s="92"/>
      <c r="F382" s="91"/>
      <c r="G382" s="91"/>
      <c r="H382" s="91"/>
      <c r="I382" s="91"/>
      <c r="J382" s="91"/>
      <c r="K382" s="91"/>
      <c r="L382" s="91"/>
      <c r="M382" s="91"/>
      <c r="N382" s="91"/>
      <c r="O382" s="91"/>
      <c r="P382" s="91"/>
      <c r="Q382" s="91"/>
      <c r="R382" s="91"/>
      <c r="S382" s="91"/>
      <c r="T382" s="91"/>
      <c r="U382" s="91"/>
      <c r="V382" s="91"/>
      <c r="W382" s="91"/>
      <c r="X382" s="91"/>
      <c r="Y382" s="91"/>
      <c r="Z382" s="91"/>
    </row>
    <row r="383" spans="1:26" ht="15.75" customHeight="1" x14ac:dyDescent="0.45">
      <c r="A383" s="95">
        <v>43815</v>
      </c>
      <c r="B383" s="91">
        <v>139.03999300000001</v>
      </c>
      <c r="C383" s="91">
        <v>4646100</v>
      </c>
      <c r="D383" s="94">
        <f t="shared" si="10"/>
        <v>-7.198849179457234E-5</v>
      </c>
      <c r="E383" s="92"/>
      <c r="F383" s="91"/>
      <c r="G383" s="91"/>
      <c r="H383" s="91"/>
      <c r="I383" s="91"/>
      <c r="J383" s="91"/>
      <c r="K383" s="91"/>
      <c r="L383" s="91"/>
      <c r="M383" s="91"/>
      <c r="N383" s="91"/>
      <c r="O383" s="91"/>
      <c r="P383" s="91"/>
      <c r="Q383" s="91"/>
      <c r="R383" s="91"/>
      <c r="S383" s="91"/>
      <c r="T383" s="91"/>
      <c r="U383" s="91"/>
      <c r="V383" s="91"/>
      <c r="W383" s="91"/>
      <c r="X383" s="91"/>
      <c r="Y383" s="91"/>
      <c r="Z383" s="91"/>
    </row>
    <row r="384" spans="1:26" ht="15.75" customHeight="1" x14ac:dyDescent="0.45">
      <c r="A384" s="95">
        <v>43812</v>
      </c>
      <c r="B384" s="91">
        <v>139.050003</v>
      </c>
      <c r="C384" s="91">
        <v>6964300</v>
      </c>
      <c r="D384" s="94">
        <f t="shared" si="10"/>
        <v>4.4788704135816371E-3</v>
      </c>
      <c r="E384" s="92"/>
      <c r="F384" s="91"/>
      <c r="G384" s="91"/>
      <c r="H384" s="91"/>
      <c r="I384" s="91"/>
      <c r="J384" s="91"/>
      <c r="K384" s="91"/>
      <c r="L384" s="91"/>
      <c r="M384" s="91"/>
      <c r="N384" s="91"/>
      <c r="O384" s="91"/>
      <c r="P384" s="91"/>
      <c r="Q384" s="91"/>
      <c r="R384" s="91"/>
      <c r="S384" s="91"/>
      <c r="T384" s="91"/>
      <c r="U384" s="91"/>
      <c r="V384" s="91"/>
      <c r="W384" s="91"/>
      <c r="X384" s="91"/>
      <c r="Y384" s="91"/>
      <c r="Z384" s="91"/>
    </row>
    <row r="385" spans="1:26" ht="15.75" customHeight="1" x14ac:dyDescent="0.45">
      <c r="A385" s="95">
        <v>43811</v>
      </c>
      <c r="B385" s="91">
        <v>138.429993</v>
      </c>
      <c r="C385" s="91">
        <v>8815100</v>
      </c>
      <c r="D385" s="94">
        <f t="shared" si="10"/>
        <v>-3.5272459477000417E-3</v>
      </c>
      <c r="E385" s="92"/>
      <c r="F385" s="91"/>
      <c r="G385" s="91"/>
      <c r="H385" s="91"/>
      <c r="I385" s="91"/>
      <c r="J385" s="91"/>
      <c r="K385" s="91"/>
      <c r="L385" s="91"/>
      <c r="M385" s="91"/>
      <c r="N385" s="91"/>
      <c r="O385" s="91"/>
      <c r="P385" s="91"/>
      <c r="Q385" s="91"/>
      <c r="R385" s="91"/>
      <c r="S385" s="91"/>
      <c r="T385" s="91"/>
      <c r="U385" s="91"/>
      <c r="V385" s="91"/>
      <c r="W385" s="91"/>
      <c r="X385" s="91"/>
      <c r="Y385" s="91"/>
      <c r="Z385" s="91"/>
    </row>
    <row r="386" spans="1:26" ht="15.75" customHeight="1" x14ac:dyDescent="0.45">
      <c r="A386" s="95">
        <v>43810</v>
      </c>
      <c r="B386" s="91">
        <v>138.91999799999999</v>
      </c>
      <c r="C386" s="91">
        <v>6097500</v>
      </c>
      <c r="D386" s="94">
        <f t="shared" ref="D386:D449" si="12">B386/B387-1</f>
        <v>6.8855330369970158E-3</v>
      </c>
      <c r="E386" s="92"/>
      <c r="F386" s="91"/>
      <c r="G386" s="91"/>
      <c r="H386" s="91"/>
      <c r="I386" s="91"/>
      <c r="J386" s="91"/>
      <c r="K386" s="91"/>
      <c r="L386" s="91"/>
      <c r="M386" s="91"/>
      <c r="N386" s="91"/>
      <c r="O386" s="91"/>
      <c r="P386" s="91"/>
      <c r="Q386" s="91"/>
      <c r="R386" s="91"/>
      <c r="S386" s="91"/>
      <c r="T386" s="91"/>
      <c r="U386" s="91"/>
      <c r="V386" s="91"/>
      <c r="W386" s="91"/>
      <c r="X386" s="91"/>
      <c r="Y386" s="91"/>
      <c r="Z386" s="91"/>
    </row>
    <row r="387" spans="1:26" ht="15.75" customHeight="1" x14ac:dyDescent="0.45">
      <c r="A387" s="95">
        <v>43809</v>
      </c>
      <c r="B387" s="91">
        <v>137.970001</v>
      </c>
      <c r="C387" s="91">
        <v>3240800</v>
      </c>
      <c r="D387" s="94">
        <f t="shared" si="12"/>
        <v>2.8347070383092365E-3</v>
      </c>
      <c r="E387" s="92"/>
      <c r="F387" s="91"/>
      <c r="G387" s="91"/>
      <c r="H387" s="91"/>
      <c r="I387" s="91"/>
      <c r="J387" s="91"/>
      <c r="K387" s="91"/>
      <c r="L387" s="91"/>
      <c r="M387" s="91"/>
      <c r="N387" s="91"/>
      <c r="O387" s="91"/>
      <c r="P387" s="91"/>
      <c r="Q387" s="91"/>
      <c r="R387" s="91"/>
      <c r="S387" s="91"/>
      <c r="T387" s="91"/>
      <c r="U387" s="91"/>
      <c r="V387" s="91"/>
      <c r="W387" s="91"/>
      <c r="X387" s="91"/>
      <c r="Y387" s="91"/>
      <c r="Z387" s="91"/>
    </row>
    <row r="388" spans="1:26" ht="15.75" customHeight="1" x14ac:dyDescent="0.45">
      <c r="A388" s="95">
        <v>43808</v>
      </c>
      <c r="B388" s="91">
        <v>137.58000200000001</v>
      </c>
      <c r="C388" s="91">
        <v>2711600</v>
      </c>
      <c r="D388" s="94">
        <f t="shared" si="12"/>
        <v>-2.9060457384832983E-4</v>
      </c>
      <c r="E388" s="92"/>
      <c r="F388" s="91"/>
      <c r="G388" s="91"/>
      <c r="H388" s="91"/>
      <c r="I388" s="91"/>
      <c r="J388" s="91"/>
      <c r="K388" s="91"/>
      <c r="L388" s="91"/>
      <c r="M388" s="91"/>
      <c r="N388" s="91"/>
      <c r="O388" s="91"/>
      <c r="P388" s="91"/>
      <c r="Q388" s="91"/>
      <c r="R388" s="91"/>
      <c r="S388" s="91"/>
      <c r="T388" s="91"/>
      <c r="U388" s="91"/>
      <c r="V388" s="91"/>
      <c r="W388" s="91"/>
      <c r="X388" s="91"/>
      <c r="Y388" s="91"/>
      <c r="Z388" s="91"/>
    </row>
    <row r="389" spans="1:26" ht="15.75" customHeight="1" x14ac:dyDescent="0.45">
      <c r="A389" s="95">
        <v>43805</v>
      </c>
      <c r="B389" s="91">
        <v>137.61999499999999</v>
      </c>
      <c r="C389" s="91">
        <v>8714500</v>
      </c>
      <c r="D389" s="94">
        <f t="shared" si="12"/>
        <v>-9.9280935251799818E-3</v>
      </c>
      <c r="E389" s="92"/>
      <c r="F389" s="91"/>
      <c r="G389" s="91"/>
      <c r="H389" s="91"/>
      <c r="I389" s="91"/>
      <c r="J389" s="91"/>
      <c r="K389" s="91"/>
      <c r="L389" s="91"/>
      <c r="M389" s="91"/>
      <c r="N389" s="91"/>
      <c r="O389" s="91"/>
      <c r="P389" s="91"/>
      <c r="Q389" s="91"/>
      <c r="R389" s="91"/>
      <c r="S389" s="91"/>
      <c r="T389" s="91"/>
      <c r="U389" s="91"/>
      <c r="V389" s="91"/>
      <c r="W389" s="91"/>
      <c r="X389" s="91"/>
      <c r="Y389" s="91"/>
      <c r="Z389" s="91"/>
    </row>
    <row r="390" spans="1:26" ht="15.75" customHeight="1" x14ac:dyDescent="0.45">
      <c r="A390" s="95">
        <v>43804</v>
      </c>
      <c r="B390" s="91">
        <v>139</v>
      </c>
      <c r="C390" s="91">
        <v>5671500</v>
      </c>
      <c r="D390" s="94">
        <f t="shared" si="12"/>
        <v>5.7588540996089677E-4</v>
      </c>
      <c r="E390" s="92"/>
      <c r="F390" s="91"/>
      <c r="G390" s="91"/>
      <c r="H390" s="91"/>
      <c r="I390" s="91"/>
      <c r="J390" s="91"/>
      <c r="K390" s="91"/>
      <c r="L390" s="91"/>
      <c r="M390" s="91"/>
      <c r="N390" s="91"/>
      <c r="O390" s="91"/>
      <c r="P390" s="91"/>
      <c r="Q390" s="91"/>
      <c r="R390" s="91"/>
      <c r="S390" s="91"/>
      <c r="T390" s="91"/>
      <c r="U390" s="91"/>
      <c r="V390" s="91"/>
      <c r="W390" s="91"/>
      <c r="X390" s="91"/>
      <c r="Y390" s="91"/>
      <c r="Z390" s="91"/>
    </row>
    <row r="391" spans="1:26" ht="15.75" customHeight="1" x14ac:dyDescent="0.45">
      <c r="A391" s="95">
        <v>43803</v>
      </c>
      <c r="B391" s="91">
        <v>138.91999799999999</v>
      </c>
      <c r="C391" s="91">
        <v>6322300</v>
      </c>
      <c r="D391" s="94">
        <f t="shared" si="12"/>
        <v>-1.3658471614849121E-3</v>
      </c>
      <c r="E391" s="92"/>
      <c r="F391" s="91"/>
      <c r="G391" s="91"/>
      <c r="H391" s="91"/>
      <c r="I391" s="91"/>
      <c r="J391" s="91"/>
      <c r="K391" s="91"/>
      <c r="L391" s="91"/>
      <c r="M391" s="91"/>
      <c r="N391" s="91"/>
      <c r="O391" s="91"/>
      <c r="P391" s="91"/>
      <c r="Q391" s="91"/>
      <c r="R391" s="91"/>
      <c r="S391" s="91"/>
      <c r="T391" s="91"/>
      <c r="U391" s="91"/>
      <c r="V391" s="91"/>
      <c r="W391" s="91"/>
      <c r="X391" s="91"/>
      <c r="Y391" s="91"/>
      <c r="Z391" s="91"/>
    </row>
    <row r="392" spans="1:26" ht="15.75" customHeight="1" x14ac:dyDescent="0.45">
      <c r="A392" s="95">
        <v>43802</v>
      </c>
      <c r="B392" s="91">
        <v>139.11000100000001</v>
      </c>
      <c r="C392" s="91">
        <v>8481700</v>
      </c>
      <c r="D392" s="94">
        <f t="shared" si="12"/>
        <v>9.5798538867768457E-3</v>
      </c>
      <c r="E392" s="92"/>
      <c r="F392" s="91"/>
      <c r="G392" s="91"/>
      <c r="H392" s="91"/>
      <c r="I392" s="91"/>
      <c r="J392" s="91"/>
      <c r="K392" s="91"/>
      <c r="L392" s="91"/>
      <c r="M392" s="91"/>
      <c r="N392" s="91"/>
      <c r="O392" s="91"/>
      <c r="P392" s="91"/>
      <c r="Q392" s="91"/>
      <c r="R392" s="91"/>
      <c r="S392" s="91"/>
      <c r="T392" s="91"/>
      <c r="U392" s="91"/>
      <c r="V392" s="91"/>
      <c r="W392" s="91"/>
      <c r="X392" s="91"/>
      <c r="Y392" s="91"/>
      <c r="Z392" s="91"/>
    </row>
    <row r="393" spans="1:26" ht="15.75" customHeight="1" x14ac:dyDescent="0.45">
      <c r="A393" s="95">
        <v>43801</v>
      </c>
      <c r="B393" s="91">
        <v>137.78999300000001</v>
      </c>
      <c r="C393" s="91">
        <v>8274700</v>
      </c>
      <c r="D393" s="94">
        <f t="shared" si="12"/>
        <v>-5.0781952337286551E-4</v>
      </c>
      <c r="E393" s="92"/>
      <c r="F393" s="91"/>
      <c r="G393" s="91"/>
      <c r="H393" s="91"/>
      <c r="I393" s="91"/>
      <c r="J393" s="91"/>
      <c r="K393" s="91"/>
      <c r="L393" s="91"/>
      <c r="M393" s="91"/>
      <c r="N393" s="91"/>
      <c r="O393" s="91"/>
      <c r="P393" s="91"/>
      <c r="Q393" s="91"/>
      <c r="R393" s="91"/>
      <c r="S393" s="91"/>
      <c r="T393" s="91"/>
      <c r="U393" s="91"/>
      <c r="V393" s="91"/>
      <c r="W393" s="91"/>
      <c r="X393" s="91"/>
      <c r="Y393" s="91"/>
      <c r="Z393" s="91"/>
    </row>
    <row r="394" spans="1:26" ht="15.75" customHeight="1" x14ac:dyDescent="0.45">
      <c r="A394" s="95">
        <v>43798</v>
      </c>
      <c r="B394" s="91">
        <v>137.86000100000001</v>
      </c>
      <c r="C394" s="91">
        <v>4516400</v>
      </c>
      <c r="D394" s="94">
        <f t="shared" si="12"/>
        <v>6.2039707395069588E-3</v>
      </c>
      <c r="E394" s="92"/>
      <c r="F394" s="91"/>
      <c r="G394" s="91"/>
      <c r="H394" s="91"/>
      <c r="I394" s="91"/>
      <c r="J394" s="91"/>
      <c r="K394" s="91"/>
      <c r="L394" s="91"/>
      <c r="M394" s="91"/>
      <c r="N394" s="91"/>
      <c r="O394" s="91"/>
      <c r="P394" s="91"/>
      <c r="Q394" s="91"/>
      <c r="R394" s="91"/>
      <c r="S394" s="91"/>
      <c r="T394" s="91"/>
      <c r="U394" s="91"/>
      <c r="V394" s="91"/>
      <c r="W394" s="91"/>
      <c r="X394" s="91"/>
      <c r="Y394" s="91"/>
      <c r="Z394" s="91"/>
    </row>
    <row r="395" spans="1:26" ht="15.75" customHeight="1" x14ac:dyDescent="0.45">
      <c r="A395" s="95">
        <v>43796</v>
      </c>
      <c r="B395" s="91">
        <v>137.009995</v>
      </c>
      <c r="C395" s="91">
        <v>4111000</v>
      </c>
      <c r="D395" s="94">
        <f t="shared" si="12"/>
        <v>-5.299912686949515E-3</v>
      </c>
      <c r="E395" s="92"/>
      <c r="F395" s="91"/>
      <c r="G395" s="91"/>
      <c r="H395" s="91"/>
      <c r="I395" s="91"/>
      <c r="J395" s="91"/>
      <c r="K395" s="91"/>
      <c r="L395" s="91"/>
      <c r="M395" s="91"/>
      <c r="N395" s="91"/>
      <c r="O395" s="91"/>
      <c r="P395" s="91"/>
      <c r="Q395" s="91"/>
      <c r="R395" s="91"/>
      <c r="S395" s="91"/>
      <c r="T395" s="91"/>
      <c r="U395" s="91"/>
      <c r="V395" s="91"/>
      <c r="W395" s="91"/>
      <c r="X395" s="91"/>
      <c r="Y395" s="91"/>
      <c r="Z395" s="91"/>
    </row>
    <row r="396" spans="1:26" ht="15.75" customHeight="1" x14ac:dyDescent="0.45">
      <c r="A396" s="95">
        <v>43795</v>
      </c>
      <c r="B396" s="91">
        <v>137.740005</v>
      </c>
      <c r="C396" s="91">
        <v>4724400</v>
      </c>
      <c r="D396" s="94">
        <f t="shared" si="12"/>
        <v>4.8147285553730157E-3</v>
      </c>
      <c r="E396" s="92"/>
      <c r="F396" s="91"/>
      <c r="G396" s="91"/>
      <c r="H396" s="91"/>
      <c r="I396" s="91"/>
      <c r="J396" s="91"/>
      <c r="K396" s="91"/>
      <c r="L396" s="91"/>
      <c r="M396" s="91"/>
      <c r="N396" s="91"/>
      <c r="O396" s="91"/>
      <c r="P396" s="91"/>
      <c r="Q396" s="91"/>
      <c r="R396" s="91"/>
      <c r="S396" s="91"/>
      <c r="T396" s="91"/>
      <c r="U396" s="91"/>
      <c r="V396" s="91"/>
      <c r="W396" s="91"/>
      <c r="X396" s="91"/>
      <c r="Y396" s="91"/>
      <c r="Z396" s="91"/>
    </row>
    <row r="397" spans="1:26" ht="15.75" customHeight="1" x14ac:dyDescent="0.45">
      <c r="A397" s="95">
        <v>43794</v>
      </c>
      <c r="B397" s="91">
        <v>137.08000200000001</v>
      </c>
      <c r="C397" s="91">
        <v>6415800</v>
      </c>
      <c r="D397" s="94">
        <f t="shared" si="12"/>
        <v>-4.7916580226636807E-3</v>
      </c>
      <c r="E397" s="92"/>
      <c r="F397" s="91"/>
      <c r="G397" s="91"/>
      <c r="H397" s="91"/>
      <c r="I397" s="91"/>
      <c r="J397" s="91"/>
      <c r="K397" s="91"/>
      <c r="L397" s="91"/>
      <c r="M397" s="91"/>
      <c r="N397" s="91"/>
      <c r="O397" s="91"/>
      <c r="P397" s="91"/>
      <c r="Q397" s="91"/>
      <c r="R397" s="91"/>
      <c r="S397" s="91"/>
      <c r="T397" s="91"/>
      <c r="U397" s="91"/>
      <c r="V397" s="91"/>
      <c r="W397" s="91"/>
      <c r="X397" s="91"/>
      <c r="Y397" s="91"/>
      <c r="Z397" s="91"/>
    </row>
    <row r="398" spans="1:26" ht="15.75" customHeight="1" x14ac:dyDescent="0.45">
      <c r="A398" s="95">
        <v>43791</v>
      </c>
      <c r="B398" s="91">
        <v>137.740005</v>
      </c>
      <c r="C398" s="91">
        <v>3620300</v>
      </c>
      <c r="D398" s="94">
        <f t="shared" si="12"/>
        <v>-1.8840217391304925E-3</v>
      </c>
      <c r="E398" s="92"/>
      <c r="F398" s="91"/>
      <c r="G398" s="91"/>
      <c r="H398" s="91"/>
      <c r="I398" s="91"/>
      <c r="J398" s="91"/>
      <c r="K398" s="91"/>
      <c r="L398" s="91"/>
      <c r="M398" s="91"/>
      <c r="N398" s="91"/>
      <c r="O398" s="91"/>
      <c r="P398" s="91"/>
      <c r="Q398" s="91"/>
      <c r="R398" s="91"/>
      <c r="S398" s="91"/>
      <c r="T398" s="91"/>
      <c r="U398" s="91"/>
      <c r="V398" s="91"/>
      <c r="W398" s="91"/>
      <c r="X398" s="91"/>
      <c r="Y398" s="91"/>
      <c r="Z398" s="91"/>
    </row>
    <row r="399" spans="1:26" ht="15.75" customHeight="1" x14ac:dyDescent="0.45">
      <c r="A399" s="95">
        <v>43790</v>
      </c>
      <c r="B399" s="91">
        <v>138</v>
      </c>
      <c r="C399" s="91">
        <v>4197200</v>
      </c>
      <c r="D399" s="94">
        <f t="shared" si="12"/>
        <v>-5.4770468966938157E-3</v>
      </c>
      <c r="E399" s="92"/>
      <c r="F399" s="91"/>
      <c r="G399" s="91"/>
      <c r="H399" s="91"/>
      <c r="I399" s="91"/>
      <c r="J399" s="91"/>
      <c r="K399" s="91"/>
      <c r="L399" s="91"/>
      <c r="M399" s="91"/>
      <c r="N399" s="91"/>
      <c r="O399" s="91"/>
      <c r="P399" s="91"/>
      <c r="Q399" s="91"/>
      <c r="R399" s="91"/>
      <c r="S399" s="91"/>
      <c r="T399" s="91"/>
      <c r="U399" s="91"/>
      <c r="V399" s="91"/>
      <c r="W399" s="91"/>
      <c r="X399" s="91"/>
      <c r="Y399" s="91"/>
      <c r="Z399" s="91"/>
    </row>
    <row r="400" spans="1:26" ht="15.75" customHeight="1" x14ac:dyDescent="0.45">
      <c r="A400" s="95">
        <v>43789</v>
      </c>
      <c r="B400" s="91">
        <v>138.759995</v>
      </c>
      <c r="C400" s="91">
        <v>6892100</v>
      </c>
      <c r="D400" s="94">
        <f t="shared" si="12"/>
        <v>5.0467228344275306E-4</v>
      </c>
      <c r="E400" s="92"/>
      <c r="F400" s="91"/>
      <c r="G400" s="91"/>
      <c r="H400" s="91"/>
      <c r="I400" s="91"/>
      <c r="J400" s="91"/>
      <c r="K400" s="91"/>
      <c r="L400" s="91"/>
      <c r="M400" s="91"/>
      <c r="N400" s="91"/>
      <c r="O400" s="91"/>
      <c r="P400" s="91"/>
      <c r="Q400" s="91"/>
      <c r="R400" s="91"/>
      <c r="S400" s="91"/>
      <c r="T400" s="91"/>
      <c r="U400" s="91"/>
      <c r="V400" s="91"/>
      <c r="W400" s="91"/>
      <c r="X400" s="91"/>
      <c r="Y400" s="91"/>
      <c r="Z400" s="91"/>
    </row>
    <row r="401" spans="1:26" ht="15.75" customHeight="1" x14ac:dyDescent="0.45">
      <c r="A401" s="95">
        <v>43788</v>
      </c>
      <c r="B401" s="91">
        <v>138.69000199999999</v>
      </c>
      <c r="C401" s="91">
        <v>4824400</v>
      </c>
      <c r="D401" s="94">
        <f t="shared" si="12"/>
        <v>5.0502815268460566E-4</v>
      </c>
      <c r="E401" s="92"/>
      <c r="F401" s="91"/>
      <c r="G401" s="91"/>
      <c r="H401" s="91"/>
      <c r="I401" s="91"/>
      <c r="J401" s="91"/>
      <c r="K401" s="91"/>
      <c r="L401" s="91"/>
      <c r="M401" s="91"/>
      <c r="N401" s="91"/>
      <c r="O401" s="91"/>
      <c r="P401" s="91"/>
      <c r="Q401" s="91"/>
      <c r="R401" s="91"/>
      <c r="S401" s="91"/>
      <c r="T401" s="91"/>
      <c r="U401" s="91"/>
      <c r="V401" s="91"/>
      <c r="W401" s="91"/>
      <c r="X401" s="91"/>
      <c r="Y401" s="91"/>
      <c r="Z401" s="91"/>
    </row>
    <row r="402" spans="1:26" ht="15.75" customHeight="1" x14ac:dyDescent="0.45">
      <c r="A402" s="95">
        <v>43787</v>
      </c>
      <c r="B402" s="91">
        <v>138.61999499999999</v>
      </c>
      <c r="C402" s="91">
        <v>5717900</v>
      </c>
      <c r="D402" s="94">
        <f t="shared" si="12"/>
        <v>2.9664132785984787E-3</v>
      </c>
      <c r="E402" s="92"/>
      <c r="F402" s="91"/>
      <c r="G402" s="91"/>
      <c r="H402" s="91"/>
      <c r="I402" s="91"/>
      <c r="J402" s="91"/>
      <c r="K402" s="91"/>
      <c r="L402" s="91"/>
      <c r="M402" s="91"/>
      <c r="N402" s="91"/>
      <c r="O402" s="91"/>
      <c r="P402" s="91"/>
      <c r="Q402" s="91"/>
      <c r="R402" s="91"/>
      <c r="S402" s="91"/>
      <c r="T402" s="91"/>
      <c r="U402" s="91"/>
      <c r="V402" s="91"/>
      <c r="W402" s="91"/>
      <c r="X402" s="91"/>
      <c r="Y402" s="91"/>
      <c r="Z402" s="91"/>
    </row>
    <row r="403" spans="1:26" ht="15.75" customHeight="1" x14ac:dyDescent="0.45">
      <c r="A403" s="95">
        <v>43784</v>
      </c>
      <c r="B403" s="91">
        <v>138.21000699999999</v>
      </c>
      <c r="C403" s="91">
        <v>10106700</v>
      </c>
      <c r="D403" s="94">
        <f t="shared" si="12"/>
        <v>-2.5259166068984928E-3</v>
      </c>
      <c r="E403" s="92"/>
      <c r="F403" s="91"/>
      <c r="G403" s="91"/>
      <c r="H403" s="91"/>
      <c r="I403" s="91"/>
      <c r="J403" s="91"/>
      <c r="K403" s="91"/>
      <c r="L403" s="91"/>
      <c r="M403" s="91"/>
      <c r="N403" s="91"/>
      <c r="O403" s="91"/>
      <c r="P403" s="91"/>
      <c r="Q403" s="91"/>
      <c r="R403" s="91"/>
      <c r="S403" s="91"/>
      <c r="T403" s="91"/>
      <c r="U403" s="91"/>
      <c r="V403" s="91"/>
      <c r="W403" s="91"/>
      <c r="X403" s="91"/>
      <c r="Y403" s="91"/>
      <c r="Z403" s="91"/>
    </row>
    <row r="404" spans="1:26" ht="15.75" customHeight="1" x14ac:dyDescent="0.45">
      <c r="A404" s="95">
        <v>43783</v>
      </c>
      <c r="B404" s="91">
        <v>138.55999800000001</v>
      </c>
      <c r="C404" s="91">
        <v>5220500</v>
      </c>
      <c r="D404" s="94">
        <f t="shared" si="12"/>
        <v>4.2035223714602665E-3</v>
      </c>
      <c r="E404" s="92"/>
      <c r="F404" s="91"/>
      <c r="G404" s="91"/>
      <c r="H404" s="91"/>
      <c r="I404" s="91"/>
      <c r="J404" s="91"/>
      <c r="K404" s="91"/>
      <c r="L404" s="91"/>
      <c r="M404" s="91"/>
      <c r="N404" s="91"/>
      <c r="O404" s="91"/>
      <c r="P404" s="91"/>
      <c r="Q404" s="91"/>
      <c r="R404" s="91"/>
      <c r="S404" s="91"/>
      <c r="T404" s="91"/>
      <c r="U404" s="91"/>
      <c r="V404" s="91"/>
      <c r="W404" s="91"/>
      <c r="X404" s="91"/>
      <c r="Y404" s="91"/>
      <c r="Z404" s="91"/>
    </row>
    <row r="405" spans="1:26" ht="15.75" customHeight="1" x14ac:dyDescent="0.45">
      <c r="A405" s="95">
        <v>43782</v>
      </c>
      <c r="B405" s="91">
        <v>137.979996</v>
      </c>
      <c r="C405" s="91">
        <v>8776000</v>
      </c>
      <c r="D405" s="94">
        <f t="shared" si="12"/>
        <v>4.0020594339984505E-3</v>
      </c>
      <c r="E405" s="92"/>
      <c r="F405" s="91"/>
      <c r="G405" s="91"/>
      <c r="H405" s="91"/>
      <c r="I405" s="91"/>
      <c r="J405" s="91"/>
      <c r="K405" s="91"/>
      <c r="L405" s="91"/>
      <c r="M405" s="91"/>
      <c r="N405" s="91"/>
      <c r="O405" s="91"/>
      <c r="P405" s="91"/>
      <c r="Q405" s="91"/>
      <c r="R405" s="91"/>
      <c r="S405" s="91"/>
      <c r="T405" s="91"/>
      <c r="U405" s="91"/>
      <c r="V405" s="91"/>
      <c r="W405" s="91"/>
      <c r="X405" s="91"/>
      <c r="Y405" s="91"/>
      <c r="Z405" s="91"/>
    </row>
    <row r="406" spans="1:26" ht="15.75" customHeight="1" x14ac:dyDescent="0.45">
      <c r="A406" s="95">
        <v>43781</v>
      </c>
      <c r="B406" s="91">
        <v>137.429993</v>
      </c>
      <c r="C406" s="91">
        <v>6448600</v>
      </c>
      <c r="D406" s="94">
        <f t="shared" si="12"/>
        <v>2.6995112023859846E-3</v>
      </c>
      <c r="E406" s="92"/>
      <c r="F406" s="91"/>
      <c r="G406" s="91"/>
      <c r="H406" s="91"/>
      <c r="I406" s="91"/>
      <c r="J406" s="91"/>
      <c r="K406" s="91"/>
      <c r="L406" s="91"/>
      <c r="M406" s="91"/>
      <c r="N406" s="91"/>
      <c r="O406" s="91"/>
      <c r="P406" s="91"/>
      <c r="Q406" s="91"/>
      <c r="R406" s="91"/>
      <c r="S406" s="91"/>
      <c r="T406" s="91"/>
      <c r="U406" s="91"/>
      <c r="V406" s="91"/>
      <c r="W406" s="91"/>
      <c r="X406" s="91"/>
      <c r="Y406" s="91"/>
      <c r="Z406" s="91"/>
    </row>
    <row r="407" spans="1:26" ht="15.75" customHeight="1" x14ac:dyDescent="0.45">
      <c r="A407" s="95">
        <v>43780</v>
      </c>
      <c r="B407" s="91">
        <v>137.05999800000001</v>
      </c>
      <c r="C407" s="91">
        <v>7037300</v>
      </c>
      <c r="D407" s="94">
        <f t="shared" si="12"/>
        <v>-2.4019288332622901E-3</v>
      </c>
      <c r="E407" s="92"/>
      <c r="F407" s="91"/>
      <c r="G407" s="91"/>
      <c r="H407" s="91"/>
      <c r="I407" s="91"/>
      <c r="J407" s="91"/>
      <c r="K407" s="91"/>
      <c r="L407" s="91"/>
      <c r="M407" s="91"/>
      <c r="N407" s="91"/>
      <c r="O407" s="91"/>
      <c r="P407" s="91"/>
      <c r="Q407" s="91"/>
      <c r="R407" s="91"/>
      <c r="S407" s="91"/>
      <c r="T407" s="91"/>
      <c r="U407" s="91"/>
      <c r="V407" s="91"/>
      <c r="W407" s="91"/>
      <c r="X407" s="91"/>
      <c r="Y407" s="91"/>
      <c r="Z407" s="91"/>
    </row>
    <row r="408" spans="1:26" ht="15.75" customHeight="1" x14ac:dyDescent="0.45">
      <c r="A408" s="95">
        <v>43777</v>
      </c>
      <c r="B408" s="91">
        <v>137.38999899999999</v>
      </c>
      <c r="C408" s="91">
        <v>10377400</v>
      </c>
      <c r="D408" s="94">
        <f t="shared" si="12"/>
        <v>-6.3643955633356786E-3</v>
      </c>
      <c r="E408" s="92"/>
      <c r="F408" s="91"/>
      <c r="G408" s="91"/>
      <c r="H408" s="91"/>
      <c r="I408" s="91"/>
      <c r="J408" s="91"/>
      <c r="K408" s="91"/>
      <c r="L408" s="91"/>
      <c r="M408" s="91"/>
      <c r="N408" s="91"/>
      <c r="O408" s="91"/>
      <c r="P408" s="91"/>
      <c r="Q408" s="91"/>
      <c r="R408" s="91"/>
      <c r="S408" s="91"/>
      <c r="T408" s="91"/>
      <c r="U408" s="91"/>
      <c r="V408" s="91"/>
      <c r="W408" s="91"/>
      <c r="X408" s="91"/>
      <c r="Y408" s="91"/>
      <c r="Z408" s="91"/>
    </row>
    <row r="409" spans="1:26" ht="15.75" customHeight="1" x14ac:dyDescent="0.45">
      <c r="A409" s="95">
        <v>43776</v>
      </c>
      <c r="B409" s="91">
        <v>138.270004</v>
      </c>
      <c r="C409" s="91">
        <v>15214200</v>
      </c>
      <c r="D409" s="94">
        <f t="shared" si="12"/>
        <v>-1.5521488405585315E-2</v>
      </c>
      <c r="E409" s="92"/>
      <c r="F409" s="91"/>
      <c r="G409" s="91"/>
      <c r="H409" s="91"/>
      <c r="I409" s="91"/>
      <c r="J409" s="91"/>
      <c r="K409" s="91"/>
      <c r="L409" s="91"/>
      <c r="M409" s="91"/>
      <c r="N409" s="91"/>
      <c r="O409" s="91"/>
      <c r="P409" s="91"/>
      <c r="Q409" s="91"/>
      <c r="R409" s="91"/>
      <c r="S409" s="91"/>
      <c r="T409" s="91"/>
      <c r="U409" s="91"/>
      <c r="V409" s="91"/>
      <c r="W409" s="91"/>
      <c r="X409" s="91"/>
      <c r="Y409" s="91"/>
      <c r="Z409" s="91"/>
    </row>
    <row r="410" spans="1:26" ht="15.75" customHeight="1" x14ac:dyDescent="0.45">
      <c r="A410" s="95">
        <v>43775</v>
      </c>
      <c r="B410" s="91">
        <v>140.449997</v>
      </c>
      <c r="C410" s="91">
        <v>6416500</v>
      </c>
      <c r="D410" s="94">
        <f t="shared" si="12"/>
        <v>4.2902465088201502E-3</v>
      </c>
      <c r="E410" s="92"/>
      <c r="F410" s="91"/>
      <c r="G410" s="91"/>
      <c r="H410" s="91"/>
      <c r="I410" s="91"/>
      <c r="J410" s="91"/>
      <c r="K410" s="91"/>
      <c r="L410" s="91"/>
      <c r="M410" s="91"/>
      <c r="N410" s="91"/>
      <c r="O410" s="91"/>
      <c r="P410" s="91"/>
      <c r="Q410" s="91"/>
      <c r="R410" s="91"/>
      <c r="S410" s="91"/>
      <c r="T410" s="91"/>
      <c r="U410" s="91"/>
      <c r="V410" s="91"/>
      <c r="W410" s="91"/>
      <c r="X410" s="91"/>
      <c r="Y410" s="91"/>
      <c r="Z410" s="91"/>
    </row>
    <row r="411" spans="1:26" ht="15.75" customHeight="1" x14ac:dyDescent="0.45">
      <c r="A411" s="95">
        <v>43774</v>
      </c>
      <c r="B411" s="91">
        <v>139.85000600000001</v>
      </c>
      <c r="C411" s="91">
        <v>11782300</v>
      </c>
      <c r="D411" s="94">
        <f t="shared" si="12"/>
        <v>-1.6180007717763178E-2</v>
      </c>
      <c r="E411" s="92"/>
      <c r="F411" s="91"/>
      <c r="G411" s="91"/>
      <c r="H411" s="91"/>
      <c r="I411" s="91"/>
      <c r="J411" s="91"/>
      <c r="K411" s="91"/>
      <c r="L411" s="91"/>
      <c r="M411" s="91"/>
      <c r="N411" s="91"/>
      <c r="O411" s="91"/>
      <c r="P411" s="91"/>
      <c r="Q411" s="91"/>
      <c r="R411" s="91"/>
      <c r="S411" s="91"/>
      <c r="T411" s="91"/>
      <c r="U411" s="91"/>
      <c r="V411" s="91"/>
      <c r="W411" s="91"/>
      <c r="X411" s="91"/>
      <c r="Y411" s="91"/>
      <c r="Z411" s="91"/>
    </row>
    <row r="412" spans="1:26" ht="15.75" customHeight="1" x14ac:dyDescent="0.45">
      <c r="A412" s="95">
        <v>43773</v>
      </c>
      <c r="B412" s="91">
        <v>142.14999399999999</v>
      </c>
      <c r="C412" s="91">
        <v>4740300</v>
      </c>
      <c r="D412" s="94">
        <f t="shared" si="12"/>
        <v>-2.8760101413582984E-3</v>
      </c>
      <c r="E412" s="92"/>
      <c r="F412" s="91"/>
      <c r="G412" s="91"/>
      <c r="H412" s="91"/>
      <c r="I412" s="91"/>
      <c r="J412" s="91"/>
      <c r="K412" s="91"/>
      <c r="L412" s="91"/>
      <c r="M412" s="91"/>
      <c r="N412" s="91"/>
      <c r="O412" s="91"/>
      <c r="P412" s="91"/>
      <c r="Q412" s="91"/>
      <c r="R412" s="91"/>
      <c r="S412" s="91"/>
      <c r="T412" s="91"/>
      <c r="U412" s="91"/>
      <c r="V412" s="91"/>
      <c r="W412" s="91"/>
      <c r="X412" s="91"/>
      <c r="Y412" s="91"/>
      <c r="Z412" s="91"/>
    </row>
    <row r="413" spans="1:26" ht="15.75" customHeight="1" x14ac:dyDescent="0.45">
      <c r="A413" s="95">
        <v>43770</v>
      </c>
      <c r="B413" s="91">
        <v>142.55999800000001</v>
      </c>
      <c r="C413" s="91">
        <v>8090000</v>
      </c>
      <c r="D413" s="94">
        <f t="shared" si="12"/>
        <v>9.1276420971264649E-4</v>
      </c>
      <c r="E413" s="92"/>
      <c r="F413" s="91"/>
      <c r="G413" s="91"/>
      <c r="H413" s="91"/>
      <c r="I413" s="91"/>
      <c r="J413" s="91"/>
      <c r="K413" s="91"/>
      <c r="L413" s="91"/>
      <c r="M413" s="91"/>
      <c r="N413" s="91"/>
      <c r="O413" s="91"/>
      <c r="P413" s="91"/>
      <c r="Q413" s="91"/>
      <c r="R413" s="91"/>
      <c r="S413" s="91"/>
      <c r="T413" s="91"/>
      <c r="U413" s="91"/>
      <c r="V413" s="91"/>
      <c r="W413" s="91"/>
      <c r="X413" s="91"/>
      <c r="Y413" s="91"/>
      <c r="Z413" s="91"/>
    </row>
    <row r="414" spans="1:26" ht="15.75" customHeight="1" x14ac:dyDescent="0.45">
      <c r="A414" s="95">
        <v>43769</v>
      </c>
      <c r="B414" s="91">
        <v>142.429993</v>
      </c>
      <c r="C414" s="91">
        <v>7050900</v>
      </c>
      <c r="D414" s="94">
        <f t="shared" si="12"/>
        <v>9.9985034747269719E-3</v>
      </c>
      <c r="E414" s="92"/>
      <c r="F414" s="91"/>
      <c r="G414" s="91"/>
      <c r="H414" s="91"/>
      <c r="I414" s="91"/>
      <c r="J414" s="91"/>
      <c r="K414" s="91"/>
      <c r="L414" s="91"/>
      <c r="M414" s="91"/>
      <c r="N414" s="91"/>
      <c r="O414" s="91"/>
      <c r="P414" s="91"/>
      <c r="Q414" s="91"/>
      <c r="R414" s="91"/>
      <c r="S414" s="91"/>
      <c r="T414" s="91"/>
      <c r="U414" s="91"/>
      <c r="V414" s="91"/>
      <c r="W414" s="91"/>
      <c r="X414" s="91"/>
      <c r="Y414" s="91"/>
      <c r="Z414" s="91"/>
    </row>
    <row r="415" spans="1:26" ht="15.75" customHeight="1" x14ac:dyDescent="0.45">
      <c r="A415" s="95">
        <v>43768</v>
      </c>
      <c r="B415" s="91">
        <v>141.020004</v>
      </c>
      <c r="C415" s="91">
        <v>6992900</v>
      </c>
      <c r="D415" s="94">
        <f t="shared" si="12"/>
        <v>5.4902245989305598E-3</v>
      </c>
      <c r="E415" s="92"/>
      <c r="F415" s="91"/>
      <c r="G415" s="91"/>
      <c r="H415" s="91"/>
      <c r="I415" s="91"/>
      <c r="J415" s="91"/>
      <c r="K415" s="91"/>
      <c r="L415" s="91"/>
      <c r="M415" s="91"/>
      <c r="N415" s="91"/>
      <c r="O415" s="91"/>
      <c r="P415" s="91"/>
      <c r="Q415" s="91"/>
      <c r="R415" s="91"/>
      <c r="S415" s="91"/>
      <c r="T415" s="91"/>
      <c r="U415" s="91"/>
      <c r="V415" s="91"/>
      <c r="W415" s="91"/>
      <c r="X415" s="91"/>
      <c r="Y415" s="91"/>
      <c r="Z415" s="91"/>
    </row>
    <row r="416" spans="1:26" ht="15.75" customHeight="1" x14ac:dyDescent="0.45">
      <c r="A416" s="95">
        <v>43767</v>
      </c>
      <c r="B416" s="91">
        <v>140.25</v>
      </c>
      <c r="C416" s="91">
        <v>3835400</v>
      </c>
      <c r="D416" s="94">
        <f t="shared" si="12"/>
        <v>-2.7730304520265925E-3</v>
      </c>
      <c r="E416" s="92"/>
      <c r="F416" s="91"/>
      <c r="G416" s="91"/>
      <c r="H416" s="91"/>
      <c r="I416" s="91"/>
      <c r="J416" s="91"/>
      <c r="K416" s="91"/>
      <c r="L416" s="91"/>
      <c r="M416" s="91"/>
      <c r="N416" s="91"/>
      <c r="O416" s="91"/>
      <c r="P416" s="91"/>
      <c r="Q416" s="91"/>
      <c r="R416" s="91"/>
      <c r="S416" s="91"/>
      <c r="T416" s="91"/>
      <c r="U416" s="91"/>
      <c r="V416" s="91"/>
      <c r="W416" s="91"/>
      <c r="X416" s="91"/>
      <c r="Y416" s="91"/>
      <c r="Z416" s="91"/>
    </row>
    <row r="417" spans="1:26" ht="15.75" customHeight="1" x14ac:dyDescent="0.45">
      <c r="A417" s="95">
        <v>43766</v>
      </c>
      <c r="B417" s="91">
        <v>140.63999899999999</v>
      </c>
      <c r="C417" s="91">
        <v>5442000</v>
      </c>
      <c r="D417" s="94">
        <f t="shared" si="12"/>
        <v>-8.600042234597316E-3</v>
      </c>
      <c r="E417" s="92"/>
      <c r="F417" s="91"/>
      <c r="G417" s="91"/>
      <c r="H417" s="91"/>
      <c r="I417" s="91"/>
      <c r="J417" s="91"/>
      <c r="K417" s="91"/>
      <c r="L417" s="91"/>
      <c r="M417" s="91"/>
      <c r="N417" s="91"/>
      <c r="O417" s="91"/>
      <c r="P417" s="91"/>
      <c r="Q417" s="91"/>
      <c r="R417" s="91"/>
      <c r="S417" s="91"/>
      <c r="T417" s="91"/>
      <c r="U417" s="91"/>
      <c r="V417" s="91"/>
      <c r="W417" s="91"/>
      <c r="X417" s="91"/>
      <c r="Y417" s="91"/>
      <c r="Z417" s="91"/>
    </row>
    <row r="418" spans="1:26" ht="15.75" customHeight="1" x14ac:dyDescent="0.45">
      <c r="A418" s="95">
        <v>43763</v>
      </c>
      <c r="B418" s="91">
        <v>141.86000100000001</v>
      </c>
      <c r="C418" s="91">
        <v>6011500</v>
      </c>
      <c r="D418" s="94">
        <f t="shared" si="12"/>
        <v>2.3316752796698204E-3</v>
      </c>
      <c r="E418" s="92"/>
      <c r="F418" s="91"/>
      <c r="G418" s="91"/>
      <c r="H418" s="91"/>
      <c r="I418" s="91"/>
      <c r="J418" s="91"/>
      <c r="K418" s="91"/>
      <c r="L418" s="91"/>
      <c r="M418" s="91"/>
      <c r="N418" s="91"/>
      <c r="O418" s="91"/>
      <c r="P418" s="91"/>
      <c r="Q418" s="91"/>
      <c r="R418" s="91"/>
      <c r="S418" s="91"/>
      <c r="T418" s="91"/>
      <c r="U418" s="91"/>
      <c r="V418" s="91"/>
      <c r="W418" s="91"/>
      <c r="X418" s="91"/>
      <c r="Y418" s="91"/>
      <c r="Z418" s="91"/>
    </row>
    <row r="419" spans="1:26" ht="15.75" customHeight="1" x14ac:dyDescent="0.45">
      <c r="A419" s="95">
        <v>43762</v>
      </c>
      <c r="B419" s="91">
        <v>141.529999</v>
      </c>
      <c r="C419" s="91">
        <v>6174800</v>
      </c>
      <c r="D419" s="94">
        <f t="shared" si="12"/>
        <v>7.1159183598941134E-3</v>
      </c>
      <c r="E419" s="92"/>
      <c r="F419" s="91"/>
      <c r="G419" s="91"/>
      <c r="H419" s="91"/>
      <c r="I419" s="91"/>
      <c r="J419" s="91"/>
      <c r="K419" s="91"/>
      <c r="L419" s="91"/>
      <c r="M419" s="91"/>
      <c r="N419" s="91"/>
      <c r="O419" s="91"/>
      <c r="P419" s="91"/>
      <c r="Q419" s="91"/>
      <c r="R419" s="91"/>
      <c r="S419" s="91"/>
      <c r="T419" s="91"/>
      <c r="U419" s="91"/>
      <c r="V419" s="91"/>
      <c r="W419" s="91"/>
      <c r="X419" s="91"/>
      <c r="Y419" s="91"/>
      <c r="Z419" s="91"/>
    </row>
    <row r="420" spans="1:26" ht="15.75" customHeight="1" x14ac:dyDescent="0.45">
      <c r="A420" s="95">
        <v>43761</v>
      </c>
      <c r="B420" s="91">
        <v>140.529999</v>
      </c>
      <c r="C420" s="91">
        <v>4155300</v>
      </c>
      <c r="D420" s="94">
        <f t="shared" si="12"/>
        <v>2.3537946295391077E-3</v>
      </c>
      <c r="E420" s="92"/>
      <c r="F420" s="91"/>
      <c r="G420" s="91"/>
      <c r="H420" s="91"/>
      <c r="I420" s="91"/>
      <c r="J420" s="91"/>
      <c r="K420" s="91"/>
      <c r="L420" s="91"/>
      <c r="M420" s="91"/>
      <c r="N420" s="91"/>
      <c r="O420" s="91"/>
      <c r="P420" s="91"/>
      <c r="Q420" s="91"/>
      <c r="R420" s="91"/>
      <c r="S420" s="91"/>
      <c r="T420" s="91"/>
      <c r="U420" s="91"/>
      <c r="V420" s="91"/>
      <c r="W420" s="91"/>
      <c r="X420" s="91"/>
      <c r="Y420" s="91"/>
      <c r="Z420" s="91"/>
    </row>
    <row r="421" spans="1:26" ht="15.75" customHeight="1" x14ac:dyDescent="0.45">
      <c r="A421" s="95">
        <v>43760</v>
      </c>
      <c r="B421" s="91">
        <v>140.199997</v>
      </c>
      <c r="C421" s="91">
        <v>3879700</v>
      </c>
      <c r="D421" s="94">
        <f t="shared" si="12"/>
        <v>2.9329996461191499E-3</v>
      </c>
      <c r="E421" s="92"/>
      <c r="F421" s="91"/>
      <c r="G421" s="91"/>
      <c r="H421" s="91"/>
      <c r="I421" s="91"/>
      <c r="J421" s="91"/>
      <c r="K421" s="91"/>
      <c r="L421" s="91"/>
      <c r="M421" s="91"/>
      <c r="N421" s="91"/>
      <c r="O421" s="91"/>
      <c r="P421" s="91"/>
      <c r="Q421" s="91"/>
      <c r="R421" s="91"/>
      <c r="S421" s="91"/>
      <c r="T421" s="91"/>
      <c r="U421" s="91"/>
      <c r="V421" s="91"/>
      <c r="W421" s="91"/>
      <c r="X421" s="91"/>
      <c r="Y421" s="91"/>
      <c r="Z421" s="91"/>
    </row>
    <row r="422" spans="1:26" ht="15.75" customHeight="1" x14ac:dyDescent="0.45">
      <c r="A422" s="95">
        <v>43759</v>
      </c>
      <c r="B422" s="91">
        <v>139.78999300000001</v>
      </c>
      <c r="C422" s="91">
        <v>8306200</v>
      </c>
      <c r="D422" s="94">
        <f t="shared" si="12"/>
        <v>-4.7701407276733443E-3</v>
      </c>
      <c r="E422" s="92"/>
      <c r="F422" s="91"/>
      <c r="G422" s="91"/>
      <c r="H422" s="91"/>
      <c r="I422" s="91"/>
      <c r="J422" s="91"/>
      <c r="K422" s="91"/>
      <c r="L422" s="91"/>
      <c r="M422" s="91"/>
      <c r="N422" s="91"/>
      <c r="O422" s="91"/>
      <c r="P422" s="91"/>
      <c r="Q422" s="91"/>
      <c r="R422" s="91"/>
      <c r="S422" s="91"/>
      <c r="T422" s="91"/>
      <c r="U422" s="91"/>
      <c r="V422" s="91"/>
      <c r="W422" s="91"/>
      <c r="X422" s="91"/>
      <c r="Y422" s="91"/>
      <c r="Z422" s="91"/>
    </row>
    <row r="423" spans="1:26" ht="15.75" customHeight="1" x14ac:dyDescent="0.45">
      <c r="A423" s="95">
        <v>43756</v>
      </c>
      <c r="B423" s="91">
        <v>140.46000699999999</v>
      </c>
      <c r="C423" s="91">
        <v>6416100</v>
      </c>
      <c r="D423" s="94">
        <f t="shared" si="12"/>
        <v>-1.0667377777774378E-3</v>
      </c>
      <c r="E423" s="92"/>
      <c r="F423" s="91"/>
      <c r="G423" s="91"/>
      <c r="H423" s="91"/>
      <c r="I423" s="91"/>
      <c r="J423" s="91"/>
      <c r="K423" s="91"/>
      <c r="L423" s="91"/>
      <c r="M423" s="91"/>
      <c r="N423" s="91"/>
      <c r="O423" s="91"/>
      <c r="P423" s="91"/>
      <c r="Q423" s="91"/>
      <c r="R423" s="91"/>
      <c r="S423" s="91"/>
      <c r="T423" s="91"/>
      <c r="U423" s="91"/>
      <c r="V423" s="91"/>
      <c r="W423" s="91"/>
      <c r="X423" s="91"/>
      <c r="Y423" s="91"/>
      <c r="Z423" s="91"/>
    </row>
    <row r="424" spans="1:26" ht="15.75" customHeight="1" x14ac:dyDescent="0.45">
      <c r="A424" s="95">
        <v>43755</v>
      </c>
      <c r="B424" s="91">
        <v>140.61000100000001</v>
      </c>
      <c r="C424" s="91">
        <v>6131000</v>
      </c>
      <c r="D424" s="94">
        <f t="shared" si="12"/>
        <v>1.4243785649348251E-3</v>
      </c>
      <c r="E424" s="92"/>
      <c r="F424" s="91"/>
      <c r="G424" s="91"/>
      <c r="H424" s="91"/>
      <c r="I424" s="91"/>
      <c r="J424" s="91"/>
      <c r="K424" s="91"/>
      <c r="L424" s="91"/>
      <c r="M424" s="91"/>
      <c r="N424" s="91"/>
      <c r="O424" s="91"/>
      <c r="P424" s="91"/>
      <c r="Q424" s="91"/>
      <c r="R424" s="91"/>
      <c r="S424" s="91"/>
      <c r="T424" s="91"/>
      <c r="U424" s="91"/>
      <c r="V424" s="91"/>
      <c r="W424" s="91"/>
      <c r="X424" s="91"/>
      <c r="Y424" s="91"/>
      <c r="Z424" s="91"/>
    </row>
    <row r="425" spans="1:26" ht="15.75" customHeight="1" x14ac:dyDescent="0.45">
      <c r="A425" s="95">
        <v>43754</v>
      </c>
      <c r="B425" s="91">
        <v>140.41000399999999</v>
      </c>
      <c r="C425" s="91">
        <v>10330300</v>
      </c>
      <c r="D425" s="94">
        <f t="shared" si="12"/>
        <v>5.7302699969179471E-3</v>
      </c>
      <c r="E425" s="92"/>
      <c r="F425" s="91"/>
      <c r="G425" s="91"/>
      <c r="H425" s="91"/>
      <c r="I425" s="91"/>
      <c r="J425" s="91"/>
      <c r="K425" s="91"/>
      <c r="L425" s="91"/>
      <c r="M425" s="91"/>
      <c r="N425" s="91"/>
      <c r="O425" s="91"/>
      <c r="P425" s="91"/>
      <c r="Q425" s="91"/>
      <c r="R425" s="91"/>
      <c r="S425" s="91"/>
      <c r="T425" s="91"/>
      <c r="U425" s="91"/>
      <c r="V425" s="91"/>
      <c r="W425" s="91"/>
      <c r="X425" s="91"/>
      <c r="Y425" s="91"/>
      <c r="Z425" s="91"/>
    </row>
    <row r="426" spans="1:26" ht="15.75" customHeight="1" x14ac:dyDescent="0.45">
      <c r="A426" s="95">
        <v>43753</v>
      </c>
      <c r="B426" s="91">
        <v>139.61000100000001</v>
      </c>
      <c r="C426" s="91">
        <v>9128300</v>
      </c>
      <c r="D426" s="94">
        <f t="shared" si="12"/>
        <v>-6.9705884336179746E-3</v>
      </c>
      <c r="E426" s="92"/>
      <c r="F426" s="91"/>
      <c r="G426" s="91"/>
      <c r="H426" s="91"/>
      <c r="I426" s="91"/>
      <c r="J426" s="91"/>
      <c r="K426" s="91"/>
      <c r="L426" s="91"/>
      <c r="M426" s="91"/>
      <c r="N426" s="91"/>
      <c r="O426" s="91"/>
      <c r="P426" s="91"/>
      <c r="Q426" s="91"/>
      <c r="R426" s="91"/>
      <c r="S426" s="91"/>
      <c r="T426" s="91"/>
      <c r="U426" s="91"/>
      <c r="V426" s="91"/>
      <c r="W426" s="91"/>
      <c r="X426" s="91"/>
      <c r="Y426" s="91"/>
      <c r="Z426" s="91"/>
    </row>
    <row r="427" spans="1:26" ht="15.75" customHeight="1" x14ac:dyDescent="0.45">
      <c r="A427" s="95">
        <v>43752</v>
      </c>
      <c r="B427" s="91">
        <v>140.58999600000001</v>
      </c>
      <c r="C427" s="91">
        <v>4006700</v>
      </c>
      <c r="D427" s="94">
        <f t="shared" si="12"/>
        <v>3.9991216453554301E-3</v>
      </c>
      <c r="E427" s="92"/>
      <c r="F427" s="91"/>
      <c r="G427" s="91"/>
      <c r="H427" s="91"/>
      <c r="I427" s="91"/>
      <c r="J427" s="91"/>
      <c r="K427" s="91"/>
      <c r="L427" s="91"/>
      <c r="M427" s="91"/>
      <c r="N427" s="91"/>
      <c r="O427" s="91"/>
      <c r="P427" s="91"/>
      <c r="Q427" s="91"/>
      <c r="R427" s="91"/>
      <c r="S427" s="91"/>
      <c r="T427" s="91"/>
      <c r="U427" s="91"/>
      <c r="V427" s="91"/>
      <c r="W427" s="91"/>
      <c r="X427" s="91"/>
      <c r="Y427" s="91"/>
      <c r="Z427" s="91"/>
    </row>
    <row r="428" spans="1:26" ht="15.75" customHeight="1" x14ac:dyDescent="0.45">
      <c r="A428" s="95">
        <v>43749</v>
      </c>
      <c r="B428" s="91">
        <v>140.029999</v>
      </c>
      <c r="C428" s="91">
        <v>11333400</v>
      </c>
      <c r="D428" s="94">
        <f t="shared" si="12"/>
        <v>-5.5393722823574576E-3</v>
      </c>
      <c r="E428" s="92"/>
      <c r="F428" s="91"/>
      <c r="G428" s="91"/>
      <c r="H428" s="91"/>
      <c r="I428" s="91"/>
      <c r="J428" s="91"/>
      <c r="K428" s="91"/>
      <c r="L428" s="91"/>
      <c r="M428" s="91"/>
      <c r="N428" s="91"/>
      <c r="O428" s="91"/>
      <c r="P428" s="91"/>
      <c r="Q428" s="91"/>
      <c r="R428" s="91"/>
      <c r="S428" s="91"/>
      <c r="T428" s="91"/>
      <c r="U428" s="91"/>
      <c r="V428" s="91"/>
      <c r="W428" s="91"/>
      <c r="X428" s="91"/>
      <c r="Y428" s="91"/>
      <c r="Z428" s="91"/>
    </row>
    <row r="429" spans="1:26" ht="15.75" customHeight="1" x14ac:dyDescent="0.45">
      <c r="A429" s="95">
        <v>43748</v>
      </c>
      <c r="B429" s="91">
        <v>140.80999800000001</v>
      </c>
      <c r="C429" s="91">
        <v>9301700</v>
      </c>
      <c r="D429" s="94">
        <f t="shared" si="12"/>
        <v>-8.7293556762543245E-3</v>
      </c>
      <c r="E429" s="92"/>
      <c r="F429" s="91"/>
      <c r="G429" s="91"/>
      <c r="H429" s="91"/>
      <c r="I429" s="91"/>
      <c r="J429" s="91"/>
      <c r="K429" s="91"/>
      <c r="L429" s="91"/>
      <c r="M429" s="91"/>
      <c r="N429" s="91"/>
      <c r="O429" s="91"/>
      <c r="P429" s="91"/>
      <c r="Q429" s="91"/>
      <c r="R429" s="91"/>
      <c r="S429" s="91"/>
      <c r="T429" s="91"/>
      <c r="U429" s="91"/>
      <c r="V429" s="91"/>
      <c r="W429" s="91"/>
      <c r="X429" s="91"/>
      <c r="Y429" s="91"/>
      <c r="Z429" s="91"/>
    </row>
    <row r="430" spans="1:26" ht="15.75" customHeight="1" x14ac:dyDescent="0.45">
      <c r="A430" s="95">
        <v>43747</v>
      </c>
      <c r="B430" s="91">
        <v>142.050003</v>
      </c>
      <c r="C430" s="91">
        <v>6927700</v>
      </c>
      <c r="D430" s="94">
        <f t="shared" si="12"/>
        <v>9.1604426319125132E-4</v>
      </c>
      <c r="E430" s="92"/>
      <c r="F430" s="91"/>
      <c r="G430" s="91"/>
      <c r="H430" s="91"/>
      <c r="I430" s="91"/>
      <c r="J430" s="91"/>
      <c r="K430" s="91"/>
      <c r="L430" s="91"/>
      <c r="M430" s="91"/>
      <c r="N430" s="91"/>
      <c r="O430" s="91"/>
      <c r="P430" s="91"/>
      <c r="Q430" s="91"/>
      <c r="R430" s="91"/>
      <c r="S430" s="91"/>
      <c r="T430" s="91"/>
      <c r="U430" s="91"/>
      <c r="V430" s="91"/>
      <c r="W430" s="91"/>
      <c r="X430" s="91"/>
      <c r="Y430" s="91"/>
      <c r="Z430" s="91"/>
    </row>
    <row r="431" spans="1:26" ht="15.75" customHeight="1" x14ac:dyDescent="0.45">
      <c r="A431" s="95">
        <v>43746</v>
      </c>
      <c r="B431" s="91">
        <v>141.91999799999999</v>
      </c>
      <c r="C431" s="91">
        <v>10428900</v>
      </c>
      <c r="D431" s="94">
        <f t="shared" si="12"/>
        <v>8.742597075235059E-3</v>
      </c>
      <c r="E431" s="92"/>
      <c r="F431" s="91"/>
      <c r="G431" s="91"/>
      <c r="H431" s="91"/>
      <c r="I431" s="91"/>
      <c r="J431" s="91"/>
      <c r="K431" s="91"/>
      <c r="L431" s="91"/>
      <c r="M431" s="91"/>
      <c r="N431" s="91"/>
      <c r="O431" s="91"/>
      <c r="P431" s="91"/>
      <c r="Q431" s="91"/>
      <c r="R431" s="91"/>
      <c r="S431" s="91"/>
      <c r="T431" s="91"/>
      <c r="U431" s="91"/>
      <c r="V431" s="91"/>
      <c r="W431" s="91"/>
      <c r="X431" s="91"/>
      <c r="Y431" s="91"/>
      <c r="Z431" s="91"/>
    </row>
    <row r="432" spans="1:26" ht="15.75" customHeight="1" x14ac:dyDescent="0.45">
      <c r="A432" s="95">
        <v>43745</v>
      </c>
      <c r="B432" s="91">
        <v>140.69000199999999</v>
      </c>
      <c r="C432" s="91">
        <v>6127200</v>
      </c>
      <c r="D432" s="94">
        <f t="shared" si="12"/>
        <v>-8.5270757657678331E-3</v>
      </c>
      <c r="E432" s="92"/>
      <c r="F432" s="91"/>
      <c r="G432" s="91"/>
      <c r="H432" s="91"/>
      <c r="I432" s="91"/>
      <c r="J432" s="91"/>
      <c r="K432" s="91"/>
      <c r="L432" s="91"/>
      <c r="M432" s="91"/>
      <c r="N432" s="91"/>
      <c r="O432" s="91"/>
      <c r="P432" s="91"/>
      <c r="Q432" s="91"/>
      <c r="R432" s="91"/>
      <c r="S432" s="91"/>
      <c r="T432" s="91"/>
      <c r="U432" s="91"/>
      <c r="V432" s="91"/>
      <c r="W432" s="91"/>
      <c r="X432" s="91"/>
      <c r="Y432" s="91"/>
      <c r="Z432" s="91"/>
    </row>
    <row r="433" spans="1:26" ht="15.75" customHeight="1" x14ac:dyDescent="0.45">
      <c r="A433" s="95">
        <v>43742</v>
      </c>
      <c r="B433" s="91">
        <v>141.89999399999999</v>
      </c>
      <c r="C433" s="91">
        <v>9651000</v>
      </c>
      <c r="D433" s="94">
        <f t="shared" si="12"/>
        <v>0</v>
      </c>
      <c r="E433" s="92"/>
      <c r="F433" s="91"/>
      <c r="G433" s="91"/>
      <c r="H433" s="91"/>
      <c r="I433" s="91"/>
      <c r="J433" s="91"/>
      <c r="K433" s="91"/>
      <c r="L433" s="91"/>
      <c r="M433" s="91"/>
      <c r="N433" s="91"/>
      <c r="O433" s="91"/>
      <c r="P433" s="91"/>
      <c r="Q433" s="91"/>
      <c r="R433" s="91"/>
      <c r="S433" s="91"/>
      <c r="T433" s="91"/>
      <c r="U433" s="91"/>
      <c r="V433" s="91"/>
      <c r="W433" s="91"/>
      <c r="X433" s="91"/>
      <c r="Y433" s="91"/>
      <c r="Z433" s="91"/>
    </row>
    <row r="434" spans="1:26" ht="15.75" customHeight="1" x14ac:dyDescent="0.45">
      <c r="A434" s="95">
        <v>43741</v>
      </c>
      <c r="B434" s="91">
        <v>141.89999399999999</v>
      </c>
      <c r="C434" s="91">
        <v>12396100</v>
      </c>
      <c r="D434" s="94">
        <f t="shared" si="12"/>
        <v>4.5306457783746978E-3</v>
      </c>
      <c r="E434" s="92"/>
      <c r="F434" s="91"/>
      <c r="G434" s="91"/>
      <c r="H434" s="91"/>
      <c r="I434" s="91"/>
      <c r="J434" s="91"/>
      <c r="K434" s="91"/>
      <c r="L434" s="91"/>
      <c r="M434" s="91"/>
      <c r="N434" s="91"/>
      <c r="O434" s="91"/>
      <c r="P434" s="91"/>
      <c r="Q434" s="91"/>
      <c r="R434" s="91"/>
      <c r="S434" s="91"/>
      <c r="T434" s="91"/>
      <c r="U434" s="91"/>
      <c r="V434" s="91"/>
      <c r="W434" s="91"/>
      <c r="X434" s="91"/>
      <c r="Y434" s="91"/>
      <c r="Z434" s="91"/>
    </row>
    <row r="435" spans="1:26" ht="15.75" customHeight="1" x14ac:dyDescent="0.45">
      <c r="A435" s="95">
        <v>43740</v>
      </c>
      <c r="B435" s="91">
        <v>141.259995</v>
      </c>
      <c r="C435" s="91">
        <v>11914300</v>
      </c>
      <c r="D435" s="94">
        <f t="shared" si="12"/>
        <v>1.1673637052437291E-2</v>
      </c>
      <c r="E435" s="92"/>
      <c r="F435" s="91"/>
      <c r="G435" s="91"/>
      <c r="H435" s="91"/>
      <c r="I435" s="91"/>
      <c r="J435" s="91"/>
      <c r="K435" s="91"/>
      <c r="L435" s="91"/>
      <c r="M435" s="91"/>
      <c r="N435" s="91"/>
      <c r="O435" s="91"/>
      <c r="P435" s="91"/>
      <c r="Q435" s="91"/>
      <c r="R435" s="91"/>
      <c r="S435" s="91"/>
      <c r="T435" s="91"/>
      <c r="U435" s="91"/>
      <c r="V435" s="91"/>
      <c r="W435" s="91"/>
      <c r="X435" s="91"/>
      <c r="Y435" s="91"/>
      <c r="Z435" s="91"/>
    </row>
    <row r="436" spans="1:26" ht="15.75" customHeight="1" x14ac:dyDescent="0.45">
      <c r="A436" s="95">
        <v>43739</v>
      </c>
      <c r="B436" s="91">
        <v>139.63000500000001</v>
      </c>
      <c r="C436" s="91">
        <v>12476200</v>
      </c>
      <c r="D436" s="94">
        <f t="shared" si="12"/>
        <v>5.4728165000654805E-3</v>
      </c>
      <c r="E436" s="92"/>
      <c r="F436" s="91"/>
      <c r="G436" s="91"/>
      <c r="H436" s="91"/>
      <c r="I436" s="91"/>
      <c r="J436" s="91"/>
      <c r="K436" s="91"/>
      <c r="L436" s="91"/>
      <c r="M436" s="91"/>
      <c r="N436" s="91"/>
      <c r="O436" s="91"/>
      <c r="P436" s="91"/>
      <c r="Q436" s="91"/>
      <c r="R436" s="91"/>
      <c r="S436" s="91"/>
      <c r="T436" s="91"/>
      <c r="U436" s="91"/>
      <c r="V436" s="91"/>
      <c r="W436" s="91"/>
      <c r="X436" s="91"/>
      <c r="Y436" s="91"/>
      <c r="Z436" s="91"/>
    </row>
    <row r="437" spans="1:26" ht="15.75" customHeight="1" x14ac:dyDescent="0.45">
      <c r="A437" s="95">
        <v>43738</v>
      </c>
      <c r="B437" s="91">
        <v>138.86999499999999</v>
      </c>
      <c r="C437" s="91">
        <v>15459100</v>
      </c>
      <c r="D437" s="94">
        <f t="shared" si="12"/>
        <v>-1.552532986708266E-2</v>
      </c>
      <c r="E437" s="92"/>
      <c r="F437" s="91"/>
      <c r="G437" s="91"/>
      <c r="H437" s="91"/>
      <c r="I437" s="91"/>
      <c r="J437" s="91"/>
      <c r="K437" s="91"/>
      <c r="L437" s="91"/>
      <c r="M437" s="91"/>
      <c r="N437" s="91"/>
      <c r="O437" s="91"/>
      <c r="P437" s="91"/>
      <c r="Q437" s="91"/>
      <c r="R437" s="91"/>
      <c r="S437" s="91"/>
      <c r="T437" s="91"/>
      <c r="U437" s="91"/>
      <c r="V437" s="91"/>
      <c r="W437" s="91"/>
      <c r="X437" s="91"/>
      <c r="Y437" s="91"/>
      <c r="Z437" s="91"/>
    </row>
    <row r="438" spans="1:26" ht="15.75" customHeight="1" x14ac:dyDescent="0.45">
      <c r="A438" s="95">
        <v>43735</v>
      </c>
      <c r="B438" s="91">
        <v>141.05999800000001</v>
      </c>
      <c r="C438" s="91">
        <v>9804200</v>
      </c>
      <c r="D438" s="94">
        <f t="shared" si="12"/>
        <v>-5.1484239793988529E-3</v>
      </c>
      <c r="E438" s="92"/>
      <c r="F438" s="91"/>
      <c r="G438" s="91"/>
      <c r="H438" s="91"/>
      <c r="I438" s="91"/>
      <c r="J438" s="91"/>
      <c r="K438" s="91"/>
      <c r="L438" s="91"/>
      <c r="M438" s="91"/>
      <c r="N438" s="91"/>
      <c r="O438" s="91"/>
      <c r="P438" s="91"/>
      <c r="Q438" s="91"/>
      <c r="R438" s="91"/>
      <c r="S438" s="91"/>
      <c r="T438" s="91"/>
      <c r="U438" s="91"/>
      <c r="V438" s="91"/>
      <c r="W438" s="91"/>
      <c r="X438" s="91"/>
      <c r="Y438" s="91"/>
      <c r="Z438" s="91"/>
    </row>
    <row r="439" spans="1:26" ht="15.75" customHeight="1" x14ac:dyDescent="0.45">
      <c r="A439" s="95">
        <v>43734</v>
      </c>
      <c r="B439" s="91">
        <v>141.78999300000001</v>
      </c>
      <c r="C439" s="91">
        <v>7984600</v>
      </c>
      <c r="D439" s="94">
        <f t="shared" si="12"/>
        <v>-2.820912320088409E-4</v>
      </c>
      <c r="E439" s="92"/>
      <c r="F439" s="91"/>
      <c r="G439" s="91"/>
      <c r="H439" s="91"/>
      <c r="I439" s="91"/>
      <c r="J439" s="91"/>
      <c r="K439" s="91"/>
      <c r="L439" s="91"/>
      <c r="M439" s="91"/>
      <c r="N439" s="91"/>
      <c r="O439" s="91"/>
      <c r="P439" s="91"/>
      <c r="Q439" s="91"/>
      <c r="R439" s="91"/>
      <c r="S439" s="91"/>
      <c r="T439" s="91"/>
      <c r="U439" s="91"/>
      <c r="V439" s="91"/>
      <c r="W439" s="91"/>
      <c r="X439" s="91"/>
      <c r="Y439" s="91"/>
      <c r="Z439" s="91"/>
    </row>
    <row r="440" spans="1:26" ht="15.75" customHeight="1" x14ac:dyDescent="0.45">
      <c r="A440" s="95">
        <v>43733</v>
      </c>
      <c r="B440" s="91">
        <v>141.83000200000001</v>
      </c>
      <c r="C440" s="91">
        <v>11648400</v>
      </c>
      <c r="D440" s="94">
        <f t="shared" si="12"/>
        <v>-1.8545381584159637E-2</v>
      </c>
      <c r="E440" s="92"/>
      <c r="F440" s="91"/>
      <c r="G440" s="91"/>
      <c r="H440" s="91"/>
      <c r="I440" s="91"/>
      <c r="J440" s="91"/>
      <c r="K440" s="91"/>
      <c r="L440" s="91"/>
      <c r="M440" s="91"/>
      <c r="N440" s="91"/>
      <c r="O440" s="91"/>
      <c r="P440" s="91"/>
      <c r="Q440" s="91"/>
      <c r="R440" s="91"/>
      <c r="S440" s="91"/>
      <c r="T440" s="91"/>
      <c r="U440" s="91"/>
      <c r="V440" s="91"/>
      <c r="W440" s="91"/>
      <c r="X440" s="91"/>
      <c r="Y440" s="91"/>
      <c r="Z440" s="91"/>
    </row>
    <row r="441" spans="1:26" ht="15.75" customHeight="1" x14ac:dyDescent="0.45">
      <c r="A441" s="95">
        <v>43732</v>
      </c>
      <c r="B441" s="91">
        <v>144.509995</v>
      </c>
      <c r="C441" s="91">
        <v>10576300</v>
      </c>
      <c r="D441" s="94">
        <f t="shared" si="12"/>
        <v>5.286921739130479E-3</v>
      </c>
      <c r="E441" s="92"/>
      <c r="F441" s="91"/>
      <c r="G441" s="91"/>
      <c r="H441" s="91"/>
      <c r="I441" s="91"/>
      <c r="J441" s="91"/>
      <c r="K441" s="91"/>
      <c r="L441" s="91"/>
      <c r="M441" s="91"/>
      <c r="N441" s="91"/>
      <c r="O441" s="91"/>
      <c r="P441" s="91"/>
      <c r="Q441" s="91"/>
      <c r="R441" s="91"/>
      <c r="S441" s="91"/>
      <c r="T441" s="91"/>
      <c r="U441" s="91"/>
      <c r="V441" s="91"/>
      <c r="W441" s="91"/>
      <c r="X441" s="91"/>
      <c r="Y441" s="91"/>
      <c r="Z441" s="91"/>
    </row>
    <row r="442" spans="1:26" ht="15.75" customHeight="1" x14ac:dyDescent="0.45">
      <c r="A442" s="95">
        <v>43731</v>
      </c>
      <c r="B442" s="91">
        <v>143.75</v>
      </c>
      <c r="C442" s="91">
        <v>9006500</v>
      </c>
      <c r="D442" s="94">
        <f t="shared" si="12"/>
        <v>5.5963834682697389E-3</v>
      </c>
      <c r="E442" s="92"/>
      <c r="F442" s="91"/>
      <c r="G442" s="91"/>
      <c r="H442" s="91"/>
      <c r="I442" s="91"/>
      <c r="J442" s="91"/>
      <c r="K442" s="91"/>
      <c r="L442" s="91"/>
      <c r="M442" s="91"/>
      <c r="N442" s="91"/>
      <c r="O442" s="91"/>
      <c r="P442" s="91"/>
      <c r="Q442" s="91"/>
      <c r="R442" s="91"/>
      <c r="S442" s="91"/>
      <c r="T442" s="91"/>
      <c r="U442" s="91"/>
      <c r="V442" s="91"/>
      <c r="W442" s="91"/>
      <c r="X442" s="91"/>
      <c r="Y442" s="91"/>
      <c r="Z442" s="91"/>
    </row>
    <row r="443" spans="1:26" ht="15.75" customHeight="1" x14ac:dyDescent="0.45">
      <c r="A443" s="95">
        <v>43728</v>
      </c>
      <c r="B443" s="91">
        <v>142.949997</v>
      </c>
      <c r="C443" s="91">
        <v>12110000</v>
      </c>
      <c r="D443" s="94">
        <f t="shared" si="12"/>
        <v>1.1820484228627359E-2</v>
      </c>
      <c r="E443" s="92"/>
      <c r="F443" s="91"/>
      <c r="G443" s="91"/>
      <c r="H443" s="91"/>
      <c r="I443" s="91"/>
      <c r="J443" s="91"/>
      <c r="K443" s="91"/>
      <c r="L443" s="91"/>
      <c r="M443" s="91"/>
      <c r="N443" s="91"/>
      <c r="O443" s="91"/>
      <c r="P443" s="91"/>
      <c r="Q443" s="91"/>
      <c r="R443" s="91"/>
      <c r="S443" s="91"/>
      <c r="T443" s="91"/>
      <c r="U443" s="91"/>
      <c r="V443" s="91"/>
      <c r="W443" s="91"/>
      <c r="X443" s="91"/>
      <c r="Y443" s="91"/>
      <c r="Z443" s="91"/>
    </row>
    <row r="444" spans="1:26" ht="15.75" customHeight="1" x14ac:dyDescent="0.45">
      <c r="A444" s="95">
        <v>43727</v>
      </c>
      <c r="B444" s="91">
        <v>141.279999</v>
      </c>
      <c r="C444" s="91">
        <v>8057400</v>
      </c>
      <c r="D444" s="94">
        <f t="shared" si="12"/>
        <v>4.0508277424788908E-3</v>
      </c>
      <c r="E444" s="92"/>
      <c r="F444" s="91"/>
      <c r="G444" s="91"/>
      <c r="H444" s="91"/>
      <c r="I444" s="91"/>
      <c r="J444" s="91"/>
      <c r="K444" s="91"/>
      <c r="L444" s="91"/>
      <c r="M444" s="91"/>
      <c r="N444" s="91"/>
      <c r="O444" s="91"/>
      <c r="P444" s="91"/>
      <c r="Q444" s="91"/>
      <c r="R444" s="91"/>
      <c r="S444" s="91"/>
      <c r="T444" s="91"/>
      <c r="U444" s="91"/>
      <c r="V444" s="91"/>
      <c r="W444" s="91"/>
      <c r="X444" s="91"/>
      <c r="Y444" s="91"/>
      <c r="Z444" s="91"/>
    </row>
    <row r="445" spans="1:26" ht="15.75" customHeight="1" x14ac:dyDescent="0.45">
      <c r="A445" s="95">
        <v>43726</v>
      </c>
      <c r="B445" s="91">
        <v>140.71000699999999</v>
      </c>
      <c r="C445" s="91">
        <v>15026300</v>
      </c>
      <c r="D445" s="94">
        <f t="shared" si="12"/>
        <v>-6.2853034059900947E-3</v>
      </c>
      <c r="E445" s="92"/>
      <c r="F445" s="91"/>
      <c r="G445" s="91"/>
      <c r="H445" s="91"/>
      <c r="I445" s="91"/>
      <c r="J445" s="91"/>
      <c r="K445" s="91"/>
      <c r="L445" s="91"/>
      <c r="M445" s="91"/>
      <c r="N445" s="91"/>
      <c r="O445" s="91"/>
      <c r="P445" s="91"/>
      <c r="Q445" s="91"/>
      <c r="R445" s="91"/>
      <c r="S445" s="91"/>
      <c r="T445" s="91"/>
      <c r="U445" s="91"/>
      <c r="V445" s="91"/>
      <c r="W445" s="91"/>
      <c r="X445" s="91"/>
      <c r="Y445" s="91"/>
      <c r="Z445" s="91"/>
    </row>
    <row r="446" spans="1:26" ht="15.75" customHeight="1" x14ac:dyDescent="0.45">
      <c r="A446" s="95">
        <v>43725</v>
      </c>
      <c r="B446" s="91">
        <v>141.60000600000001</v>
      </c>
      <c r="C446" s="91">
        <v>7010200</v>
      </c>
      <c r="D446" s="94">
        <f t="shared" si="12"/>
        <v>1.9813118180782574E-3</v>
      </c>
      <c r="E446" s="92"/>
      <c r="F446" s="91"/>
      <c r="G446" s="91"/>
      <c r="H446" s="91"/>
      <c r="I446" s="91"/>
      <c r="J446" s="91"/>
      <c r="K446" s="91"/>
      <c r="L446" s="91"/>
      <c r="M446" s="91"/>
      <c r="N446" s="91"/>
      <c r="O446" s="91"/>
      <c r="P446" s="91"/>
      <c r="Q446" s="91"/>
      <c r="R446" s="91"/>
      <c r="S446" s="91"/>
      <c r="T446" s="91"/>
      <c r="U446" s="91"/>
      <c r="V446" s="91"/>
      <c r="W446" s="91"/>
      <c r="X446" s="91"/>
      <c r="Y446" s="91"/>
      <c r="Z446" s="91"/>
    </row>
    <row r="447" spans="1:26" ht="15.75" customHeight="1" x14ac:dyDescent="0.45">
      <c r="A447" s="95">
        <v>43724</v>
      </c>
      <c r="B447" s="91">
        <v>141.320007</v>
      </c>
      <c r="C447" s="91">
        <v>8094600</v>
      </c>
      <c r="D447" s="94">
        <f t="shared" si="12"/>
        <v>8.3482914740617975E-3</v>
      </c>
      <c r="E447" s="92"/>
      <c r="F447" s="91"/>
      <c r="G447" s="91"/>
      <c r="H447" s="91"/>
      <c r="I447" s="91"/>
      <c r="J447" s="91"/>
      <c r="K447" s="91"/>
      <c r="L447" s="91"/>
      <c r="M447" s="91"/>
      <c r="N447" s="91"/>
      <c r="O447" s="91"/>
      <c r="P447" s="91"/>
      <c r="Q447" s="91"/>
      <c r="R447" s="91"/>
      <c r="S447" s="91"/>
      <c r="T447" s="91"/>
      <c r="U447" s="91"/>
      <c r="V447" s="91"/>
      <c r="W447" s="91"/>
      <c r="X447" s="91"/>
      <c r="Y447" s="91"/>
      <c r="Z447" s="91"/>
    </row>
    <row r="448" spans="1:26" ht="15.75" customHeight="1" x14ac:dyDescent="0.45">
      <c r="A448" s="95">
        <v>43721</v>
      </c>
      <c r="B448" s="91">
        <v>140.14999399999999</v>
      </c>
      <c r="C448" s="91">
        <v>13451700</v>
      </c>
      <c r="D448" s="94">
        <f t="shared" si="12"/>
        <v>-8.2791745120703863E-3</v>
      </c>
      <c r="E448" s="92"/>
      <c r="F448" s="91"/>
      <c r="G448" s="91"/>
      <c r="H448" s="91"/>
      <c r="I448" s="91"/>
      <c r="J448" s="91"/>
      <c r="K448" s="91"/>
      <c r="L448" s="91"/>
      <c r="M448" s="91"/>
      <c r="N448" s="91"/>
      <c r="O448" s="91"/>
      <c r="P448" s="91"/>
      <c r="Q448" s="91"/>
      <c r="R448" s="91"/>
      <c r="S448" s="91"/>
      <c r="T448" s="91"/>
      <c r="U448" s="91"/>
      <c r="V448" s="91"/>
      <c r="W448" s="91"/>
      <c r="X448" s="91"/>
      <c r="Y448" s="91"/>
      <c r="Z448" s="91"/>
    </row>
    <row r="449" spans="1:26" ht="15.75" customHeight="1" x14ac:dyDescent="0.45">
      <c r="A449" s="95">
        <v>43720</v>
      </c>
      <c r="B449" s="91">
        <v>141.320007</v>
      </c>
      <c r="C449" s="91">
        <v>12673700</v>
      </c>
      <c r="D449" s="94">
        <f t="shared" si="12"/>
        <v>2.0563568180980152E-3</v>
      </c>
      <c r="E449" s="92"/>
      <c r="F449" s="91"/>
      <c r="G449" s="91"/>
      <c r="H449" s="91"/>
      <c r="I449" s="91"/>
      <c r="J449" s="91"/>
      <c r="K449" s="91"/>
      <c r="L449" s="91"/>
      <c r="M449" s="91"/>
      <c r="N449" s="91"/>
      <c r="O449" s="91"/>
      <c r="P449" s="91"/>
      <c r="Q449" s="91"/>
      <c r="R449" s="91"/>
      <c r="S449" s="91"/>
      <c r="T449" s="91"/>
      <c r="U449" s="91"/>
      <c r="V449" s="91"/>
      <c r="W449" s="91"/>
      <c r="X449" s="91"/>
      <c r="Y449" s="91"/>
      <c r="Z449" s="91"/>
    </row>
    <row r="450" spans="1:26" ht="15.75" customHeight="1" x14ac:dyDescent="0.45">
      <c r="A450" s="95">
        <v>43719</v>
      </c>
      <c r="B450" s="91">
        <v>141.029999</v>
      </c>
      <c r="C450" s="91">
        <v>7453000</v>
      </c>
      <c r="D450" s="94">
        <f t="shared" ref="D450:D504" si="13">B450/B451-1</f>
        <v>6.0636755774414741E-3</v>
      </c>
      <c r="E450" s="92"/>
      <c r="F450" s="91"/>
      <c r="G450" s="91"/>
      <c r="H450" s="91"/>
      <c r="I450" s="91"/>
      <c r="J450" s="91"/>
      <c r="K450" s="91"/>
      <c r="L450" s="91"/>
      <c r="M450" s="91"/>
      <c r="N450" s="91"/>
      <c r="O450" s="91"/>
      <c r="P450" s="91"/>
      <c r="Q450" s="91"/>
      <c r="R450" s="91"/>
      <c r="S450" s="91"/>
      <c r="T450" s="91"/>
      <c r="U450" s="91"/>
      <c r="V450" s="91"/>
      <c r="W450" s="91"/>
      <c r="X450" s="91"/>
      <c r="Y450" s="91"/>
      <c r="Z450" s="91"/>
    </row>
    <row r="451" spans="1:26" ht="15.75" customHeight="1" x14ac:dyDescent="0.45">
      <c r="A451" s="95">
        <v>43718</v>
      </c>
      <c r="B451" s="91">
        <v>140.179993</v>
      </c>
      <c r="C451" s="91">
        <v>12629200</v>
      </c>
      <c r="D451" s="94">
        <f t="shared" si="13"/>
        <v>-8.5579320217690213E-3</v>
      </c>
      <c r="E451" s="92"/>
      <c r="F451" s="91"/>
      <c r="G451" s="91"/>
      <c r="H451" s="91"/>
      <c r="I451" s="91"/>
      <c r="J451" s="91"/>
      <c r="K451" s="91"/>
      <c r="L451" s="91"/>
      <c r="M451" s="91"/>
      <c r="N451" s="91"/>
      <c r="O451" s="91"/>
      <c r="P451" s="91"/>
      <c r="Q451" s="91"/>
      <c r="R451" s="91"/>
      <c r="S451" s="91"/>
      <c r="T451" s="91"/>
      <c r="U451" s="91"/>
      <c r="V451" s="91"/>
      <c r="W451" s="91"/>
      <c r="X451" s="91"/>
      <c r="Y451" s="91"/>
      <c r="Z451" s="91"/>
    </row>
    <row r="452" spans="1:26" ht="15.75" customHeight="1" x14ac:dyDescent="0.45">
      <c r="A452" s="95">
        <v>43717</v>
      </c>
      <c r="B452" s="91">
        <v>141.38999899999999</v>
      </c>
      <c r="C452" s="91">
        <v>11323800</v>
      </c>
      <c r="D452" s="94">
        <f t="shared" si="13"/>
        <v>-3.734491315311339E-3</v>
      </c>
      <c r="E452" s="92"/>
      <c r="F452" s="91"/>
      <c r="G452" s="91"/>
      <c r="H452" s="91"/>
      <c r="I452" s="91"/>
      <c r="J452" s="91"/>
      <c r="K452" s="91"/>
      <c r="L452" s="91"/>
      <c r="M452" s="91"/>
      <c r="N452" s="91"/>
      <c r="O452" s="91"/>
      <c r="P452" s="91"/>
      <c r="Q452" s="91"/>
      <c r="R452" s="91"/>
      <c r="S452" s="91"/>
      <c r="T452" s="91"/>
      <c r="U452" s="91"/>
      <c r="V452" s="91"/>
      <c r="W452" s="91"/>
      <c r="X452" s="91"/>
      <c r="Y452" s="91"/>
      <c r="Z452" s="91"/>
    </row>
    <row r="453" spans="1:26" ht="15.75" customHeight="1" x14ac:dyDescent="0.45">
      <c r="A453" s="95">
        <v>43714</v>
      </c>
      <c r="B453" s="91">
        <v>141.91999799999999</v>
      </c>
      <c r="C453" s="91">
        <v>14175200</v>
      </c>
      <c r="D453" s="94">
        <f t="shared" si="13"/>
        <v>-8.5231312597675579E-3</v>
      </c>
      <c r="E453" s="92"/>
      <c r="F453" s="91"/>
      <c r="G453" s="91"/>
      <c r="H453" s="91"/>
      <c r="I453" s="91"/>
      <c r="J453" s="91"/>
      <c r="K453" s="91"/>
      <c r="L453" s="91"/>
      <c r="M453" s="91"/>
      <c r="N453" s="91"/>
      <c r="O453" s="91"/>
      <c r="P453" s="91"/>
      <c r="Q453" s="91"/>
      <c r="R453" s="91"/>
      <c r="S453" s="91"/>
      <c r="T453" s="91"/>
      <c r="U453" s="91"/>
      <c r="V453" s="91"/>
      <c r="W453" s="91"/>
      <c r="X453" s="91"/>
      <c r="Y453" s="91"/>
      <c r="Z453" s="91"/>
    </row>
    <row r="454" spans="1:26" ht="15.75" customHeight="1" x14ac:dyDescent="0.45">
      <c r="A454" s="95">
        <v>43713</v>
      </c>
      <c r="B454" s="91">
        <v>143.13999899999999</v>
      </c>
      <c r="C454" s="91">
        <v>20293200</v>
      </c>
      <c r="D454" s="94">
        <f t="shared" si="13"/>
        <v>-2.4001124396532791E-2</v>
      </c>
      <c r="E454" s="92"/>
      <c r="F454" s="91"/>
      <c r="G454" s="91"/>
      <c r="H454" s="91"/>
      <c r="I454" s="91"/>
      <c r="J454" s="91"/>
      <c r="K454" s="91"/>
      <c r="L454" s="91"/>
      <c r="M454" s="91"/>
      <c r="N454" s="91"/>
      <c r="O454" s="91"/>
      <c r="P454" s="91"/>
      <c r="Q454" s="91"/>
      <c r="R454" s="91"/>
      <c r="S454" s="91"/>
      <c r="T454" s="91"/>
      <c r="U454" s="91"/>
      <c r="V454" s="91"/>
      <c r="W454" s="91"/>
      <c r="X454" s="91"/>
      <c r="Y454" s="91"/>
      <c r="Z454" s="91"/>
    </row>
    <row r="455" spans="1:26" ht="15.75" customHeight="1" x14ac:dyDescent="0.45">
      <c r="A455" s="95">
        <v>43712</v>
      </c>
      <c r="B455" s="91">
        <v>146.66000399999999</v>
      </c>
      <c r="C455" s="91">
        <v>11285900</v>
      </c>
      <c r="D455" s="94">
        <f t="shared" si="13"/>
        <v>6.2435951972554804E-3</v>
      </c>
      <c r="E455" s="92"/>
      <c r="F455" s="91"/>
      <c r="G455" s="91"/>
      <c r="H455" s="91"/>
      <c r="I455" s="91"/>
      <c r="J455" s="91"/>
      <c r="K455" s="91"/>
      <c r="L455" s="91"/>
      <c r="M455" s="91"/>
      <c r="N455" s="91"/>
      <c r="O455" s="91"/>
      <c r="P455" s="91"/>
      <c r="Q455" s="91"/>
      <c r="R455" s="91"/>
      <c r="S455" s="91"/>
      <c r="T455" s="91"/>
      <c r="U455" s="91"/>
      <c r="V455" s="91"/>
      <c r="W455" s="91"/>
      <c r="X455" s="91"/>
      <c r="Y455" s="91"/>
      <c r="Z455" s="91"/>
    </row>
    <row r="456" spans="1:26" ht="15.75" customHeight="1" x14ac:dyDescent="0.45">
      <c r="A456" s="95">
        <v>43711</v>
      </c>
      <c r="B456" s="91">
        <v>145.75</v>
      </c>
      <c r="C456" s="91">
        <v>15615200</v>
      </c>
      <c r="D456" s="94">
        <f t="shared" si="13"/>
        <v>1.3913043478260834E-2</v>
      </c>
      <c r="E456" s="92"/>
      <c r="F456" s="91"/>
      <c r="G456" s="91"/>
      <c r="H456" s="91"/>
      <c r="I456" s="91"/>
      <c r="J456" s="91"/>
      <c r="K456" s="91"/>
      <c r="L456" s="91"/>
      <c r="M456" s="91"/>
      <c r="N456" s="91"/>
      <c r="O456" s="91"/>
      <c r="P456" s="91"/>
      <c r="Q456" s="91"/>
      <c r="R456" s="91"/>
      <c r="S456" s="91"/>
      <c r="T456" s="91"/>
      <c r="U456" s="91"/>
      <c r="V456" s="91"/>
      <c r="W456" s="91"/>
      <c r="X456" s="91"/>
      <c r="Y456" s="91"/>
      <c r="Z456" s="91"/>
    </row>
    <row r="457" spans="1:26" ht="15.75" customHeight="1" x14ac:dyDescent="0.45">
      <c r="A457" s="95">
        <v>43707</v>
      </c>
      <c r="B457" s="91">
        <v>143.75</v>
      </c>
      <c r="C457" s="91">
        <v>9642200</v>
      </c>
      <c r="D457" s="94">
        <f t="shared" si="13"/>
        <v>-2.567270419347345E-3</v>
      </c>
      <c r="E457" s="92"/>
      <c r="F457" s="91"/>
      <c r="G457" s="91"/>
      <c r="H457" s="91"/>
      <c r="I457" s="91"/>
      <c r="J457" s="91"/>
      <c r="K457" s="91"/>
      <c r="L457" s="91"/>
      <c r="M457" s="91"/>
      <c r="N457" s="91"/>
      <c r="O457" s="91"/>
      <c r="P457" s="91"/>
      <c r="Q457" s="91"/>
      <c r="R457" s="91"/>
      <c r="S457" s="91"/>
      <c r="T457" s="91"/>
      <c r="U457" s="91"/>
      <c r="V457" s="91"/>
      <c r="W457" s="91"/>
      <c r="X457" s="91"/>
      <c r="Y457" s="91"/>
      <c r="Z457" s="91"/>
    </row>
    <row r="458" spans="1:26" ht="15.75" customHeight="1" x14ac:dyDescent="0.45">
      <c r="A458" s="95">
        <v>43706</v>
      </c>
      <c r="B458" s="91">
        <v>144.11999499999999</v>
      </c>
      <c r="C458" s="91">
        <v>14762500</v>
      </c>
      <c r="D458" s="94">
        <f t="shared" si="13"/>
        <v>-7.1645699320868061E-3</v>
      </c>
      <c r="E458" s="92"/>
      <c r="F458" s="91"/>
      <c r="G458" s="91"/>
      <c r="H458" s="91"/>
      <c r="I458" s="91"/>
      <c r="J458" s="91"/>
      <c r="K458" s="91"/>
      <c r="L458" s="91"/>
      <c r="M458" s="91"/>
      <c r="N458" s="91"/>
      <c r="O458" s="91"/>
      <c r="P458" s="91"/>
      <c r="Q458" s="91"/>
      <c r="R458" s="91"/>
      <c r="S458" s="91"/>
      <c r="T458" s="91"/>
      <c r="U458" s="91"/>
      <c r="V458" s="91"/>
      <c r="W458" s="91"/>
      <c r="X458" s="91"/>
      <c r="Y458" s="91"/>
      <c r="Z458" s="91"/>
    </row>
    <row r="459" spans="1:26" ht="15.75" customHeight="1" x14ac:dyDescent="0.45">
      <c r="A459" s="95">
        <v>43705</v>
      </c>
      <c r="B459" s="91">
        <v>145.16000399999999</v>
      </c>
      <c r="C459" s="91">
        <v>11452400</v>
      </c>
      <c r="D459" s="94">
        <f t="shared" si="13"/>
        <v>-2.8165348649054067E-3</v>
      </c>
      <c r="E459" s="92"/>
      <c r="F459" s="91"/>
      <c r="G459" s="91"/>
      <c r="H459" s="91"/>
      <c r="I459" s="91"/>
      <c r="J459" s="91"/>
      <c r="K459" s="91"/>
      <c r="L459" s="91"/>
      <c r="M459" s="91"/>
      <c r="N459" s="91"/>
      <c r="O459" s="91"/>
      <c r="P459" s="91"/>
      <c r="Q459" s="91"/>
      <c r="R459" s="91"/>
      <c r="S459" s="91"/>
      <c r="T459" s="91"/>
      <c r="U459" s="91"/>
      <c r="V459" s="91"/>
      <c r="W459" s="91"/>
      <c r="X459" s="91"/>
      <c r="Y459" s="91"/>
      <c r="Z459" s="91"/>
    </row>
    <row r="460" spans="1:26" ht="15.75" customHeight="1" x14ac:dyDescent="0.45">
      <c r="A460" s="95">
        <v>43704</v>
      </c>
      <c r="B460" s="91">
        <v>145.570007</v>
      </c>
      <c r="C460" s="91">
        <v>12844100</v>
      </c>
      <c r="D460" s="94">
        <f t="shared" si="13"/>
        <v>9.5707398630870966E-3</v>
      </c>
      <c r="E460" s="92"/>
      <c r="F460" s="91"/>
      <c r="G460" s="91"/>
      <c r="H460" s="91"/>
      <c r="I460" s="91"/>
      <c r="J460" s="91"/>
      <c r="K460" s="91"/>
      <c r="L460" s="91"/>
      <c r="M460" s="91"/>
      <c r="N460" s="91"/>
      <c r="O460" s="91"/>
      <c r="P460" s="91"/>
      <c r="Q460" s="91"/>
      <c r="R460" s="91"/>
      <c r="S460" s="91"/>
      <c r="T460" s="91"/>
      <c r="U460" s="91"/>
      <c r="V460" s="91"/>
      <c r="W460" s="91"/>
      <c r="X460" s="91"/>
      <c r="Y460" s="91"/>
      <c r="Z460" s="91"/>
    </row>
    <row r="461" spans="1:26" ht="15.75" customHeight="1" x14ac:dyDescent="0.45">
      <c r="A461" s="95">
        <v>43703</v>
      </c>
      <c r="B461" s="91">
        <v>144.19000199999999</v>
      </c>
      <c r="C461" s="91">
        <v>12195800</v>
      </c>
      <c r="D461" s="94">
        <f t="shared" si="13"/>
        <v>1.3875286313047575E-4</v>
      </c>
      <c r="E461" s="92"/>
      <c r="F461" s="91"/>
      <c r="G461" s="91"/>
      <c r="H461" s="91"/>
      <c r="I461" s="91"/>
      <c r="J461" s="91"/>
      <c r="K461" s="91"/>
      <c r="L461" s="91"/>
      <c r="M461" s="91"/>
      <c r="N461" s="91"/>
      <c r="O461" s="91"/>
      <c r="P461" s="91"/>
      <c r="Q461" s="91"/>
      <c r="R461" s="91"/>
      <c r="S461" s="91"/>
      <c r="T461" s="91"/>
      <c r="U461" s="91"/>
      <c r="V461" s="91"/>
      <c r="W461" s="91"/>
      <c r="X461" s="91"/>
      <c r="Y461" s="91"/>
      <c r="Z461" s="91"/>
    </row>
    <row r="462" spans="1:26" ht="15.75" customHeight="1" x14ac:dyDescent="0.45">
      <c r="A462" s="95">
        <v>43700</v>
      </c>
      <c r="B462" s="91">
        <v>144.16999799999999</v>
      </c>
      <c r="C462" s="91">
        <v>20282200</v>
      </c>
      <c r="D462" s="94">
        <f t="shared" si="13"/>
        <v>1.9589845244265103E-2</v>
      </c>
      <c r="E462" s="92"/>
      <c r="F462" s="91"/>
      <c r="G462" s="91"/>
      <c r="H462" s="91"/>
      <c r="I462" s="91"/>
      <c r="J462" s="91"/>
      <c r="K462" s="91"/>
      <c r="L462" s="91"/>
      <c r="M462" s="91"/>
      <c r="N462" s="91"/>
      <c r="O462" s="91"/>
      <c r="P462" s="91"/>
      <c r="Q462" s="91"/>
      <c r="R462" s="91"/>
      <c r="S462" s="91"/>
      <c r="T462" s="91"/>
      <c r="U462" s="91"/>
      <c r="V462" s="91"/>
      <c r="W462" s="91"/>
      <c r="X462" s="91"/>
      <c r="Y462" s="91"/>
      <c r="Z462" s="91"/>
    </row>
    <row r="463" spans="1:26" ht="15.75" customHeight="1" x14ac:dyDescent="0.45">
      <c r="A463" s="95">
        <v>43699</v>
      </c>
      <c r="B463" s="91">
        <v>141.39999399999999</v>
      </c>
      <c r="C463" s="91">
        <v>6846500</v>
      </c>
      <c r="D463" s="94">
        <f t="shared" si="13"/>
        <v>-2.539510529751432E-3</v>
      </c>
      <c r="E463" s="92"/>
      <c r="F463" s="91"/>
      <c r="G463" s="91"/>
      <c r="H463" s="91"/>
      <c r="I463" s="91"/>
      <c r="J463" s="91"/>
      <c r="K463" s="91"/>
      <c r="L463" s="91"/>
      <c r="M463" s="91"/>
      <c r="N463" s="91"/>
      <c r="O463" s="91"/>
      <c r="P463" s="91"/>
      <c r="Q463" s="91"/>
      <c r="R463" s="91"/>
      <c r="S463" s="91"/>
      <c r="T463" s="91"/>
      <c r="U463" s="91"/>
      <c r="V463" s="91"/>
      <c r="W463" s="91"/>
      <c r="X463" s="91"/>
      <c r="Y463" s="91"/>
      <c r="Z463" s="91"/>
    </row>
    <row r="464" spans="1:26" ht="15.75" customHeight="1" x14ac:dyDescent="0.45">
      <c r="A464" s="95">
        <v>43698</v>
      </c>
      <c r="B464" s="91">
        <v>141.759995</v>
      </c>
      <c r="C464" s="91">
        <v>8114700</v>
      </c>
      <c r="D464" s="94">
        <f t="shared" si="13"/>
        <v>-3.1644186614798731E-3</v>
      </c>
      <c r="E464" s="92"/>
      <c r="F464" s="91"/>
      <c r="G464" s="91"/>
      <c r="H464" s="91"/>
      <c r="I464" s="91"/>
      <c r="J464" s="91"/>
      <c r="K464" s="91"/>
      <c r="L464" s="91"/>
      <c r="M464" s="91"/>
      <c r="N464" s="91"/>
      <c r="O464" s="91"/>
      <c r="P464" s="91"/>
      <c r="Q464" s="91"/>
      <c r="R464" s="91"/>
      <c r="S464" s="91"/>
      <c r="T464" s="91"/>
      <c r="U464" s="91"/>
      <c r="V464" s="91"/>
      <c r="W464" s="91"/>
      <c r="X464" s="91"/>
      <c r="Y464" s="91"/>
      <c r="Z464" s="91"/>
    </row>
    <row r="465" spans="1:26" ht="15.75" customHeight="1" x14ac:dyDescent="0.45">
      <c r="A465" s="95">
        <v>43697</v>
      </c>
      <c r="B465" s="91">
        <v>142.21000699999999</v>
      </c>
      <c r="C465" s="91">
        <v>7478500</v>
      </c>
      <c r="D465" s="94">
        <f t="shared" si="13"/>
        <v>7.7953794359335582E-3</v>
      </c>
      <c r="E465" s="92"/>
      <c r="F465" s="91"/>
      <c r="G465" s="91"/>
      <c r="H465" s="91"/>
      <c r="I465" s="91"/>
      <c r="J465" s="91"/>
      <c r="K465" s="91"/>
      <c r="L465" s="91"/>
      <c r="M465" s="91"/>
      <c r="N465" s="91"/>
      <c r="O465" s="91"/>
      <c r="P465" s="91"/>
      <c r="Q465" s="91"/>
      <c r="R465" s="91"/>
      <c r="S465" s="91"/>
      <c r="T465" s="91"/>
      <c r="U465" s="91"/>
      <c r="V465" s="91"/>
      <c r="W465" s="91"/>
      <c r="X465" s="91"/>
      <c r="Y465" s="91"/>
      <c r="Z465" s="91"/>
    </row>
    <row r="466" spans="1:26" ht="15.75" customHeight="1" x14ac:dyDescent="0.45">
      <c r="A466" s="95">
        <v>43696</v>
      </c>
      <c r="B466" s="91">
        <v>141.11000100000001</v>
      </c>
      <c r="C466" s="91">
        <v>10552700</v>
      </c>
      <c r="D466" s="94">
        <f t="shared" si="13"/>
        <v>-1.1696302084999943E-2</v>
      </c>
      <c r="E466" s="92"/>
      <c r="F466" s="91"/>
      <c r="G466" s="91"/>
      <c r="H466" s="91"/>
      <c r="I466" s="91"/>
      <c r="J466" s="91"/>
      <c r="K466" s="91"/>
      <c r="L466" s="91"/>
      <c r="M466" s="91"/>
      <c r="N466" s="91"/>
      <c r="O466" s="91"/>
      <c r="P466" s="91"/>
      <c r="Q466" s="91"/>
      <c r="R466" s="91"/>
      <c r="S466" s="91"/>
      <c r="T466" s="91"/>
      <c r="U466" s="91"/>
      <c r="V466" s="91"/>
      <c r="W466" s="91"/>
      <c r="X466" s="91"/>
      <c r="Y466" s="91"/>
      <c r="Z466" s="91"/>
    </row>
    <row r="467" spans="1:26" ht="15.75" customHeight="1" x14ac:dyDescent="0.45">
      <c r="A467" s="95">
        <v>43693</v>
      </c>
      <c r="B467" s="91">
        <v>142.779999</v>
      </c>
      <c r="C467" s="91">
        <v>11728800</v>
      </c>
      <c r="D467" s="94">
        <f t="shared" si="13"/>
        <v>-6.4022130772903862E-3</v>
      </c>
      <c r="E467" s="92"/>
      <c r="F467" s="91"/>
      <c r="G467" s="91"/>
      <c r="H467" s="91"/>
      <c r="I467" s="91"/>
      <c r="J467" s="91"/>
      <c r="K467" s="91"/>
      <c r="L467" s="91"/>
      <c r="M467" s="91"/>
      <c r="N467" s="91"/>
      <c r="O467" s="91"/>
      <c r="P467" s="91"/>
      <c r="Q467" s="91"/>
      <c r="R467" s="91"/>
      <c r="S467" s="91"/>
      <c r="T467" s="91"/>
      <c r="U467" s="91"/>
      <c r="V467" s="91"/>
      <c r="W467" s="91"/>
      <c r="X467" s="91"/>
      <c r="Y467" s="91"/>
      <c r="Z467" s="91"/>
    </row>
    <row r="468" spans="1:26" ht="15.75" customHeight="1" x14ac:dyDescent="0.45">
      <c r="A468" s="95">
        <v>43692</v>
      </c>
      <c r="B468" s="91">
        <v>143.699997</v>
      </c>
      <c r="C468" s="91">
        <v>13467800</v>
      </c>
      <c r="D468" s="94">
        <f t="shared" si="13"/>
        <v>6.6549702276708089E-3</v>
      </c>
      <c r="E468" s="92"/>
      <c r="F468" s="91"/>
      <c r="G468" s="91"/>
      <c r="H468" s="91"/>
      <c r="I468" s="91"/>
      <c r="J468" s="91"/>
      <c r="K468" s="91"/>
      <c r="L468" s="91"/>
      <c r="M468" s="91"/>
      <c r="N468" s="91"/>
      <c r="O468" s="91"/>
      <c r="P468" s="91"/>
      <c r="Q468" s="91"/>
      <c r="R468" s="91"/>
      <c r="S468" s="91"/>
      <c r="T468" s="91"/>
      <c r="U468" s="91"/>
      <c r="V468" s="91"/>
      <c r="W468" s="91"/>
      <c r="X468" s="91"/>
      <c r="Y468" s="91"/>
      <c r="Z468" s="91"/>
    </row>
    <row r="469" spans="1:26" ht="15.75" customHeight="1" x14ac:dyDescent="0.45">
      <c r="A469" s="95">
        <v>43691</v>
      </c>
      <c r="B469" s="91">
        <v>142.75</v>
      </c>
      <c r="C469" s="91">
        <v>20672900</v>
      </c>
      <c r="D469" s="94">
        <f t="shared" si="13"/>
        <v>6.8415926565212892E-3</v>
      </c>
      <c r="E469" s="92"/>
      <c r="F469" s="91"/>
      <c r="G469" s="91"/>
      <c r="H469" s="91"/>
      <c r="I469" s="91"/>
      <c r="J469" s="91"/>
      <c r="K469" s="91"/>
      <c r="L469" s="91"/>
      <c r="M469" s="91"/>
      <c r="N469" s="91"/>
      <c r="O469" s="91"/>
      <c r="P469" s="91"/>
      <c r="Q469" s="91"/>
      <c r="R469" s="91"/>
      <c r="S469" s="91"/>
      <c r="T469" s="91"/>
      <c r="U469" s="91"/>
      <c r="V469" s="91"/>
      <c r="W469" s="91"/>
      <c r="X469" s="91"/>
      <c r="Y469" s="91"/>
      <c r="Z469" s="91"/>
    </row>
    <row r="470" spans="1:26" ht="15.75" customHeight="1" x14ac:dyDescent="0.45">
      <c r="A470" s="95">
        <v>43690</v>
      </c>
      <c r="B470" s="91">
        <v>141.779999</v>
      </c>
      <c r="C470" s="91">
        <v>29842800</v>
      </c>
      <c r="D470" s="94">
        <f t="shared" si="13"/>
        <v>-5.9595174241212634E-3</v>
      </c>
      <c r="E470" s="92"/>
      <c r="F470" s="91"/>
      <c r="G470" s="91"/>
      <c r="H470" s="91"/>
      <c r="I470" s="91"/>
      <c r="J470" s="91"/>
      <c r="K470" s="91"/>
      <c r="L470" s="91"/>
      <c r="M470" s="91"/>
      <c r="N470" s="91"/>
      <c r="O470" s="91"/>
      <c r="P470" s="91"/>
      <c r="Q470" s="91"/>
      <c r="R470" s="91"/>
      <c r="S470" s="91"/>
      <c r="T470" s="91"/>
      <c r="U470" s="91"/>
      <c r="V470" s="91"/>
      <c r="W470" s="91"/>
      <c r="X470" s="91"/>
      <c r="Y470" s="91"/>
      <c r="Z470" s="91"/>
    </row>
    <row r="471" spans="1:26" ht="15.75" customHeight="1" x14ac:dyDescent="0.45">
      <c r="A471" s="95">
        <v>43689</v>
      </c>
      <c r="B471" s="91">
        <v>142.63000500000001</v>
      </c>
      <c r="C471" s="91">
        <v>15264000</v>
      </c>
      <c r="D471" s="94">
        <f t="shared" si="13"/>
        <v>9.6984995645794658E-3</v>
      </c>
      <c r="E471" s="92"/>
      <c r="F471" s="91"/>
      <c r="G471" s="91"/>
      <c r="H471" s="91"/>
      <c r="I471" s="91"/>
      <c r="J471" s="91"/>
      <c r="K471" s="91"/>
      <c r="L471" s="91"/>
      <c r="M471" s="91"/>
      <c r="N471" s="91"/>
      <c r="O471" s="91"/>
      <c r="P471" s="91"/>
      <c r="Q471" s="91"/>
      <c r="R471" s="91"/>
      <c r="S471" s="91"/>
      <c r="T471" s="91"/>
      <c r="U471" s="91"/>
      <c r="V471" s="91"/>
      <c r="W471" s="91"/>
      <c r="X471" s="91"/>
      <c r="Y471" s="91"/>
      <c r="Z471" s="91"/>
    </row>
    <row r="472" spans="1:26" ht="15.75" customHeight="1" x14ac:dyDescent="0.45">
      <c r="A472" s="95">
        <v>43686</v>
      </c>
      <c r="B472" s="91">
        <v>141.259995</v>
      </c>
      <c r="C472" s="91">
        <v>9485900</v>
      </c>
      <c r="D472" s="94">
        <f t="shared" si="13"/>
        <v>-3.3161716874668956E-3</v>
      </c>
      <c r="E472" s="92"/>
      <c r="F472" s="91"/>
      <c r="G472" s="91"/>
      <c r="H472" s="91"/>
      <c r="I472" s="91"/>
      <c r="J472" s="91"/>
      <c r="K472" s="91"/>
      <c r="L472" s="91"/>
      <c r="M472" s="91"/>
      <c r="N472" s="91"/>
      <c r="O472" s="91"/>
      <c r="P472" s="91"/>
      <c r="Q472" s="91"/>
      <c r="R472" s="91"/>
      <c r="S472" s="91"/>
      <c r="T472" s="91"/>
      <c r="U472" s="91"/>
      <c r="V472" s="91"/>
      <c r="W472" s="91"/>
      <c r="X472" s="91"/>
      <c r="Y472" s="91"/>
      <c r="Z472" s="91"/>
    </row>
    <row r="473" spans="1:26" ht="15.75" customHeight="1" x14ac:dyDescent="0.45">
      <c r="A473" s="95">
        <v>43685</v>
      </c>
      <c r="B473" s="91">
        <v>141.729996</v>
      </c>
      <c r="C473" s="91">
        <v>13108600</v>
      </c>
      <c r="D473" s="94">
        <f t="shared" si="13"/>
        <v>5.0346899720694616E-3</v>
      </c>
      <c r="E473" s="92"/>
      <c r="F473" s="91"/>
      <c r="G473" s="91"/>
      <c r="H473" s="91"/>
      <c r="I473" s="91"/>
      <c r="J473" s="91"/>
      <c r="K473" s="91"/>
      <c r="L473" s="91"/>
      <c r="M473" s="91"/>
      <c r="N473" s="91"/>
      <c r="O473" s="91"/>
      <c r="P473" s="91"/>
      <c r="Q473" s="91"/>
      <c r="R473" s="91"/>
      <c r="S473" s="91"/>
      <c r="T473" s="91"/>
      <c r="U473" s="91"/>
      <c r="V473" s="91"/>
      <c r="W473" s="91"/>
      <c r="X473" s="91"/>
      <c r="Y473" s="91"/>
      <c r="Z473" s="91"/>
    </row>
    <row r="474" spans="1:26" ht="15.75" customHeight="1" x14ac:dyDescent="0.45">
      <c r="A474" s="95">
        <v>43684</v>
      </c>
      <c r="B474" s="91">
        <v>141.020004</v>
      </c>
      <c r="C474" s="91">
        <v>26671100</v>
      </c>
      <c r="D474" s="94">
        <f t="shared" si="13"/>
        <v>1.5189690729546124E-2</v>
      </c>
      <c r="E474" s="92"/>
      <c r="F474" s="91"/>
      <c r="G474" s="91"/>
      <c r="H474" s="91"/>
      <c r="I474" s="91"/>
      <c r="J474" s="91"/>
      <c r="K474" s="91"/>
      <c r="L474" s="91"/>
      <c r="M474" s="91"/>
      <c r="N474" s="91"/>
      <c r="O474" s="91"/>
      <c r="P474" s="91"/>
      <c r="Q474" s="91"/>
      <c r="R474" s="91"/>
      <c r="S474" s="91"/>
      <c r="T474" s="91"/>
      <c r="U474" s="91"/>
      <c r="V474" s="91"/>
      <c r="W474" s="91"/>
      <c r="X474" s="91"/>
      <c r="Y474" s="91"/>
      <c r="Z474" s="91"/>
    </row>
    <row r="475" spans="1:26" ht="15.75" customHeight="1" x14ac:dyDescent="0.45">
      <c r="A475" s="95">
        <v>43683</v>
      </c>
      <c r="B475" s="91">
        <v>138.91000399999999</v>
      </c>
      <c r="C475" s="91">
        <v>9471200</v>
      </c>
      <c r="D475" s="94">
        <f t="shared" si="13"/>
        <v>8.1283914427658921E-3</v>
      </c>
      <c r="E475" s="92"/>
      <c r="F475" s="91"/>
      <c r="G475" s="91"/>
      <c r="H475" s="91"/>
      <c r="I475" s="91"/>
      <c r="J475" s="91"/>
      <c r="K475" s="91"/>
      <c r="L475" s="91"/>
      <c r="M475" s="91"/>
      <c r="N475" s="91"/>
      <c r="O475" s="91"/>
      <c r="P475" s="91"/>
      <c r="Q475" s="91"/>
      <c r="R475" s="91"/>
      <c r="S475" s="91"/>
      <c r="T475" s="91"/>
      <c r="U475" s="91"/>
      <c r="V475" s="91"/>
      <c r="W475" s="91"/>
      <c r="X475" s="91"/>
      <c r="Y475" s="91"/>
      <c r="Z475" s="91"/>
    </row>
    <row r="476" spans="1:26" ht="15.75" customHeight="1" x14ac:dyDescent="0.45">
      <c r="A476" s="95">
        <v>43682</v>
      </c>
      <c r="B476" s="91">
        <v>137.78999300000001</v>
      </c>
      <c r="C476" s="91">
        <v>17519800</v>
      </c>
      <c r="D476" s="94">
        <f t="shared" si="13"/>
        <v>1.3981853072204453E-2</v>
      </c>
      <c r="E476" s="92"/>
      <c r="F476" s="91"/>
      <c r="G476" s="91"/>
      <c r="H476" s="91"/>
      <c r="I476" s="91"/>
      <c r="J476" s="91"/>
      <c r="K476" s="91"/>
      <c r="L476" s="91"/>
      <c r="M476" s="91"/>
      <c r="N476" s="91"/>
      <c r="O476" s="91"/>
      <c r="P476" s="91"/>
      <c r="Q476" s="91"/>
      <c r="R476" s="91"/>
      <c r="S476" s="91"/>
      <c r="T476" s="91"/>
      <c r="U476" s="91"/>
      <c r="V476" s="91"/>
      <c r="W476" s="91"/>
      <c r="X476" s="91"/>
      <c r="Y476" s="91"/>
      <c r="Z476" s="91"/>
    </row>
    <row r="477" spans="1:26" ht="15.75" customHeight="1" x14ac:dyDescent="0.45">
      <c r="A477" s="95">
        <v>43679</v>
      </c>
      <c r="B477" s="91">
        <v>135.88999899999999</v>
      </c>
      <c r="C477" s="91">
        <v>13753200</v>
      </c>
      <c r="D477" s="94">
        <f t="shared" si="13"/>
        <v>-3.8120737830928952E-3</v>
      </c>
      <c r="E477" s="92"/>
      <c r="F477" s="91"/>
      <c r="G477" s="91"/>
      <c r="H477" s="91"/>
      <c r="I477" s="91"/>
      <c r="J477" s="91"/>
      <c r="K477" s="91"/>
      <c r="L477" s="91"/>
      <c r="M477" s="91"/>
      <c r="N477" s="91"/>
      <c r="O477" s="91"/>
      <c r="P477" s="91"/>
      <c r="Q477" s="91"/>
      <c r="R477" s="91"/>
      <c r="S477" s="91"/>
      <c r="T477" s="91"/>
      <c r="U477" s="91"/>
      <c r="V477" s="91"/>
      <c r="W477" s="91"/>
      <c r="X477" s="91"/>
      <c r="Y477" s="91"/>
      <c r="Z477" s="91"/>
    </row>
    <row r="478" spans="1:26" ht="15.75" customHeight="1" x14ac:dyDescent="0.45">
      <c r="A478" s="95">
        <v>43678</v>
      </c>
      <c r="B478" s="91">
        <v>136.41000399999999</v>
      </c>
      <c r="C478" s="91">
        <v>27719800</v>
      </c>
      <c r="D478" s="94">
        <f t="shared" si="13"/>
        <v>2.4022196770847604E-2</v>
      </c>
      <c r="E478" s="92"/>
      <c r="F478" s="91"/>
      <c r="G478" s="91"/>
      <c r="H478" s="91"/>
      <c r="I478" s="91"/>
      <c r="J478" s="91"/>
      <c r="K478" s="91"/>
      <c r="L478" s="91"/>
      <c r="M478" s="91"/>
      <c r="N478" s="91"/>
      <c r="O478" s="91"/>
      <c r="P478" s="91"/>
      <c r="Q478" s="91"/>
      <c r="R478" s="91"/>
      <c r="S478" s="91"/>
      <c r="T478" s="91"/>
      <c r="U478" s="91"/>
      <c r="V478" s="91"/>
      <c r="W478" s="91"/>
      <c r="X478" s="91"/>
      <c r="Y478" s="91"/>
      <c r="Z478" s="91"/>
    </row>
    <row r="479" spans="1:26" ht="15.75" customHeight="1" x14ac:dyDescent="0.45">
      <c r="A479" s="95">
        <v>43677</v>
      </c>
      <c r="B479" s="91">
        <v>133.21000699999999</v>
      </c>
      <c r="C479" s="91">
        <v>18797200</v>
      </c>
      <c r="D479" s="94">
        <f t="shared" si="13"/>
        <v>-1.3112972680781598E-2</v>
      </c>
      <c r="E479" s="92"/>
      <c r="F479" s="91"/>
      <c r="G479" s="91"/>
      <c r="H479" s="91"/>
      <c r="I479" s="91"/>
      <c r="J479" s="91"/>
      <c r="K479" s="91"/>
      <c r="L479" s="91"/>
      <c r="M479" s="91"/>
      <c r="N479" s="91"/>
      <c r="O479" s="91"/>
      <c r="P479" s="91"/>
      <c r="Q479" s="91"/>
      <c r="R479" s="91"/>
      <c r="S479" s="91"/>
      <c r="T479" s="91"/>
      <c r="U479" s="91"/>
      <c r="V479" s="91"/>
      <c r="W479" s="91"/>
      <c r="X479" s="91"/>
      <c r="Y479" s="91"/>
      <c r="Z479" s="91"/>
    </row>
    <row r="480" spans="1:26" ht="15.75" customHeight="1" x14ac:dyDescent="0.45">
      <c r="A480" s="95">
        <v>43676</v>
      </c>
      <c r="B480" s="91">
        <v>134.979996</v>
      </c>
      <c r="C480" s="91">
        <v>9458700</v>
      </c>
      <c r="D480" s="94">
        <f t="shared" si="13"/>
        <v>3.3449565401393322E-3</v>
      </c>
      <c r="E480" s="92"/>
      <c r="F480" s="91"/>
      <c r="G480" s="91"/>
      <c r="H480" s="91"/>
      <c r="I480" s="91"/>
      <c r="J480" s="91"/>
      <c r="K480" s="91"/>
      <c r="L480" s="91"/>
      <c r="M480" s="91"/>
      <c r="N480" s="91"/>
      <c r="O480" s="91"/>
      <c r="P480" s="91"/>
      <c r="Q480" s="91"/>
      <c r="R480" s="91"/>
      <c r="S480" s="91"/>
      <c r="T480" s="91"/>
      <c r="U480" s="91"/>
      <c r="V480" s="91"/>
      <c r="W480" s="91"/>
      <c r="X480" s="91"/>
      <c r="Y480" s="91"/>
      <c r="Z480" s="91"/>
    </row>
    <row r="481" spans="1:26" ht="15.75" customHeight="1" x14ac:dyDescent="0.45">
      <c r="A481" s="95">
        <v>43675</v>
      </c>
      <c r="B481" s="91">
        <v>134.529999</v>
      </c>
      <c r="C481" s="91">
        <v>9162400</v>
      </c>
      <c r="D481" s="94">
        <f t="shared" si="13"/>
        <v>6.6596827795548652E-3</v>
      </c>
      <c r="E481" s="92"/>
      <c r="F481" s="91"/>
      <c r="G481" s="91"/>
      <c r="H481" s="91"/>
      <c r="I481" s="91"/>
      <c r="J481" s="91"/>
      <c r="K481" s="91"/>
      <c r="L481" s="91"/>
      <c r="M481" s="91"/>
      <c r="N481" s="91"/>
      <c r="O481" s="91"/>
      <c r="P481" s="91"/>
      <c r="Q481" s="91"/>
      <c r="R481" s="91"/>
      <c r="S481" s="91"/>
      <c r="T481" s="91"/>
      <c r="U481" s="91"/>
      <c r="V481" s="91"/>
      <c r="W481" s="91"/>
      <c r="X481" s="91"/>
      <c r="Y481" s="91"/>
      <c r="Z481" s="91"/>
    </row>
    <row r="482" spans="1:26" ht="15.75" customHeight="1" x14ac:dyDescent="0.45">
      <c r="A482" s="95">
        <v>43672</v>
      </c>
      <c r="B482" s="91">
        <v>133.63999899999999</v>
      </c>
      <c r="C482" s="91">
        <v>6249900</v>
      </c>
      <c r="D482" s="94">
        <f t="shared" si="13"/>
        <v>1.6489357165183627E-3</v>
      </c>
      <c r="E482" s="92"/>
      <c r="F482" s="91"/>
      <c r="G482" s="91"/>
      <c r="H482" s="91"/>
      <c r="I482" s="91"/>
      <c r="J482" s="91"/>
      <c r="K482" s="91"/>
      <c r="L482" s="91"/>
      <c r="M482" s="91"/>
      <c r="N482" s="91"/>
      <c r="O482" s="91"/>
      <c r="P482" s="91"/>
      <c r="Q482" s="91"/>
      <c r="R482" s="91"/>
      <c r="S482" s="91"/>
      <c r="T482" s="91"/>
      <c r="U482" s="91"/>
      <c r="V482" s="91"/>
      <c r="W482" s="91"/>
      <c r="X482" s="91"/>
      <c r="Y482" s="91"/>
      <c r="Z482" s="91"/>
    </row>
    <row r="483" spans="1:26" ht="15.75" customHeight="1" x14ac:dyDescent="0.45">
      <c r="A483" s="95">
        <v>43671</v>
      </c>
      <c r="B483" s="91">
        <v>133.41999799999999</v>
      </c>
      <c r="C483" s="91">
        <v>11708200</v>
      </c>
      <c r="D483" s="94">
        <f t="shared" si="13"/>
        <v>-7.0700084494309534E-3</v>
      </c>
      <c r="E483" s="92"/>
      <c r="F483" s="91"/>
      <c r="G483" s="91"/>
      <c r="H483" s="91"/>
      <c r="I483" s="91"/>
      <c r="J483" s="91"/>
      <c r="K483" s="91"/>
      <c r="L483" s="91"/>
      <c r="M483" s="91"/>
      <c r="N483" s="91"/>
      <c r="O483" s="91"/>
      <c r="P483" s="91"/>
      <c r="Q483" s="91"/>
      <c r="R483" s="91"/>
      <c r="S483" s="91"/>
      <c r="T483" s="91"/>
      <c r="U483" s="91"/>
      <c r="V483" s="91"/>
      <c r="W483" s="91"/>
      <c r="X483" s="91"/>
      <c r="Y483" s="91"/>
      <c r="Z483" s="91"/>
    </row>
    <row r="484" spans="1:26" ht="15.75" customHeight="1" x14ac:dyDescent="0.45">
      <c r="A484" s="95">
        <v>43670</v>
      </c>
      <c r="B484" s="91">
        <v>134.36999499999999</v>
      </c>
      <c r="C484" s="91">
        <v>6715200</v>
      </c>
      <c r="D484" s="94">
        <f t="shared" si="13"/>
        <v>5.0863414602986268E-3</v>
      </c>
      <c r="E484" s="92"/>
      <c r="F484" s="91"/>
      <c r="G484" s="91"/>
      <c r="H484" s="91"/>
      <c r="I484" s="91"/>
      <c r="J484" s="91"/>
      <c r="K484" s="91"/>
      <c r="L484" s="91"/>
      <c r="M484" s="91"/>
      <c r="N484" s="91"/>
      <c r="O484" s="91"/>
      <c r="P484" s="91"/>
      <c r="Q484" s="91"/>
      <c r="R484" s="91"/>
      <c r="S484" s="91"/>
      <c r="T484" s="91"/>
      <c r="U484" s="91"/>
      <c r="V484" s="91"/>
      <c r="W484" s="91"/>
      <c r="X484" s="91"/>
      <c r="Y484" s="91"/>
      <c r="Z484" s="91"/>
    </row>
    <row r="485" spans="1:26" ht="15.75" customHeight="1" x14ac:dyDescent="0.45">
      <c r="A485" s="95">
        <v>43669</v>
      </c>
      <c r="B485" s="91">
        <v>133.69000199999999</v>
      </c>
      <c r="C485" s="91">
        <v>9981400</v>
      </c>
      <c r="D485" s="94">
        <f t="shared" si="13"/>
        <v>-5.6526219186155968E-3</v>
      </c>
      <c r="E485" s="92"/>
      <c r="F485" s="91"/>
      <c r="G485" s="91"/>
      <c r="H485" s="91"/>
      <c r="I485" s="91"/>
      <c r="J485" s="91"/>
      <c r="K485" s="91"/>
      <c r="L485" s="91"/>
      <c r="M485" s="91"/>
      <c r="N485" s="91"/>
      <c r="O485" s="91"/>
      <c r="P485" s="91"/>
      <c r="Q485" s="91"/>
      <c r="R485" s="91"/>
      <c r="S485" s="91"/>
      <c r="T485" s="91"/>
      <c r="U485" s="91"/>
      <c r="V485" s="91"/>
      <c r="W485" s="91"/>
      <c r="X485" s="91"/>
      <c r="Y485" s="91"/>
      <c r="Z485" s="91"/>
    </row>
    <row r="486" spans="1:26" ht="15.75" customHeight="1" x14ac:dyDescent="0.45">
      <c r="A486" s="95">
        <v>43668</v>
      </c>
      <c r="B486" s="91">
        <v>134.449997</v>
      </c>
      <c r="C486" s="91">
        <v>7570400</v>
      </c>
      <c r="D486" s="94">
        <f t="shared" si="13"/>
        <v>-1.487618045009631E-4</v>
      </c>
      <c r="E486" s="92"/>
      <c r="F486" s="91"/>
      <c r="G486" s="91"/>
      <c r="H486" s="91"/>
      <c r="I486" s="91"/>
      <c r="J486" s="91"/>
      <c r="K486" s="91"/>
      <c r="L486" s="91"/>
      <c r="M486" s="91"/>
      <c r="N486" s="91"/>
      <c r="O486" s="91"/>
      <c r="P486" s="91"/>
      <c r="Q486" s="91"/>
      <c r="R486" s="91"/>
      <c r="S486" s="91"/>
      <c r="T486" s="91"/>
      <c r="U486" s="91"/>
      <c r="V486" s="91"/>
      <c r="W486" s="91"/>
      <c r="X486" s="91"/>
      <c r="Y486" s="91"/>
      <c r="Z486" s="91"/>
    </row>
    <row r="487" spans="1:26" ht="15.75" customHeight="1" x14ac:dyDescent="0.45">
      <c r="A487" s="95">
        <v>43665</v>
      </c>
      <c r="B487" s="91">
        <v>134.470001</v>
      </c>
      <c r="C487" s="91">
        <v>18079200</v>
      </c>
      <c r="D487" s="94">
        <f t="shared" si="13"/>
        <v>-1.4727396387086644E-2</v>
      </c>
      <c r="E487" s="92"/>
      <c r="F487" s="91"/>
      <c r="G487" s="91"/>
      <c r="H487" s="91"/>
      <c r="I487" s="91"/>
      <c r="J487" s="91"/>
      <c r="K487" s="91"/>
      <c r="L487" s="91"/>
      <c r="M487" s="91"/>
      <c r="N487" s="91"/>
      <c r="O487" s="91"/>
      <c r="P487" s="91"/>
      <c r="Q487" s="91"/>
      <c r="R487" s="91"/>
      <c r="S487" s="91"/>
      <c r="T487" s="91"/>
      <c r="U487" s="91"/>
      <c r="V487" s="91"/>
      <c r="W487" s="91"/>
      <c r="X487" s="91"/>
      <c r="Y487" s="91"/>
      <c r="Z487" s="91"/>
    </row>
    <row r="488" spans="1:26" ht="15.75" customHeight="1" x14ac:dyDescent="0.45">
      <c r="A488" s="95">
        <v>43664</v>
      </c>
      <c r="B488" s="91">
        <v>136.479996</v>
      </c>
      <c r="C488" s="91">
        <v>18448200</v>
      </c>
      <c r="D488" s="94">
        <f t="shared" si="13"/>
        <v>1.4117951937614004E-2</v>
      </c>
      <c r="E488" s="92"/>
      <c r="F488" s="91"/>
      <c r="G488" s="91"/>
      <c r="H488" s="91"/>
      <c r="I488" s="91"/>
      <c r="J488" s="91"/>
      <c r="K488" s="91"/>
      <c r="L488" s="91"/>
      <c r="M488" s="91"/>
      <c r="N488" s="91"/>
      <c r="O488" s="91"/>
      <c r="P488" s="91"/>
      <c r="Q488" s="91"/>
      <c r="R488" s="91"/>
      <c r="S488" s="91"/>
      <c r="T488" s="91"/>
      <c r="U488" s="91"/>
      <c r="V488" s="91"/>
      <c r="W488" s="91"/>
      <c r="X488" s="91"/>
      <c r="Y488" s="91"/>
      <c r="Z488" s="91"/>
    </row>
    <row r="489" spans="1:26" ht="15.75" customHeight="1" x14ac:dyDescent="0.45">
      <c r="A489" s="95">
        <v>43663</v>
      </c>
      <c r="B489" s="91">
        <v>134.58000200000001</v>
      </c>
      <c r="C489" s="91">
        <v>11288300</v>
      </c>
      <c r="D489" s="94">
        <f t="shared" si="13"/>
        <v>1.6465317966706472E-2</v>
      </c>
      <c r="E489" s="92"/>
      <c r="F489" s="91"/>
      <c r="G489" s="91"/>
      <c r="H489" s="91"/>
      <c r="I489" s="91"/>
      <c r="J489" s="91"/>
      <c r="K489" s="91"/>
      <c r="L489" s="91"/>
      <c r="M489" s="91"/>
      <c r="N489" s="91"/>
      <c r="O489" s="91"/>
      <c r="P489" s="91"/>
      <c r="Q489" s="91"/>
      <c r="R489" s="91"/>
      <c r="S489" s="91"/>
      <c r="T489" s="91"/>
      <c r="U489" s="91"/>
      <c r="V489" s="91"/>
      <c r="W489" s="91"/>
      <c r="X489" s="91"/>
      <c r="Y489" s="91"/>
      <c r="Z489" s="91"/>
    </row>
    <row r="490" spans="1:26" ht="15.75" customHeight="1" x14ac:dyDescent="0.45">
      <c r="A490" s="95">
        <v>43662</v>
      </c>
      <c r="B490" s="91">
        <v>132.39999399999999</v>
      </c>
      <c r="C490" s="91">
        <v>7966000</v>
      </c>
      <c r="D490" s="94">
        <f t="shared" si="13"/>
        <v>-8.4625552944099791E-3</v>
      </c>
      <c r="E490" s="92"/>
      <c r="F490" s="91"/>
      <c r="G490" s="91"/>
      <c r="H490" s="91"/>
      <c r="I490" s="91"/>
      <c r="J490" s="91"/>
      <c r="K490" s="91"/>
      <c r="L490" s="91"/>
      <c r="M490" s="91"/>
      <c r="N490" s="91"/>
      <c r="O490" s="91"/>
      <c r="P490" s="91"/>
      <c r="Q490" s="91"/>
      <c r="R490" s="91"/>
      <c r="S490" s="91"/>
      <c r="T490" s="91"/>
      <c r="U490" s="91"/>
      <c r="V490" s="91"/>
      <c r="W490" s="91"/>
      <c r="X490" s="91"/>
      <c r="Y490" s="91"/>
      <c r="Z490" s="91"/>
    </row>
    <row r="491" spans="1:26" ht="15.75" customHeight="1" x14ac:dyDescent="0.45">
      <c r="A491" s="95">
        <v>43661</v>
      </c>
      <c r="B491" s="91">
        <v>133.529999</v>
      </c>
      <c r="C491" s="91">
        <v>4026600</v>
      </c>
      <c r="D491" s="94">
        <f t="shared" si="13"/>
        <v>0</v>
      </c>
      <c r="E491" s="92"/>
      <c r="F491" s="91"/>
      <c r="G491" s="91"/>
      <c r="H491" s="91"/>
      <c r="I491" s="91"/>
      <c r="J491" s="91"/>
      <c r="K491" s="91"/>
      <c r="L491" s="91"/>
      <c r="M491" s="91"/>
      <c r="N491" s="91"/>
      <c r="O491" s="91"/>
      <c r="P491" s="91"/>
      <c r="Q491" s="91"/>
      <c r="R491" s="91"/>
      <c r="S491" s="91"/>
      <c r="T491" s="91"/>
      <c r="U491" s="91"/>
      <c r="V491" s="91"/>
      <c r="W491" s="91"/>
      <c r="X491" s="91"/>
      <c r="Y491" s="91"/>
      <c r="Z491" s="91"/>
    </row>
    <row r="492" spans="1:26" ht="15.75" customHeight="1" x14ac:dyDescent="0.45">
      <c r="A492" s="95">
        <v>43658</v>
      </c>
      <c r="B492" s="91">
        <v>133.529999</v>
      </c>
      <c r="C492" s="91">
        <v>6309500</v>
      </c>
      <c r="D492" s="94">
        <f t="shared" si="13"/>
        <v>6.2547250848845604E-3</v>
      </c>
      <c r="E492" s="92"/>
      <c r="F492" s="91"/>
      <c r="G492" s="91"/>
      <c r="H492" s="91"/>
      <c r="I492" s="91"/>
      <c r="J492" s="91"/>
      <c r="K492" s="91"/>
      <c r="L492" s="91"/>
      <c r="M492" s="91"/>
      <c r="N492" s="91"/>
      <c r="O492" s="91"/>
      <c r="P492" s="91"/>
      <c r="Q492" s="91"/>
      <c r="R492" s="91"/>
      <c r="S492" s="91"/>
      <c r="T492" s="91"/>
      <c r="U492" s="91"/>
      <c r="V492" s="91"/>
      <c r="W492" s="91"/>
      <c r="X492" s="91"/>
      <c r="Y492" s="91"/>
      <c r="Z492" s="91"/>
    </row>
    <row r="493" spans="1:26" ht="15.75" customHeight="1" x14ac:dyDescent="0.45">
      <c r="A493" s="95">
        <v>43657</v>
      </c>
      <c r="B493" s="91">
        <v>132.699997</v>
      </c>
      <c r="C493" s="91">
        <v>7535100</v>
      </c>
      <c r="D493" s="94">
        <f t="shared" si="13"/>
        <v>-8.4435850191499906E-3</v>
      </c>
      <c r="E493" s="92"/>
      <c r="F493" s="91"/>
      <c r="G493" s="91"/>
      <c r="H493" s="91"/>
      <c r="I493" s="91"/>
      <c r="J493" s="91"/>
      <c r="K493" s="91"/>
      <c r="L493" s="91"/>
      <c r="M493" s="91"/>
      <c r="N493" s="91"/>
      <c r="O493" s="91"/>
      <c r="P493" s="91"/>
      <c r="Q493" s="91"/>
      <c r="R493" s="91"/>
      <c r="S493" s="91"/>
      <c r="T493" s="91"/>
      <c r="U493" s="91"/>
      <c r="V493" s="91"/>
      <c r="W493" s="91"/>
      <c r="X493" s="91"/>
      <c r="Y493" s="91"/>
      <c r="Z493" s="91"/>
    </row>
    <row r="494" spans="1:26" ht="15.75" customHeight="1" x14ac:dyDescent="0.45">
      <c r="A494" s="95">
        <v>43656</v>
      </c>
      <c r="B494" s="91">
        <v>133.83000200000001</v>
      </c>
      <c r="C494" s="91">
        <v>13920600</v>
      </c>
      <c r="D494" s="94">
        <f t="shared" si="13"/>
        <v>1.57874914611007E-2</v>
      </c>
      <c r="E494" s="92"/>
      <c r="F494" s="91"/>
      <c r="G494" s="91"/>
      <c r="H494" s="91"/>
      <c r="I494" s="91"/>
      <c r="J494" s="91"/>
      <c r="K494" s="91"/>
      <c r="L494" s="91"/>
      <c r="M494" s="91"/>
      <c r="N494" s="91"/>
      <c r="O494" s="91"/>
      <c r="P494" s="91"/>
      <c r="Q494" s="91"/>
      <c r="R494" s="91"/>
      <c r="S494" s="91"/>
      <c r="T494" s="91"/>
      <c r="U494" s="91"/>
      <c r="V494" s="91"/>
      <c r="W494" s="91"/>
      <c r="X494" s="91"/>
      <c r="Y494" s="91"/>
      <c r="Z494" s="91"/>
    </row>
    <row r="495" spans="1:26" ht="15.75" customHeight="1" x14ac:dyDescent="0.45">
      <c r="A495" s="95">
        <v>43655</v>
      </c>
      <c r="B495" s="91">
        <v>131.75</v>
      </c>
      <c r="C495" s="91">
        <v>6633400</v>
      </c>
      <c r="D495" s="94">
        <f t="shared" si="13"/>
        <v>3.5037476161643433E-3</v>
      </c>
      <c r="E495" s="92"/>
      <c r="F495" s="91"/>
      <c r="G495" s="91"/>
      <c r="H495" s="91"/>
      <c r="I495" s="91"/>
      <c r="J495" s="91"/>
      <c r="K495" s="91"/>
      <c r="L495" s="91"/>
      <c r="M495" s="91"/>
      <c r="N495" s="91"/>
      <c r="O495" s="91"/>
      <c r="P495" s="91"/>
      <c r="Q495" s="91"/>
      <c r="R495" s="91"/>
      <c r="S495" s="91"/>
      <c r="T495" s="91"/>
      <c r="U495" s="91"/>
      <c r="V495" s="91"/>
      <c r="W495" s="91"/>
      <c r="X495" s="91"/>
      <c r="Y495" s="91"/>
      <c r="Z495" s="91"/>
    </row>
    <row r="496" spans="1:26" ht="15.75" customHeight="1" x14ac:dyDescent="0.45">
      <c r="A496" s="95">
        <v>43654</v>
      </c>
      <c r="B496" s="91">
        <v>131.28999300000001</v>
      </c>
      <c r="C496" s="91">
        <v>8028900</v>
      </c>
      <c r="D496" s="94">
        <f t="shared" si="13"/>
        <v>-6.4326169701270919E-3</v>
      </c>
      <c r="E496" s="92"/>
      <c r="F496" s="91"/>
      <c r="G496" s="91"/>
      <c r="H496" s="91"/>
      <c r="I496" s="91"/>
      <c r="J496" s="91"/>
      <c r="K496" s="91"/>
      <c r="L496" s="91"/>
      <c r="M496" s="91"/>
      <c r="N496" s="91"/>
      <c r="O496" s="91"/>
      <c r="P496" s="91"/>
      <c r="Q496" s="91"/>
      <c r="R496" s="91"/>
      <c r="S496" s="91"/>
      <c r="T496" s="91"/>
      <c r="U496" s="91"/>
      <c r="V496" s="91"/>
      <c r="W496" s="91"/>
      <c r="X496" s="91"/>
      <c r="Y496" s="91"/>
      <c r="Z496" s="91"/>
    </row>
    <row r="497" spans="1:26" ht="15.75" customHeight="1" x14ac:dyDescent="0.45">
      <c r="A497" s="95">
        <v>43651</v>
      </c>
      <c r="B497" s="91">
        <v>132.13999899999999</v>
      </c>
      <c r="C497" s="91">
        <v>11536600</v>
      </c>
      <c r="D497" s="94">
        <f t="shared" si="13"/>
        <v>-1.115023530830539E-2</v>
      </c>
      <c r="E497" s="92"/>
      <c r="F497" s="91"/>
      <c r="G497" s="91"/>
      <c r="H497" s="91"/>
      <c r="I497" s="91"/>
      <c r="J497" s="91"/>
      <c r="K497" s="91"/>
      <c r="L497" s="91"/>
      <c r="M497" s="91"/>
      <c r="N497" s="91"/>
      <c r="O497" s="91"/>
      <c r="P497" s="91"/>
      <c r="Q497" s="91"/>
      <c r="R497" s="91"/>
      <c r="S497" s="91"/>
      <c r="T497" s="91"/>
      <c r="U497" s="91"/>
      <c r="V497" s="91"/>
      <c r="W497" s="91"/>
      <c r="X497" s="91"/>
      <c r="Y497" s="91"/>
      <c r="Z497" s="91"/>
    </row>
    <row r="498" spans="1:26" ht="15.75" customHeight="1" x14ac:dyDescent="0.45">
      <c r="A498" s="95">
        <v>43649</v>
      </c>
      <c r="B498" s="91">
        <v>133.63000500000001</v>
      </c>
      <c r="C498" s="91">
        <v>6351500</v>
      </c>
      <c r="D498" s="94">
        <f t="shared" si="13"/>
        <v>1.6490592414646343E-3</v>
      </c>
      <c r="E498" s="92"/>
      <c r="F498" s="91"/>
      <c r="G498" s="91"/>
      <c r="H498" s="91"/>
      <c r="I498" s="91"/>
      <c r="J498" s="91"/>
      <c r="K498" s="91"/>
      <c r="L498" s="91"/>
      <c r="M498" s="91"/>
      <c r="N498" s="91"/>
      <c r="O498" s="91"/>
      <c r="P498" s="91"/>
      <c r="Q498" s="91"/>
      <c r="R498" s="91"/>
      <c r="S498" s="91"/>
      <c r="T498" s="91"/>
      <c r="U498" s="91"/>
      <c r="V498" s="91"/>
      <c r="W498" s="91"/>
      <c r="X498" s="91"/>
      <c r="Y498" s="91"/>
      <c r="Z498" s="91"/>
    </row>
    <row r="499" spans="1:26" ht="15.75" customHeight="1" x14ac:dyDescent="0.45">
      <c r="A499" s="95">
        <v>43648</v>
      </c>
      <c r="B499" s="91">
        <v>133.41000399999999</v>
      </c>
      <c r="C499" s="91">
        <v>13282100</v>
      </c>
      <c r="D499" s="94">
        <f t="shared" si="13"/>
        <v>2.1359738989424892E-2</v>
      </c>
      <c r="E499" s="92"/>
      <c r="F499" s="91"/>
      <c r="G499" s="91"/>
      <c r="H499" s="91"/>
      <c r="I499" s="91"/>
      <c r="J499" s="91"/>
      <c r="K499" s="91"/>
      <c r="L499" s="91"/>
      <c r="M499" s="91"/>
      <c r="N499" s="91"/>
      <c r="O499" s="91"/>
      <c r="P499" s="91"/>
      <c r="Q499" s="91"/>
      <c r="R499" s="91"/>
      <c r="S499" s="91"/>
      <c r="T499" s="91"/>
      <c r="U499" s="91"/>
      <c r="V499" s="91"/>
      <c r="W499" s="91"/>
      <c r="X499" s="91"/>
      <c r="Y499" s="91"/>
      <c r="Z499" s="91"/>
    </row>
    <row r="500" spans="1:26" ht="15.75" customHeight="1" x14ac:dyDescent="0.45">
      <c r="A500" s="95">
        <v>43647</v>
      </c>
      <c r="B500" s="91">
        <v>130.61999499999999</v>
      </c>
      <c r="C500" s="91">
        <v>13317700</v>
      </c>
      <c r="D500" s="94">
        <f t="shared" si="13"/>
        <v>-1.9369384820631885E-2</v>
      </c>
      <c r="E500" s="92"/>
      <c r="F500" s="91"/>
      <c r="G500" s="91"/>
      <c r="H500" s="91"/>
      <c r="I500" s="91"/>
      <c r="J500" s="91"/>
      <c r="K500" s="91"/>
      <c r="L500" s="91"/>
      <c r="M500" s="91"/>
      <c r="N500" s="91"/>
      <c r="O500" s="91"/>
      <c r="P500" s="91"/>
      <c r="Q500" s="91"/>
      <c r="R500" s="91"/>
      <c r="S500" s="91"/>
      <c r="T500" s="91"/>
      <c r="U500" s="91"/>
      <c r="V500" s="91"/>
      <c r="W500" s="91"/>
      <c r="X500" s="91"/>
      <c r="Y500" s="91"/>
      <c r="Z500" s="91"/>
    </row>
    <row r="501" spans="1:26" ht="15.75" customHeight="1" x14ac:dyDescent="0.45">
      <c r="A501" s="95">
        <v>43644</v>
      </c>
      <c r="B501" s="91">
        <v>133.199997</v>
      </c>
      <c r="C501" s="91">
        <v>8077000</v>
      </c>
      <c r="D501" s="94">
        <f t="shared" si="13"/>
        <v>2.7100347097268607E-3</v>
      </c>
      <c r="E501" s="92"/>
      <c r="F501" s="91"/>
      <c r="G501" s="91"/>
      <c r="H501" s="91"/>
      <c r="I501" s="91"/>
      <c r="J501" s="91"/>
      <c r="K501" s="91"/>
      <c r="L501" s="91"/>
      <c r="M501" s="91"/>
      <c r="N501" s="91"/>
      <c r="O501" s="91"/>
      <c r="P501" s="91"/>
      <c r="Q501" s="91"/>
      <c r="R501" s="91"/>
      <c r="S501" s="91"/>
      <c r="T501" s="91"/>
      <c r="U501" s="91"/>
      <c r="V501" s="91"/>
      <c r="W501" s="91"/>
      <c r="X501" s="91"/>
      <c r="Y501" s="91"/>
      <c r="Z501" s="91"/>
    </row>
    <row r="502" spans="1:26" ht="15.75" customHeight="1" x14ac:dyDescent="0.45">
      <c r="A502" s="95">
        <v>43643</v>
      </c>
      <c r="B502" s="91">
        <v>132.83999600000001</v>
      </c>
      <c r="C502" s="91">
        <v>8412800</v>
      </c>
      <c r="D502" s="94">
        <f t="shared" si="13"/>
        <v>-9.7770172988098647E-4</v>
      </c>
      <c r="E502" s="92"/>
      <c r="F502" s="91"/>
      <c r="G502" s="91"/>
      <c r="H502" s="91"/>
      <c r="I502" s="91"/>
      <c r="J502" s="91"/>
      <c r="K502" s="91"/>
      <c r="L502" s="91"/>
      <c r="M502" s="91"/>
      <c r="N502" s="91"/>
      <c r="O502" s="91"/>
      <c r="P502" s="91"/>
      <c r="Q502" s="91"/>
      <c r="R502" s="91"/>
      <c r="S502" s="91"/>
      <c r="T502" s="91"/>
      <c r="U502" s="91"/>
      <c r="V502" s="91"/>
      <c r="W502" s="91"/>
      <c r="X502" s="91"/>
      <c r="Y502" s="91"/>
      <c r="Z502" s="91"/>
    </row>
    <row r="503" spans="1:26" ht="15.75" customHeight="1" x14ac:dyDescent="0.45">
      <c r="A503" s="95">
        <v>43642</v>
      </c>
      <c r="B503" s="91">
        <v>132.970001</v>
      </c>
      <c r="C503" s="91">
        <v>12016400</v>
      </c>
      <c r="D503" s="94">
        <f t="shared" si="13"/>
        <v>-9.1653951378255494E-3</v>
      </c>
      <c r="E503" s="92"/>
      <c r="F503" s="91"/>
      <c r="G503" s="91"/>
      <c r="H503" s="91"/>
      <c r="I503" s="91"/>
      <c r="J503" s="91"/>
      <c r="K503" s="91"/>
      <c r="L503" s="91"/>
      <c r="M503" s="91"/>
      <c r="N503" s="91"/>
      <c r="O503" s="91"/>
      <c r="P503" s="91"/>
      <c r="Q503" s="91"/>
      <c r="R503" s="91"/>
      <c r="S503" s="91"/>
      <c r="T503" s="91"/>
      <c r="U503" s="91"/>
      <c r="V503" s="91"/>
      <c r="W503" s="91"/>
      <c r="X503" s="91"/>
      <c r="Y503" s="91"/>
      <c r="Z503" s="91"/>
    </row>
    <row r="504" spans="1:26" ht="15.75" customHeight="1" x14ac:dyDescent="0.45">
      <c r="A504" s="95">
        <v>43641</v>
      </c>
      <c r="B504" s="91">
        <v>134.199997</v>
      </c>
      <c r="C504" s="91">
        <v>24772200</v>
      </c>
      <c r="D504" s="94">
        <f t="shared" si="13"/>
        <v>1.9411303278911163E-3</v>
      </c>
      <c r="E504" s="92"/>
      <c r="F504" s="91"/>
      <c r="G504" s="91"/>
      <c r="H504" s="91"/>
      <c r="I504" s="91"/>
      <c r="J504" s="91"/>
      <c r="K504" s="91"/>
      <c r="L504" s="91"/>
      <c r="M504" s="91"/>
      <c r="N504" s="91"/>
      <c r="O504" s="91"/>
      <c r="P504" s="91"/>
      <c r="Q504" s="91"/>
      <c r="R504" s="91"/>
      <c r="S504" s="91"/>
      <c r="T504" s="91"/>
      <c r="U504" s="91"/>
      <c r="V504" s="91"/>
      <c r="W504" s="91"/>
      <c r="X504" s="91"/>
      <c r="Y504" s="91"/>
      <c r="Z504" s="91"/>
    </row>
    <row r="505" spans="1:26" ht="15.75" customHeight="1" x14ac:dyDescent="0.45">
      <c r="A505" s="95">
        <v>43640</v>
      </c>
      <c r="B505" s="91">
        <v>133.94000199999999</v>
      </c>
      <c r="C505" s="91">
        <v>17851800</v>
      </c>
      <c r="D505" s="94"/>
      <c r="E505" s="92"/>
      <c r="F505" s="91"/>
      <c r="G505" s="91"/>
      <c r="H505" s="91"/>
      <c r="I505" s="91"/>
      <c r="J505" s="91"/>
      <c r="K505" s="91"/>
      <c r="L505" s="91"/>
      <c r="M505" s="91"/>
      <c r="N505" s="91"/>
      <c r="O505" s="91"/>
      <c r="P505" s="91"/>
      <c r="Q505" s="91"/>
      <c r="R505" s="91"/>
      <c r="S505" s="91"/>
      <c r="T505" s="91"/>
      <c r="U505" s="91"/>
      <c r="V505" s="91"/>
      <c r="W505" s="91"/>
      <c r="X505" s="91"/>
      <c r="Y505" s="91"/>
      <c r="Z505" s="91"/>
    </row>
    <row r="506" spans="1:26" ht="15.75" customHeight="1" x14ac:dyDescent="0.45">
      <c r="A506" s="91"/>
      <c r="B506" s="91"/>
      <c r="C506" s="91"/>
      <c r="D506" s="93"/>
      <c r="E506" s="92"/>
      <c r="F506" s="91"/>
      <c r="G506" s="91"/>
      <c r="H506" s="91"/>
      <c r="I506" s="91"/>
      <c r="J506" s="91"/>
      <c r="K506" s="91"/>
      <c r="L506" s="91"/>
      <c r="M506" s="91"/>
      <c r="N506" s="91"/>
      <c r="O506" s="91"/>
      <c r="P506" s="91"/>
      <c r="Q506" s="91"/>
      <c r="R506" s="91"/>
      <c r="S506" s="91"/>
      <c r="T506" s="91"/>
      <c r="U506" s="91"/>
      <c r="V506" s="91"/>
      <c r="W506" s="91"/>
      <c r="X506" s="91"/>
      <c r="Y506" s="91"/>
      <c r="Z506" s="91"/>
    </row>
    <row r="507" spans="1:26" ht="15.75" customHeight="1" x14ac:dyDescent="0.45">
      <c r="A507" s="91"/>
      <c r="B507" s="91"/>
      <c r="C507" s="91"/>
      <c r="D507" s="93"/>
      <c r="E507" s="92"/>
      <c r="F507" s="91"/>
      <c r="G507" s="91"/>
      <c r="H507" s="91"/>
      <c r="I507" s="91"/>
      <c r="J507" s="91"/>
      <c r="K507" s="91"/>
      <c r="L507" s="91"/>
      <c r="M507" s="91"/>
      <c r="N507" s="91"/>
      <c r="O507" s="91"/>
      <c r="P507" s="91"/>
      <c r="Q507" s="91"/>
      <c r="R507" s="91"/>
      <c r="S507" s="91"/>
      <c r="T507" s="91"/>
      <c r="U507" s="91"/>
      <c r="V507" s="91"/>
      <c r="W507" s="91"/>
      <c r="X507" s="91"/>
      <c r="Y507" s="91"/>
      <c r="Z507" s="91"/>
    </row>
    <row r="508" spans="1:26" ht="15.75" customHeight="1" x14ac:dyDescent="0.45">
      <c r="A508" s="91"/>
      <c r="B508" s="91"/>
      <c r="C508" s="91"/>
      <c r="D508" s="93"/>
      <c r="E508" s="92"/>
      <c r="F508" s="91"/>
      <c r="G508" s="91"/>
      <c r="H508" s="91"/>
      <c r="I508" s="91"/>
      <c r="J508" s="91"/>
      <c r="K508" s="91"/>
      <c r="L508" s="91"/>
      <c r="M508" s="91"/>
      <c r="N508" s="91"/>
      <c r="O508" s="91"/>
      <c r="P508" s="91"/>
      <c r="Q508" s="91"/>
      <c r="R508" s="91"/>
      <c r="S508" s="91"/>
      <c r="T508" s="91"/>
      <c r="U508" s="91"/>
      <c r="V508" s="91"/>
      <c r="W508" s="91"/>
      <c r="X508" s="91"/>
      <c r="Y508" s="91"/>
      <c r="Z508" s="91"/>
    </row>
    <row r="509" spans="1:26" ht="15.75" customHeight="1" x14ac:dyDescent="0.45">
      <c r="A509" s="91"/>
      <c r="B509" s="91"/>
      <c r="C509" s="91"/>
      <c r="D509" s="93"/>
      <c r="E509" s="92"/>
      <c r="F509" s="91"/>
      <c r="G509" s="91"/>
      <c r="H509" s="91"/>
      <c r="I509" s="91"/>
      <c r="J509" s="91"/>
      <c r="K509" s="91"/>
      <c r="L509" s="91"/>
      <c r="M509" s="91"/>
      <c r="N509" s="91"/>
      <c r="O509" s="91"/>
      <c r="P509" s="91"/>
      <c r="Q509" s="91"/>
      <c r="R509" s="91"/>
      <c r="S509" s="91"/>
      <c r="T509" s="91"/>
      <c r="U509" s="91"/>
      <c r="V509" s="91"/>
      <c r="W509" s="91"/>
      <c r="X509" s="91"/>
      <c r="Y509" s="91"/>
      <c r="Z509" s="91"/>
    </row>
    <row r="510" spans="1:26" ht="15.75" customHeight="1" x14ac:dyDescent="0.45">
      <c r="A510" s="91"/>
      <c r="B510" s="91"/>
      <c r="C510" s="91"/>
      <c r="D510" s="93"/>
      <c r="E510" s="92"/>
      <c r="F510" s="91"/>
      <c r="G510" s="91"/>
      <c r="H510" s="91"/>
      <c r="I510" s="91"/>
      <c r="J510" s="91"/>
      <c r="K510" s="91"/>
      <c r="L510" s="91"/>
      <c r="M510" s="91"/>
      <c r="N510" s="91"/>
      <c r="O510" s="91"/>
      <c r="P510" s="91"/>
      <c r="Q510" s="91"/>
      <c r="R510" s="91"/>
      <c r="S510" s="91"/>
      <c r="T510" s="91"/>
      <c r="U510" s="91"/>
      <c r="V510" s="91"/>
      <c r="W510" s="91"/>
      <c r="X510" s="91"/>
      <c r="Y510" s="91"/>
      <c r="Z510" s="91"/>
    </row>
    <row r="511" spans="1:26" ht="15.75" customHeight="1" x14ac:dyDescent="0.45">
      <c r="A511" s="91"/>
      <c r="B511" s="91"/>
      <c r="C511" s="91"/>
      <c r="D511" s="93"/>
      <c r="E511" s="92"/>
      <c r="F511" s="91"/>
      <c r="G511" s="91"/>
      <c r="H511" s="91"/>
      <c r="I511" s="91"/>
      <c r="J511" s="91"/>
      <c r="K511" s="91"/>
      <c r="L511" s="91"/>
      <c r="M511" s="91"/>
      <c r="N511" s="91"/>
      <c r="O511" s="91"/>
      <c r="P511" s="91"/>
      <c r="Q511" s="91"/>
      <c r="R511" s="91"/>
      <c r="S511" s="91"/>
      <c r="T511" s="91"/>
      <c r="U511" s="91"/>
      <c r="V511" s="91"/>
      <c r="W511" s="91"/>
      <c r="X511" s="91"/>
      <c r="Y511" s="91"/>
      <c r="Z511" s="91"/>
    </row>
    <row r="512" spans="1:26" ht="15.75" customHeight="1" x14ac:dyDescent="0.45">
      <c r="A512" s="91"/>
      <c r="B512" s="91"/>
      <c r="C512" s="91"/>
      <c r="D512" s="93"/>
      <c r="E512" s="92"/>
      <c r="F512" s="91"/>
      <c r="G512" s="91"/>
      <c r="H512" s="91"/>
      <c r="I512" s="91"/>
      <c r="J512" s="91"/>
      <c r="K512" s="91"/>
      <c r="L512" s="91"/>
      <c r="M512" s="91"/>
      <c r="N512" s="91"/>
      <c r="O512" s="91"/>
      <c r="P512" s="91"/>
      <c r="Q512" s="91"/>
      <c r="R512" s="91"/>
      <c r="S512" s="91"/>
      <c r="T512" s="91"/>
      <c r="U512" s="91"/>
      <c r="V512" s="91"/>
      <c r="W512" s="91"/>
      <c r="X512" s="91"/>
      <c r="Y512" s="91"/>
      <c r="Z512" s="91"/>
    </row>
    <row r="513" spans="1:26" ht="15.75" customHeight="1" x14ac:dyDescent="0.45">
      <c r="A513" s="91"/>
      <c r="B513" s="91"/>
      <c r="C513" s="91"/>
      <c r="D513" s="93"/>
      <c r="E513" s="92"/>
      <c r="F513" s="91"/>
      <c r="G513" s="91"/>
      <c r="H513" s="91"/>
      <c r="I513" s="91"/>
      <c r="J513" s="91"/>
      <c r="K513" s="91"/>
      <c r="L513" s="91"/>
      <c r="M513" s="91"/>
      <c r="N513" s="91"/>
      <c r="O513" s="91"/>
      <c r="P513" s="91"/>
      <c r="Q513" s="91"/>
      <c r="R513" s="91"/>
      <c r="S513" s="91"/>
      <c r="T513" s="91"/>
      <c r="U513" s="91"/>
      <c r="V513" s="91"/>
      <c r="W513" s="91"/>
      <c r="X513" s="91"/>
      <c r="Y513" s="91"/>
      <c r="Z513" s="91"/>
    </row>
    <row r="514" spans="1:26" ht="15.75" customHeight="1" x14ac:dyDescent="0.45">
      <c r="A514" s="91"/>
      <c r="B514" s="91"/>
      <c r="C514" s="91"/>
      <c r="D514" s="93"/>
      <c r="E514" s="92"/>
      <c r="F514" s="91"/>
      <c r="G514" s="91"/>
      <c r="H514" s="91"/>
      <c r="I514" s="91"/>
      <c r="J514" s="91"/>
      <c r="K514" s="91"/>
      <c r="L514" s="91"/>
      <c r="M514" s="91"/>
      <c r="N514" s="91"/>
      <c r="O514" s="91"/>
      <c r="P514" s="91"/>
      <c r="Q514" s="91"/>
      <c r="R514" s="91"/>
      <c r="S514" s="91"/>
      <c r="T514" s="91"/>
      <c r="U514" s="91"/>
      <c r="V514" s="91"/>
      <c r="W514" s="91"/>
      <c r="X514" s="91"/>
      <c r="Y514" s="91"/>
      <c r="Z514" s="91"/>
    </row>
    <row r="515" spans="1:26" ht="15.75" customHeight="1" x14ac:dyDescent="0.45">
      <c r="A515" s="91"/>
      <c r="B515" s="91"/>
      <c r="C515" s="91"/>
      <c r="D515" s="93"/>
      <c r="E515" s="92"/>
      <c r="F515" s="91"/>
      <c r="G515" s="91"/>
      <c r="H515" s="91"/>
      <c r="I515" s="91"/>
      <c r="J515" s="91"/>
      <c r="K515" s="91"/>
      <c r="L515" s="91"/>
      <c r="M515" s="91"/>
      <c r="N515" s="91"/>
      <c r="O515" s="91"/>
      <c r="P515" s="91"/>
      <c r="Q515" s="91"/>
      <c r="R515" s="91"/>
      <c r="S515" s="91"/>
      <c r="T515" s="91"/>
      <c r="U515" s="91"/>
      <c r="V515" s="91"/>
      <c r="W515" s="91"/>
      <c r="X515" s="91"/>
      <c r="Y515" s="91"/>
      <c r="Z515" s="91"/>
    </row>
    <row r="516" spans="1:26" ht="15.75" customHeight="1" x14ac:dyDescent="0.45">
      <c r="A516" s="91"/>
      <c r="B516" s="91"/>
      <c r="C516" s="91"/>
      <c r="D516" s="93"/>
      <c r="E516" s="92"/>
      <c r="F516" s="91"/>
      <c r="G516" s="91"/>
      <c r="H516" s="91"/>
      <c r="I516" s="91"/>
      <c r="J516" s="91"/>
      <c r="K516" s="91"/>
      <c r="L516" s="91"/>
      <c r="M516" s="91"/>
      <c r="N516" s="91"/>
      <c r="O516" s="91"/>
      <c r="P516" s="91"/>
      <c r="Q516" s="91"/>
      <c r="R516" s="91"/>
      <c r="S516" s="91"/>
      <c r="T516" s="91"/>
      <c r="U516" s="91"/>
      <c r="V516" s="91"/>
      <c r="W516" s="91"/>
      <c r="X516" s="91"/>
      <c r="Y516" s="91"/>
      <c r="Z516" s="91"/>
    </row>
    <row r="517" spans="1:26" ht="15.75" customHeight="1" x14ac:dyDescent="0.45">
      <c r="A517" s="91"/>
      <c r="B517" s="91"/>
      <c r="C517" s="91"/>
      <c r="D517" s="93"/>
      <c r="E517" s="92"/>
      <c r="F517" s="91"/>
      <c r="G517" s="91"/>
      <c r="H517" s="91"/>
      <c r="I517" s="91"/>
      <c r="J517" s="91"/>
      <c r="K517" s="91"/>
      <c r="L517" s="91"/>
      <c r="M517" s="91"/>
      <c r="N517" s="91"/>
      <c r="O517" s="91"/>
      <c r="P517" s="91"/>
      <c r="Q517" s="91"/>
      <c r="R517" s="91"/>
      <c r="S517" s="91"/>
      <c r="T517" s="91"/>
      <c r="U517" s="91"/>
      <c r="V517" s="91"/>
      <c r="W517" s="91"/>
      <c r="X517" s="91"/>
      <c r="Y517" s="91"/>
      <c r="Z517" s="91"/>
    </row>
    <row r="518" spans="1:26" ht="15.75" customHeight="1" x14ac:dyDescent="0.45">
      <c r="A518" s="91"/>
      <c r="B518" s="91"/>
      <c r="C518" s="91"/>
      <c r="D518" s="93"/>
      <c r="E518" s="92"/>
      <c r="F518" s="91"/>
      <c r="G518" s="91"/>
      <c r="H518" s="91"/>
      <c r="I518" s="91"/>
      <c r="J518" s="91"/>
      <c r="K518" s="91"/>
      <c r="L518" s="91"/>
      <c r="M518" s="91"/>
      <c r="N518" s="91"/>
      <c r="O518" s="91"/>
      <c r="P518" s="91"/>
      <c r="Q518" s="91"/>
      <c r="R518" s="91"/>
      <c r="S518" s="91"/>
      <c r="T518" s="91"/>
      <c r="U518" s="91"/>
      <c r="V518" s="91"/>
      <c r="W518" s="91"/>
      <c r="X518" s="91"/>
      <c r="Y518" s="91"/>
      <c r="Z518" s="91"/>
    </row>
    <row r="519" spans="1:26" ht="15.75" customHeight="1" x14ac:dyDescent="0.45">
      <c r="A519" s="91"/>
      <c r="B519" s="91"/>
      <c r="C519" s="91"/>
      <c r="D519" s="93"/>
      <c r="E519" s="92"/>
      <c r="F519" s="91"/>
      <c r="G519" s="91"/>
      <c r="H519" s="91"/>
      <c r="I519" s="91"/>
      <c r="J519" s="91"/>
      <c r="K519" s="91"/>
      <c r="L519" s="91"/>
      <c r="M519" s="91"/>
      <c r="N519" s="91"/>
      <c r="O519" s="91"/>
      <c r="P519" s="91"/>
      <c r="Q519" s="91"/>
      <c r="R519" s="91"/>
      <c r="S519" s="91"/>
      <c r="T519" s="91"/>
      <c r="U519" s="91"/>
      <c r="V519" s="91"/>
      <c r="W519" s="91"/>
      <c r="X519" s="91"/>
      <c r="Y519" s="91"/>
      <c r="Z519" s="91"/>
    </row>
    <row r="520" spans="1:26" ht="15.75" customHeight="1" x14ac:dyDescent="0.45">
      <c r="A520" s="91"/>
      <c r="B520" s="91"/>
      <c r="C520" s="91"/>
      <c r="D520" s="93"/>
      <c r="E520" s="92"/>
      <c r="F520" s="91"/>
      <c r="G520" s="91"/>
      <c r="H520" s="91"/>
      <c r="I520" s="91"/>
      <c r="J520" s="91"/>
      <c r="K520" s="91"/>
      <c r="L520" s="91"/>
      <c r="M520" s="91"/>
      <c r="N520" s="91"/>
      <c r="O520" s="91"/>
      <c r="P520" s="91"/>
      <c r="Q520" s="91"/>
      <c r="R520" s="91"/>
      <c r="S520" s="91"/>
      <c r="T520" s="91"/>
      <c r="U520" s="91"/>
      <c r="V520" s="91"/>
      <c r="W520" s="91"/>
      <c r="X520" s="91"/>
      <c r="Y520" s="91"/>
      <c r="Z520" s="91"/>
    </row>
    <row r="521" spans="1:26" ht="15.75" customHeight="1" x14ac:dyDescent="0.45">
      <c r="A521" s="91"/>
      <c r="B521" s="91"/>
      <c r="C521" s="91"/>
      <c r="D521" s="93"/>
      <c r="E521" s="92"/>
      <c r="F521" s="91"/>
      <c r="G521" s="91"/>
      <c r="H521" s="91"/>
      <c r="I521" s="91"/>
      <c r="J521" s="91"/>
      <c r="K521" s="91"/>
      <c r="L521" s="91"/>
      <c r="M521" s="91"/>
      <c r="N521" s="91"/>
      <c r="O521" s="91"/>
      <c r="P521" s="91"/>
      <c r="Q521" s="91"/>
      <c r="R521" s="91"/>
      <c r="S521" s="91"/>
      <c r="T521" s="91"/>
      <c r="U521" s="91"/>
      <c r="V521" s="91"/>
      <c r="W521" s="91"/>
      <c r="X521" s="91"/>
      <c r="Y521" s="91"/>
      <c r="Z521" s="91"/>
    </row>
    <row r="522" spans="1:26" ht="15.75" customHeight="1" x14ac:dyDescent="0.45">
      <c r="A522" s="91"/>
      <c r="B522" s="91"/>
      <c r="C522" s="91"/>
      <c r="D522" s="93"/>
      <c r="E522" s="92"/>
      <c r="F522" s="91"/>
      <c r="G522" s="91"/>
      <c r="H522" s="91"/>
      <c r="I522" s="91"/>
      <c r="J522" s="91"/>
      <c r="K522" s="91"/>
      <c r="L522" s="91"/>
      <c r="M522" s="91"/>
      <c r="N522" s="91"/>
      <c r="O522" s="91"/>
      <c r="P522" s="91"/>
      <c r="Q522" s="91"/>
      <c r="R522" s="91"/>
      <c r="S522" s="91"/>
      <c r="T522" s="91"/>
      <c r="U522" s="91"/>
      <c r="V522" s="91"/>
      <c r="W522" s="91"/>
      <c r="X522" s="91"/>
      <c r="Y522" s="91"/>
      <c r="Z522" s="91"/>
    </row>
    <row r="523" spans="1:26" ht="15.75" customHeight="1" x14ac:dyDescent="0.45">
      <c r="A523" s="91"/>
      <c r="B523" s="91"/>
      <c r="C523" s="91"/>
      <c r="D523" s="93"/>
      <c r="E523" s="92"/>
      <c r="F523" s="91"/>
      <c r="G523" s="91"/>
      <c r="H523" s="91"/>
      <c r="I523" s="91"/>
      <c r="J523" s="91"/>
      <c r="K523" s="91"/>
      <c r="L523" s="91"/>
      <c r="M523" s="91"/>
      <c r="N523" s="91"/>
      <c r="O523" s="91"/>
      <c r="P523" s="91"/>
      <c r="Q523" s="91"/>
      <c r="R523" s="91"/>
      <c r="S523" s="91"/>
      <c r="T523" s="91"/>
      <c r="U523" s="91"/>
      <c r="V523" s="91"/>
      <c r="W523" s="91"/>
      <c r="X523" s="91"/>
      <c r="Y523" s="91"/>
      <c r="Z523" s="91"/>
    </row>
    <row r="524" spans="1:26" ht="15.75" customHeight="1" x14ac:dyDescent="0.45">
      <c r="A524" s="91"/>
      <c r="B524" s="91"/>
      <c r="C524" s="91"/>
      <c r="D524" s="93"/>
      <c r="E524" s="92"/>
      <c r="F524" s="91"/>
      <c r="G524" s="91"/>
      <c r="H524" s="91"/>
      <c r="I524" s="91"/>
      <c r="J524" s="91"/>
      <c r="K524" s="91"/>
      <c r="L524" s="91"/>
      <c r="M524" s="91"/>
      <c r="N524" s="91"/>
      <c r="O524" s="91"/>
      <c r="P524" s="91"/>
      <c r="Q524" s="91"/>
      <c r="R524" s="91"/>
      <c r="S524" s="91"/>
      <c r="T524" s="91"/>
      <c r="U524" s="91"/>
      <c r="V524" s="91"/>
      <c r="W524" s="91"/>
      <c r="X524" s="91"/>
      <c r="Y524" s="91"/>
      <c r="Z524" s="91"/>
    </row>
    <row r="525" spans="1:26" ht="15.75" customHeight="1" x14ac:dyDescent="0.45">
      <c r="A525" s="91"/>
      <c r="B525" s="91"/>
      <c r="C525" s="91"/>
      <c r="D525" s="93"/>
      <c r="E525" s="92"/>
      <c r="F525" s="91"/>
      <c r="G525" s="91"/>
      <c r="H525" s="91"/>
      <c r="I525" s="91"/>
      <c r="J525" s="91"/>
      <c r="K525" s="91"/>
      <c r="L525" s="91"/>
      <c r="M525" s="91"/>
      <c r="N525" s="91"/>
      <c r="O525" s="91"/>
      <c r="P525" s="91"/>
      <c r="Q525" s="91"/>
      <c r="R525" s="91"/>
      <c r="S525" s="91"/>
      <c r="T525" s="91"/>
      <c r="U525" s="91"/>
      <c r="V525" s="91"/>
      <c r="W525" s="91"/>
      <c r="X525" s="91"/>
      <c r="Y525" s="91"/>
      <c r="Z525" s="91"/>
    </row>
    <row r="526" spans="1:26" ht="15.75" customHeight="1" x14ac:dyDescent="0.45">
      <c r="A526" s="91"/>
      <c r="B526" s="91"/>
      <c r="C526" s="91"/>
      <c r="D526" s="93"/>
      <c r="E526" s="92"/>
      <c r="F526" s="91"/>
      <c r="G526" s="91"/>
      <c r="H526" s="91"/>
      <c r="I526" s="91"/>
      <c r="J526" s="91"/>
      <c r="K526" s="91"/>
      <c r="L526" s="91"/>
      <c r="M526" s="91"/>
      <c r="N526" s="91"/>
      <c r="O526" s="91"/>
      <c r="P526" s="91"/>
      <c r="Q526" s="91"/>
      <c r="R526" s="91"/>
      <c r="S526" s="91"/>
      <c r="T526" s="91"/>
      <c r="U526" s="91"/>
      <c r="V526" s="91"/>
      <c r="W526" s="91"/>
      <c r="X526" s="91"/>
      <c r="Y526" s="91"/>
      <c r="Z526" s="91"/>
    </row>
    <row r="527" spans="1:26" ht="15.75" customHeight="1" x14ac:dyDescent="0.45">
      <c r="A527" s="91"/>
      <c r="B527" s="91"/>
      <c r="C527" s="91"/>
      <c r="D527" s="93"/>
      <c r="E527" s="92"/>
      <c r="F527" s="91"/>
      <c r="G527" s="91"/>
      <c r="H527" s="91"/>
      <c r="I527" s="91"/>
      <c r="J527" s="91"/>
      <c r="K527" s="91"/>
      <c r="L527" s="91"/>
      <c r="M527" s="91"/>
      <c r="N527" s="91"/>
      <c r="O527" s="91"/>
      <c r="P527" s="91"/>
      <c r="Q527" s="91"/>
      <c r="R527" s="91"/>
      <c r="S527" s="91"/>
      <c r="T527" s="91"/>
      <c r="U527" s="91"/>
      <c r="V527" s="91"/>
      <c r="W527" s="91"/>
      <c r="X527" s="91"/>
      <c r="Y527" s="91"/>
      <c r="Z527" s="91"/>
    </row>
    <row r="528" spans="1:26" ht="15.75" customHeight="1" x14ac:dyDescent="0.45">
      <c r="A528" s="91"/>
      <c r="B528" s="91"/>
      <c r="C528" s="91"/>
      <c r="D528" s="93"/>
      <c r="E528" s="92"/>
      <c r="F528" s="91"/>
      <c r="G528" s="91"/>
      <c r="H528" s="91"/>
      <c r="I528" s="91"/>
      <c r="J528" s="91"/>
      <c r="K528" s="91"/>
      <c r="L528" s="91"/>
      <c r="M528" s="91"/>
      <c r="N528" s="91"/>
      <c r="O528" s="91"/>
      <c r="P528" s="91"/>
      <c r="Q528" s="91"/>
      <c r="R528" s="91"/>
      <c r="S528" s="91"/>
      <c r="T528" s="91"/>
      <c r="U528" s="91"/>
      <c r="V528" s="91"/>
      <c r="W528" s="91"/>
      <c r="X528" s="91"/>
      <c r="Y528" s="91"/>
      <c r="Z528" s="91"/>
    </row>
    <row r="529" spans="1:26" ht="15.75" customHeight="1" x14ac:dyDescent="0.45">
      <c r="A529" s="91"/>
      <c r="B529" s="91"/>
      <c r="C529" s="91"/>
      <c r="D529" s="93"/>
      <c r="E529" s="92"/>
      <c r="F529" s="91"/>
      <c r="G529" s="91"/>
      <c r="H529" s="91"/>
      <c r="I529" s="91"/>
      <c r="J529" s="91"/>
      <c r="K529" s="91"/>
      <c r="L529" s="91"/>
      <c r="M529" s="91"/>
      <c r="N529" s="91"/>
      <c r="O529" s="91"/>
      <c r="P529" s="91"/>
      <c r="Q529" s="91"/>
      <c r="R529" s="91"/>
      <c r="S529" s="91"/>
      <c r="T529" s="91"/>
      <c r="U529" s="91"/>
      <c r="V529" s="91"/>
      <c r="W529" s="91"/>
      <c r="X529" s="91"/>
      <c r="Y529" s="91"/>
      <c r="Z529" s="91"/>
    </row>
    <row r="530" spans="1:26" ht="15.75" customHeight="1" x14ac:dyDescent="0.45">
      <c r="A530" s="91"/>
      <c r="B530" s="91"/>
      <c r="C530" s="91"/>
      <c r="D530" s="93"/>
      <c r="E530" s="92"/>
      <c r="F530" s="91"/>
      <c r="G530" s="91"/>
      <c r="H530" s="91"/>
      <c r="I530" s="91"/>
      <c r="J530" s="91"/>
      <c r="K530" s="91"/>
      <c r="L530" s="91"/>
      <c r="M530" s="91"/>
      <c r="N530" s="91"/>
      <c r="O530" s="91"/>
      <c r="P530" s="91"/>
      <c r="Q530" s="91"/>
      <c r="R530" s="91"/>
      <c r="S530" s="91"/>
      <c r="T530" s="91"/>
      <c r="U530" s="91"/>
      <c r="V530" s="91"/>
      <c r="W530" s="91"/>
      <c r="X530" s="91"/>
      <c r="Y530" s="91"/>
      <c r="Z530" s="91"/>
    </row>
    <row r="531" spans="1:26" ht="15.75" customHeight="1" x14ac:dyDescent="0.45">
      <c r="A531" s="91"/>
      <c r="B531" s="91"/>
      <c r="C531" s="91"/>
      <c r="D531" s="93"/>
      <c r="E531" s="92"/>
      <c r="F531" s="91"/>
      <c r="G531" s="91"/>
      <c r="H531" s="91"/>
      <c r="I531" s="91"/>
      <c r="J531" s="91"/>
      <c r="K531" s="91"/>
      <c r="L531" s="91"/>
      <c r="M531" s="91"/>
      <c r="N531" s="91"/>
      <c r="O531" s="91"/>
      <c r="P531" s="91"/>
      <c r="Q531" s="91"/>
      <c r="R531" s="91"/>
      <c r="S531" s="91"/>
      <c r="T531" s="91"/>
      <c r="U531" s="91"/>
      <c r="V531" s="91"/>
      <c r="W531" s="91"/>
      <c r="X531" s="91"/>
      <c r="Y531" s="91"/>
      <c r="Z531" s="91"/>
    </row>
    <row r="532" spans="1:26" ht="15.75" customHeight="1" x14ac:dyDescent="0.45">
      <c r="A532" s="91"/>
      <c r="B532" s="91"/>
      <c r="C532" s="91"/>
      <c r="D532" s="93"/>
      <c r="E532" s="92"/>
      <c r="F532" s="91"/>
      <c r="G532" s="91"/>
      <c r="H532" s="91"/>
      <c r="I532" s="91"/>
      <c r="J532" s="91"/>
      <c r="K532" s="91"/>
      <c r="L532" s="91"/>
      <c r="M532" s="91"/>
      <c r="N532" s="91"/>
      <c r="O532" s="91"/>
      <c r="P532" s="91"/>
      <c r="Q532" s="91"/>
      <c r="R532" s="91"/>
      <c r="S532" s="91"/>
      <c r="T532" s="91"/>
      <c r="U532" s="91"/>
      <c r="V532" s="91"/>
      <c r="W532" s="91"/>
      <c r="X532" s="91"/>
      <c r="Y532" s="91"/>
      <c r="Z532" s="91"/>
    </row>
    <row r="533" spans="1:26" ht="15.75" customHeight="1" x14ac:dyDescent="0.45">
      <c r="A533" s="91"/>
      <c r="B533" s="91"/>
      <c r="C533" s="91"/>
      <c r="D533" s="93"/>
      <c r="E533" s="92"/>
      <c r="F533" s="91"/>
      <c r="G533" s="91"/>
      <c r="H533" s="91"/>
      <c r="I533" s="91"/>
      <c r="J533" s="91"/>
      <c r="K533" s="91"/>
      <c r="L533" s="91"/>
      <c r="M533" s="91"/>
      <c r="N533" s="91"/>
      <c r="O533" s="91"/>
      <c r="P533" s="91"/>
      <c r="Q533" s="91"/>
      <c r="R533" s="91"/>
      <c r="S533" s="91"/>
      <c r="T533" s="91"/>
      <c r="U533" s="91"/>
      <c r="V533" s="91"/>
      <c r="W533" s="91"/>
      <c r="X533" s="91"/>
      <c r="Y533" s="91"/>
      <c r="Z533" s="91"/>
    </row>
    <row r="534" spans="1:26" ht="15.75" customHeight="1" x14ac:dyDescent="0.45">
      <c r="A534" s="91"/>
      <c r="B534" s="91"/>
      <c r="C534" s="91"/>
      <c r="D534" s="93"/>
      <c r="E534" s="92"/>
      <c r="F534" s="91"/>
      <c r="G534" s="91"/>
      <c r="H534" s="91"/>
      <c r="I534" s="91"/>
      <c r="J534" s="91"/>
      <c r="K534" s="91"/>
      <c r="L534" s="91"/>
      <c r="M534" s="91"/>
      <c r="N534" s="91"/>
      <c r="O534" s="91"/>
      <c r="P534" s="91"/>
      <c r="Q534" s="91"/>
      <c r="R534" s="91"/>
      <c r="S534" s="91"/>
      <c r="T534" s="91"/>
      <c r="U534" s="91"/>
      <c r="V534" s="91"/>
      <c r="W534" s="91"/>
      <c r="X534" s="91"/>
      <c r="Y534" s="91"/>
      <c r="Z534" s="91"/>
    </row>
    <row r="535" spans="1:26" ht="15.75" customHeight="1" x14ac:dyDescent="0.45">
      <c r="A535" s="91"/>
      <c r="B535" s="91"/>
      <c r="C535" s="91"/>
      <c r="D535" s="93"/>
      <c r="E535" s="92"/>
      <c r="F535" s="91"/>
      <c r="G535" s="91"/>
      <c r="H535" s="91"/>
      <c r="I535" s="91"/>
      <c r="J535" s="91"/>
      <c r="K535" s="91"/>
      <c r="L535" s="91"/>
      <c r="M535" s="91"/>
      <c r="N535" s="91"/>
      <c r="O535" s="91"/>
      <c r="P535" s="91"/>
      <c r="Q535" s="91"/>
      <c r="R535" s="91"/>
      <c r="S535" s="91"/>
      <c r="T535" s="91"/>
      <c r="U535" s="91"/>
      <c r="V535" s="91"/>
      <c r="W535" s="91"/>
      <c r="X535" s="91"/>
      <c r="Y535" s="91"/>
      <c r="Z535" s="91"/>
    </row>
    <row r="536" spans="1:26" ht="15.75" customHeight="1" x14ac:dyDescent="0.45">
      <c r="A536" s="91"/>
      <c r="B536" s="91"/>
      <c r="C536" s="91"/>
      <c r="D536" s="93"/>
      <c r="E536" s="92"/>
      <c r="F536" s="91"/>
      <c r="G536" s="91"/>
      <c r="H536" s="91"/>
      <c r="I536" s="91"/>
      <c r="J536" s="91"/>
      <c r="K536" s="91"/>
      <c r="L536" s="91"/>
      <c r="M536" s="91"/>
      <c r="N536" s="91"/>
      <c r="O536" s="91"/>
      <c r="P536" s="91"/>
      <c r="Q536" s="91"/>
      <c r="R536" s="91"/>
      <c r="S536" s="91"/>
      <c r="T536" s="91"/>
      <c r="U536" s="91"/>
      <c r="V536" s="91"/>
      <c r="W536" s="91"/>
      <c r="X536" s="91"/>
      <c r="Y536" s="91"/>
      <c r="Z536" s="91"/>
    </row>
    <row r="537" spans="1:26" ht="15.75" customHeight="1" x14ac:dyDescent="0.45">
      <c r="A537" s="91"/>
      <c r="B537" s="91"/>
      <c r="C537" s="91"/>
      <c r="D537" s="93"/>
      <c r="E537" s="92"/>
      <c r="F537" s="91"/>
      <c r="G537" s="91"/>
      <c r="H537" s="91"/>
      <c r="I537" s="91"/>
      <c r="J537" s="91"/>
      <c r="K537" s="91"/>
      <c r="L537" s="91"/>
      <c r="M537" s="91"/>
      <c r="N537" s="91"/>
      <c r="O537" s="91"/>
      <c r="P537" s="91"/>
      <c r="Q537" s="91"/>
      <c r="R537" s="91"/>
      <c r="S537" s="91"/>
      <c r="T537" s="91"/>
      <c r="U537" s="91"/>
      <c r="V537" s="91"/>
      <c r="W537" s="91"/>
      <c r="X537" s="91"/>
      <c r="Y537" s="91"/>
      <c r="Z537" s="91"/>
    </row>
    <row r="538" spans="1:26" ht="15.75" customHeight="1" x14ac:dyDescent="0.45">
      <c r="A538" s="91"/>
      <c r="B538" s="91"/>
      <c r="C538" s="91"/>
      <c r="D538" s="93"/>
      <c r="E538" s="92"/>
      <c r="F538" s="91"/>
      <c r="G538" s="91"/>
      <c r="H538" s="91"/>
      <c r="I538" s="91"/>
      <c r="J538" s="91"/>
      <c r="K538" s="91"/>
      <c r="L538" s="91"/>
      <c r="M538" s="91"/>
      <c r="N538" s="91"/>
      <c r="O538" s="91"/>
      <c r="P538" s="91"/>
      <c r="Q538" s="91"/>
      <c r="R538" s="91"/>
      <c r="S538" s="91"/>
      <c r="T538" s="91"/>
      <c r="U538" s="91"/>
      <c r="V538" s="91"/>
      <c r="W538" s="91"/>
      <c r="X538" s="91"/>
      <c r="Y538" s="91"/>
      <c r="Z538" s="91"/>
    </row>
    <row r="539" spans="1:26" ht="15.75" customHeight="1" x14ac:dyDescent="0.45">
      <c r="A539" s="91"/>
      <c r="B539" s="91"/>
      <c r="C539" s="91"/>
      <c r="D539" s="93"/>
      <c r="E539" s="92"/>
      <c r="F539" s="91"/>
      <c r="G539" s="91"/>
      <c r="H539" s="91"/>
      <c r="I539" s="91"/>
      <c r="J539" s="91"/>
      <c r="K539" s="91"/>
      <c r="L539" s="91"/>
      <c r="M539" s="91"/>
      <c r="N539" s="91"/>
      <c r="O539" s="91"/>
      <c r="P539" s="91"/>
      <c r="Q539" s="91"/>
      <c r="R539" s="91"/>
      <c r="S539" s="91"/>
      <c r="T539" s="91"/>
      <c r="U539" s="91"/>
      <c r="V539" s="91"/>
      <c r="W539" s="91"/>
      <c r="X539" s="91"/>
      <c r="Y539" s="91"/>
      <c r="Z539" s="91"/>
    </row>
    <row r="540" spans="1:26" ht="15.75" customHeight="1" x14ac:dyDescent="0.45">
      <c r="A540" s="91"/>
      <c r="B540" s="91"/>
      <c r="C540" s="91"/>
      <c r="D540" s="93"/>
      <c r="E540" s="92"/>
      <c r="F540" s="91"/>
      <c r="G540" s="91"/>
      <c r="H540" s="91"/>
      <c r="I540" s="91"/>
      <c r="J540" s="91"/>
      <c r="K540" s="91"/>
      <c r="L540" s="91"/>
      <c r="M540" s="91"/>
      <c r="N540" s="91"/>
      <c r="O540" s="91"/>
      <c r="P540" s="91"/>
      <c r="Q540" s="91"/>
      <c r="R540" s="91"/>
      <c r="S540" s="91"/>
      <c r="T540" s="91"/>
      <c r="U540" s="91"/>
      <c r="V540" s="91"/>
      <c r="W540" s="91"/>
      <c r="X540" s="91"/>
      <c r="Y540" s="91"/>
      <c r="Z540" s="91"/>
    </row>
    <row r="541" spans="1:26" ht="15.75" customHeight="1" x14ac:dyDescent="0.45">
      <c r="A541" s="91"/>
      <c r="B541" s="91"/>
      <c r="C541" s="91"/>
      <c r="D541" s="93"/>
      <c r="E541" s="92"/>
      <c r="F541" s="91"/>
      <c r="G541" s="91"/>
      <c r="H541" s="91"/>
      <c r="I541" s="91"/>
      <c r="J541" s="91"/>
      <c r="K541" s="91"/>
      <c r="L541" s="91"/>
      <c r="M541" s="91"/>
      <c r="N541" s="91"/>
      <c r="O541" s="91"/>
      <c r="P541" s="91"/>
      <c r="Q541" s="91"/>
      <c r="R541" s="91"/>
      <c r="S541" s="91"/>
      <c r="T541" s="91"/>
      <c r="U541" s="91"/>
      <c r="V541" s="91"/>
      <c r="W541" s="91"/>
      <c r="X541" s="91"/>
      <c r="Y541" s="91"/>
      <c r="Z541" s="91"/>
    </row>
    <row r="542" spans="1:26" ht="15.75" customHeight="1" x14ac:dyDescent="0.45">
      <c r="A542" s="91"/>
      <c r="B542" s="91"/>
      <c r="C542" s="91"/>
      <c r="D542" s="93"/>
      <c r="E542" s="92"/>
      <c r="F542" s="91"/>
      <c r="G542" s="91"/>
      <c r="H542" s="91"/>
      <c r="I542" s="91"/>
      <c r="J542" s="91"/>
      <c r="K542" s="91"/>
      <c r="L542" s="91"/>
      <c r="M542" s="91"/>
      <c r="N542" s="91"/>
      <c r="O542" s="91"/>
      <c r="P542" s="91"/>
      <c r="Q542" s="91"/>
      <c r="R542" s="91"/>
      <c r="S542" s="91"/>
      <c r="T542" s="91"/>
      <c r="U542" s="91"/>
      <c r="V542" s="91"/>
      <c r="W542" s="91"/>
      <c r="X542" s="91"/>
      <c r="Y542" s="91"/>
      <c r="Z542" s="91"/>
    </row>
    <row r="543" spans="1:26" ht="15.75" customHeight="1" x14ac:dyDescent="0.45">
      <c r="A543" s="91"/>
      <c r="B543" s="91"/>
      <c r="C543" s="91"/>
      <c r="D543" s="93"/>
      <c r="E543" s="92"/>
      <c r="F543" s="91"/>
      <c r="G543" s="91"/>
      <c r="H543" s="91"/>
      <c r="I543" s="91"/>
      <c r="J543" s="91"/>
      <c r="K543" s="91"/>
      <c r="L543" s="91"/>
      <c r="M543" s="91"/>
      <c r="N543" s="91"/>
      <c r="O543" s="91"/>
      <c r="P543" s="91"/>
      <c r="Q543" s="91"/>
      <c r="R543" s="91"/>
      <c r="S543" s="91"/>
      <c r="T543" s="91"/>
      <c r="U543" s="91"/>
      <c r="V543" s="91"/>
      <c r="W543" s="91"/>
      <c r="X543" s="91"/>
      <c r="Y543" s="91"/>
      <c r="Z543" s="91"/>
    </row>
    <row r="544" spans="1:26" ht="15.75" customHeight="1" x14ac:dyDescent="0.45">
      <c r="A544" s="91"/>
      <c r="B544" s="91"/>
      <c r="C544" s="91"/>
      <c r="D544" s="93"/>
      <c r="E544" s="92"/>
      <c r="F544" s="91"/>
      <c r="G544" s="91"/>
      <c r="H544" s="91"/>
      <c r="I544" s="91"/>
      <c r="J544" s="91"/>
      <c r="K544" s="91"/>
      <c r="L544" s="91"/>
      <c r="M544" s="91"/>
      <c r="N544" s="91"/>
      <c r="O544" s="91"/>
      <c r="P544" s="91"/>
      <c r="Q544" s="91"/>
      <c r="R544" s="91"/>
      <c r="S544" s="91"/>
      <c r="T544" s="91"/>
      <c r="U544" s="91"/>
      <c r="V544" s="91"/>
      <c r="W544" s="91"/>
      <c r="X544" s="91"/>
      <c r="Y544" s="91"/>
      <c r="Z544" s="91"/>
    </row>
    <row r="545" spans="1:26" ht="15.75" customHeight="1" x14ac:dyDescent="0.45">
      <c r="A545" s="91"/>
      <c r="B545" s="91"/>
      <c r="C545" s="91"/>
      <c r="D545" s="93"/>
      <c r="E545" s="92"/>
      <c r="F545" s="91"/>
      <c r="G545" s="91"/>
      <c r="H545" s="91"/>
      <c r="I545" s="91"/>
      <c r="J545" s="91"/>
      <c r="K545" s="91"/>
      <c r="L545" s="91"/>
      <c r="M545" s="91"/>
      <c r="N545" s="91"/>
      <c r="O545" s="91"/>
      <c r="P545" s="91"/>
      <c r="Q545" s="91"/>
      <c r="R545" s="91"/>
      <c r="S545" s="91"/>
      <c r="T545" s="91"/>
      <c r="U545" s="91"/>
      <c r="V545" s="91"/>
      <c r="W545" s="91"/>
      <c r="X545" s="91"/>
      <c r="Y545" s="91"/>
      <c r="Z545" s="91"/>
    </row>
    <row r="546" spans="1:26" ht="15.75" customHeight="1" x14ac:dyDescent="0.45">
      <c r="A546" s="91"/>
      <c r="B546" s="91"/>
      <c r="C546" s="91"/>
      <c r="D546" s="93"/>
      <c r="E546" s="92"/>
      <c r="F546" s="91"/>
      <c r="G546" s="91"/>
      <c r="H546" s="91"/>
      <c r="I546" s="91"/>
      <c r="J546" s="91"/>
      <c r="K546" s="91"/>
      <c r="L546" s="91"/>
      <c r="M546" s="91"/>
      <c r="N546" s="91"/>
      <c r="O546" s="91"/>
      <c r="P546" s="91"/>
      <c r="Q546" s="91"/>
      <c r="R546" s="91"/>
      <c r="S546" s="91"/>
      <c r="T546" s="91"/>
      <c r="U546" s="91"/>
      <c r="V546" s="91"/>
      <c r="W546" s="91"/>
      <c r="X546" s="91"/>
      <c r="Y546" s="91"/>
      <c r="Z546" s="91"/>
    </row>
    <row r="547" spans="1:26" ht="15.75" customHeight="1" x14ac:dyDescent="0.45">
      <c r="A547" s="91"/>
      <c r="B547" s="91"/>
      <c r="C547" s="91"/>
      <c r="D547" s="93"/>
      <c r="E547" s="92"/>
      <c r="F547" s="91"/>
      <c r="G547" s="91"/>
      <c r="H547" s="91"/>
      <c r="I547" s="91"/>
      <c r="J547" s="91"/>
      <c r="K547" s="91"/>
      <c r="L547" s="91"/>
      <c r="M547" s="91"/>
      <c r="N547" s="91"/>
      <c r="O547" s="91"/>
      <c r="P547" s="91"/>
      <c r="Q547" s="91"/>
      <c r="R547" s="91"/>
      <c r="S547" s="91"/>
      <c r="T547" s="91"/>
      <c r="U547" s="91"/>
      <c r="V547" s="91"/>
      <c r="W547" s="91"/>
      <c r="X547" s="91"/>
      <c r="Y547" s="91"/>
      <c r="Z547" s="91"/>
    </row>
    <row r="548" spans="1:26" ht="15.75" customHeight="1" x14ac:dyDescent="0.45">
      <c r="A548" s="91"/>
      <c r="B548" s="91"/>
      <c r="C548" s="91"/>
      <c r="D548" s="93"/>
      <c r="E548" s="92"/>
      <c r="F548" s="91"/>
      <c r="G548" s="91"/>
      <c r="H548" s="91"/>
      <c r="I548" s="91"/>
      <c r="J548" s="91"/>
      <c r="K548" s="91"/>
      <c r="L548" s="91"/>
      <c r="M548" s="91"/>
      <c r="N548" s="91"/>
      <c r="O548" s="91"/>
      <c r="P548" s="91"/>
      <c r="Q548" s="91"/>
      <c r="R548" s="91"/>
      <c r="S548" s="91"/>
      <c r="T548" s="91"/>
      <c r="U548" s="91"/>
      <c r="V548" s="91"/>
      <c r="W548" s="91"/>
      <c r="X548" s="91"/>
      <c r="Y548" s="91"/>
      <c r="Z548" s="91"/>
    </row>
    <row r="549" spans="1:26" ht="15.75" customHeight="1" x14ac:dyDescent="0.45">
      <c r="A549" s="91"/>
      <c r="B549" s="91"/>
      <c r="C549" s="91"/>
      <c r="D549" s="93"/>
      <c r="E549" s="92"/>
      <c r="F549" s="91"/>
      <c r="G549" s="91"/>
      <c r="H549" s="91"/>
      <c r="I549" s="91"/>
      <c r="J549" s="91"/>
      <c r="K549" s="91"/>
      <c r="L549" s="91"/>
      <c r="M549" s="91"/>
      <c r="N549" s="91"/>
      <c r="O549" s="91"/>
      <c r="P549" s="91"/>
      <c r="Q549" s="91"/>
      <c r="R549" s="91"/>
      <c r="S549" s="91"/>
      <c r="T549" s="91"/>
      <c r="U549" s="91"/>
      <c r="V549" s="91"/>
      <c r="W549" s="91"/>
      <c r="X549" s="91"/>
      <c r="Y549" s="91"/>
      <c r="Z549" s="91"/>
    </row>
    <row r="550" spans="1:26" ht="15.75" customHeight="1" x14ac:dyDescent="0.45">
      <c r="A550" s="91"/>
      <c r="B550" s="91"/>
      <c r="C550" s="91"/>
      <c r="D550" s="93"/>
      <c r="E550" s="92"/>
      <c r="F550" s="91"/>
      <c r="G550" s="91"/>
      <c r="H550" s="91"/>
      <c r="I550" s="91"/>
      <c r="J550" s="91"/>
      <c r="K550" s="91"/>
      <c r="L550" s="91"/>
      <c r="M550" s="91"/>
      <c r="N550" s="91"/>
      <c r="O550" s="91"/>
      <c r="P550" s="91"/>
      <c r="Q550" s="91"/>
      <c r="R550" s="91"/>
      <c r="S550" s="91"/>
      <c r="T550" s="91"/>
      <c r="U550" s="91"/>
      <c r="V550" s="91"/>
      <c r="W550" s="91"/>
      <c r="X550" s="91"/>
      <c r="Y550" s="91"/>
      <c r="Z550" s="91"/>
    </row>
    <row r="551" spans="1:26" ht="15.75" customHeight="1" x14ac:dyDescent="0.45">
      <c r="A551" s="91"/>
      <c r="B551" s="91"/>
      <c r="C551" s="91"/>
      <c r="D551" s="93"/>
      <c r="E551" s="92"/>
      <c r="F551" s="91"/>
      <c r="G551" s="91"/>
      <c r="H551" s="91"/>
      <c r="I551" s="91"/>
      <c r="J551" s="91"/>
      <c r="K551" s="91"/>
      <c r="L551" s="91"/>
      <c r="M551" s="91"/>
      <c r="N551" s="91"/>
      <c r="O551" s="91"/>
      <c r="P551" s="91"/>
      <c r="Q551" s="91"/>
      <c r="R551" s="91"/>
      <c r="S551" s="91"/>
      <c r="T551" s="91"/>
      <c r="U551" s="91"/>
      <c r="V551" s="91"/>
      <c r="W551" s="91"/>
      <c r="X551" s="91"/>
      <c r="Y551" s="91"/>
      <c r="Z551" s="91"/>
    </row>
    <row r="552" spans="1:26" ht="15.75" customHeight="1" x14ac:dyDescent="0.45">
      <c r="A552" s="91"/>
      <c r="B552" s="91"/>
      <c r="C552" s="91"/>
      <c r="D552" s="93"/>
      <c r="E552" s="92"/>
      <c r="F552" s="91"/>
      <c r="G552" s="91"/>
      <c r="H552" s="91"/>
      <c r="I552" s="91"/>
      <c r="J552" s="91"/>
      <c r="K552" s="91"/>
      <c r="L552" s="91"/>
      <c r="M552" s="91"/>
      <c r="N552" s="91"/>
      <c r="O552" s="91"/>
      <c r="P552" s="91"/>
      <c r="Q552" s="91"/>
      <c r="R552" s="91"/>
      <c r="S552" s="91"/>
      <c r="T552" s="91"/>
      <c r="U552" s="91"/>
      <c r="V552" s="91"/>
      <c r="W552" s="91"/>
      <c r="X552" s="91"/>
      <c r="Y552" s="91"/>
      <c r="Z552" s="91"/>
    </row>
    <row r="553" spans="1:26" ht="15.75" customHeight="1" x14ac:dyDescent="0.45">
      <c r="A553" s="91"/>
      <c r="B553" s="91"/>
      <c r="C553" s="91"/>
      <c r="D553" s="93"/>
      <c r="E553" s="92"/>
      <c r="F553" s="91"/>
      <c r="G553" s="91"/>
      <c r="H553" s="91"/>
      <c r="I553" s="91"/>
      <c r="J553" s="91"/>
      <c r="K553" s="91"/>
      <c r="L553" s="91"/>
      <c r="M553" s="91"/>
      <c r="N553" s="91"/>
      <c r="O553" s="91"/>
      <c r="P553" s="91"/>
      <c r="Q553" s="91"/>
      <c r="R553" s="91"/>
      <c r="S553" s="91"/>
      <c r="T553" s="91"/>
      <c r="U553" s="91"/>
      <c r="V553" s="91"/>
      <c r="W553" s="91"/>
      <c r="X553" s="91"/>
      <c r="Y553" s="91"/>
      <c r="Z553" s="91"/>
    </row>
    <row r="554" spans="1:26" ht="15.75" customHeight="1" x14ac:dyDescent="0.45">
      <c r="A554" s="91"/>
      <c r="B554" s="91"/>
      <c r="C554" s="91"/>
      <c r="D554" s="93"/>
      <c r="E554" s="92"/>
      <c r="F554" s="91"/>
      <c r="G554" s="91"/>
      <c r="H554" s="91"/>
      <c r="I554" s="91"/>
      <c r="J554" s="91"/>
      <c r="K554" s="91"/>
      <c r="L554" s="91"/>
      <c r="M554" s="91"/>
      <c r="N554" s="91"/>
      <c r="O554" s="91"/>
      <c r="P554" s="91"/>
      <c r="Q554" s="91"/>
      <c r="R554" s="91"/>
      <c r="S554" s="91"/>
      <c r="T554" s="91"/>
      <c r="U554" s="91"/>
      <c r="V554" s="91"/>
      <c r="W554" s="91"/>
      <c r="X554" s="91"/>
      <c r="Y554" s="91"/>
      <c r="Z554" s="91"/>
    </row>
    <row r="555" spans="1:26" ht="15.75" customHeight="1" x14ac:dyDescent="0.45">
      <c r="A555" s="91"/>
      <c r="B555" s="91"/>
      <c r="C555" s="91"/>
      <c r="D555" s="93"/>
      <c r="E555" s="92"/>
      <c r="F555" s="91"/>
      <c r="G555" s="91"/>
      <c r="H555" s="91"/>
      <c r="I555" s="91"/>
      <c r="J555" s="91"/>
      <c r="K555" s="91"/>
      <c r="L555" s="91"/>
      <c r="M555" s="91"/>
      <c r="N555" s="91"/>
      <c r="O555" s="91"/>
      <c r="P555" s="91"/>
      <c r="Q555" s="91"/>
      <c r="R555" s="91"/>
      <c r="S555" s="91"/>
      <c r="T555" s="91"/>
      <c r="U555" s="91"/>
      <c r="V555" s="91"/>
      <c r="W555" s="91"/>
      <c r="X555" s="91"/>
      <c r="Y555" s="91"/>
      <c r="Z555" s="91"/>
    </row>
    <row r="556" spans="1:26" ht="15.75" customHeight="1" x14ac:dyDescent="0.45">
      <c r="A556" s="91"/>
      <c r="B556" s="91"/>
      <c r="C556" s="91"/>
      <c r="D556" s="93"/>
      <c r="E556" s="92"/>
      <c r="F556" s="91"/>
      <c r="G556" s="91"/>
      <c r="H556" s="91"/>
      <c r="I556" s="91"/>
      <c r="J556" s="91"/>
      <c r="K556" s="91"/>
      <c r="L556" s="91"/>
      <c r="M556" s="91"/>
      <c r="N556" s="91"/>
      <c r="O556" s="91"/>
      <c r="P556" s="91"/>
      <c r="Q556" s="91"/>
      <c r="R556" s="91"/>
      <c r="S556" s="91"/>
      <c r="T556" s="91"/>
      <c r="U556" s="91"/>
      <c r="V556" s="91"/>
      <c r="W556" s="91"/>
      <c r="X556" s="91"/>
      <c r="Y556" s="91"/>
      <c r="Z556" s="91"/>
    </row>
    <row r="557" spans="1:26" ht="15.75" customHeight="1" x14ac:dyDescent="0.45">
      <c r="A557" s="91"/>
      <c r="B557" s="91"/>
      <c r="C557" s="91"/>
      <c r="D557" s="93"/>
      <c r="E557" s="92"/>
      <c r="F557" s="91"/>
      <c r="G557" s="91"/>
      <c r="H557" s="91"/>
      <c r="I557" s="91"/>
      <c r="J557" s="91"/>
      <c r="K557" s="91"/>
      <c r="L557" s="91"/>
      <c r="M557" s="91"/>
      <c r="N557" s="91"/>
      <c r="O557" s="91"/>
      <c r="P557" s="91"/>
      <c r="Q557" s="91"/>
      <c r="R557" s="91"/>
      <c r="S557" s="91"/>
      <c r="T557" s="91"/>
      <c r="U557" s="91"/>
      <c r="V557" s="91"/>
      <c r="W557" s="91"/>
      <c r="X557" s="91"/>
      <c r="Y557" s="91"/>
      <c r="Z557" s="91"/>
    </row>
    <row r="558" spans="1:26" ht="15.75" customHeight="1" x14ac:dyDescent="0.45">
      <c r="A558" s="91"/>
      <c r="B558" s="91"/>
      <c r="C558" s="91"/>
      <c r="D558" s="93"/>
      <c r="E558" s="92"/>
      <c r="F558" s="91"/>
      <c r="G558" s="91"/>
      <c r="H558" s="91"/>
      <c r="I558" s="91"/>
      <c r="J558" s="91"/>
      <c r="K558" s="91"/>
      <c r="L558" s="91"/>
      <c r="M558" s="91"/>
      <c r="N558" s="91"/>
      <c r="O558" s="91"/>
      <c r="P558" s="91"/>
      <c r="Q558" s="91"/>
      <c r="R558" s="91"/>
      <c r="S558" s="91"/>
      <c r="T558" s="91"/>
      <c r="U558" s="91"/>
      <c r="V558" s="91"/>
      <c r="W558" s="91"/>
      <c r="X558" s="91"/>
      <c r="Y558" s="91"/>
      <c r="Z558" s="91"/>
    </row>
    <row r="559" spans="1:26" ht="15.75" customHeight="1" x14ac:dyDescent="0.45">
      <c r="A559" s="91"/>
      <c r="B559" s="91"/>
      <c r="C559" s="91"/>
      <c r="D559" s="93"/>
      <c r="E559" s="92"/>
      <c r="F559" s="91"/>
      <c r="G559" s="91"/>
      <c r="H559" s="91"/>
      <c r="I559" s="91"/>
      <c r="J559" s="91"/>
      <c r="K559" s="91"/>
      <c r="L559" s="91"/>
      <c r="M559" s="91"/>
      <c r="N559" s="91"/>
      <c r="O559" s="91"/>
      <c r="P559" s="91"/>
      <c r="Q559" s="91"/>
      <c r="R559" s="91"/>
      <c r="S559" s="91"/>
      <c r="T559" s="91"/>
      <c r="U559" s="91"/>
      <c r="V559" s="91"/>
      <c r="W559" s="91"/>
      <c r="X559" s="91"/>
      <c r="Y559" s="91"/>
      <c r="Z559" s="91"/>
    </row>
    <row r="560" spans="1:26" ht="15.75" customHeight="1" x14ac:dyDescent="0.45">
      <c r="A560" s="91"/>
      <c r="B560" s="91"/>
      <c r="C560" s="91"/>
      <c r="D560" s="93"/>
      <c r="E560" s="92"/>
      <c r="F560" s="91"/>
      <c r="G560" s="91"/>
      <c r="H560" s="91"/>
      <c r="I560" s="91"/>
      <c r="J560" s="91"/>
      <c r="K560" s="91"/>
      <c r="L560" s="91"/>
      <c r="M560" s="91"/>
      <c r="N560" s="91"/>
      <c r="O560" s="91"/>
      <c r="P560" s="91"/>
      <c r="Q560" s="91"/>
      <c r="R560" s="91"/>
      <c r="S560" s="91"/>
      <c r="T560" s="91"/>
      <c r="U560" s="91"/>
      <c r="V560" s="91"/>
      <c r="W560" s="91"/>
      <c r="X560" s="91"/>
      <c r="Y560" s="91"/>
      <c r="Z560" s="91"/>
    </row>
    <row r="561" spans="1:26" ht="15.75" customHeight="1" x14ac:dyDescent="0.45">
      <c r="A561" s="91"/>
      <c r="B561" s="91"/>
      <c r="C561" s="91"/>
      <c r="D561" s="93"/>
      <c r="E561" s="92"/>
      <c r="F561" s="91"/>
      <c r="G561" s="91"/>
      <c r="H561" s="91"/>
      <c r="I561" s="91"/>
      <c r="J561" s="91"/>
      <c r="K561" s="91"/>
      <c r="L561" s="91"/>
      <c r="M561" s="91"/>
      <c r="N561" s="91"/>
      <c r="O561" s="91"/>
      <c r="P561" s="91"/>
      <c r="Q561" s="91"/>
      <c r="R561" s="91"/>
      <c r="S561" s="91"/>
      <c r="T561" s="91"/>
      <c r="U561" s="91"/>
      <c r="V561" s="91"/>
      <c r="W561" s="91"/>
      <c r="X561" s="91"/>
      <c r="Y561" s="91"/>
      <c r="Z561" s="91"/>
    </row>
    <row r="562" spans="1:26" ht="15.75" customHeight="1" x14ac:dyDescent="0.45">
      <c r="A562" s="91"/>
      <c r="B562" s="91"/>
      <c r="C562" s="91"/>
      <c r="D562" s="93"/>
      <c r="E562" s="92"/>
      <c r="F562" s="91"/>
      <c r="G562" s="91"/>
      <c r="H562" s="91"/>
      <c r="I562" s="91"/>
      <c r="J562" s="91"/>
      <c r="K562" s="91"/>
      <c r="L562" s="91"/>
      <c r="M562" s="91"/>
      <c r="N562" s="91"/>
      <c r="O562" s="91"/>
      <c r="P562" s="91"/>
      <c r="Q562" s="91"/>
      <c r="R562" s="91"/>
      <c r="S562" s="91"/>
      <c r="T562" s="91"/>
      <c r="U562" s="91"/>
      <c r="V562" s="91"/>
      <c r="W562" s="91"/>
      <c r="X562" s="91"/>
      <c r="Y562" s="91"/>
      <c r="Z562" s="91"/>
    </row>
    <row r="563" spans="1:26" ht="15.75" customHeight="1" x14ac:dyDescent="0.45">
      <c r="A563" s="91"/>
      <c r="B563" s="91"/>
      <c r="C563" s="91"/>
      <c r="D563" s="93"/>
      <c r="E563" s="92"/>
      <c r="F563" s="91"/>
      <c r="G563" s="91"/>
      <c r="H563" s="91"/>
      <c r="I563" s="91"/>
      <c r="J563" s="91"/>
      <c r="K563" s="91"/>
      <c r="L563" s="91"/>
      <c r="M563" s="91"/>
      <c r="N563" s="91"/>
      <c r="O563" s="91"/>
      <c r="P563" s="91"/>
      <c r="Q563" s="91"/>
      <c r="R563" s="91"/>
      <c r="S563" s="91"/>
      <c r="T563" s="91"/>
      <c r="U563" s="91"/>
      <c r="V563" s="91"/>
      <c r="W563" s="91"/>
      <c r="X563" s="91"/>
      <c r="Y563" s="91"/>
      <c r="Z563" s="91"/>
    </row>
    <row r="564" spans="1:26" ht="15.75" customHeight="1" x14ac:dyDescent="0.45">
      <c r="A564" s="91"/>
      <c r="B564" s="91"/>
      <c r="C564" s="91"/>
      <c r="D564" s="93"/>
      <c r="E564" s="92"/>
      <c r="F564" s="91"/>
      <c r="G564" s="91"/>
      <c r="H564" s="91"/>
      <c r="I564" s="91"/>
      <c r="J564" s="91"/>
      <c r="K564" s="91"/>
      <c r="L564" s="91"/>
      <c r="M564" s="91"/>
      <c r="N564" s="91"/>
      <c r="O564" s="91"/>
      <c r="P564" s="91"/>
      <c r="Q564" s="91"/>
      <c r="R564" s="91"/>
      <c r="S564" s="91"/>
      <c r="T564" s="91"/>
      <c r="U564" s="91"/>
      <c r="V564" s="91"/>
      <c r="W564" s="91"/>
      <c r="X564" s="91"/>
      <c r="Y564" s="91"/>
      <c r="Z564" s="91"/>
    </row>
    <row r="565" spans="1:26" ht="15.75" customHeight="1" x14ac:dyDescent="0.45">
      <c r="A565" s="91"/>
      <c r="B565" s="91"/>
      <c r="C565" s="91"/>
      <c r="D565" s="93"/>
      <c r="E565" s="92"/>
      <c r="F565" s="91"/>
      <c r="G565" s="91"/>
      <c r="H565" s="91"/>
      <c r="I565" s="91"/>
      <c r="J565" s="91"/>
      <c r="K565" s="91"/>
      <c r="L565" s="91"/>
      <c r="M565" s="91"/>
      <c r="N565" s="91"/>
      <c r="O565" s="91"/>
      <c r="P565" s="91"/>
      <c r="Q565" s="91"/>
      <c r="R565" s="91"/>
      <c r="S565" s="91"/>
      <c r="T565" s="91"/>
      <c r="U565" s="91"/>
      <c r="V565" s="91"/>
      <c r="W565" s="91"/>
      <c r="X565" s="91"/>
      <c r="Y565" s="91"/>
      <c r="Z565" s="91"/>
    </row>
    <row r="566" spans="1:26" ht="15.75" customHeight="1" x14ac:dyDescent="0.45">
      <c r="A566" s="91"/>
      <c r="B566" s="91"/>
      <c r="C566" s="91"/>
      <c r="D566" s="93"/>
      <c r="E566" s="92"/>
      <c r="F566" s="91"/>
      <c r="G566" s="91"/>
      <c r="H566" s="91"/>
      <c r="I566" s="91"/>
      <c r="J566" s="91"/>
      <c r="K566" s="91"/>
      <c r="L566" s="91"/>
      <c r="M566" s="91"/>
      <c r="N566" s="91"/>
      <c r="O566" s="91"/>
      <c r="P566" s="91"/>
      <c r="Q566" s="91"/>
      <c r="R566" s="91"/>
      <c r="S566" s="91"/>
      <c r="T566" s="91"/>
      <c r="U566" s="91"/>
      <c r="V566" s="91"/>
      <c r="W566" s="91"/>
      <c r="X566" s="91"/>
      <c r="Y566" s="91"/>
      <c r="Z566" s="91"/>
    </row>
    <row r="567" spans="1:26" ht="15.75" customHeight="1" x14ac:dyDescent="0.45">
      <c r="A567" s="91"/>
      <c r="B567" s="91"/>
      <c r="C567" s="91"/>
      <c r="D567" s="93"/>
      <c r="E567" s="92"/>
      <c r="F567" s="91"/>
      <c r="G567" s="91"/>
      <c r="H567" s="91"/>
      <c r="I567" s="91"/>
      <c r="J567" s="91"/>
      <c r="K567" s="91"/>
      <c r="L567" s="91"/>
      <c r="M567" s="91"/>
      <c r="N567" s="91"/>
      <c r="O567" s="91"/>
      <c r="P567" s="91"/>
      <c r="Q567" s="91"/>
      <c r="R567" s="91"/>
      <c r="S567" s="91"/>
      <c r="T567" s="91"/>
      <c r="U567" s="91"/>
      <c r="V567" s="91"/>
      <c r="W567" s="91"/>
      <c r="X567" s="91"/>
      <c r="Y567" s="91"/>
      <c r="Z567" s="91"/>
    </row>
    <row r="568" spans="1:26" ht="15.75" customHeight="1" x14ac:dyDescent="0.45">
      <c r="A568" s="91"/>
      <c r="B568" s="91"/>
      <c r="C568" s="91"/>
      <c r="D568" s="93"/>
      <c r="E568" s="92"/>
      <c r="F568" s="91"/>
      <c r="G568" s="91"/>
      <c r="H568" s="91"/>
      <c r="I568" s="91"/>
      <c r="J568" s="91"/>
      <c r="K568" s="91"/>
      <c r="L568" s="91"/>
      <c r="M568" s="91"/>
      <c r="N568" s="91"/>
      <c r="O568" s="91"/>
      <c r="P568" s="91"/>
      <c r="Q568" s="91"/>
      <c r="R568" s="91"/>
      <c r="S568" s="91"/>
      <c r="T568" s="91"/>
      <c r="U568" s="91"/>
      <c r="V568" s="91"/>
      <c r="W568" s="91"/>
      <c r="X568" s="91"/>
      <c r="Y568" s="91"/>
      <c r="Z568" s="91"/>
    </row>
    <row r="569" spans="1:26" ht="15.75" customHeight="1" x14ac:dyDescent="0.45">
      <c r="A569" s="91"/>
      <c r="B569" s="91"/>
      <c r="C569" s="91"/>
      <c r="D569" s="93"/>
      <c r="E569" s="92"/>
      <c r="F569" s="91"/>
      <c r="G569" s="91"/>
      <c r="H569" s="91"/>
      <c r="I569" s="91"/>
      <c r="J569" s="91"/>
      <c r="K569" s="91"/>
      <c r="L569" s="91"/>
      <c r="M569" s="91"/>
      <c r="N569" s="91"/>
      <c r="O569" s="91"/>
      <c r="P569" s="91"/>
      <c r="Q569" s="91"/>
      <c r="R569" s="91"/>
      <c r="S569" s="91"/>
      <c r="T569" s="91"/>
      <c r="U569" s="91"/>
      <c r="V569" s="91"/>
      <c r="W569" s="91"/>
      <c r="X569" s="91"/>
      <c r="Y569" s="91"/>
      <c r="Z569" s="91"/>
    </row>
    <row r="570" spans="1:26" ht="15.75" customHeight="1" x14ac:dyDescent="0.45">
      <c r="A570" s="91"/>
      <c r="B570" s="91"/>
      <c r="C570" s="91"/>
      <c r="D570" s="93"/>
      <c r="E570" s="92"/>
      <c r="F570" s="91"/>
      <c r="G570" s="91"/>
      <c r="H570" s="91"/>
      <c r="I570" s="91"/>
      <c r="J570" s="91"/>
      <c r="K570" s="91"/>
      <c r="L570" s="91"/>
      <c r="M570" s="91"/>
      <c r="N570" s="91"/>
      <c r="O570" s="91"/>
      <c r="P570" s="91"/>
      <c r="Q570" s="91"/>
      <c r="R570" s="91"/>
      <c r="S570" s="91"/>
      <c r="T570" s="91"/>
      <c r="U570" s="91"/>
      <c r="V570" s="91"/>
      <c r="W570" s="91"/>
      <c r="X570" s="91"/>
      <c r="Y570" s="91"/>
      <c r="Z570" s="91"/>
    </row>
    <row r="571" spans="1:26" ht="15.75" customHeight="1" x14ac:dyDescent="0.45">
      <c r="A571" s="91"/>
      <c r="B571" s="91"/>
      <c r="C571" s="91"/>
      <c r="D571" s="93"/>
      <c r="E571" s="92"/>
      <c r="F571" s="91"/>
      <c r="G571" s="91"/>
      <c r="H571" s="91"/>
      <c r="I571" s="91"/>
      <c r="J571" s="91"/>
      <c r="K571" s="91"/>
      <c r="L571" s="91"/>
      <c r="M571" s="91"/>
      <c r="N571" s="91"/>
      <c r="O571" s="91"/>
      <c r="P571" s="91"/>
      <c r="Q571" s="91"/>
      <c r="R571" s="91"/>
      <c r="S571" s="91"/>
      <c r="T571" s="91"/>
      <c r="U571" s="91"/>
      <c r="V571" s="91"/>
      <c r="W571" s="91"/>
      <c r="X571" s="91"/>
      <c r="Y571" s="91"/>
      <c r="Z571" s="91"/>
    </row>
    <row r="572" spans="1:26" ht="15.75" customHeight="1" x14ac:dyDescent="0.45">
      <c r="A572" s="91"/>
      <c r="B572" s="91"/>
      <c r="C572" s="91"/>
      <c r="D572" s="93"/>
      <c r="E572" s="92"/>
      <c r="F572" s="91"/>
      <c r="G572" s="91"/>
      <c r="H572" s="91"/>
      <c r="I572" s="91"/>
      <c r="J572" s="91"/>
      <c r="K572" s="91"/>
      <c r="L572" s="91"/>
      <c r="M572" s="91"/>
      <c r="N572" s="91"/>
      <c r="O572" s="91"/>
      <c r="P572" s="91"/>
      <c r="Q572" s="91"/>
      <c r="R572" s="91"/>
      <c r="S572" s="91"/>
      <c r="T572" s="91"/>
      <c r="U572" s="91"/>
      <c r="V572" s="91"/>
      <c r="W572" s="91"/>
      <c r="X572" s="91"/>
      <c r="Y572" s="91"/>
      <c r="Z572" s="91"/>
    </row>
    <row r="573" spans="1:26" ht="15.75" customHeight="1" x14ac:dyDescent="0.45">
      <c r="A573" s="91"/>
      <c r="B573" s="91"/>
      <c r="C573" s="91"/>
      <c r="D573" s="93"/>
      <c r="E573" s="92"/>
      <c r="F573" s="91"/>
      <c r="G573" s="91"/>
      <c r="H573" s="91"/>
      <c r="I573" s="91"/>
      <c r="J573" s="91"/>
      <c r="K573" s="91"/>
      <c r="L573" s="91"/>
      <c r="M573" s="91"/>
      <c r="N573" s="91"/>
      <c r="O573" s="91"/>
      <c r="P573" s="91"/>
      <c r="Q573" s="91"/>
      <c r="R573" s="91"/>
      <c r="S573" s="91"/>
      <c r="T573" s="91"/>
      <c r="U573" s="91"/>
      <c r="V573" s="91"/>
      <c r="W573" s="91"/>
      <c r="X573" s="91"/>
      <c r="Y573" s="91"/>
      <c r="Z573" s="91"/>
    </row>
    <row r="574" spans="1:26" ht="15.75" customHeight="1" x14ac:dyDescent="0.45">
      <c r="A574" s="91"/>
      <c r="B574" s="91"/>
      <c r="C574" s="91"/>
      <c r="D574" s="93"/>
      <c r="E574" s="92"/>
      <c r="F574" s="91"/>
      <c r="G574" s="91"/>
      <c r="H574" s="91"/>
      <c r="I574" s="91"/>
      <c r="J574" s="91"/>
      <c r="K574" s="91"/>
      <c r="L574" s="91"/>
      <c r="M574" s="91"/>
      <c r="N574" s="91"/>
      <c r="O574" s="91"/>
      <c r="P574" s="91"/>
      <c r="Q574" s="91"/>
      <c r="R574" s="91"/>
      <c r="S574" s="91"/>
      <c r="T574" s="91"/>
      <c r="U574" s="91"/>
      <c r="V574" s="91"/>
      <c r="W574" s="91"/>
      <c r="X574" s="91"/>
      <c r="Y574" s="91"/>
      <c r="Z574" s="91"/>
    </row>
    <row r="575" spans="1:26" ht="15.75" customHeight="1" x14ac:dyDescent="0.45">
      <c r="A575" s="91"/>
      <c r="B575" s="91"/>
      <c r="C575" s="91"/>
      <c r="D575" s="93"/>
      <c r="E575" s="92"/>
      <c r="F575" s="91"/>
      <c r="G575" s="91"/>
      <c r="H575" s="91"/>
      <c r="I575" s="91"/>
      <c r="J575" s="91"/>
      <c r="K575" s="91"/>
      <c r="L575" s="91"/>
      <c r="M575" s="91"/>
      <c r="N575" s="91"/>
      <c r="O575" s="91"/>
      <c r="P575" s="91"/>
      <c r="Q575" s="91"/>
      <c r="R575" s="91"/>
      <c r="S575" s="91"/>
      <c r="T575" s="91"/>
      <c r="U575" s="91"/>
      <c r="V575" s="91"/>
      <c r="W575" s="91"/>
      <c r="X575" s="91"/>
      <c r="Y575" s="91"/>
      <c r="Z575" s="91"/>
    </row>
    <row r="576" spans="1:26" ht="15.75" customHeight="1" x14ac:dyDescent="0.45">
      <c r="A576" s="91"/>
      <c r="B576" s="91"/>
      <c r="C576" s="91"/>
      <c r="D576" s="93"/>
      <c r="E576" s="92"/>
      <c r="F576" s="91"/>
      <c r="G576" s="91"/>
      <c r="H576" s="91"/>
      <c r="I576" s="91"/>
      <c r="J576" s="91"/>
      <c r="K576" s="91"/>
      <c r="L576" s="91"/>
      <c r="M576" s="91"/>
      <c r="N576" s="91"/>
      <c r="O576" s="91"/>
      <c r="P576" s="91"/>
      <c r="Q576" s="91"/>
      <c r="R576" s="91"/>
      <c r="S576" s="91"/>
      <c r="T576" s="91"/>
      <c r="U576" s="91"/>
      <c r="V576" s="91"/>
      <c r="W576" s="91"/>
      <c r="X576" s="91"/>
      <c r="Y576" s="91"/>
      <c r="Z576" s="91"/>
    </row>
    <row r="577" spans="1:26" ht="15.75" customHeight="1" x14ac:dyDescent="0.45">
      <c r="A577" s="91"/>
      <c r="B577" s="91"/>
      <c r="C577" s="91"/>
      <c r="D577" s="93"/>
      <c r="E577" s="92"/>
      <c r="F577" s="91"/>
      <c r="G577" s="91"/>
      <c r="H577" s="91"/>
      <c r="I577" s="91"/>
      <c r="J577" s="91"/>
      <c r="K577" s="91"/>
      <c r="L577" s="91"/>
      <c r="M577" s="91"/>
      <c r="N577" s="91"/>
      <c r="O577" s="91"/>
      <c r="P577" s="91"/>
      <c r="Q577" s="91"/>
      <c r="R577" s="91"/>
      <c r="S577" s="91"/>
      <c r="T577" s="91"/>
      <c r="U577" s="91"/>
      <c r="V577" s="91"/>
      <c r="W577" s="91"/>
      <c r="X577" s="91"/>
      <c r="Y577" s="91"/>
      <c r="Z577" s="91"/>
    </row>
    <row r="578" spans="1:26" ht="15.75" customHeight="1" x14ac:dyDescent="0.45">
      <c r="A578" s="91"/>
      <c r="B578" s="91"/>
      <c r="C578" s="91"/>
      <c r="D578" s="93"/>
      <c r="E578" s="92"/>
      <c r="F578" s="91"/>
      <c r="G578" s="91"/>
      <c r="H578" s="91"/>
      <c r="I578" s="91"/>
      <c r="J578" s="91"/>
      <c r="K578" s="91"/>
      <c r="L578" s="91"/>
      <c r="M578" s="91"/>
      <c r="N578" s="91"/>
      <c r="O578" s="91"/>
      <c r="P578" s="91"/>
      <c r="Q578" s="91"/>
      <c r="R578" s="91"/>
      <c r="S578" s="91"/>
      <c r="T578" s="91"/>
      <c r="U578" s="91"/>
      <c r="V578" s="91"/>
      <c r="W578" s="91"/>
      <c r="X578" s="91"/>
      <c r="Y578" s="91"/>
      <c r="Z578" s="91"/>
    </row>
    <row r="579" spans="1:26" ht="15.75" customHeight="1" x14ac:dyDescent="0.45">
      <c r="A579" s="91"/>
      <c r="B579" s="91"/>
      <c r="C579" s="91"/>
      <c r="D579" s="93"/>
      <c r="E579" s="92"/>
      <c r="F579" s="91"/>
      <c r="G579" s="91"/>
      <c r="H579" s="91"/>
      <c r="I579" s="91"/>
      <c r="J579" s="91"/>
      <c r="K579" s="91"/>
      <c r="L579" s="91"/>
      <c r="M579" s="91"/>
      <c r="N579" s="91"/>
      <c r="O579" s="91"/>
      <c r="P579" s="91"/>
      <c r="Q579" s="91"/>
      <c r="R579" s="91"/>
      <c r="S579" s="91"/>
      <c r="T579" s="91"/>
      <c r="U579" s="91"/>
      <c r="V579" s="91"/>
      <c r="W579" s="91"/>
      <c r="X579" s="91"/>
      <c r="Y579" s="91"/>
      <c r="Z579" s="91"/>
    </row>
    <row r="580" spans="1:26" ht="15.75" customHeight="1" x14ac:dyDescent="0.45">
      <c r="A580" s="91"/>
      <c r="B580" s="91"/>
      <c r="C580" s="91"/>
      <c r="D580" s="93"/>
      <c r="E580" s="92"/>
      <c r="F580" s="91"/>
      <c r="G580" s="91"/>
      <c r="H580" s="91"/>
      <c r="I580" s="91"/>
      <c r="J580" s="91"/>
      <c r="K580" s="91"/>
      <c r="L580" s="91"/>
      <c r="M580" s="91"/>
      <c r="N580" s="91"/>
      <c r="O580" s="91"/>
      <c r="P580" s="91"/>
      <c r="Q580" s="91"/>
      <c r="R580" s="91"/>
      <c r="S580" s="91"/>
      <c r="T580" s="91"/>
      <c r="U580" s="91"/>
      <c r="V580" s="91"/>
      <c r="W580" s="91"/>
      <c r="X580" s="91"/>
      <c r="Y580" s="91"/>
      <c r="Z580" s="91"/>
    </row>
    <row r="581" spans="1:26" ht="15.75" customHeight="1" x14ac:dyDescent="0.45">
      <c r="A581" s="91"/>
      <c r="B581" s="91"/>
      <c r="C581" s="91"/>
      <c r="D581" s="93"/>
      <c r="E581" s="92"/>
      <c r="F581" s="91"/>
      <c r="G581" s="91"/>
      <c r="H581" s="91"/>
      <c r="I581" s="91"/>
      <c r="J581" s="91"/>
      <c r="K581" s="91"/>
      <c r="L581" s="91"/>
      <c r="M581" s="91"/>
      <c r="N581" s="91"/>
      <c r="O581" s="91"/>
      <c r="P581" s="91"/>
      <c r="Q581" s="91"/>
      <c r="R581" s="91"/>
      <c r="S581" s="91"/>
      <c r="T581" s="91"/>
      <c r="U581" s="91"/>
      <c r="V581" s="91"/>
      <c r="W581" s="91"/>
      <c r="X581" s="91"/>
      <c r="Y581" s="91"/>
      <c r="Z581" s="91"/>
    </row>
    <row r="582" spans="1:26" ht="15.75" customHeight="1" x14ac:dyDescent="0.45">
      <c r="A582" s="91"/>
      <c r="B582" s="91"/>
      <c r="C582" s="91"/>
      <c r="D582" s="93"/>
      <c r="E582" s="92"/>
      <c r="F582" s="91"/>
      <c r="G582" s="91"/>
      <c r="H582" s="91"/>
      <c r="I582" s="91"/>
      <c r="J582" s="91"/>
      <c r="K582" s="91"/>
      <c r="L582" s="91"/>
      <c r="M582" s="91"/>
      <c r="N582" s="91"/>
      <c r="O582" s="91"/>
      <c r="P582" s="91"/>
      <c r="Q582" s="91"/>
      <c r="R582" s="91"/>
      <c r="S582" s="91"/>
      <c r="T582" s="91"/>
      <c r="U582" s="91"/>
      <c r="V582" s="91"/>
      <c r="W582" s="91"/>
      <c r="X582" s="91"/>
      <c r="Y582" s="91"/>
      <c r="Z582" s="91"/>
    </row>
    <row r="583" spans="1:26" ht="15.75" customHeight="1" x14ac:dyDescent="0.45">
      <c r="A583" s="91"/>
      <c r="B583" s="91"/>
      <c r="C583" s="91"/>
      <c r="D583" s="93"/>
      <c r="E583" s="92"/>
      <c r="F583" s="91"/>
      <c r="G583" s="91"/>
      <c r="H583" s="91"/>
      <c r="I583" s="91"/>
      <c r="J583" s="91"/>
      <c r="K583" s="91"/>
      <c r="L583" s="91"/>
      <c r="M583" s="91"/>
      <c r="N583" s="91"/>
      <c r="O583" s="91"/>
      <c r="P583" s="91"/>
      <c r="Q583" s="91"/>
      <c r="R583" s="91"/>
      <c r="S583" s="91"/>
      <c r="T583" s="91"/>
      <c r="U583" s="91"/>
      <c r="V583" s="91"/>
      <c r="W583" s="91"/>
      <c r="X583" s="91"/>
      <c r="Y583" s="91"/>
      <c r="Z583" s="91"/>
    </row>
    <row r="584" spans="1:26" ht="15.75" customHeight="1" x14ac:dyDescent="0.45">
      <c r="A584" s="91"/>
      <c r="B584" s="91"/>
      <c r="C584" s="91"/>
      <c r="D584" s="93"/>
      <c r="E584" s="92"/>
      <c r="F584" s="91"/>
      <c r="G584" s="91"/>
      <c r="H584" s="91"/>
      <c r="I584" s="91"/>
      <c r="J584" s="91"/>
      <c r="K584" s="91"/>
      <c r="L584" s="91"/>
      <c r="M584" s="91"/>
      <c r="N584" s="91"/>
      <c r="O584" s="91"/>
      <c r="P584" s="91"/>
      <c r="Q584" s="91"/>
      <c r="R584" s="91"/>
      <c r="S584" s="91"/>
      <c r="T584" s="91"/>
      <c r="U584" s="91"/>
      <c r="V584" s="91"/>
      <c r="W584" s="91"/>
      <c r="X584" s="91"/>
      <c r="Y584" s="91"/>
      <c r="Z584" s="91"/>
    </row>
    <row r="585" spans="1:26" ht="15.75" customHeight="1" x14ac:dyDescent="0.45">
      <c r="A585" s="91"/>
      <c r="B585" s="91"/>
      <c r="C585" s="91"/>
      <c r="D585" s="93"/>
      <c r="E585" s="92"/>
      <c r="F585" s="91"/>
      <c r="G585" s="91"/>
      <c r="H585" s="91"/>
      <c r="I585" s="91"/>
      <c r="J585" s="91"/>
      <c r="K585" s="91"/>
      <c r="L585" s="91"/>
      <c r="M585" s="91"/>
      <c r="N585" s="91"/>
      <c r="O585" s="91"/>
      <c r="P585" s="91"/>
      <c r="Q585" s="91"/>
      <c r="R585" s="91"/>
      <c r="S585" s="91"/>
      <c r="T585" s="91"/>
      <c r="U585" s="91"/>
      <c r="V585" s="91"/>
      <c r="W585" s="91"/>
      <c r="X585" s="91"/>
      <c r="Y585" s="91"/>
      <c r="Z585" s="91"/>
    </row>
    <row r="586" spans="1:26" ht="15.75" customHeight="1" x14ac:dyDescent="0.45">
      <c r="A586" s="91"/>
      <c r="B586" s="91"/>
      <c r="C586" s="91"/>
      <c r="D586" s="93"/>
      <c r="E586" s="92"/>
      <c r="F586" s="91"/>
      <c r="G586" s="91"/>
      <c r="H586" s="91"/>
      <c r="I586" s="91"/>
      <c r="J586" s="91"/>
      <c r="K586" s="91"/>
      <c r="L586" s="91"/>
      <c r="M586" s="91"/>
      <c r="N586" s="91"/>
      <c r="O586" s="91"/>
      <c r="P586" s="91"/>
      <c r="Q586" s="91"/>
      <c r="R586" s="91"/>
      <c r="S586" s="91"/>
      <c r="T586" s="91"/>
      <c r="U586" s="91"/>
      <c r="V586" s="91"/>
      <c r="W586" s="91"/>
      <c r="X586" s="91"/>
      <c r="Y586" s="91"/>
      <c r="Z586" s="91"/>
    </row>
    <row r="587" spans="1:26" ht="15.75" customHeight="1" x14ac:dyDescent="0.45">
      <c r="A587" s="91"/>
      <c r="B587" s="91"/>
      <c r="C587" s="91"/>
      <c r="D587" s="93"/>
      <c r="E587" s="92"/>
      <c r="F587" s="91"/>
      <c r="G587" s="91"/>
      <c r="H587" s="91"/>
      <c r="I587" s="91"/>
      <c r="J587" s="91"/>
      <c r="K587" s="91"/>
      <c r="L587" s="91"/>
      <c r="M587" s="91"/>
      <c r="N587" s="91"/>
      <c r="O587" s="91"/>
      <c r="P587" s="91"/>
      <c r="Q587" s="91"/>
      <c r="R587" s="91"/>
      <c r="S587" s="91"/>
      <c r="T587" s="91"/>
      <c r="U587" s="91"/>
      <c r="V587" s="91"/>
      <c r="W587" s="91"/>
      <c r="X587" s="91"/>
      <c r="Y587" s="91"/>
      <c r="Z587" s="91"/>
    </row>
    <row r="588" spans="1:26" ht="15.75" customHeight="1" x14ac:dyDescent="0.45">
      <c r="A588" s="91"/>
      <c r="B588" s="91"/>
      <c r="C588" s="91"/>
      <c r="D588" s="93"/>
      <c r="E588" s="92"/>
      <c r="F588" s="91"/>
      <c r="G588" s="91"/>
      <c r="H588" s="91"/>
      <c r="I588" s="91"/>
      <c r="J588" s="91"/>
      <c r="K588" s="91"/>
      <c r="L588" s="91"/>
      <c r="M588" s="91"/>
      <c r="N588" s="91"/>
      <c r="O588" s="91"/>
      <c r="P588" s="91"/>
      <c r="Q588" s="91"/>
      <c r="R588" s="91"/>
      <c r="S588" s="91"/>
      <c r="T588" s="91"/>
      <c r="U588" s="91"/>
      <c r="V588" s="91"/>
      <c r="W588" s="91"/>
      <c r="X588" s="91"/>
      <c r="Y588" s="91"/>
      <c r="Z588" s="91"/>
    </row>
    <row r="589" spans="1:26" ht="15.75" customHeight="1" x14ac:dyDescent="0.45">
      <c r="A589" s="91"/>
      <c r="B589" s="91"/>
      <c r="C589" s="91"/>
      <c r="D589" s="93"/>
      <c r="E589" s="92"/>
      <c r="F589" s="91"/>
      <c r="G589" s="91"/>
      <c r="H589" s="91"/>
      <c r="I589" s="91"/>
      <c r="J589" s="91"/>
      <c r="K589" s="91"/>
      <c r="L589" s="91"/>
      <c r="M589" s="91"/>
      <c r="N589" s="91"/>
      <c r="O589" s="91"/>
      <c r="P589" s="91"/>
      <c r="Q589" s="91"/>
      <c r="R589" s="91"/>
      <c r="S589" s="91"/>
      <c r="T589" s="91"/>
      <c r="U589" s="91"/>
      <c r="V589" s="91"/>
      <c r="W589" s="91"/>
      <c r="X589" s="91"/>
      <c r="Y589" s="91"/>
      <c r="Z589" s="91"/>
    </row>
    <row r="590" spans="1:26" ht="15.75" customHeight="1" x14ac:dyDescent="0.45">
      <c r="A590" s="91"/>
      <c r="B590" s="91"/>
      <c r="C590" s="91"/>
      <c r="D590" s="93"/>
      <c r="E590" s="92"/>
      <c r="F590" s="91"/>
      <c r="G590" s="91"/>
      <c r="H590" s="91"/>
      <c r="I590" s="91"/>
      <c r="J590" s="91"/>
      <c r="K590" s="91"/>
      <c r="L590" s="91"/>
      <c r="M590" s="91"/>
      <c r="N590" s="91"/>
      <c r="O590" s="91"/>
      <c r="P590" s="91"/>
      <c r="Q590" s="91"/>
      <c r="R590" s="91"/>
      <c r="S590" s="91"/>
      <c r="T590" s="91"/>
      <c r="U590" s="91"/>
      <c r="V590" s="91"/>
      <c r="W590" s="91"/>
      <c r="X590" s="91"/>
      <c r="Y590" s="91"/>
      <c r="Z590" s="91"/>
    </row>
    <row r="591" spans="1:26" ht="15.75" customHeight="1" x14ac:dyDescent="0.45">
      <c r="A591" s="91"/>
      <c r="B591" s="91"/>
      <c r="C591" s="91"/>
      <c r="D591" s="93"/>
      <c r="E591" s="92"/>
      <c r="F591" s="91"/>
      <c r="G591" s="91"/>
      <c r="H591" s="91"/>
      <c r="I591" s="91"/>
      <c r="J591" s="91"/>
      <c r="K591" s="91"/>
      <c r="L591" s="91"/>
      <c r="M591" s="91"/>
      <c r="N591" s="91"/>
      <c r="O591" s="91"/>
      <c r="P591" s="91"/>
      <c r="Q591" s="91"/>
      <c r="R591" s="91"/>
      <c r="S591" s="91"/>
      <c r="T591" s="91"/>
      <c r="U591" s="91"/>
      <c r="V591" s="91"/>
      <c r="W591" s="91"/>
      <c r="X591" s="91"/>
      <c r="Y591" s="91"/>
      <c r="Z591" s="91"/>
    </row>
    <row r="592" spans="1:26" ht="15.75" customHeight="1" x14ac:dyDescent="0.45">
      <c r="A592" s="91"/>
      <c r="B592" s="91"/>
      <c r="C592" s="91"/>
      <c r="D592" s="93"/>
      <c r="E592" s="92"/>
      <c r="F592" s="91"/>
      <c r="G592" s="91"/>
      <c r="H592" s="91"/>
      <c r="I592" s="91"/>
      <c r="J592" s="91"/>
      <c r="K592" s="91"/>
      <c r="L592" s="91"/>
      <c r="M592" s="91"/>
      <c r="N592" s="91"/>
      <c r="O592" s="91"/>
      <c r="P592" s="91"/>
      <c r="Q592" s="91"/>
      <c r="R592" s="91"/>
      <c r="S592" s="91"/>
      <c r="T592" s="91"/>
      <c r="U592" s="91"/>
      <c r="V592" s="91"/>
      <c r="W592" s="91"/>
      <c r="X592" s="91"/>
      <c r="Y592" s="91"/>
      <c r="Z592" s="91"/>
    </row>
    <row r="593" spans="1:26" ht="15.75" customHeight="1" x14ac:dyDescent="0.45">
      <c r="A593" s="91"/>
      <c r="B593" s="91"/>
      <c r="C593" s="91"/>
      <c r="D593" s="93"/>
      <c r="E593" s="92"/>
      <c r="F593" s="91"/>
      <c r="G593" s="91"/>
      <c r="H593" s="91"/>
      <c r="I593" s="91"/>
      <c r="J593" s="91"/>
      <c r="K593" s="91"/>
      <c r="L593" s="91"/>
      <c r="M593" s="91"/>
      <c r="N593" s="91"/>
      <c r="O593" s="91"/>
      <c r="P593" s="91"/>
      <c r="Q593" s="91"/>
      <c r="R593" s="91"/>
      <c r="S593" s="91"/>
      <c r="T593" s="91"/>
      <c r="U593" s="91"/>
      <c r="V593" s="91"/>
      <c r="W593" s="91"/>
      <c r="X593" s="91"/>
      <c r="Y593" s="91"/>
      <c r="Z593" s="91"/>
    </row>
    <row r="594" spans="1:26" ht="15.75" customHeight="1" x14ac:dyDescent="0.45">
      <c r="A594" s="91"/>
      <c r="B594" s="91"/>
      <c r="C594" s="91"/>
      <c r="D594" s="93"/>
      <c r="E594" s="92"/>
      <c r="F594" s="91"/>
      <c r="G594" s="91"/>
      <c r="H594" s="91"/>
      <c r="I594" s="91"/>
      <c r="J594" s="91"/>
      <c r="K594" s="91"/>
      <c r="L594" s="91"/>
      <c r="M594" s="91"/>
      <c r="N594" s="91"/>
      <c r="O594" s="91"/>
      <c r="P594" s="91"/>
      <c r="Q594" s="91"/>
      <c r="R594" s="91"/>
      <c r="S594" s="91"/>
      <c r="T594" s="91"/>
      <c r="U594" s="91"/>
      <c r="V594" s="91"/>
      <c r="W594" s="91"/>
      <c r="X594" s="91"/>
      <c r="Y594" s="91"/>
      <c r="Z594" s="91"/>
    </row>
    <row r="595" spans="1:26" ht="15.75" customHeight="1" x14ac:dyDescent="0.45">
      <c r="A595" s="91"/>
      <c r="B595" s="91"/>
      <c r="C595" s="91"/>
      <c r="D595" s="93"/>
      <c r="E595" s="92"/>
      <c r="F595" s="91"/>
      <c r="G595" s="91"/>
      <c r="H595" s="91"/>
      <c r="I595" s="91"/>
      <c r="J595" s="91"/>
      <c r="K595" s="91"/>
      <c r="L595" s="91"/>
      <c r="M595" s="91"/>
      <c r="N595" s="91"/>
      <c r="O595" s="91"/>
      <c r="P595" s="91"/>
      <c r="Q595" s="91"/>
      <c r="R595" s="91"/>
      <c r="S595" s="91"/>
      <c r="T595" s="91"/>
      <c r="U595" s="91"/>
      <c r="V595" s="91"/>
      <c r="W595" s="91"/>
      <c r="X595" s="91"/>
      <c r="Y595" s="91"/>
      <c r="Z595" s="91"/>
    </row>
    <row r="596" spans="1:26" ht="15.75" customHeight="1" x14ac:dyDescent="0.45">
      <c r="A596" s="91"/>
      <c r="B596" s="91"/>
      <c r="C596" s="91"/>
      <c r="D596" s="93"/>
      <c r="E596" s="92"/>
      <c r="F596" s="91"/>
      <c r="G596" s="91"/>
      <c r="H596" s="91"/>
      <c r="I596" s="91"/>
      <c r="J596" s="91"/>
      <c r="K596" s="91"/>
      <c r="L596" s="91"/>
      <c r="M596" s="91"/>
      <c r="N596" s="91"/>
      <c r="O596" s="91"/>
      <c r="P596" s="91"/>
      <c r="Q596" s="91"/>
      <c r="R596" s="91"/>
      <c r="S596" s="91"/>
      <c r="T596" s="91"/>
      <c r="U596" s="91"/>
      <c r="V596" s="91"/>
      <c r="W596" s="91"/>
      <c r="X596" s="91"/>
      <c r="Y596" s="91"/>
      <c r="Z596" s="91"/>
    </row>
    <row r="597" spans="1:26" ht="15.75" customHeight="1" x14ac:dyDescent="0.45">
      <c r="A597" s="91"/>
      <c r="B597" s="91"/>
      <c r="C597" s="91"/>
      <c r="D597" s="93"/>
      <c r="E597" s="92"/>
      <c r="F597" s="91"/>
      <c r="G597" s="91"/>
      <c r="H597" s="91"/>
      <c r="I597" s="91"/>
      <c r="J597" s="91"/>
      <c r="K597" s="91"/>
      <c r="L597" s="91"/>
      <c r="M597" s="91"/>
      <c r="N597" s="91"/>
      <c r="O597" s="91"/>
      <c r="P597" s="91"/>
      <c r="Q597" s="91"/>
      <c r="R597" s="91"/>
      <c r="S597" s="91"/>
      <c r="T597" s="91"/>
      <c r="U597" s="91"/>
      <c r="V597" s="91"/>
      <c r="W597" s="91"/>
      <c r="X597" s="91"/>
      <c r="Y597" s="91"/>
      <c r="Z597" s="91"/>
    </row>
    <row r="598" spans="1:26" ht="15.75" customHeight="1" x14ac:dyDescent="0.45">
      <c r="A598" s="91"/>
      <c r="B598" s="91"/>
      <c r="C598" s="91"/>
      <c r="D598" s="93"/>
      <c r="E598" s="92"/>
      <c r="F598" s="91"/>
      <c r="G598" s="91"/>
      <c r="H598" s="91"/>
      <c r="I598" s="91"/>
      <c r="J598" s="91"/>
      <c r="K598" s="91"/>
      <c r="L598" s="91"/>
      <c r="M598" s="91"/>
      <c r="N598" s="91"/>
      <c r="O598" s="91"/>
      <c r="P598" s="91"/>
      <c r="Q598" s="91"/>
      <c r="R598" s="91"/>
      <c r="S598" s="91"/>
      <c r="T598" s="91"/>
      <c r="U598" s="91"/>
      <c r="V598" s="91"/>
      <c r="W598" s="91"/>
      <c r="X598" s="91"/>
      <c r="Y598" s="91"/>
      <c r="Z598" s="91"/>
    </row>
    <row r="599" spans="1:26" ht="15.75" customHeight="1" x14ac:dyDescent="0.45">
      <c r="A599" s="91"/>
      <c r="B599" s="91"/>
      <c r="C599" s="91"/>
      <c r="D599" s="93"/>
      <c r="E599" s="92"/>
      <c r="F599" s="91"/>
      <c r="G599" s="91"/>
      <c r="H599" s="91"/>
      <c r="I599" s="91"/>
      <c r="J599" s="91"/>
      <c r="K599" s="91"/>
      <c r="L599" s="91"/>
      <c r="M599" s="91"/>
      <c r="N599" s="91"/>
      <c r="O599" s="91"/>
      <c r="P599" s="91"/>
      <c r="Q599" s="91"/>
      <c r="R599" s="91"/>
      <c r="S599" s="91"/>
      <c r="T599" s="91"/>
      <c r="U599" s="91"/>
      <c r="V599" s="91"/>
      <c r="W599" s="91"/>
      <c r="X599" s="91"/>
      <c r="Y599" s="91"/>
      <c r="Z599" s="91"/>
    </row>
    <row r="600" spans="1:26" ht="15.75" customHeight="1" x14ac:dyDescent="0.45">
      <c r="A600" s="91"/>
      <c r="B600" s="91"/>
      <c r="C600" s="91"/>
      <c r="D600" s="93"/>
      <c r="E600" s="92"/>
      <c r="F600" s="91"/>
      <c r="G600" s="91"/>
      <c r="H600" s="91"/>
      <c r="I600" s="91"/>
      <c r="J600" s="91"/>
      <c r="K600" s="91"/>
      <c r="L600" s="91"/>
      <c r="M600" s="91"/>
      <c r="N600" s="91"/>
      <c r="O600" s="91"/>
      <c r="P600" s="91"/>
      <c r="Q600" s="91"/>
      <c r="R600" s="91"/>
      <c r="S600" s="91"/>
      <c r="T600" s="91"/>
      <c r="U600" s="91"/>
      <c r="V600" s="91"/>
      <c r="W600" s="91"/>
      <c r="X600" s="91"/>
      <c r="Y600" s="91"/>
      <c r="Z600" s="91"/>
    </row>
    <row r="601" spans="1:26" ht="15.75" customHeight="1" x14ac:dyDescent="0.45">
      <c r="A601" s="91"/>
      <c r="B601" s="91"/>
      <c r="C601" s="91"/>
      <c r="D601" s="93"/>
      <c r="E601" s="92"/>
      <c r="F601" s="91"/>
      <c r="G601" s="91"/>
      <c r="H601" s="91"/>
      <c r="I601" s="91"/>
      <c r="J601" s="91"/>
      <c r="K601" s="91"/>
      <c r="L601" s="91"/>
      <c r="M601" s="91"/>
      <c r="N601" s="91"/>
      <c r="O601" s="91"/>
      <c r="P601" s="91"/>
      <c r="Q601" s="91"/>
      <c r="R601" s="91"/>
      <c r="S601" s="91"/>
      <c r="T601" s="91"/>
      <c r="U601" s="91"/>
      <c r="V601" s="91"/>
      <c r="W601" s="91"/>
      <c r="X601" s="91"/>
      <c r="Y601" s="91"/>
      <c r="Z601" s="91"/>
    </row>
    <row r="602" spans="1:26" ht="15.75" customHeight="1" x14ac:dyDescent="0.45">
      <c r="A602" s="91"/>
      <c r="B602" s="91"/>
      <c r="C602" s="91"/>
      <c r="D602" s="93"/>
      <c r="E602" s="92"/>
      <c r="F602" s="91"/>
      <c r="G602" s="91"/>
      <c r="H602" s="91"/>
      <c r="I602" s="91"/>
      <c r="J602" s="91"/>
      <c r="K602" s="91"/>
      <c r="L602" s="91"/>
      <c r="M602" s="91"/>
      <c r="N602" s="91"/>
      <c r="O602" s="91"/>
      <c r="P602" s="91"/>
      <c r="Q602" s="91"/>
      <c r="R602" s="91"/>
      <c r="S602" s="91"/>
      <c r="T602" s="91"/>
      <c r="U602" s="91"/>
      <c r="V602" s="91"/>
      <c r="W602" s="91"/>
      <c r="X602" s="91"/>
      <c r="Y602" s="91"/>
      <c r="Z602" s="91"/>
    </row>
    <row r="603" spans="1:26" ht="15.75" customHeight="1" x14ac:dyDescent="0.45">
      <c r="A603" s="91"/>
      <c r="B603" s="91"/>
      <c r="C603" s="91"/>
      <c r="D603" s="93"/>
      <c r="E603" s="92"/>
      <c r="F603" s="91"/>
      <c r="G603" s="91"/>
      <c r="H603" s="91"/>
      <c r="I603" s="91"/>
      <c r="J603" s="91"/>
      <c r="K603" s="91"/>
      <c r="L603" s="91"/>
      <c r="M603" s="91"/>
      <c r="N603" s="91"/>
      <c r="O603" s="91"/>
      <c r="P603" s="91"/>
      <c r="Q603" s="91"/>
      <c r="R603" s="91"/>
      <c r="S603" s="91"/>
      <c r="T603" s="91"/>
      <c r="U603" s="91"/>
      <c r="V603" s="91"/>
      <c r="W603" s="91"/>
      <c r="X603" s="91"/>
      <c r="Y603" s="91"/>
      <c r="Z603" s="91"/>
    </row>
    <row r="604" spans="1:26" ht="15.75" customHeight="1" x14ac:dyDescent="0.45">
      <c r="A604" s="91"/>
      <c r="B604" s="91"/>
      <c r="C604" s="91"/>
      <c r="D604" s="93"/>
      <c r="E604" s="92"/>
      <c r="F604" s="91"/>
      <c r="G604" s="91"/>
      <c r="H604" s="91"/>
      <c r="I604" s="91"/>
      <c r="J604" s="91"/>
      <c r="K604" s="91"/>
      <c r="L604" s="91"/>
      <c r="M604" s="91"/>
      <c r="N604" s="91"/>
      <c r="O604" s="91"/>
      <c r="P604" s="91"/>
      <c r="Q604" s="91"/>
      <c r="R604" s="91"/>
      <c r="S604" s="91"/>
      <c r="T604" s="91"/>
      <c r="U604" s="91"/>
      <c r="V604" s="91"/>
      <c r="W604" s="91"/>
      <c r="X604" s="91"/>
      <c r="Y604" s="91"/>
      <c r="Z604" s="91"/>
    </row>
    <row r="605" spans="1:26" ht="15.75" customHeight="1" x14ac:dyDescent="0.45">
      <c r="A605" s="91"/>
      <c r="B605" s="91"/>
      <c r="C605" s="91"/>
      <c r="D605" s="93"/>
      <c r="E605" s="92"/>
      <c r="F605" s="91"/>
      <c r="G605" s="91"/>
      <c r="H605" s="91"/>
      <c r="I605" s="91"/>
      <c r="J605" s="91"/>
      <c r="K605" s="91"/>
      <c r="L605" s="91"/>
      <c r="M605" s="91"/>
      <c r="N605" s="91"/>
      <c r="O605" s="91"/>
      <c r="P605" s="91"/>
      <c r="Q605" s="91"/>
      <c r="R605" s="91"/>
      <c r="S605" s="91"/>
      <c r="T605" s="91"/>
      <c r="U605" s="91"/>
      <c r="V605" s="91"/>
      <c r="W605" s="91"/>
      <c r="X605" s="91"/>
      <c r="Y605" s="91"/>
      <c r="Z605" s="91"/>
    </row>
    <row r="606" spans="1:26" ht="15.75" customHeight="1" x14ac:dyDescent="0.45">
      <c r="A606" s="91"/>
      <c r="B606" s="91"/>
      <c r="C606" s="91"/>
      <c r="D606" s="93"/>
      <c r="E606" s="92"/>
      <c r="F606" s="91"/>
      <c r="G606" s="91"/>
      <c r="H606" s="91"/>
      <c r="I606" s="91"/>
      <c r="J606" s="91"/>
      <c r="K606" s="91"/>
      <c r="L606" s="91"/>
      <c r="M606" s="91"/>
      <c r="N606" s="91"/>
      <c r="O606" s="91"/>
      <c r="P606" s="91"/>
      <c r="Q606" s="91"/>
      <c r="R606" s="91"/>
      <c r="S606" s="91"/>
      <c r="T606" s="91"/>
      <c r="U606" s="91"/>
      <c r="V606" s="91"/>
      <c r="W606" s="91"/>
      <c r="X606" s="91"/>
      <c r="Y606" s="91"/>
      <c r="Z606" s="91"/>
    </row>
    <row r="607" spans="1:26" ht="15.75" customHeight="1" x14ac:dyDescent="0.45">
      <c r="A607" s="91"/>
      <c r="B607" s="91"/>
      <c r="C607" s="91"/>
      <c r="D607" s="93"/>
      <c r="E607" s="92"/>
      <c r="F607" s="91"/>
      <c r="G607" s="91"/>
      <c r="H607" s="91"/>
      <c r="I607" s="91"/>
      <c r="J607" s="91"/>
      <c r="K607" s="91"/>
      <c r="L607" s="91"/>
      <c r="M607" s="91"/>
      <c r="N607" s="91"/>
      <c r="O607" s="91"/>
      <c r="P607" s="91"/>
      <c r="Q607" s="91"/>
      <c r="R607" s="91"/>
      <c r="S607" s="91"/>
      <c r="T607" s="91"/>
      <c r="U607" s="91"/>
      <c r="V607" s="91"/>
      <c r="W607" s="91"/>
      <c r="X607" s="91"/>
      <c r="Y607" s="91"/>
      <c r="Z607" s="91"/>
    </row>
    <row r="608" spans="1:26" ht="15.75" customHeight="1" x14ac:dyDescent="0.45">
      <c r="A608" s="91"/>
      <c r="B608" s="91"/>
      <c r="C608" s="91"/>
      <c r="D608" s="93"/>
      <c r="E608" s="92"/>
      <c r="F608" s="91"/>
      <c r="G608" s="91"/>
      <c r="H608" s="91"/>
      <c r="I608" s="91"/>
      <c r="J608" s="91"/>
      <c r="K608" s="91"/>
      <c r="L608" s="91"/>
      <c r="M608" s="91"/>
      <c r="N608" s="91"/>
      <c r="O608" s="91"/>
      <c r="P608" s="91"/>
      <c r="Q608" s="91"/>
      <c r="R608" s="91"/>
      <c r="S608" s="91"/>
      <c r="T608" s="91"/>
      <c r="U608" s="91"/>
      <c r="V608" s="91"/>
      <c r="W608" s="91"/>
      <c r="X608" s="91"/>
      <c r="Y608" s="91"/>
      <c r="Z608" s="91"/>
    </row>
    <row r="609" spans="1:26" ht="15.75" customHeight="1" x14ac:dyDescent="0.45">
      <c r="A609" s="91"/>
      <c r="B609" s="91"/>
      <c r="C609" s="91"/>
      <c r="D609" s="93"/>
      <c r="E609" s="92"/>
      <c r="F609" s="91"/>
      <c r="G609" s="91"/>
      <c r="H609" s="91"/>
      <c r="I609" s="91"/>
      <c r="J609" s="91"/>
      <c r="K609" s="91"/>
      <c r="L609" s="91"/>
      <c r="M609" s="91"/>
      <c r="N609" s="91"/>
      <c r="O609" s="91"/>
      <c r="P609" s="91"/>
      <c r="Q609" s="91"/>
      <c r="R609" s="91"/>
      <c r="S609" s="91"/>
      <c r="T609" s="91"/>
      <c r="U609" s="91"/>
      <c r="V609" s="91"/>
      <c r="W609" s="91"/>
      <c r="X609" s="91"/>
      <c r="Y609" s="91"/>
      <c r="Z609" s="91"/>
    </row>
    <row r="610" spans="1:26" ht="15.75" customHeight="1" x14ac:dyDescent="0.45">
      <c r="A610" s="91"/>
      <c r="B610" s="91"/>
      <c r="C610" s="91"/>
      <c r="D610" s="93"/>
      <c r="E610" s="92"/>
      <c r="F610" s="91"/>
      <c r="G610" s="91"/>
      <c r="H610" s="91"/>
      <c r="I610" s="91"/>
      <c r="J610" s="91"/>
      <c r="K610" s="91"/>
      <c r="L610" s="91"/>
      <c r="M610" s="91"/>
      <c r="N610" s="91"/>
      <c r="O610" s="91"/>
      <c r="P610" s="91"/>
      <c r="Q610" s="91"/>
      <c r="R610" s="91"/>
      <c r="S610" s="91"/>
      <c r="T610" s="91"/>
      <c r="U610" s="91"/>
      <c r="V610" s="91"/>
      <c r="W610" s="91"/>
      <c r="X610" s="91"/>
      <c r="Y610" s="91"/>
      <c r="Z610" s="91"/>
    </row>
    <row r="611" spans="1:26" ht="15.75" customHeight="1" x14ac:dyDescent="0.45">
      <c r="A611" s="91"/>
      <c r="B611" s="91"/>
      <c r="C611" s="91"/>
      <c r="D611" s="93"/>
      <c r="E611" s="92"/>
      <c r="F611" s="91"/>
      <c r="G611" s="91"/>
      <c r="H611" s="91"/>
      <c r="I611" s="91"/>
      <c r="J611" s="91"/>
      <c r="K611" s="91"/>
      <c r="L611" s="91"/>
      <c r="M611" s="91"/>
      <c r="N611" s="91"/>
      <c r="O611" s="91"/>
      <c r="P611" s="91"/>
      <c r="Q611" s="91"/>
      <c r="R611" s="91"/>
      <c r="S611" s="91"/>
      <c r="T611" s="91"/>
      <c r="U611" s="91"/>
      <c r="V611" s="91"/>
      <c r="W611" s="91"/>
      <c r="X611" s="91"/>
      <c r="Y611" s="91"/>
      <c r="Z611" s="91"/>
    </row>
    <row r="612" spans="1:26" ht="15.75" customHeight="1" x14ac:dyDescent="0.45">
      <c r="A612" s="91"/>
      <c r="B612" s="91"/>
      <c r="C612" s="91"/>
      <c r="D612" s="93"/>
      <c r="E612" s="92"/>
      <c r="F612" s="91"/>
      <c r="G612" s="91"/>
      <c r="H612" s="91"/>
      <c r="I612" s="91"/>
      <c r="J612" s="91"/>
      <c r="K612" s="91"/>
      <c r="L612" s="91"/>
      <c r="M612" s="91"/>
      <c r="N612" s="91"/>
      <c r="O612" s="91"/>
      <c r="P612" s="91"/>
      <c r="Q612" s="91"/>
      <c r="R612" s="91"/>
      <c r="S612" s="91"/>
      <c r="T612" s="91"/>
      <c r="U612" s="91"/>
      <c r="V612" s="91"/>
      <c r="W612" s="91"/>
      <c r="X612" s="91"/>
      <c r="Y612" s="91"/>
      <c r="Z612" s="91"/>
    </row>
    <row r="613" spans="1:26" ht="15.75" customHeight="1" x14ac:dyDescent="0.45">
      <c r="A613" s="91"/>
      <c r="B613" s="91"/>
      <c r="C613" s="91"/>
      <c r="D613" s="93"/>
      <c r="E613" s="92"/>
      <c r="F613" s="91"/>
      <c r="G613" s="91"/>
      <c r="H613" s="91"/>
      <c r="I613" s="91"/>
      <c r="J613" s="91"/>
      <c r="K613" s="91"/>
      <c r="L613" s="91"/>
      <c r="M613" s="91"/>
      <c r="N613" s="91"/>
      <c r="O613" s="91"/>
      <c r="P613" s="91"/>
      <c r="Q613" s="91"/>
      <c r="R613" s="91"/>
      <c r="S613" s="91"/>
      <c r="T613" s="91"/>
      <c r="U613" s="91"/>
      <c r="V613" s="91"/>
      <c r="W613" s="91"/>
      <c r="X613" s="91"/>
      <c r="Y613" s="91"/>
      <c r="Z613" s="91"/>
    </row>
    <row r="614" spans="1:26" ht="15.75" customHeight="1" x14ac:dyDescent="0.45">
      <c r="A614" s="91"/>
      <c r="B614" s="91"/>
      <c r="C614" s="91"/>
      <c r="D614" s="93"/>
      <c r="E614" s="92"/>
      <c r="F614" s="91"/>
      <c r="G614" s="91"/>
      <c r="H614" s="91"/>
      <c r="I614" s="91"/>
      <c r="J614" s="91"/>
      <c r="K614" s="91"/>
      <c r="L614" s="91"/>
      <c r="M614" s="91"/>
      <c r="N614" s="91"/>
      <c r="O614" s="91"/>
      <c r="P614" s="91"/>
      <c r="Q614" s="91"/>
      <c r="R614" s="91"/>
      <c r="S614" s="91"/>
      <c r="T614" s="91"/>
      <c r="U614" s="91"/>
      <c r="V614" s="91"/>
      <c r="W614" s="91"/>
      <c r="X614" s="91"/>
      <c r="Y614" s="91"/>
      <c r="Z614" s="91"/>
    </row>
    <row r="615" spans="1:26" ht="15.75" customHeight="1" x14ac:dyDescent="0.45">
      <c r="A615" s="91"/>
      <c r="B615" s="91"/>
      <c r="C615" s="91"/>
      <c r="D615" s="93"/>
      <c r="E615" s="92"/>
      <c r="F615" s="91"/>
      <c r="G615" s="91"/>
      <c r="H615" s="91"/>
      <c r="I615" s="91"/>
      <c r="J615" s="91"/>
      <c r="K615" s="91"/>
      <c r="L615" s="91"/>
      <c r="M615" s="91"/>
      <c r="N615" s="91"/>
      <c r="O615" s="91"/>
      <c r="P615" s="91"/>
      <c r="Q615" s="91"/>
      <c r="R615" s="91"/>
      <c r="S615" s="91"/>
      <c r="T615" s="91"/>
      <c r="U615" s="91"/>
      <c r="V615" s="91"/>
      <c r="W615" s="91"/>
      <c r="X615" s="91"/>
      <c r="Y615" s="91"/>
      <c r="Z615" s="91"/>
    </row>
    <row r="616" spans="1:26" ht="15.75" customHeight="1" x14ac:dyDescent="0.45">
      <c r="A616" s="91"/>
      <c r="B616" s="91"/>
      <c r="C616" s="91"/>
      <c r="D616" s="93"/>
      <c r="E616" s="92"/>
      <c r="F616" s="91"/>
      <c r="G616" s="91"/>
      <c r="H616" s="91"/>
      <c r="I616" s="91"/>
      <c r="J616" s="91"/>
      <c r="K616" s="91"/>
      <c r="L616" s="91"/>
      <c r="M616" s="91"/>
      <c r="N616" s="91"/>
      <c r="O616" s="91"/>
      <c r="P616" s="91"/>
      <c r="Q616" s="91"/>
      <c r="R616" s="91"/>
      <c r="S616" s="91"/>
      <c r="T616" s="91"/>
      <c r="U616" s="91"/>
      <c r="V616" s="91"/>
      <c r="W616" s="91"/>
      <c r="X616" s="91"/>
      <c r="Y616" s="91"/>
      <c r="Z616" s="91"/>
    </row>
    <row r="617" spans="1:26" ht="15.75" customHeight="1" x14ac:dyDescent="0.45">
      <c r="A617" s="91"/>
      <c r="B617" s="91"/>
      <c r="C617" s="91"/>
      <c r="D617" s="93"/>
      <c r="E617" s="92"/>
      <c r="F617" s="91"/>
      <c r="G617" s="91"/>
      <c r="H617" s="91"/>
      <c r="I617" s="91"/>
      <c r="J617" s="91"/>
      <c r="K617" s="91"/>
      <c r="L617" s="91"/>
      <c r="M617" s="91"/>
      <c r="N617" s="91"/>
      <c r="O617" s="91"/>
      <c r="P617" s="91"/>
      <c r="Q617" s="91"/>
      <c r="R617" s="91"/>
      <c r="S617" s="91"/>
      <c r="T617" s="91"/>
      <c r="U617" s="91"/>
      <c r="V617" s="91"/>
      <c r="W617" s="91"/>
      <c r="X617" s="91"/>
      <c r="Y617" s="91"/>
      <c r="Z617" s="91"/>
    </row>
    <row r="618" spans="1:26" ht="15.75" customHeight="1" x14ac:dyDescent="0.45">
      <c r="A618" s="91"/>
      <c r="B618" s="91"/>
      <c r="C618" s="91"/>
      <c r="D618" s="93"/>
      <c r="E618" s="92"/>
      <c r="F618" s="91"/>
      <c r="G618" s="91"/>
      <c r="H618" s="91"/>
      <c r="I618" s="91"/>
      <c r="J618" s="91"/>
      <c r="K618" s="91"/>
      <c r="L618" s="91"/>
      <c r="M618" s="91"/>
      <c r="N618" s="91"/>
      <c r="O618" s="91"/>
      <c r="P618" s="91"/>
      <c r="Q618" s="91"/>
      <c r="R618" s="91"/>
      <c r="S618" s="91"/>
      <c r="T618" s="91"/>
      <c r="U618" s="91"/>
      <c r="V618" s="91"/>
      <c r="W618" s="91"/>
      <c r="X618" s="91"/>
      <c r="Y618" s="91"/>
      <c r="Z618" s="91"/>
    </row>
    <row r="619" spans="1:26" ht="15.75" customHeight="1" x14ac:dyDescent="0.45">
      <c r="A619" s="91"/>
      <c r="B619" s="91"/>
      <c r="C619" s="91"/>
      <c r="D619" s="93"/>
      <c r="E619" s="92"/>
      <c r="F619" s="91"/>
      <c r="G619" s="91"/>
      <c r="H619" s="91"/>
      <c r="I619" s="91"/>
      <c r="J619" s="91"/>
      <c r="K619" s="91"/>
      <c r="L619" s="91"/>
      <c r="M619" s="91"/>
      <c r="N619" s="91"/>
      <c r="O619" s="91"/>
      <c r="P619" s="91"/>
      <c r="Q619" s="91"/>
      <c r="R619" s="91"/>
      <c r="S619" s="91"/>
      <c r="T619" s="91"/>
      <c r="U619" s="91"/>
      <c r="V619" s="91"/>
      <c r="W619" s="91"/>
      <c r="X619" s="91"/>
      <c r="Y619" s="91"/>
      <c r="Z619" s="91"/>
    </row>
    <row r="620" spans="1:26" ht="15.75" customHeight="1" x14ac:dyDescent="0.45">
      <c r="A620" s="91"/>
      <c r="B620" s="91"/>
      <c r="C620" s="91"/>
      <c r="D620" s="93"/>
      <c r="E620" s="92"/>
      <c r="F620" s="91"/>
      <c r="G620" s="91"/>
      <c r="H620" s="91"/>
      <c r="I620" s="91"/>
      <c r="J620" s="91"/>
      <c r="K620" s="91"/>
      <c r="L620" s="91"/>
      <c r="M620" s="91"/>
      <c r="N620" s="91"/>
      <c r="O620" s="91"/>
      <c r="P620" s="91"/>
      <c r="Q620" s="91"/>
      <c r="R620" s="91"/>
      <c r="S620" s="91"/>
      <c r="T620" s="91"/>
      <c r="U620" s="91"/>
      <c r="V620" s="91"/>
      <c r="W620" s="91"/>
      <c r="X620" s="91"/>
      <c r="Y620" s="91"/>
      <c r="Z620" s="91"/>
    </row>
    <row r="621" spans="1:26" ht="15.75" customHeight="1" x14ac:dyDescent="0.45">
      <c r="A621" s="91"/>
      <c r="B621" s="91"/>
      <c r="C621" s="91"/>
      <c r="D621" s="93"/>
      <c r="E621" s="92"/>
      <c r="F621" s="91"/>
      <c r="G621" s="91"/>
      <c r="H621" s="91"/>
      <c r="I621" s="91"/>
      <c r="J621" s="91"/>
      <c r="K621" s="91"/>
      <c r="L621" s="91"/>
      <c r="M621" s="91"/>
      <c r="N621" s="91"/>
      <c r="O621" s="91"/>
      <c r="P621" s="91"/>
      <c r="Q621" s="91"/>
      <c r="R621" s="91"/>
      <c r="S621" s="91"/>
      <c r="T621" s="91"/>
      <c r="U621" s="91"/>
      <c r="V621" s="91"/>
      <c r="W621" s="91"/>
      <c r="X621" s="91"/>
      <c r="Y621" s="91"/>
      <c r="Z621" s="91"/>
    </row>
    <row r="622" spans="1:26" ht="15.75" customHeight="1" x14ac:dyDescent="0.45">
      <c r="A622" s="91"/>
      <c r="B622" s="91"/>
      <c r="C622" s="91"/>
      <c r="D622" s="93"/>
      <c r="E622" s="92"/>
      <c r="F622" s="91"/>
      <c r="G622" s="91"/>
      <c r="H622" s="91"/>
      <c r="I622" s="91"/>
      <c r="J622" s="91"/>
      <c r="K622" s="91"/>
      <c r="L622" s="91"/>
      <c r="M622" s="91"/>
      <c r="N622" s="91"/>
      <c r="O622" s="91"/>
      <c r="P622" s="91"/>
      <c r="Q622" s="91"/>
      <c r="R622" s="91"/>
      <c r="S622" s="91"/>
      <c r="T622" s="91"/>
      <c r="U622" s="91"/>
      <c r="V622" s="91"/>
      <c r="W622" s="91"/>
      <c r="X622" s="91"/>
      <c r="Y622" s="91"/>
      <c r="Z622" s="91"/>
    </row>
    <row r="623" spans="1:26" ht="15.75" customHeight="1" x14ac:dyDescent="0.45">
      <c r="A623" s="91"/>
      <c r="B623" s="91"/>
      <c r="C623" s="91"/>
      <c r="D623" s="93"/>
      <c r="E623" s="92"/>
      <c r="F623" s="91"/>
      <c r="G623" s="91"/>
      <c r="H623" s="91"/>
      <c r="I623" s="91"/>
      <c r="J623" s="91"/>
      <c r="K623" s="91"/>
      <c r="L623" s="91"/>
      <c r="M623" s="91"/>
      <c r="N623" s="91"/>
      <c r="O623" s="91"/>
      <c r="P623" s="91"/>
      <c r="Q623" s="91"/>
      <c r="R623" s="91"/>
      <c r="S623" s="91"/>
      <c r="T623" s="91"/>
      <c r="U623" s="91"/>
      <c r="V623" s="91"/>
      <c r="W623" s="91"/>
      <c r="X623" s="91"/>
      <c r="Y623" s="91"/>
      <c r="Z623" s="91"/>
    </row>
    <row r="624" spans="1:26" ht="15.75" customHeight="1" x14ac:dyDescent="0.45">
      <c r="A624" s="91"/>
      <c r="B624" s="91"/>
      <c r="C624" s="91"/>
      <c r="D624" s="93"/>
      <c r="E624" s="92"/>
      <c r="F624" s="91"/>
      <c r="G624" s="91"/>
      <c r="H624" s="91"/>
      <c r="I624" s="91"/>
      <c r="J624" s="91"/>
      <c r="K624" s="91"/>
      <c r="L624" s="91"/>
      <c r="M624" s="91"/>
      <c r="N624" s="91"/>
      <c r="O624" s="91"/>
      <c r="P624" s="91"/>
      <c r="Q624" s="91"/>
      <c r="R624" s="91"/>
      <c r="S624" s="91"/>
      <c r="T624" s="91"/>
      <c r="U624" s="91"/>
      <c r="V624" s="91"/>
      <c r="W624" s="91"/>
      <c r="X624" s="91"/>
      <c r="Y624" s="91"/>
      <c r="Z624" s="91"/>
    </row>
    <row r="625" spans="1:26" ht="15.75" customHeight="1" x14ac:dyDescent="0.45">
      <c r="A625" s="91"/>
      <c r="B625" s="91"/>
      <c r="C625" s="91"/>
      <c r="D625" s="93"/>
      <c r="E625" s="92"/>
      <c r="F625" s="91"/>
      <c r="G625" s="91"/>
      <c r="H625" s="91"/>
      <c r="I625" s="91"/>
      <c r="J625" s="91"/>
      <c r="K625" s="91"/>
      <c r="L625" s="91"/>
      <c r="M625" s="91"/>
      <c r="N625" s="91"/>
      <c r="O625" s="91"/>
      <c r="P625" s="91"/>
      <c r="Q625" s="91"/>
      <c r="R625" s="91"/>
      <c r="S625" s="91"/>
      <c r="T625" s="91"/>
      <c r="U625" s="91"/>
      <c r="V625" s="91"/>
      <c r="W625" s="91"/>
      <c r="X625" s="91"/>
      <c r="Y625" s="91"/>
      <c r="Z625" s="91"/>
    </row>
    <row r="626" spans="1:26" ht="15.75" customHeight="1" x14ac:dyDescent="0.45">
      <c r="A626" s="91"/>
      <c r="B626" s="91"/>
      <c r="C626" s="91"/>
      <c r="D626" s="93"/>
      <c r="E626" s="92"/>
      <c r="F626" s="91"/>
      <c r="G626" s="91"/>
      <c r="H626" s="91"/>
      <c r="I626" s="91"/>
      <c r="J626" s="91"/>
      <c r="K626" s="91"/>
      <c r="L626" s="91"/>
      <c r="M626" s="91"/>
      <c r="N626" s="91"/>
      <c r="O626" s="91"/>
      <c r="P626" s="91"/>
      <c r="Q626" s="91"/>
      <c r="R626" s="91"/>
      <c r="S626" s="91"/>
      <c r="T626" s="91"/>
      <c r="U626" s="91"/>
      <c r="V626" s="91"/>
      <c r="W626" s="91"/>
      <c r="X626" s="91"/>
      <c r="Y626" s="91"/>
      <c r="Z626" s="91"/>
    </row>
    <row r="627" spans="1:26" ht="15.75" customHeight="1" x14ac:dyDescent="0.45">
      <c r="A627" s="91"/>
      <c r="B627" s="91"/>
      <c r="C627" s="91"/>
      <c r="D627" s="93"/>
      <c r="E627" s="92"/>
      <c r="F627" s="91"/>
      <c r="G627" s="91"/>
      <c r="H627" s="91"/>
      <c r="I627" s="91"/>
      <c r="J627" s="91"/>
      <c r="K627" s="91"/>
      <c r="L627" s="91"/>
      <c r="M627" s="91"/>
      <c r="N627" s="91"/>
      <c r="O627" s="91"/>
      <c r="P627" s="91"/>
      <c r="Q627" s="91"/>
      <c r="R627" s="91"/>
      <c r="S627" s="91"/>
      <c r="T627" s="91"/>
      <c r="U627" s="91"/>
      <c r="V627" s="91"/>
      <c r="W627" s="91"/>
      <c r="X627" s="91"/>
      <c r="Y627" s="91"/>
      <c r="Z627" s="91"/>
    </row>
    <row r="628" spans="1:26" ht="15.75" customHeight="1" x14ac:dyDescent="0.45">
      <c r="A628" s="91"/>
      <c r="B628" s="91"/>
      <c r="C628" s="91"/>
      <c r="D628" s="93"/>
      <c r="E628" s="92"/>
      <c r="F628" s="91"/>
      <c r="G628" s="91"/>
      <c r="H628" s="91"/>
      <c r="I628" s="91"/>
      <c r="J628" s="91"/>
      <c r="K628" s="91"/>
      <c r="L628" s="91"/>
      <c r="M628" s="91"/>
      <c r="N628" s="91"/>
      <c r="O628" s="91"/>
      <c r="P628" s="91"/>
      <c r="Q628" s="91"/>
      <c r="R628" s="91"/>
      <c r="S628" s="91"/>
      <c r="T628" s="91"/>
      <c r="U628" s="91"/>
      <c r="V628" s="91"/>
      <c r="W628" s="91"/>
      <c r="X628" s="91"/>
      <c r="Y628" s="91"/>
      <c r="Z628" s="91"/>
    </row>
    <row r="629" spans="1:26" ht="15.75" customHeight="1" x14ac:dyDescent="0.45">
      <c r="A629" s="91"/>
      <c r="B629" s="91"/>
      <c r="C629" s="91"/>
      <c r="D629" s="93"/>
      <c r="E629" s="92"/>
      <c r="F629" s="91"/>
      <c r="G629" s="91"/>
      <c r="H629" s="91"/>
      <c r="I629" s="91"/>
      <c r="J629" s="91"/>
      <c r="K629" s="91"/>
      <c r="L629" s="91"/>
      <c r="M629" s="91"/>
      <c r="N629" s="91"/>
      <c r="O629" s="91"/>
      <c r="P629" s="91"/>
      <c r="Q629" s="91"/>
      <c r="R629" s="91"/>
      <c r="S629" s="91"/>
      <c r="T629" s="91"/>
      <c r="U629" s="91"/>
      <c r="V629" s="91"/>
      <c r="W629" s="91"/>
      <c r="X629" s="91"/>
      <c r="Y629" s="91"/>
      <c r="Z629" s="91"/>
    </row>
    <row r="630" spans="1:26" ht="15.75" customHeight="1" x14ac:dyDescent="0.45">
      <c r="A630" s="91"/>
      <c r="B630" s="91"/>
      <c r="C630" s="91"/>
      <c r="D630" s="93"/>
      <c r="E630" s="92"/>
      <c r="F630" s="91"/>
      <c r="G630" s="91"/>
      <c r="H630" s="91"/>
      <c r="I630" s="91"/>
      <c r="J630" s="91"/>
      <c r="K630" s="91"/>
      <c r="L630" s="91"/>
      <c r="M630" s="91"/>
      <c r="N630" s="91"/>
      <c r="O630" s="91"/>
      <c r="P630" s="91"/>
      <c r="Q630" s="91"/>
      <c r="R630" s="91"/>
      <c r="S630" s="91"/>
      <c r="T630" s="91"/>
      <c r="U630" s="91"/>
      <c r="V630" s="91"/>
      <c r="W630" s="91"/>
      <c r="X630" s="91"/>
      <c r="Y630" s="91"/>
      <c r="Z630" s="91"/>
    </row>
    <row r="631" spans="1:26" ht="15.75" customHeight="1" x14ac:dyDescent="0.45">
      <c r="A631" s="91"/>
      <c r="B631" s="91"/>
      <c r="C631" s="91"/>
      <c r="D631" s="93"/>
      <c r="E631" s="92"/>
      <c r="F631" s="91"/>
      <c r="G631" s="91"/>
      <c r="H631" s="91"/>
      <c r="I631" s="91"/>
      <c r="J631" s="91"/>
      <c r="K631" s="91"/>
      <c r="L631" s="91"/>
      <c r="M631" s="91"/>
      <c r="N631" s="91"/>
      <c r="O631" s="91"/>
      <c r="P631" s="91"/>
      <c r="Q631" s="91"/>
      <c r="R631" s="91"/>
      <c r="S631" s="91"/>
      <c r="T631" s="91"/>
      <c r="U631" s="91"/>
      <c r="V631" s="91"/>
      <c r="W631" s="91"/>
      <c r="X631" s="91"/>
      <c r="Y631" s="91"/>
      <c r="Z631" s="91"/>
    </row>
    <row r="632" spans="1:26" ht="15.75" customHeight="1" x14ac:dyDescent="0.45">
      <c r="A632" s="91"/>
      <c r="B632" s="91"/>
      <c r="C632" s="91"/>
      <c r="D632" s="93"/>
      <c r="E632" s="92"/>
      <c r="F632" s="91"/>
      <c r="G632" s="91"/>
      <c r="H632" s="91"/>
      <c r="I632" s="91"/>
      <c r="J632" s="91"/>
      <c r="K632" s="91"/>
      <c r="L632" s="91"/>
      <c r="M632" s="91"/>
      <c r="N632" s="91"/>
      <c r="O632" s="91"/>
      <c r="P632" s="91"/>
      <c r="Q632" s="91"/>
      <c r="R632" s="91"/>
      <c r="S632" s="91"/>
      <c r="T632" s="91"/>
      <c r="U632" s="91"/>
      <c r="V632" s="91"/>
      <c r="W632" s="91"/>
      <c r="X632" s="91"/>
      <c r="Y632" s="91"/>
      <c r="Z632" s="91"/>
    </row>
    <row r="633" spans="1:26" ht="15.75" customHeight="1" x14ac:dyDescent="0.45">
      <c r="A633" s="91"/>
      <c r="B633" s="91"/>
      <c r="C633" s="91"/>
      <c r="D633" s="93"/>
      <c r="E633" s="92"/>
      <c r="F633" s="91"/>
      <c r="G633" s="91"/>
      <c r="H633" s="91"/>
      <c r="I633" s="91"/>
      <c r="J633" s="91"/>
      <c r="K633" s="91"/>
      <c r="L633" s="91"/>
      <c r="M633" s="91"/>
      <c r="N633" s="91"/>
      <c r="O633" s="91"/>
      <c r="P633" s="91"/>
      <c r="Q633" s="91"/>
      <c r="R633" s="91"/>
      <c r="S633" s="91"/>
      <c r="T633" s="91"/>
      <c r="U633" s="91"/>
      <c r="V633" s="91"/>
      <c r="W633" s="91"/>
      <c r="X633" s="91"/>
      <c r="Y633" s="91"/>
      <c r="Z633" s="91"/>
    </row>
    <row r="634" spans="1:26" ht="15.75" customHeight="1" x14ac:dyDescent="0.45">
      <c r="A634" s="91"/>
      <c r="B634" s="91"/>
      <c r="C634" s="91"/>
      <c r="D634" s="93"/>
      <c r="E634" s="92"/>
      <c r="F634" s="91"/>
      <c r="G634" s="91"/>
      <c r="H634" s="91"/>
      <c r="I634" s="91"/>
      <c r="J634" s="91"/>
      <c r="K634" s="91"/>
      <c r="L634" s="91"/>
      <c r="M634" s="91"/>
      <c r="N634" s="91"/>
      <c r="O634" s="91"/>
      <c r="P634" s="91"/>
      <c r="Q634" s="91"/>
      <c r="R634" s="91"/>
      <c r="S634" s="91"/>
      <c r="T634" s="91"/>
      <c r="U634" s="91"/>
      <c r="V634" s="91"/>
      <c r="W634" s="91"/>
      <c r="X634" s="91"/>
      <c r="Y634" s="91"/>
      <c r="Z634" s="91"/>
    </row>
    <row r="635" spans="1:26" ht="15.75" customHeight="1" x14ac:dyDescent="0.45">
      <c r="A635" s="91"/>
      <c r="B635" s="91"/>
      <c r="C635" s="91"/>
      <c r="D635" s="93"/>
      <c r="E635" s="92"/>
      <c r="F635" s="91"/>
      <c r="G635" s="91"/>
      <c r="H635" s="91"/>
      <c r="I635" s="91"/>
      <c r="J635" s="91"/>
      <c r="K635" s="91"/>
      <c r="L635" s="91"/>
      <c r="M635" s="91"/>
      <c r="N635" s="91"/>
      <c r="O635" s="91"/>
      <c r="P635" s="91"/>
      <c r="Q635" s="91"/>
      <c r="R635" s="91"/>
      <c r="S635" s="91"/>
      <c r="T635" s="91"/>
      <c r="U635" s="91"/>
      <c r="V635" s="91"/>
      <c r="W635" s="91"/>
      <c r="X635" s="91"/>
      <c r="Y635" s="91"/>
      <c r="Z635" s="91"/>
    </row>
    <row r="636" spans="1:26" ht="15.75" customHeight="1" x14ac:dyDescent="0.45">
      <c r="A636" s="91"/>
      <c r="B636" s="91"/>
      <c r="C636" s="91"/>
      <c r="D636" s="93"/>
      <c r="E636" s="92"/>
      <c r="F636" s="91"/>
      <c r="G636" s="91"/>
      <c r="H636" s="91"/>
      <c r="I636" s="91"/>
      <c r="J636" s="91"/>
      <c r="K636" s="91"/>
      <c r="L636" s="91"/>
      <c r="M636" s="91"/>
      <c r="N636" s="91"/>
      <c r="O636" s="91"/>
      <c r="P636" s="91"/>
      <c r="Q636" s="91"/>
      <c r="R636" s="91"/>
      <c r="S636" s="91"/>
      <c r="T636" s="91"/>
      <c r="U636" s="91"/>
      <c r="V636" s="91"/>
      <c r="W636" s="91"/>
      <c r="X636" s="91"/>
      <c r="Y636" s="91"/>
      <c r="Z636" s="91"/>
    </row>
    <row r="637" spans="1:26" ht="15.75" customHeight="1" x14ac:dyDescent="0.45">
      <c r="A637" s="91"/>
      <c r="B637" s="91"/>
      <c r="C637" s="91"/>
      <c r="D637" s="93"/>
      <c r="E637" s="92"/>
      <c r="F637" s="91"/>
      <c r="G637" s="91"/>
      <c r="H637" s="91"/>
      <c r="I637" s="91"/>
      <c r="J637" s="91"/>
      <c r="K637" s="91"/>
      <c r="L637" s="91"/>
      <c r="M637" s="91"/>
      <c r="N637" s="91"/>
      <c r="O637" s="91"/>
      <c r="P637" s="91"/>
      <c r="Q637" s="91"/>
      <c r="R637" s="91"/>
      <c r="S637" s="91"/>
      <c r="T637" s="91"/>
      <c r="U637" s="91"/>
      <c r="V637" s="91"/>
      <c r="W637" s="91"/>
      <c r="X637" s="91"/>
      <c r="Y637" s="91"/>
      <c r="Z637" s="91"/>
    </row>
    <row r="638" spans="1:26" ht="15.75" customHeight="1" x14ac:dyDescent="0.45">
      <c r="A638" s="91"/>
      <c r="B638" s="91"/>
      <c r="C638" s="91"/>
      <c r="D638" s="93"/>
      <c r="E638" s="92"/>
      <c r="F638" s="91"/>
      <c r="G638" s="91"/>
      <c r="H638" s="91"/>
      <c r="I638" s="91"/>
      <c r="J638" s="91"/>
      <c r="K638" s="91"/>
      <c r="L638" s="91"/>
      <c r="M638" s="91"/>
      <c r="N638" s="91"/>
      <c r="O638" s="91"/>
      <c r="P638" s="91"/>
      <c r="Q638" s="91"/>
      <c r="R638" s="91"/>
      <c r="S638" s="91"/>
      <c r="T638" s="91"/>
      <c r="U638" s="91"/>
      <c r="V638" s="91"/>
      <c r="W638" s="91"/>
      <c r="X638" s="91"/>
      <c r="Y638" s="91"/>
      <c r="Z638" s="91"/>
    </row>
    <row r="639" spans="1:26" ht="15.75" customHeight="1" x14ac:dyDescent="0.45">
      <c r="A639" s="91"/>
      <c r="B639" s="91"/>
      <c r="C639" s="91"/>
      <c r="D639" s="93"/>
      <c r="E639" s="92"/>
      <c r="F639" s="91"/>
      <c r="G639" s="91"/>
      <c r="H639" s="91"/>
      <c r="I639" s="91"/>
      <c r="J639" s="91"/>
      <c r="K639" s="91"/>
      <c r="L639" s="91"/>
      <c r="M639" s="91"/>
      <c r="N639" s="91"/>
      <c r="O639" s="91"/>
      <c r="P639" s="91"/>
      <c r="Q639" s="91"/>
      <c r="R639" s="91"/>
      <c r="S639" s="91"/>
      <c r="T639" s="91"/>
      <c r="U639" s="91"/>
      <c r="V639" s="91"/>
      <c r="W639" s="91"/>
      <c r="X639" s="91"/>
      <c r="Y639" s="91"/>
      <c r="Z639" s="91"/>
    </row>
    <row r="640" spans="1:26" ht="15.75" customHeight="1" x14ac:dyDescent="0.45">
      <c r="A640" s="91"/>
      <c r="B640" s="91"/>
      <c r="C640" s="91"/>
      <c r="D640" s="93"/>
      <c r="E640" s="92"/>
      <c r="F640" s="91"/>
      <c r="G640" s="91"/>
      <c r="H640" s="91"/>
      <c r="I640" s="91"/>
      <c r="J640" s="91"/>
      <c r="K640" s="91"/>
      <c r="L640" s="91"/>
      <c r="M640" s="91"/>
      <c r="N640" s="91"/>
      <c r="O640" s="91"/>
      <c r="P640" s="91"/>
      <c r="Q640" s="91"/>
      <c r="R640" s="91"/>
      <c r="S640" s="91"/>
      <c r="T640" s="91"/>
      <c r="U640" s="91"/>
      <c r="V640" s="91"/>
      <c r="W640" s="91"/>
      <c r="X640" s="91"/>
      <c r="Y640" s="91"/>
      <c r="Z640" s="91"/>
    </row>
    <row r="641" spans="1:26" ht="15.75" customHeight="1" x14ac:dyDescent="0.45">
      <c r="A641" s="91"/>
      <c r="B641" s="91"/>
      <c r="C641" s="91"/>
      <c r="D641" s="93"/>
      <c r="E641" s="92"/>
      <c r="F641" s="91"/>
      <c r="G641" s="91"/>
      <c r="H641" s="91"/>
      <c r="I641" s="91"/>
      <c r="J641" s="91"/>
      <c r="K641" s="91"/>
      <c r="L641" s="91"/>
      <c r="M641" s="91"/>
      <c r="N641" s="91"/>
      <c r="O641" s="91"/>
      <c r="P641" s="91"/>
      <c r="Q641" s="91"/>
      <c r="R641" s="91"/>
      <c r="S641" s="91"/>
      <c r="T641" s="91"/>
      <c r="U641" s="91"/>
      <c r="V641" s="91"/>
      <c r="W641" s="91"/>
      <c r="X641" s="91"/>
      <c r="Y641" s="91"/>
      <c r="Z641" s="91"/>
    </row>
    <row r="642" spans="1:26" ht="15.75" customHeight="1" x14ac:dyDescent="0.45">
      <c r="A642" s="91"/>
      <c r="B642" s="91"/>
      <c r="C642" s="91"/>
      <c r="D642" s="93"/>
      <c r="E642" s="92"/>
      <c r="F642" s="91"/>
      <c r="G642" s="91"/>
      <c r="H642" s="91"/>
      <c r="I642" s="91"/>
      <c r="J642" s="91"/>
      <c r="K642" s="91"/>
      <c r="L642" s="91"/>
      <c r="M642" s="91"/>
      <c r="N642" s="91"/>
      <c r="O642" s="91"/>
      <c r="P642" s="91"/>
      <c r="Q642" s="91"/>
      <c r="R642" s="91"/>
      <c r="S642" s="91"/>
      <c r="T642" s="91"/>
      <c r="U642" s="91"/>
      <c r="V642" s="91"/>
      <c r="W642" s="91"/>
      <c r="X642" s="91"/>
      <c r="Y642" s="91"/>
      <c r="Z642" s="91"/>
    </row>
    <row r="643" spans="1:26" ht="15.75" customHeight="1" x14ac:dyDescent="0.45">
      <c r="A643" s="91"/>
      <c r="B643" s="91"/>
      <c r="C643" s="91"/>
      <c r="D643" s="93"/>
      <c r="E643" s="92"/>
      <c r="F643" s="91"/>
      <c r="G643" s="91"/>
      <c r="H643" s="91"/>
      <c r="I643" s="91"/>
      <c r="J643" s="91"/>
      <c r="K643" s="91"/>
      <c r="L643" s="91"/>
      <c r="M643" s="91"/>
      <c r="N643" s="91"/>
      <c r="O643" s="91"/>
      <c r="P643" s="91"/>
      <c r="Q643" s="91"/>
      <c r="R643" s="91"/>
      <c r="S643" s="91"/>
      <c r="T643" s="91"/>
      <c r="U643" s="91"/>
      <c r="V643" s="91"/>
      <c r="W643" s="91"/>
      <c r="X643" s="91"/>
      <c r="Y643" s="91"/>
      <c r="Z643" s="91"/>
    </row>
    <row r="644" spans="1:26" ht="15.75" customHeight="1" x14ac:dyDescent="0.45">
      <c r="A644" s="91"/>
      <c r="B644" s="91"/>
      <c r="C644" s="91"/>
      <c r="D644" s="93"/>
      <c r="E644" s="92"/>
      <c r="F644" s="91"/>
      <c r="G644" s="91"/>
      <c r="H644" s="91"/>
      <c r="I644" s="91"/>
      <c r="J644" s="91"/>
      <c r="K644" s="91"/>
      <c r="L644" s="91"/>
      <c r="M644" s="91"/>
      <c r="N644" s="91"/>
      <c r="O644" s="91"/>
      <c r="P644" s="91"/>
      <c r="Q644" s="91"/>
      <c r="R644" s="91"/>
      <c r="S644" s="91"/>
      <c r="T644" s="91"/>
      <c r="U644" s="91"/>
      <c r="V644" s="91"/>
      <c r="W644" s="91"/>
      <c r="X644" s="91"/>
      <c r="Y644" s="91"/>
      <c r="Z644" s="91"/>
    </row>
    <row r="645" spans="1:26" ht="15.75" customHeight="1" x14ac:dyDescent="0.45">
      <c r="A645" s="91"/>
      <c r="B645" s="91"/>
      <c r="C645" s="91"/>
      <c r="D645" s="93"/>
      <c r="E645" s="92"/>
      <c r="F645" s="91"/>
      <c r="G645" s="91"/>
      <c r="H645" s="91"/>
      <c r="I645" s="91"/>
      <c r="J645" s="91"/>
      <c r="K645" s="91"/>
      <c r="L645" s="91"/>
      <c r="M645" s="91"/>
      <c r="N645" s="91"/>
      <c r="O645" s="91"/>
      <c r="P645" s="91"/>
      <c r="Q645" s="91"/>
      <c r="R645" s="91"/>
      <c r="S645" s="91"/>
      <c r="T645" s="91"/>
      <c r="U645" s="91"/>
      <c r="V645" s="91"/>
      <c r="W645" s="91"/>
      <c r="X645" s="91"/>
      <c r="Y645" s="91"/>
      <c r="Z645" s="91"/>
    </row>
    <row r="646" spans="1:26" ht="15.75" customHeight="1" x14ac:dyDescent="0.45">
      <c r="A646" s="91"/>
      <c r="B646" s="91"/>
      <c r="C646" s="91"/>
      <c r="D646" s="93"/>
      <c r="E646" s="92"/>
      <c r="F646" s="91"/>
      <c r="G646" s="91"/>
      <c r="H646" s="91"/>
      <c r="I646" s="91"/>
      <c r="J646" s="91"/>
      <c r="K646" s="91"/>
      <c r="L646" s="91"/>
      <c r="M646" s="91"/>
      <c r="N646" s="91"/>
      <c r="O646" s="91"/>
      <c r="P646" s="91"/>
      <c r="Q646" s="91"/>
      <c r="R646" s="91"/>
      <c r="S646" s="91"/>
      <c r="T646" s="91"/>
      <c r="U646" s="91"/>
      <c r="V646" s="91"/>
      <c r="W646" s="91"/>
      <c r="X646" s="91"/>
      <c r="Y646" s="91"/>
      <c r="Z646" s="91"/>
    </row>
    <row r="647" spans="1:26" ht="15.75" customHeight="1" x14ac:dyDescent="0.45">
      <c r="A647" s="91"/>
      <c r="B647" s="91"/>
      <c r="C647" s="91"/>
      <c r="D647" s="93"/>
      <c r="E647" s="92"/>
      <c r="F647" s="91"/>
      <c r="G647" s="91"/>
      <c r="H647" s="91"/>
      <c r="I647" s="91"/>
      <c r="J647" s="91"/>
      <c r="K647" s="91"/>
      <c r="L647" s="91"/>
      <c r="M647" s="91"/>
      <c r="N647" s="91"/>
      <c r="O647" s="91"/>
      <c r="P647" s="91"/>
      <c r="Q647" s="91"/>
      <c r="R647" s="91"/>
      <c r="S647" s="91"/>
      <c r="T647" s="91"/>
      <c r="U647" s="91"/>
      <c r="V647" s="91"/>
      <c r="W647" s="91"/>
      <c r="X647" s="91"/>
      <c r="Y647" s="91"/>
      <c r="Z647" s="91"/>
    </row>
    <row r="648" spans="1:26" ht="15.75" customHeight="1" x14ac:dyDescent="0.45">
      <c r="A648" s="91"/>
      <c r="B648" s="91"/>
      <c r="C648" s="91"/>
      <c r="D648" s="93"/>
      <c r="E648" s="92"/>
      <c r="F648" s="91"/>
      <c r="G648" s="91"/>
      <c r="H648" s="91"/>
      <c r="I648" s="91"/>
      <c r="J648" s="91"/>
      <c r="K648" s="91"/>
      <c r="L648" s="91"/>
      <c r="M648" s="91"/>
      <c r="N648" s="91"/>
      <c r="O648" s="91"/>
      <c r="P648" s="91"/>
      <c r="Q648" s="91"/>
      <c r="R648" s="91"/>
      <c r="S648" s="91"/>
      <c r="T648" s="91"/>
      <c r="U648" s="91"/>
      <c r="V648" s="91"/>
      <c r="W648" s="91"/>
      <c r="X648" s="91"/>
      <c r="Y648" s="91"/>
      <c r="Z648" s="91"/>
    </row>
    <row r="649" spans="1:26" ht="15.75" customHeight="1" x14ac:dyDescent="0.45">
      <c r="A649" s="91"/>
      <c r="B649" s="91"/>
      <c r="C649" s="91"/>
      <c r="D649" s="93"/>
      <c r="E649" s="92"/>
      <c r="F649" s="91"/>
      <c r="G649" s="91"/>
      <c r="H649" s="91"/>
      <c r="I649" s="91"/>
      <c r="J649" s="91"/>
      <c r="K649" s="91"/>
      <c r="L649" s="91"/>
      <c r="M649" s="91"/>
      <c r="N649" s="91"/>
      <c r="O649" s="91"/>
      <c r="P649" s="91"/>
      <c r="Q649" s="91"/>
      <c r="R649" s="91"/>
      <c r="S649" s="91"/>
      <c r="T649" s="91"/>
      <c r="U649" s="91"/>
      <c r="V649" s="91"/>
      <c r="W649" s="91"/>
      <c r="X649" s="91"/>
      <c r="Y649" s="91"/>
      <c r="Z649" s="91"/>
    </row>
    <row r="650" spans="1:26" ht="15.75" customHeight="1" x14ac:dyDescent="0.45">
      <c r="A650" s="91"/>
      <c r="B650" s="91"/>
      <c r="C650" s="91"/>
      <c r="D650" s="93"/>
      <c r="E650" s="92"/>
      <c r="F650" s="91"/>
      <c r="G650" s="91"/>
      <c r="H650" s="91"/>
      <c r="I650" s="91"/>
      <c r="J650" s="91"/>
      <c r="K650" s="91"/>
      <c r="L650" s="91"/>
      <c r="M650" s="91"/>
      <c r="N650" s="91"/>
      <c r="O650" s="91"/>
      <c r="P650" s="91"/>
      <c r="Q650" s="91"/>
      <c r="R650" s="91"/>
      <c r="S650" s="91"/>
      <c r="T650" s="91"/>
      <c r="U650" s="91"/>
      <c r="V650" s="91"/>
      <c r="W650" s="91"/>
      <c r="X650" s="91"/>
      <c r="Y650" s="91"/>
      <c r="Z650" s="91"/>
    </row>
    <row r="651" spans="1:26" ht="15.75" customHeight="1" x14ac:dyDescent="0.45">
      <c r="A651" s="91"/>
      <c r="B651" s="91"/>
      <c r="C651" s="91"/>
      <c r="D651" s="93"/>
      <c r="E651" s="92"/>
      <c r="F651" s="91"/>
      <c r="G651" s="91"/>
      <c r="H651" s="91"/>
      <c r="I651" s="91"/>
      <c r="J651" s="91"/>
      <c r="K651" s="91"/>
      <c r="L651" s="91"/>
      <c r="M651" s="91"/>
      <c r="N651" s="91"/>
      <c r="O651" s="91"/>
      <c r="P651" s="91"/>
      <c r="Q651" s="91"/>
      <c r="R651" s="91"/>
      <c r="S651" s="91"/>
      <c r="T651" s="91"/>
      <c r="U651" s="91"/>
      <c r="V651" s="91"/>
      <c r="W651" s="91"/>
      <c r="X651" s="91"/>
      <c r="Y651" s="91"/>
      <c r="Z651" s="91"/>
    </row>
    <row r="652" spans="1:26" ht="15.75" customHeight="1" x14ac:dyDescent="0.45">
      <c r="A652" s="91"/>
      <c r="B652" s="91"/>
      <c r="C652" s="91"/>
      <c r="D652" s="93"/>
      <c r="E652" s="92"/>
      <c r="F652" s="91"/>
      <c r="G652" s="91"/>
      <c r="H652" s="91"/>
      <c r="I652" s="91"/>
      <c r="J652" s="91"/>
      <c r="K652" s="91"/>
      <c r="L652" s="91"/>
      <c r="M652" s="91"/>
      <c r="N652" s="91"/>
      <c r="O652" s="91"/>
      <c r="P652" s="91"/>
      <c r="Q652" s="91"/>
      <c r="R652" s="91"/>
      <c r="S652" s="91"/>
      <c r="T652" s="91"/>
      <c r="U652" s="91"/>
      <c r="V652" s="91"/>
      <c r="W652" s="91"/>
      <c r="X652" s="91"/>
      <c r="Y652" s="91"/>
      <c r="Z652" s="91"/>
    </row>
    <row r="653" spans="1:26" ht="15.75" customHeight="1" x14ac:dyDescent="0.45">
      <c r="A653" s="91"/>
      <c r="B653" s="91"/>
      <c r="C653" s="91"/>
      <c r="D653" s="93"/>
      <c r="E653" s="92"/>
      <c r="F653" s="91"/>
      <c r="G653" s="91"/>
      <c r="H653" s="91"/>
      <c r="I653" s="91"/>
      <c r="J653" s="91"/>
      <c r="K653" s="91"/>
      <c r="L653" s="91"/>
      <c r="M653" s="91"/>
      <c r="N653" s="91"/>
      <c r="O653" s="91"/>
      <c r="P653" s="91"/>
      <c r="Q653" s="91"/>
      <c r="R653" s="91"/>
      <c r="S653" s="91"/>
      <c r="T653" s="91"/>
      <c r="U653" s="91"/>
      <c r="V653" s="91"/>
      <c r="W653" s="91"/>
      <c r="X653" s="91"/>
      <c r="Y653" s="91"/>
      <c r="Z653" s="91"/>
    </row>
    <row r="654" spans="1:26" ht="15.75" customHeight="1" x14ac:dyDescent="0.45">
      <c r="A654" s="91"/>
      <c r="B654" s="91"/>
      <c r="C654" s="91"/>
      <c r="D654" s="93"/>
      <c r="E654" s="92"/>
      <c r="F654" s="91"/>
      <c r="G654" s="91"/>
      <c r="H654" s="91"/>
      <c r="I654" s="91"/>
      <c r="J654" s="91"/>
      <c r="K654" s="91"/>
      <c r="L654" s="91"/>
      <c r="M654" s="91"/>
      <c r="N654" s="91"/>
      <c r="O654" s="91"/>
      <c r="P654" s="91"/>
      <c r="Q654" s="91"/>
      <c r="R654" s="91"/>
      <c r="S654" s="91"/>
      <c r="T654" s="91"/>
      <c r="U654" s="91"/>
      <c r="V654" s="91"/>
      <c r="W654" s="91"/>
      <c r="X654" s="91"/>
      <c r="Y654" s="91"/>
      <c r="Z654" s="91"/>
    </row>
    <row r="655" spans="1:26" ht="15.75" customHeight="1" x14ac:dyDescent="0.45">
      <c r="A655" s="91"/>
      <c r="B655" s="91"/>
      <c r="C655" s="91"/>
      <c r="D655" s="93"/>
      <c r="E655" s="92"/>
      <c r="F655" s="91"/>
      <c r="G655" s="91"/>
      <c r="H655" s="91"/>
      <c r="I655" s="91"/>
      <c r="J655" s="91"/>
      <c r="K655" s="91"/>
      <c r="L655" s="91"/>
      <c r="M655" s="91"/>
      <c r="N655" s="91"/>
      <c r="O655" s="91"/>
      <c r="P655" s="91"/>
      <c r="Q655" s="91"/>
      <c r="R655" s="91"/>
      <c r="S655" s="91"/>
      <c r="T655" s="91"/>
      <c r="U655" s="91"/>
      <c r="V655" s="91"/>
      <c r="W655" s="91"/>
      <c r="X655" s="91"/>
      <c r="Y655" s="91"/>
      <c r="Z655" s="91"/>
    </row>
    <row r="656" spans="1:26" ht="15.75" customHeight="1" x14ac:dyDescent="0.45">
      <c r="A656" s="91"/>
      <c r="B656" s="91"/>
      <c r="C656" s="91"/>
      <c r="D656" s="93"/>
      <c r="E656" s="92"/>
      <c r="F656" s="91"/>
      <c r="G656" s="91"/>
      <c r="H656" s="91"/>
      <c r="I656" s="91"/>
      <c r="J656" s="91"/>
      <c r="K656" s="91"/>
      <c r="L656" s="91"/>
      <c r="M656" s="91"/>
      <c r="N656" s="91"/>
      <c r="O656" s="91"/>
      <c r="P656" s="91"/>
      <c r="Q656" s="91"/>
      <c r="R656" s="91"/>
      <c r="S656" s="91"/>
      <c r="T656" s="91"/>
      <c r="U656" s="91"/>
      <c r="V656" s="91"/>
      <c r="W656" s="91"/>
      <c r="X656" s="91"/>
      <c r="Y656" s="91"/>
      <c r="Z656" s="91"/>
    </row>
    <row r="657" spans="1:26" ht="15.75" customHeight="1" x14ac:dyDescent="0.45">
      <c r="A657" s="91"/>
      <c r="B657" s="91"/>
      <c r="C657" s="91"/>
      <c r="D657" s="93"/>
      <c r="E657" s="92"/>
      <c r="F657" s="91"/>
      <c r="G657" s="91"/>
      <c r="H657" s="91"/>
      <c r="I657" s="91"/>
      <c r="J657" s="91"/>
      <c r="K657" s="91"/>
      <c r="L657" s="91"/>
      <c r="M657" s="91"/>
      <c r="N657" s="91"/>
      <c r="O657" s="91"/>
      <c r="P657" s="91"/>
      <c r="Q657" s="91"/>
      <c r="R657" s="91"/>
      <c r="S657" s="91"/>
      <c r="T657" s="91"/>
      <c r="U657" s="91"/>
      <c r="V657" s="91"/>
      <c r="W657" s="91"/>
      <c r="X657" s="91"/>
      <c r="Y657" s="91"/>
      <c r="Z657" s="91"/>
    </row>
    <row r="658" spans="1:26" ht="15.75" customHeight="1" x14ac:dyDescent="0.45">
      <c r="A658" s="91"/>
      <c r="B658" s="91"/>
      <c r="C658" s="91"/>
      <c r="D658" s="93"/>
      <c r="E658" s="92"/>
      <c r="F658" s="91"/>
      <c r="G658" s="91"/>
      <c r="H658" s="91"/>
      <c r="I658" s="91"/>
      <c r="J658" s="91"/>
      <c r="K658" s="91"/>
      <c r="L658" s="91"/>
      <c r="M658" s="91"/>
      <c r="N658" s="91"/>
      <c r="O658" s="91"/>
      <c r="P658" s="91"/>
      <c r="Q658" s="91"/>
      <c r="R658" s="91"/>
      <c r="S658" s="91"/>
      <c r="T658" s="91"/>
      <c r="U658" s="91"/>
      <c r="V658" s="91"/>
      <c r="W658" s="91"/>
      <c r="X658" s="91"/>
      <c r="Y658" s="91"/>
      <c r="Z658" s="91"/>
    </row>
    <row r="659" spans="1:26" ht="15.75" customHeight="1" x14ac:dyDescent="0.45">
      <c r="A659" s="91"/>
      <c r="B659" s="91"/>
      <c r="C659" s="91"/>
      <c r="D659" s="93"/>
      <c r="E659" s="92"/>
      <c r="F659" s="91"/>
      <c r="G659" s="91"/>
      <c r="H659" s="91"/>
      <c r="I659" s="91"/>
      <c r="J659" s="91"/>
      <c r="K659" s="91"/>
      <c r="L659" s="91"/>
      <c r="M659" s="91"/>
      <c r="N659" s="91"/>
      <c r="O659" s="91"/>
      <c r="P659" s="91"/>
      <c r="Q659" s="91"/>
      <c r="R659" s="91"/>
      <c r="S659" s="91"/>
      <c r="T659" s="91"/>
      <c r="U659" s="91"/>
      <c r="V659" s="91"/>
      <c r="W659" s="91"/>
      <c r="X659" s="91"/>
      <c r="Y659" s="91"/>
      <c r="Z659" s="91"/>
    </row>
    <row r="660" spans="1:26" ht="15.75" customHeight="1" x14ac:dyDescent="0.45">
      <c r="A660" s="91"/>
      <c r="B660" s="91"/>
      <c r="C660" s="91"/>
      <c r="D660" s="93"/>
      <c r="E660" s="92"/>
      <c r="F660" s="91"/>
      <c r="G660" s="91"/>
      <c r="H660" s="91"/>
      <c r="I660" s="91"/>
      <c r="J660" s="91"/>
      <c r="K660" s="91"/>
      <c r="L660" s="91"/>
      <c r="M660" s="91"/>
      <c r="N660" s="91"/>
      <c r="O660" s="91"/>
      <c r="P660" s="91"/>
      <c r="Q660" s="91"/>
      <c r="R660" s="91"/>
      <c r="S660" s="91"/>
      <c r="T660" s="91"/>
      <c r="U660" s="91"/>
      <c r="V660" s="91"/>
      <c r="W660" s="91"/>
      <c r="X660" s="91"/>
      <c r="Y660" s="91"/>
      <c r="Z660" s="91"/>
    </row>
    <row r="661" spans="1:26" ht="15.75" customHeight="1" x14ac:dyDescent="0.45">
      <c r="A661" s="91"/>
      <c r="B661" s="91"/>
      <c r="C661" s="91"/>
      <c r="D661" s="93"/>
      <c r="E661" s="92"/>
      <c r="F661" s="91"/>
      <c r="G661" s="91"/>
      <c r="H661" s="91"/>
      <c r="I661" s="91"/>
      <c r="J661" s="91"/>
      <c r="K661" s="91"/>
      <c r="L661" s="91"/>
      <c r="M661" s="91"/>
      <c r="N661" s="91"/>
      <c r="O661" s="91"/>
      <c r="P661" s="91"/>
      <c r="Q661" s="91"/>
      <c r="R661" s="91"/>
      <c r="S661" s="91"/>
      <c r="T661" s="91"/>
      <c r="U661" s="91"/>
      <c r="V661" s="91"/>
      <c r="W661" s="91"/>
      <c r="X661" s="91"/>
      <c r="Y661" s="91"/>
      <c r="Z661" s="91"/>
    </row>
    <row r="662" spans="1:26" ht="15.75" customHeight="1" x14ac:dyDescent="0.45">
      <c r="A662" s="91"/>
      <c r="B662" s="91"/>
      <c r="C662" s="91"/>
      <c r="D662" s="93"/>
      <c r="E662" s="92"/>
      <c r="F662" s="91"/>
      <c r="G662" s="91"/>
      <c r="H662" s="91"/>
      <c r="I662" s="91"/>
      <c r="J662" s="91"/>
      <c r="K662" s="91"/>
      <c r="L662" s="91"/>
      <c r="M662" s="91"/>
      <c r="N662" s="91"/>
      <c r="O662" s="91"/>
      <c r="P662" s="91"/>
      <c r="Q662" s="91"/>
      <c r="R662" s="91"/>
      <c r="S662" s="91"/>
      <c r="T662" s="91"/>
      <c r="U662" s="91"/>
      <c r="V662" s="91"/>
      <c r="W662" s="91"/>
      <c r="X662" s="91"/>
      <c r="Y662" s="91"/>
      <c r="Z662" s="91"/>
    </row>
    <row r="663" spans="1:26" ht="15.75" customHeight="1" x14ac:dyDescent="0.45">
      <c r="A663" s="91"/>
      <c r="B663" s="91"/>
      <c r="C663" s="91"/>
      <c r="D663" s="93"/>
      <c r="E663" s="92"/>
      <c r="F663" s="91"/>
      <c r="G663" s="91"/>
      <c r="H663" s="91"/>
      <c r="I663" s="91"/>
      <c r="J663" s="91"/>
      <c r="K663" s="91"/>
      <c r="L663" s="91"/>
      <c r="M663" s="91"/>
      <c r="N663" s="91"/>
      <c r="O663" s="91"/>
      <c r="P663" s="91"/>
      <c r="Q663" s="91"/>
      <c r="R663" s="91"/>
      <c r="S663" s="91"/>
      <c r="T663" s="91"/>
      <c r="U663" s="91"/>
      <c r="V663" s="91"/>
      <c r="W663" s="91"/>
      <c r="X663" s="91"/>
      <c r="Y663" s="91"/>
      <c r="Z663" s="91"/>
    </row>
    <row r="664" spans="1:26" ht="15.75" customHeight="1" x14ac:dyDescent="0.45">
      <c r="A664" s="91"/>
      <c r="B664" s="91"/>
      <c r="C664" s="91"/>
      <c r="D664" s="93"/>
      <c r="E664" s="92"/>
      <c r="F664" s="91"/>
      <c r="G664" s="91"/>
      <c r="H664" s="91"/>
      <c r="I664" s="91"/>
      <c r="J664" s="91"/>
      <c r="K664" s="91"/>
      <c r="L664" s="91"/>
      <c r="M664" s="91"/>
      <c r="N664" s="91"/>
      <c r="O664" s="91"/>
      <c r="P664" s="91"/>
      <c r="Q664" s="91"/>
      <c r="R664" s="91"/>
      <c r="S664" s="91"/>
      <c r="T664" s="91"/>
      <c r="U664" s="91"/>
      <c r="V664" s="91"/>
      <c r="W664" s="91"/>
      <c r="X664" s="91"/>
      <c r="Y664" s="91"/>
      <c r="Z664" s="91"/>
    </row>
    <row r="665" spans="1:26" ht="15.75" customHeight="1" x14ac:dyDescent="0.45">
      <c r="A665" s="91"/>
      <c r="B665" s="91"/>
      <c r="C665" s="91"/>
      <c r="D665" s="93"/>
      <c r="E665" s="92"/>
      <c r="F665" s="91"/>
      <c r="G665" s="91"/>
      <c r="H665" s="91"/>
      <c r="I665" s="91"/>
      <c r="J665" s="91"/>
      <c r="K665" s="91"/>
      <c r="L665" s="91"/>
      <c r="M665" s="91"/>
      <c r="N665" s="91"/>
      <c r="O665" s="91"/>
      <c r="P665" s="91"/>
      <c r="Q665" s="91"/>
      <c r="R665" s="91"/>
      <c r="S665" s="91"/>
      <c r="T665" s="91"/>
      <c r="U665" s="91"/>
      <c r="V665" s="91"/>
      <c r="W665" s="91"/>
      <c r="X665" s="91"/>
      <c r="Y665" s="91"/>
      <c r="Z665" s="91"/>
    </row>
    <row r="666" spans="1:26" ht="15.75" customHeight="1" x14ac:dyDescent="0.45">
      <c r="A666" s="91"/>
      <c r="B666" s="91"/>
      <c r="C666" s="91"/>
      <c r="D666" s="93"/>
      <c r="E666" s="92"/>
      <c r="F666" s="91"/>
      <c r="G666" s="91"/>
      <c r="H666" s="91"/>
      <c r="I666" s="91"/>
      <c r="J666" s="91"/>
      <c r="K666" s="91"/>
      <c r="L666" s="91"/>
      <c r="M666" s="91"/>
      <c r="N666" s="91"/>
      <c r="O666" s="91"/>
      <c r="P666" s="91"/>
      <c r="Q666" s="91"/>
      <c r="R666" s="91"/>
      <c r="S666" s="91"/>
      <c r="T666" s="91"/>
      <c r="U666" s="91"/>
      <c r="V666" s="91"/>
      <c r="W666" s="91"/>
      <c r="X666" s="91"/>
      <c r="Y666" s="91"/>
      <c r="Z666" s="91"/>
    </row>
    <row r="667" spans="1:26" ht="15.75" customHeight="1" x14ac:dyDescent="0.45">
      <c r="A667" s="91"/>
      <c r="B667" s="91"/>
      <c r="C667" s="91"/>
      <c r="D667" s="93"/>
      <c r="E667" s="92"/>
      <c r="F667" s="91"/>
      <c r="G667" s="91"/>
      <c r="H667" s="91"/>
      <c r="I667" s="91"/>
      <c r="J667" s="91"/>
      <c r="K667" s="91"/>
      <c r="L667" s="91"/>
      <c r="M667" s="91"/>
      <c r="N667" s="91"/>
      <c r="O667" s="91"/>
      <c r="P667" s="91"/>
      <c r="Q667" s="91"/>
      <c r="R667" s="91"/>
      <c r="S667" s="91"/>
      <c r="T667" s="91"/>
      <c r="U667" s="91"/>
      <c r="V667" s="91"/>
      <c r="W667" s="91"/>
      <c r="X667" s="91"/>
      <c r="Y667" s="91"/>
      <c r="Z667" s="91"/>
    </row>
    <row r="668" spans="1:26" ht="15.75" customHeight="1" x14ac:dyDescent="0.45">
      <c r="A668" s="91"/>
      <c r="B668" s="91"/>
      <c r="C668" s="91"/>
      <c r="D668" s="93"/>
      <c r="E668" s="92"/>
      <c r="F668" s="91"/>
      <c r="G668" s="91"/>
      <c r="H668" s="91"/>
      <c r="I668" s="91"/>
      <c r="J668" s="91"/>
      <c r="K668" s="91"/>
      <c r="L668" s="91"/>
      <c r="M668" s="91"/>
      <c r="N668" s="91"/>
      <c r="O668" s="91"/>
      <c r="P668" s="91"/>
      <c r="Q668" s="91"/>
      <c r="R668" s="91"/>
      <c r="S668" s="91"/>
      <c r="T668" s="91"/>
      <c r="U668" s="91"/>
      <c r="V668" s="91"/>
      <c r="W668" s="91"/>
      <c r="X668" s="91"/>
      <c r="Y668" s="91"/>
      <c r="Z668" s="91"/>
    </row>
    <row r="669" spans="1:26" ht="15.75" customHeight="1" x14ac:dyDescent="0.45">
      <c r="A669" s="91"/>
      <c r="B669" s="91"/>
      <c r="C669" s="91"/>
      <c r="D669" s="93"/>
      <c r="E669" s="92"/>
      <c r="F669" s="91"/>
      <c r="G669" s="91"/>
      <c r="H669" s="91"/>
      <c r="I669" s="91"/>
      <c r="J669" s="91"/>
      <c r="K669" s="91"/>
      <c r="L669" s="91"/>
      <c r="M669" s="91"/>
      <c r="N669" s="91"/>
      <c r="O669" s="91"/>
      <c r="P669" s="91"/>
      <c r="Q669" s="91"/>
      <c r="R669" s="91"/>
      <c r="S669" s="91"/>
      <c r="T669" s="91"/>
      <c r="U669" s="91"/>
      <c r="V669" s="91"/>
      <c r="W669" s="91"/>
      <c r="X669" s="91"/>
      <c r="Y669" s="91"/>
      <c r="Z669" s="91"/>
    </row>
    <row r="670" spans="1:26" ht="15.75" customHeight="1" x14ac:dyDescent="0.45">
      <c r="A670" s="91"/>
      <c r="B670" s="91"/>
      <c r="C670" s="91"/>
      <c r="D670" s="93"/>
      <c r="E670" s="92"/>
      <c r="F670" s="91"/>
      <c r="G670" s="91"/>
      <c r="H670" s="91"/>
      <c r="I670" s="91"/>
      <c r="J670" s="91"/>
      <c r="K670" s="91"/>
      <c r="L670" s="91"/>
      <c r="M670" s="91"/>
      <c r="N670" s="91"/>
      <c r="O670" s="91"/>
      <c r="P670" s="91"/>
      <c r="Q670" s="91"/>
      <c r="R670" s="91"/>
      <c r="S670" s="91"/>
      <c r="T670" s="91"/>
      <c r="U670" s="91"/>
      <c r="V670" s="91"/>
      <c r="W670" s="91"/>
      <c r="X670" s="91"/>
      <c r="Y670" s="91"/>
      <c r="Z670" s="91"/>
    </row>
    <row r="671" spans="1:26" ht="15.75" customHeight="1" x14ac:dyDescent="0.45">
      <c r="A671" s="91"/>
      <c r="B671" s="91"/>
      <c r="C671" s="91"/>
      <c r="D671" s="93"/>
      <c r="E671" s="92"/>
      <c r="F671" s="91"/>
      <c r="G671" s="91"/>
      <c r="H671" s="91"/>
      <c r="I671" s="91"/>
      <c r="J671" s="91"/>
      <c r="K671" s="91"/>
      <c r="L671" s="91"/>
      <c r="M671" s="91"/>
      <c r="N671" s="91"/>
      <c r="O671" s="91"/>
      <c r="P671" s="91"/>
      <c r="Q671" s="91"/>
      <c r="R671" s="91"/>
      <c r="S671" s="91"/>
      <c r="T671" s="91"/>
      <c r="U671" s="91"/>
      <c r="V671" s="91"/>
      <c r="W671" s="91"/>
      <c r="X671" s="91"/>
      <c r="Y671" s="91"/>
      <c r="Z671" s="91"/>
    </row>
    <row r="672" spans="1:26" ht="15.75" customHeight="1" x14ac:dyDescent="0.45">
      <c r="A672" s="91"/>
      <c r="B672" s="91"/>
      <c r="C672" s="91"/>
      <c r="D672" s="93"/>
      <c r="E672" s="92"/>
      <c r="F672" s="91"/>
      <c r="G672" s="91"/>
      <c r="H672" s="91"/>
      <c r="I672" s="91"/>
      <c r="J672" s="91"/>
      <c r="K672" s="91"/>
      <c r="L672" s="91"/>
      <c r="M672" s="91"/>
      <c r="N672" s="91"/>
      <c r="O672" s="91"/>
      <c r="P672" s="91"/>
      <c r="Q672" s="91"/>
      <c r="R672" s="91"/>
      <c r="S672" s="91"/>
      <c r="T672" s="91"/>
      <c r="U672" s="91"/>
      <c r="V672" s="91"/>
      <c r="W672" s="91"/>
      <c r="X672" s="91"/>
      <c r="Y672" s="91"/>
      <c r="Z672" s="91"/>
    </row>
    <row r="673" spans="1:26" ht="15.75" customHeight="1" x14ac:dyDescent="0.45">
      <c r="A673" s="91"/>
      <c r="B673" s="91"/>
      <c r="C673" s="91"/>
      <c r="D673" s="93"/>
      <c r="E673" s="92"/>
      <c r="F673" s="91"/>
      <c r="G673" s="91"/>
      <c r="H673" s="91"/>
      <c r="I673" s="91"/>
      <c r="J673" s="91"/>
      <c r="K673" s="91"/>
      <c r="L673" s="91"/>
      <c r="M673" s="91"/>
      <c r="N673" s="91"/>
      <c r="O673" s="91"/>
      <c r="P673" s="91"/>
      <c r="Q673" s="91"/>
      <c r="R673" s="91"/>
      <c r="S673" s="91"/>
      <c r="T673" s="91"/>
      <c r="U673" s="91"/>
      <c r="V673" s="91"/>
      <c r="W673" s="91"/>
      <c r="X673" s="91"/>
      <c r="Y673" s="91"/>
      <c r="Z673" s="91"/>
    </row>
    <row r="674" spans="1:26" ht="15.75" customHeight="1" x14ac:dyDescent="0.45">
      <c r="A674" s="91"/>
      <c r="B674" s="91"/>
      <c r="C674" s="91"/>
      <c r="D674" s="93"/>
      <c r="E674" s="92"/>
      <c r="F674" s="91"/>
      <c r="G674" s="91"/>
      <c r="H674" s="91"/>
      <c r="I674" s="91"/>
      <c r="J674" s="91"/>
      <c r="K674" s="91"/>
      <c r="L674" s="91"/>
      <c r="M674" s="91"/>
      <c r="N674" s="91"/>
      <c r="O674" s="91"/>
      <c r="P674" s="91"/>
      <c r="Q674" s="91"/>
      <c r="R674" s="91"/>
      <c r="S674" s="91"/>
      <c r="T674" s="91"/>
      <c r="U674" s="91"/>
      <c r="V674" s="91"/>
      <c r="W674" s="91"/>
      <c r="X674" s="91"/>
      <c r="Y674" s="91"/>
      <c r="Z674" s="91"/>
    </row>
    <row r="675" spans="1:26" ht="15.75" customHeight="1" x14ac:dyDescent="0.45">
      <c r="A675" s="91"/>
      <c r="B675" s="91"/>
      <c r="C675" s="91"/>
      <c r="D675" s="93"/>
      <c r="E675" s="92"/>
      <c r="F675" s="91"/>
      <c r="G675" s="91"/>
      <c r="H675" s="91"/>
      <c r="I675" s="91"/>
      <c r="J675" s="91"/>
      <c r="K675" s="91"/>
      <c r="L675" s="91"/>
      <c r="M675" s="91"/>
      <c r="N675" s="91"/>
      <c r="O675" s="91"/>
      <c r="P675" s="91"/>
      <c r="Q675" s="91"/>
      <c r="R675" s="91"/>
      <c r="S675" s="91"/>
      <c r="T675" s="91"/>
      <c r="U675" s="91"/>
      <c r="V675" s="91"/>
      <c r="W675" s="91"/>
      <c r="X675" s="91"/>
      <c r="Y675" s="91"/>
      <c r="Z675" s="91"/>
    </row>
    <row r="676" spans="1:26" ht="15.75" customHeight="1" x14ac:dyDescent="0.45">
      <c r="A676" s="91"/>
      <c r="B676" s="91"/>
      <c r="C676" s="91"/>
      <c r="D676" s="93"/>
      <c r="E676" s="92"/>
      <c r="F676" s="91"/>
      <c r="G676" s="91"/>
      <c r="H676" s="91"/>
      <c r="I676" s="91"/>
      <c r="J676" s="91"/>
      <c r="K676" s="91"/>
      <c r="L676" s="91"/>
      <c r="M676" s="91"/>
      <c r="N676" s="91"/>
      <c r="O676" s="91"/>
      <c r="P676" s="91"/>
      <c r="Q676" s="91"/>
      <c r="R676" s="91"/>
      <c r="S676" s="91"/>
      <c r="T676" s="91"/>
      <c r="U676" s="91"/>
      <c r="V676" s="91"/>
      <c r="W676" s="91"/>
      <c r="X676" s="91"/>
      <c r="Y676" s="91"/>
      <c r="Z676" s="91"/>
    </row>
    <row r="677" spans="1:26" ht="15.75" customHeight="1" x14ac:dyDescent="0.45">
      <c r="A677" s="91"/>
      <c r="B677" s="91"/>
      <c r="C677" s="91"/>
      <c r="D677" s="93"/>
      <c r="E677" s="92"/>
      <c r="F677" s="91"/>
      <c r="G677" s="91"/>
      <c r="H677" s="91"/>
      <c r="I677" s="91"/>
      <c r="J677" s="91"/>
      <c r="K677" s="91"/>
      <c r="L677" s="91"/>
      <c r="M677" s="91"/>
      <c r="N677" s="91"/>
      <c r="O677" s="91"/>
      <c r="P677" s="91"/>
      <c r="Q677" s="91"/>
      <c r="R677" s="91"/>
      <c r="S677" s="91"/>
      <c r="T677" s="91"/>
      <c r="U677" s="91"/>
      <c r="V677" s="91"/>
      <c r="W677" s="91"/>
      <c r="X677" s="91"/>
      <c r="Y677" s="91"/>
      <c r="Z677" s="91"/>
    </row>
    <row r="678" spans="1:26" ht="15.75" customHeight="1" x14ac:dyDescent="0.45">
      <c r="A678" s="91"/>
      <c r="B678" s="91"/>
      <c r="C678" s="91"/>
      <c r="D678" s="93"/>
      <c r="E678" s="92"/>
      <c r="F678" s="91"/>
      <c r="G678" s="91"/>
      <c r="H678" s="91"/>
      <c r="I678" s="91"/>
      <c r="J678" s="91"/>
      <c r="K678" s="91"/>
      <c r="L678" s="91"/>
      <c r="M678" s="91"/>
      <c r="N678" s="91"/>
      <c r="O678" s="91"/>
      <c r="P678" s="91"/>
      <c r="Q678" s="91"/>
      <c r="R678" s="91"/>
      <c r="S678" s="91"/>
      <c r="T678" s="91"/>
      <c r="U678" s="91"/>
      <c r="V678" s="91"/>
      <c r="W678" s="91"/>
      <c r="X678" s="91"/>
      <c r="Y678" s="91"/>
      <c r="Z678" s="91"/>
    </row>
    <row r="679" spans="1:26" ht="15.75" customHeight="1" x14ac:dyDescent="0.45">
      <c r="A679" s="91"/>
      <c r="B679" s="91"/>
      <c r="C679" s="91"/>
      <c r="D679" s="93"/>
      <c r="E679" s="92"/>
      <c r="F679" s="91"/>
      <c r="G679" s="91"/>
      <c r="H679" s="91"/>
      <c r="I679" s="91"/>
      <c r="J679" s="91"/>
      <c r="K679" s="91"/>
      <c r="L679" s="91"/>
      <c r="M679" s="91"/>
      <c r="N679" s="91"/>
      <c r="O679" s="91"/>
      <c r="P679" s="91"/>
      <c r="Q679" s="91"/>
      <c r="R679" s="91"/>
      <c r="S679" s="91"/>
      <c r="T679" s="91"/>
      <c r="U679" s="91"/>
      <c r="V679" s="91"/>
      <c r="W679" s="91"/>
      <c r="X679" s="91"/>
      <c r="Y679" s="91"/>
      <c r="Z679" s="91"/>
    </row>
    <row r="680" spans="1:26" ht="15.75" customHeight="1" x14ac:dyDescent="0.45">
      <c r="A680" s="91"/>
      <c r="B680" s="91"/>
      <c r="C680" s="91"/>
      <c r="D680" s="93"/>
      <c r="E680" s="92"/>
      <c r="F680" s="91"/>
      <c r="G680" s="91"/>
      <c r="H680" s="91"/>
      <c r="I680" s="91"/>
      <c r="J680" s="91"/>
      <c r="K680" s="91"/>
      <c r="L680" s="91"/>
      <c r="M680" s="91"/>
      <c r="N680" s="91"/>
      <c r="O680" s="91"/>
      <c r="P680" s="91"/>
      <c r="Q680" s="91"/>
      <c r="R680" s="91"/>
      <c r="S680" s="91"/>
      <c r="T680" s="91"/>
      <c r="U680" s="91"/>
      <c r="V680" s="91"/>
      <c r="W680" s="91"/>
      <c r="X680" s="91"/>
      <c r="Y680" s="91"/>
      <c r="Z680" s="91"/>
    </row>
    <row r="681" spans="1:26" ht="15.75" customHeight="1" x14ac:dyDescent="0.45">
      <c r="A681" s="91"/>
      <c r="B681" s="91"/>
      <c r="C681" s="91"/>
      <c r="D681" s="93"/>
      <c r="E681" s="92"/>
      <c r="F681" s="91"/>
      <c r="G681" s="91"/>
      <c r="H681" s="91"/>
      <c r="I681" s="91"/>
      <c r="J681" s="91"/>
      <c r="K681" s="91"/>
      <c r="L681" s="91"/>
      <c r="M681" s="91"/>
      <c r="N681" s="91"/>
      <c r="O681" s="91"/>
      <c r="P681" s="91"/>
      <c r="Q681" s="91"/>
      <c r="R681" s="91"/>
      <c r="S681" s="91"/>
      <c r="T681" s="91"/>
      <c r="U681" s="91"/>
      <c r="V681" s="91"/>
      <c r="W681" s="91"/>
      <c r="X681" s="91"/>
      <c r="Y681" s="91"/>
      <c r="Z681" s="91"/>
    </row>
    <row r="682" spans="1:26" ht="15.75" customHeight="1" x14ac:dyDescent="0.45">
      <c r="A682" s="91"/>
      <c r="B682" s="91"/>
      <c r="C682" s="91"/>
      <c r="D682" s="93"/>
      <c r="E682" s="92"/>
      <c r="F682" s="91"/>
      <c r="G682" s="91"/>
      <c r="H682" s="91"/>
      <c r="I682" s="91"/>
      <c r="J682" s="91"/>
      <c r="K682" s="91"/>
      <c r="L682" s="91"/>
      <c r="M682" s="91"/>
      <c r="N682" s="91"/>
      <c r="O682" s="91"/>
      <c r="P682" s="91"/>
      <c r="Q682" s="91"/>
      <c r="R682" s="91"/>
      <c r="S682" s="91"/>
      <c r="T682" s="91"/>
      <c r="U682" s="91"/>
      <c r="V682" s="91"/>
      <c r="W682" s="91"/>
      <c r="X682" s="91"/>
      <c r="Y682" s="91"/>
      <c r="Z682" s="91"/>
    </row>
    <row r="683" spans="1:26" ht="15.75" customHeight="1" x14ac:dyDescent="0.45">
      <c r="A683" s="91"/>
      <c r="B683" s="91"/>
      <c r="C683" s="91"/>
      <c r="D683" s="93"/>
      <c r="E683" s="92"/>
      <c r="F683" s="91"/>
      <c r="G683" s="91"/>
      <c r="H683" s="91"/>
      <c r="I683" s="91"/>
      <c r="J683" s="91"/>
      <c r="K683" s="91"/>
      <c r="L683" s="91"/>
      <c r="M683" s="91"/>
      <c r="N683" s="91"/>
      <c r="O683" s="91"/>
      <c r="P683" s="91"/>
      <c r="Q683" s="91"/>
      <c r="R683" s="91"/>
      <c r="S683" s="91"/>
      <c r="T683" s="91"/>
      <c r="U683" s="91"/>
      <c r="V683" s="91"/>
      <c r="W683" s="91"/>
      <c r="X683" s="91"/>
      <c r="Y683" s="91"/>
      <c r="Z683" s="91"/>
    </row>
    <row r="684" spans="1:26" ht="15.75" customHeight="1" x14ac:dyDescent="0.45">
      <c r="A684" s="91"/>
      <c r="B684" s="91"/>
      <c r="C684" s="91"/>
      <c r="D684" s="93"/>
      <c r="E684" s="92"/>
      <c r="F684" s="91"/>
      <c r="G684" s="91"/>
      <c r="H684" s="91"/>
      <c r="I684" s="91"/>
      <c r="J684" s="91"/>
      <c r="K684" s="91"/>
      <c r="L684" s="91"/>
      <c r="M684" s="91"/>
      <c r="N684" s="91"/>
      <c r="O684" s="91"/>
      <c r="P684" s="91"/>
      <c r="Q684" s="91"/>
      <c r="R684" s="91"/>
      <c r="S684" s="91"/>
      <c r="T684" s="91"/>
      <c r="U684" s="91"/>
      <c r="V684" s="91"/>
      <c r="W684" s="91"/>
      <c r="X684" s="91"/>
      <c r="Y684" s="91"/>
      <c r="Z684" s="91"/>
    </row>
    <row r="685" spans="1:26" ht="15.75" customHeight="1" x14ac:dyDescent="0.45">
      <c r="A685" s="91"/>
      <c r="B685" s="91"/>
      <c r="C685" s="91"/>
      <c r="D685" s="93"/>
      <c r="E685" s="92"/>
      <c r="F685" s="91"/>
      <c r="G685" s="91"/>
      <c r="H685" s="91"/>
      <c r="I685" s="91"/>
      <c r="J685" s="91"/>
      <c r="K685" s="91"/>
      <c r="L685" s="91"/>
      <c r="M685" s="91"/>
      <c r="N685" s="91"/>
      <c r="O685" s="91"/>
      <c r="P685" s="91"/>
      <c r="Q685" s="91"/>
      <c r="R685" s="91"/>
      <c r="S685" s="91"/>
      <c r="T685" s="91"/>
      <c r="U685" s="91"/>
      <c r="V685" s="91"/>
      <c r="W685" s="91"/>
      <c r="X685" s="91"/>
      <c r="Y685" s="91"/>
      <c r="Z685" s="91"/>
    </row>
    <row r="686" spans="1:26" ht="15.75" customHeight="1" x14ac:dyDescent="0.45">
      <c r="A686" s="91"/>
      <c r="B686" s="91"/>
      <c r="C686" s="91"/>
      <c r="D686" s="93"/>
      <c r="E686" s="92"/>
      <c r="F686" s="91"/>
      <c r="G686" s="91"/>
      <c r="H686" s="91"/>
      <c r="I686" s="91"/>
      <c r="J686" s="91"/>
      <c r="K686" s="91"/>
      <c r="L686" s="91"/>
      <c r="M686" s="91"/>
      <c r="N686" s="91"/>
      <c r="O686" s="91"/>
      <c r="P686" s="91"/>
      <c r="Q686" s="91"/>
      <c r="R686" s="91"/>
      <c r="S686" s="91"/>
      <c r="T686" s="91"/>
      <c r="U686" s="91"/>
      <c r="V686" s="91"/>
      <c r="W686" s="91"/>
      <c r="X686" s="91"/>
      <c r="Y686" s="91"/>
      <c r="Z686" s="91"/>
    </row>
    <row r="687" spans="1:26" ht="15.75" customHeight="1" x14ac:dyDescent="0.45">
      <c r="A687" s="91"/>
      <c r="B687" s="91"/>
      <c r="C687" s="91"/>
      <c r="D687" s="93"/>
      <c r="E687" s="92"/>
      <c r="F687" s="91"/>
      <c r="G687" s="91"/>
      <c r="H687" s="91"/>
      <c r="I687" s="91"/>
      <c r="J687" s="91"/>
      <c r="K687" s="91"/>
      <c r="L687" s="91"/>
      <c r="M687" s="91"/>
      <c r="N687" s="91"/>
      <c r="O687" s="91"/>
      <c r="P687" s="91"/>
      <c r="Q687" s="91"/>
      <c r="R687" s="91"/>
      <c r="S687" s="91"/>
      <c r="T687" s="91"/>
      <c r="U687" s="91"/>
      <c r="V687" s="91"/>
      <c r="W687" s="91"/>
      <c r="X687" s="91"/>
      <c r="Y687" s="91"/>
      <c r="Z687" s="91"/>
    </row>
    <row r="688" spans="1:26" ht="15.75" customHeight="1" x14ac:dyDescent="0.45">
      <c r="A688" s="91"/>
      <c r="B688" s="91"/>
      <c r="C688" s="91"/>
      <c r="D688" s="93"/>
      <c r="E688" s="92"/>
      <c r="F688" s="91"/>
      <c r="G688" s="91"/>
      <c r="H688" s="91"/>
      <c r="I688" s="91"/>
      <c r="J688" s="91"/>
      <c r="K688" s="91"/>
      <c r="L688" s="91"/>
      <c r="M688" s="91"/>
      <c r="N688" s="91"/>
      <c r="O688" s="91"/>
      <c r="P688" s="91"/>
      <c r="Q688" s="91"/>
      <c r="R688" s="91"/>
      <c r="S688" s="91"/>
      <c r="T688" s="91"/>
      <c r="U688" s="91"/>
      <c r="V688" s="91"/>
      <c r="W688" s="91"/>
      <c r="X688" s="91"/>
      <c r="Y688" s="91"/>
      <c r="Z688" s="91"/>
    </row>
    <row r="689" spans="1:26" ht="15.75" customHeight="1" x14ac:dyDescent="0.45">
      <c r="A689" s="91"/>
      <c r="B689" s="91"/>
      <c r="C689" s="91"/>
      <c r="D689" s="93"/>
      <c r="E689" s="92"/>
      <c r="F689" s="91"/>
      <c r="G689" s="91"/>
      <c r="H689" s="91"/>
      <c r="I689" s="91"/>
      <c r="J689" s="91"/>
      <c r="K689" s="91"/>
      <c r="L689" s="91"/>
      <c r="M689" s="91"/>
      <c r="N689" s="91"/>
      <c r="O689" s="91"/>
      <c r="P689" s="91"/>
      <c r="Q689" s="91"/>
      <c r="R689" s="91"/>
      <c r="S689" s="91"/>
      <c r="T689" s="91"/>
      <c r="U689" s="91"/>
      <c r="V689" s="91"/>
      <c r="W689" s="91"/>
      <c r="X689" s="91"/>
      <c r="Y689" s="91"/>
      <c r="Z689" s="91"/>
    </row>
    <row r="690" spans="1:26" ht="15.75" customHeight="1" x14ac:dyDescent="0.45">
      <c r="A690" s="91"/>
      <c r="B690" s="91"/>
      <c r="C690" s="91"/>
      <c r="D690" s="93"/>
      <c r="E690" s="92"/>
      <c r="F690" s="91"/>
      <c r="G690" s="91"/>
      <c r="H690" s="91"/>
      <c r="I690" s="91"/>
      <c r="J690" s="91"/>
      <c r="K690" s="91"/>
      <c r="L690" s="91"/>
      <c r="M690" s="91"/>
      <c r="N690" s="91"/>
      <c r="O690" s="91"/>
      <c r="P690" s="91"/>
      <c r="Q690" s="91"/>
      <c r="R690" s="91"/>
      <c r="S690" s="91"/>
      <c r="T690" s="91"/>
      <c r="U690" s="91"/>
      <c r="V690" s="91"/>
      <c r="W690" s="91"/>
      <c r="X690" s="91"/>
      <c r="Y690" s="91"/>
      <c r="Z690" s="91"/>
    </row>
    <row r="691" spans="1:26" ht="15.75" customHeight="1" x14ac:dyDescent="0.45">
      <c r="A691" s="91"/>
      <c r="B691" s="91"/>
      <c r="C691" s="91"/>
      <c r="D691" s="93"/>
      <c r="E691" s="92"/>
      <c r="F691" s="91"/>
      <c r="G691" s="91"/>
      <c r="H691" s="91"/>
      <c r="I691" s="91"/>
      <c r="J691" s="91"/>
      <c r="K691" s="91"/>
      <c r="L691" s="91"/>
      <c r="M691" s="91"/>
      <c r="N691" s="91"/>
      <c r="O691" s="91"/>
      <c r="P691" s="91"/>
      <c r="Q691" s="91"/>
      <c r="R691" s="91"/>
      <c r="S691" s="91"/>
      <c r="T691" s="91"/>
      <c r="U691" s="91"/>
      <c r="V691" s="91"/>
      <c r="W691" s="91"/>
      <c r="X691" s="91"/>
      <c r="Y691" s="91"/>
      <c r="Z691" s="91"/>
    </row>
    <row r="692" spans="1:26" ht="15.75" customHeight="1" x14ac:dyDescent="0.45">
      <c r="A692" s="91"/>
      <c r="B692" s="91"/>
      <c r="C692" s="91"/>
      <c r="D692" s="93"/>
      <c r="E692" s="92"/>
      <c r="F692" s="91"/>
      <c r="G692" s="91"/>
      <c r="H692" s="91"/>
      <c r="I692" s="91"/>
      <c r="J692" s="91"/>
      <c r="K692" s="91"/>
      <c r="L692" s="91"/>
      <c r="M692" s="91"/>
      <c r="N692" s="91"/>
      <c r="O692" s="91"/>
      <c r="P692" s="91"/>
      <c r="Q692" s="91"/>
      <c r="R692" s="91"/>
      <c r="S692" s="91"/>
      <c r="T692" s="91"/>
      <c r="U692" s="91"/>
      <c r="V692" s="91"/>
      <c r="W692" s="91"/>
      <c r="X692" s="91"/>
      <c r="Y692" s="91"/>
      <c r="Z692" s="91"/>
    </row>
    <row r="693" spans="1:26" ht="15.75" customHeight="1" x14ac:dyDescent="0.45">
      <c r="A693" s="91"/>
      <c r="B693" s="91"/>
      <c r="C693" s="91"/>
      <c r="D693" s="93"/>
      <c r="E693" s="92"/>
      <c r="F693" s="91"/>
      <c r="G693" s="91"/>
      <c r="H693" s="91"/>
      <c r="I693" s="91"/>
      <c r="J693" s="91"/>
      <c r="K693" s="91"/>
      <c r="L693" s="91"/>
      <c r="M693" s="91"/>
      <c r="N693" s="91"/>
      <c r="O693" s="91"/>
      <c r="P693" s="91"/>
      <c r="Q693" s="91"/>
      <c r="R693" s="91"/>
      <c r="S693" s="91"/>
      <c r="T693" s="91"/>
      <c r="U693" s="91"/>
      <c r="V693" s="91"/>
      <c r="W693" s="91"/>
      <c r="X693" s="91"/>
      <c r="Y693" s="91"/>
      <c r="Z693" s="91"/>
    </row>
    <row r="694" spans="1:26" ht="15.75" customHeight="1" x14ac:dyDescent="0.45">
      <c r="A694" s="91"/>
      <c r="B694" s="91"/>
      <c r="C694" s="91"/>
      <c r="D694" s="93"/>
      <c r="E694" s="92"/>
      <c r="F694" s="91"/>
      <c r="G694" s="91"/>
      <c r="H694" s="91"/>
      <c r="I694" s="91"/>
      <c r="J694" s="91"/>
      <c r="K694" s="91"/>
      <c r="L694" s="91"/>
      <c r="M694" s="91"/>
      <c r="N694" s="91"/>
      <c r="O694" s="91"/>
      <c r="P694" s="91"/>
      <c r="Q694" s="91"/>
      <c r="R694" s="91"/>
      <c r="S694" s="91"/>
      <c r="T694" s="91"/>
      <c r="U694" s="91"/>
      <c r="V694" s="91"/>
      <c r="W694" s="91"/>
      <c r="X694" s="91"/>
      <c r="Y694" s="91"/>
      <c r="Z694" s="91"/>
    </row>
    <row r="695" spans="1:26" ht="15.75" customHeight="1" x14ac:dyDescent="0.45">
      <c r="A695" s="91"/>
      <c r="B695" s="91"/>
      <c r="C695" s="91"/>
      <c r="D695" s="93"/>
      <c r="E695" s="92"/>
      <c r="F695" s="91"/>
      <c r="G695" s="91"/>
      <c r="H695" s="91"/>
      <c r="I695" s="91"/>
      <c r="J695" s="91"/>
      <c r="K695" s="91"/>
      <c r="L695" s="91"/>
      <c r="M695" s="91"/>
      <c r="N695" s="91"/>
      <c r="O695" s="91"/>
      <c r="P695" s="91"/>
      <c r="Q695" s="91"/>
      <c r="R695" s="91"/>
      <c r="S695" s="91"/>
      <c r="T695" s="91"/>
      <c r="U695" s="91"/>
      <c r="V695" s="91"/>
      <c r="W695" s="91"/>
      <c r="X695" s="91"/>
      <c r="Y695" s="91"/>
      <c r="Z695" s="91"/>
    </row>
    <row r="696" spans="1:26" ht="15.75" customHeight="1" x14ac:dyDescent="0.45">
      <c r="A696" s="91"/>
      <c r="B696" s="91"/>
      <c r="C696" s="91"/>
      <c r="D696" s="93"/>
      <c r="E696" s="92"/>
      <c r="F696" s="91"/>
      <c r="G696" s="91"/>
      <c r="H696" s="91"/>
      <c r="I696" s="91"/>
      <c r="J696" s="91"/>
      <c r="K696" s="91"/>
      <c r="L696" s="91"/>
      <c r="M696" s="91"/>
      <c r="N696" s="91"/>
      <c r="O696" s="91"/>
      <c r="P696" s="91"/>
      <c r="Q696" s="91"/>
      <c r="R696" s="91"/>
      <c r="S696" s="91"/>
      <c r="T696" s="91"/>
      <c r="U696" s="91"/>
      <c r="V696" s="91"/>
      <c r="W696" s="91"/>
      <c r="X696" s="91"/>
      <c r="Y696" s="91"/>
      <c r="Z696" s="91"/>
    </row>
    <row r="697" spans="1:26" ht="15.75" customHeight="1" x14ac:dyDescent="0.45">
      <c r="A697" s="91"/>
      <c r="B697" s="91"/>
      <c r="C697" s="91"/>
      <c r="D697" s="93"/>
      <c r="E697" s="92"/>
      <c r="F697" s="91"/>
      <c r="G697" s="91"/>
      <c r="H697" s="91"/>
      <c r="I697" s="91"/>
      <c r="J697" s="91"/>
      <c r="K697" s="91"/>
      <c r="L697" s="91"/>
      <c r="M697" s="91"/>
      <c r="N697" s="91"/>
      <c r="O697" s="91"/>
      <c r="P697" s="91"/>
      <c r="Q697" s="91"/>
      <c r="R697" s="91"/>
      <c r="S697" s="91"/>
      <c r="T697" s="91"/>
      <c r="U697" s="91"/>
      <c r="V697" s="91"/>
      <c r="W697" s="91"/>
      <c r="X697" s="91"/>
      <c r="Y697" s="91"/>
      <c r="Z697" s="91"/>
    </row>
    <row r="698" spans="1:26" ht="15.75" customHeight="1" x14ac:dyDescent="0.45">
      <c r="A698" s="91"/>
      <c r="B698" s="91"/>
      <c r="C698" s="91"/>
      <c r="D698" s="93"/>
      <c r="E698" s="92"/>
      <c r="F698" s="91"/>
      <c r="G698" s="91"/>
      <c r="H698" s="91"/>
      <c r="I698" s="91"/>
      <c r="J698" s="91"/>
      <c r="K698" s="91"/>
      <c r="L698" s="91"/>
      <c r="M698" s="91"/>
      <c r="N698" s="91"/>
      <c r="O698" s="91"/>
      <c r="P698" s="91"/>
      <c r="Q698" s="91"/>
      <c r="R698" s="91"/>
      <c r="S698" s="91"/>
      <c r="T698" s="91"/>
      <c r="U698" s="91"/>
      <c r="V698" s="91"/>
      <c r="W698" s="91"/>
      <c r="X698" s="91"/>
      <c r="Y698" s="91"/>
      <c r="Z698" s="91"/>
    </row>
    <row r="699" spans="1:26" ht="15.75" customHeight="1" x14ac:dyDescent="0.45">
      <c r="A699" s="91"/>
      <c r="B699" s="91"/>
      <c r="C699" s="91"/>
      <c r="D699" s="93"/>
      <c r="E699" s="92"/>
      <c r="F699" s="91"/>
      <c r="G699" s="91"/>
      <c r="H699" s="91"/>
      <c r="I699" s="91"/>
      <c r="J699" s="91"/>
      <c r="K699" s="91"/>
      <c r="L699" s="91"/>
      <c r="M699" s="91"/>
      <c r="N699" s="91"/>
      <c r="O699" s="91"/>
      <c r="P699" s="91"/>
      <c r="Q699" s="91"/>
      <c r="R699" s="91"/>
      <c r="S699" s="91"/>
      <c r="T699" s="91"/>
      <c r="U699" s="91"/>
      <c r="V699" s="91"/>
      <c r="W699" s="91"/>
      <c r="X699" s="91"/>
      <c r="Y699" s="91"/>
      <c r="Z699" s="91"/>
    </row>
    <row r="700" spans="1:26" ht="15.75" customHeight="1" x14ac:dyDescent="0.45">
      <c r="A700" s="91"/>
      <c r="B700" s="91"/>
      <c r="C700" s="91"/>
      <c r="D700" s="93"/>
      <c r="E700" s="92"/>
      <c r="F700" s="91"/>
      <c r="G700" s="91"/>
      <c r="H700" s="91"/>
      <c r="I700" s="91"/>
      <c r="J700" s="91"/>
      <c r="K700" s="91"/>
      <c r="L700" s="91"/>
      <c r="M700" s="91"/>
      <c r="N700" s="91"/>
      <c r="O700" s="91"/>
      <c r="P700" s="91"/>
      <c r="Q700" s="91"/>
      <c r="R700" s="91"/>
      <c r="S700" s="91"/>
      <c r="T700" s="91"/>
      <c r="U700" s="91"/>
      <c r="V700" s="91"/>
      <c r="W700" s="91"/>
      <c r="X700" s="91"/>
      <c r="Y700" s="91"/>
      <c r="Z700" s="91"/>
    </row>
    <row r="701" spans="1:26" ht="15.75" customHeight="1" x14ac:dyDescent="0.45">
      <c r="A701" s="91"/>
      <c r="B701" s="91"/>
      <c r="C701" s="91"/>
      <c r="D701" s="93"/>
      <c r="E701" s="92"/>
      <c r="F701" s="91"/>
      <c r="G701" s="91"/>
      <c r="H701" s="91"/>
      <c r="I701" s="91"/>
      <c r="J701" s="91"/>
      <c r="K701" s="91"/>
      <c r="L701" s="91"/>
      <c r="M701" s="91"/>
      <c r="N701" s="91"/>
      <c r="O701" s="91"/>
      <c r="P701" s="91"/>
      <c r="Q701" s="91"/>
      <c r="R701" s="91"/>
      <c r="S701" s="91"/>
      <c r="T701" s="91"/>
      <c r="U701" s="91"/>
      <c r="V701" s="91"/>
      <c r="W701" s="91"/>
      <c r="X701" s="91"/>
      <c r="Y701" s="91"/>
      <c r="Z701" s="91"/>
    </row>
    <row r="702" spans="1:26" ht="15.75" customHeight="1" x14ac:dyDescent="0.45">
      <c r="A702" s="91"/>
      <c r="B702" s="91"/>
      <c r="C702" s="91"/>
      <c r="D702" s="93"/>
      <c r="E702" s="92"/>
      <c r="F702" s="91"/>
      <c r="G702" s="91"/>
      <c r="H702" s="91"/>
      <c r="I702" s="91"/>
      <c r="J702" s="91"/>
      <c r="K702" s="91"/>
      <c r="L702" s="91"/>
      <c r="M702" s="91"/>
      <c r="N702" s="91"/>
      <c r="O702" s="91"/>
      <c r="P702" s="91"/>
      <c r="Q702" s="91"/>
      <c r="R702" s="91"/>
      <c r="S702" s="91"/>
      <c r="T702" s="91"/>
      <c r="U702" s="91"/>
      <c r="V702" s="91"/>
      <c r="W702" s="91"/>
      <c r="X702" s="91"/>
      <c r="Y702" s="91"/>
      <c r="Z702" s="91"/>
    </row>
    <row r="703" spans="1:26" ht="15.75" customHeight="1" x14ac:dyDescent="0.45">
      <c r="A703" s="91"/>
      <c r="B703" s="91"/>
      <c r="C703" s="91"/>
      <c r="D703" s="93"/>
      <c r="E703" s="92"/>
      <c r="F703" s="91"/>
      <c r="G703" s="91"/>
      <c r="H703" s="91"/>
      <c r="I703" s="91"/>
      <c r="J703" s="91"/>
      <c r="K703" s="91"/>
      <c r="L703" s="91"/>
      <c r="M703" s="91"/>
      <c r="N703" s="91"/>
      <c r="O703" s="91"/>
      <c r="P703" s="91"/>
      <c r="Q703" s="91"/>
      <c r="R703" s="91"/>
      <c r="S703" s="91"/>
      <c r="T703" s="91"/>
      <c r="U703" s="91"/>
      <c r="V703" s="91"/>
      <c r="W703" s="91"/>
      <c r="X703" s="91"/>
      <c r="Y703" s="91"/>
      <c r="Z703" s="91"/>
    </row>
    <row r="704" spans="1:26" ht="15.75" customHeight="1" x14ac:dyDescent="0.45">
      <c r="A704" s="91"/>
      <c r="B704" s="91"/>
      <c r="C704" s="91"/>
      <c r="D704" s="93"/>
      <c r="E704" s="92"/>
      <c r="F704" s="91"/>
      <c r="G704" s="91"/>
      <c r="H704" s="91"/>
      <c r="I704" s="91"/>
      <c r="J704" s="91"/>
      <c r="K704" s="91"/>
      <c r="L704" s="91"/>
      <c r="M704" s="91"/>
      <c r="N704" s="91"/>
      <c r="O704" s="91"/>
      <c r="P704" s="91"/>
      <c r="Q704" s="91"/>
      <c r="R704" s="91"/>
      <c r="S704" s="91"/>
      <c r="T704" s="91"/>
      <c r="U704" s="91"/>
      <c r="V704" s="91"/>
      <c r="W704" s="91"/>
      <c r="X704" s="91"/>
      <c r="Y704" s="91"/>
      <c r="Z704" s="91"/>
    </row>
    <row r="705" spans="1:26" ht="15.75" customHeight="1" x14ac:dyDescent="0.45">
      <c r="A705" s="91"/>
      <c r="B705" s="91"/>
      <c r="C705" s="91"/>
      <c r="D705" s="93"/>
      <c r="E705" s="92"/>
      <c r="F705" s="91"/>
      <c r="G705" s="91"/>
      <c r="H705" s="91"/>
      <c r="I705" s="91"/>
      <c r="J705" s="91"/>
      <c r="K705" s="91"/>
      <c r="L705" s="91"/>
      <c r="M705" s="91"/>
      <c r="N705" s="91"/>
      <c r="O705" s="91"/>
      <c r="P705" s="91"/>
      <c r="Q705" s="91"/>
      <c r="R705" s="91"/>
      <c r="S705" s="91"/>
      <c r="T705" s="91"/>
      <c r="U705" s="91"/>
      <c r="V705" s="91"/>
      <c r="W705" s="91"/>
      <c r="X705" s="91"/>
      <c r="Y705" s="91"/>
      <c r="Z705" s="91"/>
    </row>
    <row r="706" spans="1:26" ht="15.75" customHeight="1" x14ac:dyDescent="0.45">
      <c r="A706" s="91"/>
      <c r="B706" s="91"/>
      <c r="C706" s="91"/>
      <c r="D706" s="93"/>
      <c r="E706" s="92"/>
      <c r="F706" s="91"/>
      <c r="G706" s="91"/>
      <c r="H706" s="91"/>
      <c r="I706" s="91"/>
      <c r="J706" s="91"/>
      <c r="K706" s="91"/>
      <c r="L706" s="91"/>
      <c r="M706" s="91"/>
      <c r="N706" s="91"/>
      <c r="O706" s="91"/>
      <c r="P706" s="91"/>
      <c r="Q706" s="91"/>
      <c r="R706" s="91"/>
      <c r="S706" s="91"/>
      <c r="T706" s="91"/>
      <c r="U706" s="91"/>
      <c r="V706" s="91"/>
      <c r="W706" s="91"/>
      <c r="X706" s="91"/>
      <c r="Y706" s="91"/>
      <c r="Z706" s="91"/>
    </row>
    <row r="707" spans="1:26" ht="15.75" customHeight="1" x14ac:dyDescent="0.45">
      <c r="A707" s="91"/>
      <c r="B707" s="91"/>
      <c r="C707" s="91"/>
      <c r="D707" s="93"/>
      <c r="E707" s="92"/>
      <c r="F707" s="91"/>
      <c r="G707" s="91"/>
      <c r="H707" s="91"/>
      <c r="I707" s="91"/>
      <c r="J707" s="91"/>
      <c r="K707" s="91"/>
      <c r="L707" s="91"/>
      <c r="M707" s="91"/>
      <c r="N707" s="91"/>
      <c r="O707" s="91"/>
      <c r="P707" s="91"/>
      <c r="Q707" s="91"/>
      <c r="R707" s="91"/>
      <c r="S707" s="91"/>
      <c r="T707" s="91"/>
      <c r="U707" s="91"/>
      <c r="V707" s="91"/>
      <c r="W707" s="91"/>
      <c r="X707" s="91"/>
      <c r="Y707" s="91"/>
      <c r="Z707" s="91"/>
    </row>
    <row r="708" spans="1:26" ht="15.75" customHeight="1" x14ac:dyDescent="0.45">
      <c r="A708" s="91"/>
      <c r="B708" s="91"/>
      <c r="C708" s="91"/>
      <c r="D708" s="93"/>
      <c r="E708" s="92"/>
      <c r="F708" s="91"/>
      <c r="G708" s="91"/>
      <c r="H708" s="91"/>
      <c r="I708" s="91"/>
      <c r="J708" s="91"/>
      <c r="K708" s="91"/>
      <c r="L708" s="91"/>
      <c r="M708" s="91"/>
      <c r="N708" s="91"/>
      <c r="O708" s="91"/>
      <c r="P708" s="91"/>
      <c r="Q708" s="91"/>
      <c r="R708" s="91"/>
      <c r="S708" s="91"/>
      <c r="T708" s="91"/>
      <c r="U708" s="91"/>
      <c r="V708" s="91"/>
      <c r="W708" s="91"/>
      <c r="X708" s="91"/>
      <c r="Y708" s="91"/>
      <c r="Z708" s="91"/>
    </row>
    <row r="709" spans="1:26" ht="15.75" customHeight="1" x14ac:dyDescent="0.45">
      <c r="A709" s="91"/>
      <c r="B709" s="91"/>
      <c r="C709" s="91"/>
      <c r="D709" s="93"/>
      <c r="E709" s="92"/>
      <c r="F709" s="91"/>
      <c r="G709" s="91"/>
      <c r="H709" s="91"/>
      <c r="I709" s="91"/>
      <c r="J709" s="91"/>
      <c r="K709" s="91"/>
      <c r="L709" s="91"/>
      <c r="M709" s="91"/>
      <c r="N709" s="91"/>
      <c r="O709" s="91"/>
      <c r="P709" s="91"/>
      <c r="Q709" s="91"/>
      <c r="R709" s="91"/>
      <c r="S709" s="91"/>
      <c r="T709" s="91"/>
      <c r="U709" s="91"/>
      <c r="V709" s="91"/>
      <c r="W709" s="91"/>
      <c r="X709" s="91"/>
      <c r="Y709" s="91"/>
      <c r="Z709" s="91"/>
    </row>
    <row r="710" spans="1:26" ht="15.75" customHeight="1" x14ac:dyDescent="0.45">
      <c r="A710" s="91"/>
      <c r="B710" s="91"/>
      <c r="C710" s="91"/>
      <c r="D710" s="93"/>
      <c r="E710" s="92"/>
      <c r="F710" s="91"/>
      <c r="G710" s="91"/>
      <c r="H710" s="91"/>
      <c r="I710" s="91"/>
      <c r="J710" s="91"/>
      <c r="K710" s="91"/>
      <c r="L710" s="91"/>
      <c r="M710" s="91"/>
      <c r="N710" s="91"/>
      <c r="O710" s="91"/>
      <c r="P710" s="91"/>
      <c r="Q710" s="91"/>
      <c r="R710" s="91"/>
      <c r="S710" s="91"/>
      <c r="T710" s="91"/>
      <c r="U710" s="91"/>
      <c r="V710" s="91"/>
      <c r="W710" s="91"/>
      <c r="X710" s="91"/>
      <c r="Y710" s="91"/>
      <c r="Z710" s="91"/>
    </row>
    <row r="711" spans="1:26" ht="15.75" customHeight="1" x14ac:dyDescent="0.45">
      <c r="A711" s="91"/>
      <c r="B711" s="91"/>
      <c r="C711" s="91"/>
      <c r="D711" s="93"/>
      <c r="E711" s="92"/>
      <c r="F711" s="91"/>
      <c r="G711" s="91"/>
      <c r="H711" s="91"/>
      <c r="I711" s="91"/>
      <c r="J711" s="91"/>
      <c r="K711" s="91"/>
      <c r="L711" s="91"/>
      <c r="M711" s="91"/>
      <c r="N711" s="91"/>
      <c r="O711" s="91"/>
      <c r="P711" s="91"/>
      <c r="Q711" s="91"/>
      <c r="R711" s="91"/>
      <c r="S711" s="91"/>
      <c r="T711" s="91"/>
      <c r="U711" s="91"/>
      <c r="V711" s="91"/>
      <c r="W711" s="91"/>
      <c r="X711" s="91"/>
      <c r="Y711" s="91"/>
      <c r="Z711" s="91"/>
    </row>
    <row r="712" spans="1:26" ht="15.75" customHeight="1" x14ac:dyDescent="0.45">
      <c r="A712" s="91"/>
      <c r="B712" s="91"/>
      <c r="C712" s="91"/>
      <c r="D712" s="93"/>
      <c r="E712" s="92"/>
      <c r="F712" s="91"/>
      <c r="G712" s="91"/>
      <c r="H712" s="91"/>
      <c r="I712" s="91"/>
      <c r="J712" s="91"/>
      <c r="K712" s="91"/>
      <c r="L712" s="91"/>
      <c r="M712" s="91"/>
      <c r="N712" s="91"/>
      <c r="O712" s="91"/>
      <c r="P712" s="91"/>
      <c r="Q712" s="91"/>
      <c r="R712" s="91"/>
      <c r="S712" s="91"/>
      <c r="T712" s="91"/>
      <c r="U712" s="91"/>
      <c r="V712" s="91"/>
      <c r="W712" s="91"/>
      <c r="X712" s="91"/>
      <c r="Y712" s="91"/>
      <c r="Z712" s="91"/>
    </row>
    <row r="713" spans="1:26" ht="15.75" customHeight="1" x14ac:dyDescent="0.45">
      <c r="A713" s="91"/>
      <c r="B713" s="91"/>
      <c r="C713" s="91"/>
      <c r="D713" s="93"/>
      <c r="E713" s="92"/>
      <c r="F713" s="91"/>
      <c r="G713" s="91"/>
      <c r="H713" s="91"/>
      <c r="I713" s="91"/>
      <c r="J713" s="91"/>
      <c r="K713" s="91"/>
      <c r="L713" s="91"/>
      <c r="M713" s="91"/>
      <c r="N713" s="91"/>
      <c r="O713" s="91"/>
      <c r="P713" s="91"/>
      <c r="Q713" s="91"/>
      <c r="R713" s="91"/>
      <c r="S713" s="91"/>
      <c r="T713" s="91"/>
      <c r="U713" s="91"/>
      <c r="V713" s="91"/>
      <c r="W713" s="91"/>
      <c r="X713" s="91"/>
      <c r="Y713" s="91"/>
      <c r="Z713" s="91"/>
    </row>
    <row r="714" spans="1:26" ht="15.75" customHeight="1" x14ac:dyDescent="0.45">
      <c r="A714" s="91"/>
      <c r="B714" s="91"/>
      <c r="C714" s="91"/>
      <c r="D714" s="93"/>
      <c r="E714" s="92"/>
      <c r="F714" s="91"/>
      <c r="G714" s="91"/>
      <c r="H714" s="91"/>
      <c r="I714" s="91"/>
      <c r="J714" s="91"/>
      <c r="K714" s="91"/>
      <c r="L714" s="91"/>
      <c r="M714" s="91"/>
      <c r="N714" s="91"/>
      <c r="O714" s="91"/>
      <c r="P714" s="91"/>
      <c r="Q714" s="91"/>
      <c r="R714" s="91"/>
      <c r="S714" s="91"/>
      <c r="T714" s="91"/>
      <c r="U714" s="91"/>
      <c r="V714" s="91"/>
      <c r="W714" s="91"/>
      <c r="X714" s="91"/>
      <c r="Y714" s="91"/>
      <c r="Z714" s="91"/>
    </row>
    <row r="715" spans="1:26" ht="15.75" customHeight="1" x14ac:dyDescent="0.45">
      <c r="A715" s="91"/>
      <c r="B715" s="91"/>
      <c r="C715" s="91"/>
      <c r="D715" s="93"/>
      <c r="E715" s="92"/>
      <c r="F715" s="91"/>
      <c r="G715" s="91"/>
      <c r="H715" s="91"/>
      <c r="I715" s="91"/>
      <c r="J715" s="91"/>
      <c r="K715" s="91"/>
      <c r="L715" s="91"/>
      <c r="M715" s="91"/>
      <c r="N715" s="91"/>
      <c r="O715" s="91"/>
      <c r="P715" s="91"/>
      <c r="Q715" s="91"/>
      <c r="R715" s="91"/>
      <c r="S715" s="91"/>
      <c r="T715" s="91"/>
      <c r="U715" s="91"/>
      <c r="V715" s="91"/>
      <c r="W715" s="91"/>
      <c r="X715" s="91"/>
      <c r="Y715" s="91"/>
      <c r="Z715" s="91"/>
    </row>
    <row r="716" spans="1:26" ht="15.75" customHeight="1" x14ac:dyDescent="0.45">
      <c r="A716" s="91"/>
      <c r="B716" s="91"/>
      <c r="C716" s="91"/>
      <c r="D716" s="93"/>
      <c r="E716" s="92"/>
      <c r="F716" s="91"/>
      <c r="G716" s="91"/>
      <c r="H716" s="91"/>
      <c r="I716" s="91"/>
      <c r="J716" s="91"/>
      <c r="K716" s="91"/>
      <c r="L716" s="91"/>
      <c r="M716" s="91"/>
      <c r="N716" s="91"/>
      <c r="O716" s="91"/>
      <c r="P716" s="91"/>
      <c r="Q716" s="91"/>
      <c r="R716" s="91"/>
      <c r="S716" s="91"/>
      <c r="T716" s="91"/>
      <c r="U716" s="91"/>
      <c r="V716" s="91"/>
      <c r="W716" s="91"/>
      <c r="X716" s="91"/>
      <c r="Y716" s="91"/>
      <c r="Z716" s="91"/>
    </row>
    <row r="717" spans="1:26" ht="15.75" customHeight="1" x14ac:dyDescent="0.45">
      <c r="A717" s="91"/>
      <c r="B717" s="91"/>
      <c r="C717" s="91"/>
      <c r="D717" s="93"/>
      <c r="E717" s="92"/>
      <c r="F717" s="91"/>
      <c r="G717" s="91"/>
      <c r="H717" s="91"/>
      <c r="I717" s="91"/>
      <c r="J717" s="91"/>
      <c r="K717" s="91"/>
      <c r="L717" s="91"/>
      <c r="M717" s="91"/>
      <c r="N717" s="91"/>
      <c r="O717" s="91"/>
      <c r="P717" s="91"/>
      <c r="Q717" s="91"/>
      <c r="R717" s="91"/>
      <c r="S717" s="91"/>
      <c r="T717" s="91"/>
      <c r="U717" s="91"/>
      <c r="V717" s="91"/>
      <c r="W717" s="91"/>
      <c r="X717" s="91"/>
      <c r="Y717" s="91"/>
      <c r="Z717" s="91"/>
    </row>
    <row r="718" spans="1:26" ht="15.75" customHeight="1" x14ac:dyDescent="0.45">
      <c r="A718" s="91"/>
      <c r="B718" s="91"/>
      <c r="C718" s="91"/>
      <c r="D718" s="93"/>
      <c r="E718" s="92"/>
      <c r="F718" s="91"/>
      <c r="G718" s="91"/>
      <c r="H718" s="91"/>
      <c r="I718" s="91"/>
      <c r="J718" s="91"/>
      <c r="K718" s="91"/>
      <c r="L718" s="91"/>
      <c r="M718" s="91"/>
      <c r="N718" s="91"/>
      <c r="O718" s="91"/>
      <c r="P718" s="91"/>
      <c r="Q718" s="91"/>
      <c r="R718" s="91"/>
      <c r="S718" s="91"/>
      <c r="T718" s="91"/>
      <c r="U718" s="91"/>
      <c r="V718" s="91"/>
      <c r="W718" s="91"/>
      <c r="X718" s="91"/>
      <c r="Y718" s="91"/>
      <c r="Z718" s="91"/>
    </row>
    <row r="719" spans="1:26" ht="15.75" customHeight="1" x14ac:dyDescent="0.45">
      <c r="A719" s="91"/>
      <c r="B719" s="91"/>
      <c r="C719" s="91"/>
      <c r="D719" s="93"/>
      <c r="E719" s="92"/>
      <c r="F719" s="91"/>
      <c r="G719" s="91"/>
      <c r="H719" s="91"/>
      <c r="I719" s="91"/>
      <c r="J719" s="91"/>
      <c r="K719" s="91"/>
      <c r="L719" s="91"/>
      <c r="M719" s="91"/>
      <c r="N719" s="91"/>
      <c r="O719" s="91"/>
      <c r="P719" s="91"/>
      <c r="Q719" s="91"/>
      <c r="R719" s="91"/>
      <c r="S719" s="91"/>
      <c r="T719" s="91"/>
      <c r="U719" s="91"/>
      <c r="V719" s="91"/>
      <c r="W719" s="91"/>
      <c r="X719" s="91"/>
      <c r="Y719" s="91"/>
      <c r="Z719" s="91"/>
    </row>
    <row r="720" spans="1:26" ht="15.75" customHeight="1" x14ac:dyDescent="0.45">
      <c r="A720" s="91"/>
      <c r="B720" s="91"/>
      <c r="C720" s="91"/>
      <c r="D720" s="93"/>
      <c r="E720" s="92"/>
      <c r="F720" s="91"/>
      <c r="G720" s="91"/>
      <c r="H720" s="91"/>
      <c r="I720" s="91"/>
      <c r="J720" s="91"/>
      <c r="K720" s="91"/>
      <c r="L720" s="91"/>
      <c r="M720" s="91"/>
      <c r="N720" s="91"/>
      <c r="O720" s="91"/>
      <c r="P720" s="91"/>
      <c r="Q720" s="91"/>
      <c r="R720" s="91"/>
      <c r="S720" s="91"/>
      <c r="T720" s="91"/>
      <c r="U720" s="91"/>
      <c r="V720" s="91"/>
      <c r="W720" s="91"/>
      <c r="X720" s="91"/>
      <c r="Y720" s="91"/>
      <c r="Z720" s="91"/>
    </row>
    <row r="721" spans="1:26" ht="15.75" customHeight="1" x14ac:dyDescent="0.45">
      <c r="A721" s="91"/>
      <c r="B721" s="91"/>
      <c r="C721" s="91"/>
      <c r="D721" s="93"/>
      <c r="E721" s="92"/>
      <c r="F721" s="91"/>
      <c r="G721" s="91"/>
      <c r="H721" s="91"/>
      <c r="I721" s="91"/>
      <c r="J721" s="91"/>
      <c r="K721" s="91"/>
      <c r="L721" s="91"/>
      <c r="M721" s="91"/>
      <c r="N721" s="91"/>
      <c r="O721" s="91"/>
      <c r="P721" s="91"/>
      <c r="Q721" s="91"/>
      <c r="R721" s="91"/>
      <c r="S721" s="91"/>
      <c r="T721" s="91"/>
      <c r="U721" s="91"/>
      <c r="V721" s="91"/>
      <c r="W721" s="91"/>
      <c r="X721" s="91"/>
      <c r="Y721" s="91"/>
      <c r="Z721" s="91"/>
    </row>
    <row r="722" spans="1:26" ht="15.75" customHeight="1" x14ac:dyDescent="0.45">
      <c r="A722" s="91"/>
      <c r="B722" s="91"/>
      <c r="C722" s="91"/>
      <c r="D722" s="93"/>
      <c r="E722" s="92"/>
      <c r="F722" s="91"/>
      <c r="G722" s="91"/>
      <c r="H722" s="91"/>
      <c r="I722" s="91"/>
      <c r="J722" s="91"/>
      <c r="K722" s="91"/>
      <c r="L722" s="91"/>
      <c r="M722" s="91"/>
      <c r="N722" s="91"/>
      <c r="O722" s="91"/>
      <c r="P722" s="91"/>
      <c r="Q722" s="91"/>
      <c r="R722" s="91"/>
      <c r="S722" s="91"/>
      <c r="T722" s="91"/>
      <c r="U722" s="91"/>
      <c r="V722" s="91"/>
      <c r="W722" s="91"/>
      <c r="X722" s="91"/>
      <c r="Y722" s="91"/>
      <c r="Z722" s="91"/>
    </row>
    <row r="723" spans="1:26" ht="15.75" customHeight="1" x14ac:dyDescent="0.45">
      <c r="A723" s="91"/>
      <c r="B723" s="91"/>
      <c r="C723" s="91"/>
      <c r="D723" s="93"/>
      <c r="E723" s="92"/>
      <c r="F723" s="91"/>
      <c r="G723" s="91"/>
      <c r="H723" s="91"/>
      <c r="I723" s="91"/>
      <c r="J723" s="91"/>
      <c r="K723" s="91"/>
      <c r="L723" s="91"/>
      <c r="M723" s="91"/>
      <c r="N723" s="91"/>
      <c r="O723" s="91"/>
      <c r="P723" s="91"/>
      <c r="Q723" s="91"/>
      <c r="R723" s="91"/>
      <c r="S723" s="91"/>
      <c r="T723" s="91"/>
      <c r="U723" s="91"/>
      <c r="V723" s="91"/>
      <c r="W723" s="91"/>
      <c r="X723" s="91"/>
      <c r="Y723" s="91"/>
      <c r="Z723" s="91"/>
    </row>
    <row r="724" spans="1:26" ht="15.75" customHeight="1" x14ac:dyDescent="0.45">
      <c r="A724" s="91"/>
      <c r="B724" s="91"/>
      <c r="C724" s="91"/>
      <c r="D724" s="93"/>
      <c r="E724" s="92"/>
      <c r="F724" s="91"/>
      <c r="G724" s="91"/>
      <c r="H724" s="91"/>
      <c r="I724" s="91"/>
      <c r="J724" s="91"/>
      <c r="K724" s="91"/>
      <c r="L724" s="91"/>
      <c r="M724" s="91"/>
      <c r="N724" s="91"/>
      <c r="O724" s="91"/>
      <c r="P724" s="91"/>
      <c r="Q724" s="91"/>
      <c r="R724" s="91"/>
      <c r="S724" s="91"/>
      <c r="T724" s="91"/>
      <c r="U724" s="91"/>
      <c r="V724" s="91"/>
      <c r="W724" s="91"/>
      <c r="X724" s="91"/>
      <c r="Y724" s="91"/>
      <c r="Z724" s="91"/>
    </row>
    <row r="725" spans="1:26" ht="15.75" customHeight="1" x14ac:dyDescent="0.45">
      <c r="A725" s="91"/>
      <c r="B725" s="91"/>
      <c r="C725" s="91"/>
      <c r="D725" s="93"/>
      <c r="E725" s="92"/>
      <c r="F725" s="91"/>
      <c r="G725" s="91"/>
      <c r="H725" s="91"/>
      <c r="I725" s="91"/>
      <c r="J725" s="91"/>
      <c r="K725" s="91"/>
      <c r="L725" s="91"/>
      <c r="M725" s="91"/>
      <c r="N725" s="91"/>
      <c r="O725" s="91"/>
      <c r="P725" s="91"/>
      <c r="Q725" s="91"/>
      <c r="R725" s="91"/>
      <c r="S725" s="91"/>
      <c r="T725" s="91"/>
      <c r="U725" s="91"/>
      <c r="V725" s="91"/>
      <c r="W725" s="91"/>
      <c r="X725" s="91"/>
      <c r="Y725" s="91"/>
      <c r="Z725" s="91"/>
    </row>
    <row r="726" spans="1:26" ht="15.75" customHeight="1" x14ac:dyDescent="0.45">
      <c r="A726" s="91"/>
      <c r="B726" s="91"/>
      <c r="C726" s="91"/>
      <c r="D726" s="93"/>
      <c r="E726" s="92"/>
      <c r="F726" s="91"/>
      <c r="G726" s="91"/>
      <c r="H726" s="91"/>
      <c r="I726" s="91"/>
      <c r="J726" s="91"/>
      <c r="K726" s="91"/>
      <c r="L726" s="91"/>
      <c r="M726" s="91"/>
      <c r="N726" s="91"/>
      <c r="O726" s="91"/>
      <c r="P726" s="91"/>
      <c r="Q726" s="91"/>
      <c r="R726" s="91"/>
      <c r="S726" s="91"/>
      <c r="T726" s="91"/>
      <c r="U726" s="91"/>
      <c r="V726" s="91"/>
      <c r="W726" s="91"/>
      <c r="X726" s="91"/>
      <c r="Y726" s="91"/>
      <c r="Z726" s="91"/>
    </row>
    <row r="727" spans="1:26" ht="15.75" customHeight="1" x14ac:dyDescent="0.45">
      <c r="A727" s="91"/>
      <c r="B727" s="91"/>
      <c r="C727" s="91"/>
      <c r="D727" s="93"/>
      <c r="E727" s="92"/>
      <c r="F727" s="91"/>
      <c r="G727" s="91"/>
      <c r="H727" s="91"/>
      <c r="I727" s="91"/>
      <c r="J727" s="91"/>
      <c r="K727" s="91"/>
      <c r="L727" s="91"/>
      <c r="M727" s="91"/>
      <c r="N727" s="91"/>
      <c r="O727" s="91"/>
      <c r="P727" s="91"/>
      <c r="Q727" s="91"/>
      <c r="R727" s="91"/>
      <c r="S727" s="91"/>
      <c r="T727" s="91"/>
      <c r="U727" s="91"/>
      <c r="V727" s="91"/>
      <c r="W727" s="91"/>
      <c r="X727" s="91"/>
      <c r="Y727" s="91"/>
      <c r="Z727" s="91"/>
    </row>
    <row r="728" spans="1:26" ht="15.75" customHeight="1" x14ac:dyDescent="0.45">
      <c r="A728" s="91"/>
      <c r="B728" s="91"/>
      <c r="C728" s="91"/>
      <c r="D728" s="93"/>
      <c r="E728" s="92"/>
      <c r="F728" s="91"/>
      <c r="G728" s="91"/>
      <c r="H728" s="91"/>
      <c r="I728" s="91"/>
      <c r="J728" s="91"/>
      <c r="K728" s="91"/>
      <c r="L728" s="91"/>
      <c r="M728" s="91"/>
      <c r="N728" s="91"/>
      <c r="O728" s="91"/>
      <c r="P728" s="91"/>
      <c r="Q728" s="91"/>
      <c r="R728" s="91"/>
      <c r="S728" s="91"/>
      <c r="T728" s="91"/>
      <c r="U728" s="91"/>
      <c r="V728" s="91"/>
      <c r="W728" s="91"/>
      <c r="X728" s="91"/>
      <c r="Y728" s="91"/>
      <c r="Z728" s="91"/>
    </row>
    <row r="729" spans="1:26" ht="15.75" customHeight="1" x14ac:dyDescent="0.45">
      <c r="A729" s="91"/>
      <c r="B729" s="91"/>
      <c r="C729" s="91"/>
      <c r="D729" s="93"/>
      <c r="E729" s="92"/>
      <c r="F729" s="91"/>
      <c r="G729" s="91"/>
      <c r="H729" s="91"/>
      <c r="I729" s="91"/>
      <c r="J729" s="91"/>
      <c r="K729" s="91"/>
      <c r="L729" s="91"/>
      <c r="M729" s="91"/>
      <c r="N729" s="91"/>
      <c r="O729" s="91"/>
      <c r="P729" s="91"/>
      <c r="Q729" s="91"/>
      <c r="R729" s="91"/>
      <c r="S729" s="91"/>
      <c r="T729" s="91"/>
      <c r="U729" s="91"/>
      <c r="V729" s="91"/>
      <c r="W729" s="91"/>
      <c r="X729" s="91"/>
      <c r="Y729" s="91"/>
      <c r="Z729" s="91"/>
    </row>
    <row r="730" spans="1:26" ht="15.75" customHeight="1" x14ac:dyDescent="0.45">
      <c r="A730" s="91"/>
      <c r="B730" s="91"/>
      <c r="C730" s="91"/>
      <c r="D730" s="93"/>
      <c r="E730" s="92"/>
      <c r="F730" s="91"/>
      <c r="G730" s="91"/>
      <c r="H730" s="91"/>
      <c r="I730" s="91"/>
      <c r="J730" s="91"/>
      <c r="K730" s="91"/>
      <c r="L730" s="91"/>
      <c r="M730" s="91"/>
      <c r="N730" s="91"/>
      <c r="O730" s="91"/>
      <c r="P730" s="91"/>
      <c r="Q730" s="91"/>
      <c r="R730" s="91"/>
      <c r="S730" s="91"/>
      <c r="T730" s="91"/>
      <c r="U730" s="91"/>
      <c r="V730" s="91"/>
      <c r="W730" s="91"/>
      <c r="X730" s="91"/>
      <c r="Y730" s="91"/>
      <c r="Z730" s="91"/>
    </row>
    <row r="731" spans="1:26" ht="15.75" customHeight="1" x14ac:dyDescent="0.45">
      <c r="A731" s="91"/>
      <c r="B731" s="91"/>
      <c r="C731" s="91"/>
      <c r="D731" s="93"/>
      <c r="E731" s="92"/>
      <c r="F731" s="91"/>
      <c r="G731" s="91"/>
      <c r="H731" s="91"/>
      <c r="I731" s="91"/>
      <c r="J731" s="91"/>
      <c r="K731" s="91"/>
      <c r="L731" s="91"/>
      <c r="M731" s="91"/>
      <c r="N731" s="91"/>
      <c r="O731" s="91"/>
      <c r="P731" s="91"/>
      <c r="Q731" s="91"/>
      <c r="R731" s="91"/>
      <c r="S731" s="91"/>
      <c r="T731" s="91"/>
      <c r="U731" s="91"/>
      <c r="V731" s="91"/>
      <c r="W731" s="91"/>
      <c r="X731" s="91"/>
      <c r="Y731" s="91"/>
      <c r="Z731" s="91"/>
    </row>
    <row r="732" spans="1:26" ht="15.75" customHeight="1" x14ac:dyDescent="0.45">
      <c r="A732" s="91"/>
      <c r="B732" s="91"/>
      <c r="C732" s="91"/>
      <c r="D732" s="93"/>
      <c r="E732" s="92"/>
      <c r="F732" s="91"/>
      <c r="G732" s="91"/>
      <c r="H732" s="91"/>
      <c r="I732" s="91"/>
      <c r="J732" s="91"/>
      <c r="K732" s="91"/>
      <c r="L732" s="91"/>
      <c r="M732" s="91"/>
      <c r="N732" s="91"/>
      <c r="O732" s="91"/>
      <c r="P732" s="91"/>
      <c r="Q732" s="91"/>
      <c r="R732" s="91"/>
      <c r="S732" s="91"/>
      <c r="T732" s="91"/>
      <c r="U732" s="91"/>
      <c r="V732" s="91"/>
      <c r="W732" s="91"/>
      <c r="X732" s="91"/>
      <c r="Y732" s="91"/>
      <c r="Z732" s="91"/>
    </row>
    <row r="733" spans="1:26" ht="15.75" customHeight="1" x14ac:dyDescent="0.45">
      <c r="A733" s="91"/>
      <c r="B733" s="91"/>
      <c r="C733" s="91"/>
      <c r="D733" s="93"/>
      <c r="E733" s="92"/>
      <c r="F733" s="91"/>
      <c r="G733" s="91"/>
      <c r="H733" s="91"/>
      <c r="I733" s="91"/>
      <c r="J733" s="91"/>
      <c r="K733" s="91"/>
      <c r="L733" s="91"/>
      <c r="M733" s="91"/>
      <c r="N733" s="91"/>
      <c r="O733" s="91"/>
      <c r="P733" s="91"/>
      <c r="Q733" s="91"/>
      <c r="R733" s="91"/>
      <c r="S733" s="91"/>
      <c r="T733" s="91"/>
      <c r="U733" s="91"/>
      <c r="V733" s="91"/>
      <c r="W733" s="91"/>
      <c r="X733" s="91"/>
      <c r="Y733" s="91"/>
      <c r="Z733" s="91"/>
    </row>
    <row r="734" spans="1:26" ht="15.75" customHeight="1" x14ac:dyDescent="0.45">
      <c r="A734" s="91"/>
      <c r="B734" s="91"/>
      <c r="C734" s="91"/>
      <c r="D734" s="93"/>
      <c r="E734" s="92"/>
      <c r="F734" s="91"/>
      <c r="G734" s="91"/>
      <c r="H734" s="91"/>
      <c r="I734" s="91"/>
      <c r="J734" s="91"/>
      <c r="K734" s="91"/>
      <c r="L734" s="91"/>
      <c r="M734" s="91"/>
      <c r="N734" s="91"/>
      <c r="O734" s="91"/>
      <c r="P734" s="91"/>
      <c r="Q734" s="91"/>
      <c r="R734" s="91"/>
      <c r="S734" s="91"/>
      <c r="T734" s="91"/>
      <c r="U734" s="91"/>
      <c r="V734" s="91"/>
      <c r="W734" s="91"/>
      <c r="X734" s="91"/>
      <c r="Y734" s="91"/>
      <c r="Z734" s="91"/>
    </row>
    <row r="735" spans="1:26" ht="15.75" customHeight="1" x14ac:dyDescent="0.45">
      <c r="A735" s="91"/>
      <c r="B735" s="91"/>
      <c r="C735" s="91"/>
      <c r="D735" s="93"/>
      <c r="E735" s="92"/>
      <c r="F735" s="91"/>
      <c r="G735" s="91"/>
      <c r="H735" s="91"/>
      <c r="I735" s="91"/>
      <c r="J735" s="91"/>
      <c r="K735" s="91"/>
      <c r="L735" s="91"/>
      <c r="M735" s="91"/>
      <c r="N735" s="91"/>
      <c r="O735" s="91"/>
      <c r="P735" s="91"/>
      <c r="Q735" s="91"/>
      <c r="R735" s="91"/>
      <c r="S735" s="91"/>
      <c r="T735" s="91"/>
      <c r="U735" s="91"/>
      <c r="V735" s="91"/>
      <c r="W735" s="91"/>
      <c r="X735" s="91"/>
      <c r="Y735" s="91"/>
      <c r="Z735" s="91"/>
    </row>
    <row r="736" spans="1:26" ht="15.75" customHeight="1" x14ac:dyDescent="0.45">
      <c r="A736" s="91"/>
      <c r="B736" s="91"/>
      <c r="C736" s="91"/>
      <c r="D736" s="93"/>
      <c r="E736" s="92"/>
      <c r="F736" s="91"/>
      <c r="G736" s="91"/>
      <c r="H736" s="91"/>
      <c r="I736" s="91"/>
      <c r="J736" s="91"/>
      <c r="K736" s="91"/>
      <c r="L736" s="91"/>
      <c r="M736" s="91"/>
      <c r="N736" s="91"/>
      <c r="O736" s="91"/>
      <c r="P736" s="91"/>
      <c r="Q736" s="91"/>
      <c r="R736" s="91"/>
      <c r="S736" s="91"/>
      <c r="T736" s="91"/>
      <c r="U736" s="91"/>
      <c r="V736" s="91"/>
      <c r="W736" s="91"/>
      <c r="X736" s="91"/>
      <c r="Y736" s="91"/>
      <c r="Z736" s="91"/>
    </row>
    <row r="737" spans="1:26" ht="15.75" customHeight="1" x14ac:dyDescent="0.45">
      <c r="A737" s="91"/>
      <c r="B737" s="91"/>
      <c r="C737" s="91"/>
      <c r="D737" s="93"/>
      <c r="E737" s="92"/>
      <c r="F737" s="91"/>
      <c r="G737" s="91"/>
      <c r="H737" s="91"/>
      <c r="I737" s="91"/>
      <c r="J737" s="91"/>
      <c r="K737" s="91"/>
      <c r="L737" s="91"/>
      <c r="M737" s="91"/>
      <c r="N737" s="91"/>
      <c r="O737" s="91"/>
      <c r="P737" s="91"/>
      <c r="Q737" s="91"/>
      <c r="R737" s="91"/>
      <c r="S737" s="91"/>
      <c r="T737" s="91"/>
      <c r="U737" s="91"/>
      <c r="V737" s="91"/>
      <c r="W737" s="91"/>
      <c r="X737" s="91"/>
      <c r="Y737" s="91"/>
      <c r="Z737" s="91"/>
    </row>
    <row r="738" spans="1:26" ht="15.75" customHeight="1" x14ac:dyDescent="0.45">
      <c r="A738" s="91"/>
      <c r="B738" s="91"/>
      <c r="C738" s="91"/>
      <c r="D738" s="93"/>
      <c r="E738" s="92"/>
      <c r="F738" s="91"/>
      <c r="G738" s="91"/>
      <c r="H738" s="91"/>
      <c r="I738" s="91"/>
      <c r="J738" s="91"/>
      <c r="K738" s="91"/>
      <c r="L738" s="91"/>
      <c r="M738" s="91"/>
      <c r="N738" s="91"/>
      <c r="O738" s="91"/>
      <c r="P738" s="91"/>
      <c r="Q738" s="91"/>
      <c r="R738" s="91"/>
      <c r="S738" s="91"/>
      <c r="T738" s="91"/>
      <c r="U738" s="91"/>
      <c r="V738" s="91"/>
      <c r="W738" s="91"/>
      <c r="X738" s="91"/>
      <c r="Y738" s="91"/>
      <c r="Z738" s="91"/>
    </row>
    <row r="739" spans="1:26" ht="15.75" customHeight="1" x14ac:dyDescent="0.45">
      <c r="A739" s="91"/>
      <c r="B739" s="91"/>
      <c r="C739" s="91"/>
      <c r="D739" s="93"/>
      <c r="E739" s="92"/>
      <c r="F739" s="91"/>
      <c r="G739" s="91"/>
      <c r="H739" s="91"/>
      <c r="I739" s="91"/>
      <c r="J739" s="91"/>
      <c r="K739" s="91"/>
      <c r="L739" s="91"/>
      <c r="M739" s="91"/>
      <c r="N739" s="91"/>
      <c r="O739" s="91"/>
      <c r="P739" s="91"/>
      <c r="Q739" s="91"/>
      <c r="R739" s="91"/>
      <c r="S739" s="91"/>
      <c r="T739" s="91"/>
      <c r="U739" s="91"/>
      <c r="V739" s="91"/>
      <c r="W739" s="91"/>
      <c r="X739" s="91"/>
      <c r="Y739" s="91"/>
      <c r="Z739" s="91"/>
    </row>
    <row r="740" spans="1:26" ht="15.75" customHeight="1" x14ac:dyDescent="0.45">
      <c r="A740" s="91"/>
      <c r="B740" s="91"/>
      <c r="C740" s="91"/>
      <c r="D740" s="93"/>
      <c r="E740" s="92"/>
      <c r="F740" s="91"/>
      <c r="G740" s="91"/>
      <c r="H740" s="91"/>
      <c r="I740" s="91"/>
      <c r="J740" s="91"/>
      <c r="K740" s="91"/>
      <c r="L740" s="91"/>
      <c r="M740" s="91"/>
      <c r="N740" s="91"/>
      <c r="O740" s="91"/>
      <c r="P740" s="91"/>
      <c r="Q740" s="91"/>
      <c r="R740" s="91"/>
      <c r="S740" s="91"/>
      <c r="T740" s="91"/>
      <c r="U740" s="91"/>
      <c r="V740" s="91"/>
      <c r="W740" s="91"/>
      <c r="X740" s="91"/>
      <c r="Y740" s="91"/>
      <c r="Z740" s="91"/>
    </row>
    <row r="741" spans="1:26" ht="15.75" customHeight="1" x14ac:dyDescent="0.45">
      <c r="A741" s="91"/>
      <c r="B741" s="91"/>
      <c r="C741" s="91"/>
      <c r="D741" s="93"/>
      <c r="E741" s="92"/>
      <c r="F741" s="91"/>
      <c r="G741" s="91"/>
      <c r="H741" s="91"/>
      <c r="I741" s="91"/>
      <c r="J741" s="91"/>
      <c r="K741" s="91"/>
      <c r="L741" s="91"/>
      <c r="M741" s="91"/>
      <c r="N741" s="91"/>
      <c r="O741" s="91"/>
      <c r="P741" s="91"/>
      <c r="Q741" s="91"/>
      <c r="R741" s="91"/>
      <c r="S741" s="91"/>
      <c r="T741" s="91"/>
      <c r="U741" s="91"/>
      <c r="V741" s="91"/>
      <c r="W741" s="91"/>
      <c r="X741" s="91"/>
      <c r="Y741" s="91"/>
      <c r="Z741" s="91"/>
    </row>
    <row r="742" spans="1:26" ht="15.75" customHeight="1" x14ac:dyDescent="0.45">
      <c r="A742" s="91"/>
      <c r="B742" s="91"/>
      <c r="C742" s="91"/>
      <c r="D742" s="93"/>
      <c r="E742" s="92"/>
      <c r="F742" s="91"/>
      <c r="G742" s="91"/>
      <c r="H742" s="91"/>
      <c r="I742" s="91"/>
      <c r="J742" s="91"/>
      <c r="K742" s="91"/>
      <c r="L742" s="91"/>
      <c r="M742" s="91"/>
      <c r="N742" s="91"/>
      <c r="O742" s="91"/>
      <c r="P742" s="91"/>
      <c r="Q742" s="91"/>
      <c r="R742" s="91"/>
      <c r="S742" s="91"/>
      <c r="T742" s="91"/>
      <c r="U742" s="91"/>
      <c r="V742" s="91"/>
      <c r="W742" s="91"/>
      <c r="X742" s="91"/>
      <c r="Y742" s="91"/>
      <c r="Z742" s="91"/>
    </row>
    <row r="743" spans="1:26" ht="15.75" customHeight="1" x14ac:dyDescent="0.45">
      <c r="A743" s="91"/>
      <c r="B743" s="91"/>
      <c r="C743" s="91"/>
      <c r="D743" s="93"/>
      <c r="E743" s="92"/>
      <c r="F743" s="91"/>
      <c r="G743" s="91"/>
      <c r="H743" s="91"/>
      <c r="I743" s="91"/>
      <c r="J743" s="91"/>
      <c r="K743" s="91"/>
      <c r="L743" s="91"/>
      <c r="M743" s="91"/>
      <c r="N743" s="91"/>
      <c r="O743" s="91"/>
      <c r="P743" s="91"/>
      <c r="Q743" s="91"/>
      <c r="R743" s="91"/>
      <c r="S743" s="91"/>
      <c r="T743" s="91"/>
      <c r="U743" s="91"/>
      <c r="V743" s="91"/>
      <c r="W743" s="91"/>
      <c r="X743" s="91"/>
      <c r="Y743" s="91"/>
      <c r="Z743" s="91"/>
    </row>
    <row r="744" spans="1:26" ht="15.75" customHeight="1" x14ac:dyDescent="0.45">
      <c r="A744" s="91"/>
      <c r="B744" s="91"/>
      <c r="C744" s="91"/>
      <c r="D744" s="93"/>
      <c r="E744" s="92"/>
      <c r="F744" s="91"/>
      <c r="G744" s="91"/>
      <c r="H744" s="91"/>
      <c r="I744" s="91"/>
      <c r="J744" s="91"/>
      <c r="K744" s="91"/>
      <c r="L744" s="91"/>
      <c r="M744" s="91"/>
      <c r="N744" s="91"/>
      <c r="O744" s="91"/>
      <c r="P744" s="91"/>
      <c r="Q744" s="91"/>
      <c r="R744" s="91"/>
      <c r="S744" s="91"/>
      <c r="T744" s="91"/>
      <c r="U744" s="91"/>
      <c r="V744" s="91"/>
      <c r="W744" s="91"/>
      <c r="X744" s="91"/>
      <c r="Y744" s="91"/>
      <c r="Z744" s="91"/>
    </row>
    <row r="745" spans="1:26" ht="15.75" customHeight="1" x14ac:dyDescent="0.45">
      <c r="A745" s="91"/>
      <c r="B745" s="91"/>
      <c r="C745" s="91"/>
      <c r="D745" s="93"/>
      <c r="E745" s="92"/>
      <c r="F745" s="91"/>
      <c r="G745" s="91"/>
      <c r="H745" s="91"/>
      <c r="I745" s="91"/>
      <c r="J745" s="91"/>
      <c r="K745" s="91"/>
      <c r="L745" s="91"/>
      <c r="M745" s="91"/>
      <c r="N745" s="91"/>
      <c r="O745" s="91"/>
      <c r="P745" s="91"/>
      <c r="Q745" s="91"/>
      <c r="R745" s="91"/>
      <c r="S745" s="91"/>
      <c r="T745" s="91"/>
      <c r="U745" s="91"/>
      <c r="V745" s="91"/>
      <c r="W745" s="91"/>
      <c r="X745" s="91"/>
      <c r="Y745" s="91"/>
      <c r="Z745" s="91"/>
    </row>
    <row r="746" spans="1:26" ht="15.75" customHeight="1" x14ac:dyDescent="0.45">
      <c r="A746" s="91"/>
      <c r="B746" s="91"/>
      <c r="C746" s="91"/>
      <c r="D746" s="93"/>
      <c r="E746" s="92"/>
      <c r="F746" s="91"/>
      <c r="G746" s="91"/>
      <c r="H746" s="91"/>
      <c r="I746" s="91"/>
      <c r="J746" s="91"/>
      <c r="K746" s="91"/>
      <c r="L746" s="91"/>
      <c r="M746" s="91"/>
      <c r="N746" s="91"/>
      <c r="O746" s="91"/>
      <c r="P746" s="91"/>
      <c r="Q746" s="91"/>
      <c r="R746" s="91"/>
      <c r="S746" s="91"/>
      <c r="T746" s="91"/>
      <c r="U746" s="91"/>
      <c r="V746" s="91"/>
      <c r="W746" s="91"/>
      <c r="X746" s="91"/>
      <c r="Y746" s="91"/>
      <c r="Z746" s="91"/>
    </row>
    <row r="747" spans="1:26" ht="15.75" customHeight="1" x14ac:dyDescent="0.45">
      <c r="A747" s="91"/>
      <c r="B747" s="91"/>
      <c r="C747" s="91"/>
      <c r="D747" s="93"/>
      <c r="E747" s="92"/>
      <c r="F747" s="91"/>
      <c r="G747" s="91"/>
      <c r="H747" s="91"/>
      <c r="I747" s="91"/>
      <c r="J747" s="91"/>
      <c r="K747" s="91"/>
      <c r="L747" s="91"/>
      <c r="M747" s="91"/>
      <c r="N747" s="91"/>
      <c r="O747" s="91"/>
      <c r="P747" s="91"/>
      <c r="Q747" s="91"/>
      <c r="R747" s="91"/>
      <c r="S747" s="91"/>
      <c r="T747" s="91"/>
      <c r="U747" s="91"/>
      <c r="V747" s="91"/>
      <c r="W747" s="91"/>
      <c r="X747" s="91"/>
      <c r="Y747" s="91"/>
      <c r="Z747" s="91"/>
    </row>
    <row r="748" spans="1:26" ht="15.75" customHeight="1" x14ac:dyDescent="0.45">
      <c r="A748" s="91"/>
      <c r="B748" s="91"/>
      <c r="C748" s="91"/>
      <c r="D748" s="93"/>
      <c r="E748" s="92"/>
      <c r="F748" s="91"/>
      <c r="G748" s="91"/>
      <c r="H748" s="91"/>
      <c r="I748" s="91"/>
      <c r="J748" s="91"/>
      <c r="K748" s="91"/>
      <c r="L748" s="91"/>
      <c r="M748" s="91"/>
      <c r="N748" s="91"/>
      <c r="O748" s="91"/>
      <c r="P748" s="91"/>
      <c r="Q748" s="91"/>
      <c r="R748" s="91"/>
      <c r="S748" s="91"/>
      <c r="T748" s="91"/>
      <c r="U748" s="91"/>
      <c r="V748" s="91"/>
      <c r="W748" s="91"/>
      <c r="X748" s="91"/>
      <c r="Y748" s="91"/>
      <c r="Z748" s="91"/>
    </row>
    <row r="749" spans="1:26" ht="15.75" customHeight="1" x14ac:dyDescent="0.45">
      <c r="A749" s="91"/>
      <c r="B749" s="91"/>
      <c r="C749" s="91"/>
      <c r="D749" s="93"/>
      <c r="E749" s="92"/>
      <c r="F749" s="91"/>
      <c r="G749" s="91"/>
      <c r="H749" s="91"/>
      <c r="I749" s="91"/>
      <c r="J749" s="91"/>
      <c r="K749" s="91"/>
      <c r="L749" s="91"/>
      <c r="M749" s="91"/>
      <c r="N749" s="91"/>
      <c r="O749" s="91"/>
      <c r="P749" s="91"/>
      <c r="Q749" s="91"/>
      <c r="R749" s="91"/>
      <c r="S749" s="91"/>
      <c r="T749" s="91"/>
      <c r="U749" s="91"/>
      <c r="V749" s="91"/>
      <c r="W749" s="91"/>
      <c r="X749" s="91"/>
      <c r="Y749" s="91"/>
      <c r="Z749" s="91"/>
    </row>
    <row r="750" spans="1:26" ht="15.75" customHeight="1" x14ac:dyDescent="0.45">
      <c r="A750" s="91"/>
      <c r="B750" s="91"/>
      <c r="C750" s="91"/>
      <c r="D750" s="93"/>
      <c r="E750" s="92"/>
      <c r="F750" s="91"/>
      <c r="G750" s="91"/>
      <c r="H750" s="91"/>
      <c r="I750" s="91"/>
      <c r="J750" s="91"/>
      <c r="K750" s="91"/>
      <c r="L750" s="91"/>
      <c r="M750" s="91"/>
      <c r="N750" s="91"/>
      <c r="O750" s="91"/>
      <c r="P750" s="91"/>
      <c r="Q750" s="91"/>
      <c r="R750" s="91"/>
      <c r="S750" s="91"/>
      <c r="T750" s="91"/>
      <c r="U750" s="91"/>
      <c r="V750" s="91"/>
      <c r="W750" s="91"/>
      <c r="X750" s="91"/>
      <c r="Y750" s="91"/>
      <c r="Z750" s="91"/>
    </row>
    <row r="751" spans="1:26" ht="15.75" customHeight="1" x14ac:dyDescent="0.45">
      <c r="A751" s="91"/>
      <c r="B751" s="91"/>
      <c r="C751" s="91"/>
      <c r="D751" s="93"/>
      <c r="E751" s="92"/>
      <c r="F751" s="91"/>
      <c r="G751" s="91"/>
      <c r="H751" s="91"/>
      <c r="I751" s="91"/>
      <c r="J751" s="91"/>
      <c r="K751" s="91"/>
      <c r="L751" s="91"/>
      <c r="M751" s="91"/>
      <c r="N751" s="91"/>
      <c r="O751" s="91"/>
      <c r="P751" s="91"/>
      <c r="Q751" s="91"/>
      <c r="R751" s="91"/>
      <c r="S751" s="91"/>
      <c r="T751" s="91"/>
      <c r="U751" s="91"/>
      <c r="V751" s="91"/>
      <c r="W751" s="91"/>
      <c r="X751" s="91"/>
      <c r="Y751" s="91"/>
      <c r="Z751" s="91"/>
    </row>
    <row r="752" spans="1:26" ht="15.75" customHeight="1" x14ac:dyDescent="0.45">
      <c r="A752" s="91"/>
      <c r="B752" s="91"/>
      <c r="C752" s="91"/>
      <c r="D752" s="93"/>
      <c r="E752" s="92"/>
      <c r="F752" s="91"/>
      <c r="G752" s="91"/>
      <c r="H752" s="91"/>
      <c r="I752" s="91"/>
      <c r="J752" s="91"/>
      <c r="K752" s="91"/>
      <c r="L752" s="91"/>
      <c r="M752" s="91"/>
      <c r="N752" s="91"/>
      <c r="O752" s="91"/>
      <c r="P752" s="91"/>
      <c r="Q752" s="91"/>
      <c r="R752" s="91"/>
      <c r="S752" s="91"/>
      <c r="T752" s="91"/>
      <c r="U752" s="91"/>
      <c r="V752" s="91"/>
      <c r="W752" s="91"/>
      <c r="X752" s="91"/>
      <c r="Y752" s="91"/>
      <c r="Z752" s="91"/>
    </row>
    <row r="753" spans="1:26" ht="15.75" customHeight="1" x14ac:dyDescent="0.45">
      <c r="A753" s="91"/>
      <c r="B753" s="91"/>
      <c r="C753" s="91"/>
      <c r="D753" s="93"/>
      <c r="E753" s="92"/>
      <c r="F753" s="91"/>
      <c r="G753" s="91"/>
      <c r="H753" s="91"/>
      <c r="I753" s="91"/>
      <c r="J753" s="91"/>
      <c r="K753" s="91"/>
      <c r="L753" s="91"/>
      <c r="M753" s="91"/>
      <c r="N753" s="91"/>
      <c r="O753" s="91"/>
      <c r="P753" s="91"/>
      <c r="Q753" s="91"/>
      <c r="R753" s="91"/>
      <c r="S753" s="91"/>
      <c r="T753" s="91"/>
      <c r="U753" s="91"/>
      <c r="V753" s="91"/>
      <c r="W753" s="91"/>
      <c r="X753" s="91"/>
      <c r="Y753" s="91"/>
      <c r="Z753" s="91"/>
    </row>
    <row r="754" spans="1:26" ht="15.75" customHeight="1" x14ac:dyDescent="0.45">
      <c r="A754" s="91"/>
      <c r="B754" s="91"/>
      <c r="C754" s="91"/>
      <c r="D754" s="93"/>
      <c r="E754" s="92"/>
      <c r="F754" s="91"/>
      <c r="G754" s="91"/>
      <c r="H754" s="91"/>
      <c r="I754" s="91"/>
      <c r="J754" s="91"/>
      <c r="K754" s="91"/>
      <c r="L754" s="91"/>
      <c r="M754" s="91"/>
      <c r="N754" s="91"/>
      <c r="O754" s="91"/>
      <c r="P754" s="91"/>
      <c r="Q754" s="91"/>
      <c r="R754" s="91"/>
      <c r="S754" s="91"/>
      <c r="T754" s="91"/>
      <c r="U754" s="91"/>
      <c r="V754" s="91"/>
      <c r="W754" s="91"/>
      <c r="X754" s="91"/>
      <c r="Y754" s="91"/>
      <c r="Z754" s="91"/>
    </row>
    <row r="755" spans="1:26" ht="15.75" customHeight="1" x14ac:dyDescent="0.45">
      <c r="A755" s="91"/>
      <c r="B755" s="91"/>
      <c r="C755" s="91"/>
      <c r="D755" s="93"/>
      <c r="E755" s="92"/>
      <c r="F755" s="91"/>
      <c r="G755" s="91"/>
      <c r="H755" s="91"/>
      <c r="I755" s="91"/>
      <c r="J755" s="91"/>
      <c r="K755" s="91"/>
      <c r="L755" s="91"/>
      <c r="M755" s="91"/>
      <c r="N755" s="91"/>
      <c r="O755" s="91"/>
      <c r="P755" s="91"/>
      <c r="Q755" s="91"/>
      <c r="R755" s="91"/>
      <c r="S755" s="91"/>
      <c r="T755" s="91"/>
      <c r="U755" s="91"/>
      <c r="V755" s="91"/>
      <c r="W755" s="91"/>
      <c r="X755" s="91"/>
      <c r="Y755" s="91"/>
      <c r="Z755" s="91"/>
    </row>
    <row r="756" spans="1:26" ht="15.75" customHeight="1" x14ac:dyDescent="0.45">
      <c r="A756" s="91"/>
      <c r="B756" s="91"/>
      <c r="C756" s="91"/>
      <c r="D756" s="93"/>
      <c r="E756" s="92"/>
      <c r="F756" s="91"/>
      <c r="G756" s="91"/>
      <c r="H756" s="91"/>
      <c r="I756" s="91"/>
      <c r="J756" s="91"/>
      <c r="K756" s="91"/>
      <c r="L756" s="91"/>
      <c r="M756" s="91"/>
      <c r="N756" s="91"/>
      <c r="O756" s="91"/>
      <c r="P756" s="91"/>
      <c r="Q756" s="91"/>
      <c r="R756" s="91"/>
      <c r="S756" s="91"/>
      <c r="T756" s="91"/>
      <c r="U756" s="91"/>
      <c r="V756" s="91"/>
      <c r="W756" s="91"/>
      <c r="X756" s="91"/>
      <c r="Y756" s="91"/>
      <c r="Z756" s="91"/>
    </row>
    <row r="757" spans="1:26" ht="15.75" customHeight="1" x14ac:dyDescent="0.45">
      <c r="A757" s="91"/>
      <c r="B757" s="91"/>
      <c r="C757" s="91"/>
      <c r="D757" s="93"/>
      <c r="E757" s="92"/>
      <c r="F757" s="91"/>
      <c r="G757" s="91"/>
      <c r="H757" s="91"/>
      <c r="I757" s="91"/>
      <c r="J757" s="91"/>
      <c r="K757" s="91"/>
      <c r="L757" s="91"/>
      <c r="M757" s="91"/>
      <c r="N757" s="91"/>
      <c r="O757" s="91"/>
      <c r="P757" s="91"/>
      <c r="Q757" s="91"/>
      <c r="R757" s="91"/>
      <c r="S757" s="91"/>
      <c r="T757" s="91"/>
      <c r="U757" s="91"/>
      <c r="V757" s="91"/>
      <c r="W757" s="91"/>
      <c r="X757" s="91"/>
      <c r="Y757" s="91"/>
      <c r="Z757" s="91"/>
    </row>
    <row r="758" spans="1:26" ht="15.75" customHeight="1" x14ac:dyDescent="0.45">
      <c r="A758" s="91"/>
      <c r="B758" s="91"/>
      <c r="C758" s="91"/>
      <c r="D758" s="93"/>
      <c r="E758" s="92"/>
      <c r="F758" s="91"/>
      <c r="G758" s="91"/>
      <c r="H758" s="91"/>
      <c r="I758" s="91"/>
      <c r="J758" s="91"/>
      <c r="K758" s="91"/>
      <c r="L758" s="91"/>
      <c r="M758" s="91"/>
      <c r="N758" s="91"/>
      <c r="O758" s="91"/>
      <c r="P758" s="91"/>
      <c r="Q758" s="91"/>
      <c r="R758" s="91"/>
      <c r="S758" s="91"/>
      <c r="T758" s="91"/>
      <c r="U758" s="91"/>
      <c r="V758" s="91"/>
      <c r="W758" s="91"/>
      <c r="X758" s="91"/>
      <c r="Y758" s="91"/>
      <c r="Z758" s="91"/>
    </row>
    <row r="759" spans="1:26" ht="15.75" customHeight="1" x14ac:dyDescent="0.45">
      <c r="A759" s="91"/>
      <c r="B759" s="91"/>
      <c r="C759" s="91"/>
      <c r="D759" s="93"/>
      <c r="E759" s="92"/>
      <c r="F759" s="91"/>
      <c r="G759" s="91"/>
      <c r="H759" s="91"/>
      <c r="I759" s="91"/>
      <c r="J759" s="91"/>
      <c r="K759" s="91"/>
      <c r="L759" s="91"/>
      <c r="M759" s="91"/>
      <c r="N759" s="91"/>
      <c r="O759" s="91"/>
      <c r="P759" s="91"/>
      <c r="Q759" s="91"/>
      <c r="R759" s="91"/>
      <c r="S759" s="91"/>
      <c r="T759" s="91"/>
      <c r="U759" s="91"/>
      <c r="V759" s="91"/>
      <c r="W759" s="91"/>
      <c r="X759" s="91"/>
      <c r="Y759" s="91"/>
      <c r="Z759" s="91"/>
    </row>
    <row r="760" spans="1:26" ht="15.75" customHeight="1" x14ac:dyDescent="0.45">
      <c r="A760" s="91"/>
      <c r="B760" s="91"/>
      <c r="C760" s="91"/>
      <c r="D760" s="93"/>
      <c r="E760" s="92"/>
      <c r="F760" s="91"/>
      <c r="G760" s="91"/>
      <c r="H760" s="91"/>
      <c r="I760" s="91"/>
      <c r="J760" s="91"/>
      <c r="K760" s="91"/>
      <c r="L760" s="91"/>
      <c r="M760" s="91"/>
      <c r="N760" s="91"/>
      <c r="O760" s="91"/>
      <c r="P760" s="91"/>
      <c r="Q760" s="91"/>
      <c r="R760" s="91"/>
      <c r="S760" s="91"/>
      <c r="T760" s="91"/>
      <c r="U760" s="91"/>
      <c r="V760" s="91"/>
      <c r="W760" s="91"/>
      <c r="X760" s="91"/>
      <c r="Y760" s="91"/>
      <c r="Z760" s="91"/>
    </row>
    <row r="761" spans="1:26" ht="15.75" customHeight="1" x14ac:dyDescent="0.45">
      <c r="A761" s="91"/>
      <c r="B761" s="91"/>
      <c r="C761" s="91"/>
      <c r="D761" s="93"/>
      <c r="E761" s="92"/>
      <c r="F761" s="91"/>
      <c r="G761" s="91"/>
      <c r="H761" s="91"/>
      <c r="I761" s="91"/>
      <c r="J761" s="91"/>
      <c r="K761" s="91"/>
      <c r="L761" s="91"/>
      <c r="M761" s="91"/>
      <c r="N761" s="91"/>
      <c r="O761" s="91"/>
      <c r="P761" s="91"/>
      <c r="Q761" s="91"/>
      <c r="R761" s="91"/>
      <c r="S761" s="91"/>
      <c r="T761" s="91"/>
      <c r="U761" s="91"/>
      <c r="V761" s="91"/>
      <c r="W761" s="91"/>
      <c r="X761" s="91"/>
      <c r="Y761" s="91"/>
      <c r="Z761" s="91"/>
    </row>
    <row r="762" spans="1:26" ht="15.75" customHeight="1" x14ac:dyDescent="0.45">
      <c r="A762" s="91"/>
      <c r="B762" s="91"/>
      <c r="C762" s="91"/>
      <c r="D762" s="93"/>
      <c r="E762" s="92"/>
      <c r="F762" s="91"/>
      <c r="G762" s="91"/>
      <c r="H762" s="91"/>
      <c r="I762" s="91"/>
      <c r="J762" s="91"/>
      <c r="K762" s="91"/>
      <c r="L762" s="91"/>
      <c r="M762" s="91"/>
      <c r="N762" s="91"/>
      <c r="O762" s="91"/>
      <c r="P762" s="91"/>
      <c r="Q762" s="91"/>
      <c r="R762" s="91"/>
      <c r="S762" s="91"/>
      <c r="T762" s="91"/>
      <c r="U762" s="91"/>
      <c r="V762" s="91"/>
      <c r="W762" s="91"/>
      <c r="X762" s="91"/>
      <c r="Y762" s="91"/>
      <c r="Z762" s="91"/>
    </row>
    <row r="763" spans="1:26" ht="15.75" customHeight="1" x14ac:dyDescent="0.45">
      <c r="A763" s="91"/>
      <c r="B763" s="91"/>
      <c r="C763" s="91"/>
      <c r="D763" s="93"/>
      <c r="E763" s="92"/>
      <c r="F763" s="91"/>
      <c r="G763" s="91"/>
      <c r="H763" s="91"/>
      <c r="I763" s="91"/>
      <c r="J763" s="91"/>
      <c r="K763" s="91"/>
      <c r="L763" s="91"/>
      <c r="M763" s="91"/>
      <c r="N763" s="91"/>
      <c r="O763" s="91"/>
      <c r="P763" s="91"/>
      <c r="Q763" s="91"/>
      <c r="R763" s="91"/>
      <c r="S763" s="91"/>
      <c r="T763" s="91"/>
      <c r="U763" s="91"/>
      <c r="V763" s="91"/>
      <c r="W763" s="91"/>
      <c r="X763" s="91"/>
      <c r="Y763" s="91"/>
      <c r="Z763" s="91"/>
    </row>
    <row r="764" spans="1:26" ht="15.75" customHeight="1" x14ac:dyDescent="0.45">
      <c r="A764" s="91"/>
      <c r="B764" s="91"/>
      <c r="C764" s="91"/>
      <c r="D764" s="93"/>
      <c r="E764" s="92"/>
      <c r="F764" s="91"/>
      <c r="G764" s="91"/>
      <c r="H764" s="91"/>
      <c r="I764" s="91"/>
      <c r="J764" s="91"/>
      <c r="K764" s="91"/>
      <c r="L764" s="91"/>
      <c r="M764" s="91"/>
      <c r="N764" s="91"/>
      <c r="O764" s="91"/>
      <c r="P764" s="91"/>
      <c r="Q764" s="91"/>
      <c r="R764" s="91"/>
      <c r="S764" s="91"/>
      <c r="T764" s="91"/>
      <c r="U764" s="91"/>
      <c r="V764" s="91"/>
      <c r="W764" s="91"/>
      <c r="X764" s="91"/>
      <c r="Y764" s="91"/>
      <c r="Z764" s="91"/>
    </row>
    <row r="765" spans="1:26" ht="15.75" customHeight="1" x14ac:dyDescent="0.45">
      <c r="A765" s="91"/>
      <c r="B765" s="91"/>
      <c r="C765" s="91"/>
      <c r="D765" s="93"/>
      <c r="E765" s="92"/>
      <c r="F765" s="91"/>
      <c r="G765" s="91"/>
      <c r="H765" s="91"/>
      <c r="I765" s="91"/>
      <c r="J765" s="91"/>
      <c r="K765" s="91"/>
      <c r="L765" s="91"/>
      <c r="M765" s="91"/>
      <c r="N765" s="91"/>
      <c r="O765" s="91"/>
      <c r="P765" s="91"/>
      <c r="Q765" s="91"/>
      <c r="R765" s="91"/>
      <c r="S765" s="91"/>
      <c r="T765" s="91"/>
      <c r="U765" s="91"/>
      <c r="V765" s="91"/>
      <c r="W765" s="91"/>
      <c r="X765" s="91"/>
      <c r="Y765" s="91"/>
      <c r="Z765" s="91"/>
    </row>
    <row r="766" spans="1:26" ht="15.75" customHeight="1" x14ac:dyDescent="0.45">
      <c r="A766" s="91"/>
      <c r="B766" s="91"/>
      <c r="C766" s="91"/>
      <c r="D766" s="93"/>
      <c r="E766" s="92"/>
      <c r="F766" s="91"/>
      <c r="G766" s="91"/>
      <c r="H766" s="91"/>
      <c r="I766" s="91"/>
      <c r="J766" s="91"/>
      <c r="K766" s="91"/>
      <c r="L766" s="91"/>
      <c r="M766" s="91"/>
      <c r="N766" s="91"/>
      <c r="O766" s="91"/>
      <c r="P766" s="91"/>
      <c r="Q766" s="91"/>
      <c r="R766" s="91"/>
      <c r="S766" s="91"/>
      <c r="T766" s="91"/>
      <c r="U766" s="91"/>
      <c r="V766" s="91"/>
      <c r="W766" s="91"/>
      <c r="X766" s="91"/>
      <c r="Y766" s="91"/>
      <c r="Z766" s="91"/>
    </row>
    <row r="767" spans="1:26" ht="15.75" customHeight="1" x14ac:dyDescent="0.45">
      <c r="A767" s="91"/>
      <c r="B767" s="91"/>
      <c r="C767" s="91"/>
      <c r="D767" s="93"/>
      <c r="E767" s="92"/>
      <c r="F767" s="91"/>
      <c r="G767" s="91"/>
      <c r="H767" s="91"/>
      <c r="I767" s="91"/>
      <c r="J767" s="91"/>
      <c r="K767" s="91"/>
      <c r="L767" s="91"/>
      <c r="M767" s="91"/>
      <c r="N767" s="91"/>
      <c r="O767" s="91"/>
      <c r="P767" s="91"/>
      <c r="Q767" s="91"/>
      <c r="R767" s="91"/>
      <c r="S767" s="91"/>
      <c r="T767" s="91"/>
      <c r="U767" s="91"/>
      <c r="V767" s="91"/>
      <c r="W767" s="91"/>
      <c r="X767" s="91"/>
      <c r="Y767" s="91"/>
      <c r="Z767" s="91"/>
    </row>
    <row r="768" spans="1:26" ht="15.75" customHeight="1" x14ac:dyDescent="0.45">
      <c r="A768" s="91"/>
      <c r="B768" s="91"/>
      <c r="C768" s="91"/>
      <c r="D768" s="93"/>
      <c r="E768" s="92"/>
      <c r="F768" s="91"/>
      <c r="G768" s="91"/>
      <c r="H768" s="91"/>
      <c r="I768" s="91"/>
      <c r="J768" s="91"/>
      <c r="K768" s="91"/>
      <c r="L768" s="91"/>
      <c r="M768" s="91"/>
      <c r="N768" s="91"/>
      <c r="O768" s="91"/>
      <c r="P768" s="91"/>
      <c r="Q768" s="91"/>
      <c r="R768" s="91"/>
      <c r="S768" s="91"/>
      <c r="T768" s="91"/>
      <c r="U768" s="91"/>
      <c r="V768" s="91"/>
      <c r="W768" s="91"/>
      <c r="X768" s="91"/>
      <c r="Y768" s="91"/>
      <c r="Z768" s="91"/>
    </row>
    <row r="769" spans="1:26" ht="15.75" customHeight="1" x14ac:dyDescent="0.45">
      <c r="A769" s="91"/>
      <c r="B769" s="91"/>
      <c r="C769" s="91"/>
      <c r="D769" s="93"/>
      <c r="E769" s="92"/>
      <c r="F769" s="91"/>
      <c r="G769" s="91"/>
      <c r="H769" s="91"/>
      <c r="I769" s="91"/>
      <c r="J769" s="91"/>
      <c r="K769" s="91"/>
      <c r="L769" s="91"/>
      <c r="M769" s="91"/>
      <c r="N769" s="91"/>
      <c r="O769" s="91"/>
      <c r="P769" s="91"/>
      <c r="Q769" s="91"/>
      <c r="R769" s="91"/>
      <c r="S769" s="91"/>
      <c r="T769" s="91"/>
      <c r="U769" s="91"/>
      <c r="V769" s="91"/>
      <c r="W769" s="91"/>
      <c r="X769" s="91"/>
      <c r="Y769" s="91"/>
      <c r="Z769" s="91"/>
    </row>
    <row r="770" spans="1:26" ht="15.75" customHeight="1" x14ac:dyDescent="0.45">
      <c r="A770" s="91"/>
      <c r="B770" s="91"/>
      <c r="C770" s="91"/>
      <c r="D770" s="93"/>
      <c r="E770" s="92"/>
      <c r="F770" s="91"/>
      <c r="G770" s="91"/>
      <c r="H770" s="91"/>
      <c r="I770" s="91"/>
      <c r="J770" s="91"/>
      <c r="K770" s="91"/>
      <c r="L770" s="91"/>
      <c r="M770" s="91"/>
      <c r="N770" s="91"/>
      <c r="O770" s="91"/>
      <c r="P770" s="91"/>
      <c r="Q770" s="91"/>
      <c r="R770" s="91"/>
      <c r="S770" s="91"/>
      <c r="T770" s="91"/>
      <c r="U770" s="91"/>
      <c r="V770" s="91"/>
      <c r="W770" s="91"/>
      <c r="X770" s="91"/>
      <c r="Y770" s="91"/>
      <c r="Z770" s="91"/>
    </row>
    <row r="771" spans="1:26" ht="15.75" customHeight="1" x14ac:dyDescent="0.45">
      <c r="A771" s="91"/>
      <c r="B771" s="91"/>
      <c r="C771" s="91"/>
      <c r="D771" s="93"/>
      <c r="E771" s="92"/>
      <c r="F771" s="91"/>
      <c r="G771" s="91"/>
      <c r="H771" s="91"/>
      <c r="I771" s="91"/>
      <c r="J771" s="91"/>
      <c r="K771" s="91"/>
      <c r="L771" s="91"/>
      <c r="M771" s="91"/>
      <c r="N771" s="91"/>
      <c r="O771" s="91"/>
      <c r="P771" s="91"/>
      <c r="Q771" s="91"/>
      <c r="R771" s="91"/>
      <c r="S771" s="91"/>
      <c r="T771" s="91"/>
      <c r="U771" s="91"/>
      <c r="V771" s="91"/>
      <c r="W771" s="91"/>
      <c r="X771" s="91"/>
      <c r="Y771" s="91"/>
      <c r="Z771" s="91"/>
    </row>
    <row r="772" spans="1:26" ht="15.75" customHeight="1" x14ac:dyDescent="0.45">
      <c r="A772" s="91"/>
      <c r="B772" s="91"/>
      <c r="C772" s="91"/>
      <c r="D772" s="93"/>
      <c r="E772" s="92"/>
      <c r="F772" s="91"/>
      <c r="G772" s="91"/>
      <c r="H772" s="91"/>
      <c r="I772" s="91"/>
      <c r="J772" s="91"/>
      <c r="K772" s="91"/>
      <c r="L772" s="91"/>
      <c r="M772" s="91"/>
      <c r="N772" s="91"/>
      <c r="O772" s="91"/>
      <c r="P772" s="91"/>
      <c r="Q772" s="91"/>
      <c r="R772" s="91"/>
      <c r="S772" s="91"/>
      <c r="T772" s="91"/>
      <c r="U772" s="91"/>
      <c r="V772" s="91"/>
      <c r="W772" s="91"/>
      <c r="X772" s="91"/>
      <c r="Y772" s="91"/>
      <c r="Z772" s="91"/>
    </row>
    <row r="773" spans="1:26" ht="15.75" customHeight="1" x14ac:dyDescent="0.45">
      <c r="A773" s="91"/>
      <c r="B773" s="91"/>
      <c r="C773" s="91"/>
      <c r="D773" s="93"/>
      <c r="E773" s="92"/>
      <c r="F773" s="91"/>
      <c r="G773" s="91"/>
      <c r="H773" s="91"/>
      <c r="I773" s="91"/>
      <c r="J773" s="91"/>
      <c r="K773" s="91"/>
      <c r="L773" s="91"/>
      <c r="M773" s="91"/>
      <c r="N773" s="91"/>
      <c r="O773" s="91"/>
      <c r="P773" s="91"/>
      <c r="Q773" s="91"/>
      <c r="R773" s="91"/>
      <c r="S773" s="91"/>
      <c r="T773" s="91"/>
      <c r="U773" s="91"/>
      <c r="V773" s="91"/>
      <c r="W773" s="91"/>
      <c r="X773" s="91"/>
      <c r="Y773" s="91"/>
      <c r="Z773" s="91"/>
    </row>
    <row r="774" spans="1:26" ht="15.75" customHeight="1" x14ac:dyDescent="0.45">
      <c r="A774" s="91"/>
      <c r="B774" s="91"/>
      <c r="C774" s="91"/>
      <c r="D774" s="93"/>
      <c r="E774" s="92"/>
      <c r="F774" s="91"/>
      <c r="G774" s="91"/>
      <c r="H774" s="91"/>
      <c r="I774" s="91"/>
      <c r="J774" s="91"/>
      <c r="K774" s="91"/>
      <c r="L774" s="91"/>
      <c r="M774" s="91"/>
      <c r="N774" s="91"/>
      <c r="O774" s="91"/>
      <c r="P774" s="91"/>
      <c r="Q774" s="91"/>
      <c r="R774" s="91"/>
      <c r="S774" s="91"/>
      <c r="T774" s="91"/>
      <c r="U774" s="91"/>
      <c r="V774" s="91"/>
      <c r="W774" s="91"/>
      <c r="X774" s="91"/>
      <c r="Y774" s="91"/>
      <c r="Z774" s="91"/>
    </row>
    <row r="775" spans="1:26" ht="15.75" customHeight="1" x14ac:dyDescent="0.45">
      <c r="A775" s="91"/>
      <c r="B775" s="91"/>
      <c r="C775" s="91"/>
      <c r="D775" s="93"/>
      <c r="E775" s="92"/>
      <c r="F775" s="91"/>
      <c r="G775" s="91"/>
      <c r="H775" s="91"/>
      <c r="I775" s="91"/>
      <c r="J775" s="91"/>
      <c r="K775" s="91"/>
      <c r="L775" s="91"/>
      <c r="M775" s="91"/>
      <c r="N775" s="91"/>
      <c r="O775" s="91"/>
      <c r="P775" s="91"/>
      <c r="Q775" s="91"/>
      <c r="R775" s="91"/>
      <c r="S775" s="91"/>
      <c r="T775" s="91"/>
      <c r="U775" s="91"/>
      <c r="V775" s="91"/>
      <c r="W775" s="91"/>
      <c r="X775" s="91"/>
      <c r="Y775" s="91"/>
      <c r="Z775" s="91"/>
    </row>
    <row r="776" spans="1:26" ht="15.75" customHeight="1" x14ac:dyDescent="0.45">
      <c r="A776" s="91"/>
      <c r="B776" s="91"/>
      <c r="C776" s="91"/>
      <c r="D776" s="93"/>
      <c r="E776" s="92"/>
      <c r="F776" s="91"/>
      <c r="G776" s="91"/>
      <c r="H776" s="91"/>
      <c r="I776" s="91"/>
      <c r="J776" s="91"/>
      <c r="K776" s="91"/>
      <c r="L776" s="91"/>
      <c r="M776" s="91"/>
      <c r="N776" s="91"/>
      <c r="O776" s="91"/>
      <c r="P776" s="91"/>
      <c r="Q776" s="91"/>
      <c r="R776" s="91"/>
      <c r="S776" s="91"/>
      <c r="T776" s="91"/>
      <c r="U776" s="91"/>
      <c r="V776" s="91"/>
      <c r="W776" s="91"/>
      <c r="X776" s="91"/>
      <c r="Y776" s="91"/>
      <c r="Z776" s="91"/>
    </row>
    <row r="777" spans="1:26" ht="15.75" customHeight="1" x14ac:dyDescent="0.45">
      <c r="A777" s="91"/>
      <c r="B777" s="91"/>
      <c r="C777" s="91"/>
      <c r="D777" s="93"/>
      <c r="E777" s="92"/>
      <c r="F777" s="91"/>
      <c r="G777" s="91"/>
      <c r="H777" s="91"/>
      <c r="I777" s="91"/>
      <c r="J777" s="91"/>
      <c r="K777" s="91"/>
      <c r="L777" s="91"/>
      <c r="M777" s="91"/>
      <c r="N777" s="91"/>
      <c r="O777" s="91"/>
      <c r="P777" s="91"/>
      <c r="Q777" s="91"/>
      <c r="R777" s="91"/>
      <c r="S777" s="91"/>
      <c r="T777" s="91"/>
      <c r="U777" s="91"/>
      <c r="V777" s="91"/>
      <c r="W777" s="91"/>
      <c r="X777" s="91"/>
      <c r="Y777" s="91"/>
      <c r="Z777" s="91"/>
    </row>
    <row r="778" spans="1:26" ht="15.75" customHeight="1" x14ac:dyDescent="0.45">
      <c r="A778" s="91"/>
      <c r="B778" s="91"/>
      <c r="C778" s="91"/>
      <c r="D778" s="93"/>
      <c r="E778" s="92"/>
      <c r="F778" s="91"/>
      <c r="G778" s="91"/>
      <c r="H778" s="91"/>
      <c r="I778" s="91"/>
      <c r="J778" s="91"/>
      <c r="K778" s="91"/>
      <c r="L778" s="91"/>
      <c r="M778" s="91"/>
      <c r="N778" s="91"/>
      <c r="O778" s="91"/>
      <c r="P778" s="91"/>
      <c r="Q778" s="91"/>
      <c r="R778" s="91"/>
      <c r="S778" s="91"/>
      <c r="T778" s="91"/>
      <c r="U778" s="91"/>
      <c r="V778" s="91"/>
      <c r="W778" s="91"/>
      <c r="X778" s="91"/>
      <c r="Y778" s="91"/>
      <c r="Z778" s="91"/>
    </row>
    <row r="779" spans="1:26" ht="15.75" customHeight="1" x14ac:dyDescent="0.45">
      <c r="A779" s="91"/>
      <c r="B779" s="91"/>
      <c r="C779" s="91"/>
      <c r="D779" s="93"/>
      <c r="E779" s="92"/>
      <c r="F779" s="91"/>
      <c r="G779" s="91"/>
      <c r="H779" s="91"/>
      <c r="I779" s="91"/>
      <c r="J779" s="91"/>
      <c r="K779" s="91"/>
      <c r="L779" s="91"/>
      <c r="M779" s="91"/>
      <c r="N779" s="91"/>
      <c r="O779" s="91"/>
      <c r="P779" s="91"/>
      <c r="Q779" s="91"/>
      <c r="R779" s="91"/>
      <c r="S779" s="91"/>
      <c r="T779" s="91"/>
      <c r="U779" s="91"/>
      <c r="V779" s="91"/>
      <c r="W779" s="91"/>
      <c r="X779" s="91"/>
      <c r="Y779" s="91"/>
      <c r="Z779" s="91"/>
    </row>
    <row r="780" spans="1:26" ht="15.75" customHeight="1" x14ac:dyDescent="0.45">
      <c r="A780" s="91"/>
      <c r="B780" s="91"/>
      <c r="C780" s="91"/>
      <c r="D780" s="93"/>
      <c r="E780" s="92"/>
      <c r="F780" s="91"/>
      <c r="G780" s="91"/>
      <c r="H780" s="91"/>
      <c r="I780" s="91"/>
      <c r="J780" s="91"/>
      <c r="K780" s="91"/>
      <c r="L780" s="91"/>
      <c r="M780" s="91"/>
      <c r="N780" s="91"/>
      <c r="O780" s="91"/>
      <c r="P780" s="91"/>
      <c r="Q780" s="91"/>
      <c r="R780" s="91"/>
      <c r="S780" s="91"/>
      <c r="T780" s="91"/>
      <c r="U780" s="91"/>
      <c r="V780" s="91"/>
      <c r="W780" s="91"/>
      <c r="X780" s="91"/>
      <c r="Y780" s="91"/>
      <c r="Z780" s="91"/>
    </row>
    <row r="781" spans="1:26" ht="15.75" customHeight="1" x14ac:dyDescent="0.45">
      <c r="A781" s="91"/>
      <c r="B781" s="91"/>
      <c r="C781" s="91"/>
      <c r="D781" s="93"/>
      <c r="E781" s="92"/>
      <c r="F781" s="91"/>
      <c r="G781" s="91"/>
      <c r="H781" s="91"/>
      <c r="I781" s="91"/>
      <c r="J781" s="91"/>
      <c r="K781" s="91"/>
      <c r="L781" s="91"/>
      <c r="M781" s="91"/>
      <c r="N781" s="91"/>
      <c r="O781" s="91"/>
      <c r="P781" s="91"/>
      <c r="Q781" s="91"/>
      <c r="R781" s="91"/>
      <c r="S781" s="91"/>
      <c r="T781" s="91"/>
      <c r="U781" s="91"/>
      <c r="V781" s="91"/>
      <c r="W781" s="91"/>
      <c r="X781" s="91"/>
      <c r="Y781" s="91"/>
      <c r="Z781" s="91"/>
    </row>
    <row r="782" spans="1:26" ht="15.75" customHeight="1" x14ac:dyDescent="0.45">
      <c r="A782" s="91"/>
      <c r="B782" s="91"/>
      <c r="C782" s="91"/>
      <c r="D782" s="93"/>
      <c r="E782" s="92"/>
      <c r="F782" s="91"/>
      <c r="G782" s="91"/>
      <c r="H782" s="91"/>
      <c r="I782" s="91"/>
      <c r="J782" s="91"/>
      <c r="K782" s="91"/>
      <c r="L782" s="91"/>
      <c r="M782" s="91"/>
      <c r="N782" s="91"/>
      <c r="O782" s="91"/>
      <c r="P782" s="91"/>
      <c r="Q782" s="91"/>
      <c r="R782" s="91"/>
      <c r="S782" s="91"/>
      <c r="T782" s="91"/>
      <c r="U782" s="91"/>
      <c r="V782" s="91"/>
      <c r="W782" s="91"/>
      <c r="X782" s="91"/>
      <c r="Y782" s="91"/>
      <c r="Z782" s="91"/>
    </row>
    <row r="783" spans="1:26" ht="15.75" customHeight="1" x14ac:dyDescent="0.45">
      <c r="A783" s="91"/>
      <c r="B783" s="91"/>
      <c r="C783" s="91"/>
      <c r="D783" s="93"/>
      <c r="E783" s="92"/>
      <c r="F783" s="91"/>
      <c r="G783" s="91"/>
      <c r="H783" s="91"/>
      <c r="I783" s="91"/>
      <c r="J783" s="91"/>
      <c r="K783" s="91"/>
      <c r="L783" s="91"/>
      <c r="M783" s="91"/>
      <c r="N783" s="91"/>
      <c r="O783" s="91"/>
      <c r="P783" s="91"/>
      <c r="Q783" s="91"/>
      <c r="R783" s="91"/>
      <c r="S783" s="91"/>
      <c r="T783" s="91"/>
      <c r="U783" s="91"/>
      <c r="V783" s="91"/>
      <c r="W783" s="91"/>
      <c r="X783" s="91"/>
      <c r="Y783" s="91"/>
      <c r="Z783" s="91"/>
    </row>
    <row r="784" spans="1:26" ht="15.75" customHeight="1" x14ac:dyDescent="0.45">
      <c r="A784" s="91"/>
      <c r="B784" s="91"/>
      <c r="C784" s="91"/>
      <c r="D784" s="93"/>
      <c r="E784" s="92"/>
      <c r="F784" s="91"/>
      <c r="G784" s="91"/>
      <c r="H784" s="91"/>
      <c r="I784" s="91"/>
      <c r="J784" s="91"/>
      <c r="K784" s="91"/>
      <c r="L784" s="91"/>
      <c r="M784" s="91"/>
      <c r="N784" s="91"/>
      <c r="O784" s="91"/>
      <c r="P784" s="91"/>
      <c r="Q784" s="91"/>
      <c r="R784" s="91"/>
      <c r="S784" s="91"/>
      <c r="T784" s="91"/>
      <c r="U784" s="91"/>
      <c r="V784" s="91"/>
      <c r="W784" s="91"/>
      <c r="X784" s="91"/>
      <c r="Y784" s="91"/>
      <c r="Z784" s="91"/>
    </row>
    <row r="785" spans="1:26" ht="15.75" customHeight="1" x14ac:dyDescent="0.45">
      <c r="A785" s="91"/>
      <c r="B785" s="91"/>
      <c r="C785" s="91"/>
      <c r="D785" s="93"/>
      <c r="E785" s="92"/>
      <c r="F785" s="91"/>
      <c r="G785" s="91"/>
      <c r="H785" s="91"/>
      <c r="I785" s="91"/>
      <c r="J785" s="91"/>
      <c r="K785" s="91"/>
      <c r="L785" s="91"/>
      <c r="M785" s="91"/>
      <c r="N785" s="91"/>
      <c r="O785" s="91"/>
      <c r="P785" s="91"/>
      <c r="Q785" s="91"/>
      <c r="R785" s="91"/>
      <c r="S785" s="91"/>
      <c r="T785" s="91"/>
      <c r="U785" s="91"/>
      <c r="V785" s="91"/>
      <c r="W785" s="91"/>
      <c r="X785" s="91"/>
      <c r="Y785" s="91"/>
      <c r="Z785" s="91"/>
    </row>
    <row r="786" spans="1:26" ht="15.75" customHeight="1" x14ac:dyDescent="0.45">
      <c r="A786" s="91"/>
      <c r="B786" s="91"/>
      <c r="C786" s="91"/>
      <c r="D786" s="93"/>
      <c r="E786" s="92"/>
      <c r="F786" s="91"/>
      <c r="G786" s="91"/>
      <c r="H786" s="91"/>
      <c r="I786" s="91"/>
      <c r="J786" s="91"/>
      <c r="K786" s="91"/>
      <c r="L786" s="91"/>
      <c r="M786" s="91"/>
      <c r="N786" s="91"/>
      <c r="O786" s="91"/>
      <c r="P786" s="91"/>
      <c r="Q786" s="91"/>
      <c r="R786" s="91"/>
      <c r="S786" s="91"/>
      <c r="T786" s="91"/>
      <c r="U786" s="91"/>
      <c r="V786" s="91"/>
      <c r="W786" s="91"/>
      <c r="X786" s="91"/>
      <c r="Y786" s="91"/>
      <c r="Z786" s="91"/>
    </row>
    <row r="787" spans="1:26" ht="15.75" customHeight="1" x14ac:dyDescent="0.45">
      <c r="A787" s="91"/>
      <c r="B787" s="91"/>
      <c r="C787" s="91"/>
      <c r="D787" s="93"/>
      <c r="E787" s="92"/>
      <c r="F787" s="91"/>
      <c r="G787" s="91"/>
      <c r="H787" s="91"/>
      <c r="I787" s="91"/>
      <c r="J787" s="91"/>
      <c r="K787" s="91"/>
      <c r="L787" s="91"/>
      <c r="M787" s="91"/>
      <c r="N787" s="91"/>
      <c r="O787" s="91"/>
      <c r="P787" s="91"/>
      <c r="Q787" s="91"/>
      <c r="R787" s="91"/>
      <c r="S787" s="91"/>
      <c r="T787" s="91"/>
      <c r="U787" s="91"/>
      <c r="V787" s="91"/>
      <c r="W787" s="91"/>
      <c r="X787" s="91"/>
      <c r="Y787" s="91"/>
      <c r="Z787" s="91"/>
    </row>
    <row r="788" spans="1:26" ht="15.75" customHeight="1" x14ac:dyDescent="0.45">
      <c r="A788" s="91"/>
      <c r="B788" s="91"/>
      <c r="C788" s="91"/>
      <c r="D788" s="93"/>
      <c r="E788" s="92"/>
      <c r="F788" s="91"/>
      <c r="G788" s="91"/>
      <c r="H788" s="91"/>
      <c r="I788" s="91"/>
      <c r="J788" s="91"/>
      <c r="K788" s="91"/>
      <c r="L788" s="91"/>
      <c r="M788" s="91"/>
      <c r="N788" s="91"/>
      <c r="O788" s="91"/>
      <c r="P788" s="91"/>
      <c r="Q788" s="91"/>
      <c r="R788" s="91"/>
      <c r="S788" s="91"/>
      <c r="T788" s="91"/>
      <c r="U788" s="91"/>
      <c r="V788" s="91"/>
      <c r="W788" s="91"/>
      <c r="X788" s="91"/>
      <c r="Y788" s="91"/>
      <c r="Z788" s="91"/>
    </row>
    <row r="789" spans="1:26" ht="15.75" customHeight="1" x14ac:dyDescent="0.45">
      <c r="A789" s="91"/>
      <c r="B789" s="91"/>
      <c r="C789" s="91"/>
      <c r="D789" s="93"/>
      <c r="E789" s="92"/>
      <c r="F789" s="91"/>
      <c r="G789" s="91"/>
      <c r="H789" s="91"/>
      <c r="I789" s="91"/>
      <c r="J789" s="91"/>
      <c r="K789" s="91"/>
      <c r="L789" s="91"/>
      <c r="M789" s="91"/>
      <c r="N789" s="91"/>
      <c r="O789" s="91"/>
      <c r="P789" s="91"/>
      <c r="Q789" s="91"/>
      <c r="R789" s="91"/>
      <c r="S789" s="91"/>
      <c r="T789" s="91"/>
      <c r="U789" s="91"/>
      <c r="V789" s="91"/>
      <c r="W789" s="91"/>
      <c r="X789" s="91"/>
      <c r="Y789" s="91"/>
      <c r="Z789" s="91"/>
    </row>
    <row r="790" spans="1:26" ht="15.75" customHeight="1" x14ac:dyDescent="0.45">
      <c r="A790" s="91"/>
      <c r="B790" s="91"/>
      <c r="C790" s="91"/>
      <c r="D790" s="93"/>
      <c r="E790" s="92"/>
      <c r="F790" s="91"/>
      <c r="G790" s="91"/>
      <c r="H790" s="91"/>
      <c r="I790" s="91"/>
      <c r="J790" s="91"/>
      <c r="K790" s="91"/>
      <c r="L790" s="91"/>
      <c r="M790" s="91"/>
      <c r="N790" s="91"/>
      <c r="O790" s="91"/>
      <c r="P790" s="91"/>
      <c r="Q790" s="91"/>
      <c r="R790" s="91"/>
      <c r="S790" s="91"/>
      <c r="T790" s="91"/>
      <c r="U790" s="91"/>
      <c r="V790" s="91"/>
      <c r="W790" s="91"/>
      <c r="X790" s="91"/>
      <c r="Y790" s="91"/>
      <c r="Z790" s="91"/>
    </row>
    <row r="791" spans="1:26" ht="15.75" customHeight="1" x14ac:dyDescent="0.45">
      <c r="A791" s="91"/>
      <c r="B791" s="91"/>
      <c r="C791" s="91"/>
      <c r="D791" s="93"/>
      <c r="E791" s="92"/>
      <c r="F791" s="91"/>
      <c r="G791" s="91"/>
      <c r="H791" s="91"/>
      <c r="I791" s="91"/>
      <c r="J791" s="91"/>
      <c r="K791" s="91"/>
      <c r="L791" s="91"/>
      <c r="M791" s="91"/>
      <c r="N791" s="91"/>
      <c r="O791" s="91"/>
      <c r="P791" s="91"/>
      <c r="Q791" s="91"/>
      <c r="R791" s="91"/>
      <c r="S791" s="91"/>
      <c r="T791" s="91"/>
      <c r="U791" s="91"/>
      <c r="V791" s="91"/>
      <c r="W791" s="91"/>
      <c r="X791" s="91"/>
      <c r="Y791" s="91"/>
      <c r="Z791" s="91"/>
    </row>
    <row r="792" spans="1:26" ht="15.75" customHeight="1" x14ac:dyDescent="0.45">
      <c r="A792" s="91"/>
      <c r="B792" s="91"/>
      <c r="C792" s="91"/>
      <c r="D792" s="93"/>
      <c r="E792" s="92"/>
      <c r="F792" s="91"/>
      <c r="G792" s="91"/>
      <c r="H792" s="91"/>
      <c r="I792" s="91"/>
      <c r="J792" s="91"/>
      <c r="K792" s="91"/>
      <c r="L792" s="91"/>
      <c r="M792" s="91"/>
      <c r="N792" s="91"/>
      <c r="O792" s="91"/>
      <c r="P792" s="91"/>
      <c r="Q792" s="91"/>
      <c r="R792" s="91"/>
      <c r="S792" s="91"/>
      <c r="T792" s="91"/>
      <c r="U792" s="91"/>
      <c r="V792" s="91"/>
      <c r="W792" s="91"/>
      <c r="X792" s="91"/>
      <c r="Y792" s="91"/>
      <c r="Z792" s="91"/>
    </row>
    <row r="793" spans="1:26" ht="15.75" customHeight="1" x14ac:dyDescent="0.45">
      <c r="A793" s="91"/>
      <c r="B793" s="91"/>
      <c r="C793" s="91"/>
      <c r="D793" s="93"/>
      <c r="E793" s="92"/>
      <c r="F793" s="91"/>
      <c r="G793" s="91"/>
      <c r="H793" s="91"/>
      <c r="I793" s="91"/>
      <c r="J793" s="91"/>
      <c r="K793" s="91"/>
      <c r="L793" s="91"/>
      <c r="M793" s="91"/>
      <c r="N793" s="91"/>
      <c r="O793" s="91"/>
      <c r="P793" s="91"/>
      <c r="Q793" s="91"/>
      <c r="R793" s="91"/>
      <c r="S793" s="91"/>
      <c r="T793" s="91"/>
      <c r="U793" s="91"/>
      <c r="V793" s="91"/>
      <c r="W793" s="91"/>
      <c r="X793" s="91"/>
      <c r="Y793" s="91"/>
      <c r="Z793" s="91"/>
    </row>
    <row r="794" spans="1:26" ht="15.75" customHeight="1" x14ac:dyDescent="0.45">
      <c r="A794" s="91"/>
      <c r="B794" s="91"/>
      <c r="C794" s="91"/>
      <c r="D794" s="93"/>
      <c r="E794" s="92"/>
      <c r="F794" s="91"/>
      <c r="G794" s="91"/>
      <c r="H794" s="91"/>
      <c r="I794" s="91"/>
      <c r="J794" s="91"/>
      <c r="K794" s="91"/>
      <c r="L794" s="91"/>
      <c r="M794" s="91"/>
      <c r="N794" s="91"/>
      <c r="O794" s="91"/>
      <c r="P794" s="91"/>
      <c r="Q794" s="91"/>
      <c r="R794" s="91"/>
      <c r="S794" s="91"/>
      <c r="T794" s="91"/>
      <c r="U794" s="91"/>
      <c r="V794" s="91"/>
      <c r="W794" s="91"/>
      <c r="X794" s="91"/>
      <c r="Y794" s="91"/>
      <c r="Z794" s="91"/>
    </row>
    <row r="795" spans="1:26" ht="15.75" customHeight="1" x14ac:dyDescent="0.45">
      <c r="A795" s="91"/>
      <c r="B795" s="91"/>
      <c r="C795" s="91"/>
      <c r="D795" s="93"/>
      <c r="E795" s="92"/>
      <c r="F795" s="91"/>
      <c r="G795" s="91"/>
      <c r="H795" s="91"/>
      <c r="I795" s="91"/>
      <c r="J795" s="91"/>
      <c r="K795" s="91"/>
      <c r="L795" s="91"/>
      <c r="M795" s="91"/>
      <c r="N795" s="91"/>
      <c r="O795" s="91"/>
      <c r="P795" s="91"/>
      <c r="Q795" s="91"/>
      <c r="R795" s="91"/>
      <c r="S795" s="91"/>
      <c r="T795" s="91"/>
      <c r="U795" s="91"/>
      <c r="V795" s="91"/>
      <c r="W795" s="91"/>
      <c r="X795" s="91"/>
      <c r="Y795" s="91"/>
      <c r="Z795" s="91"/>
    </row>
    <row r="796" spans="1:26" ht="15.75" customHeight="1" x14ac:dyDescent="0.45">
      <c r="A796" s="91"/>
      <c r="B796" s="91"/>
      <c r="C796" s="91"/>
      <c r="D796" s="93"/>
      <c r="E796" s="92"/>
      <c r="F796" s="91"/>
      <c r="G796" s="91"/>
      <c r="H796" s="91"/>
      <c r="I796" s="91"/>
      <c r="J796" s="91"/>
      <c r="K796" s="91"/>
      <c r="L796" s="91"/>
      <c r="M796" s="91"/>
      <c r="N796" s="91"/>
      <c r="O796" s="91"/>
      <c r="P796" s="91"/>
      <c r="Q796" s="91"/>
      <c r="R796" s="91"/>
      <c r="S796" s="91"/>
      <c r="T796" s="91"/>
      <c r="U796" s="91"/>
      <c r="V796" s="91"/>
      <c r="W796" s="91"/>
      <c r="X796" s="91"/>
      <c r="Y796" s="91"/>
      <c r="Z796" s="91"/>
    </row>
    <row r="797" spans="1:26" ht="15.75" customHeight="1" x14ac:dyDescent="0.45">
      <c r="A797" s="91"/>
      <c r="B797" s="91"/>
      <c r="C797" s="91"/>
      <c r="D797" s="93"/>
      <c r="E797" s="92"/>
      <c r="F797" s="91"/>
      <c r="G797" s="91"/>
      <c r="H797" s="91"/>
      <c r="I797" s="91"/>
      <c r="J797" s="91"/>
      <c r="K797" s="91"/>
      <c r="L797" s="91"/>
      <c r="M797" s="91"/>
      <c r="N797" s="91"/>
      <c r="O797" s="91"/>
      <c r="P797" s="91"/>
      <c r="Q797" s="91"/>
      <c r="R797" s="91"/>
      <c r="S797" s="91"/>
      <c r="T797" s="91"/>
      <c r="U797" s="91"/>
      <c r="V797" s="91"/>
      <c r="W797" s="91"/>
      <c r="X797" s="91"/>
      <c r="Y797" s="91"/>
      <c r="Z797" s="91"/>
    </row>
    <row r="798" spans="1:26" ht="15.75" customHeight="1" x14ac:dyDescent="0.45">
      <c r="A798" s="91"/>
      <c r="B798" s="91"/>
      <c r="C798" s="91"/>
      <c r="D798" s="93"/>
      <c r="E798" s="92"/>
      <c r="F798" s="91"/>
      <c r="G798" s="91"/>
      <c r="H798" s="91"/>
      <c r="I798" s="91"/>
      <c r="J798" s="91"/>
      <c r="K798" s="91"/>
      <c r="L798" s="91"/>
      <c r="M798" s="91"/>
      <c r="N798" s="91"/>
      <c r="O798" s="91"/>
      <c r="P798" s="91"/>
      <c r="Q798" s="91"/>
      <c r="R798" s="91"/>
      <c r="S798" s="91"/>
      <c r="T798" s="91"/>
      <c r="U798" s="91"/>
      <c r="V798" s="91"/>
      <c r="W798" s="91"/>
      <c r="X798" s="91"/>
      <c r="Y798" s="91"/>
      <c r="Z798" s="91"/>
    </row>
    <row r="799" spans="1:26" ht="15.75" customHeight="1" x14ac:dyDescent="0.45">
      <c r="A799" s="91"/>
      <c r="B799" s="91"/>
      <c r="C799" s="91"/>
      <c r="D799" s="93"/>
      <c r="E799" s="92"/>
      <c r="F799" s="91"/>
      <c r="G799" s="91"/>
      <c r="H799" s="91"/>
      <c r="I799" s="91"/>
      <c r="J799" s="91"/>
      <c r="K799" s="91"/>
      <c r="L799" s="91"/>
      <c r="M799" s="91"/>
      <c r="N799" s="91"/>
      <c r="O799" s="91"/>
      <c r="P799" s="91"/>
      <c r="Q799" s="91"/>
      <c r="R799" s="91"/>
      <c r="S799" s="91"/>
      <c r="T799" s="91"/>
      <c r="U799" s="91"/>
      <c r="V799" s="91"/>
      <c r="W799" s="91"/>
      <c r="X799" s="91"/>
      <c r="Y799" s="91"/>
      <c r="Z799" s="91"/>
    </row>
    <row r="800" spans="1:26" ht="15.75" customHeight="1" x14ac:dyDescent="0.45">
      <c r="A800" s="91"/>
      <c r="B800" s="91"/>
      <c r="C800" s="91"/>
      <c r="D800" s="93"/>
      <c r="E800" s="92"/>
      <c r="F800" s="91"/>
      <c r="G800" s="91"/>
      <c r="H800" s="91"/>
      <c r="I800" s="91"/>
      <c r="J800" s="91"/>
      <c r="K800" s="91"/>
      <c r="L800" s="91"/>
      <c r="M800" s="91"/>
      <c r="N800" s="91"/>
      <c r="O800" s="91"/>
      <c r="P800" s="91"/>
      <c r="Q800" s="91"/>
      <c r="R800" s="91"/>
      <c r="S800" s="91"/>
      <c r="T800" s="91"/>
      <c r="U800" s="91"/>
      <c r="V800" s="91"/>
      <c r="W800" s="91"/>
      <c r="X800" s="91"/>
      <c r="Y800" s="91"/>
      <c r="Z800" s="91"/>
    </row>
    <row r="801" spans="1:26" ht="15.75" customHeight="1" x14ac:dyDescent="0.45">
      <c r="A801" s="91"/>
      <c r="B801" s="91"/>
      <c r="C801" s="91"/>
      <c r="D801" s="93"/>
      <c r="E801" s="92"/>
      <c r="F801" s="91"/>
      <c r="G801" s="91"/>
      <c r="H801" s="91"/>
      <c r="I801" s="91"/>
      <c r="J801" s="91"/>
      <c r="K801" s="91"/>
      <c r="L801" s="91"/>
      <c r="M801" s="91"/>
      <c r="N801" s="91"/>
      <c r="O801" s="91"/>
      <c r="P801" s="91"/>
      <c r="Q801" s="91"/>
      <c r="R801" s="91"/>
      <c r="S801" s="91"/>
      <c r="T801" s="91"/>
      <c r="U801" s="91"/>
      <c r="V801" s="91"/>
      <c r="W801" s="91"/>
      <c r="X801" s="91"/>
      <c r="Y801" s="91"/>
      <c r="Z801" s="91"/>
    </row>
    <row r="802" spans="1:26" ht="15.75" customHeight="1" x14ac:dyDescent="0.45">
      <c r="A802" s="91"/>
      <c r="B802" s="91"/>
      <c r="C802" s="91"/>
      <c r="D802" s="93"/>
      <c r="E802" s="92"/>
      <c r="F802" s="91"/>
      <c r="G802" s="91"/>
      <c r="H802" s="91"/>
      <c r="I802" s="91"/>
      <c r="J802" s="91"/>
      <c r="K802" s="91"/>
      <c r="L802" s="91"/>
      <c r="M802" s="91"/>
      <c r="N802" s="91"/>
      <c r="O802" s="91"/>
      <c r="P802" s="91"/>
      <c r="Q802" s="91"/>
      <c r="R802" s="91"/>
      <c r="S802" s="91"/>
      <c r="T802" s="91"/>
      <c r="U802" s="91"/>
      <c r="V802" s="91"/>
      <c r="W802" s="91"/>
      <c r="X802" s="91"/>
      <c r="Y802" s="91"/>
      <c r="Z802" s="91"/>
    </row>
    <row r="803" spans="1:26" ht="15.75" customHeight="1" x14ac:dyDescent="0.45">
      <c r="A803" s="91"/>
      <c r="B803" s="91"/>
      <c r="C803" s="91"/>
      <c r="D803" s="93"/>
      <c r="E803" s="92"/>
      <c r="F803" s="91"/>
      <c r="G803" s="91"/>
      <c r="H803" s="91"/>
      <c r="I803" s="91"/>
      <c r="J803" s="91"/>
      <c r="K803" s="91"/>
      <c r="L803" s="91"/>
      <c r="M803" s="91"/>
      <c r="N803" s="91"/>
      <c r="O803" s="91"/>
      <c r="P803" s="91"/>
      <c r="Q803" s="91"/>
      <c r="R803" s="91"/>
      <c r="S803" s="91"/>
      <c r="T803" s="91"/>
      <c r="U803" s="91"/>
      <c r="V803" s="91"/>
      <c r="W803" s="91"/>
      <c r="X803" s="91"/>
      <c r="Y803" s="91"/>
      <c r="Z803" s="91"/>
    </row>
    <row r="804" spans="1:26" ht="15.75" customHeight="1" x14ac:dyDescent="0.45">
      <c r="A804" s="91"/>
      <c r="B804" s="91"/>
      <c r="C804" s="91"/>
      <c r="D804" s="93"/>
      <c r="E804" s="92"/>
      <c r="F804" s="91"/>
      <c r="G804" s="91"/>
      <c r="H804" s="91"/>
      <c r="I804" s="91"/>
      <c r="J804" s="91"/>
      <c r="K804" s="91"/>
      <c r="L804" s="91"/>
      <c r="M804" s="91"/>
      <c r="N804" s="91"/>
      <c r="O804" s="91"/>
      <c r="P804" s="91"/>
      <c r="Q804" s="91"/>
      <c r="R804" s="91"/>
      <c r="S804" s="91"/>
      <c r="T804" s="91"/>
      <c r="U804" s="91"/>
      <c r="V804" s="91"/>
      <c r="W804" s="91"/>
      <c r="X804" s="91"/>
      <c r="Y804" s="91"/>
      <c r="Z804" s="91"/>
    </row>
    <row r="805" spans="1:26" ht="15.75" customHeight="1" x14ac:dyDescent="0.45">
      <c r="A805" s="91"/>
      <c r="B805" s="91"/>
      <c r="C805" s="91"/>
      <c r="D805" s="93"/>
      <c r="E805" s="92"/>
      <c r="F805" s="91"/>
      <c r="G805" s="91"/>
      <c r="H805" s="91"/>
      <c r="I805" s="91"/>
      <c r="J805" s="91"/>
      <c r="K805" s="91"/>
      <c r="L805" s="91"/>
      <c r="M805" s="91"/>
      <c r="N805" s="91"/>
      <c r="O805" s="91"/>
      <c r="P805" s="91"/>
      <c r="Q805" s="91"/>
      <c r="R805" s="91"/>
      <c r="S805" s="91"/>
      <c r="T805" s="91"/>
      <c r="U805" s="91"/>
      <c r="V805" s="91"/>
      <c r="W805" s="91"/>
      <c r="X805" s="91"/>
      <c r="Y805" s="91"/>
      <c r="Z805" s="91"/>
    </row>
    <row r="806" spans="1:26" ht="15.75" customHeight="1" x14ac:dyDescent="0.45">
      <c r="A806" s="91"/>
      <c r="B806" s="91"/>
      <c r="C806" s="91"/>
      <c r="D806" s="93"/>
      <c r="E806" s="92"/>
      <c r="F806" s="91"/>
      <c r="G806" s="91"/>
      <c r="H806" s="91"/>
      <c r="I806" s="91"/>
      <c r="J806" s="91"/>
      <c r="K806" s="91"/>
      <c r="L806" s="91"/>
      <c r="M806" s="91"/>
      <c r="N806" s="91"/>
      <c r="O806" s="91"/>
      <c r="P806" s="91"/>
      <c r="Q806" s="91"/>
      <c r="R806" s="91"/>
      <c r="S806" s="91"/>
      <c r="T806" s="91"/>
      <c r="U806" s="91"/>
      <c r="V806" s="91"/>
      <c r="W806" s="91"/>
      <c r="X806" s="91"/>
      <c r="Y806" s="91"/>
      <c r="Z806" s="91"/>
    </row>
    <row r="807" spans="1:26" ht="15.75" customHeight="1" x14ac:dyDescent="0.45">
      <c r="A807" s="91"/>
      <c r="B807" s="91"/>
      <c r="C807" s="91"/>
      <c r="D807" s="93"/>
      <c r="E807" s="92"/>
      <c r="F807" s="91"/>
      <c r="G807" s="91"/>
      <c r="H807" s="91"/>
      <c r="I807" s="91"/>
      <c r="J807" s="91"/>
      <c r="K807" s="91"/>
      <c r="L807" s="91"/>
      <c r="M807" s="91"/>
      <c r="N807" s="91"/>
      <c r="O807" s="91"/>
      <c r="P807" s="91"/>
      <c r="Q807" s="91"/>
      <c r="R807" s="91"/>
      <c r="S807" s="91"/>
      <c r="T807" s="91"/>
      <c r="U807" s="91"/>
      <c r="V807" s="91"/>
      <c r="W807" s="91"/>
      <c r="X807" s="91"/>
      <c r="Y807" s="91"/>
      <c r="Z807" s="91"/>
    </row>
    <row r="808" spans="1:26" ht="15.75" customHeight="1" x14ac:dyDescent="0.45">
      <c r="A808" s="91"/>
      <c r="B808" s="91"/>
      <c r="C808" s="91"/>
      <c r="D808" s="93"/>
      <c r="E808" s="92"/>
      <c r="F808" s="91"/>
      <c r="G808" s="91"/>
      <c r="H808" s="91"/>
      <c r="I808" s="91"/>
      <c r="J808" s="91"/>
      <c r="K808" s="91"/>
      <c r="L808" s="91"/>
      <c r="M808" s="91"/>
      <c r="N808" s="91"/>
      <c r="O808" s="91"/>
      <c r="P808" s="91"/>
      <c r="Q808" s="91"/>
      <c r="R808" s="91"/>
      <c r="S808" s="91"/>
      <c r="T808" s="91"/>
      <c r="U808" s="91"/>
      <c r="V808" s="91"/>
      <c r="W808" s="91"/>
      <c r="X808" s="91"/>
      <c r="Y808" s="91"/>
      <c r="Z808" s="91"/>
    </row>
    <row r="809" spans="1:26" ht="15.75" customHeight="1" x14ac:dyDescent="0.45">
      <c r="A809" s="91"/>
      <c r="B809" s="91"/>
      <c r="C809" s="91"/>
      <c r="D809" s="93"/>
      <c r="E809" s="92"/>
      <c r="F809" s="91"/>
      <c r="G809" s="91"/>
      <c r="H809" s="91"/>
      <c r="I809" s="91"/>
      <c r="J809" s="91"/>
      <c r="K809" s="91"/>
      <c r="L809" s="91"/>
      <c r="M809" s="91"/>
      <c r="N809" s="91"/>
      <c r="O809" s="91"/>
      <c r="P809" s="91"/>
      <c r="Q809" s="91"/>
      <c r="R809" s="91"/>
      <c r="S809" s="91"/>
      <c r="T809" s="91"/>
      <c r="U809" s="91"/>
      <c r="V809" s="91"/>
      <c r="W809" s="91"/>
      <c r="X809" s="91"/>
      <c r="Y809" s="91"/>
      <c r="Z809" s="91"/>
    </row>
    <row r="810" spans="1:26" ht="15.75" customHeight="1" x14ac:dyDescent="0.45">
      <c r="A810" s="91"/>
      <c r="B810" s="91"/>
      <c r="C810" s="91"/>
      <c r="D810" s="93"/>
      <c r="E810" s="92"/>
      <c r="F810" s="91"/>
      <c r="G810" s="91"/>
      <c r="H810" s="91"/>
      <c r="I810" s="91"/>
      <c r="J810" s="91"/>
      <c r="K810" s="91"/>
      <c r="L810" s="91"/>
      <c r="M810" s="91"/>
      <c r="N810" s="91"/>
      <c r="O810" s="91"/>
      <c r="P810" s="91"/>
      <c r="Q810" s="91"/>
      <c r="R810" s="91"/>
      <c r="S810" s="91"/>
      <c r="T810" s="91"/>
      <c r="U810" s="91"/>
      <c r="V810" s="91"/>
      <c r="W810" s="91"/>
      <c r="X810" s="91"/>
      <c r="Y810" s="91"/>
      <c r="Z810" s="91"/>
    </row>
    <row r="811" spans="1:26" ht="15.75" customHeight="1" x14ac:dyDescent="0.45">
      <c r="A811" s="91"/>
      <c r="B811" s="91"/>
      <c r="C811" s="91"/>
      <c r="D811" s="93"/>
      <c r="E811" s="92"/>
      <c r="F811" s="91"/>
      <c r="G811" s="91"/>
      <c r="H811" s="91"/>
      <c r="I811" s="91"/>
      <c r="J811" s="91"/>
      <c r="K811" s="91"/>
      <c r="L811" s="91"/>
      <c r="M811" s="91"/>
      <c r="N811" s="91"/>
      <c r="O811" s="91"/>
      <c r="P811" s="91"/>
      <c r="Q811" s="91"/>
      <c r="R811" s="91"/>
      <c r="S811" s="91"/>
      <c r="T811" s="91"/>
      <c r="U811" s="91"/>
      <c r="V811" s="91"/>
      <c r="W811" s="91"/>
      <c r="X811" s="91"/>
      <c r="Y811" s="91"/>
      <c r="Z811" s="91"/>
    </row>
    <row r="812" spans="1:26" ht="15.75" customHeight="1" x14ac:dyDescent="0.45">
      <c r="A812" s="91"/>
      <c r="B812" s="91"/>
      <c r="C812" s="91"/>
      <c r="D812" s="93"/>
      <c r="E812" s="92"/>
      <c r="F812" s="91"/>
      <c r="G812" s="91"/>
      <c r="H812" s="91"/>
      <c r="I812" s="91"/>
      <c r="J812" s="91"/>
      <c r="K812" s="91"/>
      <c r="L812" s="91"/>
      <c r="M812" s="91"/>
      <c r="N812" s="91"/>
      <c r="O812" s="91"/>
      <c r="P812" s="91"/>
      <c r="Q812" s="91"/>
      <c r="R812" s="91"/>
      <c r="S812" s="91"/>
      <c r="T812" s="91"/>
      <c r="U812" s="91"/>
      <c r="V812" s="91"/>
      <c r="W812" s="91"/>
      <c r="X812" s="91"/>
      <c r="Y812" s="91"/>
      <c r="Z812" s="91"/>
    </row>
    <row r="813" spans="1:26" ht="15.75" customHeight="1" x14ac:dyDescent="0.45">
      <c r="A813" s="91"/>
      <c r="B813" s="91"/>
      <c r="C813" s="91"/>
      <c r="D813" s="93"/>
      <c r="E813" s="92"/>
      <c r="F813" s="91"/>
      <c r="G813" s="91"/>
      <c r="H813" s="91"/>
      <c r="I813" s="91"/>
      <c r="J813" s="91"/>
      <c r="K813" s="91"/>
      <c r="L813" s="91"/>
      <c r="M813" s="91"/>
      <c r="N813" s="91"/>
      <c r="O813" s="91"/>
      <c r="P813" s="91"/>
      <c r="Q813" s="91"/>
      <c r="R813" s="91"/>
      <c r="S813" s="91"/>
      <c r="T813" s="91"/>
      <c r="U813" s="91"/>
      <c r="V813" s="91"/>
      <c r="W813" s="91"/>
      <c r="X813" s="91"/>
      <c r="Y813" s="91"/>
      <c r="Z813" s="91"/>
    </row>
    <row r="814" spans="1:26" ht="15.75" customHeight="1" x14ac:dyDescent="0.45">
      <c r="A814" s="91"/>
      <c r="B814" s="91"/>
      <c r="C814" s="91"/>
      <c r="D814" s="93"/>
      <c r="E814" s="92"/>
      <c r="F814" s="91"/>
      <c r="G814" s="91"/>
      <c r="H814" s="91"/>
      <c r="I814" s="91"/>
      <c r="J814" s="91"/>
      <c r="K814" s="91"/>
      <c r="L814" s="91"/>
      <c r="M814" s="91"/>
      <c r="N814" s="91"/>
      <c r="O814" s="91"/>
      <c r="P814" s="91"/>
      <c r="Q814" s="91"/>
      <c r="R814" s="91"/>
      <c r="S814" s="91"/>
      <c r="T814" s="91"/>
      <c r="U814" s="91"/>
      <c r="V814" s="91"/>
      <c r="W814" s="91"/>
      <c r="X814" s="91"/>
      <c r="Y814" s="91"/>
      <c r="Z814" s="91"/>
    </row>
    <row r="815" spans="1:26" ht="15.75" customHeight="1" x14ac:dyDescent="0.45">
      <c r="A815" s="91"/>
      <c r="B815" s="91"/>
      <c r="C815" s="91"/>
      <c r="D815" s="93"/>
      <c r="E815" s="92"/>
      <c r="F815" s="91"/>
      <c r="G815" s="91"/>
      <c r="H815" s="91"/>
      <c r="I815" s="91"/>
      <c r="J815" s="91"/>
      <c r="K815" s="91"/>
      <c r="L815" s="91"/>
      <c r="M815" s="91"/>
      <c r="N815" s="91"/>
      <c r="O815" s="91"/>
      <c r="P815" s="91"/>
      <c r="Q815" s="91"/>
      <c r="R815" s="91"/>
      <c r="S815" s="91"/>
      <c r="T815" s="91"/>
      <c r="U815" s="91"/>
      <c r="V815" s="91"/>
      <c r="W815" s="91"/>
      <c r="X815" s="91"/>
      <c r="Y815" s="91"/>
      <c r="Z815" s="91"/>
    </row>
    <row r="816" spans="1:26" ht="15.75" customHeight="1" x14ac:dyDescent="0.45">
      <c r="A816" s="91"/>
      <c r="B816" s="91"/>
      <c r="C816" s="91"/>
      <c r="D816" s="93"/>
      <c r="E816" s="92"/>
      <c r="F816" s="91"/>
      <c r="G816" s="91"/>
      <c r="H816" s="91"/>
      <c r="I816" s="91"/>
      <c r="J816" s="91"/>
      <c r="K816" s="91"/>
      <c r="L816" s="91"/>
      <c r="M816" s="91"/>
      <c r="N816" s="91"/>
      <c r="O816" s="91"/>
      <c r="P816" s="91"/>
      <c r="Q816" s="91"/>
      <c r="R816" s="91"/>
      <c r="S816" s="91"/>
      <c r="T816" s="91"/>
      <c r="U816" s="91"/>
      <c r="V816" s="91"/>
      <c r="W816" s="91"/>
      <c r="X816" s="91"/>
      <c r="Y816" s="91"/>
      <c r="Z816" s="91"/>
    </row>
    <row r="817" spans="1:26" ht="15.75" customHeight="1" x14ac:dyDescent="0.45">
      <c r="A817" s="91"/>
      <c r="B817" s="91"/>
      <c r="C817" s="91"/>
      <c r="D817" s="93"/>
      <c r="E817" s="92"/>
      <c r="F817" s="91"/>
      <c r="G817" s="91"/>
      <c r="H817" s="91"/>
      <c r="I817" s="91"/>
      <c r="J817" s="91"/>
      <c r="K817" s="91"/>
      <c r="L817" s="91"/>
      <c r="M817" s="91"/>
      <c r="N817" s="91"/>
      <c r="O817" s="91"/>
      <c r="P817" s="91"/>
      <c r="Q817" s="91"/>
      <c r="R817" s="91"/>
      <c r="S817" s="91"/>
      <c r="T817" s="91"/>
      <c r="U817" s="91"/>
      <c r="V817" s="91"/>
      <c r="W817" s="91"/>
      <c r="X817" s="91"/>
      <c r="Y817" s="91"/>
      <c r="Z817" s="91"/>
    </row>
    <row r="818" spans="1:26" ht="15.75" customHeight="1" x14ac:dyDescent="0.45">
      <c r="A818" s="91"/>
      <c r="B818" s="91"/>
      <c r="C818" s="91"/>
      <c r="D818" s="93"/>
      <c r="E818" s="92"/>
      <c r="F818" s="91"/>
      <c r="G818" s="91"/>
      <c r="H818" s="91"/>
      <c r="I818" s="91"/>
      <c r="J818" s="91"/>
      <c r="K818" s="91"/>
      <c r="L818" s="91"/>
      <c r="M818" s="91"/>
      <c r="N818" s="91"/>
      <c r="O818" s="91"/>
      <c r="P818" s="91"/>
      <c r="Q818" s="91"/>
      <c r="R818" s="91"/>
      <c r="S818" s="91"/>
      <c r="T818" s="91"/>
      <c r="U818" s="91"/>
      <c r="V818" s="91"/>
      <c r="W818" s="91"/>
      <c r="X818" s="91"/>
      <c r="Y818" s="91"/>
      <c r="Z818" s="91"/>
    </row>
    <row r="819" spans="1:26" ht="15.75" customHeight="1" x14ac:dyDescent="0.45">
      <c r="A819" s="91"/>
      <c r="B819" s="91"/>
      <c r="C819" s="91"/>
      <c r="D819" s="93"/>
      <c r="E819" s="92"/>
      <c r="F819" s="91"/>
      <c r="G819" s="91"/>
      <c r="H819" s="91"/>
      <c r="I819" s="91"/>
      <c r="J819" s="91"/>
      <c r="K819" s="91"/>
      <c r="L819" s="91"/>
      <c r="M819" s="91"/>
      <c r="N819" s="91"/>
      <c r="O819" s="91"/>
      <c r="P819" s="91"/>
      <c r="Q819" s="91"/>
      <c r="R819" s="91"/>
      <c r="S819" s="91"/>
      <c r="T819" s="91"/>
      <c r="U819" s="91"/>
      <c r="V819" s="91"/>
      <c r="W819" s="91"/>
      <c r="X819" s="91"/>
      <c r="Y819" s="91"/>
      <c r="Z819" s="91"/>
    </row>
    <row r="820" spans="1:26" ht="15.75" customHeight="1" x14ac:dyDescent="0.45">
      <c r="A820" s="91"/>
      <c r="B820" s="91"/>
      <c r="C820" s="91"/>
      <c r="D820" s="93"/>
      <c r="E820" s="92"/>
      <c r="F820" s="91"/>
      <c r="G820" s="91"/>
      <c r="H820" s="91"/>
      <c r="I820" s="91"/>
      <c r="J820" s="91"/>
      <c r="K820" s="91"/>
      <c r="L820" s="91"/>
      <c r="M820" s="91"/>
      <c r="N820" s="91"/>
      <c r="O820" s="91"/>
      <c r="P820" s="91"/>
      <c r="Q820" s="91"/>
      <c r="R820" s="91"/>
      <c r="S820" s="91"/>
      <c r="T820" s="91"/>
      <c r="U820" s="91"/>
      <c r="V820" s="91"/>
      <c r="W820" s="91"/>
      <c r="X820" s="91"/>
      <c r="Y820" s="91"/>
      <c r="Z820" s="91"/>
    </row>
    <row r="821" spans="1:26" ht="15.75" customHeight="1" x14ac:dyDescent="0.45">
      <c r="A821" s="91"/>
      <c r="B821" s="91"/>
      <c r="C821" s="91"/>
      <c r="D821" s="93"/>
      <c r="E821" s="92"/>
      <c r="F821" s="91"/>
      <c r="G821" s="91"/>
      <c r="H821" s="91"/>
      <c r="I821" s="91"/>
      <c r="J821" s="91"/>
      <c r="K821" s="91"/>
      <c r="L821" s="91"/>
      <c r="M821" s="91"/>
      <c r="N821" s="91"/>
      <c r="O821" s="91"/>
      <c r="P821" s="91"/>
      <c r="Q821" s="91"/>
      <c r="R821" s="91"/>
      <c r="S821" s="91"/>
      <c r="T821" s="91"/>
      <c r="U821" s="91"/>
      <c r="V821" s="91"/>
      <c r="W821" s="91"/>
      <c r="X821" s="91"/>
      <c r="Y821" s="91"/>
      <c r="Z821" s="91"/>
    </row>
    <row r="822" spans="1:26" ht="15.75" customHeight="1" x14ac:dyDescent="0.45">
      <c r="A822" s="91"/>
      <c r="B822" s="91"/>
      <c r="C822" s="91"/>
      <c r="D822" s="93"/>
      <c r="E822" s="92"/>
      <c r="F822" s="91"/>
      <c r="G822" s="91"/>
      <c r="H822" s="91"/>
      <c r="I822" s="91"/>
      <c r="J822" s="91"/>
      <c r="K822" s="91"/>
      <c r="L822" s="91"/>
      <c r="M822" s="91"/>
      <c r="N822" s="91"/>
      <c r="O822" s="91"/>
      <c r="P822" s="91"/>
      <c r="Q822" s="91"/>
      <c r="R822" s="91"/>
      <c r="S822" s="91"/>
      <c r="T822" s="91"/>
      <c r="U822" s="91"/>
      <c r="V822" s="91"/>
      <c r="W822" s="91"/>
      <c r="X822" s="91"/>
      <c r="Y822" s="91"/>
      <c r="Z822" s="91"/>
    </row>
    <row r="823" spans="1:26" ht="15.75" customHeight="1" x14ac:dyDescent="0.45">
      <c r="A823" s="91"/>
      <c r="B823" s="91"/>
      <c r="C823" s="91"/>
      <c r="D823" s="93"/>
      <c r="E823" s="92"/>
      <c r="F823" s="91"/>
      <c r="G823" s="91"/>
      <c r="H823" s="91"/>
      <c r="I823" s="91"/>
      <c r="J823" s="91"/>
      <c r="K823" s="91"/>
      <c r="L823" s="91"/>
      <c r="M823" s="91"/>
      <c r="N823" s="91"/>
      <c r="O823" s="91"/>
      <c r="P823" s="91"/>
      <c r="Q823" s="91"/>
      <c r="R823" s="91"/>
      <c r="S823" s="91"/>
      <c r="T823" s="91"/>
      <c r="U823" s="91"/>
      <c r="V823" s="91"/>
      <c r="W823" s="91"/>
      <c r="X823" s="91"/>
      <c r="Y823" s="91"/>
      <c r="Z823" s="91"/>
    </row>
    <row r="824" spans="1:26" ht="15.75" customHeight="1" x14ac:dyDescent="0.45">
      <c r="A824" s="91"/>
      <c r="B824" s="91"/>
      <c r="C824" s="91"/>
      <c r="D824" s="93"/>
      <c r="E824" s="92"/>
      <c r="F824" s="91"/>
      <c r="G824" s="91"/>
      <c r="H824" s="91"/>
      <c r="I824" s="91"/>
      <c r="J824" s="91"/>
      <c r="K824" s="91"/>
      <c r="L824" s="91"/>
      <c r="M824" s="91"/>
      <c r="N824" s="91"/>
      <c r="O824" s="91"/>
      <c r="P824" s="91"/>
      <c r="Q824" s="91"/>
      <c r="R824" s="91"/>
      <c r="S824" s="91"/>
      <c r="T824" s="91"/>
      <c r="U824" s="91"/>
      <c r="V824" s="91"/>
      <c r="W824" s="91"/>
      <c r="X824" s="91"/>
      <c r="Y824" s="91"/>
      <c r="Z824" s="91"/>
    </row>
    <row r="825" spans="1:26" ht="15.75" customHeight="1" x14ac:dyDescent="0.45">
      <c r="A825" s="91"/>
      <c r="B825" s="91"/>
      <c r="C825" s="91"/>
      <c r="D825" s="93"/>
      <c r="E825" s="92"/>
      <c r="F825" s="91"/>
      <c r="G825" s="91"/>
      <c r="H825" s="91"/>
      <c r="I825" s="91"/>
      <c r="J825" s="91"/>
      <c r="K825" s="91"/>
      <c r="L825" s="91"/>
      <c r="M825" s="91"/>
      <c r="N825" s="91"/>
      <c r="O825" s="91"/>
      <c r="P825" s="91"/>
      <c r="Q825" s="91"/>
      <c r="R825" s="91"/>
      <c r="S825" s="91"/>
      <c r="T825" s="91"/>
      <c r="U825" s="91"/>
      <c r="V825" s="91"/>
      <c r="W825" s="91"/>
      <c r="X825" s="91"/>
      <c r="Y825" s="91"/>
      <c r="Z825" s="91"/>
    </row>
    <row r="826" spans="1:26" ht="15.75" customHeight="1" x14ac:dyDescent="0.45">
      <c r="A826" s="91"/>
      <c r="B826" s="91"/>
      <c r="C826" s="91"/>
      <c r="D826" s="93"/>
      <c r="E826" s="92"/>
      <c r="F826" s="91"/>
      <c r="G826" s="91"/>
      <c r="H826" s="91"/>
      <c r="I826" s="91"/>
      <c r="J826" s="91"/>
      <c r="K826" s="91"/>
      <c r="L826" s="91"/>
      <c r="M826" s="91"/>
      <c r="N826" s="91"/>
      <c r="O826" s="91"/>
      <c r="P826" s="91"/>
      <c r="Q826" s="91"/>
      <c r="R826" s="91"/>
      <c r="S826" s="91"/>
      <c r="T826" s="91"/>
      <c r="U826" s="91"/>
      <c r="V826" s="91"/>
      <c r="W826" s="91"/>
      <c r="X826" s="91"/>
      <c r="Y826" s="91"/>
      <c r="Z826" s="91"/>
    </row>
    <row r="827" spans="1:26" ht="15.75" customHeight="1" x14ac:dyDescent="0.45">
      <c r="A827" s="91"/>
      <c r="B827" s="91"/>
      <c r="C827" s="91"/>
      <c r="D827" s="93"/>
      <c r="E827" s="92"/>
      <c r="F827" s="91"/>
      <c r="G827" s="91"/>
      <c r="H827" s="91"/>
      <c r="I827" s="91"/>
      <c r="J827" s="91"/>
      <c r="K827" s="91"/>
      <c r="L827" s="91"/>
      <c r="M827" s="91"/>
      <c r="N827" s="91"/>
      <c r="O827" s="91"/>
      <c r="P827" s="91"/>
      <c r="Q827" s="91"/>
      <c r="R827" s="91"/>
      <c r="S827" s="91"/>
      <c r="T827" s="91"/>
      <c r="U827" s="91"/>
      <c r="V827" s="91"/>
      <c r="W827" s="91"/>
      <c r="X827" s="91"/>
      <c r="Y827" s="91"/>
      <c r="Z827" s="91"/>
    </row>
    <row r="828" spans="1:26" ht="15.75" customHeight="1" x14ac:dyDescent="0.45">
      <c r="A828" s="91"/>
      <c r="B828" s="91"/>
      <c r="C828" s="91"/>
      <c r="D828" s="93"/>
      <c r="E828" s="92"/>
      <c r="F828" s="91"/>
      <c r="G828" s="91"/>
      <c r="H828" s="91"/>
      <c r="I828" s="91"/>
      <c r="J828" s="91"/>
      <c r="K828" s="91"/>
      <c r="L828" s="91"/>
      <c r="M828" s="91"/>
      <c r="N828" s="91"/>
      <c r="O828" s="91"/>
      <c r="P828" s="91"/>
      <c r="Q828" s="91"/>
      <c r="R828" s="91"/>
      <c r="S828" s="91"/>
      <c r="T828" s="91"/>
      <c r="U828" s="91"/>
      <c r="V828" s="91"/>
      <c r="W828" s="91"/>
      <c r="X828" s="91"/>
      <c r="Y828" s="91"/>
      <c r="Z828" s="91"/>
    </row>
    <row r="829" spans="1:26" ht="15.75" customHeight="1" x14ac:dyDescent="0.45">
      <c r="A829" s="91"/>
      <c r="B829" s="91"/>
      <c r="C829" s="91"/>
      <c r="D829" s="93"/>
      <c r="E829" s="92"/>
      <c r="F829" s="91"/>
      <c r="G829" s="91"/>
      <c r="H829" s="91"/>
      <c r="I829" s="91"/>
      <c r="J829" s="91"/>
      <c r="K829" s="91"/>
      <c r="L829" s="91"/>
      <c r="M829" s="91"/>
      <c r="N829" s="91"/>
      <c r="O829" s="91"/>
      <c r="P829" s="91"/>
      <c r="Q829" s="91"/>
      <c r="R829" s="91"/>
      <c r="S829" s="91"/>
      <c r="T829" s="91"/>
      <c r="U829" s="91"/>
      <c r="V829" s="91"/>
      <c r="W829" s="91"/>
      <c r="X829" s="91"/>
      <c r="Y829" s="91"/>
      <c r="Z829" s="91"/>
    </row>
    <row r="830" spans="1:26" ht="15.75" customHeight="1" x14ac:dyDescent="0.45">
      <c r="A830" s="91"/>
      <c r="B830" s="91"/>
      <c r="C830" s="91"/>
      <c r="D830" s="93"/>
      <c r="E830" s="92"/>
      <c r="F830" s="91"/>
      <c r="G830" s="91"/>
      <c r="H830" s="91"/>
      <c r="I830" s="91"/>
      <c r="J830" s="91"/>
      <c r="K830" s="91"/>
      <c r="L830" s="91"/>
      <c r="M830" s="91"/>
      <c r="N830" s="91"/>
      <c r="O830" s="91"/>
      <c r="P830" s="91"/>
      <c r="Q830" s="91"/>
      <c r="R830" s="91"/>
      <c r="S830" s="91"/>
      <c r="T830" s="91"/>
      <c r="U830" s="91"/>
      <c r="V830" s="91"/>
      <c r="W830" s="91"/>
      <c r="X830" s="91"/>
      <c r="Y830" s="91"/>
      <c r="Z830" s="91"/>
    </row>
    <row r="831" spans="1:26" ht="15.75" customHeight="1" x14ac:dyDescent="0.45">
      <c r="A831" s="91"/>
      <c r="B831" s="91"/>
      <c r="C831" s="91"/>
      <c r="D831" s="93"/>
      <c r="E831" s="92"/>
      <c r="F831" s="91"/>
      <c r="G831" s="91"/>
      <c r="H831" s="91"/>
      <c r="I831" s="91"/>
      <c r="J831" s="91"/>
      <c r="K831" s="91"/>
      <c r="L831" s="91"/>
      <c r="M831" s="91"/>
      <c r="N831" s="91"/>
      <c r="O831" s="91"/>
      <c r="P831" s="91"/>
      <c r="Q831" s="91"/>
      <c r="R831" s="91"/>
      <c r="S831" s="91"/>
      <c r="T831" s="91"/>
      <c r="U831" s="91"/>
      <c r="V831" s="91"/>
      <c r="W831" s="91"/>
      <c r="X831" s="91"/>
      <c r="Y831" s="91"/>
      <c r="Z831" s="91"/>
    </row>
    <row r="832" spans="1:26" ht="15.75" customHeight="1" x14ac:dyDescent="0.45">
      <c r="A832" s="91"/>
      <c r="B832" s="91"/>
      <c r="C832" s="91"/>
      <c r="D832" s="93"/>
      <c r="E832" s="92"/>
      <c r="F832" s="91"/>
      <c r="G832" s="91"/>
      <c r="H832" s="91"/>
      <c r="I832" s="91"/>
      <c r="J832" s="91"/>
      <c r="K832" s="91"/>
      <c r="L832" s="91"/>
      <c r="M832" s="91"/>
      <c r="N832" s="91"/>
      <c r="O832" s="91"/>
      <c r="P832" s="91"/>
      <c r="Q832" s="91"/>
      <c r="R832" s="91"/>
      <c r="S832" s="91"/>
      <c r="T832" s="91"/>
      <c r="U832" s="91"/>
      <c r="V832" s="91"/>
      <c r="W832" s="91"/>
      <c r="X832" s="91"/>
      <c r="Y832" s="91"/>
      <c r="Z832" s="91"/>
    </row>
    <row r="833" spans="1:26" ht="15.75" customHeight="1" x14ac:dyDescent="0.45">
      <c r="A833" s="91"/>
      <c r="B833" s="91"/>
      <c r="C833" s="91"/>
      <c r="D833" s="93"/>
      <c r="E833" s="92"/>
      <c r="F833" s="91"/>
      <c r="G833" s="91"/>
      <c r="H833" s="91"/>
      <c r="I833" s="91"/>
      <c r="J833" s="91"/>
      <c r="K833" s="91"/>
      <c r="L833" s="91"/>
      <c r="M833" s="91"/>
      <c r="N833" s="91"/>
      <c r="O833" s="91"/>
      <c r="P833" s="91"/>
      <c r="Q833" s="91"/>
      <c r="R833" s="91"/>
      <c r="S833" s="91"/>
      <c r="T833" s="91"/>
      <c r="U833" s="91"/>
      <c r="V833" s="91"/>
      <c r="W833" s="91"/>
      <c r="X833" s="91"/>
      <c r="Y833" s="91"/>
      <c r="Z833" s="91"/>
    </row>
    <row r="834" spans="1:26" ht="15.75" customHeight="1" x14ac:dyDescent="0.45">
      <c r="A834" s="91"/>
      <c r="B834" s="91"/>
      <c r="C834" s="91"/>
      <c r="D834" s="93"/>
      <c r="E834" s="92"/>
      <c r="F834" s="91"/>
      <c r="G834" s="91"/>
      <c r="H834" s="91"/>
      <c r="I834" s="91"/>
      <c r="J834" s="91"/>
      <c r="K834" s="91"/>
      <c r="L834" s="91"/>
      <c r="M834" s="91"/>
      <c r="N834" s="91"/>
      <c r="O834" s="91"/>
      <c r="P834" s="91"/>
      <c r="Q834" s="91"/>
      <c r="R834" s="91"/>
      <c r="S834" s="91"/>
      <c r="T834" s="91"/>
      <c r="U834" s="91"/>
      <c r="V834" s="91"/>
      <c r="W834" s="91"/>
      <c r="X834" s="91"/>
      <c r="Y834" s="91"/>
      <c r="Z834" s="91"/>
    </row>
    <row r="835" spans="1:26" ht="15.75" customHeight="1" x14ac:dyDescent="0.45">
      <c r="A835" s="91"/>
      <c r="B835" s="91"/>
      <c r="C835" s="91"/>
      <c r="D835" s="93"/>
      <c r="E835" s="92"/>
      <c r="F835" s="91"/>
      <c r="G835" s="91"/>
      <c r="H835" s="91"/>
      <c r="I835" s="91"/>
      <c r="J835" s="91"/>
      <c r="K835" s="91"/>
      <c r="L835" s="91"/>
      <c r="M835" s="91"/>
      <c r="N835" s="91"/>
      <c r="O835" s="91"/>
      <c r="P835" s="91"/>
      <c r="Q835" s="91"/>
      <c r="R835" s="91"/>
      <c r="S835" s="91"/>
      <c r="T835" s="91"/>
      <c r="U835" s="91"/>
      <c r="V835" s="91"/>
      <c r="W835" s="91"/>
      <c r="X835" s="91"/>
      <c r="Y835" s="91"/>
      <c r="Z835" s="91"/>
    </row>
    <row r="836" spans="1:26" ht="15.75" customHeight="1" x14ac:dyDescent="0.45">
      <c r="A836" s="91"/>
      <c r="B836" s="91"/>
      <c r="C836" s="91"/>
      <c r="D836" s="93"/>
      <c r="E836" s="92"/>
      <c r="F836" s="91"/>
      <c r="G836" s="91"/>
      <c r="H836" s="91"/>
      <c r="I836" s="91"/>
      <c r="J836" s="91"/>
      <c r="K836" s="91"/>
      <c r="L836" s="91"/>
      <c r="M836" s="91"/>
      <c r="N836" s="91"/>
      <c r="O836" s="91"/>
      <c r="P836" s="91"/>
      <c r="Q836" s="91"/>
      <c r="R836" s="91"/>
      <c r="S836" s="91"/>
      <c r="T836" s="91"/>
      <c r="U836" s="91"/>
      <c r="V836" s="91"/>
      <c r="W836" s="91"/>
      <c r="X836" s="91"/>
      <c r="Y836" s="91"/>
      <c r="Z836" s="91"/>
    </row>
    <row r="837" spans="1:26" ht="15.75" customHeight="1" x14ac:dyDescent="0.45">
      <c r="A837" s="91"/>
      <c r="B837" s="91"/>
      <c r="C837" s="91"/>
      <c r="D837" s="93"/>
      <c r="E837" s="92"/>
      <c r="F837" s="91"/>
      <c r="G837" s="91"/>
      <c r="H837" s="91"/>
      <c r="I837" s="91"/>
      <c r="J837" s="91"/>
      <c r="K837" s="91"/>
      <c r="L837" s="91"/>
      <c r="M837" s="91"/>
      <c r="N837" s="91"/>
      <c r="O837" s="91"/>
      <c r="P837" s="91"/>
      <c r="Q837" s="91"/>
      <c r="R837" s="91"/>
      <c r="S837" s="91"/>
      <c r="T837" s="91"/>
      <c r="U837" s="91"/>
      <c r="V837" s="91"/>
      <c r="W837" s="91"/>
      <c r="X837" s="91"/>
      <c r="Y837" s="91"/>
      <c r="Z837" s="91"/>
    </row>
    <row r="838" spans="1:26" ht="15.75" customHeight="1" x14ac:dyDescent="0.45">
      <c r="A838" s="91"/>
      <c r="B838" s="91"/>
      <c r="C838" s="91"/>
      <c r="D838" s="93"/>
      <c r="E838" s="92"/>
      <c r="F838" s="91"/>
      <c r="G838" s="91"/>
      <c r="H838" s="91"/>
      <c r="I838" s="91"/>
      <c r="J838" s="91"/>
      <c r="K838" s="91"/>
      <c r="L838" s="91"/>
      <c r="M838" s="91"/>
      <c r="N838" s="91"/>
      <c r="O838" s="91"/>
      <c r="P838" s="91"/>
      <c r="Q838" s="91"/>
      <c r="R838" s="91"/>
      <c r="S838" s="91"/>
      <c r="T838" s="91"/>
      <c r="U838" s="91"/>
      <c r="V838" s="91"/>
      <c r="W838" s="91"/>
      <c r="X838" s="91"/>
      <c r="Y838" s="91"/>
      <c r="Z838" s="91"/>
    </row>
    <row r="839" spans="1:26" ht="15.75" customHeight="1" x14ac:dyDescent="0.45">
      <c r="A839" s="91"/>
      <c r="B839" s="91"/>
      <c r="C839" s="91"/>
      <c r="D839" s="93"/>
      <c r="E839" s="92"/>
      <c r="F839" s="91"/>
      <c r="G839" s="91"/>
      <c r="H839" s="91"/>
      <c r="I839" s="91"/>
      <c r="J839" s="91"/>
      <c r="K839" s="91"/>
      <c r="L839" s="91"/>
      <c r="M839" s="91"/>
      <c r="N839" s="91"/>
      <c r="O839" s="91"/>
      <c r="P839" s="91"/>
      <c r="Q839" s="91"/>
      <c r="R839" s="91"/>
      <c r="S839" s="91"/>
      <c r="T839" s="91"/>
      <c r="U839" s="91"/>
      <c r="V839" s="91"/>
      <c r="W839" s="91"/>
      <c r="X839" s="91"/>
      <c r="Y839" s="91"/>
      <c r="Z839" s="91"/>
    </row>
    <row r="840" spans="1:26" ht="15.75" customHeight="1" x14ac:dyDescent="0.45">
      <c r="A840" s="91"/>
      <c r="B840" s="91"/>
      <c r="C840" s="91"/>
      <c r="D840" s="93"/>
      <c r="E840" s="92"/>
      <c r="F840" s="91"/>
      <c r="G840" s="91"/>
      <c r="H840" s="91"/>
      <c r="I840" s="91"/>
      <c r="J840" s="91"/>
      <c r="K840" s="91"/>
      <c r="L840" s="91"/>
      <c r="M840" s="91"/>
      <c r="N840" s="91"/>
      <c r="O840" s="91"/>
      <c r="P840" s="91"/>
      <c r="Q840" s="91"/>
      <c r="R840" s="91"/>
      <c r="S840" s="91"/>
      <c r="T840" s="91"/>
      <c r="U840" s="91"/>
      <c r="V840" s="91"/>
      <c r="W840" s="91"/>
      <c r="X840" s="91"/>
      <c r="Y840" s="91"/>
      <c r="Z840" s="91"/>
    </row>
    <row r="841" spans="1:26" ht="15.75" customHeight="1" x14ac:dyDescent="0.45">
      <c r="A841" s="91"/>
      <c r="B841" s="91"/>
      <c r="C841" s="91"/>
      <c r="D841" s="93"/>
      <c r="E841" s="92"/>
      <c r="F841" s="91"/>
      <c r="G841" s="91"/>
      <c r="H841" s="91"/>
      <c r="I841" s="91"/>
      <c r="J841" s="91"/>
      <c r="K841" s="91"/>
      <c r="L841" s="91"/>
      <c r="M841" s="91"/>
      <c r="N841" s="91"/>
      <c r="O841" s="91"/>
      <c r="P841" s="91"/>
      <c r="Q841" s="91"/>
      <c r="R841" s="91"/>
      <c r="S841" s="91"/>
      <c r="T841" s="91"/>
      <c r="U841" s="91"/>
      <c r="V841" s="91"/>
      <c r="W841" s="91"/>
      <c r="X841" s="91"/>
      <c r="Y841" s="91"/>
      <c r="Z841" s="91"/>
    </row>
    <row r="842" spans="1:26" ht="15.75" customHeight="1" x14ac:dyDescent="0.45">
      <c r="A842" s="91"/>
      <c r="B842" s="91"/>
      <c r="C842" s="91"/>
      <c r="D842" s="93"/>
      <c r="E842" s="92"/>
      <c r="F842" s="91"/>
      <c r="G842" s="91"/>
      <c r="H842" s="91"/>
      <c r="I842" s="91"/>
      <c r="J842" s="91"/>
      <c r="K842" s="91"/>
      <c r="L842" s="91"/>
      <c r="M842" s="91"/>
      <c r="N842" s="91"/>
      <c r="O842" s="91"/>
      <c r="P842" s="91"/>
      <c r="Q842" s="91"/>
      <c r="R842" s="91"/>
      <c r="S842" s="91"/>
      <c r="T842" s="91"/>
      <c r="U842" s="91"/>
      <c r="V842" s="91"/>
      <c r="W842" s="91"/>
      <c r="X842" s="91"/>
      <c r="Y842" s="91"/>
      <c r="Z842" s="91"/>
    </row>
    <row r="843" spans="1:26" ht="15.75" customHeight="1" x14ac:dyDescent="0.45">
      <c r="A843" s="91"/>
      <c r="B843" s="91"/>
      <c r="C843" s="91"/>
      <c r="D843" s="93"/>
      <c r="E843" s="92"/>
      <c r="F843" s="91"/>
      <c r="G843" s="91"/>
      <c r="H843" s="91"/>
      <c r="I843" s="91"/>
      <c r="J843" s="91"/>
      <c r="K843" s="91"/>
      <c r="L843" s="91"/>
      <c r="M843" s="91"/>
      <c r="N843" s="91"/>
      <c r="O843" s="91"/>
      <c r="P843" s="91"/>
      <c r="Q843" s="91"/>
      <c r="R843" s="91"/>
      <c r="S843" s="91"/>
      <c r="T843" s="91"/>
      <c r="U843" s="91"/>
      <c r="V843" s="91"/>
      <c r="W843" s="91"/>
      <c r="X843" s="91"/>
      <c r="Y843" s="91"/>
      <c r="Z843" s="91"/>
    </row>
    <row r="844" spans="1:26" ht="15.75" customHeight="1" x14ac:dyDescent="0.45">
      <c r="A844" s="91"/>
      <c r="B844" s="91"/>
      <c r="C844" s="91"/>
      <c r="D844" s="93"/>
      <c r="E844" s="92"/>
      <c r="F844" s="91"/>
      <c r="G844" s="91"/>
      <c r="H844" s="91"/>
      <c r="I844" s="91"/>
      <c r="J844" s="91"/>
      <c r="K844" s="91"/>
      <c r="L844" s="91"/>
      <c r="M844" s="91"/>
      <c r="N844" s="91"/>
      <c r="O844" s="91"/>
      <c r="P844" s="91"/>
      <c r="Q844" s="91"/>
      <c r="R844" s="91"/>
      <c r="S844" s="91"/>
      <c r="T844" s="91"/>
      <c r="U844" s="91"/>
      <c r="V844" s="91"/>
      <c r="W844" s="91"/>
      <c r="X844" s="91"/>
      <c r="Y844" s="91"/>
      <c r="Z844" s="91"/>
    </row>
    <row r="845" spans="1:26" ht="15.75" customHeight="1" x14ac:dyDescent="0.45">
      <c r="A845" s="91"/>
      <c r="B845" s="91"/>
      <c r="C845" s="91"/>
      <c r="D845" s="93"/>
      <c r="E845" s="92"/>
      <c r="F845" s="91"/>
      <c r="G845" s="91"/>
      <c r="H845" s="91"/>
      <c r="I845" s="91"/>
      <c r="J845" s="91"/>
      <c r="K845" s="91"/>
      <c r="L845" s="91"/>
      <c r="M845" s="91"/>
      <c r="N845" s="91"/>
      <c r="O845" s="91"/>
      <c r="P845" s="91"/>
      <c r="Q845" s="91"/>
      <c r="R845" s="91"/>
      <c r="S845" s="91"/>
      <c r="T845" s="91"/>
      <c r="U845" s="91"/>
      <c r="V845" s="91"/>
      <c r="W845" s="91"/>
      <c r="X845" s="91"/>
      <c r="Y845" s="91"/>
      <c r="Z845" s="91"/>
    </row>
    <row r="846" spans="1:26" ht="15.75" customHeight="1" x14ac:dyDescent="0.45">
      <c r="A846" s="91"/>
      <c r="B846" s="91"/>
      <c r="C846" s="91"/>
      <c r="D846" s="93"/>
      <c r="E846" s="92"/>
      <c r="F846" s="91"/>
      <c r="G846" s="91"/>
      <c r="H846" s="91"/>
      <c r="I846" s="91"/>
      <c r="J846" s="91"/>
      <c r="K846" s="91"/>
      <c r="L846" s="91"/>
      <c r="M846" s="91"/>
      <c r="N846" s="91"/>
      <c r="O846" s="91"/>
      <c r="P846" s="91"/>
      <c r="Q846" s="91"/>
      <c r="R846" s="91"/>
      <c r="S846" s="91"/>
      <c r="T846" s="91"/>
      <c r="U846" s="91"/>
      <c r="V846" s="91"/>
      <c r="W846" s="91"/>
      <c r="X846" s="91"/>
      <c r="Y846" s="91"/>
      <c r="Z846" s="91"/>
    </row>
    <row r="847" spans="1:26" ht="15.75" customHeight="1" x14ac:dyDescent="0.45">
      <c r="A847" s="91"/>
      <c r="B847" s="91"/>
      <c r="C847" s="91"/>
      <c r="D847" s="93"/>
      <c r="E847" s="92"/>
      <c r="F847" s="91"/>
      <c r="G847" s="91"/>
      <c r="H847" s="91"/>
      <c r="I847" s="91"/>
      <c r="J847" s="91"/>
      <c r="K847" s="91"/>
      <c r="L847" s="91"/>
      <c r="M847" s="91"/>
      <c r="N847" s="91"/>
      <c r="O847" s="91"/>
      <c r="P847" s="91"/>
      <c r="Q847" s="91"/>
      <c r="R847" s="91"/>
      <c r="S847" s="91"/>
      <c r="T847" s="91"/>
      <c r="U847" s="91"/>
      <c r="V847" s="91"/>
      <c r="W847" s="91"/>
      <c r="X847" s="91"/>
      <c r="Y847" s="91"/>
      <c r="Z847" s="91"/>
    </row>
    <row r="848" spans="1:26" ht="15.75" customHeight="1" x14ac:dyDescent="0.45">
      <c r="A848" s="91"/>
      <c r="B848" s="91"/>
      <c r="C848" s="91"/>
      <c r="D848" s="93"/>
      <c r="E848" s="92"/>
      <c r="F848" s="91"/>
      <c r="G848" s="91"/>
      <c r="H848" s="91"/>
      <c r="I848" s="91"/>
      <c r="J848" s="91"/>
      <c r="K848" s="91"/>
      <c r="L848" s="91"/>
      <c r="M848" s="91"/>
      <c r="N848" s="91"/>
      <c r="O848" s="91"/>
      <c r="P848" s="91"/>
      <c r="Q848" s="91"/>
      <c r="R848" s="91"/>
      <c r="S848" s="91"/>
      <c r="T848" s="91"/>
      <c r="U848" s="91"/>
      <c r="V848" s="91"/>
      <c r="W848" s="91"/>
      <c r="X848" s="91"/>
      <c r="Y848" s="91"/>
      <c r="Z848" s="91"/>
    </row>
    <row r="849" spans="1:26" ht="15.75" customHeight="1" x14ac:dyDescent="0.45">
      <c r="A849" s="91"/>
      <c r="B849" s="91"/>
      <c r="C849" s="91"/>
      <c r="D849" s="93"/>
      <c r="E849" s="92"/>
      <c r="F849" s="91"/>
      <c r="G849" s="91"/>
      <c r="H849" s="91"/>
      <c r="I849" s="91"/>
      <c r="J849" s="91"/>
      <c r="K849" s="91"/>
      <c r="L849" s="91"/>
      <c r="M849" s="91"/>
      <c r="N849" s="91"/>
      <c r="O849" s="91"/>
      <c r="P849" s="91"/>
      <c r="Q849" s="91"/>
      <c r="R849" s="91"/>
      <c r="S849" s="91"/>
      <c r="T849" s="91"/>
      <c r="U849" s="91"/>
      <c r="V849" s="91"/>
      <c r="W849" s="91"/>
      <c r="X849" s="91"/>
      <c r="Y849" s="91"/>
      <c r="Z849" s="91"/>
    </row>
    <row r="850" spans="1:26" ht="15.75" customHeight="1" x14ac:dyDescent="0.45">
      <c r="A850" s="91"/>
      <c r="B850" s="91"/>
      <c r="C850" s="91"/>
      <c r="D850" s="93"/>
      <c r="E850" s="92"/>
      <c r="F850" s="91"/>
      <c r="G850" s="91"/>
      <c r="H850" s="91"/>
      <c r="I850" s="91"/>
      <c r="J850" s="91"/>
      <c r="K850" s="91"/>
      <c r="L850" s="91"/>
      <c r="M850" s="91"/>
      <c r="N850" s="91"/>
      <c r="O850" s="91"/>
      <c r="P850" s="91"/>
      <c r="Q850" s="91"/>
      <c r="R850" s="91"/>
      <c r="S850" s="91"/>
      <c r="T850" s="91"/>
      <c r="U850" s="91"/>
      <c r="V850" s="91"/>
      <c r="W850" s="91"/>
      <c r="X850" s="91"/>
      <c r="Y850" s="91"/>
      <c r="Z850" s="91"/>
    </row>
    <row r="851" spans="1:26" ht="15.75" customHeight="1" x14ac:dyDescent="0.45">
      <c r="A851" s="91"/>
      <c r="B851" s="91"/>
      <c r="C851" s="91"/>
      <c r="D851" s="93"/>
      <c r="E851" s="92"/>
      <c r="F851" s="91"/>
      <c r="G851" s="91"/>
      <c r="H851" s="91"/>
      <c r="I851" s="91"/>
      <c r="J851" s="91"/>
      <c r="K851" s="91"/>
      <c r="L851" s="91"/>
      <c r="M851" s="91"/>
      <c r="N851" s="91"/>
      <c r="O851" s="91"/>
      <c r="P851" s="91"/>
      <c r="Q851" s="91"/>
      <c r="R851" s="91"/>
      <c r="S851" s="91"/>
      <c r="T851" s="91"/>
      <c r="U851" s="91"/>
      <c r="V851" s="91"/>
      <c r="W851" s="91"/>
      <c r="X851" s="91"/>
      <c r="Y851" s="91"/>
      <c r="Z851" s="91"/>
    </row>
    <row r="852" spans="1:26" ht="15.75" customHeight="1" x14ac:dyDescent="0.45">
      <c r="A852" s="91"/>
      <c r="B852" s="91"/>
      <c r="C852" s="91"/>
      <c r="D852" s="93"/>
      <c r="E852" s="92"/>
      <c r="F852" s="91"/>
      <c r="G852" s="91"/>
      <c r="H852" s="91"/>
      <c r="I852" s="91"/>
      <c r="J852" s="91"/>
      <c r="K852" s="91"/>
      <c r="L852" s="91"/>
      <c r="M852" s="91"/>
      <c r="N852" s="91"/>
      <c r="O852" s="91"/>
      <c r="P852" s="91"/>
      <c r="Q852" s="91"/>
      <c r="R852" s="91"/>
      <c r="S852" s="91"/>
      <c r="T852" s="91"/>
      <c r="U852" s="91"/>
      <c r="V852" s="91"/>
      <c r="W852" s="91"/>
      <c r="X852" s="91"/>
      <c r="Y852" s="91"/>
      <c r="Z852" s="91"/>
    </row>
    <row r="853" spans="1:26" ht="15.75" customHeight="1" x14ac:dyDescent="0.45">
      <c r="A853" s="91"/>
      <c r="B853" s="91"/>
      <c r="C853" s="91"/>
      <c r="D853" s="93"/>
      <c r="E853" s="92"/>
      <c r="F853" s="91"/>
      <c r="G853" s="91"/>
      <c r="H853" s="91"/>
      <c r="I853" s="91"/>
      <c r="J853" s="91"/>
      <c r="K853" s="91"/>
      <c r="L853" s="91"/>
      <c r="M853" s="91"/>
      <c r="N853" s="91"/>
      <c r="O853" s="91"/>
      <c r="P853" s="91"/>
      <c r="Q853" s="91"/>
      <c r="R853" s="91"/>
      <c r="S853" s="91"/>
      <c r="T853" s="91"/>
      <c r="U853" s="91"/>
      <c r="V853" s="91"/>
      <c r="W853" s="91"/>
      <c r="X853" s="91"/>
      <c r="Y853" s="91"/>
      <c r="Z853" s="91"/>
    </row>
    <row r="854" spans="1:26" ht="15.75" customHeight="1" x14ac:dyDescent="0.45">
      <c r="A854" s="91"/>
      <c r="B854" s="91"/>
      <c r="C854" s="91"/>
      <c r="D854" s="93"/>
      <c r="E854" s="92"/>
      <c r="F854" s="91"/>
      <c r="G854" s="91"/>
      <c r="H854" s="91"/>
      <c r="I854" s="91"/>
      <c r="J854" s="91"/>
      <c r="K854" s="91"/>
      <c r="L854" s="91"/>
      <c r="M854" s="91"/>
      <c r="N854" s="91"/>
      <c r="O854" s="91"/>
      <c r="P854" s="91"/>
      <c r="Q854" s="91"/>
      <c r="R854" s="91"/>
      <c r="S854" s="91"/>
      <c r="T854" s="91"/>
      <c r="U854" s="91"/>
      <c r="V854" s="91"/>
      <c r="W854" s="91"/>
      <c r="X854" s="91"/>
      <c r="Y854" s="91"/>
      <c r="Z854" s="91"/>
    </row>
    <row r="855" spans="1:26" ht="15.75" customHeight="1" x14ac:dyDescent="0.45">
      <c r="A855" s="91"/>
      <c r="B855" s="91"/>
      <c r="C855" s="91"/>
      <c r="D855" s="93"/>
      <c r="E855" s="92"/>
      <c r="F855" s="91"/>
      <c r="G855" s="91"/>
      <c r="H855" s="91"/>
      <c r="I855" s="91"/>
      <c r="J855" s="91"/>
      <c r="K855" s="91"/>
      <c r="L855" s="91"/>
      <c r="M855" s="91"/>
      <c r="N855" s="91"/>
      <c r="O855" s="91"/>
      <c r="P855" s="91"/>
      <c r="Q855" s="91"/>
      <c r="R855" s="91"/>
      <c r="S855" s="91"/>
      <c r="T855" s="91"/>
      <c r="U855" s="91"/>
      <c r="V855" s="91"/>
      <c r="W855" s="91"/>
      <c r="X855" s="91"/>
      <c r="Y855" s="91"/>
      <c r="Z855" s="91"/>
    </row>
    <row r="856" spans="1:26" ht="15.75" customHeight="1" x14ac:dyDescent="0.45">
      <c r="A856" s="91"/>
      <c r="B856" s="91"/>
      <c r="C856" s="91"/>
      <c r="D856" s="93"/>
      <c r="E856" s="92"/>
      <c r="F856" s="91"/>
      <c r="G856" s="91"/>
      <c r="H856" s="91"/>
      <c r="I856" s="91"/>
      <c r="J856" s="91"/>
      <c r="K856" s="91"/>
      <c r="L856" s="91"/>
      <c r="M856" s="91"/>
      <c r="N856" s="91"/>
      <c r="O856" s="91"/>
      <c r="P856" s="91"/>
      <c r="Q856" s="91"/>
      <c r="R856" s="91"/>
      <c r="S856" s="91"/>
      <c r="T856" s="91"/>
      <c r="U856" s="91"/>
      <c r="V856" s="91"/>
      <c r="W856" s="91"/>
      <c r="X856" s="91"/>
      <c r="Y856" s="91"/>
      <c r="Z856" s="91"/>
    </row>
    <row r="857" spans="1:26" ht="15.75" customHeight="1" x14ac:dyDescent="0.45">
      <c r="A857" s="91"/>
      <c r="B857" s="91"/>
      <c r="C857" s="91"/>
      <c r="D857" s="93"/>
      <c r="E857" s="92"/>
      <c r="F857" s="91"/>
      <c r="G857" s="91"/>
      <c r="H857" s="91"/>
      <c r="I857" s="91"/>
      <c r="J857" s="91"/>
      <c r="K857" s="91"/>
      <c r="L857" s="91"/>
      <c r="M857" s="91"/>
      <c r="N857" s="91"/>
      <c r="O857" s="91"/>
      <c r="P857" s="91"/>
      <c r="Q857" s="91"/>
      <c r="R857" s="91"/>
      <c r="S857" s="91"/>
      <c r="T857" s="91"/>
      <c r="U857" s="91"/>
      <c r="V857" s="91"/>
      <c r="W857" s="91"/>
      <c r="X857" s="91"/>
      <c r="Y857" s="91"/>
      <c r="Z857" s="91"/>
    </row>
    <row r="858" spans="1:26" ht="15.75" customHeight="1" x14ac:dyDescent="0.45">
      <c r="A858" s="91"/>
      <c r="B858" s="91"/>
      <c r="C858" s="91"/>
      <c r="D858" s="93"/>
      <c r="E858" s="92"/>
      <c r="F858" s="91"/>
      <c r="G858" s="91"/>
      <c r="H858" s="91"/>
      <c r="I858" s="91"/>
      <c r="J858" s="91"/>
      <c r="K858" s="91"/>
      <c r="L858" s="91"/>
      <c r="M858" s="91"/>
      <c r="N858" s="91"/>
      <c r="O858" s="91"/>
      <c r="P858" s="91"/>
      <c r="Q858" s="91"/>
      <c r="R858" s="91"/>
      <c r="S858" s="91"/>
      <c r="T858" s="91"/>
      <c r="U858" s="91"/>
      <c r="V858" s="91"/>
      <c r="W858" s="91"/>
      <c r="X858" s="91"/>
      <c r="Y858" s="91"/>
      <c r="Z858" s="91"/>
    </row>
    <row r="859" spans="1:26" ht="15.75" customHeight="1" x14ac:dyDescent="0.45">
      <c r="A859" s="91"/>
      <c r="B859" s="91"/>
      <c r="C859" s="91"/>
      <c r="D859" s="93"/>
      <c r="E859" s="92"/>
      <c r="F859" s="91"/>
      <c r="G859" s="91"/>
      <c r="H859" s="91"/>
      <c r="I859" s="91"/>
      <c r="J859" s="91"/>
      <c r="K859" s="91"/>
      <c r="L859" s="91"/>
      <c r="M859" s="91"/>
      <c r="N859" s="91"/>
      <c r="O859" s="91"/>
      <c r="P859" s="91"/>
      <c r="Q859" s="91"/>
      <c r="R859" s="91"/>
      <c r="S859" s="91"/>
      <c r="T859" s="91"/>
      <c r="U859" s="91"/>
      <c r="V859" s="91"/>
      <c r="W859" s="91"/>
      <c r="X859" s="91"/>
      <c r="Y859" s="91"/>
      <c r="Z859" s="91"/>
    </row>
    <row r="860" spans="1:26" ht="15.75" customHeight="1" x14ac:dyDescent="0.45">
      <c r="A860" s="91"/>
      <c r="B860" s="91"/>
      <c r="C860" s="91"/>
      <c r="D860" s="93"/>
      <c r="E860" s="92"/>
      <c r="F860" s="91"/>
      <c r="G860" s="91"/>
      <c r="H860" s="91"/>
      <c r="I860" s="91"/>
      <c r="J860" s="91"/>
      <c r="K860" s="91"/>
      <c r="L860" s="91"/>
      <c r="M860" s="91"/>
      <c r="N860" s="91"/>
      <c r="O860" s="91"/>
      <c r="P860" s="91"/>
      <c r="Q860" s="91"/>
      <c r="R860" s="91"/>
      <c r="S860" s="91"/>
      <c r="T860" s="91"/>
      <c r="U860" s="91"/>
      <c r="V860" s="91"/>
      <c r="W860" s="91"/>
      <c r="X860" s="91"/>
      <c r="Y860" s="91"/>
      <c r="Z860" s="91"/>
    </row>
    <row r="861" spans="1:26" ht="15.75" customHeight="1" x14ac:dyDescent="0.45">
      <c r="A861" s="91"/>
      <c r="B861" s="91"/>
      <c r="C861" s="91"/>
      <c r="D861" s="93"/>
      <c r="E861" s="92"/>
      <c r="F861" s="91"/>
      <c r="G861" s="91"/>
      <c r="H861" s="91"/>
      <c r="I861" s="91"/>
      <c r="J861" s="91"/>
      <c r="K861" s="91"/>
      <c r="L861" s="91"/>
      <c r="M861" s="91"/>
      <c r="N861" s="91"/>
      <c r="O861" s="91"/>
      <c r="P861" s="91"/>
      <c r="Q861" s="91"/>
      <c r="R861" s="91"/>
      <c r="S861" s="91"/>
      <c r="T861" s="91"/>
      <c r="U861" s="91"/>
      <c r="V861" s="91"/>
      <c r="W861" s="91"/>
      <c r="X861" s="91"/>
      <c r="Y861" s="91"/>
      <c r="Z861" s="91"/>
    </row>
    <row r="862" spans="1:26" ht="15.75" customHeight="1" x14ac:dyDescent="0.45">
      <c r="A862" s="91"/>
      <c r="B862" s="91"/>
      <c r="C862" s="91"/>
      <c r="D862" s="93"/>
      <c r="E862" s="92"/>
      <c r="F862" s="91"/>
      <c r="G862" s="91"/>
      <c r="H862" s="91"/>
      <c r="I862" s="91"/>
      <c r="J862" s="91"/>
      <c r="K862" s="91"/>
      <c r="L862" s="91"/>
      <c r="M862" s="91"/>
      <c r="N862" s="91"/>
      <c r="O862" s="91"/>
      <c r="P862" s="91"/>
      <c r="Q862" s="91"/>
      <c r="R862" s="91"/>
      <c r="S862" s="91"/>
      <c r="T862" s="91"/>
      <c r="U862" s="91"/>
      <c r="V862" s="91"/>
      <c r="W862" s="91"/>
      <c r="X862" s="91"/>
      <c r="Y862" s="91"/>
      <c r="Z862" s="91"/>
    </row>
    <row r="863" spans="1:26" ht="15.75" customHeight="1" x14ac:dyDescent="0.45">
      <c r="A863" s="91"/>
      <c r="B863" s="91"/>
      <c r="C863" s="91"/>
      <c r="D863" s="93"/>
      <c r="E863" s="92"/>
      <c r="F863" s="91"/>
      <c r="G863" s="91"/>
      <c r="H863" s="91"/>
      <c r="I863" s="91"/>
      <c r="J863" s="91"/>
      <c r="K863" s="91"/>
      <c r="L863" s="91"/>
      <c r="M863" s="91"/>
      <c r="N863" s="91"/>
      <c r="O863" s="91"/>
      <c r="P863" s="91"/>
      <c r="Q863" s="91"/>
      <c r="R863" s="91"/>
      <c r="S863" s="91"/>
      <c r="T863" s="91"/>
      <c r="U863" s="91"/>
      <c r="V863" s="91"/>
      <c r="W863" s="91"/>
      <c r="X863" s="91"/>
      <c r="Y863" s="91"/>
      <c r="Z863" s="91"/>
    </row>
    <row r="864" spans="1:26" ht="15.75" customHeight="1" x14ac:dyDescent="0.45">
      <c r="A864" s="91"/>
      <c r="B864" s="91"/>
      <c r="C864" s="91"/>
      <c r="D864" s="93"/>
      <c r="E864" s="92"/>
      <c r="F864" s="91"/>
      <c r="G864" s="91"/>
      <c r="H864" s="91"/>
      <c r="I864" s="91"/>
      <c r="J864" s="91"/>
      <c r="K864" s="91"/>
      <c r="L864" s="91"/>
      <c r="M864" s="91"/>
      <c r="N864" s="91"/>
      <c r="O864" s="91"/>
      <c r="P864" s="91"/>
      <c r="Q864" s="91"/>
      <c r="R864" s="91"/>
      <c r="S864" s="91"/>
      <c r="T864" s="91"/>
      <c r="U864" s="91"/>
      <c r="V864" s="91"/>
      <c r="W864" s="91"/>
      <c r="X864" s="91"/>
      <c r="Y864" s="91"/>
      <c r="Z864" s="91"/>
    </row>
    <row r="865" spans="1:26" ht="15.75" customHeight="1" x14ac:dyDescent="0.45">
      <c r="A865" s="91"/>
      <c r="B865" s="91"/>
      <c r="C865" s="91"/>
      <c r="D865" s="93"/>
      <c r="E865" s="92"/>
      <c r="F865" s="91"/>
      <c r="G865" s="91"/>
      <c r="H865" s="91"/>
      <c r="I865" s="91"/>
      <c r="J865" s="91"/>
      <c r="K865" s="91"/>
      <c r="L865" s="91"/>
      <c r="M865" s="91"/>
      <c r="N865" s="91"/>
      <c r="O865" s="91"/>
      <c r="P865" s="91"/>
      <c r="Q865" s="91"/>
      <c r="R865" s="91"/>
      <c r="S865" s="91"/>
      <c r="T865" s="91"/>
      <c r="U865" s="91"/>
      <c r="V865" s="91"/>
      <c r="W865" s="91"/>
      <c r="X865" s="91"/>
      <c r="Y865" s="91"/>
      <c r="Z865" s="91"/>
    </row>
    <row r="866" spans="1:26" ht="15.75" customHeight="1" x14ac:dyDescent="0.45">
      <c r="A866" s="91"/>
      <c r="B866" s="91"/>
      <c r="C866" s="91"/>
      <c r="D866" s="93"/>
      <c r="E866" s="92"/>
      <c r="F866" s="91"/>
      <c r="G866" s="91"/>
      <c r="H866" s="91"/>
      <c r="I866" s="91"/>
      <c r="J866" s="91"/>
      <c r="K866" s="91"/>
      <c r="L866" s="91"/>
      <c r="M866" s="91"/>
      <c r="N866" s="91"/>
      <c r="O866" s="91"/>
      <c r="P866" s="91"/>
      <c r="Q866" s="91"/>
      <c r="R866" s="91"/>
      <c r="S866" s="91"/>
      <c r="T866" s="91"/>
      <c r="U866" s="91"/>
      <c r="V866" s="91"/>
      <c r="W866" s="91"/>
      <c r="X866" s="91"/>
      <c r="Y866" s="91"/>
      <c r="Z866" s="91"/>
    </row>
    <row r="867" spans="1:26" ht="15.75" customHeight="1" x14ac:dyDescent="0.45">
      <c r="A867" s="91"/>
      <c r="B867" s="91"/>
      <c r="C867" s="91"/>
      <c r="D867" s="93"/>
      <c r="E867" s="92"/>
      <c r="F867" s="91"/>
      <c r="G867" s="91"/>
      <c r="H867" s="91"/>
      <c r="I867" s="91"/>
      <c r="J867" s="91"/>
      <c r="K867" s="91"/>
      <c r="L867" s="91"/>
      <c r="M867" s="91"/>
      <c r="N867" s="91"/>
      <c r="O867" s="91"/>
      <c r="P867" s="91"/>
      <c r="Q867" s="91"/>
      <c r="R867" s="91"/>
      <c r="S867" s="91"/>
      <c r="T867" s="91"/>
      <c r="U867" s="91"/>
      <c r="V867" s="91"/>
      <c r="W867" s="91"/>
      <c r="X867" s="91"/>
      <c r="Y867" s="91"/>
      <c r="Z867" s="91"/>
    </row>
    <row r="868" spans="1:26" ht="15.75" customHeight="1" x14ac:dyDescent="0.45">
      <c r="A868" s="91"/>
      <c r="B868" s="91"/>
      <c r="C868" s="91"/>
      <c r="D868" s="93"/>
      <c r="E868" s="92"/>
      <c r="F868" s="91"/>
      <c r="G868" s="91"/>
      <c r="H868" s="91"/>
      <c r="I868" s="91"/>
      <c r="J868" s="91"/>
      <c r="K868" s="91"/>
      <c r="L868" s="91"/>
      <c r="M868" s="91"/>
      <c r="N868" s="91"/>
      <c r="O868" s="91"/>
      <c r="P868" s="91"/>
      <c r="Q868" s="91"/>
      <c r="R868" s="91"/>
      <c r="S868" s="91"/>
      <c r="T868" s="91"/>
      <c r="U868" s="91"/>
      <c r="V868" s="91"/>
      <c r="W868" s="91"/>
      <c r="X868" s="91"/>
      <c r="Y868" s="91"/>
      <c r="Z868" s="91"/>
    </row>
    <row r="869" spans="1:26" ht="15.75" customHeight="1" x14ac:dyDescent="0.45">
      <c r="A869" s="91"/>
      <c r="B869" s="91"/>
      <c r="C869" s="91"/>
      <c r="D869" s="93"/>
      <c r="E869" s="92"/>
      <c r="F869" s="91"/>
      <c r="G869" s="91"/>
      <c r="H869" s="91"/>
      <c r="I869" s="91"/>
      <c r="J869" s="91"/>
      <c r="K869" s="91"/>
      <c r="L869" s="91"/>
      <c r="M869" s="91"/>
      <c r="N869" s="91"/>
      <c r="O869" s="91"/>
      <c r="P869" s="91"/>
      <c r="Q869" s="91"/>
      <c r="R869" s="91"/>
      <c r="S869" s="91"/>
      <c r="T869" s="91"/>
      <c r="U869" s="91"/>
      <c r="V869" s="91"/>
      <c r="W869" s="91"/>
      <c r="X869" s="91"/>
      <c r="Y869" s="91"/>
      <c r="Z869" s="91"/>
    </row>
    <row r="870" spans="1:26" ht="15.75" customHeight="1" x14ac:dyDescent="0.45">
      <c r="A870" s="91"/>
      <c r="B870" s="91"/>
      <c r="C870" s="91"/>
      <c r="D870" s="93"/>
      <c r="E870" s="92"/>
      <c r="F870" s="91"/>
      <c r="G870" s="91"/>
      <c r="H870" s="91"/>
      <c r="I870" s="91"/>
      <c r="J870" s="91"/>
      <c r="K870" s="91"/>
      <c r="L870" s="91"/>
      <c r="M870" s="91"/>
      <c r="N870" s="91"/>
      <c r="O870" s="91"/>
      <c r="P870" s="91"/>
      <c r="Q870" s="91"/>
      <c r="R870" s="91"/>
      <c r="S870" s="91"/>
      <c r="T870" s="91"/>
      <c r="U870" s="91"/>
      <c r="V870" s="91"/>
      <c r="W870" s="91"/>
      <c r="X870" s="91"/>
      <c r="Y870" s="91"/>
      <c r="Z870" s="91"/>
    </row>
    <row r="871" spans="1:26" ht="15.75" customHeight="1" x14ac:dyDescent="0.45">
      <c r="A871" s="91"/>
      <c r="B871" s="91"/>
      <c r="C871" s="91"/>
      <c r="D871" s="93"/>
      <c r="E871" s="92"/>
      <c r="F871" s="91"/>
      <c r="G871" s="91"/>
      <c r="H871" s="91"/>
      <c r="I871" s="91"/>
      <c r="J871" s="91"/>
      <c r="K871" s="91"/>
      <c r="L871" s="91"/>
      <c r="M871" s="91"/>
      <c r="N871" s="91"/>
      <c r="O871" s="91"/>
      <c r="P871" s="91"/>
      <c r="Q871" s="91"/>
      <c r="R871" s="91"/>
      <c r="S871" s="91"/>
      <c r="T871" s="91"/>
      <c r="U871" s="91"/>
      <c r="V871" s="91"/>
      <c r="W871" s="91"/>
      <c r="X871" s="91"/>
      <c r="Y871" s="91"/>
      <c r="Z871" s="91"/>
    </row>
    <row r="872" spans="1:26" ht="15.75" customHeight="1" x14ac:dyDescent="0.45">
      <c r="A872" s="91"/>
      <c r="B872" s="91"/>
      <c r="C872" s="91"/>
      <c r="D872" s="93"/>
      <c r="E872" s="92"/>
      <c r="F872" s="91"/>
      <c r="G872" s="91"/>
      <c r="H872" s="91"/>
      <c r="I872" s="91"/>
      <c r="J872" s="91"/>
      <c r="K872" s="91"/>
      <c r="L872" s="91"/>
      <c r="M872" s="91"/>
      <c r="N872" s="91"/>
      <c r="O872" s="91"/>
      <c r="P872" s="91"/>
      <c r="Q872" s="91"/>
      <c r="R872" s="91"/>
      <c r="S872" s="91"/>
      <c r="T872" s="91"/>
      <c r="U872" s="91"/>
      <c r="V872" s="91"/>
      <c r="W872" s="91"/>
      <c r="X872" s="91"/>
      <c r="Y872" s="91"/>
      <c r="Z872" s="91"/>
    </row>
    <row r="873" spans="1:26" ht="15.75" customHeight="1" x14ac:dyDescent="0.45">
      <c r="A873" s="91"/>
      <c r="B873" s="91"/>
      <c r="C873" s="91"/>
      <c r="D873" s="93"/>
      <c r="E873" s="92"/>
      <c r="F873" s="91"/>
      <c r="G873" s="91"/>
      <c r="H873" s="91"/>
      <c r="I873" s="91"/>
      <c r="J873" s="91"/>
      <c r="K873" s="91"/>
      <c r="L873" s="91"/>
      <c r="M873" s="91"/>
      <c r="N873" s="91"/>
      <c r="O873" s="91"/>
      <c r="P873" s="91"/>
      <c r="Q873" s="91"/>
      <c r="R873" s="91"/>
      <c r="S873" s="91"/>
      <c r="T873" s="91"/>
      <c r="U873" s="91"/>
      <c r="V873" s="91"/>
      <c r="W873" s="91"/>
      <c r="X873" s="91"/>
      <c r="Y873" s="91"/>
      <c r="Z873" s="91"/>
    </row>
    <row r="874" spans="1:26" ht="15.75" customHeight="1" x14ac:dyDescent="0.45">
      <c r="A874" s="91"/>
      <c r="B874" s="91"/>
      <c r="C874" s="91"/>
      <c r="D874" s="93"/>
      <c r="E874" s="92"/>
      <c r="F874" s="91"/>
      <c r="G874" s="91"/>
      <c r="H874" s="91"/>
      <c r="I874" s="91"/>
      <c r="J874" s="91"/>
      <c r="K874" s="91"/>
      <c r="L874" s="91"/>
      <c r="M874" s="91"/>
      <c r="N874" s="91"/>
      <c r="O874" s="91"/>
      <c r="P874" s="91"/>
      <c r="Q874" s="91"/>
      <c r="R874" s="91"/>
      <c r="S874" s="91"/>
      <c r="T874" s="91"/>
      <c r="U874" s="91"/>
      <c r="V874" s="91"/>
      <c r="W874" s="91"/>
      <c r="X874" s="91"/>
      <c r="Y874" s="91"/>
      <c r="Z874" s="91"/>
    </row>
    <row r="875" spans="1:26" ht="15.75" customHeight="1" x14ac:dyDescent="0.45">
      <c r="A875" s="91"/>
      <c r="B875" s="91"/>
      <c r="C875" s="91"/>
      <c r="D875" s="93"/>
      <c r="E875" s="92"/>
      <c r="F875" s="91"/>
      <c r="G875" s="91"/>
      <c r="H875" s="91"/>
      <c r="I875" s="91"/>
      <c r="J875" s="91"/>
      <c r="K875" s="91"/>
      <c r="L875" s="91"/>
      <c r="M875" s="91"/>
      <c r="N875" s="91"/>
      <c r="O875" s="91"/>
      <c r="P875" s="91"/>
      <c r="Q875" s="91"/>
      <c r="R875" s="91"/>
      <c r="S875" s="91"/>
      <c r="T875" s="91"/>
      <c r="U875" s="91"/>
      <c r="V875" s="91"/>
      <c r="W875" s="91"/>
      <c r="X875" s="91"/>
      <c r="Y875" s="91"/>
      <c r="Z875" s="91"/>
    </row>
    <row r="876" spans="1:26" ht="15.75" customHeight="1" x14ac:dyDescent="0.45">
      <c r="A876" s="91"/>
      <c r="B876" s="91"/>
      <c r="C876" s="91"/>
      <c r="D876" s="93"/>
      <c r="E876" s="92"/>
      <c r="F876" s="91"/>
      <c r="G876" s="91"/>
      <c r="H876" s="91"/>
      <c r="I876" s="91"/>
      <c r="J876" s="91"/>
      <c r="K876" s="91"/>
      <c r="L876" s="91"/>
      <c r="M876" s="91"/>
      <c r="N876" s="91"/>
      <c r="O876" s="91"/>
      <c r="P876" s="91"/>
      <c r="Q876" s="91"/>
      <c r="R876" s="91"/>
      <c r="S876" s="91"/>
      <c r="T876" s="91"/>
      <c r="U876" s="91"/>
      <c r="V876" s="91"/>
      <c r="W876" s="91"/>
      <c r="X876" s="91"/>
      <c r="Y876" s="91"/>
      <c r="Z876" s="91"/>
    </row>
    <row r="877" spans="1:26" ht="15.75" customHeight="1" x14ac:dyDescent="0.45">
      <c r="A877" s="91"/>
      <c r="B877" s="91"/>
      <c r="C877" s="91"/>
      <c r="D877" s="93"/>
      <c r="E877" s="92"/>
      <c r="F877" s="91"/>
      <c r="G877" s="91"/>
      <c r="H877" s="91"/>
      <c r="I877" s="91"/>
      <c r="J877" s="91"/>
      <c r="K877" s="91"/>
      <c r="L877" s="91"/>
      <c r="M877" s="91"/>
      <c r="N877" s="91"/>
      <c r="O877" s="91"/>
      <c r="P877" s="91"/>
      <c r="Q877" s="91"/>
      <c r="R877" s="91"/>
      <c r="S877" s="91"/>
      <c r="T877" s="91"/>
      <c r="U877" s="91"/>
      <c r="V877" s="91"/>
      <c r="W877" s="91"/>
      <c r="X877" s="91"/>
      <c r="Y877" s="91"/>
      <c r="Z877" s="91"/>
    </row>
    <row r="878" spans="1:26" ht="15.75" customHeight="1" x14ac:dyDescent="0.45">
      <c r="A878" s="91"/>
      <c r="B878" s="91"/>
      <c r="C878" s="91"/>
      <c r="D878" s="93"/>
      <c r="E878" s="92"/>
      <c r="F878" s="91"/>
      <c r="G878" s="91"/>
      <c r="H878" s="91"/>
      <c r="I878" s="91"/>
      <c r="J878" s="91"/>
      <c r="K878" s="91"/>
      <c r="L878" s="91"/>
      <c r="M878" s="91"/>
      <c r="N878" s="91"/>
      <c r="O878" s="91"/>
      <c r="P878" s="91"/>
      <c r="Q878" s="91"/>
      <c r="R878" s="91"/>
      <c r="S878" s="91"/>
      <c r="T878" s="91"/>
      <c r="U878" s="91"/>
      <c r="V878" s="91"/>
      <c r="W878" s="91"/>
      <c r="X878" s="91"/>
      <c r="Y878" s="91"/>
      <c r="Z878" s="91"/>
    </row>
    <row r="879" spans="1:26" ht="15.75" customHeight="1" x14ac:dyDescent="0.45">
      <c r="A879" s="91"/>
      <c r="B879" s="91"/>
      <c r="C879" s="91"/>
      <c r="D879" s="93"/>
      <c r="E879" s="92"/>
      <c r="F879" s="91"/>
      <c r="G879" s="91"/>
      <c r="H879" s="91"/>
      <c r="I879" s="91"/>
      <c r="J879" s="91"/>
      <c r="K879" s="91"/>
      <c r="L879" s="91"/>
      <c r="M879" s="91"/>
      <c r="N879" s="91"/>
      <c r="O879" s="91"/>
      <c r="P879" s="91"/>
      <c r="Q879" s="91"/>
      <c r="R879" s="91"/>
      <c r="S879" s="91"/>
      <c r="T879" s="91"/>
      <c r="U879" s="91"/>
      <c r="V879" s="91"/>
      <c r="W879" s="91"/>
      <c r="X879" s="91"/>
      <c r="Y879" s="91"/>
      <c r="Z879" s="91"/>
    </row>
    <row r="880" spans="1:26" ht="15.75" customHeight="1" x14ac:dyDescent="0.45">
      <c r="A880" s="91"/>
      <c r="B880" s="91"/>
      <c r="C880" s="91"/>
      <c r="D880" s="93"/>
      <c r="E880" s="92"/>
      <c r="F880" s="91"/>
      <c r="G880" s="91"/>
      <c r="H880" s="91"/>
      <c r="I880" s="91"/>
      <c r="J880" s="91"/>
      <c r="K880" s="91"/>
      <c r="L880" s="91"/>
      <c r="M880" s="91"/>
      <c r="N880" s="91"/>
      <c r="O880" s="91"/>
      <c r="P880" s="91"/>
      <c r="Q880" s="91"/>
      <c r="R880" s="91"/>
      <c r="S880" s="91"/>
      <c r="T880" s="91"/>
      <c r="U880" s="91"/>
      <c r="V880" s="91"/>
      <c r="W880" s="91"/>
      <c r="X880" s="91"/>
      <c r="Y880" s="91"/>
      <c r="Z880" s="91"/>
    </row>
    <row r="881" spans="1:26" ht="15.75" customHeight="1" x14ac:dyDescent="0.45">
      <c r="A881" s="91"/>
      <c r="B881" s="91"/>
      <c r="C881" s="91"/>
      <c r="D881" s="93"/>
      <c r="E881" s="92"/>
      <c r="F881" s="91"/>
      <c r="G881" s="91"/>
      <c r="H881" s="91"/>
      <c r="I881" s="91"/>
      <c r="J881" s="91"/>
      <c r="K881" s="91"/>
      <c r="L881" s="91"/>
      <c r="M881" s="91"/>
      <c r="N881" s="91"/>
      <c r="O881" s="91"/>
      <c r="P881" s="91"/>
      <c r="Q881" s="91"/>
      <c r="R881" s="91"/>
      <c r="S881" s="91"/>
      <c r="T881" s="91"/>
      <c r="U881" s="91"/>
      <c r="V881" s="91"/>
      <c r="W881" s="91"/>
      <c r="X881" s="91"/>
      <c r="Y881" s="91"/>
      <c r="Z881" s="91"/>
    </row>
    <row r="882" spans="1:26" ht="15.75" customHeight="1" x14ac:dyDescent="0.45">
      <c r="A882" s="91"/>
      <c r="B882" s="91"/>
      <c r="C882" s="91"/>
      <c r="D882" s="93"/>
      <c r="E882" s="92"/>
      <c r="F882" s="91"/>
      <c r="G882" s="91"/>
      <c r="H882" s="91"/>
      <c r="I882" s="91"/>
      <c r="J882" s="91"/>
      <c r="K882" s="91"/>
      <c r="L882" s="91"/>
      <c r="M882" s="91"/>
      <c r="N882" s="91"/>
      <c r="O882" s="91"/>
      <c r="P882" s="91"/>
      <c r="Q882" s="91"/>
      <c r="R882" s="91"/>
      <c r="S882" s="91"/>
      <c r="T882" s="91"/>
      <c r="U882" s="91"/>
      <c r="V882" s="91"/>
      <c r="W882" s="91"/>
      <c r="X882" s="91"/>
      <c r="Y882" s="91"/>
      <c r="Z882" s="91"/>
    </row>
    <row r="883" spans="1:26" ht="15.75" customHeight="1" x14ac:dyDescent="0.45">
      <c r="A883" s="91"/>
      <c r="B883" s="91"/>
      <c r="C883" s="91"/>
      <c r="D883" s="93"/>
      <c r="E883" s="92"/>
      <c r="F883" s="91"/>
      <c r="G883" s="91"/>
      <c r="H883" s="91"/>
      <c r="I883" s="91"/>
      <c r="J883" s="91"/>
      <c r="K883" s="91"/>
      <c r="L883" s="91"/>
      <c r="M883" s="91"/>
      <c r="N883" s="91"/>
      <c r="O883" s="91"/>
      <c r="P883" s="91"/>
      <c r="Q883" s="91"/>
      <c r="R883" s="91"/>
      <c r="S883" s="91"/>
      <c r="T883" s="91"/>
      <c r="U883" s="91"/>
      <c r="V883" s="91"/>
      <c r="W883" s="91"/>
      <c r="X883" s="91"/>
      <c r="Y883" s="91"/>
      <c r="Z883" s="91"/>
    </row>
    <row r="884" spans="1:26" ht="15.75" customHeight="1" x14ac:dyDescent="0.45">
      <c r="A884" s="91"/>
      <c r="B884" s="91"/>
      <c r="C884" s="91"/>
      <c r="D884" s="93"/>
      <c r="E884" s="92"/>
      <c r="F884" s="91"/>
      <c r="G884" s="91"/>
      <c r="H884" s="91"/>
      <c r="I884" s="91"/>
      <c r="J884" s="91"/>
      <c r="K884" s="91"/>
      <c r="L884" s="91"/>
      <c r="M884" s="91"/>
      <c r="N884" s="91"/>
      <c r="O884" s="91"/>
      <c r="P884" s="91"/>
      <c r="Q884" s="91"/>
      <c r="R884" s="91"/>
      <c r="S884" s="91"/>
      <c r="T884" s="91"/>
      <c r="U884" s="91"/>
      <c r="V884" s="91"/>
      <c r="W884" s="91"/>
      <c r="X884" s="91"/>
      <c r="Y884" s="91"/>
      <c r="Z884" s="91"/>
    </row>
    <row r="885" spans="1:26" ht="15.75" customHeight="1" x14ac:dyDescent="0.45">
      <c r="A885" s="91"/>
      <c r="B885" s="91"/>
      <c r="C885" s="91"/>
      <c r="D885" s="93"/>
      <c r="E885" s="92"/>
      <c r="F885" s="91"/>
      <c r="G885" s="91"/>
      <c r="H885" s="91"/>
      <c r="I885" s="91"/>
      <c r="J885" s="91"/>
      <c r="K885" s="91"/>
      <c r="L885" s="91"/>
      <c r="M885" s="91"/>
      <c r="N885" s="91"/>
      <c r="O885" s="91"/>
      <c r="P885" s="91"/>
      <c r="Q885" s="91"/>
      <c r="R885" s="91"/>
      <c r="S885" s="91"/>
      <c r="T885" s="91"/>
      <c r="U885" s="91"/>
      <c r="V885" s="91"/>
      <c r="W885" s="91"/>
      <c r="X885" s="91"/>
      <c r="Y885" s="91"/>
      <c r="Z885" s="91"/>
    </row>
    <row r="886" spans="1:26" ht="15.75" customHeight="1" x14ac:dyDescent="0.45">
      <c r="A886" s="91"/>
      <c r="B886" s="91"/>
      <c r="C886" s="91"/>
      <c r="D886" s="93"/>
      <c r="E886" s="92"/>
      <c r="F886" s="91"/>
      <c r="G886" s="91"/>
      <c r="H886" s="91"/>
      <c r="I886" s="91"/>
      <c r="J886" s="91"/>
      <c r="K886" s="91"/>
      <c r="L886" s="91"/>
      <c r="M886" s="91"/>
      <c r="N886" s="91"/>
      <c r="O886" s="91"/>
      <c r="P886" s="91"/>
      <c r="Q886" s="91"/>
      <c r="R886" s="91"/>
      <c r="S886" s="91"/>
      <c r="T886" s="91"/>
      <c r="U886" s="91"/>
      <c r="V886" s="91"/>
      <c r="W886" s="91"/>
      <c r="X886" s="91"/>
      <c r="Y886" s="91"/>
      <c r="Z886" s="91"/>
    </row>
    <row r="887" spans="1:26" ht="15.75" customHeight="1" x14ac:dyDescent="0.45">
      <c r="A887" s="91"/>
      <c r="B887" s="91"/>
      <c r="C887" s="91"/>
      <c r="D887" s="93"/>
      <c r="E887" s="92"/>
      <c r="F887" s="91"/>
      <c r="G887" s="91"/>
      <c r="H887" s="91"/>
      <c r="I887" s="91"/>
      <c r="J887" s="91"/>
      <c r="K887" s="91"/>
      <c r="L887" s="91"/>
      <c r="M887" s="91"/>
      <c r="N887" s="91"/>
      <c r="O887" s="91"/>
      <c r="P887" s="91"/>
      <c r="Q887" s="91"/>
      <c r="R887" s="91"/>
      <c r="S887" s="91"/>
      <c r="T887" s="91"/>
      <c r="U887" s="91"/>
      <c r="V887" s="91"/>
      <c r="W887" s="91"/>
      <c r="X887" s="91"/>
      <c r="Y887" s="91"/>
      <c r="Z887" s="91"/>
    </row>
    <row r="888" spans="1:26" ht="15.75" customHeight="1" x14ac:dyDescent="0.45">
      <c r="A888" s="91"/>
      <c r="B888" s="91"/>
      <c r="C888" s="91"/>
      <c r="D888" s="93"/>
      <c r="E888" s="92"/>
      <c r="F888" s="91"/>
      <c r="G888" s="91"/>
      <c r="H888" s="91"/>
      <c r="I888" s="91"/>
      <c r="J888" s="91"/>
      <c r="K888" s="91"/>
      <c r="L888" s="91"/>
      <c r="M888" s="91"/>
      <c r="N888" s="91"/>
      <c r="O888" s="91"/>
      <c r="P888" s="91"/>
      <c r="Q888" s="91"/>
      <c r="R888" s="91"/>
      <c r="S888" s="91"/>
      <c r="T888" s="91"/>
      <c r="U888" s="91"/>
      <c r="V888" s="91"/>
      <c r="W888" s="91"/>
      <c r="X888" s="91"/>
      <c r="Y888" s="91"/>
      <c r="Z888" s="91"/>
    </row>
    <row r="889" spans="1:26" ht="15.75" customHeight="1" x14ac:dyDescent="0.45">
      <c r="A889" s="91"/>
      <c r="B889" s="91"/>
      <c r="C889" s="91"/>
      <c r="D889" s="93"/>
      <c r="E889" s="92"/>
      <c r="F889" s="91"/>
      <c r="G889" s="91"/>
      <c r="H889" s="91"/>
      <c r="I889" s="91"/>
      <c r="J889" s="91"/>
      <c r="K889" s="91"/>
      <c r="L889" s="91"/>
      <c r="M889" s="91"/>
      <c r="N889" s="91"/>
      <c r="O889" s="91"/>
      <c r="P889" s="91"/>
      <c r="Q889" s="91"/>
      <c r="R889" s="91"/>
      <c r="S889" s="91"/>
      <c r="T889" s="91"/>
      <c r="U889" s="91"/>
      <c r="V889" s="91"/>
      <c r="W889" s="91"/>
      <c r="X889" s="91"/>
      <c r="Y889" s="91"/>
      <c r="Z889" s="91"/>
    </row>
    <row r="890" spans="1:26" ht="15.75" customHeight="1" x14ac:dyDescent="0.45">
      <c r="A890" s="91"/>
      <c r="B890" s="91"/>
      <c r="C890" s="91"/>
      <c r="D890" s="93"/>
      <c r="E890" s="92"/>
      <c r="F890" s="91"/>
      <c r="G890" s="91"/>
      <c r="H890" s="91"/>
      <c r="I890" s="91"/>
      <c r="J890" s="91"/>
      <c r="K890" s="91"/>
      <c r="L890" s="91"/>
      <c r="M890" s="91"/>
      <c r="N890" s="91"/>
      <c r="O890" s="91"/>
      <c r="P890" s="91"/>
      <c r="Q890" s="91"/>
      <c r="R890" s="91"/>
      <c r="S890" s="91"/>
      <c r="T890" s="91"/>
      <c r="U890" s="91"/>
      <c r="V890" s="91"/>
      <c r="W890" s="91"/>
      <c r="X890" s="91"/>
      <c r="Y890" s="91"/>
      <c r="Z890" s="91"/>
    </row>
    <row r="891" spans="1:26" ht="15.75" customHeight="1" x14ac:dyDescent="0.45">
      <c r="A891" s="91"/>
      <c r="B891" s="91"/>
      <c r="C891" s="91"/>
      <c r="D891" s="93"/>
      <c r="E891" s="92"/>
      <c r="F891" s="91"/>
      <c r="G891" s="91"/>
      <c r="H891" s="91"/>
      <c r="I891" s="91"/>
      <c r="J891" s="91"/>
      <c r="K891" s="91"/>
      <c r="L891" s="91"/>
      <c r="M891" s="91"/>
      <c r="N891" s="91"/>
      <c r="O891" s="91"/>
      <c r="P891" s="91"/>
      <c r="Q891" s="91"/>
      <c r="R891" s="91"/>
      <c r="S891" s="91"/>
      <c r="T891" s="91"/>
      <c r="U891" s="91"/>
      <c r="V891" s="91"/>
      <c r="W891" s="91"/>
      <c r="X891" s="91"/>
      <c r="Y891" s="91"/>
      <c r="Z891" s="91"/>
    </row>
    <row r="892" spans="1:26" ht="15.75" customHeight="1" x14ac:dyDescent="0.45">
      <c r="A892" s="91"/>
      <c r="B892" s="91"/>
      <c r="C892" s="91"/>
      <c r="D892" s="93"/>
      <c r="E892" s="92"/>
      <c r="F892" s="91"/>
      <c r="G892" s="91"/>
      <c r="H892" s="91"/>
      <c r="I892" s="91"/>
      <c r="J892" s="91"/>
      <c r="K892" s="91"/>
      <c r="L892" s="91"/>
      <c r="M892" s="91"/>
      <c r="N892" s="91"/>
      <c r="O892" s="91"/>
      <c r="P892" s="91"/>
      <c r="Q892" s="91"/>
      <c r="R892" s="91"/>
      <c r="S892" s="91"/>
      <c r="T892" s="91"/>
      <c r="U892" s="91"/>
      <c r="V892" s="91"/>
      <c r="W892" s="91"/>
      <c r="X892" s="91"/>
      <c r="Y892" s="91"/>
      <c r="Z892" s="91"/>
    </row>
    <row r="893" spans="1:26" ht="15.75" customHeight="1" x14ac:dyDescent="0.45">
      <c r="A893" s="91"/>
      <c r="B893" s="91"/>
      <c r="C893" s="91"/>
      <c r="D893" s="93"/>
      <c r="E893" s="92"/>
      <c r="F893" s="91"/>
      <c r="G893" s="91"/>
      <c r="H893" s="91"/>
      <c r="I893" s="91"/>
      <c r="J893" s="91"/>
      <c r="K893" s="91"/>
      <c r="L893" s="91"/>
      <c r="M893" s="91"/>
      <c r="N893" s="91"/>
      <c r="O893" s="91"/>
      <c r="P893" s="91"/>
      <c r="Q893" s="91"/>
      <c r="R893" s="91"/>
      <c r="S893" s="91"/>
      <c r="T893" s="91"/>
      <c r="U893" s="91"/>
      <c r="V893" s="91"/>
      <c r="W893" s="91"/>
      <c r="X893" s="91"/>
      <c r="Y893" s="91"/>
      <c r="Z893" s="91"/>
    </row>
    <row r="894" spans="1:26" ht="15.75" customHeight="1" x14ac:dyDescent="0.45">
      <c r="A894" s="91"/>
      <c r="B894" s="91"/>
      <c r="C894" s="91"/>
      <c r="D894" s="93"/>
      <c r="E894" s="92"/>
      <c r="F894" s="91"/>
      <c r="G894" s="91"/>
      <c r="H894" s="91"/>
      <c r="I894" s="91"/>
      <c r="J894" s="91"/>
      <c r="K894" s="91"/>
      <c r="L894" s="91"/>
      <c r="M894" s="91"/>
      <c r="N894" s="91"/>
      <c r="O894" s="91"/>
      <c r="P894" s="91"/>
      <c r="Q894" s="91"/>
      <c r="R894" s="91"/>
      <c r="S894" s="91"/>
      <c r="T894" s="91"/>
      <c r="U894" s="91"/>
      <c r="V894" s="91"/>
      <c r="W894" s="91"/>
      <c r="X894" s="91"/>
      <c r="Y894" s="91"/>
      <c r="Z894" s="91"/>
    </row>
    <row r="895" spans="1:26" ht="15.75" customHeight="1" x14ac:dyDescent="0.45">
      <c r="A895" s="91"/>
      <c r="B895" s="91"/>
      <c r="C895" s="91"/>
      <c r="D895" s="93"/>
      <c r="E895" s="92"/>
      <c r="F895" s="91"/>
      <c r="G895" s="91"/>
      <c r="H895" s="91"/>
      <c r="I895" s="91"/>
      <c r="J895" s="91"/>
      <c r="K895" s="91"/>
      <c r="L895" s="91"/>
      <c r="M895" s="91"/>
      <c r="N895" s="91"/>
      <c r="O895" s="91"/>
      <c r="P895" s="91"/>
      <c r="Q895" s="91"/>
      <c r="R895" s="91"/>
      <c r="S895" s="91"/>
      <c r="T895" s="91"/>
      <c r="U895" s="91"/>
      <c r="V895" s="91"/>
      <c r="W895" s="91"/>
      <c r="X895" s="91"/>
      <c r="Y895" s="91"/>
      <c r="Z895" s="91"/>
    </row>
    <row r="896" spans="1:26" ht="15.75" customHeight="1" x14ac:dyDescent="0.45">
      <c r="A896" s="91"/>
      <c r="B896" s="91"/>
      <c r="C896" s="91"/>
      <c r="D896" s="93"/>
      <c r="E896" s="92"/>
      <c r="F896" s="91"/>
      <c r="G896" s="91"/>
      <c r="H896" s="91"/>
      <c r="I896" s="91"/>
      <c r="J896" s="91"/>
      <c r="K896" s="91"/>
      <c r="L896" s="91"/>
      <c r="M896" s="91"/>
      <c r="N896" s="91"/>
      <c r="O896" s="91"/>
      <c r="P896" s="91"/>
      <c r="Q896" s="91"/>
      <c r="R896" s="91"/>
      <c r="S896" s="91"/>
      <c r="T896" s="91"/>
      <c r="U896" s="91"/>
      <c r="V896" s="91"/>
      <c r="W896" s="91"/>
      <c r="X896" s="91"/>
      <c r="Y896" s="91"/>
      <c r="Z896" s="91"/>
    </row>
    <row r="897" spans="1:26" ht="15.75" customHeight="1" x14ac:dyDescent="0.45">
      <c r="A897" s="91"/>
      <c r="B897" s="91"/>
      <c r="C897" s="91"/>
      <c r="D897" s="93"/>
      <c r="E897" s="92"/>
      <c r="F897" s="91"/>
      <c r="G897" s="91"/>
      <c r="H897" s="91"/>
      <c r="I897" s="91"/>
      <c r="J897" s="91"/>
      <c r="K897" s="91"/>
      <c r="L897" s="91"/>
      <c r="M897" s="91"/>
      <c r="N897" s="91"/>
      <c r="O897" s="91"/>
      <c r="P897" s="91"/>
      <c r="Q897" s="91"/>
      <c r="R897" s="91"/>
      <c r="S897" s="91"/>
      <c r="T897" s="91"/>
      <c r="U897" s="91"/>
      <c r="V897" s="91"/>
      <c r="W897" s="91"/>
      <c r="X897" s="91"/>
      <c r="Y897" s="91"/>
      <c r="Z897" s="91"/>
    </row>
    <row r="898" spans="1:26" ht="15.75" customHeight="1" x14ac:dyDescent="0.45">
      <c r="A898" s="91"/>
      <c r="B898" s="91"/>
      <c r="C898" s="91"/>
      <c r="D898" s="93"/>
      <c r="E898" s="92"/>
      <c r="F898" s="91"/>
      <c r="G898" s="91"/>
      <c r="H898" s="91"/>
      <c r="I898" s="91"/>
      <c r="J898" s="91"/>
      <c r="K898" s="91"/>
      <c r="L898" s="91"/>
      <c r="M898" s="91"/>
      <c r="N898" s="91"/>
      <c r="O898" s="91"/>
      <c r="P898" s="91"/>
      <c r="Q898" s="91"/>
      <c r="R898" s="91"/>
      <c r="S898" s="91"/>
      <c r="T898" s="91"/>
      <c r="U898" s="91"/>
      <c r="V898" s="91"/>
      <c r="W898" s="91"/>
      <c r="X898" s="91"/>
      <c r="Y898" s="91"/>
      <c r="Z898" s="91"/>
    </row>
    <row r="899" spans="1:26" ht="15.75" customHeight="1" x14ac:dyDescent="0.45">
      <c r="A899" s="91"/>
      <c r="B899" s="91"/>
      <c r="C899" s="91"/>
      <c r="D899" s="93"/>
      <c r="E899" s="92"/>
      <c r="F899" s="91"/>
      <c r="G899" s="91"/>
      <c r="H899" s="91"/>
      <c r="I899" s="91"/>
      <c r="J899" s="91"/>
      <c r="K899" s="91"/>
      <c r="L899" s="91"/>
      <c r="M899" s="91"/>
      <c r="N899" s="91"/>
      <c r="O899" s="91"/>
      <c r="P899" s="91"/>
      <c r="Q899" s="91"/>
      <c r="R899" s="91"/>
      <c r="S899" s="91"/>
      <c r="T899" s="91"/>
      <c r="U899" s="91"/>
      <c r="V899" s="91"/>
      <c r="W899" s="91"/>
      <c r="X899" s="91"/>
      <c r="Y899" s="91"/>
      <c r="Z899" s="91"/>
    </row>
    <row r="900" spans="1:26" ht="15.75" customHeight="1" x14ac:dyDescent="0.45">
      <c r="A900" s="91"/>
      <c r="B900" s="91"/>
      <c r="C900" s="91"/>
      <c r="D900" s="93"/>
      <c r="E900" s="92"/>
      <c r="F900" s="91"/>
      <c r="G900" s="91"/>
      <c r="H900" s="91"/>
      <c r="I900" s="91"/>
      <c r="J900" s="91"/>
      <c r="K900" s="91"/>
      <c r="L900" s="91"/>
      <c r="M900" s="91"/>
      <c r="N900" s="91"/>
      <c r="O900" s="91"/>
      <c r="P900" s="91"/>
      <c r="Q900" s="91"/>
      <c r="R900" s="91"/>
      <c r="S900" s="91"/>
      <c r="T900" s="91"/>
      <c r="U900" s="91"/>
      <c r="V900" s="91"/>
      <c r="W900" s="91"/>
      <c r="X900" s="91"/>
      <c r="Y900" s="91"/>
      <c r="Z900" s="91"/>
    </row>
    <row r="901" spans="1:26" ht="15.75" customHeight="1" x14ac:dyDescent="0.45">
      <c r="A901" s="91"/>
      <c r="B901" s="91"/>
      <c r="C901" s="91"/>
      <c r="D901" s="93"/>
      <c r="E901" s="92"/>
      <c r="F901" s="91"/>
      <c r="G901" s="91"/>
      <c r="H901" s="91"/>
      <c r="I901" s="91"/>
      <c r="J901" s="91"/>
      <c r="K901" s="91"/>
      <c r="L901" s="91"/>
      <c r="M901" s="91"/>
      <c r="N901" s="91"/>
      <c r="O901" s="91"/>
      <c r="P901" s="91"/>
      <c r="Q901" s="91"/>
      <c r="R901" s="91"/>
      <c r="S901" s="91"/>
      <c r="T901" s="91"/>
      <c r="U901" s="91"/>
      <c r="V901" s="91"/>
      <c r="W901" s="91"/>
      <c r="X901" s="91"/>
      <c r="Y901" s="91"/>
      <c r="Z901" s="91"/>
    </row>
    <row r="902" spans="1:26" ht="15.75" customHeight="1" x14ac:dyDescent="0.45">
      <c r="A902" s="91"/>
      <c r="B902" s="91"/>
      <c r="C902" s="91"/>
      <c r="D902" s="93"/>
      <c r="E902" s="92"/>
      <c r="F902" s="91"/>
      <c r="G902" s="91"/>
      <c r="H902" s="91"/>
      <c r="I902" s="91"/>
      <c r="J902" s="91"/>
      <c r="K902" s="91"/>
      <c r="L902" s="91"/>
      <c r="M902" s="91"/>
      <c r="N902" s="91"/>
      <c r="O902" s="91"/>
      <c r="P902" s="91"/>
      <c r="Q902" s="91"/>
      <c r="R902" s="91"/>
      <c r="S902" s="91"/>
      <c r="T902" s="91"/>
      <c r="U902" s="91"/>
      <c r="V902" s="91"/>
      <c r="W902" s="91"/>
      <c r="X902" s="91"/>
      <c r="Y902" s="91"/>
      <c r="Z902" s="91"/>
    </row>
    <row r="903" spans="1:26" ht="15.75" customHeight="1" x14ac:dyDescent="0.45">
      <c r="A903" s="91"/>
      <c r="B903" s="91"/>
      <c r="C903" s="91"/>
      <c r="D903" s="93"/>
      <c r="E903" s="92"/>
      <c r="F903" s="91"/>
      <c r="G903" s="91"/>
      <c r="H903" s="91"/>
      <c r="I903" s="91"/>
      <c r="J903" s="91"/>
      <c r="K903" s="91"/>
      <c r="L903" s="91"/>
      <c r="M903" s="91"/>
      <c r="N903" s="91"/>
      <c r="O903" s="91"/>
      <c r="P903" s="91"/>
      <c r="Q903" s="91"/>
      <c r="R903" s="91"/>
      <c r="S903" s="91"/>
      <c r="T903" s="91"/>
      <c r="U903" s="91"/>
      <c r="V903" s="91"/>
      <c r="W903" s="91"/>
      <c r="X903" s="91"/>
      <c r="Y903" s="91"/>
      <c r="Z903" s="91"/>
    </row>
    <row r="904" spans="1:26" ht="15.75" customHeight="1" x14ac:dyDescent="0.45">
      <c r="A904" s="91"/>
      <c r="B904" s="91"/>
      <c r="C904" s="91"/>
      <c r="D904" s="93"/>
      <c r="E904" s="92"/>
      <c r="F904" s="91"/>
      <c r="G904" s="91"/>
      <c r="H904" s="91"/>
      <c r="I904" s="91"/>
      <c r="J904" s="91"/>
      <c r="K904" s="91"/>
      <c r="L904" s="91"/>
      <c r="M904" s="91"/>
      <c r="N904" s="91"/>
      <c r="O904" s="91"/>
      <c r="P904" s="91"/>
      <c r="Q904" s="91"/>
      <c r="R904" s="91"/>
      <c r="S904" s="91"/>
      <c r="T904" s="91"/>
      <c r="U904" s="91"/>
      <c r="V904" s="91"/>
      <c r="W904" s="91"/>
      <c r="X904" s="91"/>
      <c r="Y904" s="91"/>
      <c r="Z904" s="91"/>
    </row>
    <row r="905" spans="1:26" ht="15.75" customHeight="1" x14ac:dyDescent="0.45">
      <c r="A905" s="91"/>
      <c r="B905" s="91"/>
      <c r="C905" s="91"/>
      <c r="D905" s="93"/>
      <c r="E905" s="92"/>
      <c r="F905" s="91"/>
      <c r="G905" s="91"/>
      <c r="H905" s="91"/>
      <c r="I905" s="91"/>
      <c r="J905" s="91"/>
      <c r="K905" s="91"/>
      <c r="L905" s="91"/>
      <c r="M905" s="91"/>
      <c r="N905" s="91"/>
      <c r="O905" s="91"/>
      <c r="P905" s="91"/>
      <c r="Q905" s="91"/>
      <c r="R905" s="91"/>
      <c r="S905" s="91"/>
      <c r="T905" s="91"/>
      <c r="U905" s="91"/>
      <c r="V905" s="91"/>
      <c r="W905" s="91"/>
      <c r="X905" s="91"/>
      <c r="Y905" s="91"/>
      <c r="Z905" s="91"/>
    </row>
    <row r="906" spans="1:26" ht="15.75" customHeight="1" x14ac:dyDescent="0.45">
      <c r="A906" s="91"/>
      <c r="B906" s="91"/>
      <c r="C906" s="91"/>
      <c r="D906" s="93"/>
      <c r="E906" s="92"/>
      <c r="F906" s="91"/>
      <c r="G906" s="91"/>
      <c r="H906" s="91"/>
      <c r="I906" s="91"/>
      <c r="J906" s="91"/>
      <c r="K906" s="91"/>
      <c r="L906" s="91"/>
      <c r="M906" s="91"/>
      <c r="N906" s="91"/>
      <c r="O906" s="91"/>
      <c r="P906" s="91"/>
      <c r="Q906" s="91"/>
      <c r="R906" s="91"/>
      <c r="S906" s="91"/>
      <c r="T906" s="91"/>
      <c r="U906" s="91"/>
      <c r="V906" s="91"/>
      <c r="W906" s="91"/>
      <c r="X906" s="91"/>
      <c r="Y906" s="91"/>
      <c r="Z906" s="91"/>
    </row>
    <row r="907" spans="1:26" ht="15.75" customHeight="1" x14ac:dyDescent="0.45">
      <c r="A907" s="91"/>
      <c r="B907" s="91"/>
      <c r="C907" s="91"/>
      <c r="D907" s="93"/>
      <c r="E907" s="92"/>
      <c r="F907" s="91"/>
      <c r="G907" s="91"/>
      <c r="H907" s="91"/>
      <c r="I907" s="91"/>
      <c r="J907" s="91"/>
      <c r="K907" s="91"/>
      <c r="L907" s="91"/>
      <c r="M907" s="91"/>
      <c r="N907" s="91"/>
      <c r="O907" s="91"/>
      <c r="P907" s="91"/>
      <c r="Q907" s="91"/>
      <c r="R907" s="91"/>
      <c r="S907" s="91"/>
      <c r="T907" s="91"/>
      <c r="U907" s="91"/>
      <c r="V907" s="91"/>
      <c r="W907" s="91"/>
      <c r="X907" s="91"/>
      <c r="Y907" s="91"/>
      <c r="Z907" s="91"/>
    </row>
    <row r="908" spans="1:26" ht="15.75" customHeight="1" x14ac:dyDescent="0.45">
      <c r="A908" s="91"/>
      <c r="B908" s="91"/>
      <c r="C908" s="91"/>
      <c r="D908" s="93"/>
      <c r="E908" s="92"/>
      <c r="F908" s="91"/>
      <c r="G908" s="91"/>
      <c r="H908" s="91"/>
      <c r="I908" s="91"/>
      <c r="J908" s="91"/>
      <c r="K908" s="91"/>
      <c r="L908" s="91"/>
      <c r="M908" s="91"/>
      <c r="N908" s="91"/>
      <c r="O908" s="91"/>
      <c r="P908" s="91"/>
      <c r="Q908" s="91"/>
      <c r="R908" s="91"/>
      <c r="S908" s="91"/>
      <c r="T908" s="91"/>
      <c r="U908" s="91"/>
      <c r="V908" s="91"/>
      <c r="W908" s="91"/>
      <c r="X908" s="91"/>
      <c r="Y908" s="91"/>
      <c r="Z908" s="91"/>
    </row>
    <row r="909" spans="1:26" ht="15.75" customHeight="1" x14ac:dyDescent="0.45">
      <c r="A909" s="91"/>
      <c r="B909" s="91"/>
      <c r="C909" s="91"/>
      <c r="D909" s="93"/>
      <c r="E909" s="92"/>
      <c r="F909" s="91"/>
      <c r="G909" s="91"/>
      <c r="H909" s="91"/>
      <c r="I909" s="91"/>
      <c r="J909" s="91"/>
      <c r="K909" s="91"/>
      <c r="L909" s="91"/>
      <c r="M909" s="91"/>
      <c r="N909" s="91"/>
      <c r="O909" s="91"/>
      <c r="P909" s="91"/>
      <c r="Q909" s="91"/>
      <c r="R909" s="91"/>
      <c r="S909" s="91"/>
      <c r="T909" s="91"/>
      <c r="U909" s="91"/>
      <c r="V909" s="91"/>
      <c r="W909" s="91"/>
      <c r="X909" s="91"/>
      <c r="Y909" s="91"/>
      <c r="Z909" s="91"/>
    </row>
    <row r="910" spans="1:26" ht="15.75" customHeight="1" x14ac:dyDescent="0.45">
      <c r="A910" s="91"/>
      <c r="B910" s="91"/>
      <c r="C910" s="91"/>
      <c r="D910" s="93"/>
      <c r="E910" s="92"/>
      <c r="F910" s="91"/>
      <c r="G910" s="91"/>
      <c r="H910" s="91"/>
      <c r="I910" s="91"/>
      <c r="J910" s="91"/>
      <c r="K910" s="91"/>
      <c r="L910" s="91"/>
      <c r="M910" s="91"/>
      <c r="N910" s="91"/>
      <c r="O910" s="91"/>
      <c r="P910" s="91"/>
      <c r="Q910" s="91"/>
      <c r="R910" s="91"/>
      <c r="S910" s="91"/>
      <c r="T910" s="91"/>
      <c r="U910" s="91"/>
      <c r="V910" s="91"/>
      <c r="W910" s="91"/>
      <c r="X910" s="91"/>
      <c r="Y910" s="91"/>
      <c r="Z910" s="91"/>
    </row>
    <row r="911" spans="1:26" ht="15.75" customHeight="1" x14ac:dyDescent="0.45">
      <c r="A911" s="91"/>
      <c r="B911" s="91"/>
      <c r="C911" s="91"/>
      <c r="D911" s="93"/>
      <c r="E911" s="92"/>
      <c r="F911" s="91"/>
      <c r="G911" s="91"/>
      <c r="H911" s="91"/>
      <c r="I911" s="91"/>
      <c r="J911" s="91"/>
      <c r="K911" s="91"/>
      <c r="L911" s="91"/>
      <c r="M911" s="91"/>
      <c r="N911" s="91"/>
      <c r="O911" s="91"/>
      <c r="P911" s="91"/>
      <c r="Q911" s="91"/>
      <c r="R911" s="91"/>
      <c r="S911" s="91"/>
      <c r="T911" s="91"/>
      <c r="U911" s="91"/>
      <c r="V911" s="91"/>
      <c r="W911" s="91"/>
      <c r="X911" s="91"/>
      <c r="Y911" s="91"/>
      <c r="Z911" s="91"/>
    </row>
    <row r="912" spans="1:26" ht="15.75" customHeight="1" x14ac:dyDescent="0.45">
      <c r="A912" s="91"/>
      <c r="B912" s="91"/>
      <c r="C912" s="91"/>
      <c r="D912" s="93"/>
      <c r="E912" s="92"/>
      <c r="F912" s="91"/>
      <c r="G912" s="91"/>
      <c r="H912" s="91"/>
      <c r="I912" s="91"/>
      <c r="J912" s="91"/>
      <c r="K912" s="91"/>
      <c r="L912" s="91"/>
      <c r="M912" s="91"/>
      <c r="N912" s="91"/>
      <c r="O912" s="91"/>
      <c r="P912" s="91"/>
      <c r="Q912" s="91"/>
      <c r="R912" s="91"/>
      <c r="S912" s="91"/>
      <c r="T912" s="91"/>
      <c r="U912" s="91"/>
      <c r="V912" s="91"/>
      <c r="W912" s="91"/>
      <c r="X912" s="91"/>
      <c r="Y912" s="91"/>
      <c r="Z912" s="91"/>
    </row>
    <row r="913" spans="1:26" ht="15.75" customHeight="1" x14ac:dyDescent="0.45">
      <c r="A913" s="91"/>
      <c r="B913" s="91"/>
      <c r="C913" s="91"/>
      <c r="D913" s="93"/>
      <c r="E913" s="92"/>
      <c r="F913" s="91"/>
      <c r="G913" s="91"/>
      <c r="H913" s="91"/>
      <c r="I913" s="91"/>
      <c r="J913" s="91"/>
      <c r="K913" s="91"/>
      <c r="L913" s="91"/>
      <c r="M913" s="91"/>
      <c r="N913" s="91"/>
      <c r="O913" s="91"/>
      <c r="P913" s="91"/>
      <c r="Q913" s="91"/>
      <c r="R913" s="91"/>
      <c r="S913" s="91"/>
      <c r="T913" s="91"/>
      <c r="U913" s="91"/>
      <c r="V913" s="91"/>
      <c r="W913" s="91"/>
      <c r="X913" s="91"/>
      <c r="Y913" s="91"/>
      <c r="Z913" s="91"/>
    </row>
    <row r="914" spans="1:26" ht="15.75" customHeight="1" x14ac:dyDescent="0.45">
      <c r="A914" s="91"/>
      <c r="B914" s="91"/>
      <c r="C914" s="91"/>
      <c r="D914" s="93"/>
      <c r="E914" s="92"/>
      <c r="F914" s="91"/>
      <c r="G914" s="91"/>
      <c r="H914" s="91"/>
      <c r="I914" s="91"/>
      <c r="J914" s="91"/>
      <c r="K914" s="91"/>
      <c r="L914" s="91"/>
      <c r="M914" s="91"/>
      <c r="N914" s="91"/>
      <c r="O914" s="91"/>
      <c r="P914" s="91"/>
      <c r="Q914" s="91"/>
      <c r="R914" s="91"/>
      <c r="S914" s="91"/>
      <c r="T914" s="91"/>
      <c r="U914" s="91"/>
      <c r="V914" s="91"/>
      <c r="W914" s="91"/>
      <c r="X914" s="91"/>
      <c r="Y914" s="91"/>
      <c r="Z914" s="91"/>
    </row>
    <row r="915" spans="1:26" ht="15.75" customHeight="1" x14ac:dyDescent="0.45">
      <c r="A915" s="91"/>
      <c r="B915" s="91"/>
      <c r="C915" s="91"/>
      <c r="D915" s="93"/>
      <c r="E915" s="92"/>
      <c r="F915" s="91"/>
      <c r="G915" s="91"/>
      <c r="H915" s="91"/>
      <c r="I915" s="91"/>
      <c r="J915" s="91"/>
      <c r="K915" s="91"/>
      <c r="L915" s="91"/>
      <c r="M915" s="91"/>
      <c r="N915" s="91"/>
      <c r="O915" s="91"/>
      <c r="P915" s="91"/>
      <c r="Q915" s="91"/>
      <c r="R915" s="91"/>
      <c r="S915" s="91"/>
      <c r="T915" s="91"/>
      <c r="U915" s="91"/>
      <c r="V915" s="91"/>
      <c r="W915" s="91"/>
      <c r="X915" s="91"/>
      <c r="Y915" s="91"/>
      <c r="Z915" s="91"/>
    </row>
    <row r="916" spans="1:26" ht="15.75" customHeight="1" x14ac:dyDescent="0.45">
      <c r="A916" s="91"/>
      <c r="B916" s="91"/>
      <c r="C916" s="91"/>
      <c r="D916" s="93"/>
      <c r="E916" s="92"/>
      <c r="F916" s="91"/>
      <c r="G916" s="91"/>
      <c r="H916" s="91"/>
      <c r="I916" s="91"/>
      <c r="J916" s="91"/>
      <c r="K916" s="91"/>
      <c r="L916" s="91"/>
      <c r="M916" s="91"/>
      <c r="N916" s="91"/>
      <c r="O916" s="91"/>
      <c r="P916" s="91"/>
      <c r="Q916" s="91"/>
      <c r="R916" s="91"/>
      <c r="S916" s="91"/>
      <c r="T916" s="91"/>
      <c r="U916" s="91"/>
      <c r="V916" s="91"/>
      <c r="W916" s="91"/>
      <c r="X916" s="91"/>
      <c r="Y916" s="91"/>
      <c r="Z916" s="91"/>
    </row>
    <row r="917" spans="1:26" ht="15.75" customHeight="1" x14ac:dyDescent="0.45">
      <c r="A917" s="91"/>
      <c r="B917" s="91"/>
      <c r="C917" s="91"/>
      <c r="D917" s="93"/>
      <c r="E917" s="92"/>
      <c r="F917" s="91"/>
      <c r="G917" s="91"/>
      <c r="H917" s="91"/>
      <c r="I917" s="91"/>
      <c r="J917" s="91"/>
      <c r="K917" s="91"/>
      <c r="L917" s="91"/>
      <c r="M917" s="91"/>
      <c r="N917" s="91"/>
      <c r="O917" s="91"/>
      <c r="P917" s="91"/>
      <c r="Q917" s="91"/>
      <c r="R917" s="91"/>
      <c r="S917" s="91"/>
      <c r="T917" s="91"/>
      <c r="U917" s="91"/>
      <c r="V917" s="91"/>
      <c r="W917" s="91"/>
      <c r="X917" s="91"/>
      <c r="Y917" s="91"/>
      <c r="Z917" s="91"/>
    </row>
    <row r="918" spans="1:26" ht="15.75" customHeight="1" x14ac:dyDescent="0.45">
      <c r="A918" s="91"/>
      <c r="B918" s="91"/>
      <c r="C918" s="91"/>
      <c r="D918" s="93"/>
      <c r="E918" s="92"/>
      <c r="F918" s="91"/>
      <c r="G918" s="91"/>
      <c r="H918" s="91"/>
      <c r="I918" s="91"/>
      <c r="J918" s="91"/>
      <c r="K918" s="91"/>
      <c r="L918" s="91"/>
      <c r="M918" s="91"/>
      <c r="N918" s="91"/>
      <c r="O918" s="91"/>
      <c r="P918" s="91"/>
      <c r="Q918" s="91"/>
      <c r="R918" s="91"/>
      <c r="S918" s="91"/>
      <c r="T918" s="91"/>
      <c r="U918" s="91"/>
      <c r="V918" s="91"/>
      <c r="W918" s="91"/>
      <c r="X918" s="91"/>
      <c r="Y918" s="91"/>
      <c r="Z918" s="91"/>
    </row>
    <row r="919" spans="1:26" ht="15.75" customHeight="1" x14ac:dyDescent="0.45">
      <c r="A919" s="91"/>
      <c r="B919" s="91"/>
      <c r="C919" s="91"/>
      <c r="D919" s="93"/>
      <c r="E919" s="92"/>
      <c r="F919" s="91"/>
      <c r="G919" s="91"/>
      <c r="H919" s="91"/>
      <c r="I919" s="91"/>
      <c r="J919" s="91"/>
      <c r="K919" s="91"/>
      <c r="L919" s="91"/>
      <c r="M919" s="91"/>
      <c r="N919" s="91"/>
      <c r="O919" s="91"/>
      <c r="P919" s="91"/>
      <c r="Q919" s="91"/>
      <c r="R919" s="91"/>
      <c r="S919" s="91"/>
      <c r="T919" s="91"/>
      <c r="U919" s="91"/>
      <c r="V919" s="91"/>
      <c r="W919" s="91"/>
      <c r="X919" s="91"/>
      <c r="Y919" s="91"/>
      <c r="Z919" s="91"/>
    </row>
    <row r="920" spans="1:26" ht="15.75" customHeight="1" x14ac:dyDescent="0.45">
      <c r="A920" s="91"/>
      <c r="B920" s="91"/>
      <c r="C920" s="91"/>
      <c r="D920" s="93"/>
      <c r="E920" s="92"/>
      <c r="F920" s="91"/>
      <c r="G920" s="91"/>
      <c r="H920" s="91"/>
      <c r="I920" s="91"/>
      <c r="J920" s="91"/>
      <c r="K920" s="91"/>
      <c r="L920" s="91"/>
      <c r="M920" s="91"/>
      <c r="N920" s="91"/>
      <c r="O920" s="91"/>
      <c r="P920" s="91"/>
      <c r="Q920" s="91"/>
      <c r="R920" s="91"/>
      <c r="S920" s="91"/>
      <c r="T920" s="91"/>
      <c r="U920" s="91"/>
      <c r="V920" s="91"/>
      <c r="W920" s="91"/>
      <c r="X920" s="91"/>
      <c r="Y920" s="91"/>
      <c r="Z920" s="91"/>
    </row>
    <row r="921" spans="1:26" ht="15.75" customHeight="1" x14ac:dyDescent="0.45">
      <c r="A921" s="91"/>
      <c r="B921" s="91"/>
      <c r="C921" s="91"/>
      <c r="D921" s="93"/>
      <c r="E921" s="92"/>
      <c r="F921" s="91"/>
      <c r="G921" s="91"/>
      <c r="H921" s="91"/>
      <c r="I921" s="91"/>
      <c r="J921" s="91"/>
      <c r="K921" s="91"/>
      <c r="L921" s="91"/>
      <c r="M921" s="91"/>
      <c r="N921" s="91"/>
      <c r="O921" s="91"/>
      <c r="P921" s="91"/>
      <c r="Q921" s="91"/>
      <c r="R921" s="91"/>
      <c r="S921" s="91"/>
      <c r="T921" s="91"/>
      <c r="U921" s="91"/>
      <c r="V921" s="91"/>
      <c r="W921" s="91"/>
      <c r="X921" s="91"/>
      <c r="Y921" s="91"/>
      <c r="Z921" s="91"/>
    </row>
    <row r="922" spans="1:26" ht="15.75" customHeight="1" x14ac:dyDescent="0.45">
      <c r="A922" s="91"/>
      <c r="B922" s="91"/>
      <c r="C922" s="91"/>
      <c r="D922" s="93"/>
      <c r="E922" s="92"/>
      <c r="F922" s="91"/>
      <c r="G922" s="91"/>
      <c r="H922" s="91"/>
      <c r="I922" s="91"/>
      <c r="J922" s="91"/>
      <c r="K922" s="91"/>
      <c r="L922" s="91"/>
      <c r="M922" s="91"/>
      <c r="N922" s="91"/>
      <c r="O922" s="91"/>
      <c r="P922" s="91"/>
      <c r="Q922" s="91"/>
      <c r="R922" s="91"/>
      <c r="S922" s="91"/>
      <c r="T922" s="91"/>
      <c r="U922" s="91"/>
      <c r="V922" s="91"/>
      <c r="W922" s="91"/>
      <c r="X922" s="91"/>
      <c r="Y922" s="91"/>
      <c r="Z922" s="91"/>
    </row>
    <row r="923" spans="1:26" ht="15.75" customHeight="1" x14ac:dyDescent="0.45">
      <c r="A923" s="91"/>
      <c r="B923" s="91"/>
      <c r="C923" s="91"/>
      <c r="D923" s="93"/>
      <c r="E923" s="92"/>
      <c r="F923" s="91"/>
      <c r="G923" s="91"/>
      <c r="H923" s="91"/>
      <c r="I923" s="91"/>
      <c r="J923" s="91"/>
      <c r="K923" s="91"/>
      <c r="L923" s="91"/>
      <c r="M923" s="91"/>
      <c r="N923" s="91"/>
      <c r="O923" s="91"/>
      <c r="P923" s="91"/>
      <c r="Q923" s="91"/>
      <c r="R923" s="91"/>
      <c r="S923" s="91"/>
      <c r="T923" s="91"/>
      <c r="U923" s="91"/>
      <c r="V923" s="91"/>
      <c r="W923" s="91"/>
      <c r="X923" s="91"/>
      <c r="Y923" s="91"/>
      <c r="Z923" s="91"/>
    </row>
    <row r="924" spans="1:26" ht="15.75" customHeight="1" x14ac:dyDescent="0.45">
      <c r="A924" s="91"/>
      <c r="B924" s="91"/>
      <c r="C924" s="91"/>
      <c r="D924" s="93"/>
      <c r="E924" s="92"/>
      <c r="F924" s="91"/>
      <c r="G924" s="91"/>
      <c r="H924" s="91"/>
      <c r="I924" s="91"/>
      <c r="J924" s="91"/>
      <c r="K924" s="91"/>
      <c r="L924" s="91"/>
      <c r="M924" s="91"/>
      <c r="N924" s="91"/>
      <c r="O924" s="91"/>
      <c r="P924" s="91"/>
      <c r="Q924" s="91"/>
      <c r="R924" s="91"/>
      <c r="S924" s="91"/>
      <c r="T924" s="91"/>
      <c r="U924" s="91"/>
      <c r="V924" s="91"/>
      <c r="W924" s="91"/>
      <c r="X924" s="91"/>
      <c r="Y924" s="91"/>
      <c r="Z924" s="91"/>
    </row>
    <row r="925" spans="1:26" ht="15.75" customHeight="1" x14ac:dyDescent="0.45">
      <c r="A925" s="91"/>
      <c r="B925" s="91"/>
      <c r="C925" s="91"/>
      <c r="D925" s="93"/>
      <c r="E925" s="92"/>
      <c r="F925" s="91"/>
      <c r="G925" s="91"/>
      <c r="H925" s="91"/>
      <c r="I925" s="91"/>
      <c r="J925" s="91"/>
      <c r="K925" s="91"/>
      <c r="L925" s="91"/>
      <c r="M925" s="91"/>
      <c r="N925" s="91"/>
      <c r="O925" s="91"/>
      <c r="P925" s="91"/>
      <c r="Q925" s="91"/>
      <c r="R925" s="91"/>
      <c r="S925" s="91"/>
      <c r="T925" s="91"/>
      <c r="U925" s="91"/>
      <c r="V925" s="91"/>
      <c r="W925" s="91"/>
      <c r="X925" s="91"/>
      <c r="Y925" s="91"/>
      <c r="Z925" s="91"/>
    </row>
    <row r="926" spans="1:26" ht="15.75" customHeight="1" x14ac:dyDescent="0.45">
      <c r="A926" s="91"/>
      <c r="B926" s="91"/>
      <c r="C926" s="91"/>
      <c r="D926" s="93"/>
      <c r="E926" s="92"/>
      <c r="F926" s="91"/>
      <c r="G926" s="91"/>
      <c r="H926" s="91"/>
      <c r="I926" s="91"/>
      <c r="J926" s="91"/>
      <c r="K926" s="91"/>
      <c r="L926" s="91"/>
      <c r="M926" s="91"/>
      <c r="N926" s="91"/>
      <c r="O926" s="91"/>
      <c r="P926" s="91"/>
      <c r="Q926" s="91"/>
      <c r="R926" s="91"/>
      <c r="S926" s="91"/>
      <c r="T926" s="91"/>
      <c r="U926" s="91"/>
      <c r="V926" s="91"/>
      <c r="W926" s="91"/>
      <c r="X926" s="91"/>
      <c r="Y926" s="91"/>
      <c r="Z926" s="91"/>
    </row>
    <row r="927" spans="1:26" ht="15.75" customHeight="1" x14ac:dyDescent="0.45">
      <c r="A927" s="91"/>
      <c r="B927" s="91"/>
      <c r="C927" s="91"/>
      <c r="D927" s="93"/>
      <c r="E927" s="92"/>
      <c r="F927" s="91"/>
      <c r="G927" s="91"/>
      <c r="H927" s="91"/>
      <c r="I927" s="91"/>
      <c r="J927" s="91"/>
      <c r="K927" s="91"/>
      <c r="L927" s="91"/>
      <c r="M927" s="91"/>
      <c r="N927" s="91"/>
      <c r="O927" s="91"/>
      <c r="P927" s="91"/>
      <c r="Q927" s="91"/>
      <c r="R927" s="91"/>
      <c r="S927" s="91"/>
      <c r="T927" s="91"/>
      <c r="U927" s="91"/>
      <c r="V927" s="91"/>
      <c r="W927" s="91"/>
      <c r="X927" s="91"/>
      <c r="Y927" s="91"/>
      <c r="Z927" s="91"/>
    </row>
    <row r="928" spans="1:26" ht="15.75" customHeight="1" x14ac:dyDescent="0.45">
      <c r="A928" s="91"/>
      <c r="B928" s="91"/>
      <c r="C928" s="91"/>
      <c r="D928" s="93"/>
      <c r="E928" s="92"/>
      <c r="F928" s="91"/>
      <c r="G928" s="91"/>
      <c r="H928" s="91"/>
      <c r="I928" s="91"/>
      <c r="J928" s="91"/>
      <c r="K928" s="91"/>
      <c r="L928" s="91"/>
      <c r="M928" s="91"/>
      <c r="N928" s="91"/>
      <c r="O928" s="91"/>
      <c r="P928" s="91"/>
      <c r="Q928" s="91"/>
      <c r="R928" s="91"/>
      <c r="S928" s="91"/>
      <c r="T928" s="91"/>
      <c r="U928" s="91"/>
      <c r="V928" s="91"/>
      <c r="W928" s="91"/>
      <c r="X928" s="91"/>
      <c r="Y928" s="91"/>
      <c r="Z928" s="91"/>
    </row>
    <row r="929" spans="1:26" ht="15.75" customHeight="1" x14ac:dyDescent="0.45">
      <c r="A929" s="91"/>
      <c r="B929" s="91"/>
      <c r="C929" s="91"/>
      <c r="D929" s="93"/>
      <c r="E929" s="92"/>
      <c r="F929" s="91"/>
      <c r="G929" s="91"/>
      <c r="H929" s="91"/>
      <c r="I929" s="91"/>
      <c r="J929" s="91"/>
      <c r="K929" s="91"/>
      <c r="L929" s="91"/>
      <c r="M929" s="91"/>
      <c r="N929" s="91"/>
      <c r="O929" s="91"/>
      <c r="P929" s="91"/>
      <c r="Q929" s="91"/>
      <c r="R929" s="91"/>
      <c r="S929" s="91"/>
      <c r="T929" s="91"/>
      <c r="U929" s="91"/>
      <c r="V929" s="91"/>
      <c r="W929" s="91"/>
      <c r="X929" s="91"/>
      <c r="Y929" s="91"/>
      <c r="Z929" s="91"/>
    </row>
    <row r="930" spans="1:26" ht="15.75" customHeight="1" x14ac:dyDescent="0.45">
      <c r="A930" s="91"/>
      <c r="B930" s="91"/>
      <c r="C930" s="91"/>
      <c r="D930" s="93"/>
      <c r="E930" s="92"/>
      <c r="F930" s="91"/>
      <c r="G930" s="91"/>
      <c r="H930" s="91"/>
      <c r="I930" s="91"/>
      <c r="J930" s="91"/>
      <c r="K930" s="91"/>
      <c r="L930" s="91"/>
      <c r="M930" s="91"/>
      <c r="N930" s="91"/>
      <c r="O930" s="91"/>
      <c r="P930" s="91"/>
      <c r="Q930" s="91"/>
      <c r="R930" s="91"/>
      <c r="S930" s="91"/>
      <c r="T930" s="91"/>
      <c r="U930" s="91"/>
      <c r="V930" s="91"/>
      <c r="W930" s="91"/>
      <c r="X930" s="91"/>
      <c r="Y930" s="91"/>
      <c r="Z930" s="91"/>
    </row>
    <row r="931" spans="1:26" ht="15.75" customHeight="1" x14ac:dyDescent="0.45">
      <c r="A931" s="91"/>
      <c r="B931" s="91"/>
      <c r="C931" s="91"/>
      <c r="D931" s="93"/>
      <c r="E931" s="92"/>
      <c r="F931" s="91"/>
      <c r="G931" s="91"/>
      <c r="H931" s="91"/>
      <c r="I931" s="91"/>
      <c r="J931" s="91"/>
      <c r="K931" s="91"/>
      <c r="L931" s="91"/>
      <c r="M931" s="91"/>
      <c r="N931" s="91"/>
      <c r="O931" s="91"/>
      <c r="P931" s="91"/>
      <c r="Q931" s="91"/>
      <c r="R931" s="91"/>
      <c r="S931" s="91"/>
      <c r="T931" s="91"/>
      <c r="U931" s="91"/>
      <c r="V931" s="91"/>
      <c r="W931" s="91"/>
      <c r="X931" s="91"/>
      <c r="Y931" s="91"/>
      <c r="Z931" s="91"/>
    </row>
    <row r="932" spans="1:26" ht="15.75" customHeight="1" x14ac:dyDescent="0.45">
      <c r="A932" s="91"/>
      <c r="B932" s="91"/>
      <c r="C932" s="91"/>
      <c r="D932" s="93"/>
      <c r="E932" s="92"/>
      <c r="F932" s="91"/>
      <c r="G932" s="91"/>
      <c r="H932" s="91"/>
      <c r="I932" s="91"/>
      <c r="J932" s="91"/>
      <c r="K932" s="91"/>
      <c r="L932" s="91"/>
      <c r="M932" s="91"/>
      <c r="N932" s="91"/>
      <c r="O932" s="91"/>
      <c r="P932" s="91"/>
      <c r="Q932" s="91"/>
      <c r="R932" s="91"/>
      <c r="S932" s="91"/>
      <c r="T932" s="91"/>
      <c r="U932" s="91"/>
      <c r="V932" s="91"/>
      <c r="W932" s="91"/>
      <c r="X932" s="91"/>
      <c r="Y932" s="91"/>
      <c r="Z932" s="91"/>
    </row>
    <row r="933" spans="1:26" ht="15.75" customHeight="1" x14ac:dyDescent="0.45">
      <c r="A933" s="91"/>
      <c r="B933" s="91"/>
      <c r="C933" s="91"/>
      <c r="D933" s="93"/>
      <c r="E933" s="92"/>
      <c r="F933" s="91"/>
      <c r="G933" s="91"/>
      <c r="H933" s="91"/>
      <c r="I933" s="91"/>
      <c r="J933" s="91"/>
      <c r="K933" s="91"/>
      <c r="L933" s="91"/>
      <c r="M933" s="91"/>
      <c r="N933" s="91"/>
      <c r="O933" s="91"/>
      <c r="P933" s="91"/>
      <c r="Q933" s="91"/>
      <c r="R933" s="91"/>
      <c r="S933" s="91"/>
      <c r="T933" s="91"/>
      <c r="U933" s="91"/>
      <c r="V933" s="91"/>
      <c r="W933" s="91"/>
      <c r="X933" s="91"/>
      <c r="Y933" s="91"/>
      <c r="Z933" s="91"/>
    </row>
    <row r="934" spans="1:26" ht="15.75" customHeight="1" x14ac:dyDescent="0.45">
      <c r="A934" s="91"/>
      <c r="B934" s="91"/>
      <c r="C934" s="91"/>
      <c r="D934" s="93"/>
      <c r="E934" s="92"/>
      <c r="F934" s="91"/>
      <c r="G934" s="91"/>
      <c r="H934" s="91"/>
      <c r="I934" s="91"/>
      <c r="J934" s="91"/>
      <c r="K934" s="91"/>
      <c r="L934" s="91"/>
      <c r="M934" s="91"/>
      <c r="N934" s="91"/>
      <c r="O934" s="91"/>
      <c r="P934" s="91"/>
      <c r="Q934" s="91"/>
      <c r="R934" s="91"/>
      <c r="S934" s="91"/>
      <c r="T934" s="91"/>
      <c r="U934" s="91"/>
      <c r="V934" s="91"/>
      <c r="W934" s="91"/>
      <c r="X934" s="91"/>
      <c r="Y934" s="91"/>
      <c r="Z934" s="91"/>
    </row>
    <row r="935" spans="1:26" ht="15.75" customHeight="1" x14ac:dyDescent="0.45">
      <c r="A935" s="91"/>
      <c r="B935" s="91"/>
      <c r="C935" s="91"/>
      <c r="D935" s="93"/>
      <c r="E935" s="92"/>
      <c r="F935" s="91"/>
      <c r="G935" s="91"/>
      <c r="H935" s="91"/>
      <c r="I935" s="91"/>
      <c r="J935" s="91"/>
      <c r="K935" s="91"/>
      <c r="L935" s="91"/>
      <c r="M935" s="91"/>
      <c r="N935" s="91"/>
      <c r="O935" s="91"/>
      <c r="P935" s="91"/>
      <c r="Q935" s="91"/>
      <c r="R935" s="91"/>
      <c r="S935" s="91"/>
      <c r="T935" s="91"/>
      <c r="U935" s="91"/>
      <c r="V935" s="91"/>
      <c r="W935" s="91"/>
      <c r="X935" s="91"/>
      <c r="Y935" s="91"/>
      <c r="Z935" s="91"/>
    </row>
    <row r="936" spans="1:26" ht="15.75" customHeight="1" x14ac:dyDescent="0.45">
      <c r="A936" s="91"/>
      <c r="B936" s="91"/>
      <c r="C936" s="91"/>
      <c r="D936" s="93"/>
      <c r="E936" s="92"/>
      <c r="F936" s="91"/>
      <c r="G936" s="91"/>
      <c r="H936" s="91"/>
      <c r="I936" s="91"/>
      <c r="J936" s="91"/>
      <c r="K936" s="91"/>
      <c r="L936" s="91"/>
      <c r="M936" s="91"/>
      <c r="N936" s="91"/>
      <c r="O936" s="91"/>
      <c r="P936" s="91"/>
      <c r="Q936" s="91"/>
      <c r="R936" s="91"/>
      <c r="S936" s="91"/>
      <c r="T936" s="91"/>
      <c r="U936" s="91"/>
      <c r="V936" s="91"/>
      <c r="W936" s="91"/>
      <c r="X936" s="91"/>
      <c r="Y936" s="91"/>
      <c r="Z936" s="91"/>
    </row>
    <row r="937" spans="1:26" ht="15.75" customHeight="1" x14ac:dyDescent="0.45">
      <c r="A937" s="91"/>
      <c r="B937" s="91"/>
      <c r="C937" s="91"/>
      <c r="D937" s="93"/>
      <c r="E937" s="92"/>
      <c r="F937" s="91"/>
      <c r="G937" s="91"/>
      <c r="H937" s="91"/>
      <c r="I937" s="91"/>
      <c r="J937" s="91"/>
      <c r="K937" s="91"/>
      <c r="L937" s="91"/>
      <c r="M937" s="91"/>
      <c r="N937" s="91"/>
      <c r="O937" s="91"/>
      <c r="P937" s="91"/>
      <c r="Q937" s="91"/>
      <c r="R937" s="91"/>
      <c r="S937" s="91"/>
      <c r="T937" s="91"/>
      <c r="U937" s="91"/>
      <c r="V937" s="91"/>
      <c r="W937" s="91"/>
      <c r="X937" s="91"/>
      <c r="Y937" s="91"/>
      <c r="Z937" s="91"/>
    </row>
    <row r="938" spans="1:26" ht="15.75" customHeight="1" x14ac:dyDescent="0.45">
      <c r="A938" s="91"/>
      <c r="B938" s="91"/>
      <c r="C938" s="91"/>
      <c r="D938" s="93"/>
      <c r="E938" s="92"/>
      <c r="F938" s="91"/>
      <c r="G938" s="91"/>
      <c r="H938" s="91"/>
      <c r="I938" s="91"/>
      <c r="J938" s="91"/>
      <c r="K938" s="91"/>
      <c r="L938" s="91"/>
      <c r="M938" s="91"/>
      <c r="N938" s="91"/>
      <c r="O938" s="91"/>
      <c r="P938" s="91"/>
      <c r="Q938" s="91"/>
      <c r="R938" s="91"/>
      <c r="S938" s="91"/>
      <c r="T938" s="91"/>
      <c r="U938" s="91"/>
      <c r="V938" s="91"/>
      <c r="W938" s="91"/>
      <c r="X938" s="91"/>
      <c r="Y938" s="91"/>
      <c r="Z938" s="91"/>
    </row>
    <row r="939" spans="1:26" ht="15.75" customHeight="1" x14ac:dyDescent="0.45">
      <c r="A939" s="91"/>
      <c r="B939" s="91"/>
      <c r="C939" s="91"/>
      <c r="D939" s="93"/>
      <c r="E939" s="92"/>
      <c r="F939" s="91"/>
      <c r="G939" s="91"/>
      <c r="H939" s="91"/>
      <c r="I939" s="91"/>
      <c r="J939" s="91"/>
      <c r="K939" s="91"/>
      <c r="L939" s="91"/>
      <c r="M939" s="91"/>
      <c r="N939" s="91"/>
      <c r="O939" s="91"/>
      <c r="P939" s="91"/>
      <c r="Q939" s="91"/>
      <c r="R939" s="91"/>
      <c r="S939" s="91"/>
      <c r="T939" s="91"/>
      <c r="U939" s="91"/>
      <c r="V939" s="91"/>
      <c r="W939" s="91"/>
      <c r="X939" s="91"/>
      <c r="Y939" s="91"/>
      <c r="Z939" s="91"/>
    </row>
    <row r="940" spans="1:26" ht="15.75" customHeight="1" x14ac:dyDescent="0.45">
      <c r="A940" s="91"/>
      <c r="B940" s="91"/>
      <c r="C940" s="91"/>
      <c r="D940" s="93"/>
      <c r="E940" s="92"/>
      <c r="F940" s="91"/>
      <c r="G940" s="91"/>
      <c r="H940" s="91"/>
      <c r="I940" s="91"/>
      <c r="J940" s="91"/>
      <c r="K940" s="91"/>
      <c r="L940" s="91"/>
      <c r="M940" s="91"/>
      <c r="N940" s="91"/>
      <c r="O940" s="91"/>
      <c r="P940" s="91"/>
      <c r="Q940" s="91"/>
      <c r="R940" s="91"/>
      <c r="S940" s="91"/>
      <c r="T940" s="91"/>
      <c r="U940" s="91"/>
      <c r="V940" s="91"/>
      <c r="W940" s="91"/>
      <c r="X940" s="91"/>
      <c r="Y940" s="91"/>
      <c r="Z940" s="91"/>
    </row>
    <row r="941" spans="1:26" ht="15.75" customHeight="1" x14ac:dyDescent="0.45">
      <c r="A941" s="91"/>
      <c r="B941" s="91"/>
      <c r="C941" s="91"/>
      <c r="D941" s="93"/>
      <c r="E941" s="92"/>
      <c r="F941" s="91"/>
      <c r="G941" s="91"/>
      <c r="H941" s="91"/>
      <c r="I941" s="91"/>
      <c r="J941" s="91"/>
      <c r="K941" s="91"/>
      <c r="L941" s="91"/>
      <c r="M941" s="91"/>
      <c r="N941" s="91"/>
      <c r="O941" s="91"/>
      <c r="P941" s="91"/>
      <c r="Q941" s="91"/>
      <c r="R941" s="91"/>
      <c r="S941" s="91"/>
      <c r="T941" s="91"/>
      <c r="U941" s="91"/>
      <c r="V941" s="91"/>
      <c r="W941" s="91"/>
      <c r="X941" s="91"/>
      <c r="Y941" s="91"/>
      <c r="Z941" s="91"/>
    </row>
    <row r="942" spans="1:26" ht="15.75" customHeight="1" x14ac:dyDescent="0.45">
      <c r="A942" s="91"/>
      <c r="B942" s="91"/>
      <c r="C942" s="91"/>
      <c r="D942" s="93"/>
      <c r="E942" s="92"/>
      <c r="F942" s="91"/>
      <c r="G942" s="91"/>
      <c r="H942" s="91"/>
      <c r="I942" s="91"/>
      <c r="J942" s="91"/>
      <c r="K942" s="91"/>
      <c r="L942" s="91"/>
      <c r="M942" s="91"/>
      <c r="N942" s="91"/>
      <c r="O942" s="91"/>
      <c r="P942" s="91"/>
      <c r="Q942" s="91"/>
      <c r="R942" s="91"/>
      <c r="S942" s="91"/>
      <c r="T942" s="91"/>
      <c r="U942" s="91"/>
      <c r="V942" s="91"/>
      <c r="W942" s="91"/>
      <c r="X942" s="91"/>
      <c r="Y942" s="91"/>
      <c r="Z942" s="91"/>
    </row>
    <row r="943" spans="1:26" ht="15.75" customHeight="1" x14ac:dyDescent="0.45">
      <c r="A943" s="91"/>
      <c r="B943" s="91"/>
      <c r="C943" s="91"/>
      <c r="D943" s="93"/>
      <c r="E943" s="92"/>
      <c r="F943" s="91"/>
      <c r="G943" s="91"/>
      <c r="H943" s="91"/>
      <c r="I943" s="91"/>
      <c r="J943" s="91"/>
      <c r="K943" s="91"/>
      <c r="L943" s="91"/>
      <c r="M943" s="91"/>
      <c r="N943" s="91"/>
      <c r="O943" s="91"/>
      <c r="P943" s="91"/>
      <c r="Q943" s="91"/>
      <c r="R943" s="91"/>
      <c r="S943" s="91"/>
      <c r="T943" s="91"/>
      <c r="U943" s="91"/>
      <c r="V943" s="91"/>
      <c r="W943" s="91"/>
      <c r="X943" s="91"/>
      <c r="Y943" s="91"/>
      <c r="Z943" s="91"/>
    </row>
    <row r="944" spans="1:26" ht="15.75" customHeight="1" x14ac:dyDescent="0.45">
      <c r="A944" s="91"/>
      <c r="B944" s="91"/>
      <c r="C944" s="91"/>
      <c r="D944" s="93"/>
      <c r="E944" s="92"/>
      <c r="F944" s="91"/>
      <c r="G944" s="91"/>
      <c r="H944" s="91"/>
      <c r="I944" s="91"/>
      <c r="J944" s="91"/>
      <c r="K944" s="91"/>
      <c r="L944" s="91"/>
      <c r="M944" s="91"/>
      <c r="N944" s="91"/>
      <c r="O944" s="91"/>
      <c r="P944" s="91"/>
      <c r="Q944" s="91"/>
      <c r="R944" s="91"/>
      <c r="S944" s="91"/>
      <c r="T944" s="91"/>
      <c r="U944" s="91"/>
      <c r="V944" s="91"/>
      <c r="W944" s="91"/>
      <c r="X944" s="91"/>
      <c r="Y944" s="91"/>
      <c r="Z944" s="91"/>
    </row>
    <row r="945" spans="1:26" ht="15.75" customHeight="1" x14ac:dyDescent="0.45">
      <c r="A945" s="91"/>
      <c r="B945" s="91"/>
      <c r="C945" s="91"/>
      <c r="D945" s="93"/>
      <c r="E945" s="92"/>
      <c r="F945" s="91"/>
      <c r="G945" s="91"/>
      <c r="H945" s="91"/>
      <c r="I945" s="91"/>
      <c r="J945" s="91"/>
      <c r="K945" s="91"/>
      <c r="L945" s="91"/>
      <c r="M945" s="91"/>
      <c r="N945" s="91"/>
      <c r="O945" s="91"/>
      <c r="P945" s="91"/>
      <c r="Q945" s="91"/>
      <c r="R945" s="91"/>
      <c r="S945" s="91"/>
      <c r="T945" s="91"/>
      <c r="U945" s="91"/>
      <c r="V945" s="91"/>
      <c r="W945" s="91"/>
      <c r="X945" s="91"/>
      <c r="Y945" s="91"/>
      <c r="Z945" s="91"/>
    </row>
    <row r="946" spans="1:26" ht="15.75" customHeight="1" x14ac:dyDescent="0.45">
      <c r="A946" s="91"/>
      <c r="B946" s="91"/>
      <c r="C946" s="91"/>
      <c r="D946" s="93"/>
      <c r="E946" s="92"/>
      <c r="F946" s="91"/>
      <c r="G946" s="91"/>
      <c r="H946" s="91"/>
      <c r="I946" s="91"/>
      <c r="J946" s="91"/>
      <c r="K946" s="91"/>
      <c r="L946" s="91"/>
      <c r="M946" s="91"/>
      <c r="N946" s="91"/>
      <c r="O946" s="91"/>
      <c r="P946" s="91"/>
      <c r="Q946" s="91"/>
      <c r="R946" s="91"/>
      <c r="S946" s="91"/>
      <c r="T946" s="91"/>
      <c r="U946" s="91"/>
      <c r="V946" s="91"/>
      <c r="W946" s="91"/>
      <c r="X946" s="91"/>
      <c r="Y946" s="91"/>
      <c r="Z946" s="91"/>
    </row>
    <row r="947" spans="1:26" ht="15.75" customHeight="1" x14ac:dyDescent="0.45">
      <c r="A947" s="91"/>
      <c r="B947" s="91"/>
      <c r="C947" s="91"/>
      <c r="D947" s="93"/>
      <c r="E947" s="92"/>
      <c r="F947" s="91"/>
      <c r="G947" s="91"/>
      <c r="H947" s="91"/>
      <c r="I947" s="91"/>
      <c r="J947" s="91"/>
      <c r="K947" s="91"/>
      <c r="L947" s="91"/>
      <c r="M947" s="91"/>
      <c r="N947" s="91"/>
      <c r="O947" s="91"/>
      <c r="P947" s="91"/>
      <c r="Q947" s="91"/>
      <c r="R947" s="91"/>
      <c r="S947" s="91"/>
      <c r="T947" s="91"/>
      <c r="U947" s="91"/>
      <c r="V947" s="91"/>
      <c r="W947" s="91"/>
      <c r="X947" s="91"/>
      <c r="Y947" s="91"/>
      <c r="Z947" s="91"/>
    </row>
    <row r="948" spans="1:26" ht="15.75" customHeight="1" x14ac:dyDescent="0.45">
      <c r="A948" s="91"/>
      <c r="B948" s="91"/>
      <c r="C948" s="91"/>
      <c r="D948" s="93"/>
      <c r="E948" s="92"/>
      <c r="F948" s="91"/>
      <c r="G948" s="91"/>
      <c r="H948" s="91"/>
      <c r="I948" s="91"/>
      <c r="J948" s="91"/>
      <c r="K948" s="91"/>
      <c r="L948" s="91"/>
      <c r="M948" s="91"/>
      <c r="N948" s="91"/>
      <c r="O948" s="91"/>
      <c r="P948" s="91"/>
      <c r="Q948" s="91"/>
      <c r="R948" s="91"/>
      <c r="S948" s="91"/>
      <c r="T948" s="91"/>
      <c r="U948" s="91"/>
      <c r="V948" s="91"/>
      <c r="W948" s="91"/>
      <c r="X948" s="91"/>
      <c r="Y948" s="91"/>
      <c r="Z948" s="91"/>
    </row>
    <row r="949" spans="1:26" ht="15.75" customHeight="1" x14ac:dyDescent="0.45">
      <c r="A949" s="91"/>
      <c r="B949" s="91"/>
      <c r="C949" s="91"/>
      <c r="D949" s="93"/>
      <c r="E949" s="92"/>
      <c r="F949" s="91"/>
      <c r="G949" s="91"/>
      <c r="H949" s="91"/>
      <c r="I949" s="91"/>
      <c r="J949" s="91"/>
      <c r="K949" s="91"/>
      <c r="L949" s="91"/>
      <c r="M949" s="91"/>
      <c r="N949" s="91"/>
      <c r="O949" s="91"/>
      <c r="P949" s="91"/>
      <c r="Q949" s="91"/>
      <c r="R949" s="91"/>
      <c r="S949" s="91"/>
      <c r="T949" s="91"/>
      <c r="U949" s="91"/>
      <c r="V949" s="91"/>
      <c r="W949" s="91"/>
      <c r="X949" s="91"/>
      <c r="Y949" s="91"/>
      <c r="Z949" s="91"/>
    </row>
    <row r="950" spans="1:26" ht="15.75" customHeight="1" x14ac:dyDescent="0.45">
      <c r="A950" s="91"/>
      <c r="B950" s="91"/>
      <c r="C950" s="91"/>
      <c r="D950" s="93"/>
      <c r="E950" s="92"/>
      <c r="F950" s="91"/>
      <c r="G950" s="91"/>
      <c r="H950" s="91"/>
      <c r="I950" s="91"/>
      <c r="J950" s="91"/>
      <c r="K950" s="91"/>
      <c r="L950" s="91"/>
      <c r="M950" s="91"/>
      <c r="N950" s="91"/>
      <c r="O950" s="91"/>
      <c r="P950" s="91"/>
      <c r="Q950" s="91"/>
      <c r="R950" s="91"/>
      <c r="S950" s="91"/>
      <c r="T950" s="91"/>
      <c r="U950" s="91"/>
      <c r="V950" s="91"/>
      <c r="W950" s="91"/>
      <c r="X950" s="91"/>
      <c r="Y950" s="91"/>
      <c r="Z950" s="91"/>
    </row>
    <row r="951" spans="1:26" ht="15.75" customHeight="1" x14ac:dyDescent="0.45">
      <c r="A951" s="91"/>
      <c r="B951" s="91"/>
      <c r="C951" s="91"/>
      <c r="D951" s="93"/>
      <c r="E951" s="92"/>
      <c r="F951" s="91"/>
      <c r="G951" s="91"/>
      <c r="H951" s="91"/>
      <c r="I951" s="91"/>
      <c r="J951" s="91"/>
      <c r="K951" s="91"/>
      <c r="L951" s="91"/>
      <c r="M951" s="91"/>
      <c r="N951" s="91"/>
      <c r="O951" s="91"/>
      <c r="P951" s="91"/>
      <c r="Q951" s="91"/>
      <c r="R951" s="91"/>
      <c r="S951" s="91"/>
      <c r="T951" s="91"/>
      <c r="U951" s="91"/>
      <c r="V951" s="91"/>
      <c r="W951" s="91"/>
      <c r="X951" s="91"/>
      <c r="Y951" s="91"/>
      <c r="Z951" s="91"/>
    </row>
    <row r="952" spans="1:26" ht="15.75" customHeight="1" x14ac:dyDescent="0.45">
      <c r="A952" s="91"/>
      <c r="B952" s="91"/>
      <c r="C952" s="91"/>
      <c r="D952" s="93"/>
      <c r="E952" s="92"/>
      <c r="F952" s="91"/>
      <c r="G952" s="91"/>
      <c r="H952" s="91"/>
      <c r="I952" s="91"/>
      <c r="J952" s="91"/>
      <c r="K952" s="91"/>
      <c r="L952" s="91"/>
      <c r="M952" s="91"/>
      <c r="N952" s="91"/>
      <c r="O952" s="91"/>
      <c r="P952" s="91"/>
      <c r="Q952" s="91"/>
      <c r="R952" s="91"/>
      <c r="S952" s="91"/>
      <c r="T952" s="91"/>
      <c r="U952" s="91"/>
      <c r="V952" s="91"/>
      <c r="W952" s="91"/>
      <c r="X952" s="91"/>
      <c r="Y952" s="91"/>
      <c r="Z952" s="91"/>
    </row>
    <row r="953" spans="1:26" ht="15.75" customHeight="1" x14ac:dyDescent="0.45">
      <c r="A953" s="91"/>
      <c r="B953" s="91"/>
      <c r="C953" s="91"/>
      <c r="D953" s="93"/>
      <c r="E953" s="92"/>
      <c r="F953" s="91"/>
      <c r="G953" s="91"/>
      <c r="H953" s="91"/>
      <c r="I953" s="91"/>
      <c r="J953" s="91"/>
      <c r="K953" s="91"/>
      <c r="L953" s="91"/>
      <c r="M953" s="91"/>
      <c r="N953" s="91"/>
      <c r="O953" s="91"/>
      <c r="P953" s="91"/>
      <c r="Q953" s="91"/>
      <c r="R953" s="91"/>
      <c r="S953" s="91"/>
      <c r="T953" s="91"/>
      <c r="U953" s="91"/>
      <c r="V953" s="91"/>
      <c r="W953" s="91"/>
      <c r="X953" s="91"/>
      <c r="Y953" s="91"/>
      <c r="Z953" s="91"/>
    </row>
    <row r="954" spans="1:26" ht="15.75" customHeight="1" x14ac:dyDescent="0.45">
      <c r="A954" s="91"/>
      <c r="B954" s="91"/>
      <c r="C954" s="91"/>
      <c r="D954" s="93"/>
      <c r="E954" s="92"/>
      <c r="F954" s="91"/>
      <c r="G954" s="91"/>
      <c r="H954" s="91"/>
      <c r="I954" s="91"/>
      <c r="J954" s="91"/>
      <c r="K954" s="91"/>
      <c r="L954" s="91"/>
      <c r="M954" s="91"/>
      <c r="N954" s="91"/>
      <c r="O954" s="91"/>
      <c r="P954" s="91"/>
      <c r="Q954" s="91"/>
      <c r="R954" s="91"/>
      <c r="S954" s="91"/>
      <c r="T954" s="91"/>
      <c r="U954" s="91"/>
      <c r="V954" s="91"/>
      <c r="W954" s="91"/>
      <c r="X954" s="91"/>
      <c r="Y954" s="91"/>
      <c r="Z954" s="91"/>
    </row>
    <row r="955" spans="1:26" ht="15.75" customHeight="1" x14ac:dyDescent="0.45">
      <c r="A955" s="91"/>
      <c r="B955" s="91"/>
      <c r="C955" s="91"/>
      <c r="D955" s="93"/>
      <c r="E955" s="92"/>
      <c r="F955" s="91"/>
      <c r="G955" s="91"/>
      <c r="H955" s="91"/>
      <c r="I955" s="91"/>
      <c r="J955" s="91"/>
      <c r="K955" s="91"/>
      <c r="L955" s="91"/>
      <c r="M955" s="91"/>
      <c r="N955" s="91"/>
      <c r="O955" s="91"/>
      <c r="P955" s="91"/>
      <c r="Q955" s="91"/>
      <c r="R955" s="91"/>
      <c r="S955" s="91"/>
      <c r="T955" s="91"/>
      <c r="U955" s="91"/>
      <c r="V955" s="91"/>
      <c r="W955" s="91"/>
      <c r="X955" s="91"/>
      <c r="Y955" s="91"/>
      <c r="Z955" s="91"/>
    </row>
    <row r="956" spans="1:26" ht="15.75" customHeight="1" x14ac:dyDescent="0.45">
      <c r="A956" s="91"/>
      <c r="B956" s="91"/>
      <c r="C956" s="91"/>
      <c r="D956" s="93"/>
      <c r="E956" s="92"/>
      <c r="F956" s="91"/>
      <c r="G956" s="91"/>
      <c r="H956" s="91"/>
      <c r="I956" s="91"/>
      <c r="J956" s="91"/>
      <c r="K956" s="91"/>
      <c r="L956" s="91"/>
      <c r="M956" s="91"/>
      <c r="N956" s="91"/>
      <c r="O956" s="91"/>
      <c r="P956" s="91"/>
      <c r="Q956" s="91"/>
      <c r="R956" s="91"/>
      <c r="S956" s="91"/>
      <c r="T956" s="91"/>
      <c r="U956" s="91"/>
      <c r="V956" s="91"/>
      <c r="W956" s="91"/>
      <c r="X956" s="91"/>
      <c r="Y956" s="91"/>
      <c r="Z956" s="91"/>
    </row>
    <row r="957" spans="1:26" ht="15.75" customHeight="1" x14ac:dyDescent="0.45">
      <c r="A957" s="91"/>
      <c r="B957" s="91"/>
      <c r="C957" s="91"/>
      <c r="D957" s="93"/>
      <c r="E957" s="92"/>
      <c r="F957" s="91"/>
      <c r="G957" s="91"/>
      <c r="H957" s="91"/>
      <c r="I957" s="91"/>
      <c r="J957" s="91"/>
      <c r="K957" s="91"/>
      <c r="L957" s="91"/>
      <c r="M957" s="91"/>
      <c r="N957" s="91"/>
      <c r="O957" s="91"/>
      <c r="P957" s="91"/>
      <c r="Q957" s="91"/>
      <c r="R957" s="91"/>
      <c r="S957" s="91"/>
      <c r="T957" s="91"/>
      <c r="U957" s="91"/>
      <c r="V957" s="91"/>
      <c r="W957" s="91"/>
      <c r="X957" s="91"/>
      <c r="Y957" s="91"/>
      <c r="Z957" s="91"/>
    </row>
    <row r="958" spans="1:26" ht="15.75" customHeight="1" x14ac:dyDescent="0.45">
      <c r="A958" s="91"/>
      <c r="B958" s="91"/>
      <c r="C958" s="91"/>
      <c r="D958" s="93"/>
      <c r="E958" s="92"/>
      <c r="F958" s="91"/>
      <c r="G958" s="91"/>
      <c r="H958" s="91"/>
      <c r="I958" s="91"/>
      <c r="J958" s="91"/>
      <c r="K958" s="91"/>
      <c r="L958" s="91"/>
      <c r="M958" s="91"/>
      <c r="N958" s="91"/>
      <c r="O958" s="91"/>
      <c r="P958" s="91"/>
      <c r="Q958" s="91"/>
      <c r="R958" s="91"/>
      <c r="S958" s="91"/>
      <c r="T958" s="91"/>
      <c r="U958" s="91"/>
      <c r="V958" s="91"/>
      <c r="W958" s="91"/>
      <c r="X958" s="91"/>
      <c r="Y958" s="91"/>
      <c r="Z958" s="91"/>
    </row>
    <row r="959" spans="1:26" ht="15.75" customHeight="1" x14ac:dyDescent="0.45">
      <c r="A959" s="91"/>
      <c r="B959" s="91"/>
      <c r="C959" s="91"/>
      <c r="D959" s="93"/>
      <c r="E959" s="92"/>
      <c r="F959" s="91"/>
      <c r="G959" s="91"/>
      <c r="H959" s="91"/>
      <c r="I959" s="91"/>
      <c r="J959" s="91"/>
      <c r="K959" s="91"/>
      <c r="L959" s="91"/>
      <c r="M959" s="91"/>
      <c r="N959" s="91"/>
      <c r="O959" s="91"/>
      <c r="P959" s="91"/>
      <c r="Q959" s="91"/>
      <c r="R959" s="91"/>
      <c r="S959" s="91"/>
      <c r="T959" s="91"/>
      <c r="U959" s="91"/>
      <c r="V959" s="91"/>
      <c r="W959" s="91"/>
      <c r="X959" s="91"/>
      <c r="Y959" s="91"/>
      <c r="Z959" s="91"/>
    </row>
    <row r="960" spans="1:26" ht="15.75" customHeight="1" x14ac:dyDescent="0.45">
      <c r="A960" s="91"/>
      <c r="B960" s="91"/>
      <c r="C960" s="91"/>
      <c r="D960" s="93"/>
      <c r="E960" s="92"/>
      <c r="F960" s="91"/>
      <c r="G960" s="91"/>
      <c r="H960" s="91"/>
      <c r="I960" s="91"/>
      <c r="J960" s="91"/>
      <c r="K960" s="91"/>
      <c r="L960" s="91"/>
      <c r="M960" s="91"/>
      <c r="N960" s="91"/>
      <c r="O960" s="91"/>
      <c r="P960" s="91"/>
      <c r="Q960" s="91"/>
      <c r="R960" s="91"/>
      <c r="S960" s="91"/>
      <c r="T960" s="91"/>
      <c r="U960" s="91"/>
      <c r="V960" s="91"/>
      <c r="W960" s="91"/>
      <c r="X960" s="91"/>
      <c r="Y960" s="91"/>
      <c r="Z960" s="91"/>
    </row>
    <row r="961" spans="1:26" ht="15.75" customHeight="1" x14ac:dyDescent="0.45">
      <c r="A961" s="91"/>
      <c r="B961" s="91"/>
      <c r="C961" s="91"/>
      <c r="D961" s="93"/>
      <c r="E961" s="92"/>
      <c r="F961" s="91"/>
      <c r="G961" s="91"/>
      <c r="H961" s="91"/>
      <c r="I961" s="91"/>
      <c r="J961" s="91"/>
      <c r="K961" s="91"/>
      <c r="L961" s="91"/>
      <c r="M961" s="91"/>
      <c r="N961" s="91"/>
      <c r="O961" s="91"/>
      <c r="P961" s="91"/>
      <c r="Q961" s="91"/>
      <c r="R961" s="91"/>
      <c r="S961" s="91"/>
      <c r="T961" s="91"/>
      <c r="U961" s="91"/>
      <c r="V961" s="91"/>
      <c r="W961" s="91"/>
      <c r="X961" s="91"/>
      <c r="Y961" s="91"/>
      <c r="Z961" s="91"/>
    </row>
    <row r="962" spans="1:26" ht="15.75" customHeight="1" x14ac:dyDescent="0.45">
      <c r="A962" s="91"/>
      <c r="B962" s="91"/>
      <c r="C962" s="91"/>
      <c r="D962" s="93"/>
      <c r="E962" s="92"/>
      <c r="F962" s="91"/>
      <c r="G962" s="91"/>
      <c r="H962" s="91"/>
      <c r="I962" s="91"/>
      <c r="J962" s="91"/>
      <c r="K962" s="91"/>
      <c r="L962" s="91"/>
      <c r="M962" s="91"/>
      <c r="N962" s="91"/>
      <c r="O962" s="91"/>
      <c r="P962" s="91"/>
      <c r="Q962" s="91"/>
      <c r="R962" s="91"/>
      <c r="S962" s="91"/>
      <c r="T962" s="91"/>
      <c r="U962" s="91"/>
      <c r="V962" s="91"/>
      <c r="W962" s="91"/>
      <c r="X962" s="91"/>
      <c r="Y962" s="91"/>
      <c r="Z962" s="91"/>
    </row>
    <row r="963" spans="1:26" ht="15.75" customHeight="1" x14ac:dyDescent="0.45">
      <c r="A963" s="91"/>
      <c r="B963" s="91"/>
      <c r="C963" s="91"/>
      <c r="D963" s="93"/>
      <c r="E963" s="92"/>
      <c r="F963" s="91"/>
      <c r="G963" s="91"/>
      <c r="H963" s="91"/>
      <c r="I963" s="91"/>
      <c r="J963" s="91"/>
      <c r="K963" s="91"/>
      <c r="L963" s="91"/>
      <c r="M963" s="91"/>
      <c r="N963" s="91"/>
      <c r="O963" s="91"/>
      <c r="P963" s="91"/>
      <c r="Q963" s="91"/>
      <c r="R963" s="91"/>
      <c r="S963" s="91"/>
      <c r="T963" s="91"/>
      <c r="U963" s="91"/>
      <c r="V963" s="91"/>
      <c r="W963" s="91"/>
      <c r="X963" s="91"/>
      <c r="Y963" s="91"/>
      <c r="Z963" s="91"/>
    </row>
    <row r="964" spans="1:26" ht="15.75" customHeight="1" x14ac:dyDescent="0.45">
      <c r="A964" s="91"/>
      <c r="B964" s="91"/>
      <c r="C964" s="91"/>
      <c r="D964" s="93"/>
      <c r="E964" s="92"/>
      <c r="F964" s="91"/>
      <c r="G964" s="91"/>
      <c r="H964" s="91"/>
      <c r="I964" s="91"/>
      <c r="J964" s="91"/>
      <c r="K964" s="91"/>
      <c r="L964" s="91"/>
      <c r="M964" s="91"/>
      <c r="N964" s="91"/>
      <c r="O964" s="91"/>
      <c r="P964" s="91"/>
      <c r="Q964" s="91"/>
      <c r="R964" s="91"/>
      <c r="S964" s="91"/>
      <c r="T964" s="91"/>
      <c r="U964" s="91"/>
      <c r="V964" s="91"/>
      <c r="W964" s="91"/>
      <c r="X964" s="91"/>
      <c r="Y964" s="91"/>
      <c r="Z964" s="91"/>
    </row>
    <row r="965" spans="1:26" ht="15.75" customHeight="1" x14ac:dyDescent="0.45">
      <c r="A965" s="91"/>
      <c r="B965" s="91"/>
      <c r="C965" s="91"/>
      <c r="D965" s="93"/>
      <c r="E965" s="92"/>
      <c r="F965" s="91"/>
      <c r="G965" s="91"/>
      <c r="H965" s="91"/>
      <c r="I965" s="91"/>
      <c r="J965" s="91"/>
      <c r="K965" s="91"/>
      <c r="L965" s="91"/>
      <c r="M965" s="91"/>
      <c r="N965" s="91"/>
      <c r="O965" s="91"/>
      <c r="P965" s="91"/>
      <c r="Q965" s="91"/>
      <c r="R965" s="91"/>
      <c r="S965" s="91"/>
      <c r="T965" s="91"/>
      <c r="U965" s="91"/>
      <c r="V965" s="91"/>
      <c r="W965" s="91"/>
      <c r="X965" s="91"/>
      <c r="Y965" s="91"/>
      <c r="Z965" s="91"/>
    </row>
    <row r="966" spans="1:26" ht="15.75" customHeight="1" x14ac:dyDescent="0.45">
      <c r="A966" s="91"/>
      <c r="B966" s="91"/>
      <c r="C966" s="91"/>
      <c r="D966" s="93"/>
      <c r="E966" s="92"/>
      <c r="F966" s="91"/>
      <c r="G966" s="91"/>
      <c r="H966" s="91"/>
      <c r="I966" s="91"/>
      <c r="J966" s="91"/>
      <c r="K966" s="91"/>
      <c r="L966" s="91"/>
      <c r="M966" s="91"/>
      <c r="N966" s="91"/>
      <c r="O966" s="91"/>
      <c r="P966" s="91"/>
      <c r="Q966" s="91"/>
      <c r="R966" s="91"/>
      <c r="S966" s="91"/>
      <c r="T966" s="91"/>
      <c r="U966" s="91"/>
      <c r="V966" s="91"/>
      <c r="W966" s="91"/>
      <c r="X966" s="91"/>
      <c r="Y966" s="91"/>
      <c r="Z966" s="91"/>
    </row>
    <row r="967" spans="1:26" ht="15.75" customHeight="1" x14ac:dyDescent="0.45">
      <c r="A967" s="91"/>
      <c r="B967" s="91"/>
      <c r="C967" s="91"/>
      <c r="D967" s="93"/>
      <c r="E967" s="92"/>
      <c r="F967" s="91"/>
      <c r="G967" s="91"/>
      <c r="H967" s="91"/>
      <c r="I967" s="91"/>
      <c r="J967" s="91"/>
      <c r="K967" s="91"/>
      <c r="L967" s="91"/>
      <c r="M967" s="91"/>
      <c r="N967" s="91"/>
      <c r="O967" s="91"/>
      <c r="P967" s="91"/>
      <c r="Q967" s="91"/>
      <c r="R967" s="91"/>
      <c r="S967" s="91"/>
      <c r="T967" s="91"/>
      <c r="U967" s="91"/>
      <c r="V967" s="91"/>
      <c r="W967" s="91"/>
      <c r="X967" s="91"/>
      <c r="Y967" s="91"/>
      <c r="Z967" s="91"/>
    </row>
    <row r="968" spans="1:26" ht="15.75" customHeight="1" x14ac:dyDescent="0.45">
      <c r="A968" s="91"/>
      <c r="B968" s="91"/>
      <c r="C968" s="91"/>
      <c r="D968" s="93"/>
      <c r="E968" s="92"/>
      <c r="F968" s="91"/>
      <c r="G968" s="91"/>
      <c r="H968" s="91"/>
      <c r="I968" s="91"/>
      <c r="J968" s="91"/>
      <c r="K968" s="91"/>
      <c r="L968" s="91"/>
      <c r="M968" s="91"/>
      <c r="N968" s="91"/>
      <c r="O968" s="91"/>
      <c r="P968" s="91"/>
      <c r="Q968" s="91"/>
      <c r="R968" s="91"/>
      <c r="S968" s="91"/>
      <c r="T968" s="91"/>
      <c r="U968" s="91"/>
      <c r="V968" s="91"/>
      <c r="W968" s="91"/>
      <c r="X968" s="91"/>
      <c r="Y968" s="91"/>
      <c r="Z968" s="91"/>
    </row>
    <row r="969" spans="1:26" ht="15.75" customHeight="1" x14ac:dyDescent="0.45">
      <c r="A969" s="91"/>
      <c r="B969" s="91"/>
      <c r="C969" s="91"/>
      <c r="D969" s="93"/>
      <c r="E969" s="92"/>
      <c r="F969" s="91"/>
      <c r="G969" s="91"/>
      <c r="H969" s="91"/>
      <c r="I969" s="91"/>
      <c r="J969" s="91"/>
      <c r="K969" s="91"/>
      <c r="L969" s="91"/>
      <c r="M969" s="91"/>
      <c r="N969" s="91"/>
      <c r="O969" s="91"/>
      <c r="P969" s="91"/>
      <c r="Q969" s="91"/>
      <c r="R969" s="91"/>
      <c r="S969" s="91"/>
      <c r="T969" s="91"/>
      <c r="U969" s="91"/>
      <c r="V969" s="91"/>
      <c r="W969" s="91"/>
      <c r="X969" s="91"/>
      <c r="Y969" s="91"/>
      <c r="Z969" s="91"/>
    </row>
    <row r="970" spans="1:26" ht="15.75" customHeight="1" x14ac:dyDescent="0.45">
      <c r="A970" s="91"/>
      <c r="B970" s="91"/>
      <c r="C970" s="91"/>
      <c r="D970" s="93"/>
      <c r="E970" s="92"/>
      <c r="F970" s="91"/>
      <c r="G970" s="91"/>
      <c r="H970" s="91"/>
      <c r="I970" s="91"/>
      <c r="J970" s="91"/>
      <c r="K970" s="91"/>
      <c r="L970" s="91"/>
      <c r="M970" s="91"/>
      <c r="N970" s="91"/>
      <c r="O970" s="91"/>
      <c r="P970" s="91"/>
      <c r="Q970" s="91"/>
      <c r="R970" s="91"/>
      <c r="S970" s="91"/>
      <c r="T970" s="91"/>
      <c r="U970" s="91"/>
      <c r="V970" s="91"/>
      <c r="W970" s="91"/>
      <c r="X970" s="91"/>
      <c r="Y970" s="91"/>
      <c r="Z970" s="91"/>
    </row>
    <row r="971" spans="1:26" ht="15.75" customHeight="1" x14ac:dyDescent="0.45">
      <c r="A971" s="91"/>
      <c r="B971" s="91"/>
      <c r="C971" s="91"/>
      <c r="D971" s="93"/>
      <c r="E971" s="92"/>
      <c r="F971" s="91"/>
      <c r="G971" s="91"/>
      <c r="H971" s="91"/>
      <c r="I971" s="91"/>
      <c r="J971" s="91"/>
      <c r="K971" s="91"/>
      <c r="L971" s="91"/>
      <c r="M971" s="91"/>
      <c r="N971" s="91"/>
      <c r="O971" s="91"/>
      <c r="P971" s="91"/>
      <c r="Q971" s="91"/>
      <c r="R971" s="91"/>
      <c r="S971" s="91"/>
      <c r="T971" s="91"/>
      <c r="U971" s="91"/>
      <c r="V971" s="91"/>
      <c r="W971" s="91"/>
      <c r="X971" s="91"/>
      <c r="Y971" s="91"/>
      <c r="Z971" s="91"/>
    </row>
    <row r="972" spans="1:26" ht="15.75" customHeight="1" x14ac:dyDescent="0.45">
      <c r="A972" s="91"/>
      <c r="B972" s="91"/>
      <c r="C972" s="91"/>
      <c r="D972" s="93"/>
      <c r="E972" s="92"/>
      <c r="F972" s="91"/>
      <c r="G972" s="91"/>
      <c r="H972" s="91"/>
      <c r="I972" s="91"/>
      <c r="J972" s="91"/>
      <c r="K972" s="91"/>
      <c r="L972" s="91"/>
      <c r="M972" s="91"/>
      <c r="N972" s="91"/>
      <c r="O972" s="91"/>
      <c r="P972" s="91"/>
      <c r="Q972" s="91"/>
      <c r="R972" s="91"/>
      <c r="S972" s="91"/>
      <c r="T972" s="91"/>
      <c r="U972" s="91"/>
      <c r="V972" s="91"/>
      <c r="W972" s="91"/>
      <c r="X972" s="91"/>
      <c r="Y972" s="91"/>
      <c r="Z972" s="91"/>
    </row>
    <row r="973" spans="1:26" ht="15.75" customHeight="1" x14ac:dyDescent="0.45">
      <c r="A973" s="91"/>
      <c r="B973" s="91"/>
      <c r="C973" s="91"/>
      <c r="D973" s="93"/>
      <c r="E973" s="92"/>
      <c r="F973" s="91"/>
      <c r="G973" s="91"/>
      <c r="H973" s="91"/>
      <c r="I973" s="91"/>
      <c r="J973" s="91"/>
      <c r="K973" s="91"/>
      <c r="L973" s="91"/>
      <c r="M973" s="91"/>
      <c r="N973" s="91"/>
      <c r="O973" s="91"/>
      <c r="P973" s="91"/>
      <c r="Q973" s="91"/>
      <c r="R973" s="91"/>
      <c r="S973" s="91"/>
      <c r="T973" s="91"/>
      <c r="U973" s="91"/>
      <c r="V973" s="91"/>
      <c r="W973" s="91"/>
      <c r="X973" s="91"/>
      <c r="Y973" s="91"/>
      <c r="Z973" s="91"/>
    </row>
    <row r="974" spans="1:26" ht="15.75" customHeight="1" x14ac:dyDescent="0.45">
      <c r="A974" s="91"/>
      <c r="B974" s="91"/>
      <c r="C974" s="91"/>
      <c r="D974" s="93"/>
      <c r="E974" s="92"/>
      <c r="F974" s="91"/>
      <c r="G974" s="91"/>
      <c r="H974" s="91"/>
      <c r="I974" s="91"/>
      <c r="J974" s="91"/>
      <c r="K974" s="91"/>
      <c r="L974" s="91"/>
      <c r="M974" s="91"/>
      <c r="N974" s="91"/>
      <c r="O974" s="91"/>
      <c r="P974" s="91"/>
      <c r="Q974" s="91"/>
      <c r="R974" s="91"/>
      <c r="S974" s="91"/>
      <c r="T974" s="91"/>
      <c r="U974" s="91"/>
      <c r="V974" s="91"/>
      <c r="W974" s="91"/>
      <c r="X974" s="91"/>
      <c r="Y974" s="91"/>
      <c r="Z974" s="91"/>
    </row>
    <row r="975" spans="1:26" ht="15.75" customHeight="1" x14ac:dyDescent="0.45">
      <c r="A975" s="91"/>
      <c r="B975" s="91"/>
      <c r="C975" s="91"/>
      <c r="D975" s="93"/>
      <c r="E975" s="92"/>
      <c r="F975" s="91"/>
      <c r="G975" s="91"/>
      <c r="H975" s="91"/>
      <c r="I975" s="91"/>
      <c r="J975" s="91"/>
      <c r="K975" s="91"/>
      <c r="L975" s="91"/>
      <c r="M975" s="91"/>
      <c r="N975" s="91"/>
      <c r="O975" s="91"/>
      <c r="P975" s="91"/>
      <c r="Q975" s="91"/>
      <c r="R975" s="91"/>
      <c r="S975" s="91"/>
      <c r="T975" s="91"/>
      <c r="U975" s="91"/>
      <c r="V975" s="91"/>
      <c r="W975" s="91"/>
      <c r="X975" s="91"/>
      <c r="Y975" s="91"/>
      <c r="Z975" s="91"/>
    </row>
    <row r="976" spans="1:26" ht="15.75" customHeight="1" x14ac:dyDescent="0.45">
      <c r="A976" s="91"/>
      <c r="B976" s="91"/>
      <c r="C976" s="91"/>
      <c r="D976" s="93"/>
      <c r="E976" s="92"/>
      <c r="F976" s="91"/>
      <c r="G976" s="91"/>
      <c r="H976" s="91"/>
      <c r="I976" s="91"/>
      <c r="J976" s="91"/>
      <c r="K976" s="91"/>
      <c r="L976" s="91"/>
      <c r="M976" s="91"/>
      <c r="N976" s="91"/>
      <c r="O976" s="91"/>
      <c r="P976" s="91"/>
      <c r="Q976" s="91"/>
      <c r="R976" s="91"/>
      <c r="S976" s="91"/>
      <c r="T976" s="91"/>
      <c r="U976" s="91"/>
      <c r="V976" s="91"/>
      <c r="W976" s="91"/>
      <c r="X976" s="91"/>
      <c r="Y976" s="91"/>
      <c r="Z976" s="91"/>
    </row>
    <row r="977" spans="1:26" ht="15.75" customHeight="1" x14ac:dyDescent="0.45">
      <c r="A977" s="91"/>
      <c r="B977" s="91"/>
      <c r="C977" s="91"/>
      <c r="D977" s="93"/>
      <c r="E977" s="92"/>
      <c r="F977" s="91"/>
      <c r="G977" s="91"/>
      <c r="H977" s="91"/>
      <c r="I977" s="91"/>
      <c r="J977" s="91"/>
      <c r="K977" s="91"/>
      <c r="L977" s="91"/>
      <c r="M977" s="91"/>
      <c r="N977" s="91"/>
      <c r="O977" s="91"/>
      <c r="P977" s="91"/>
      <c r="Q977" s="91"/>
      <c r="R977" s="91"/>
      <c r="S977" s="91"/>
      <c r="T977" s="91"/>
      <c r="U977" s="91"/>
      <c r="V977" s="91"/>
      <c r="W977" s="91"/>
      <c r="X977" s="91"/>
      <c r="Y977" s="91"/>
      <c r="Z977" s="91"/>
    </row>
    <row r="978" spans="1:26" ht="15.75" customHeight="1" x14ac:dyDescent="0.45">
      <c r="A978" s="91"/>
      <c r="B978" s="91"/>
      <c r="C978" s="91"/>
      <c r="D978" s="93"/>
      <c r="E978" s="92"/>
      <c r="F978" s="91"/>
      <c r="G978" s="91"/>
      <c r="H978" s="91"/>
      <c r="I978" s="91"/>
      <c r="J978" s="91"/>
      <c r="K978" s="91"/>
      <c r="L978" s="91"/>
      <c r="M978" s="91"/>
      <c r="N978" s="91"/>
      <c r="O978" s="91"/>
      <c r="P978" s="91"/>
      <c r="Q978" s="91"/>
      <c r="R978" s="91"/>
      <c r="S978" s="91"/>
      <c r="T978" s="91"/>
      <c r="U978" s="91"/>
      <c r="V978" s="91"/>
      <c r="W978" s="91"/>
      <c r="X978" s="91"/>
      <c r="Y978" s="91"/>
      <c r="Z978" s="91"/>
    </row>
    <row r="979" spans="1:26" ht="15.75" customHeight="1" x14ac:dyDescent="0.45">
      <c r="A979" s="91"/>
      <c r="B979" s="91"/>
      <c r="C979" s="91"/>
      <c r="D979" s="93"/>
      <c r="E979" s="92"/>
      <c r="F979" s="91"/>
      <c r="G979" s="91"/>
      <c r="H979" s="91"/>
      <c r="I979" s="91"/>
      <c r="J979" s="91"/>
      <c r="K979" s="91"/>
      <c r="L979" s="91"/>
      <c r="M979" s="91"/>
      <c r="N979" s="91"/>
      <c r="O979" s="91"/>
      <c r="P979" s="91"/>
      <c r="Q979" s="91"/>
      <c r="R979" s="91"/>
      <c r="S979" s="91"/>
      <c r="T979" s="91"/>
      <c r="U979" s="91"/>
      <c r="V979" s="91"/>
      <c r="W979" s="91"/>
      <c r="X979" s="91"/>
      <c r="Y979" s="91"/>
      <c r="Z979" s="91"/>
    </row>
    <row r="980" spans="1:26" ht="15.75" customHeight="1" x14ac:dyDescent="0.45">
      <c r="A980" s="91"/>
      <c r="B980" s="91"/>
      <c r="C980" s="91"/>
      <c r="D980" s="93"/>
      <c r="E980" s="92"/>
      <c r="F980" s="91"/>
      <c r="G980" s="91"/>
      <c r="H980" s="91"/>
      <c r="I980" s="91"/>
      <c r="J980" s="91"/>
      <c r="K980" s="91"/>
      <c r="L980" s="91"/>
      <c r="M980" s="91"/>
      <c r="N980" s="91"/>
      <c r="O980" s="91"/>
      <c r="P980" s="91"/>
      <c r="Q980" s="91"/>
      <c r="R980" s="91"/>
      <c r="S980" s="91"/>
      <c r="T980" s="91"/>
      <c r="U980" s="91"/>
      <c r="V980" s="91"/>
      <c r="W980" s="91"/>
      <c r="X980" s="91"/>
      <c r="Y980" s="91"/>
      <c r="Z980" s="91"/>
    </row>
    <row r="981" spans="1:26" ht="15.75" customHeight="1" x14ac:dyDescent="0.45">
      <c r="A981" s="91"/>
      <c r="B981" s="91"/>
      <c r="C981" s="91"/>
      <c r="D981" s="93"/>
      <c r="E981" s="92"/>
      <c r="F981" s="91"/>
      <c r="G981" s="91"/>
      <c r="H981" s="91"/>
      <c r="I981" s="91"/>
      <c r="J981" s="91"/>
      <c r="K981" s="91"/>
      <c r="L981" s="91"/>
      <c r="M981" s="91"/>
      <c r="N981" s="91"/>
      <c r="O981" s="91"/>
      <c r="P981" s="91"/>
      <c r="Q981" s="91"/>
      <c r="R981" s="91"/>
      <c r="S981" s="91"/>
      <c r="T981" s="91"/>
      <c r="U981" s="91"/>
      <c r="V981" s="91"/>
      <c r="W981" s="91"/>
      <c r="X981" s="91"/>
      <c r="Y981" s="91"/>
      <c r="Z981" s="91"/>
    </row>
    <row r="982" spans="1:26" ht="15.75" customHeight="1" x14ac:dyDescent="0.45">
      <c r="A982" s="91"/>
      <c r="B982" s="91"/>
      <c r="C982" s="91"/>
      <c r="D982" s="93"/>
      <c r="E982" s="92"/>
      <c r="F982" s="91"/>
      <c r="G982" s="91"/>
      <c r="H982" s="91"/>
      <c r="I982" s="91"/>
      <c r="J982" s="91"/>
      <c r="K982" s="91"/>
      <c r="L982" s="91"/>
      <c r="M982" s="91"/>
      <c r="N982" s="91"/>
      <c r="O982" s="91"/>
      <c r="P982" s="91"/>
      <c r="Q982" s="91"/>
      <c r="R982" s="91"/>
      <c r="S982" s="91"/>
      <c r="T982" s="91"/>
      <c r="U982" s="91"/>
      <c r="V982" s="91"/>
      <c r="W982" s="91"/>
      <c r="X982" s="91"/>
      <c r="Y982" s="91"/>
      <c r="Z982" s="91"/>
    </row>
    <row r="983" spans="1:26" ht="15.75" customHeight="1" x14ac:dyDescent="0.45">
      <c r="A983" s="91"/>
      <c r="B983" s="91"/>
      <c r="C983" s="91"/>
      <c r="D983" s="93"/>
      <c r="E983" s="92"/>
      <c r="F983" s="91"/>
      <c r="G983" s="91"/>
      <c r="H983" s="91"/>
      <c r="I983" s="91"/>
      <c r="J983" s="91"/>
      <c r="K983" s="91"/>
      <c r="L983" s="91"/>
      <c r="M983" s="91"/>
      <c r="N983" s="91"/>
      <c r="O983" s="91"/>
      <c r="P983" s="91"/>
      <c r="Q983" s="91"/>
      <c r="R983" s="91"/>
      <c r="S983" s="91"/>
      <c r="T983" s="91"/>
      <c r="U983" s="91"/>
      <c r="V983" s="91"/>
      <c r="W983" s="91"/>
      <c r="X983" s="91"/>
      <c r="Y983" s="91"/>
      <c r="Z983" s="91"/>
    </row>
    <row r="984" spans="1:26" ht="15.75" customHeight="1" x14ac:dyDescent="0.45">
      <c r="A984" s="91"/>
      <c r="B984" s="91"/>
      <c r="C984" s="91"/>
      <c r="D984" s="93"/>
      <c r="E984" s="92"/>
      <c r="F984" s="91"/>
      <c r="G984" s="91"/>
      <c r="H984" s="91"/>
      <c r="I984" s="91"/>
      <c r="J984" s="91"/>
      <c r="K984" s="91"/>
      <c r="L984" s="91"/>
      <c r="M984" s="91"/>
      <c r="N984" s="91"/>
      <c r="O984" s="91"/>
      <c r="P984" s="91"/>
      <c r="Q984" s="91"/>
      <c r="R984" s="91"/>
      <c r="S984" s="91"/>
      <c r="T984" s="91"/>
      <c r="U984" s="91"/>
      <c r="V984" s="91"/>
      <c r="W984" s="91"/>
      <c r="X984" s="91"/>
      <c r="Y984" s="91"/>
      <c r="Z984" s="91"/>
    </row>
    <row r="985" spans="1:26" ht="15.75" customHeight="1" x14ac:dyDescent="0.45">
      <c r="A985" s="91"/>
      <c r="B985" s="91"/>
      <c r="C985" s="91"/>
      <c r="D985" s="93"/>
      <c r="E985" s="92"/>
      <c r="F985" s="91"/>
      <c r="G985" s="91"/>
      <c r="H985" s="91"/>
      <c r="I985" s="91"/>
      <c r="J985" s="91"/>
      <c r="K985" s="91"/>
      <c r="L985" s="91"/>
      <c r="M985" s="91"/>
      <c r="N985" s="91"/>
      <c r="O985" s="91"/>
      <c r="P985" s="91"/>
      <c r="Q985" s="91"/>
      <c r="R985" s="91"/>
      <c r="S985" s="91"/>
      <c r="T985" s="91"/>
      <c r="U985" s="91"/>
      <c r="V985" s="91"/>
      <c r="W985" s="91"/>
      <c r="X985" s="91"/>
      <c r="Y985" s="91"/>
      <c r="Z985" s="91"/>
    </row>
    <row r="986" spans="1:26" ht="15.75" customHeight="1" x14ac:dyDescent="0.45">
      <c r="A986" s="91"/>
      <c r="B986" s="91"/>
      <c r="C986" s="91"/>
      <c r="D986" s="93"/>
      <c r="E986" s="92"/>
      <c r="F986" s="91"/>
      <c r="G986" s="91"/>
      <c r="H986" s="91"/>
      <c r="I986" s="91"/>
      <c r="J986" s="91"/>
      <c r="K986" s="91"/>
      <c r="L986" s="91"/>
      <c r="M986" s="91"/>
      <c r="N986" s="91"/>
      <c r="O986" s="91"/>
      <c r="P986" s="91"/>
      <c r="Q986" s="91"/>
      <c r="R986" s="91"/>
      <c r="S986" s="91"/>
      <c r="T986" s="91"/>
      <c r="U986" s="91"/>
      <c r="V986" s="91"/>
      <c r="W986" s="91"/>
      <c r="X986" s="91"/>
      <c r="Y986" s="91"/>
      <c r="Z986" s="91"/>
    </row>
    <row r="987" spans="1:26" ht="15.75" customHeight="1" x14ac:dyDescent="0.45">
      <c r="A987" s="91"/>
      <c r="B987" s="91"/>
      <c r="C987" s="91"/>
      <c r="D987" s="93"/>
      <c r="E987" s="92"/>
      <c r="F987" s="91"/>
      <c r="G987" s="91"/>
      <c r="H987" s="91"/>
      <c r="I987" s="91"/>
      <c r="J987" s="91"/>
      <c r="K987" s="91"/>
      <c r="L987" s="91"/>
      <c r="M987" s="91"/>
      <c r="N987" s="91"/>
      <c r="O987" s="91"/>
      <c r="P987" s="91"/>
      <c r="Q987" s="91"/>
      <c r="R987" s="91"/>
      <c r="S987" s="91"/>
      <c r="T987" s="91"/>
      <c r="U987" s="91"/>
      <c r="V987" s="91"/>
      <c r="W987" s="91"/>
      <c r="X987" s="91"/>
      <c r="Y987" s="91"/>
      <c r="Z987" s="91"/>
    </row>
    <row r="988" spans="1:26" ht="15.75" customHeight="1" x14ac:dyDescent="0.45">
      <c r="A988" s="91"/>
      <c r="B988" s="91"/>
      <c r="C988" s="91"/>
      <c r="D988" s="93"/>
      <c r="E988" s="92"/>
      <c r="F988" s="91"/>
      <c r="G988" s="91"/>
      <c r="H988" s="91"/>
      <c r="I988" s="91"/>
      <c r="J988" s="91"/>
      <c r="K988" s="91"/>
      <c r="L988" s="91"/>
      <c r="M988" s="91"/>
      <c r="N988" s="91"/>
      <c r="O988" s="91"/>
      <c r="P988" s="91"/>
      <c r="Q988" s="91"/>
      <c r="R988" s="91"/>
      <c r="S988" s="91"/>
      <c r="T988" s="91"/>
      <c r="U988" s="91"/>
      <c r="V988" s="91"/>
      <c r="W988" s="91"/>
      <c r="X988" s="91"/>
      <c r="Y988" s="91"/>
      <c r="Z988" s="91"/>
    </row>
    <row r="989" spans="1:26" ht="15.75" customHeight="1" x14ac:dyDescent="0.45">
      <c r="A989" s="91"/>
      <c r="B989" s="91"/>
      <c r="C989" s="91"/>
      <c r="D989" s="93"/>
      <c r="E989" s="92"/>
      <c r="F989" s="91"/>
      <c r="G989" s="91"/>
      <c r="H989" s="91"/>
      <c r="I989" s="91"/>
      <c r="J989" s="91"/>
      <c r="K989" s="91"/>
      <c r="L989" s="91"/>
      <c r="M989" s="91"/>
      <c r="N989" s="91"/>
      <c r="O989" s="91"/>
      <c r="P989" s="91"/>
      <c r="Q989" s="91"/>
      <c r="R989" s="91"/>
      <c r="S989" s="91"/>
      <c r="T989" s="91"/>
      <c r="U989" s="91"/>
      <c r="V989" s="91"/>
      <c r="W989" s="91"/>
      <c r="X989" s="91"/>
      <c r="Y989" s="91"/>
      <c r="Z989" s="91"/>
    </row>
    <row r="990" spans="1:26" ht="15.75" customHeight="1" x14ac:dyDescent="0.45">
      <c r="A990" s="91"/>
      <c r="B990" s="91"/>
      <c r="C990" s="91"/>
      <c r="D990" s="93"/>
      <c r="E990" s="92"/>
      <c r="F990" s="91"/>
      <c r="G990" s="91"/>
      <c r="H990" s="91"/>
      <c r="I990" s="91"/>
      <c r="J990" s="91"/>
      <c r="K990" s="91"/>
      <c r="L990" s="91"/>
      <c r="M990" s="91"/>
      <c r="N990" s="91"/>
      <c r="O990" s="91"/>
      <c r="P990" s="91"/>
      <c r="Q990" s="91"/>
      <c r="R990" s="91"/>
      <c r="S990" s="91"/>
      <c r="T990" s="91"/>
      <c r="U990" s="91"/>
      <c r="V990" s="91"/>
      <c r="W990" s="91"/>
      <c r="X990" s="91"/>
      <c r="Y990" s="91"/>
      <c r="Z990" s="91"/>
    </row>
    <row r="991" spans="1:26" ht="15.75" customHeight="1" x14ac:dyDescent="0.45">
      <c r="A991" s="91"/>
      <c r="B991" s="91"/>
      <c r="C991" s="91"/>
      <c r="D991" s="93"/>
      <c r="E991" s="92"/>
      <c r="F991" s="91"/>
      <c r="G991" s="91"/>
      <c r="H991" s="91"/>
      <c r="I991" s="91"/>
      <c r="J991" s="91"/>
      <c r="K991" s="91"/>
      <c r="L991" s="91"/>
      <c r="M991" s="91"/>
      <c r="N991" s="91"/>
      <c r="O991" s="91"/>
      <c r="P991" s="91"/>
      <c r="Q991" s="91"/>
      <c r="R991" s="91"/>
      <c r="S991" s="91"/>
      <c r="T991" s="91"/>
      <c r="U991" s="91"/>
      <c r="V991" s="91"/>
      <c r="W991" s="91"/>
      <c r="X991" s="91"/>
      <c r="Y991" s="91"/>
      <c r="Z991" s="91"/>
    </row>
    <row r="992" spans="1:26" ht="15.75" customHeight="1" x14ac:dyDescent="0.45">
      <c r="A992" s="91"/>
      <c r="B992" s="91"/>
      <c r="C992" s="91"/>
      <c r="D992" s="93"/>
      <c r="E992" s="92"/>
      <c r="F992" s="91"/>
      <c r="G992" s="91"/>
      <c r="H992" s="91"/>
      <c r="I992" s="91"/>
      <c r="J992" s="91"/>
      <c r="K992" s="91"/>
      <c r="L992" s="91"/>
      <c r="M992" s="91"/>
      <c r="N992" s="91"/>
      <c r="O992" s="91"/>
      <c r="P992" s="91"/>
      <c r="Q992" s="91"/>
      <c r="R992" s="91"/>
      <c r="S992" s="91"/>
      <c r="T992" s="91"/>
      <c r="U992" s="91"/>
      <c r="V992" s="91"/>
      <c r="W992" s="91"/>
      <c r="X992" s="91"/>
      <c r="Y992" s="91"/>
      <c r="Z992" s="91"/>
    </row>
    <row r="993" spans="1:26" ht="15.75" customHeight="1" x14ac:dyDescent="0.45">
      <c r="A993" s="91"/>
      <c r="B993" s="91"/>
      <c r="C993" s="91"/>
      <c r="D993" s="93"/>
      <c r="E993" s="92"/>
      <c r="F993" s="91"/>
      <c r="G993" s="91"/>
      <c r="H993" s="91"/>
      <c r="I993" s="91"/>
      <c r="J993" s="91"/>
      <c r="K993" s="91"/>
      <c r="L993" s="91"/>
      <c r="M993" s="91"/>
      <c r="N993" s="91"/>
      <c r="O993" s="91"/>
      <c r="P993" s="91"/>
      <c r="Q993" s="91"/>
      <c r="R993" s="91"/>
      <c r="S993" s="91"/>
      <c r="T993" s="91"/>
      <c r="U993" s="91"/>
      <c r="V993" s="91"/>
      <c r="W993" s="91"/>
      <c r="X993" s="91"/>
      <c r="Y993" s="91"/>
      <c r="Z993" s="91"/>
    </row>
    <row r="994" spans="1:26" ht="15.75" customHeight="1" x14ac:dyDescent="0.45">
      <c r="A994" s="91"/>
      <c r="B994" s="91"/>
      <c r="C994" s="91"/>
      <c r="D994" s="93"/>
      <c r="E994" s="92"/>
      <c r="F994" s="91"/>
      <c r="G994" s="91"/>
      <c r="H994" s="91"/>
      <c r="I994" s="91"/>
      <c r="J994" s="91"/>
      <c r="K994" s="91"/>
      <c r="L994" s="91"/>
      <c r="M994" s="91"/>
      <c r="N994" s="91"/>
      <c r="O994" s="91"/>
      <c r="P994" s="91"/>
      <c r="Q994" s="91"/>
      <c r="R994" s="91"/>
      <c r="S994" s="91"/>
      <c r="T994" s="91"/>
      <c r="U994" s="91"/>
      <c r="V994" s="91"/>
      <c r="W994" s="91"/>
      <c r="X994" s="91"/>
      <c r="Y994" s="91"/>
      <c r="Z994" s="91"/>
    </row>
    <row r="995" spans="1:26" ht="15.75" customHeight="1" x14ac:dyDescent="0.45">
      <c r="A995" s="91"/>
      <c r="B995" s="91"/>
      <c r="C995" s="91"/>
      <c r="D995" s="93"/>
      <c r="E995" s="92"/>
      <c r="F995" s="91"/>
      <c r="G995" s="91"/>
      <c r="H995" s="91"/>
      <c r="I995" s="91"/>
      <c r="J995" s="91"/>
      <c r="K995" s="91"/>
      <c r="L995" s="91"/>
      <c r="M995" s="91"/>
      <c r="N995" s="91"/>
      <c r="O995" s="91"/>
      <c r="P995" s="91"/>
      <c r="Q995" s="91"/>
      <c r="R995" s="91"/>
      <c r="S995" s="91"/>
      <c r="T995" s="91"/>
      <c r="U995" s="91"/>
      <c r="V995" s="91"/>
      <c r="W995" s="91"/>
      <c r="X995" s="91"/>
      <c r="Y995" s="91"/>
      <c r="Z995" s="91"/>
    </row>
    <row r="996" spans="1:26" ht="15.75" customHeight="1" x14ac:dyDescent="0.45">
      <c r="A996" s="91"/>
      <c r="B996" s="91"/>
      <c r="C996" s="91"/>
      <c r="D996" s="93"/>
      <c r="E996" s="92"/>
      <c r="F996" s="91"/>
      <c r="G996" s="91"/>
      <c r="H996" s="91"/>
      <c r="I996" s="91"/>
      <c r="J996" s="91"/>
      <c r="K996" s="91"/>
      <c r="L996" s="91"/>
      <c r="M996" s="91"/>
      <c r="N996" s="91"/>
      <c r="O996" s="91"/>
      <c r="P996" s="91"/>
      <c r="Q996" s="91"/>
      <c r="R996" s="91"/>
      <c r="S996" s="91"/>
      <c r="T996" s="91"/>
      <c r="U996" s="91"/>
      <c r="V996" s="91"/>
      <c r="W996" s="91"/>
      <c r="X996" s="91"/>
      <c r="Y996" s="91"/>
      <c r="Z996" s="91"/>
    </row>
    <row r="997" spans="1:26" ht="15.75" customHeight="1" x14ac:dyDescent="0.45">
      <c r="A997" s="91"/>
      <c r="B997" s="91"/>
      <c r="C997" s="91"/>
      <c r="D997" s="93"/>
      <c r="E997" s="92"/>
      <c r="F997" s="91"/>
      <c r="G997" s="91"/>
      <c r="H997" s="91"/>
      <c r="I997" s="91"/>
      <c r="J997" s="91"/>
      <c r="K997" s="91"/>
      <c r="L997" s="91"/>
      <c r="M997" s="91"/>
      <c r="N997" s="91"/>
      <c r="O997" s="91"/>
      <c r="P997" s="91"/>
      <c r="Q997" s="91"/>
      <c r="R997" s="91"/>
      <c r="S997" s="91"/>
      <c r="T997" s="91"/>
      <c r="U997" s="91"/>
      <c r="V997" s="91"/>
      <c r="W997" s="91"/>
      <c r="X997" s="91"/>
      <c r="Y997" s="91"/>
      <c r="Z997" s="91"/>
    </row>
    <row r="998" spans="1:26" ht="15.75" customHeight="1" x14ac:dyDescent="0.45">
      <c r="A998" s="91"/>
      <c r="B998" s="91"/>
      <c r="C998" s="91"/>
      <c r="D998" s="93"/>
      <c r="E998" s="92"/>
      <c r="F998" s="91"/>
      <c r="G998" s="91"/>
      <c r="H998" s="91"/>
      <c r="I998" s="91"/>
      <c r="J998" s="91"/>
      <c r="K998" s="91"/>
      <c r="L998" s="91"/>
      <c r="M998" s="91"/>
      <c r="N998" s="91"/>
      <c r="O998" s="91"/>
      <c r="P998" s="91"/>
      <c r="Q998" s="91"/>
      <c r="R998" s="91"/>
      <c r="S998" s="91"/>
      <c r="T998" s="91"/>
      <c r="U998" s="91"/>
      <c r="V998" s="91"/>
      <c r="W998" s="91"/>
      <c r="X998" s="91"/>
      <c r="Y998" s="91"/>
      <c r="Z998" s="91"/>
    </row>
    <row r="999" spans="1:26" ht="15.75" customHeight="1" x14ac:dyDescent="0.45">
      <c r="A999" s="91"/>
      <c r="B999" s="91"/>
      <c r="C999" s="91"/>
      <c r="D999" s="93"/>
      <c r="E999" s="92"/>
      <c r="F999" s="91"/>
      <c r="G999" s="91"/>
      <c r="H999" s="91"/>
      <c r="I999" s="91"/>
      <c r="J999" s="91"/>
      <c r="K999" s="91"/>
      <c r="L999" s="91"/>
      <c r="M999" s="91"/>
      <c r="N999" s="91"/>
      <c r="O999" s="91"/>
      <c r="P999" s="91"/>
      <c r="Q999" s="91"/>
      <c r="R999" s="91"/>
      <c r="S999" s="91"/>
      <c r="T999" s="91"/>
      <c r="U999" s="91"/>
      <c r="V999" s="91"/>
      <c r="W999" s="91"/>
      <c r="X999" s="91"/>
      <c r="Y999" s="91"/>
      <c r="Z999" s="91"/>
    </row>
    <row r="1000" spans="1:26" ht="15.75" customHeight="1" x14ac:dyDescent="0.45">
      <c r="A1000" s="91"/>
      <c r="B1000" s="91"/>
      <c r="C1000" s="91"/>
      <c r="D1000" s="93"/>
      <c r="E1000" s="92"/>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8B6F00"/>
  </sheetPr>
  <dimension ref="A1:E1000"/>
  <sheetViews>
    <sheetView workbookViewId="0"/>
  </sheetViews>
  <sheetFormatPr defaultColWidth="14.453125" defaultRowHeight="15" customHeight="1" x14ac:dyDescent="0.3"/>
  <cols>
    <col min="1" max="1" width="10.7265625" style="7" customWidth="1"/>
    <col min="2" max="2" width="11" style="7" customWidth="1"/>
    <col min="3" max="3" width="9" style="7" customWidth="1"/>
    <col min="4" max="4" width="7.81640625" style="7" customWidth="1"/>
    <col min="5" max="26" width="8.7265625" style="7" customWidth="1"/>
    <col min="27" max="27" width="14.453125" style="7" customWidth="1"/>
    <col min="28" max="16384" width="14.453125" style="7"/>
  </cols>
  <sheetData>
    <row r="1" spans="1:5" ht="14" customHeight="1" x14ac:dyDescent="0.3">
      <c r="A1" s="7" t="s">
        <v>430</v>
      </c>
      <c r="B1" s="7" t="s">
        <v>431</v>
      </c>
      <c r="C1" s="7" t="s">
        <v>480</v>
      </c>
      <c r="D1" s="77" t="s">
        <v>481</v>
      </c>
      <c r="E1" s="90" t="s">
        <v>484</v>
      </c>
    </row>
    <row r="2" spans="1:5" ht="14" customHeight="1" x14ac:dyDescent="0.3">
      <c r="A2" s="80">
        <v>44369</v>
      </c>
      <c r="B2" s="7">
        <v>115.379997</v>
      </c>
      <c r="C2" s="7">
        <v>5445900</v>
      </c>
      <c r="D2" s="78">
        <f t="shared" ref="D2:D65" si="0">B2/B3-1</f>
        <v>1.8233828570526356E-3</v>
      </c>
      <c r="E2" s="90">
        <f t="shared" ref="E2:E65" si="1">E3*(1+D2)</f>
        <v>105.66818520345537</v>
      </c>
    </row>
    <row r="3" spans="1:5" ht="14" customHeight="1" x14ac:dyDescent="0.3">
      <c r="A3" s="80">
        <v>44368</v>
      </c>
      <c r="B3" s="7">
        <v>115.16999800000001</v>
      </c>
      <c r="C3" s="7">
        <v>6460000</v>
      </c>
      <c r="D3" s="78">
        <f t="shared" si="0"/>
        <v>-3.2023801003775443E-3</v>
      </c>
      <c r="E3" s="90">
        <f t="shared" si="1"/>
        <v>105.47586232426046</v>
      </c>
    </row>
    <row r="4" spans="1:5" ht="14" customHeight="1" x14ac:dyDescent="0.3">
      <c r="A4" s="80">
        <v>44365</v>
      </c>
      <c r="B4" s="7">
        <v>115.540001</v>
      </c>
      <c r="C4" s="7">
        <v>13435000</v>
      </c>
      <c r="D4" s="78">
        <f t="shared" si="0"/>
        <v>5.6576029737802624E-3</v>
      </c>
      <c r="E4" s="90">
        <f t="shared" si="1"/>
        <v>105.814721282021</v>
      </c>
    </row>
    <row r="5" spans="1:5" ht="14" customHeight="1" x14ac:dyDescent="0.3">
      <c r="A5" s="80">
        <v>44364</v>
      </c>
      <c r="B5" s="7">
        <v>114.889999</v>
      </c>
      <c r="C5" s="7">
        <v>8838100</v>
      </c>
      <c r="D5" s="78">
        <f t="shared" si="0"/>
        <v>3.5813765658270214E-3</v>
      </c>
      <c r="E5" s="90">
        <f t="shared" si="1"/>
        <v>105.21943151339137</v>
      </c>
    </row>
    <row r="6" spans="1:5" ht="14" customHeight="1" x14ac:dyDescent="0.3">
      <c r="A6" s="80">
        <v>44363</v>
      </c>
      <c r="B6" s="7">
        <v>114.480003</v>
      </c>
      <c r="C6" s="7">
        <v>13529000</v>
      </c>
      <c r="D6" s="78">
        <f t="shared" si="0"/>
        <v>-6.8534225779498525E-3</v>
      </c>
      <c r="E6" s="90">
        <f t="shared" si="1"/>
        <v>104.84394586261018</v>
      </c>
    </row>
    <row r="7" spans="1:5" ht="14" customHeight="1" x14ac:dyDescent="0.3">
      <c r="A7" s="80">
        <v>44362</v>
      </c>
      <c r="B7" s="7">
        <v>115.269997</v>
      </c>
      <c r="C7" s="7">
        <v>4212700</v>
      </c>
      <c r="D7" s="78">
        <f t="shared" si="0"/>
        <v>1.735097613884129E-4</v>
      </c>
      <c r="E7" s="90">
        <f t="shared" si="1"/>
        <v>105.56744416796739</v>
      </c>
    </row>
    <row r="8" spans="1:5" ht="14" customHeight="1" x14ac:dyDescent="0.3">
      <c r="A8" s="80">
        <v>44361</v>
      </c>
      <c r="B8" s="7">
        <v>115.25</v>
      </c>
      <c r="C8" s="7">
        <v>3730900</v>
      </c>
      <c r="D8" s="78">
        <f t="shared" si="0"/>
        <v>-3.113926104022724E-3</v>
      </c>
      <c r="E8" s="90">
        <f t="shared" si="1"/>
        <v>105.54913036354326</v>
      </c>
    </row>
    <row r="9" spans="1:5" ht="14" customHeight="1" x14ac:dyDescent="0.3">
      <c r="A9" s="80">
        <v>44358</v>
      </c>
      <c r="B9" s="7">
        <v>115.610001</v>
      </c>
      <c r="C9" s="7">
        <v>3914200</v>
      </c>
      <c r="D9" s="78">
        <f t="shared" si="0"/>
        <v>-1.4682846905189617E-3</v>
      </c>
      <c r="E9" s="90">
        <f t="shared" si="1"/>
        <v>105.87882921369514</v>
      </c>
    </row>
    <row r="10" spans="1:5" ht="14" customHeight="1" x14ac:dyDescent="0.3">
      <c r="A10" s="80">
        <v>44357</v>
      </c>
      <c r="B10" s="7">
        <v>115.779999</v>
      </c>
      <c r="C10" s="7">
        <v>6494800</v>
      </c>
      <c r="D10" s="78">
        <f t="shared" si="0"/>
        <v>3.5537487157732972E-3</v>
      </c>
      <c r="E10" s="90">
        <f t="shared" si="1"/>
        <v>106.03451807324865</v>
      </c>
    </row>
    <row r="11" spans="1:5" ht="14" customHeight="1" x14ac:dyDescent="0.3">
      <c r="A11" s="80">
        <v>44356</v>
      </c>
      <c r="B11" s="7">
        <v>115.370003</v>
      </c>
      <c r="C11" s="7">
        <v>5679300</v>
      </c>
      <c r="D11" s="78">
        <f t="shared" si="0"/>
        <v>3.1301712350200184E-3</v>
      </c>
      <c r="E11" s="90">
        <f t="shared" si="1"/>
        <v>105.65903242246746</v>
      </c>
    </row>
    <row r="12" spans="1:5" ht="14" customHeight="1" x14ac:dyDescent="0.3">
      <c r="A12" s="80">
        <v>44355</v>
      </c>
      <c r="B12" s="7">
        <v>115.010002</v>
      </c>
      <c r="C12" s="7">
        <v>4760500</v>
      </c>
      <c r="D12" s="78">
        <f t="shared" si="0"/>
        <v>2.8775898151376378E-3</v>
      </c>
      <c r="E12" s="90">
        <f t="shared" si="1"/>
        <v>105.32933357231558</v>
      </c>
    </row>
    <row r="13" spans="1:5" ht="14" customHeight="1" x14ac:dyDescent="0.3">
      <c r="A13" s="80">
        <v>44354</v>
      </c>
      <c r="B13" s="7">
        <v>114.68</v>
      </c>
      <c r="C13" s="7">
        <v>3068500</v>
      </c>
      <c r="D13" s="78">
        <f t="shared" si="0"/>
        <v>-7.8415093101380506E-4</v>
      </c>
      <c r="E13" s="90">
        <f t="shared" si="1"/>
        <v>105.02710863419645</v>
      </c>
    </row>
    <row r="14" spans="1:5" ht="14" customHeight="1" x14ac:dyDescent="0.3">
      <c r="A14" s="80">
        <v>44351</v>
      </c>
      <c r="B14" s="7">
        <v>114.769997</v>
      </c>
      <c r="C14" s="7">
        <v>6326000</v>
      </c>
      <c r="D14" s="78">
        <f t="shared" si="0"/>
        <v>5.5195199362145786E-3</v>
      </c>
      <c r="E14" s="90">
        <f t="shared" si="1"/>
        <v>105.10953037029475</v>
      </c>
    </row>
    <row r="15" spans="1:5" ht="14" customHeight="1" x14ac:dyDescent="0.3">
      <c r="A15" s="80">
        <v>44350</v>
      </c>
      <c r="B15" s="7">
        <v>114.139999</v>
      </c>
      <c r="C15" s="7">
        <v>3591200</v>
      </c>
      <c r="D15" s="78">
        <f t="shared" si="0"/>
        <v>-2.5343091846543597E-3</v>
      </c>
      <c r="E15" s="90">
        <f t="shared" si="1"/>
        <v>104.53256081688241</v>
      </c>
    </row>
    <row r="16" spans="1:5" ht="14" customHeight="1" x14ac:dyDescent="0.3">
      <c r="A16" s="80">
        <v>44349</v>
      </c>
      <c r="B16" s="7">
        <v>114.43</v>
      </c>
      <c r="C16" s="7">
        <v>4269900</v>
      </c>
      <c r="D16" s="78">
        <f t="shared" si="0"/>
        <v>1.1373315537008821E-3</v>
      </c>
      <c r="E16" s="90">
        <f t="shared" si="1"/>
        <v>104.79815173536014</v>
      </c>
    </row>
    <row r="17" spans="1:5" ht="14" customHeight="1" x14ac:dyDescent="0.3">
      <c r="A17" s="80">
        <v>44348</v>
      </c>
      <c r="B17" s="7">
        <v>114.300003</v>
      </c>
      <c r="C17" s="7">
        <v>9498100</v>
      </c>
      <c r="D17" s="78">
        <f t="shared" si="0"/>
        <v>-1.8365829710775827E-4</v>
      </c>
      <c r="E17" s="90">
        <f t="shared" si="1"/>
        <v>104.67909689544803</v>
      </c>
    </row>
    <row r="18" spans="1:5" ht="14" customHeight="1" x14ac:dyDescent="0.3">
      <c r="A18" s="80">
        <v>44344</v>
      </c>
      <c r="B18" s="7">
        <v>114.320999</v>
      </c>
      <c r="C18" s="7">
        <v>5575700</v>
      </c>
      <c r="D18" s="78">
        <f t="shared" si="0"/>
        <v>-8.7421613775173768E-5</v>
      </c>
      <c r="E18" s="90">
        <f t="shared" si="1"/>
        <v>104.69832561163989</v>
      </c>
    </row>
    <row r="19" spans="1:5" ht="14" customHeight="1" x14ac:dyDescent="0.3">
      <c r="A19" s="80">
        <v>44343</v>
      </c>
      <c r="B19" s="7">
        <v>114.330994</v>
      </c>
      <c r="C19" s="7">
        <v>5998100</v>
      </c>
      <c r="D19" s="78">
        <f t="shared" si="0"/>
        <v>-1.7450232384106368E-3</v>
      </c>
      <c r="E19" s="90">
        <f t="shared" si="1"/>
        <v>104.70747930845536</v>
      </c>
    </row>
    <row r="20" spans="1:5" ht="14" customHeight="1" x14ac:dyDescent="0.3">
      <c r="A20" s="80">
        <v>44342</v>
      </c>
      <c r="B20" s="7">
        <v>114.53085299999999</v>
      </c>
      <c r="C20" s="7">
        <v>4501600</v>
      </c>
      <c r="D20" s="78">
        <f t="shared" si="0"/>
        <v>-1.1329595332610909E-3</v>
      </c>
      <c r="E20" s="90">
        <f t="shared" si="1"/>
        <v>104.89051569583347</v>
      </c>
    </row>
    <row r="21" spans="1:5" ht="15.75" customHeight="1" x14ac:dyDescent="0.3">
      <c r="A21" s="80">
        <v>44341</v>
      </c>
      <c r="B21" s="7">
        <v>114.660759</v>
      </c>
      <c r="C21" s="7">
        <v>5748200</v>
      </c>
      <c r="D21" s="78">
        <f t="shared" si="0"/>
        <v>3.6738807663805328E-3</v>
      </c>
      <c r="E21" s="90">
        <f t="shared" si="1"/>
        <v>105.0094871954344</v>
      </c>
    </row>
    <row r="22" spans="1:5" ht="15.75" customHeight="1" x14ac:dyDescent="0.3">
      <c r="A22" s="80">
        <v>44340</v>
      </c>
      <c r="B22" s="7">
        <v>114.241051</v>
      </c>
      <c r="C22" s="7">
        <v>4826000</v>
      </c>
      <c r="D22" s="78">
        <f t="shared" si="0"/>
        <v>9.6314654776996633E-4</v>
      </c>
      <c r="E22" s="90">
        <f t="shared" si="1"/>
        <v>104.62510702704724</v>
      </c>
    </row>
    <row r="23" spans="1:5" ht="15.75" customHeight="1" x14ac:dyDescent="0.3">
      <c r="A23" s="80">
        <v>44337</v>
      </c>
      <c r="B23" s="7">
        <v>114.13112599999999</v>
      </c>
      <c r="C23" s="7">
        <v>6648700</v>
      </c>
      <c r="D23" s="78">
        <f t="shared" si="0"/>
        <v>3.503339031818431E-4</v>
      </c>
      <c r="E23" s="90">
        <f t="shared" si="1"/>
        <v>104.52443467862891</v>
      </c>
    </row>
    <row r="24" spans="1:5" ht="15.75" customHeight="1" x14ac:dyDescent="0.3">
      <c r="A24" s="80">
        <v>44336</v>
      </c>
      <c r="B24" s="7">
        <v>114.091156</v>
      </c>
      <c r="C24" s="7">
        <v>8412700</v>
      </c>
      <c r="D24" s="78">
        <f t="shared" si="0"/>
        <v>4.1337344018812505E-3</v>
      </c>
      <c r="E24" s="90">
        <f t="shared" si="1"/>
        <v>104.48782904964295</v>
      </c>
    </row>
    <row r="25" spans="1:5" ht="15.75" customHeight="1" x14ac:dyDescent="0.3">
      <c r="A25" s="80">
        <v>44335</v>
      </c>
      <c r="B25" s="7">
        <v>113.621475</v>
      </c>
      <c r="C25" s="7">
        <v>13156500</v>
      </c>
      <c r="D25" s="78">
        <f t="shared" si="0"/>
        <v>-2.9814959032127275E-3</v>
      </c>
      <c r="E25" s="90">
        <f t="shared" si="1"/>
        <v>104.0576822288336</v>
      </c>
    </row>
    <row r="26" spans="1:5" ht="15.75" customHeight="1" x14ac:dyDescent="0.3">
      <c r="A26" s="80">
        <v>44334</v>
      </c>
      <c r="B26" s="7">
        <v>113.96125000000001</v>
      </c>
      <c r="C26" s="7">
        <v>4319600</v>
      </c>
      <c r="D26" s="78">
        <f t="shared" si="0"/>
        <v>0</v>
      </c>
      <c r="E26" s="90">
        <f t="shared" si="1"/>
        <v>104.36885755004204</v>
      </c>
    </row>
    <row r="27" spans="1:5" ht="15.75" customHeight="1" x14ac:dyDescent="0.3">
      <c r="A27" s="80">
        <v>44333</v>
      </c>
      <c r="B27" s="7">
        <v>113.96125000000001</v>
      </c>
      <c r="C27" s="7">
        <v>6711100</v>
      </c>
      <c r="D27" s="78">
        <f t="shared" si="0"/>
        <v>-9.6365273698628684E-4</v>
      </c>
      <c r="E27" s="90">
        <f t="shared" si="1"/>
        <v>104.36885755004204</v>
      </c>
    </row>
    <row r="28" spans="1:5" ht="15.75" customHeight="1" x14ac:dyDescent="0.3">
      <c r="A28" s="80">
        <v>44330</v>
      </c>
      <c r="B28" s="7">
        <v>114.071175</v>
      </c>
      <c r="C28" s="7">
        <v>7943100</v>
      </c>
      <c r="D28" s="78">
        <f t="shared" si="0"/>
        <v>2.1949574272284167E-3</v>
      </c>
      <c r="E28" s="90">
        <f t="shared" si="1"/>
        <v>104.46952989846037</v>
      </c>
    </row>
    <row r="29" spans="1:5" ht="15.75" customHeight="1" x14ac:dyDescent="0.3">
      <c r="A29" s="80">
        <v>44329</v>
      </c>
      <c r="B29" s="7">
        <v>113.821342</v>
      </c>
      <c r="C29" s="7">
        <v>8242700</v>
      </c>
      <c r="D29" s="78">
        <f t="shared" si="0"/>
        <v>3.3474226673715357E-3</v>
      </c>
      <c r="E29" s="90">
        <f t="shared" si="1"/>
        <v>104.24072594283247</v>
      </c>
    </row>
    <row r="30" spans="1:5" ht="15.75" customHeight="1" x14ac:dyDescent="0.3">
      <c r="A30" s="80">
        <v>44328</v>
      </c>
      <c r="B30" s="7">
        <v>113.441605</v>
      </c>
      <c r="C30" s="7">
        <v>14509800</v>
      </c>
      <c r="D30" s="78">
        <f t="shared" si="0"/>
        <v>-4.8216079367371378E-3</v>
      </c>
      <c r="E30" s="90">
        <f t="shared" si="1"/>
        <v>103.89295231925884</v>
      </c>
    </row>
    <row r="31" spans="1:5" ht="15.75" customHeight="1" x14ac:dyDescent="0.3">
      <c r="A31" s="80">
        <v>44327</v>
      </c>
      <c r="B31" s="7">
        <v>113.991226</v>
      </c>
      <c r="C31" s="7">
        <v>6591300</v>
      </c>
      <c r="D31" s="78">
        <f t="shared" si="0"/>
        <v>-1.6629109516629326E-3</v>
      </c>
      <c r="E31" s="90">
        <f t="shared" si="1"/>
        <v>104.3963103980401</v>
      </c>
    </row>
    <row r="32" spans="1:5" ht="15.75" customHeight="1" x14ac:dyDescent="0.3">
      <c r="A32" s="80">
        <v>44326</v>
      </c>
      <c r="B32" s="7">
        <v>114.181099</v>
      </c>
      <c r="C32" s="7">
        <v>5906800</v>
      </c>
      <c r="D32" s="78">
        <f t="shared" si="0"/>
        <v>-2.00885520259797E-3</v>
      </c>
      <c r="E32" s="90">
        <f t="shared" si="1"/>
        <v>104.57020133105111</v>
      </c>
    </row>
    <row r="33" spans="1:5" ht="15.75" customHeight="1" x14ac:dyDescent="0.3">
      <c r="A33" s="80">
        <v>44323</v>
      </c>
      <c r="B33" s="7">
        <v>114.410934</v>
      </c>
      <c r="C33" s="7">
        <v>10657600</v>
      </c>
      <c r="D33" s="78">
        <f t="shared" si="0"/>
        <v>3.4954678528698047E-4</v>
      </c>
      <c r="E33" s="90">
        <f t="shared" si="1"/>
        <v>104.78069056642728</v>
      </c>
    </row>
    <row r="34" spans="1:5" ht="15.75" customHeight="1" x14ac:dyDescent="0.3">
      <c r="A34" s="80">
        <v>44322</v>
      </c>
      <c r="B34" s="7">
        <v>114.37095600000001</v>
      </c>
      <c r="C34" s="7">
        <v>6546200</v>
      </c>
      <c r="D34" s="78">
        <f t="shared" si="0"/>
        <v>4.3698883352139006E-4</v>
      </c>
      <c r="E34" s="90">
        <f t="shared" si="1"/>
        <v>104.74407761082057</v>
      </c>
    </row>
    <row r="35" spans="1:5" ht="15.75" customHeight="1" x14ac:dyDescent="0.3">
      <c r="A35" s="80">
        <v>44321</v>
      </c>
      <c r="B35" s="7">
        <v>114.320999</v>
      </c>
      <c r="C35" s="7">
        <v>6810000</v>
      </c>
      <c r="D35" s="78">
        <f t="shared" si="0"/>
        <v>1.2252465708006977E-3</v>
      </c>
      <c r="E35" s="90">
        <f t="shared" si="1"/>
        <v>104.6983256116399</v>
      </c>
    </row>
    <row r="36" spans="1:5" ht="15.75" customHeight="1" x14ac:dyDescent="0.3">
      <c r="A36" s="80">
        <v>44320</v>
      </c>
      <c r="B36" s="7">
        <v>114.181099</v>
      </c>
      <c r="C36" s="7">
        <v>11171000</v>
      </c>
      <c r="D36" s="78">
        <f t="shared" si="0"/>
        <v>1.3145700820802464E-3</v>
      </c>
      <c r="E36" s="90">
        <f t="shared" si="1"/>
        <v>104.57020133105109</v>
      </c>
    </row>
    <row r="37" spans="1:5" ht="15.75" customHeight="1" x14ac:dyDescent="0.3">
      <c r="A37" s="80">
        <v>44319</v>
      </c>
      <c r="B37" s="7">
        <v>114.03119700000001</v>
      </c>
      <c r="C37" s="7">
        <v>8593300</v>
      </c>
      <c r="D37" s="78">
        <f t="shared" si="0"/>
        <v>1.7029826084999922E-3</v>
      </c>
      <c r="E37" s="90">
        <f t="shared" si="1"/>
        <v>104.43291694285365</v>
      </c>
    </row>
    <row r="38" spans="1:5" ht="15.75" customHeight="1" x14ac:dyDescent="0.3">
      <c r="A38" s="80">
        <v>44316</v>
      </c>
      <c r="B38" s="7">
        <v>113.837334</v>
      </c>
      <c r="C38" s="7">
        <v>5160000</v>
      </c>
      <c r="D38" s="78">
        <f t="shared" si="0"/>
        <v>8.7799559253443071E-4</v>
      </c>
      <c r="E38" s="90">
        <f t="shared" si="1"/>
        <v>104.25537185773723</v>
      </c>
    </row>
    <row r="39" spans="1:5" ht="15.75" customHeight="1" x14ac:dyDescent="0.3">
      <c r="A39" s="80">
        <v>44315</v>
      </c>
      <c r="B39" s="7">
        <v>113.73747299999999</v>
      </c>
      <c r="C39" s="7">
        <v>5547800</v>
      </c>
      <c r="D39" s="78">
        <f t="shared" si="0"/>
        <v>-1.7529744148009341E-3</v>
      </c>
      <c r="E39" s="90">
        <f t="shared" si="1"/>
        <v>104.16391639823846</v>
      </c>
    </row>
    <row r="40" spans="1:5" ht="15.75" customHeight="1" x14ac:dyDescent="0.3">
      <c r="A40" s="80">
        <v>44314</v>
      </c>
      <c r="B40" s="7">
        <v>113.937202</v>
      </c>
      <c r="C40" s="7">
        <v>8692900</v>
      </c>
      <c r="D40" s="78">
        <f t="shared" si="0"/>
        <v>1.3165166030379982E-3</v>
      </c>
      <c r="E40" s="90">
        <f t="shared" si="1"/>
        <v>104.34683372802918</v>
      </c>
    </row>
    <row r="41" spans="1:5" ht="15.75" customHeight="1" x14ac:dyDescent="0.3">
      <c r="A41" s="80">
        <v>44313</v>
      </c>
      <c r="B41" s="7">
        <v>113.78739899999999</v>
      </c>
      <c r="C41" s="7">
        <v>7720500</v>
      </c>
      <c r="D41" s="78">
        <f t="shared" si="0"/>
        <v>-3.9339511966901552E-3</v>
      </c>
      <c r="E41" s="90">
        <f t="shared" si="1"/>
        <v>104.20964000676366</v>
      </c>
    </row>
    <row r="42" spans="1:5" ht="15.75" customHeight="1" x14ac:dyDescent="0.3">
      <c r="A42" s="80">
        <v>44312</v>
      </c>
      <c r="B42" s="7">
        <v>114.236801</v>
      </c>
      <c r="C42" s="7">
        <v>7145300</v>
      </c>
      <c r="D42" s="78">
        <f t="shared" si="0"/>
        <v>-1.0479758395148808E-3</v>
      </c>
      <c r="E42" s="90">
        <f t="shared" si="1"/>
        <v>104.62121475976703</v>
      </c>
    </row>
    <row r="43" spans="1:5" ht="15.75" customHeight="1" x14ac:dyDescent="0.3">
      <c r="A43" s="80">
        <v>44309</v>
      </c>
      <c r="B43" s="7">
        <v>114.356644</v>
      </c>
      <c r="C43" s="7">
        <v>5509900</v>
      </c>
      <c r="D43" s="78">
        <f t="shared" si="0"/>
        <v>-1.3081797085664482E-3</v>
      </c>
      <c r="E43" s="90">
        <f t="shared" si="1"/>
        <v>104.73097028627599</v>
      </c>
    </row>
    <row r="44" spans="1:5" ht="15.75" customHeight="1" x14ac:dyDescent="0.3">
      <c r="A44" s="80">
        <v>44308</v>
      </c>
      <c r="B44" s="7">
        <v>114.506439</v>
      </c>
      <c r="C44" s="7">
        <v>7681300</v>
      </c>
      <c r="D44" s="78">
        <f t="shared" si="0"/>
        <v>7.855681236763612E-4</v>
      </c>
      <c r="E44" s="90">
        <f t="shared" si="1"/>
        <v>104.86815668092073</v>
      </c>
    </row>
    <row r="45" spans="1:5" ht="15.75" customHeight="1" x14ac:dyDescent="0.3">
      <c r="A45" s="80">
        <v>44307</v>
      </c>
      <c r="B45" s="7">
        <v>114.416557</v>
      </c>
      <c r="C45" s="7">
        <v>7976500</v>
      </c>
      <c r="D45" s="78">
        <f t="shared" si="0"/>
        <v>5.2391359088854728E-4</v>
      </c>
      <c r="E45" s="90">
        <f t="shared" si="1"/>
        <v>104.78584026499591</v>
      </c>
    </row>
    <row r="46" spans="1:5" ht="15.75" customHeight="1" x14ac:dyDescent="0.3">
      <c r="A46" s="80">
        <v>44306</v>
      </c>
      <c r="B46" s="7">
        <v>114.356644</v>
      </c>
      <c r="C46" s="7">
        <v>6468300</v>
      </c>
      <c r="D46" s="78">
        <f t="shared" si="0"/>
        <v>2.9780358291353615E-3</v>
      </c>
      <c r="E46" s="90">
        <f t="shared" si="1"/>
        <v>104.73097028627599</v>
      </c>
    </row>
    <row r="47" spans="1:5" ht="15.75" customHeight="1" x14ac:dyDescent="0.3">
      <c r="A47" s="80">
        <v>44305</v>
      </c>
      <c r="B47" s="7">
        <v>114.01709700000001</v>
      </c>
      <c r="C47" s="7">
        <v>5738600</v>
      </c>
      <c r="D47" s="78">
        <f t="shared" si="0"/>
        <v>-1.0499931047738276E-3</v>
      </c>
      <c r="E47" s="90">
        <f t="shared" si="1"/>
        <v>104.42000377375929</v>
      </c>
    </row>
    <row r="48" spans="1:5" ht="15.75" customHeight="1" x14ac:dyDescent="0.3">
      <c r="A48" s="80">
        <v>44302</v>
      </c>
      <c r="B48" s="7">
        <v>114.13694</v>
      </c>
      <c r="C48" s="7">
        <v>7334900</v>
      </c>
      <c r="D48" s="78">
        <f t="shared" si="0"/>
        <v>-2.7050014750121809E-3</v>
      </c>
      <c r="E48" s="90">
        <f t="shared" si="1"/>
        <v>104.52975930026824</v>
      </c>
    </row>
    <row r="49" spans="1:5" ht="15.75" customHeight="1" x14ac:dyDescent="0.3">
      <c r="A49" s="80">
        <v>44301</v>
      </c>
      <c r="B49" s="7">
        <v>114.446518</v>
      </c>
      <c r="C49" s="7">
        <v>9958500</v>
      </c>
      <c r="D49" s="78">
        <f t="shared" si="0"/>
        <v>6.4107899523888623E-3</v>
      </c>
      <c r="E49" s="90">
        <f t="shared" si="1"/>
        <v>104.81327937558005</v>
      </c>
    </row>
    <row r="50" spans="1:5" ht="15.75" customHeight="1" x14ac:dyDescent="0.3">
      <c r="A50" s="80">
        <v>44300</v>
      </c>
      <c r="B50" s="7">
        <v>113.717499</v>
      </c>
      <c r="C50" s="7">
        <v>4876900</v>
      </c>
      <c r="D50" s="78">
        <f t="shared" si="0"/>
        <v>-1.2279229474486675E-3</v>
      </c>
      <c r="E50" s="90">
        <f t="shared" si="1"/>
        <v>104.14562365784904</v>
      </c>
    </row>
    <row r="51" spans="1:5" ht="15.75" customHeight="1" x14ac:dyDescent="0.3">
      <c r="A51" s="80">
        <v>44299</v>
      </c>
      <c r="B51" s="7">
        <v>113.85730700000001</v>
      </c>
      <c r="C51" s="7">
        <v>7663800</v>
      </c>
      <c r="D51" s="78">
        <f t="shared" si="0"/>
        <v>4.1394878868026286E-3</v>
      </c>
      <c r="E51" s="90">
        <f t="shared" si="1"/>
        <v>104.27366368229909</v>
      </c>
    </row>
    <row r="52" spans="1:5" ht="15.75" customHeight="1" x14ac:dyDescent="0.3">
      <c r="A52" s="80">
        <v>44298</v>
      </c>
      <c r="B52" s="7">
        <v>113.387939</v>
      </c>
      <c r="C52" s="7">
        <v>5466000</v>
      </c>
      <c r="D52" s="78">
        <f t="shared" si="0"/>
        <v>-6.1609669283324564E-4</v>
      </c>
      <c r="E52" s="90">
        <f t="shared" si="1"/>
        <v>103.84380351552706</v>
      </c>
    </row>
    <row r="53" spans="1:5" ht="15.75" customHeight="1" x14ac:dyDescent="0.3">
      <c r="A53" s="80">
        <v>44295</v>
      </c>
      <c r="B53" s="7">
        <v>113.45784</v>
      </c>
      <c r="C53" s="7">
        <v>5887400</v>
      </c>
      <c r="D53" s="78">
        <f t="shared" si="0"/>
        <v>-2.6337264990987652E-3</v>
      </c>
      <c r="E53" s="90">
        <f t="shared" si="1"/>
        <v>103.90782078026929</v>
      </c>
    </row>
    <row r="54" spans="1:5" ht="15.75" customHeight="1" x14ac:dyDescent="0.3">
      <c r="A54" s="80">
        <v>44294</v>
      </c>
      <c r="B54" s="7">
        <v>113.757446</v>
      </c>
      <c r="C54" s="7">
        <v>6334700</v>
      </c>
      <c r="D54" s="78">
        <f t="shared" si="0"/>
        <v>3.4356092044984798E-3</v>
      </c>
      <c r="E54" s="90">
        <f t="shared" si="1"/>
        <v>104.1822082228003</v>
      </c>
    </row>
    <row r="55" spans="1:5" ht="15.75" customHeight="1" x14ac:dyDescent="0.3">
      <c r="A55" s="80">
        <v>44293</v>
      </c>
      <c r="B55" s="7">
        <v>113.367958</v>
      </c>
      <c r="C55" s="7">
        <v>6316800</v>
      </c>
      <c r="D55" s="78">
        <f t="shared" si="0"/>
        <v>-6.1626688217142345E-4</v>
      </c>
      <c r="E55" s="90">
        <f t="shared" si="1"/>
        <v>103.82550436434445</v>
      </c>
    </row>
    <row r="56" spans="1:5" ht="15.75" customHeight="1" x14ac:dyDescent="0.3">
      <c r="A56" s="80">
        <v>44292</v>
      </c>
      <c r="B56" s="7">
        <v>113.437866</v>
      </c>
      <c r="C56" s="7">
        <v>8765200</v>
      </c>
      <c r="D56" s="78">
        <f t="shared" si="0"/>
        <v>4.8654598115305259E-3</v>
      </c>
      <c r="E56" s="90">
        <f t="shared" si="1"/>
        <v>103.88952803987985</v>
      </c>
    </row>
    <row r="57" spans="1:5" ht="15.75" customHeight="1" x14ac:dyDescent="0.3">
      <c r="A57" s="80">
        <v>44291</v>
      </c>
      <c r="B57" s="7">
        <v>112.888611</v>
      </c>
      <c r="C57" s="7">
        <v>9944500</v>
      </c>
      <c r="D57" s="78">
        <f t="shared" si="0"/>
        <v>-2.8228701453498761E-3</v>
      </c>
      <c r="E57" s="90">
        <f t="shared" si="1"/>
        <v>103.38650515399847</v>
      </c>
    </row>
    <row r="58" spans="1:5" ht="15.75" customHeight="1" x14ac:dyDescent="0.3">
      <c r="A58" s="80">
        <v>44287</v>
      </c>
      <c r="B58" s="7">
        <v>113.20818300000001</v>
      </c>
      <c r="C58" s="7">
        <v>8535300</v>
      </c>
      <c r="D58" s="78">
        <f t="shared" si="0"/>
        <v>4.4302464078798121E-3</v>
      </c>
      <c r="E58" s="90">
        <f t="shared" si="1"/>
        <v>103.67917801029816</v>
      </c>
    </row>
    <row r="59" spans="1:5" ht="15.75" customHeight="1" x14ac:dyDescent="0.3">
      <c r="A59" s="80">
        <v>44286</v>
      </c>
      <c r="B59" s="7">
        <v>112.708855</v>
      </c>
      <c r="C59" s="7">
        <v>8620000</v>
      </c>
      <c r="D59" s="78">
        <f t="shared" si="0"/>
        <v>-1.4147698094574279E-3</v>
      </c>
      <c r="E59" s="90">
        <f t="shared" si="1"/>
        <v>103.2218796487696</v>
      </c>
    </row>
    <row r="60" spans="1:5" ht="15.75" customHeight="1" x14ac:dyDescent="0.3">
      <c r="A60" s="80">
        <v>44285</v>
      </c>
      <c r="B60" s="7">
        <v>112.868538</v>
      </c>
      <c r="C60" s="7">
        <v>5784900</v>
      </c>
      <c r="D60" s="78">
        <f t="shared" si="0"/>
        <v>-8.8350412778459564E-4</v>
      </c>
      <c r="E60" s="90">
        <f t="shared" si="1"/>
        <v>103.36812174667712</v>
      </c>
    </row>
    <row r="61" spans="1:5" ht="15.75" customHeight="1" x14ac:dyDescent="0.3">
      <c r="A61" s="80">
        <v>44284</v>
      </c>
      <c r="B61" s="7">
        <v>112.968346</v>
      </c>
      <c r="C61" s="7">
        <v>6298000</v>
      </c>
      <c r="D61" s="78">
        <f t="shared" si="0"/>
        <v>-3.4337006235718448E-3</v>
      </c>
      <c r="E61" s="90">
        <f t="shared" si="1"/>
        <v>103.45952866731334</v>
      </c>
    </row>
    <row r="62" spans="1:5" ht="15.75" customHeight="1" x14ac:dyDescent="0.3">
      <c r="A62" s="80">
        <v>44281</v>
      </c>
      <c r="B62" s="7">
        <v>113.35758199999999</v>
      </c>
      <c r="C62" s="7">
        <v>6409700</v>
      </c>
      <c r="D62" s="78">
        <f t="shared" si="0"/>
        <v>-3.3345132793782817E-3</v>
      </c>
      <c r="E62" s="90">
        <f t="shared" si="1"/>
        <v>103.81600173721515</v>
      </c>
    </row>
    <row r="63" spans="1:5" ht="15.75" customHeight="1" x14ac:dyDescent="0.3">
      <c r="A63" s="80">
        <v>44280</v>
      </c>
      <c r="B63" s="7">
        <v>113.736839</v>
      </c>
      <c r="C63" s="7">
        <v>10573800</v>
      </c>
      <c r="D63" s="78">
        <f t="shared" si="0"/>
        <v>-1.3145012225017627E-3</v>
      </c>
      <c r="E63" s="90">
        <f t="shared" si="1"/>
        <v>104.16333576354302</v>
      </c>
    </row>
    <row r="64" spans="1:5" ht="15.75" customHeight="1" x14ac:dyDescent="0.3">
      <c r="A64" s="80">
        <v>44279</v>
      </c>
      <c r="B64" s="7">
        <v>113.886543</v>
      </c>
      <c r="C64" s="7">
        <v>14634800</v>
      </c>
      <c r="D64" s="78">
        <f t="shared" si="0"/>
        <v>1.3162314102996842E-3</v>
      </c>
      <c r="E64" s="90">
        <f t="shared" si="1"/>
        <v>104.30043881787658</v>
      </c>
    </row>
    <row r="65" spans="1:5" ht="15.75" customHeight="1" x14ac:dyDescent="0.3">
      <c r="A65" s="80">
        <v>44278</v>
      </c>
      <c r="B65" s="7">
        <v>113.736839</v>
      </c>
      <c r="C65" s="7">
        <v>7544000</v>
      </c>
      <c r="D65" s="78">
        <f t="shared" si="0"/>
        <v>4.9383658518213913E-3</v>
      </c>
      <c r="E65" s="90">
        <f t="shared" si="1"/>
        <v>104.16333576354302</v>
      </c>
    </row>
    <row r="66" spans="1:5" ht="15.75" customHeight="1" x14ac:dyDescent="0.3">
      <c r="A66" s="80">
        <v>44277</v>
      </c>
      <c r="B66" s="7">
        <v>113.177925</v>
      </c>
      <c r="C66" s="7">
        <v>4679800</v>
      </c>
      <c r="D66" s="78">
        <f t="shared" ref="D66:D129" si="2">B66/B67-1</f>
        <v>3.2734190475012248E-3</v>
      </c>
      <c r="E66" s="90">
        <f t="shared" ref="E66:E129" si="3">E67*(1+D66)</f>
        <v>103.6514668989182</v>
      </c>
    </row>
    <row r="67" spans="1:5" ht="15.75" customHeight="1" x14ac:dyDescent="0.3">
      <c r="A67" s="80">
        <v>44274</v>
      </c>
      <c r="B67" s="7">
        <v>112.808655</v>
      </c>
      <c r="C67" s="7">
        <v>8748100</v>
      </c>
      <c r="D67" s="78">
        <f t="shared" si="2"/>
        <v>-6.1891316307782773E-4</v>
      </c>
      <c r="E67" s="90">
        <f t="shared" si="3"/>
        <v>103.31327924278506</v>
      </c>
    </row>
    <row r="68" spans="1:5" ht="15.75" customHeight="1" x14ac:dyDescent="0.3">
      <c r="A68" s="80">
        <v>44273</v>
      </c>
      <c r="B68" s="7">
        <v>112.878517</v>
      </c>
      <c r="C68" s="7">
        <v>8281400</v>
      </c>
      <c r="D68" s="78">
        <f t="shared" si="2"/>
        <v>-6.2384097774466074E-3</v>
      </c>
      <c r="E68" s="90">
        <f t="shared" si="3"/>
        <v>103.37726079025107</v>
      </c>
    </row>
    <row r="69" spans="1:5" ht="15.75" customHeight="1" x14ac:dyDescent="0.3">
      <c r="A69" s="80">
        <v>44272</v>
      </c>
      <c r="B69" s="7">
        <v>113.58712</v>
      </c>
      <c r="C69" s="7">
        <v>8975900</v>
      </c>
      <c r="D69" s="78">
        <f t="shared" si="2"/>
        <v>-1.6667376243352239E-3</v>
      </c>
      <c r="E69" s="90">
        <f t="shared" si="3"/>
        <v>104.02621897179553</v>
      </c>
    </row>
    <row r="70" spans="1:5" ht="15.75" customHeight="1" x14ac:dyDescent="0.3">
      <c r="A70" s="80">
        <v>44271</v>
      </c>
      <c r="B70" s="7">
        <v>113.77675600000001</v>
      </c>
      <c r="C70" s="7">
        <v>5479400</v>
      </c>
      <c r="D70" s="78">
        <f t="shared" si="2"/>
        <v>-1.7539170616653887E-4</v>
      </c>
      <c r="E70" s="90">
        <f t="shared" si="3"/>
        <v>104.19989285366644</v>
      </c>
    </row>
    <row r="71" spans="1:5" ht="15.75" customHeight="1" x14ac:dyDescent="0.3">
      <c r="A71" s="80">
        <v>44270</v>
      </c>
      <c r="B71" s="7">
        <v>113.79671500000001</v>
      </c>
      <c r="C71" s="7">
        <v>4465500</v>
      </c>
      <c r="D71" s="78">
        <f t="shared" si="2"/>
        <v>1.2293568569783364E-3</v>
      </c>
      <c r="E71" s="90">
        <f t="shared" si="3"/>
        <v>104.21817185664193</v>
      </c>
    </row>
    <row r="72" spans="1:5" ht="15.75" customHeight="1" x14ac:dyDescent="0.3">
      <c r="A72" s="80">
        <v>44267</v>
      </c>
      <c r="B72" s="7">
        <v>113.65698999999999</v>
      </c>
      <c r="C72" s="7">
        <v>7332600</v>
      </c>
      <c r="D72" s="78">
        <f t="shared" si="2"/>
        <v>-7.2356583352700676E-3</v>
      </c>
      <c r="E72" s="90">
        <f t="shared" si="3"/>
        <v>104.09020784588229</v>
      </c>
    </row>
    <row r="73" spans="1:5" ht="15.75" customHeight="1" x14ac:dyDescent="0.3">
      <c r="A73" s="80">
        <v>44266</v>
      </c>
      <c r="B73" s="7">
        <v>114.485367</v>
      </c>
      <c r="C73" s="7">
        <v>7576500</v>
      </c>
      <c r="D73" s="78">
        <f t="shared" si="2"/>
        <v>-3.4854312170928825E-4</v>
      </c>
      <c r="E73" s="90">
        <f t="shared" si="3"/>
        <v>104.84885836183163</v>
      </c>
    </row>
    <row r="74" spans="1:5" ht="15.75" customHeight="1" x14ac:dyDescent="0.3">
      <c r="A74" s="80">
        <v>44265</v>
      </c>
      <c r="B74" s="7">
        <v>114.525284</v>
      </c>
      <c r="C74" s="7">
        <v>5683100</v>
      </c>
      <c r="D74" s="78">
        <f t="shared" si="2"/>
        <v>2.0958429300015347E-3</v>
      </c>
      <c r="E74" s="90">
        <f t="shared" si="3"/>
        <v>104.88541545195503</v>
      </c>
    </row>
    <row r="75" spans="1:5" ht="15.75" customHeight="1" x14ac:dyDescent="0.3">
      <c r="A75" s="80">
        <v>44264</v>
      </c>
      <c r="B75" s="7">
        <v>114.285759</v>
      </c>
      <c r="C75" s="7">
        <v>7035000</v>
      </c>
      <c r="D75" s="78">
        <f t="shared" si="2"/>
        <v>4.7380665651846066E-3</v>
      </c>
      <c r="E75" s="90">
        <f t="shared" si="3"/>
        <v>104.66605184717994</v>
      </c>
    </row>
    <row r="76" spans="1:5" ht="15.75" customHeight="1" x14ac:dyDescent="0.3">
      <c r="A76" s="80">
        <v>44263</v>
      </c>
      <c r="B76" s="7">
        <v>113.746819</v>
      </c>
      <c r="C76" s="7">
        <v>7416400</v>
      </c>
      <c r="D76" s="78">
        <f t="shared" si="2"/>
        <v>-3.9328109154153079E-3</v>
      </c>
      <c r="E76" s="90">
        <f t="shared" si="3"/>
        <v>104.17247572294455</v>
      </c>
    </row>
    <row r="77" spans="1:5" ht="15.75" customHeight="1" x14ac:dyDescent="0.3">
      <c r="A77" s="80">
        <v>44260</v>
      </c>
      <c r="B77" s="7">
        <v>114.19593</v>
      </c>
      <c r="C77" s="7">
        <v>8634600</v>
      </c>
      <c r="D77" s="78">
        <f t="shared" si="2"/>
        <v>-1.3964420690785184E-3</v>
      </c>
      <c r="E77" s="90">
        <f t="shared" si="3"/>
        <v>104.58378397011766</v>
      </c>
    </row>
    <row r="78" spans="1:5" ht="15.75" customHeight="1" x14ac:dyDescent="0.3">
      <c r="A78" s="80">
        <v>44259</v>
      </c>
      <c r="B78" s="7">
        <v>114.355621</v>
      </c>
      <c r="C78" s="7">
        <v>12327900</v>
      </c>
      <c r="D78" s="78">
        <f t="shared" si="2"/>
        <v>-4.9500237112191092E-3</v>
      </c>
      <c r="E78" s="90">
        <f t="shared" si="3"/>
        <v>104.73003339464594</v>
      </c>
    </row>
    <row r="79" spans="1:5" ht="15.75" customHeight="1" x14ac:dyDescent="0.3">
      <c r="A79" s="80">
        <v>44258</v>
      </c>
      <c r="B79" s="7">
        <v>114.92449999999999</v>
      </c>
      <c r="C79" s="7">
        <v>8377300</v>
      </c>
      <c r="D79" s="78">
        <f t="shared" si="2"/>
        <v>-5.3554733066323301E-3</v>
      </c>
      <c r="E79" s="90">
        <f t="shared" si="3"/>
        <v>105.25102848125837</v>
      </c>
    </row>
    <row r="80" spans="1:5" ht="15.75" customHeight="1" x14ac:dyDescent="0.3">
      <c r="A80" s="80">
        <v>44257</v>
      </c>
      <c r="B80" s="7">
        <v>115.543289</v>
      </c>
      <c r="C80" s="7">
        <v>6271000</v>
      </c>
      <c r="D80" s="78">
        <f t="shared" si="2"/>
        <v>1.8172920048846741E-3</v>
      </c>
      <c r="E80" s="90">
        <f t="shared" si="3"/>
        <v>105.81773252315449</v>
      </c>
    </row>
    <row r="81" spans="1:5" ht="15.75" customHeight="1" x14ac:dyDescent="0.3">
      <c r="A81" s="80">
        <v>44256</v>
      </c>
      <c r="B81" s="7">
        <v>115.33369399999999</v>
      </c>
      <c r="C81" s="7">
        <v>9616500</v>
      </c>
      <c r="D81" s="78">
        <f t="shared" si="2"/>
        <v>-1.1237668911464604E-3</v>
      </c>
      <c r="E81" s="90">
        <f t="shared" si="3"/>
        <v>105.62577963830809</v>
      </c>
    </row>
    <row r="82" spans="1:5" ht="15.75" customHeight="1" x14ac:dyDescent="0.3">
      <c r="A82" s="80">
        <v>44253</v>
      </c>
      <c r="B82" s="7">
        <v>115.463448</v>
      </c>
      <c r="C82" s="7">
        <v>28188400</v>
      </c>
      <c r="D82" s="78">
        <f t="shared" si="2"/>
        <v>8.9775170239991819E-3</v>
      </c>
      <c r="E82" s="90">
        <f t="shared" si="3"/>
        <v>105.74461193211452</v>
      </c>
    </row>
    <row r="83" spans="1:5" ht="15.75" customHeight="1" x14ac:dyDescent="0.3">
      <c r="A83" s="80">
        <v>44252</v>
      </c>
      <c r="B83" s="7">
        <v>114.43609600000001</v>
      </c>
      <c r="C83" s="7">
        <v>35760600</v>
      </c>
      <c r="D83" s="78">
        <f t="shared" si="2"/>
        <v>-1.3329822217333698E-2</v>
      </c>
      <c r="E83" s="90">
        <f t="shared" si="3"/>
        <v>104.80373462038136</v>
      </c>
    </row>
    <row r="84" spans="1:5" ht="15.75" customHeight="1" x14ac:dyDescent="0.3">
      <c r="A84" s="80">
        <v>44251</v>
      </c>
      <c r="B84" s="7">
        <v>115.982117</v>
      </c>
      <c r="C84" s="7">
        <v>7133700</v>
      </c>
      <c r="D84" s="78">
        <f t="shared" si="2"/>
        <v>-1.374105846626561E-3</v>
      </c>
      <c r="E84" s="90">
        <f t="shared" si="3"/>
        <v>106.21962331516465</v>
      </c>
    </row>
    <row r="85" spans="1:5" ht="15.75" customHeight="1" x14ac:dyDescent="0.3">
      <c r="A85" s="80">
        <v>44250</v>
      </c>
      <c r="B85" s="7">
        <v>116.14170799999999</v>
      </c>
      <c r="C85" s="7">
        <v>7344900</v>
      </c>
      <c r="D85" s="78">
        <f t="shared" si="2"/>
        <v>7.7363644960093403E-4</v>
      </c>
      <c r="E85" s="90">
        <f t="shared" si="3"/>
        <v>106.36578115693339</v>
      </c>
    </row>
    <row r="86" spans="1:5" ht="15.75" customHeight="1" x14ac:dyDescent="0.3">
      <c r="A86" s="80">
        <v>44249</v>
      </c>
      <c r="B86" s="7">
        <v>116.05192599999999</v>
      </c>
      <c r="C86" s="7">
        <v>3828000</v>
      </c>
      <c r="D86" s="78">
        <f t="shared" si="2"/>
        <v>-1.6304081280061888E-3</v>
      </c>
      <c r="E86" s="90">
        <f t="shared" si="3"/>
        <v>106.28355632376811</v>
      </c>
    </row>
    <row r="87" spans="1:5" ht="15.75" customHeight="1" x14ac:dyDescent="0.3">
      <c r="A87" s="80">
        <v>44246</v>
      </c>
      <c r="B87" s="7">
        <v>116.24144699999999</v>
      </c>
      <c r="C87" s="7">
        <v>5851800</v>
      </c>
      <c r="D87" s="78">
        <f t="shared" si="2"/>
        <v>-4.0168193966099164E-3</v>
      </c>
      <c r="E87" s="90">
        <f t="shared" si="3"/>
        <v>106.45712488546555</v>
      </c>
    </row>
    <row r="88" spans="1:5" ht="15.75" customHeight="1" x14ac:dyDescent="0.3">
      <c r="A88" s="80">
        <v>44245</v>
      </c>
      <c r="B88" s="7">
        <v>116.710251</v>
      </c>
      <c r="C88" s="7">
        <v>4469900</v>
      </c>
      <c r="D88" s="78">
        <f t="shared" si="2"/>
        <v>-8.5366532266872852E-5</v>
      </c>
      <c r="E88" s="90">
        <f t="shared" si="3"/>
        <v>106.8864685254738</v>
      </c>
    </row>
    <row r="89" spans="1:5" ht="15.75" customHeight="1" x14ac:dyDescent="0.3">
      <c r="A89" s="80">
        <v>44244</v>
      </c>
      <c r="B89" s="7">
        <v>116.720215</v>
      </c>
      <c r="C89" s="7">
        <v>4789700</v>
      </c>
      <c r="D89" s="78">
        <f t="shared" si="2"/>
        <v>6.8405099374335698E-4</v>
      </c>
      <c r="E89" s="90">
        <f t="shared" si="3"/>
        <v>106.89559383163382</v>
      </c>
    </row>
    <row r="90" spans="1:5" ht="15.75" customHeight="1" x14ac:dyDescent="0.3">
      <c r="A90" s="80">
        <v>44243</v>
      </c>
      <c r="B90" s="7">
        <v>116.640427</v>
      </c>
      <c r="C90" s="7">
        <v>8909000</v>
      </c>
      <c r="D90" s="78">
        <f t="shared" si="2"/>
        <v>-7.2162449673371931E-3</v>
      </c>
      <c r="E90" s="90">
        <f t="shared" si="3"/>
        <v>106.82252177945641</v>
      </c>
    </row>
    <row r="91" spans="1:5" ht="15.75" customHeight="1" x14ac:dyDescent="0.3">
      <c r="A91" s="80">
        <v>44239</v>
      </c>
      <c r="B91" s="7">
        <v>117.48825100000001</v>
      </c>
      <c r="C91" s="7">
        <v>8802400</v>
      </c>
      <c r="D91" s="78">
        <f t="shared" si="2"/>
        <v>-3.3001022131002866E-3</v>
      </c>
      <c r="E91" s="90">
        <f t="shared" si="3"/>
        <v>107.59898239465242</v>
      </c>
    </row>
    <row r="92" spans="1:5" ht="15.75" customHeight="1" x14ac:dyDescent="0.3">
      <c r="A92" s="80">
        <v>44238</v>
      </c>
      <c r="B92" s="7">
        <v>117.877258</v>
      </c>
      <c r="C92" s="7">
        <v>5949900</v>
      </c>
      <c r="D92" s="78">
        <f t="shared" si="2"/>
        <v>-7.6089064148421315E-4</v>
      </c>
      <c r="E92" s="90">
        <f t="shared" si="3"/>
        <v>107.9552457400349</v>
      </c>
    </row>
    <row r="93" spans="1:5" ht="15.75" customHeight="1" x14ac:dyDescent="0.3">
      <c r="A93" s="80">
        <v>44237</v>
      </c>
      <c r="B93" s="7">
        <v>117.967018</v>
      </c>
      <c r="C93" s="7">
        <v>6726800</v>
      </c>
      <c r="D93" s="78">
        <f t="shared" si="2"/>
        <v>2.5430239674943955E-3</v>
      </c>
      <c r="E93" s="90">
        <f t="shared" si="3"/>
        <v>108.03745042499308</v>
      </c>
    </row>
    <row r="94" spans="1:5" ht="15.75" customHeight="1" x14ac:dyDescent="0.3">
      <c r="A94" s="80">
        <v>44236</v>
      </c>
      <c r="B94" s="7">
        <v>117.66778600000001</v>
      </c>
      <c r="C94" s="7">
        <v>4458500</v>
      </c>
      <c r="D94" s="78">
        <f t="shared" si="2"/>
        <v>7.6353562402076136E-4</v>
      </c>
      <c r="E94" s="90">
        <f t="shared" si="3"/>
        <v>107.76340550198272</v>
      </c>
    </row>
    <row r="95" spans="1:5" ht="15.75" customHeight="1" x14ac:dyDescent="0.3">
      <c r="A95" s="80">
        <v>44235</v>
      </c>
      <c r="B95" s="7">
        <v>117.578011</v>
      </c>
      <c r="C95" s="7">
        <v>2861300</v>
      </c>
      <c r="D95" s="78">
        <f t="shared" si="2"/>
        <v>4.2435795608675164E-4</v>
      </c>
      <c r="E95" s="90">
        <f t="shared" si="3"/>
        <v>107.68118707961059</v>
      </c>
    </row>
    <row r="96" spans="1:5" ht="15.75" customHeight="1" x14ac:dyDescent="0.3">
      <c r="A96" s="80">
        <v>44232</v>
      </c>
      <c r="B96" s="7">
        <v>117.528137</v>
      </c>
      <c r="C96" s="7">
        <v>5498000</v>
      </c>
      <c r="D96" s="78">
        <f t="shared" si="2"/>
        <v>-2.1173396836571268E-3</v>
      </c>
      <c r="E96" s="90">
        <f t="shared" si="3"/>
        <v>107.63551109412035</v>
      </c>
    </row>
    <row r="97" spans="1:5" ht="15.75" customHeight="1" x14ac:dyDescent="0.3">
      <c r="A97" s="80">
        <v>44231</v>
      </c>
      <c r="B97" s="7">
        <v>117.777512</v>
      </c>
      <c r="C97" s="7">
        <v>2146000</v>
      </c>
      <c r="D97" s="78">
        <f t="shared" si="2"/>
        <v>-3.3860871117807889E-4</v>
      </c>
      <c r="E97" s="90">
        <f t="shared" si="3"/>
        <v>107.86389560070958</v>
      </c>
    </row>
    <row r="98" spans="1:5" ht="15.75" customHeight="1" x14ac:dyDescent="0.3">
      <c r="A98" s="80">
        <v>44230</v>
      </c>
      <c r="B98" s="7">
        <v>117.81740600000001</v>
      </c>
      <c r="C98" s="7">
        <v>3844200</v>
      </c>
      <c r="D98" s="78">
        <f t="shared" si="2"/>
        <v>-2.449082909033895E-3</v>
      </c>
      <c r="E98" s="90">
        <f t="shared" si="3"/>
        <v>107.90043162679829</v>
      </c>
    </row>
    <row r="99" spans="1:5" ht="15.75" customHeight="1" x14ac:dyDescent="0.3">
      <c r="A99" s="80">
        <v>44229</v>
      </c>
      <c r="B99" s="7">
        <v>118.10665899999999</v>
      </c>
      <c r="C99" s="7">
        <v>3609800</v>
      </c>
      <c r="D99" s="78">
        <f t="shared" si="2"/>
        <v>-2.5271715577057652E-3</v>
      </c>
      <c r="E99" s="90">
        <f t="shared" si="3"/>
        <v>108.16533750623469</v>
      </c>
    </row>
    <row r="100" spans="1:5" ht="15.75" customHeight="1" x14ac:dyDescent="0.3">
      <c r="A100" s="80">
        <v>44228</v>
      </c>
      <c r="B100" s="7">
        <v>118.405891</v>
      </c>
      <c r="C100" s="7">
        <v>3640700</v>
      </c>
      <c r="D100" s="78">
        <f t="shared" si="2"/>
        <v>1.2483525146991248E-3</v>
      </c>
      <c r="E100" s="90">
        <f t="shared" si="3"/>
        <v>108.43938242924506</v>
      </c>
    </row>
    <row r="101" spans="1:5" ht="15.75" customHeight="1" x14ac:dyDescent="0.3">
      <c r="A101" s="80">
        <v>44225</v>
      </c>
      <c r="B101" s="7">
        <v>118.258263</v>
      </c>
      <c r="C101" s="7">
        <v>7952100</v>
      </c>
      <c r="D101" s="78">
        <f t="shared" si="2"/>
        <v>-1.7670232496821425E-3</v>
      </c>
      <c r="E101" s="90">
        <f t="shared" si="3"/>
        <v>108.30418063299942</v>
      </c>
    </row>
    <row r="102" spans="1:5" ht="15.75" customHeight="1" x14ac:dyDescent="0.3">
      <c r="A102" s="80">
        <v>44224</v>
      </c>
      <c r="B102" s="7">
        <v>118.467598</v>
      </c>
      <c r="C102" s="7">
        <v>5394200</v>
      </c>
      <c r="D102" s="78">
        <f t="shared" si="2"/>
        <v>-2.6015057713895118E-3</v>
      </c>
      <c r="E102" s="90">
        <f t="shared" si="3"/>
        <v>108.49589540267102</v>
      </c>
    </row>
    <row r="103" spans="1:5" ht="15.75" customHeight="1" x14ac:dyDescent="0.3">
      <c r="A103" s="80">
        <v>44223</v>
      </c>
      <c r="B103" s="7">
        <v>118.776596</v>
      </c>
      <c r="C103" s="7">
        <v>5764700</v>
      </c>
      <c r="D103" s="78">
        <f t="shared" si="2"/>
        <v>1.1763358321847939E-3</v>
      </c>
      <c r="E103" s="90">
        <f t="shared" si="3"/>
        <v>108.77888429797753</v>
      </c>
    </row>
    <row r="104" spans="1:5" ht="15.75" customHeight="1" x14ac:dyDescent="0.3">
      <c r="A104" s="80">
        <v>44222</v>
      </c>
      <c r="B104" s="7">
        <v>118.637039</v>
      </c>
      <c r="C104" s="7">
        <v>4257100</v>
      </c>
      <c r="D104" s="78">
        <f t="shared" si="2"/>
        <v>-3.3602995992865203E-4</v>
      </c>
      <c r="E104" s="90">
        <f t="shared" si="3"/>
        <v>108.65107414625392</v>
      </c>
    </row>
    <row r="105" spans="1:5" ht="15.75" customHeight="1" x14ac:dyDescent="0.3">
      <c r="A105" s="80">
        <v>44221</v>
      </c>
      <c r="B105" s="7">
        <v>118.676918</v>
      </c>
      <c r="C105" s="7">
        <v>5689200</v>
      </c>
      <c r="D105" s="78">
        <f t="shared" si="2"/>
        <v>4.0478273191875136E-3</v>
      </c>
      <c r="E105" s="90">
        <f t="shared" si="3"/>
        <v>108.68759643492869</v>
      </c>
    </row>
    <row r="106" spans="1:5" ht="15.75" customHeight="1" x14ac:dyDescent="0.3">
      <c r="A106" s="80">
        <v>44218</v>
      </c>
      <c r="B106" s="7">
        <v>118.198471</v>
      </c>
      <c r="C106" s="7">
        <v>4706200</v>
      </c>
      <c r="D106" s="78">
        <f t="shared" si="2"/>
        <v>1.5203309181213154E-3</v>
      </c>
      <c r="E106" s="90">
        <f t="shared" si="3"/>
        <v>108.24942146941854</v>
      </c>
    </row>
    <row r="107" spans="1:5" ht="15.75" customHeight="1" x14ac:dyDescent="0.3">
      <c r="A107" s="80">
        <v>44217</v>
      </c>
      <c r="B107" s="7">
        <v>118.019043</v>
      </c>
      <c r="C107" s="7">
        <v>4254500</v>
      </c>
      <c r="D107" s="78">
        <f t="shared" si="2"/>
        <v>-1.4337182675957516E-3</v>
      </c>
      <c r="E107" s="90">
        <f t="shared" si="3"/>
        <v>108.08509635564093</v>
      </c>
    </row>
    <row r="108" spans="1:5" ht="15.75" customHeight="1" x14ac:dyDescent="0.3">
      <c r="A108" s="80">
        <v>44216</v>
      </c>
      <c r="B108" s="7">
        <v>118.188492</v>
      </c>
      <c r="C108" s="7">
        <v>4277700</v>
      </c>
      <c r="D108" s="78">
        <f t="shared" si="2"/>
        <v>4.2183482752822243E-4</v>
      </c>
      <c r="E108" s="90">
        <f t="shared" si="3"/>
        <v>108.24028242584458</v>
      </c>
    </row>
    <row r="109" spans="1:5" ht="15.75" customHeight="1" x14ac:dyDescent="0.3">
      <c r="A109" s="80">
        <v>44215</v>
      </c>
      <c r="B109" s="7">
        <v>118.13865699999999</v>
      </c>
      <c r="C109" s="7">
        <v>4035700</v>
      </c>
      <c r="D109" s="78">
        <f t="shared" si="2"/>
        <v>5.9100248246624076E-4</v>
      </c>
      <c r="E109" s="90">
        <f t="shared" si="3"/>
        <v>108.19464215763054</v>
      </c>
    </row>
    <row r="110" spans="1:5" ht="15.75" customHeight="1" x14ac:dyDescent="0.3">
      <c r="A110" s="80">
        <v>44211</v>
      </c>
      <c r="B110" s="7">
        <v>118.068878</v>
      </c>
      <c r="C110" s="7">
        <v>5978400</v>
      </c>
      <c r="D110" s="78">
        <f t="shared" si="2"/>
        <v>2.7088768510969974E-3</v>
      </c>
      <c r="E110" s="90">
        <f t="shared" si="3"/>
        <v>108.13073662385494</v>
      </c>
    </row>
    <row r="111" spans="1:5" ht="15.75" customHeight="1" x14ac:dyDescent="0.3">
      <c r="A111" s="80">
        <v>44210</v>
      </c>
      <c r="B111" s="7">
        <v>117.749908</v>
      </c>
      <c r="C111" s="7">
        <v>8113000</v>
      </c>
      <c r="D111" s="78">
        <f t="shared" si="2"/>
        <v>-2.2804370647200312E-3</v>
      </c>
      <c r="E111" s="90">
        <f t="shared" si="3"/>
        <v>107.83861509576766</v>
      </c>
    </row>
    <row r="112" spans="1:5" ht="15.75" customHeight="1" x14ac:dyDescent="0.3">
      <c r="A112" s="80">
        <v>44209</v>
      </c>
      <c r="B112" s="7">
        <v>118.019043</v>
      </c>
      <c r="C112" s="7">
        <v>7562900</v>
      </c>
      <c r="D112" s="78">
        <f t="shared" si="2"/>
        <v>3.4748979892154086E-3</v>
      </c>
      <c r="E112" s="90">
        <f t="shared" si="3"/>
        <v>108.0850963556409</v>
      </c>
    </row>
    <row r="113" spans="1:5" ht="15.75" customHeight="1" x14ac:dyDescent="0.3">
      <c r="A113" s="80">
        <v>44208</v>
      </c>
      <c r="B113" s="7">
        <v>117.610359</v>
      </c>
      <c r="C113" s="7">
        <v>6516600</v>
      </c>
      <c r="D113" s="78">
        <f t="shared" si="2"/>
        <v>-1.6948014965023628E-4</v>
      </c>
      <c r="E113" s="90">
        <f t="shared" si="3"/>
        <v>107.7108122706648</v>
      </c>
    </row>
    <row r="114" spans="1:5" ht="15.75" customHeight="1" x14ac:dyDescent="0.3">
      <c r="A114" s="80">
        <v>44207</v>
      </c>
      <c r="B114" s="7">
        <v>117.630295</v>
      </c>
      <c r="C114" s="7">
        <v>6061000</v>
      </c>
      <c r="D114" s="78">
        <f t="shared" si="2"/>
        <v>-1.9451542110927589E-3</v>
      </c>
      <c r="E114" s="90">
        <f t="shared" si="3"/>
        <v>107.72907020960561</v>
      </c>
    </row>
    <row r="115" spans="1:5" ht="15.75" customHeight="1" x14ac:dyDescent="0.3">
      <c r="A115" s="80">
        <v>44204</v>
      </c>
      <c r="B115" s="7">
        <v>117.85955</v>
      </c>
      <c r="C115" s="7">
        <v>8378700</v>
      </c>
      <c r="D115" s="78">
        <f t="shared" si="2"/>
        <v>-2.8673890375451316E-3</v>
      </c>
      <c r="E115" s="90">
        <f t="shared" si="3"/>
        <v>107.93902826497649</v>
      </c>
    </row>
    <row r="116" spans="1:5" ht="15.75" customHeight="1" x14ac:dyDescent="0.3">
      <c r="A116" s="80">
        <v>44203</v>
      </c>
      <c r="B116" s="7">
        <v>118.198471</v>
      </c>
      <c r="C116" s="7">
        <v>7751700</v>
      </c>
      <c r="D116" s="78">
        <f t="shared" si="2"/>
        <v>-3.529339034399448E-3</v>
      </c>
      <c r="E116" s="90">
        <f t="shared" si="3"/>
        <v>108.24942146941849</v>
      </c>
    </row>
    <row r="117" spans="1:5" ht="15.75" customHeight="1" x14ac:dyDescent="0.3">
      <c r="A117" s="80">
        <v>44202</v>
      </c>
      <c r="B117" s="7">
        <v>118.61711099999999</v>
      </c>
      <c r="C117" s="7">
        <v>10039300</v>
      </c>
      <c r="D117" s="78">
        <f t="shared" si="2"/>
        <v>-5.8479389536544302E-3</v>
      </c>
      <c r="E117" s="90">
        <f t="shared" si="3"/>
        <v>108.63282353393383</v>
      </c>
    </row>
    <row r="118" spans="1:5" ht="15.75" customHeight="1" x14ac:dyDescent="0.3">
      <c r="A118" s="80">
        <v>44201</v>
      </c>
      <c r="B118" s="7">
        <v>119.314857</v>
      </c>
      <c r="C118" s="7">
        <v>5004400</v>
      </c>
      <c r="D118" s="78">
        <f t="shared" si="2"/>
        <v>-2.333788350723065E-3</v>
      </c>
      <c r="E118" s="90">
        <f t="shared" si="3"/>
        <v>109.27183857527562</v>
      </c>
    </row>
    <row r="119" spans="1:5" ht="15.75" customHeight="1" x14ac:dyDescent="0.3">
      <c r="A119" s="80">
        <v>44200</v>
      </c>
      <c r="B119" s="7">
        <v>119.593964</v>
      </c>
      <c r="C119" s="7">
        <v>5499000</v>
      </c>
      <c r="D119" s="78">
        <f t="shared" si="2"/>
        <v>2.5020062677882926E-4</v>
      </c>
      <c r="E119" s="90">
        <f t="shared" si="3"/>
        <v>109.52745246792965</v>
      </c>
    </row>
    <row r="120" spans="1:5" ht="15.75" customHeight="1" x14ac:dyDescent="0.3">
      <c r="A120" s="80">
        <v>44196</v>
      </c>
      <c r="B120" s="7">
        <v>119.564049</v>
      </c>
      <c r="C120" s="7">
        <v>2626200</v>
      </c>
      <c r="D120" s="78">
        <f t="shared" si="2"/>
        <v>6.6732608934749749E-4</v>
      </c>
      <c r="E120" s="90">
        <f t="shared" si="3"/>
        <v>109.50005548541488</v>
      </c>
    </row>
    <row r="121" spans="1:5" ht="15.75" customHeight="1" x14ac:dyDescent="0.3">
      <c r="A121" s="80">
        <v>44195</v>
      </c>
      <c r="B121" s="7">
        <v>119.484314</v>
      </c>
      <c r="C121" s="7">
        <v>2549100</v>
      </c>
      <c r="D121" s="78">
        <f t="shared" si="2"/>
        <v>6.678303742004843E-4</v>
      </c>
      <c r="E121" s="90">
        <f t="shared" si="3"/>
        <v>109.42703197210002</v>
      </c>
    </row>
    <row r="122" spans="1:5" ht="15.75" customHeight="1" x14ac:dyDescent="0.3">
      <c r="A122" s="80">
        <v>44194</v>
      </c>
      <c r="B122" s="7">
        <v>119.404572</v>
      </c>
      <c r="C122" s="7">
        <v>2157300</v>
      </c>
      <c r="D122" s="78">
        <f t="shared" si="2"/>
        <v>-1.6686693266454444E-4</v>
      </c>
      <c r="E122" s="90">
        <f t="shared" si="3"/>
        <v>109.354002047992</v>
      </c>
    </row>
    <row r="123" spans="1:5" ht="15.75" customHeight="1" x14ac:dyDescent="0.3">
      <c r="A123" s="80">
        <v>44193</v>
      </c>
      <c r="B123" s="7">
        <v>119.42449999999999</v>
      </c>
      <c r="C123" s="7">
        <v>3677500</v>
      </c>
      <c r="D123" s="78">
        <f t="shared" si="2"/>
        <v>8.3381803839488455E-5</v>
      </c>
      <c r="E123" s="90">
        <f t="shared" si="3"/>
        <v>109.37225266031203</v>
      </c>
    </row>
    <row r="124" spans="1:5" ht="15.75" customHeight="1" x14ac:dyDescent="0.3">
      <c r="A124" s="80">
        <v>44189</v>
      </c>
      <c r="B124" s="7">
        <v>119.41454299999999</v>
      </c>
      <c r="C124" s="7">
        <v>1529300</v>
      </c>
      <c r="D124" s="78">
        <f t="shared" si="2"/>
        <v>1.421140406137722E-3</v>
      </c>
      <c r="E124" s="90">
        <f t="shared" si="3"/>
        <v>109.36313376494518</v>
      </c>
    </row>
    <row r="125" spans="1:5" ht="15.75" customHeight="1" x14ac:dyDescent="0.3">
      <c r="A125" s="80">
        <v>44188</v>
      </c>
      <c r="B125" s="7">
        <v>119.245079</v>
      </c>
      <c r="C125" s="7">
        <v>3047100</v>
      </c>
      <c r="D125" s="78">
        <f t="shared" si="2"/>
        <v>-2.08538032827843E-3</v>
      </c>
      <c r="E125" s="90">
        <f t="shared" si="3"/>
        <v>109.2079339573276</v>
      </c>
    </row>
    <row r="126" spans="1:5" ht="15.75" customHeight="1" x14ac:dyDescent="0.3">
      <c r="A126" s="80">
        <v>44187</v>
      </c>
      <c r="B126" s="7">
        <v>119.49427</v>
      </c>
      <c r="C126" s="7">
        <v>3688500</v>
      </c>
      <c r="D126" s="78">
        <f t="shared" si="2"/>
        <v>1.6710518491307447E-3</v>
      </c>
      <c r="E126" s="90">
        <f t="shared" si="3"/>
        <v>109.43614995163928</v>
      </c>
    </row>
    <row r="127" spans="1:5" ht="15.75" customHeight="1" x14ac:dyDescent="0.3">
      <c r="A127" s="80">
        <v>44186</v>
      </c>
      <c r="B127" s="7">
        <v>119.294922</v>
      </c>
      <c r="C127" s="7">
        <v>2850500</v>
      </c>
      <c r="D127" s="78">
        <f t="shared" si="2"/>
        <v>6.6883257080330161E-4</v>
      </c>
      <c r="E127" s="90">
        <f t="shared" si="3"/>
        <v>109.25358155216239</v>
      </c>
    </row>
    <row r="128" spans="1:5" ht="15.75" customHeight="1" x14ac:dyDescent="0.3">
      <c r="A128" s="80">
        <v>44183</v>
      </c>
      <c r="B128" s="7">
        <v>119.215187</v>
      </c>
      <c r="C128" s="7">
        <v>3189500</v>
      </c>
      <c r="D128" s="78">
        <f t="shared" si="2"/>
        <v>-8.3535280103463894E-4</v>
      </c>
      <c r="E128" s="90">
        <f t="shared" si="3"/>
        <v>109.18055803884752</v>
      </c>
    </row>
    <row r="129" spans="1:5" ht="15.75" customHeight="1" x14ac:dyDescent="0.3">
      <c r="A129" s="80">
        <v>44182</v>
      </c>
      <c r="B129" s="7">
        <v>119.314857</v>
      </c>
      <c r="C129" s="7">
        <v>3233200</v>
      </c>
      <c r="D129" s="78">
        <f t="shared" si="2"/>
        <v>-7.2638062401653158E-4</v>
      </c>
      <c r="E129" s="90">
        <f t="shared" si="3"/>
        <v>109.27183857527558</v>
      </c>
    </row>
    <row r="130" spans="1:5" ht="15.75" customHeight="1" x14ac:dyDescent="0.3">
      <c r="A130" s="80">
        <v>44181</v>
      </c>
      <c r="B130" s="7">
        <v>119.401588</v>
      </c>
      <c r="C130" s="7">
        <v>5058400</v>
      </c>
      <c r="D130" s="78">
        <f t="shared" ref="D130:D193" si="4">B130/B131-1</f>
        <v>-8.3360665693699154E-4</v>
      </c>
      <c r="E130" s="90">
        <f t="shared" ref="E130:E193" si="5">E131*(1+D130)</f>
        <v>109.35126921844747</v>
      </c>
    </row>
    <row r="131" spans="1:5" ht="15.75" customHeight="1" x14ac:dyDescent="0.3">
      <c r="A131" s="80">
        <v>44180</v>
      </c>
      <c r="B131" s="7">
        <v>119.501205</v>
      </c>
      <c r="C131" s="7">
        <v>2889200</v>
      </c>
      <c r="D131" s="78">
        <f t="shared" si="4"/>
        <v>-9.993082888642979E-4</v>
      </c>
      <c r="E131" s="90">
        <f t="shared" si="5"/>
        <v>109.44250121601297</v>
      </c>
    </row>
    <row r="132" spans="1:5" ht="15.75" customHeight="1" x14ac:dyDescent="0.3">
      <c r="A132" s="80">
        <v>44179</v>
      </c>
      <c r="B132" s="7">
        <v>119.620743</v>
      </c>
      <c r="C132" s="7">
        <v>2870600</v>
      </c>
      <c r="D132" s="78">
        <f t="shared" si="4"/>
        <v>-5.8260275097077319E-4</v>
      </c>
      <c r="E132" s="90">
        <f t="shared" si="5"/>
        <v>109.55197741510536</v>
      </c>
    </row>
    <row r="133" spans="1:5" ht="15.75" customHeight="1" x14ac:dyDescent="0.3">
      <c r="A133" s="80">
        <v>44176</v>
      </c>
      <c r="B133" s="7">
        <v>119.69047500000001</v>
      </c>
      <c r="C133" s="7">
        <v>4336600</v>
      </c>
      <c r="D133" s="78">
        <f t="shared" si="4"/>
        <v>2.0015003090001482E-3</v>
      </c>
      <c r="E133" s="90">
        <f t="shared" si="5"/>
        <v>109.61583990498397</v>
      </c>
    </row>
    <row r="134" spans="1:5" ht="15.75" customHeight="1" x14ac:dyDescent="0.3">
      <c r="A134" s="80">
        <v>44175</v>
      </c>
      <c r="B134" s="7">
        <v>119.451393</v>
      </c>
      <c r="C134" s="7">
        <v>3557600</v>
      </c>
      <c r="D134" s="78">
        <f t="shared" si="4"/>
        <v>2.2568261515147903E-3</v>
      </c>
      <c r="E134" s="90">
        <f t="shared" si="5"/>
        <v>109.39688201183364</v>
      </c>
    </row>
    <row r="135" spans="1:5" ht="15.75" customHeight="1" x14ac:dyDescent="0.3">
      <c r="A135" s="80">
        <v>44174</v>
      </c>
      <c r="B135" s="7">
        <v>119.182419</v>
      </c>
      <c r="C135" s="7">
        <v>3444100</v>
      </c>
      <c r="D135" s="78">
        <f t="shared" si="4"/>
        <v>-1.4189065050130845E-3</v>
      </c>
      <c r="E135" s="90">
        <f t="shared" si="5"/>
        <v>109.15054820020325</v>
      </c>
    </row>
    <row r="136" spans="1:5" ht="15.75" customHeight="1" x14ac:dyDescent="0.3">
      <c r="A136" s="80">
        <v>44173</v>
      </c>
      <c r="B136" s="7">
        <v>119.35176800000001</v>
      </c>
      <c r="C136" s="7">
        <v>4735700</v>
      </c>
      <c r="D136" s="78">
        <f t="shared" si="4"/>
        <v>1.0025560957591662E-3</v>
      </c>
      <c r="E136" s="90">
        <f t="shared" si="5"/>
        <v>109.30564268764739</v>
      </c>
    </row>
    <row r="137" spans="1:5" ht="15.75" customHeight="1" x14ac:dyDescent="0.3">
      <c r="A137" s="80">
        <v>44172</v>
      </c>
      <c r="B137" s="7">
        <v>119.232231</v>
      </c>
      <c r="C137" s="7">
        <v>4441600</v>
      </c>
      <c r="D137" s="78">
        <f t="shared" si="4"/>
        <v>3.1007625938634931E-3</v>
      </c>
      <c r="E137" s="90">
        <f t="shared" si="5"/>
        <v>109.19616740438259</v>
      </c>
    </row>
    <row r="138" spans="1:5" ht="15.75" customHeight="1" x14ac:dyDescent="0.3">
      <c r="A138" s="80">
        <v>44169</v>
      </c>
      <c r="B138" s="7">
        <v>118.863663</v>
      </c>
      <c r="C138" s="7">
        <v>4709100</v>
      </c>
      <c r="D138" s="78">
        <f t="shared" si="4"/>
        <v>-3.9233868229375801E-3</v>
      </c>
      <c r="E138" s="90">
        <f t="shared" si="5"/>
        <v>108.85862265922138</v>
      </c>
    </row>
    <row r="139" spans="1:5" ht="15.75" customHeight="1" x14ac:dyDescent="0.3">
      <c r="A139" s="80">
        <v>44168</v>
      </c>
      <c r="B139" s="7">
        <v>119.33184799999999</v>
      </c>
      <c r="C139" s="7">
        <v>4484900</v>
      </c>
      <c r="D139" s="78">
        <f t="shared" si="4"/>
        <v>2.6784535618720184E-3</v>
      </c>
      <c r="E139" s="90">
        <f t="shared" si="5"/>
        <v>109.28739940194811</v>
      </c>
    </row>
    <row r="140" spans="1:5" ht="15.75" customHeight="1" x14ac:dyDescent="0.3">
      <c r="A140" s="80">
        <v>44167</v>
      </c>
      <c r="B140" s="7">
        <v>119.013077</v>
      </c>
      <c r="C140" s="7">
        <v>5578500</v>
      </c>
      <c r="D140" s="78">
        <f t="shared" si="4"/>
        <v>-1.6712535670917461E-3</v>
      </c>
      <c r="E140" s="90">
        <f t="shared" si="5"/>
        <v>108.99546012355231</v>
      </c>
    </row>
    <row r="141" spans="1:5" ht="15.75" customHeight="1" x14ac:dyDescent="0.3">
      <c r="A141" s="80">
        <v>44166</v>
      </c>
      <c r="B141" s="7">
        <v>119.212311</v>
      </c>
      <c r="C141" s="7">
        <v>13902200</v>
      </c>
      <c r="D141" s="78">
        <f t="shared" si="4"/>
        <v>-5.3195722938719214E-3</v>
      </c>
      <c r="E141" s="90">
        <f t="shared" si="5"/>
        <v>109.17792411868332</v>
      </c>
    </row>
    <row r="142" spans="1:5" ht="15.75" customHeight="1" x14ac:dyDescent="0.3">
      <c r="A142" s="80">
        <v>44165</v>
      </c>
      <c r="B142" s="7">
        <v>119.849861</v>
      </c>
      <c r="C142" s="7">
        <v>2390900</v>
      </c>
      <c r="D142" s="78">
        <f t="shared" si="4"/>
        <v>-6.6408179258370392E-4</v>
      </c>
      <c r="E142" s="90">
        <f t="shared" si="5"/>
        <v>109.7618100020957</v>
      </c>
    </row>
    <row r="143" spans="1:5" ht="15.75" customHeight="1" x14ac:dyDescent="0.3">
      <c r="A143" s="80">
        <v>44162</v>
      </c>
      <c r="B143" s="7">
        <v>119.92950399999999</v>
      </c>
      <c r="C143" s="7">
        <v>2988100</v>
      </c>
      <c r="D143" s="78">
        <f t="shared" si="4"/>
        <v>2.997295818453205E-3</v>
      </c>
      <c r="E143" s="90">
        <f t="shared" si="5"/>
        <v>109.83474925927177</v>
      </c>
    </row>
    <row r="144" spans="1:5" ht="15.75" customHeight="1" x14ac:dyDescent="0.3">
      <c r="A144" s="80">
        <v>44160</v>
      </c>
      <c r="B144" s="7">
        <v>119.57111399999999</v>
      </c>
      <c r="C144" s="7">
        <v>2125500</v>
      </c>
      <c r="D144" s="78">
        <f t="shared" si="4"/>
        <v>3.3311778030076233E-4</v>
      </c>
      <c r="E144" s="90">
        <f t="shared" si="5"/>
        <v>109.50652580737599</v>
      </c>
    </row>
    <row r="145" spans="1:5" ht="15.75" customHeight="1" x14ac:dyDescent="0.3">
      <c r="A145" s="80">
        <v>44159</v>
      </c>
      <c r="B145" s="7">
        <v>119.531296</v>
      </c>
      <c r="C145" s="7">
        <v>4349300</v>
      </c>
      <c r="D145" s="78">
        <f t="shared" si="4"/>
        <v>-1.5799723307089453E-3</v>
      </c>
      <c r="E145" s="90">
        <f t="shared" si="5"/>
        <v>109.47005938418454</v>
      </c>
    </row>
    <row r="146" spans="1:5" ht="15.75" customHeight="1" x14ac:dyDescent="0.3">
      <c r="A146" s="80">
        <v>44158</v>
      </c>
      <c r="B146" s="7">
        <v>119.720451</v>
      </c>
      <c r="C146" s="7">
        <v>2511900</v>
      </c>
      <c r="D146" s="78">
        <f t="shared" si="4"/>
        <v>-1.9915661769379644E-3</v>
      </c>
      <c r="E146" s="90">
        <f t="shared" si="5"/>
        <v>109.64329275298206</v>
      </c>
    </row>
    <row r="147" spans="1:5" ht="15.75" customHeight="1" x14ac:dyDescent="0.3">
      <c r="A147" s="80">
        <v>44155</v>
      </c>
      <c r="B147" s="7">
        <v>119.95935799999999</v>
      </c>
      <c r="C147" s="7">
        <v>16772200</v>
      </c>
      <c r="D147" s="78">
        <f t="shared" si="4"/>
        <v>1.7457994133760479E-3</v>
      </c>
      <c r="E147" s="90">
        <f t="shared" si="5"/>
        <v>109.86209037630321</v>
      </c>
    </row>
    <row r="148" spans="1:5" ht="15.75" customHeight="1" x14ac:dyDescent="0.3">
      <c r="A148" s="80">
        <v>44154</v>
      </c>
      <c r="B148" s="7">
        <v>119.750298</v>
      </c>
      <c r="C148" s="7">
        <v>9323000</v>
      </c>
      <c r="D148" s="78">
        <f t="shared" si="4"/>
        <v>1.0817758887358142E-3</v>
      </c>
      <c r="E148" s="90">
        <f t="shared" si="5"/>
        <v>109.67062745922033</v>
      </c>
    </row>
    <row r="149" spans="1:5" ht="15.75" customHeight="1" x14ac:dyDescent="0.3">
      <c r="A149" s="80">
        <v>44153</v>
      </c>
      <c r="B149" s="7">
        <v>119.620895</v>
      </c>
      <c r="C149" s="7">
        <v>7931200</v>
      </c>
      <c r="D149" s="78">
        <f t="shared" si="4"/>
        <v>-3.3269902318644462E-4</v>
      </c>
      <c r="E149" s="90">
        <f t="shared" si="5"/>
        <v>109.55211662089987</v>
      </c>
    </row>
    <row r="150" spans="1:5" ht="15.75" customHeight="1" x14ac:dyDescent="0.3">
      <c r="A150" s="80">
        <v>44152</v>
      </c>
      <c r="B150" s="7">
        <v>119.660706</v>
      </c>
      <c r="C150" s="7">
        <v>4707900</v>
      </c>
      <c r="D150" s="78">
        <f t="shared" si="4"/>
        <v>2.5856435677078515E-3</v>
      </c>
      <c r="E150" s="90">
        <f t="shared" si="5"/>
        <v>109.58857663329816</v>
      </c>
    </row>
    <row r="151" spans="1:5" ht="15.75" customHeight="1" x14ac:dyDescent="0.3">
      <c r="A151" s="80">
        <v>44151</v>
      </c>
      <c r="B151" s="7">
        <v>119.352104</v>
      </c>
      <c r="C151" s="7">
        <v>3911400</v>
      </c>
      <c r="D151" s="78">
        <f t="shared" si="4"/>
        <v>-7.5003125583728014E-4</v>
      </c>
      <c r="E151" s="90">
        <f t="shared" si="5"/>
        <v>109.30595040571941</v>
      </c>
    </row>
    <row r="152" spans="1:5" ht="15.75" customHeight="1" x14ac:dyDescent="0.3">
      <c r="A152" s="80">
        <v>44148</v>
      </c>
      <c r="B152" s="7">
        <v>119.441689</v>
      </c>
      <c r="C152" s="7">
        <v>6766000</v>
      </c>
      <c r="D152" s="78">
        <f t="shared" si="4"/>
        <v>-1.3319371353029963E-3</v>
      </c>
      <c r="E152" s="90">
        <f t="shared" si="5"/>
        <v>109.38799482084842</v>
      </c>
    </row>
    <row r="153" spans="1:5" ht="15.75" customHeight="1" x14ac:dyDescent="0.3">
      <c r="A153" s="80">
        <v>44147</v>
      </c>
      <c r="B153" s="7">
        <v>119.60099</v>
      </c>
      <c r="C153" s="7">
        <v>6324000</v>
      </c>
      <c r="D153" s="78">
        <f t="shared" si="4"/>
        <v>5.6922720470600208E-3</v>
      </c>
      <c r="E153" s="90">
        <f t="shared" si="5"/>
        <v>109.53388707261452</v>
      </c>
    </row>
    <row r="154" spans="1:5" ht="15.75" customHeight="1" x14ac:dyDescent="0.3">
      <c r="A154" s="80">
        <v>44146</v>
      </c>
      <c r="B154" s="7">
        <v>118.924042</v>
      </c>
      <c r="C154" s="7">
        <v>1699900</v>
      </c>
      <c r="D154" s="78">
        <f t="shared" si="4"/>
        <v>1.5931544428491318E-3</v>
      </c>
      <c r="E154" s="90">
        <f t="shared" si="5"/>
        <v>108.91391941360074</v>
      </c>
    </row>
    <row r="155" spans="1:5" ht="15.75" customHeight="1" x14ac:dyDescent="0.3">
      <c r="A155" s="80">
        <v>44145</v>
      </c>
      <c r="B155" s="7">
        <v>118.73487900000001</v>
      </c>
      <c r="C155" s="7">
        <v>4810500</v>
      </c>
      <c r="D155" s="78">
        <f t="shared" si="4"/>
        <v>-2.8426592533321582E-3</v>
      </c>
      <c r="E155" s="90">
        <f t="shared" si="5"/>
        <v>108.74067871818244</v>
      </c>
    </row>
    <row r="156" spans="1:5" ht="15.75" customHeight="1" x14ac:dyDescent="0.3">
      <c r="A156" s="80">
        <v>44144</v>
      </c>
      <c r="B156" s="7">
        <v>119.073364</v>
      </c>
      <c r="C156" s="7">
        <v>11195800</v>
      </c>
      <c r="D156" s="78">
        <f t="shared" si="4"/>
        <v>-7.385784775540416E-3</v>
      </c>
      <c r="E156" s="90">
        <f t="shared" si="5"/>
        <v>109.05067262179287</v>
      </c>
    </row>
    <row r="157" spans="1:5" ht="15.75" customHeight="1" x14ac:dyDescent="0.3">
      <c r="A157" s="80">
        <v>44141</v>
      </c>
      <c r="B157" s="7">
        <v>119.95935799999999</v>
      </c>
      <c r="C157" s="7">
        <v>10402200</v>
      </c>
      <c r="D157" s="78">
        <f t="shared" si="4"/>
        <v>-3.3909894448854727E-3</v>
      </c>
      <c r="E157" s="90">
        <f t="shared" si="5"/>
        <v>109.86209037630321</v>
      </c>
    </row>
    <row r="158" spans="1:5" ht="15.75" customHeight="1" x14ac:dyDescent="0.3">
      <c r="A158" s="80">
        <v>44140</v>
      </c>
      <c r="B158" s="7">
        <v>120.36752300000001</v>
      </c>
      <c r="C158" s="7">
        <v>6250700</v>
      </c>
      <c r="D158" s="78">
        <f t="shared" si="4"/>
        <v>-1.6547406721245661E-4</v>
      </c>
      <c r="E158" s="90">
        <f t="shared" si="5"/>
        <v>110.23589914675733</v>
      </c>
    </row>
    <row r="159" spans="1:5" ht="15.75" customHeight="1" x14ac:dyDescent="0.3">
      <c r="A159" s="80">
        <v>44139</v>
      </c>
      <c r="B159" s="7">
        <v>120.387444</v>
      </c>
      <c r="C159" s="7">
        <v>14922300</v>
      </c>
      <c r="D159" s="78">
        <f t="shared" si="4"/>
        <v>8.4223608781914816E-3</v>
      </c>
      <c r="E159" s="90">
        <f t="shared" si="5"/>
        <v>110.2541433482842</v>
      </c>
    </row>
    <row r="160" spans="1:5" ht="15.75" customHeight="1" x14ac:dyDescent="0.3">
      <c r="A160" s="80">
        <v>44138</v>
      </c>
      <c r="B160" s="7">
        <v>119.38196600000001</v>
      </c>
      <c r="C160" s="7">
        <v>9203500</v>
      </c>
      <c r="D160" s="78">
        <f t="shared" si="4"/>
        <v>-2.2464630123484319E-3</v>
      </c>
      <c r="E160" s="90">
        <f t="shared" si="5"/>
        <v>109.33329884937163</v>
      </c>
    </row>
    <row r="161" spans="1:5" ht="15.75" customHeight="1" x14ac:dyDescent="0.3">
      <c r="A161" s="80">
        <v>44137</v>
      </c>
      <c r="B161" s="7">
        <v>119.650757</v>
      </c>
      <c r="C161" s="7">
        <v>7674300</v>
      </c>
      <c r="D161" s="78">
        <f t="shared" si="4"/>
        <v>1.7169814383644066E-3</v>
      </c>
      <c r="E161" s="90">
        <f t="shared" si="5"/>
        <v>109.57946506455207</v>
      </c>
    </row>
    <row r="162" spans="1:5" ht="15.75" customHeight="1" x14ac:dyDescent="0.3">
      <c r="A162" s="80">
        <v>44134</v>
      </c>
      <c r="B162" s="7">
        <v>119.445671</v>
      </c>
      <c r="C162" s="7">
        <v>7246800</v>
      </c>
      <c r="D162" s="78">
        <f t="shared" si="4"/>
        <v>-3.2378877393891559E-3</v>
      </c>
      <c r="E162" s="90">
        <f t="shared" si="5"/>
        <v>109.3916416463331</v>
      </c>
    </row>
    <row r="163" spans="1:5" ht="15.75" customHeight="1" x14ac:dyDescent="0.3">
      <c r="A163" s="80">
        <v>44133</v>
      </c>
      <c r="B163" s="7">
        <v>119.833679</v>
      </c>
      <c r="C163" s="7">
        <v>7504800</v>
      </c>
      <c r="D163" s="78">
        <f t="shared" si="4"/>
        <v>-4.2162911761330912E-3</v>
      </c>
      <c r="E163" s="90">
        <f t="shared" si="5"/>
        <v>109.74699007994782</v>
      </c>
    </row>
    <row r="164" spans="1:5" ht="15.75" customHeight="1" x14ac:dyDescent="0.3">
      <c r="A164" s="80">
        <v>44132</v>
      </c>
      <c r="B164" s="7">
        <v>120.341072</v>
      </c>
      <c r="C164" s="7">
        <v>5586600</v>
      </c>
      <c r="D164" s="78">
        <f t="shared" si="4"/>
        <v>-8.2724677682000092E-5</v>
      </c>
      <c r="E164" s="90">
        <f t="shared" si="5"/>
        <v>110.21167459103285</v>
      </c>
    </row>
    <row r="165" spans="1:5" ht="15.75" customHeight="1" x14ac:dyDescent="0.3">
      <c r="A165" s="80">
        <v>44131</v>
      </c>
      <c r="B165" s="7">
        <v>120.351028</v>
      </c>
      <c r="C165" s="7">
        <v>3620100</v>
      </c>
      <c r="D165" s="78">
        <f t="shared" si="4"/>
        <v>2.2370556110733464E-3</v>
      </c>
      <c r="E165" s="90">
        <f t="shared" si="5"/>
        <v>110.2207925705721</v>
      </c>
    </row>
    <row r="166" spans="1:5" ht="15.75" customHeight="1" x14ac:dyDescent="0.3">
      <c r="A166" s="80">
        <v>44130</v>
      </c>
      <c r="B166" s="7">
        <v>120.082397</v>
      </c>
      <c r="C166" s="7">
        <v>4817800</v>
      </c>
      <c r="D166" s="78">
        <f t="shared" si="4"/>
        <v>2.6582186549186648E-3</v>
      </c>
      <c r="E166" s="90">
        <f t="shared" si="5"/>
        <v>109.97477288780692</v>
      </c>
    </row>
    <row r="167" spans="1:5" ht="15.75" customHeight="1" x14ac:dyDescent="0.3">
      <c r="A167" s="80">
        <v>44127</v>
      </c>
      <c r="B167" s="7">
        <v>119.764038</v>
      </c>
      <c r="C167" s="7">
        <v>5049900</v>
      </c>
      <c r="D167" s="78">
        <f t="shared" si="4"/>
        <v>1.4141738975346207E-3</v>
      </c>
      <c r="E167" s="90">
        <f t="shared" si="5"/>
        <v>109.68321093038041</v>
      </c>
    </row>
    <row r="168" spans="1:5" ht="15.75" customHeight="1" x14ac:dyDescent="0.3">
      <c r="A168" s="80">
        <v>44126</v>
      </c>
      <c r="B168" s="7">
        <v>119.59491</v>
      </c>
      <c r="C168" s="7">
        <v>6749000</v>
      </c>
      <c r="D168" s="78">
        <f t="shared" si="4"/>
        <v>-3.4816798974268703E-3</v>
      </c>
      <c r="E168" s="90">
        <f t="shared" si="5"/>
        <v>109.52831884083486</v>
      </c>
    </row>
    <row r="169" spans="1:5" ht="15.75" customHeight="1" x14ac:dyDescent="0.3">
      <c r="A169" s="80">
        <v>44125</v>
      </c>
      <c r="B169" s="7">
        <v>120.012756</v>
      </c>
      <c r="C169" s="7">
        <v>6425300</v>
      </c>
      <c r="D169" s="78">
        <f t="shared" si="4"/>
        <v>-1.324668593195133E-3</v>
      </c>
      <c r="E169" s="90">
        <f t="shared" si="5"/>
        <v>109.9109937382395</v>
      </c>
    </row>
    <row r="170" spans="1:5" ht="15.75" customHeight="1" x14ac:dyDescent="0.3">
      <c r="A170" s="80">
        <v>44124</v>
      </c>
      <c r="B170" s="7">
        <v>120.171944</v>
      </c>
      <c r="C170" s="7">
        <v>6129700</v>
      </c>
      <c r="D170" s="78">
        <f t="shared" si="4"/>
        <v>-2.1478509313550553E-3</v>
      </c>
      <c r="E170" s="90">
        <f t="shared" si="5"/>
        <v>110.05678250148732</v>
      </c>
    </row>
    <row r="171" spans="1:5" ht="15.75" customHeight="1" x14ac:dyDescent="0.3">
      <c r="A171" s="80">
        <v>44123</v>
      </c>
      <c r="B171" s="7">
        <v>120.430611</v>
      </c>
      <c r="C171" s="7">
        <v>3635800</v>
      </c>
      <c r="D171" s="78">
        <f t="shared" si="4"/>
        <v>-1.6494626919258959E-3</v>
      </c>
      <c r="E171" s="90">
        <f t="shared" si="5"/>
        <v>110.2936768780925</v>
      </c>
    </row>
    <row r="172" spans="1:5" ht="15.75" customHeight="1" x14ac:dyDescent="0.3">
      <c r="A172" s="80">
        <v>44120</v>
      </c>
      <c r="B172" s="7">
        <v>120.62958500000001</v>
      </c>
      <c r="C172" s="7">
        <v>2726200</v>
      </c>
      <c r="D172" s="78">
        <f t="shared" si="4"/>
        <v>-5.769796734238497E-4</v>
      </c>
      <c r="E172" s="90">
        <f t="shared" si="5"/>
        <v>110.47590275804873</v>
      </c>
    </row>
    <row r="173" spans="1:5" ht="15.75" customHeight="1" x14ac:dyDescent="0.3">
      <c r="A173" s="80">
        <v>44119</v>
      </c>
      <c r="B173" s="7">
        <v>120.699226</v>
      </c>
      <c r="C173" s="7">
        <v>3839200</v>
      </c>
      <c r="D173" s="78">
        <f t="shared" si="4"/>
        <v>-1.0703926290274168E-3</v>
      </c>
      <c r="E173" s="90">
        <f t="shared" si="5"/>
        <v>110.53968190761617</v>
      </c>
    </row>
    <row r="174" spans="1:5" ht="15.75" customHeight="1" x14ac:dyDescent="0.3">
      <c r="A174" s="80">
        <v>44118</v>
      </c>
      <c r="B174" s="7">
        <v>120.82856</v>
      </c>
      <c r="C174" s="7">
        <v>5200600</v>
      </c>
      <c r="D174" s="78">
        <f t="shared" si="4"/>
        <v>3.2926897155394208E-4</v>
      </c>
      <c r="E174" s="90">
        <f t="shared" si="5"/>
        <v>110.65812955383255</v>
      </c>
    </row>
    <row r="175" spans="1:5" ht="15.75" customHeight="1" x14ac:dyDescent="0.3">
      <c r="A175" s="80">
        <v>44117</v>
      </c>
      <c r="B175" s="7">
        <v>120.788788</v>
      </c>
      <c r="C175" s="7">
        <v>6583300</v>
      </c>
      <c r="D175" s="78">
        <f t="shared" si="4"/>
        <v>2.2289965804804801E-3</v>
      </c>
      <c r="E175" s="90">
        <f t="shared" si="5"/>
        <v>110.62170525871048</v>
      </c>
    </row>
    <row r="176" spans="1:5" ht="15.75" customHeight="1" x14ac:dyDescent="0.3">
      <c r="A176" s="80">
        <v>44116</v>
      </c>
      <c r="B176" s="7">
        <v>120.520149</v>
      </c>
      <c r="C176" s="7">
        <v>3287900</v>
      </c>
      <c r="D176" s="78">
        <f t="shared" si="4"/>
        <v>1.0742180905267684E-3</v>
      </c>
      <c r="E176" s="90">
        <f t="shared" si="5"/>
        <v>110.37567824932452</v>
      </c>
    </row>
    <row r="177" spans="1:5" ht="15.75" customHeight="1" x14ac:dyDescent="0.3">
      <c r="A177" s="80">
        <v>44113</v>
      </c>
      <c r="B177" s="7">
        <v>120.390823</v>
      </c>
      <c r="C177" s="7">
        <v>4358500</v>
      </c>
      <c r="D177" s="78">
        <f t="shared" si="4"/>
        <v>-4.9563919286599312E-4</v>
      </c>
      <c r="E177" s="90">
        <f t="shared" si="5"/>
        <v>110.25723792972889</v>
      </c>
    </row>
    <row r="178" spans="1:5" ht="15.75" customHeight="1" x14ac:dyDescent="0.3">
      <c r="A178" s="80">
        <v>44112</v>
      </c>
      <c r="B178" s="7">
        <v>120.450523</v>
      </c>
      <c r="C178" s="7">
        <v>3499000</v>
      </c>
      <c r="D178" s="78">
        <f t="shared" si="4"/>
        <v>1.820610796353872E-3</v>
      </c>
      <c r="E178" s="90">
        <f t="shared" si="5"/>
        <v>110.31191283717101</v>
      </c>
    </row>
    <row r="179" spans="1:5" ht="15.75" customHeight="1" x14ac:dyDescent="0.3">
      <c r="A179" s="80">
        <v>44111</v>
      </c>
      <c r="B179" s="7">
        <v>120.231628</v>
      </c>
      <c r="C179" s="7">
        <v>7116700</v>
      </c>
      <c r="D179" s="78">
        <f t="shared" si="4"/>
        <v>-2.8878292940539563E-3</v>
      </c>
      <c r="E179" s="90">
        <f t="shared" si="5"/>
        <v>110.1114427556879</v>
      </c>
    </row>
    <row r="180" spans="1:5" ht="15.75" customHeight="1" x14ac:dyDescent="0.3">
      <c r="A180" s="80">
        <v>44110</v>
      </c>
      <c r="B180" s="7">
        <v>120.579842</v>
      </c>
      <c r="C180" s="7">
        <v>8516400</v>
      </c>
      <c r="D180" s="78">
        <f t="shared" si="4"/>
        <v>2.3155614549295045E-3</v>
      </c>
      <c r="E180" s="90">
        <f t="shared" si="5"/>
        <v>110.43034674597347</v>
      </c>
    </row>
    <row r="181" spans="1:5" ht="15.75" customHeight="1" x14ac:dyDescent="0.3">
      <c r="A181" s="80">
        <v>44109</v>
      </c>
      <c r="B181" s="7">
        <v>120.301277</v>
      </c>
      <c r="C181" s="7">
        <v>6132200</v>
      </c>
      <c r="D181" s="78">
        <f t="shared" si="4"/>
        <v>-6.3277418455311985E-3</v>
      </c>
      <c r="E181" s="90">
        <f t="shared" si="5"/>
        <v>110.17522923187612</v>
      </c>
    </row>
    <row r="182" spans="1:5" ht="15.75" customHeight="1" x14ac:dyDescent="0.3">
      <c r="A182" s="80">
        <v>44106</v>
      </c>
      <c r="B182" s="7">
        <v>121.06735999999999</v>
      </c>
      <c r="C182" s="7">
        <v>7509700</v>
      </c>
      <c r="D182" s="78">
        <f t="shared" si="4"/>
        <v>-9.8494288838024691E-4</v>
      </c>
      <c r="E182" s="90">
        <f t="shared" si="5"/>
        <v>110.876829183601</v>
      </c>
    </row>
    <row r="183" spans="1:5" ht="15.75" customHeight="1" x14ac:dyDescent="0.3">
      <c r="A183" s="80">
        <v>44105</v>
      </c>
      <c r="B183" s="7">
        <v>121.186722</v>
      </c>
      <c r="C183" s="7">
        <v>8733800</v>
      </c>
      <c r="D183" s="78">
        <f t="shared" si="4"/>
        <v>5.6679402420822811E-4</v>
      </c>
      <c r="E183" s="90">
        <f t="shared" si="5"/>
        <v>110.98614419703662</v>
      </c>
    </row>
    <row r="184" spans="1:5" ht="15.75" customHeight="1" x14ac:dyDescent="0.3">
      <c r="A184" s="80">
        <v>44104</v>
      </c>
      <c r="B184" s="7">
        <v>121.118073</v>
      </c>
      <c r="C184" s="7">
        <v>4276400</v>
      </c>
      <c r="D184" s="78">
        <f t="shared" si="4"/>
        <v>-2.7017479922589738E-3</v>
      </c>
      <c r="E184" s="90">
        <f t="shared" si="5"/>
        <v>110.92327354844375</v>
      </c>
    </row>
    <row r="185" spans="1:5" ht="15.75" customHeight="1" x14ac:dyDescent="0.3">
      <c r="A185" s="80">
        <v>44103</v>
      </c>
      <c r="B185" s="7">
        <v>121.44619</v>
      </c>
      <c r="C185" s="7">
        <v>2577100</v>
      </c>
      <c r="D185" s="78">
        <f t="shared" si="4"/>
        <v>7.3750364102309618E-4</v>
      </c>
      <c r="E185" s="90">
        <f t="shared" si="5"/>
        <v>111.22377215154566</v>
      </c>
    </row>
    <row r="186" spans="1:5" ht="15.75" customHeight="1" x14ac:dyDescent="0.3">
      <c r="A186" s="80">
        <v>44102</v>
      </c>
      <c r="B186" s="7">
        <v>121.356689</v>
      </c>
      <c r="C186" s="7">
        <v>4167200</v>
      </c>
      <c r="D186" s="78">
        <f t="shared" si="4"/>
        <v>-1.6387016477048544E-4</v>
      </c>
      <c r="E186" s="90">
        <f t="shared" si="5"/>
        <v>111.14180466593466</v>
      </c>
    </row>
    <row r="187" spans="1:5" ht="15.75" customHeight="1" x14ac:dyDescent="0.3">
      <c r="A187" s="80">
        <v>44099</v>
      </c>
      <c r="B187" s="7">
        <v>121.37657900000001</v>
      </c>
      <c r="C187" s="7">
        <v>2187400</v>
      </c>
      <c r="D187" s="78">
        <f t="shared" si="4"/>
        <v>8.197586353460018E-4</v>
      </c>
      <c r="E187" s="90">
        <f t="shared" si="5"/>
        <v>111.16002047680608</v>
      </c>
    </row>
    <row r="188" spans="1:5" ht="15.75" customHeight="1" x14ac:dyDescent="0.3">
      <c r="A188" s="80">
        <v>44098</v>
      </c>
      <c r="B188" s="7">
        <v>121.27716100000001</v>
      </c>
      <c r="C188" s="7">
        <v>2866900</v>
      </c>
      <c r="D188" s="78">
        <f t="shared" si="4"/>
        <v>4.9213188728702839E-4</v>
      </c>
      <c r="E188" s="90">
        <f t="shared" si="5"/>
        <v>111.06897072893204</v>
      </c>
    </row>
    <row r="189" spans="1:5" ht="15.75" customHeight="1" x14ac:dyDescent="0.3">
      <c r="A189" s="80">
        <v>44097</v>
      </c>
      <c r="B189" s="7">
        <v>121.217506</v>
      </c>
      <c r="C189" s="7">
        <v>3172000</v>
      </c>
      <c r="D189" s="78">
        <f t="shared" si="4"/>
        <v>0</v>
      </c>
      <c r="E189" s="90">
        <f t="shared" si="5"/>
        <v>111.01433703373172</v>
      </c>
    </row>
    <row r="190" spans="1:5" ht="15.75" customHeight="1" x14ac:dyDescent="0.3">
      <c r="A190" s="80">
        <v>44096</v>
      </c>
      <c r="B190" s="7">
        <v>121.217506</v>
      </c>
      <c r="C190" s="7">
        <v>3387900</v>
      </c>
      <c r="D190" s="78">
        <f t="shared" si="4"/>
        <v>0</v>
      </c>
      <c r="E190" s="90">
        <f t="shared" si="5"/>
        <v>111.01433703373172</v>
      </c>
    </row>
    <row r="191" spans="1:5" ht="15.75" customHeight="1" x14ac:dyDescent="0.3">
      <c r="A191" s="80">
        <v>44095</v>
      </c>
      <c r="B191" s="7">
        <v>121.217506</v>
      </c>
      <c r="C191" s="7">
        <v>5838100</v>
      </c>
      <c r="D191" s="78">
        <f t="shared" si="4"/>
        <v>1.8077373545575259E-3</v>
      </c>
      <c r="E191" s="90">
        <f t="shared" si="5"/>
        <v>111.01433703373172</v>
      </c>
    </row>
    <row r="192" spans="1:5" ht="15.75" customHeight="1" x14ac:dyDescent="0.3">
      <c r="A192" s="80">
        <v>44092</v>
      </c>
      <c r="B192" s="7">
        <v>120.998772</v>
      </c>
      <c r="C192" s="7">
        <v>5606900</v>
      </c>
      <c r="D192" s="78">
        <f t="shared" si="4"/>
        <v>-9.0305243646748856E-4</v>
      </c>
      <c r="E192" s="90">
        <f t="shared" si="5"/>
        <v>110.81401440049147</v>
      </c>
    </row>
    <row r="193" spans="1:5" ht="15.75" customHeight="1" x14ac:dyDescent="0.3">
      <c r="A193" s="80">
        <v>44091</v>
      </c>
      <c r="B193" s="7">
        <v>121.10813899999999</v>
      </c>
      <c r="C193" s="7">
        <v>3426800</v>
      </c>
      <c r="D193" s="78">
        <f t="shared" si="4"/>
        <v>3.2857470216463014E-4</v>
      </c>
      <c r="E193" s="90">
        <f t="shared" si="5"/>
        <v>110.91417571711159</v>
      </c>
    </row>
    <row r="194" spans="1:5" ht="15.75" customHeight="1" x14ac:dyDescent="0.3">
      <c r="A194" s="80">
        <v>44090</v>
      </c>
      <c r="B194" s="7">
        <v>121.068359</v>
      </c>
      <c r="C194" s="7">
        <v>4015700</v>
      </c>
      <c r="D194" s="78">
        <f t="shared" ref="D194:D257" si="6">B194/B195-1</f>
        <v>-5.7457628352708401E-4</v>
      </c>
      <c r="E194" s="90">
        <f t="shared" ref="E194:E257" si="7">E195*(1+D194)</f>
        <v>110.87774409536877</v>
      </c>
    </row>
    <row r="195" spans="1:5" ht="15.75" customHeight="1" x14ac:dyDescent="0.3">
      <c r="A195" s="80">
        <v>44089</v>
      </c>
      <c r="B195" s="7">
        <v>121.137962</v>
      </c>
      <c r="C195" s="7">
        <v>2897600</v>
      </c>
      <c r="D195" s="78">
        <f t="shared" si="6"/>
        <v>-4.9221264804233389E-4</v>
      </c>
      <c r="E195" s="90">
        <f t="shared" si="7"/>
        <v>110.94148844348759</v>
      </c>
    </row>
    <row r="196" spans="1:5" ht="15.75" customHeight="1" x14ac:dyDescent="0.3">
      <c r="A196" s="80">
        <v>44088</v>
      </c>
      <c r="B196" s="7">
        <v>121.19761699999999</v>
      </c>
      <c r="C196" s="7">
        <v>1797100</v>
      </c>
      <c r="D196" s="78">
        <f t="shared" si="6"/>
        <v>-9.0163805232268412E-4</v>
      </c>
      <c r="E196" s="90">
        <f t="shared" si="7"/>
        <v>110.99612213868789</v>
      </c>
    </row>
    <row r="197" spans="1:5" ht="15.75" customHeight="1" x14ac:dyDescent="0.3">
      <c r="A197" s="80">
        <v>44085</v>
      </c>
      <c r="B197" s="7">
        <v>121.30699199999999</v>
      </c>
      <c r="C197" s="7">
        <v>4905000</v>
      </c>
      <c r="D197" s="78">
        <f t="shared" si="6"/>
        <v>1.5597919890948386E-3</v>
      </c>
      <c r="E197" s="90">
        <f t="shared" si="7"/>
        <v>111.09629078192879</v>
      </c>
    </row>
    <row r="198" spans="1:5" ht="15.75" customHeight="1" x14ac:dyDescent="0.3">
      <c r="A198" s="80">
        <v>44084</v>
      </c>
      <c r="B198" s="7">
        <v>121.118073</v>
      </c>
      <c r="C198" s="7">
        <v>3164200</v>
      </c>
      <c r="D198" s="78">
        <f t="shared" si="6"/>
        <v>1.2328123133689139E-3</v>
      </c>
      <c r="E198" s="90">
        <f t="shared" si="7"/>
        <v>110.92327354844375</v>
      </c>
    </row>
    <row r="199" spans="1:5" ht="15.75" customHeight="1" x14ac:dyDescent="0.3">
      <c r="A199" s="80">
        <v>44083</v>
      </c>
      <c r="B199" s="7">
        <v>120.968941</v>
      </c>
      <c r="C199" s="7">
        <v>3964300</v>
      </c>
      <c r="D199" s="78">
        <f t="shared" si="6"/>
        <v>-4.9289178313605131E-4</v>
      </c>
      <c r="E199" s="90">
        <f t="shared" si="7"/>
        <v>110.78669434749472</v>
      </c>
    </row>
    <row r="200" spans="1:5" ht="15.75" customHeight="1" x14ac:dyDescent="0.3">
      <c r="A200" s="80">
        <v>44082</v>
      </c>
      <c r="B200" s="7">
        <v>121.028595</v>
      </c>
      <c r="C200" s="7">
        <v>3442700</v>
      </c>
      <c r="D200" s="78">
        <f t="shared" si="6"/>
        <v>2.1404886282767599E-3</v>
      </c>
      <c r="E200" s="90">
        <f t="shared" si="7"/>
        <v>110.84132712686744</v>
      </c>
    </row>
    <row r="201" spans="1:5" ht="15.75" customHeight="1" x14ac:dyDescent="0.3">
      <c r="A201" s="80">
        <v>44078</v>
      </c>
      <c r="B201" s="7">
        <v>120.770088</v>
      </c>
      <c r="C201" s="7">
        <v>7512800</v>
      </c>
      <c r="D201" s="78">
        <f t="shared" si="6"/>
        <v>-5.567091071362551E-3</v>
      </c>
      <c r="E201" s="90">
        <f t="shared" si="7"/>
        <v>110.60457928267753</v>
      </c>
    </row>
    <row r="202" spans="1:5" ht="15.75" customHeight="1" x14ac:dyDescent="0.3">
      <c r="A202" s="80">
        <v>44077</v>
      </c>
      <c r="B202" s="7">
        <v>121.44619</v>
      </c>
      <c r="C202" s="7">
        <v>5750500</v>
      </c>
      <c r="D202" s="78">
        <f t="shared" si="6"/>
        <v>1.3117306611369894E-3</v>
      </c>
      <c r="E202" s="90">
        <f t="shared" si="7"/>
        <v>111.22377215154566</v>
      </c>
    </row>
    <row r="203" spans="1:5" ht="15.75" customHeight="1" x14ac:dyDescent="0.3">
      <c r="A203" s="80">
        <v>44076</v>
      </c>
      <c r="B203" s="7">
        <v>121.287094</v>
      </c>
      <c r="C203" s="7">
        <v>3013400</v>
      </c>
      <c r="D203" s="78">
        <f t="shared" si="6"/>
        <v>1.3955060199810632E-3</v>
      </c>
      <c r="E203" s="90">
        <f t="shared" si="7"/>
        <v>111.0780676444366</v>
      </c>
    </row>
    <row r="204" spans="1:5" ht="15.75" customHeight="1" x14ac:dyDescent="0.3">
      <c r="A204" s="80">
        <v>44075</v>
      </c>
      <c r="B204" s="7">
        <v>121.118073</v>
      </c>
      <c r="C204" s="7">
        <v>4622900</v>
      </c>
      <c r="D204" s="78">
        <f t="shared" si="6"/>
        <v>3.2776937751277657E-3</v>
      </c>
      <c r="E204" s="90">
        <f t="shared" si="7"/>
        <v>110.92327354844375</v>
      </c>
    </row>
    <row r="205" spans="1:5" ht="15.75" customHeight="1" x14ac:dyDescent="0.3">
      <c r="A205" s="80">
        <v>44074</v>
      </c>
      <c r="B205" s="7">
        <v>120.722382</v>
      </c>
      <c r="C205" s="7">
        <v>3273300</v>
      </c>
      <c r="D205" s="78">
        <f t="shared" si="6"/>
        <v>1.0711548530990544E-3</v>
      </c>
      <c r="E205" s="90">
        <f t="shared" si="7"/>
        <v>110.56088881141397</v>
      </c>
    </row>
    <row r="206" spans="1:5" ht="15.75" customHeight="1" x14ac:dyDescent="0.3">
      <c r="A206" s="80">
        <v>44071</v>
      </c>
      <c r="B206" s="7">
        <v>120.593208</v>
      </c>
      <c r="C206" s="7">
        <v>2277200</v>
      </c>
      <c r="D206" s="78">
        <f t="shared" si="6"/>
        <v>1.6504075086216652E-3</v>
      </c>
      <c r="E206" s="90">
        <f t="shared" si="7"/>
        <v>110.44258769761286</v>
      </c>
    </row>
    <row r="207" spans="1:5" ht="15.75" customHeight="1" x14ac:dyDescent="0.3">
      <c r="A207" s="80">
        <v>44070</v>
      </c>
      <c r="B207" s="7">
        <v>120.394508</v>
      </c>
      <c r="C207" s="7">
        <v>4672900</v>
      </c>
      <c r="D207" s="78">
        <f t="shared" si="6"/>
        <v>-3.5359863902629796E-3</v>
      </c>
      <c r="E207" s="90">
        <f t="shared" si="7"/>
        <v>110.26061275441775</v>
      </c>
    </row>
    <row r="208" spans="1:5" ht="15.75" customHeight="1" x14ac:dyDescent="0.3">
      <c r="A208" s="80">
        <v>44069</v>
      </c>
      <c r="B208" s="7">
        <v>120.821732</v>
      </c>
      <c r="C208" s="7">
        <v>3337400</v>
      </c>
      <c r="D208" s="78">
        <f t="shared" si="6"/>
        <v>-4.108416358011846E-4</v>
      </c>
      <c r="E208" s="90">
        <f t="shared" si="7"/>
        <v>110.65187628301155</v>
      </c>
    </row>
    <row r="209" spans="1:5" ht="15.75" customHeight="1" x14ac:dyDescent="0.3">
      <c r="A209" s="80">
        <v>44068</v>
      </c>
      <c r="B209" s="7">
        <v>120.871391</v>
      </c>
      <c r="C209" s="7">
        <v>3562800</v>
      </c>
      <c r="D209" s="78">
        <f t="shared" si="6"/>
        <v>-2.378055078876784E-3</v>
      </c>
      <c r="E209" s="90">
        <f t="shared" si="7"/>
        <v>110.6973553655688</v>
      </c>
    </row>
    <row r="210" spans="1:5" ht="15.75" customHeight="1" x14ac:dyDescent="0.3">
      <c r="A210" s="80">
        <v>44067</v>
      </c>
      <c r="B210" s="7">
        <v>121.159515</v>
      </c>
      <c r="C210" s="7">
        <v>1974900</v>
      </c>
      <c r="D210" s="78">
        <f t="shared" si="6"/>
        <v>-1.3921552413155291E-3</v>
      </c>
      <c r="E210" s="90">
        <f t="shared" si="7"/>
        <v>110.96122727565006</v>
      </c>
    </row>
    <row r="211" spans="1:5" ht="15.75" customHeight="1" x14ac:dyDescent="0.3">
      <c r="A211" s="80">
        <v>44064</v>
      </c>
      <c r="B211" s="7">
        <v>121.328423</v>
      </c>
      <c r="C211" s="7">
        <v>2103700</v>
      </c>
      <c r="D211" s="78">
        <f t="shared" si="6"/>
        <v>7.375266669540359E-4</v>
      </c>
      <c r="E211" s="90">
        <f t="shared" si="7"/>
        <v>111.11591788312464</v>
      </c>
    </row>
    <row r="212" spans="1:5" ht="15.75" customHeight="1" x14ac:dyDescent="0.3">
      <c r="A212" s="80">
        <v>44063</v>
      </c>
      <c r="B212" s="7">
        <v>121.239006</v>
      </c>
      <c r="C212" s="7">
        <v>2880300</v>
      </c>
      <c r="D212" s="78">
        <f t="shared" si="6"/>
        <v>2.8764111037196116E-3</v>
      </c>
      <c r="E212" s="90">
        <f t="shared" si="7"/>
        <v>111.03402732703165</v>
      </c>
    </row>
    <row r="213" spans="1:5" ht="15.75" customHeight="1" x14ac:dyDescent="0.3">
      <c r="A213" s="80">
        <v>44062</v>
      </c>
      <c r="B213" s="7">
        <v>120.891273</v>
      </c>
      <c r="C213" s="7">
        <v>4493800</v>
      </c>
      <c r="D213" s="78">
        <f t="shared" si="6"/>
        <v>-1.3131655955851418E-3</v>
      </c>
      <c r="E213" s="90">
        <f t="shared" si="7"/>
        <v>110.71556384981945</v>
      </c>
    </row>
    <row r="214" spans="1:5" ht="15.75" customHeight="1" x14ac:dyDescent="0.3">
      <c r="A214" s="80">
        <v>44061</v>
      </c>
      <c r="B214" s="7">
        <v>121.05023199999999</v>
      </c>
      <c r="C214" s="7">
        <v>1853600</v>
      </c>
      <c r="D214" s="78">
        <f t="shared" si="6"/>
        <v>1.7264998289205913E-3</v>
      </c>
      <c r="E214" s="90">
        <f t="shared" si="7"/>
        <v>110.86114288854793</v>
      </c>
    </row>
    <row r="215" spans="1:5" ht="15.75" customHeight="1" x14ac:dyDescent="0.3">
      <c r="A215" s="80">
        <v>44060</v>
      </c>
      <c r="B215" s="7">
        <v>120.841599</v>
      </c>
      <c r="C215" s="7">
        <v>3357700</v>
      </c>
      <c r="D215" s="78">
        <f t="shared" si="6"/>
        <v>1.647142334952445E-3</v>
      </c>
      <c r="E215" s="90">
        <f t="shared" si="7"/>
        <v>110.67007102984827</v>
      </c>
    </row>
    <row r="216" spans="1:5" ht="15.75" customHeight="1" x14ac:dyDescent="0.3">
      <c r="A216" s="80">
        <v>44057</v>
      </c>
      <c r="B216" s="7">
        <v>120.642883</v>
      </c>
      <c r="C216" s="7">
        <v>2722800</v>
      </c>
      <c r="D216" s="78">
        <f t="shared" si="6"/>
        <v>4.9433057776870903E-4</v>
      </c>
      <c r="E216" s="90">
        <f t="shared" si="7"/>
        <v>110.48808143341162</v>
      </c>
    </row>
    <row r="217" spans="1:5" ht="15.75" customHeight="1" x14ac:dyDescent="0.3">
      <c r="A217" s="80">
        <v>44056</v>
      </c>
      <c r="B217" s="7">
        <v>120.583275</v>
      </c>
      <c r="C217" s="7">
        <v>5748400</v>
      </c>
      <c r="D217" s="78">
        <f t="shared" si="6"/>
        <v>-2.0557358334349907E-3</v>
      </c>
      <c r="E217" s="90">
        <f t="shared" si="7"/>
        <v>110.43349078210829</v>
      </c>
    </row>
    <row r="218" spans="1:5" ht="15.75" customHeight="1" x14ac:dyDescent="0.3">
      <c r="A218" s="80">
        <v>44055</v>
      </c>
      <c r="B218" s="7">
        <v>120.83167299999999</v>
      </c>
      <c r="C218" s="7">
        <v>5538100</v>
      </c>
      <c r="D218" s="78">
        <f t="shared" si="6"/>
        <v>-2.9512333886883013E-3</v>
      </c>
      <c r="E218" s="90">
        <f t="shared" si="7"/>
        <v>110.66098052513686</v>
      </c>
    </row>
    <row r="219" spans="1:5" ht="15.75" customHeight="1" x14ac:dyDescent="0.3">
      <c r="A219" s="80">
        <v>44054</v>
      </c>
      <c r="B219" s="7">
        <v>121.189331</v>
      </c>
      <c r="C219" s="7">
        <v>7166500</v>
      </c>
      <c r="D219" s="78">
        <f t="shared" si="6"/>
        <v>-3.4312858583546157E-3</v>
      </c>
      <c r="E219" s="90">
        <f t="shared" si="7"/>
        <v>110.98853359123287</v>
      </c>
    </row>
    <row r="220" spans="1:5" ht="15.75" customHeight="1" x14ac:dyDescent="0.3">
      <c r="A220" s="80">
        <v>44053</v>
      </c>
      <c r="B220" s="7">
        <v>121.60659800000001</v>
      </c>
      <c r="C220" s="7">
        <v>1994900</v>
      </c>
      <c r="D220" s="78">
        <f t="shared" si="6"/>
        <v>-1.0609701228617707E-3</v>
      </c>
      <c r="E220" s="90">
        <f t="shared" si="7"/>
        <v>111.37067822445982</v>
      </c>
    </row>
    <row r="221" spans="1:5" ht="15.75" customHeight="1" x14ac:dyDescent="0.3">
      <c r="A221" s="80">
        <v>44050</v>
      </c>
      <c r="B221" s="7">
        <v>121.73575599999999</v>
      </c>
      <c r="C221" s="7">
        <v>2363400</v>
      </c>
      <c r="D221" s="78">
        <f t="shared" si="6"/>
        <v>-2.1174471493992097E-3</v>
      </c>
      <c r="E221" s="90">
        <f t="shared" si="7"/>
        <v>111.48896468501943</v>
      </c>
    </row>
    <row r="222" spans="1:5" ht="15.75" customHeight="1" x14ac:dyDescent="0.3">
      <c r="A222" s="80">
        <v>44049</v>
      </c>
      <c r="B222" s="7">
        <v>121.994072</v>
      </c>
      <c r="C222" s="7">
        <v>2286500</v>
      </c>
      <c r="D222" s="78">
        <f t="shared" si="6"/>
        <v>1.1413894686034265E-3</v>
      </c>
      <c r="E222" s="90">
        <f t="shared" si="7"/>
        <v>111.72553760613864</v>
      </c>
    </row>
    <row r="223" spans="1:5" ht="15.75" customHeight="1" x14ac:dyDescent="0.3">
      <c r="A223" s="80">
        <v>44048</v>
      </c>
      <c r="B223" s="7">
        <v>121.85498800000001</v>
      </c>
      <c r="C223" s="7">
        <v>2423700</v>
      </c>
      <c r="D223" s="78">
        <f t="shared" si="6"/>
        <v>-3.3315744375653766E-3</v>
      </c>
      <c r="E223" s="90">
        <f t="shared" si="7"/>
        <v>111.59816064086765</v>
      </c>
    </row>
    <row r="224" spans="1:5" ht="15.75" customHeight="1" x14ac:dyDescent="0.3">
      <c r="A224" s="80">
        <v>44047</v>
      </c>
      <c r="B224" s="7">
        <v>122.262314</v>
      </c>
      <c r="C224" s="7">
        <v>3842000</v>
      </c>
      <c r="D224" s="78">
        <f t="shared" si="6"/>
        <v>3.4246367634220842E-3</v>
      </c>
      <c r="E224" s="90">
        <f t="shared" si="7"/>
        <v>111.97120103196924</v>
      </c>
    </row>
    <row r="225" spans="1:5" ht="15.75" customHeight="1" x14ac:dyDescent="0.3">
      <c r="A225" s="80">
        <v>44046</v>
      </c>
      <c r="B225" s="7">
        <v>121.845039</v>
      </c>
      <c r="C225" s="7">
        <v>6595900</v>
      </c>
      <c r="D225" s="78">
        <f t="shared" si="6"/>
        <v>-4.8910352182340855E-4</v>
      </c>
      <c r="E225" s="90">
        <f t="shared" si="7"/>
        <v>111.58904907212154</v>
      </c>
    </row>
    <row r="226" spans="1:5" ht="15.75" customHeight="1" x14ac:dyDescent="0.3">
      <c r="A226" s="80">
        <v>44043</v>
      </c>
      <c r="B226" s="7">
        <v>121.904663</v>
      </c>
      <c r="C226" s="7">
        <v>4039200</v>
      </c>
      <c r="D226" s="78">
        <f t="shared" si="6"/>
        <v>2.4438998823050895E-4</v>
      </c>
      <c r="E226" s="90">
        <f t="shared" si="7"/>
        <v>111.6436543766664</v>
      </c>
    </row>
    <row r="227" spans="1:5" ht="15.75" customHeight="1" x14ac:dyDescent="0.3">
      <c r="A227" s="80">
        <v>44042</v>
      </c>
      <c r="B227" s="7">
        <v>121.874878</v>
      </c>
      <c r="C227" s="7">
        <v>28331800</v>
      </c>
      <c r="D227" s="78">
        <f t="shared" si="6"/>
        <v>1.3866353273486176E-3</v>
      </c>
      <c r="E227" s="90">
        <f t="shared" si="7"/>
        <v>111.61637645173903</v>
      </c>
    </row>
    <row r="228" spans="1:5" ht="15.75" customHeight="1" x14ac:dyDescent="0.3">
      <c r="A228" s="80">
        <v>44041</v>
      </c>
      <c r="B228" s="7">
        <v>121.70611599999999</v>
      </c>
      <c r="C228" s="7">
        <v>1874200</v>
      </c>
      <c r="D228" s="78">
        <f t="shared" si="6"/>
        <v>1.306725998746483E-3</v>
      </c>
      <c r="E228" s="90">
        <f t="shared" si="7"/>
        <v>111.46181955509338</v>
      </c>
    </row>
    <row r="229" spans="1:5" ht="15.75" customHeight="1" x14ac:dyDescent="0.3">
      <c r="A229" s="80">
        <v>44040</v>
      </c>
      <c r="B229" s="7">
        <v>121.547287</v>
      </c>
      <c r="C229" s="7">
        <v>1870300</v>
      </c>
      <c r="D229" s="78">
        <f t="shared" si="6"/>
        <v>2.3740177206033053E-3</v>
      </c>
      <c r="E229" s="90">
        <f t="shared" si="7"/>
        <v>111.31635957395228</v>
      </c>
    </row>
    <row r="230" spans="1:5" ht="15.75" customHeight="1" x14ac:dyDescent="0.3">
      <c r="A230" s="80">
        <v>44039</v>
      </c>
      <c r="B230" s="7">
        <v>121.259415</v>
      </c>
      <c r="C230" s="7">
        <v>1976500</v>
      </c>
      <c r="D230" s="78">
        <f t="shared" si="6"/>
        <v>-1.5530429069375851E-3</v>
      </c>
      <c r="E230" s="90">
        <f t="shared" si="7"/>
        <v>111.05271845242505</v>
      </c>
    </row>
    <row r="231" spans="1:5" ht="15.75" customHeight="1" x14ac:dyDescent="0.3">
      <c r="A231" s="80">
        <v>44036</v>
      </c>
      <c r="B231" s="7">
        <v>121.44802900000001</v>
      </c>
      <c r="C231" s="7">
        <v>3395600</v>
      </c>
      <c r="D231" s="78">
        <f t="shared" si="6"/>
        <v>-4.9000240050889321E-4</v>
      </c>
      <c r="E231" s="90">
        <f t="shared" si="7"/>
        <v>111.2254563584935</v>
      </c>
    </row>
    <row r="232" spans="1:5" ht="15.75" customHeight="1" x14ac:dyDescent="0.3">
      <c r="A232" s="80">
        <v>44035</v>
      </c>
      <c r="B232" s="7">
        <v>121.50756800000001</v>
      </c>
      <c r="C232" s="7">
        <v>2006500</v>
      </c>
      <c r="D232" s="78">
        <f t="shared" si="6"/>
        <v>9.8135371915120118E-4</v>
      </c>
      <c r="E232" s="90">
        <f t="shared" si="7"/>
        <v>111.27998381769277</v>
      </c>
    </row>
    <row r="233" spans="1:5" ht="15.75" customHeight="1" x14ac:dyDescent="0.3">
      <c r="A233" s="80">
        <v>44034</v>
      </c>
      <c r="B233" s="7">
        <v>121.388443</v>
      </c>
      <c r="C233" s="7">
        <v>2431500</v>
      </c>
      <c r="D233" s="78">
        <f t="shared" si="6"/>
        <v>3.271809826783656E-4</v>
      </c>
      <c r="E233" s="90">
        <f t="shared" si="7"/>
        <v>111.17088585539724</v>
      </c>
    </row>
    <row r="234" spans="1:5" ht="15.75" customHeight="1" x14ac:dyDescent="0.3">
      <c r="A234" s="80">
        <v>44033</v>
      </c>
      <c r="B234" s="7">
        <v>121.34874000000001</v>
      </c>
      <c r="C234" s="7">
        <v>3228400</v>
      </c>
      <c r="D234" s="78">
        <f t="shared" si="6"/>
        <v>1.0645464743617161E-3</v>
      </c>
      <c r="E234" s="90">
        <f t="shared" si="7"/>
        <v>111.13452475237926</v>
      </c>
    </row>
    <row r="235" spans="1:5" ht="15.75" customHeight="1" x14ac:dyDescent="0.3">
      <c r="A235" s="80">
        <v>44032</v>
      </c>
      <c r="B235" s="7">
        <v>121.219696</v>
      </c>
      <c r="C235" s="7">
        <v>2695900</v>
      </c>
      <c r="D235" s="78">
        <f t="shared" si="6"/>
        <v>6.5549620737659353E-4</v>
      </c>
      <c r="E235" s="90">
        <f t="shared" si="7"/>
        <v>111.01634269616552</v>
      </c>
    </row>
    <row r="236" spans="1:5" ht="15.75" customHeight="1" x14ac:dyDescent="0.3">
      <c r="A236" s="80">
        <v>44029</v>
      </c>
      <c r="B236" s="7">
        <v>121.140289</v>
      </c>
      <c r="C236" s="7">
        <v>2405200</v>
      </c>
      <c r="D236" s="78">
        <f t="shared" si="6"/>
        <v>-2.4556399434838561E-4</v>
      </c>
      <c r="E236" s="90">
        <f t="shared" si="7"/>
        <v>110.94361957430193</v>
      </c>
    </row>
    <row r="237" spans="1:5" ht="15.75" customHeight="1" x14ac:dyDescent="0.3">
      <c r="A237" s="80">
        <v>44028</v>
      </c>
      <c r="B237" s="7">
        <v>121.170044</v>
      </c>
      <c r="C237" s="7">
        <v>1907100</v>
      </c>
      <c r="D237" s="78">
        <f t="shared" si="6"/>
        <v>7.3779712112864715E-4</v>
      </c>
      <c r="E237" s="90">
        <f t="shared" si="7"/>
        <v>110.97087002440144</v>
      </c>
    </row>
    <row r="238" spans="1:5" ht="15.75" customHeight="1" x14ac:dyDescent="0.3">
      <c r="A238" s="80">
        <v>44027</v>
      </c>
      <c r="B238" s="7">
        <v>121.08071099999999</v>
      </c>
      <c r="C238" s="7">
        <v>2085400</v>
      </c>
      <c r="D238" s="78">
        <f t="shared" si="6"/>
        <v>-3.279958416266826E-4</v>
      </c>
      <c r="E238" s="90">
        <f t="shared" si="7"/>
        <v>110.88905639782645</v>
      </c>
    </row>
    <row r="239" spans="1:5" ht="15.75" customHeight="1" x14ac:dyDescent="0.3">
      <c r="A239" s="80">
        <v>44026</v>
      </c>
      <c r="B239" s="7">
        <v>121.12043799999999</v>
      </c>
      <c r="C239" s="7">
        <v>1721500</v>
      </c>
      <c r="D239" s="78">
        <f t="shared" si="6"/>
        <v>-8.1812693215499444E-5</v>
      </c>
      <c r="E239" s="90">
        <f t="shared" si="7"/>
        <v>110.92543948070673</v>
      </c>
    </row>
    <row r="240" spans="1:5" ht="15.75" customHeight="1" x14ac:dyDescent="0.3">
      <c r="A240" s="80">
        <v>44025</v>
      </c>
      <c r="B240" s="7">
        <v>121.130348</v>
      </c>
      <c r="C240" s="7">
        <v>2051100</v>
      </c>
      <c r="D240" s="78">
        <f t="shared" si="6"/>
        <v>1.0664595724814152E-3</v>
      </c>
      <c r="E240" s="90">
        <f t="shared" si="7"/>
        <v>110.93451533217662</v>
      </c>
    </row>
    <row r="241" spans="1:5" ht="15.75" customHeight="1" x14ac:dyDescent="0.3">
      <c r="A241" s="80">
        <v>44022</v>
      </c>
      <c r="B241" s="7">
        <v>121.001305</v>
      </c>
      <c r="C241" s="7">
        <v>1939000</v>
      </c>
      <c r="D241" s="78">
        <f t="shared" si="6"/>
        <v>-1.9649942584737401E-3</v>
      </c>
      <c r="E241" s="90">
        <f t="shared" si="7"/>
        <v>110.81633419179049</v>
      </c>
    </row>
    <row r="242" spans="1:5" ht="15.75" customHeight="1" x14ac:dyDescent="0.3">
      <c r="A242" s="80">
        <v>44021</v>
      </c>
      <c r="B242" s="7">
        <v>121.23954000000001</v>
      </c>
      <c r="C242" s="7">
        <v>2769400</v>
      </c>
      <c r="D242" s="78">
        <f t="shared" si="6"/>
        <v>3.2033951629690804E-3</v>
      </c>
      <c r="E242" s="90">
        <f t="shared" si="7"/>
        <v>111.03451637896757</v>
      </c>
    </row>
    <row r="243" spans="1:5" ht="15.75" customHeight="1" x14ac:dyDescent="0.3">
      <c r="A243" s="80">
        <v>44020</v>
      </c>
      <c r="B243" s="7">
        <v>120.852402</v>
      </c>
      <c r="C243" s="7">
        <v>2096700</v>
      </c>
      <c r="D243" s="78">
        <f t="shared" si="6"/>
        <v>-1.5581331945373478E-3</v>
      </c>
      <c r="E243" s="90">
        <f t="shared" si="7"/>
        <v>110.6799647153608</v>
      </c>
    </row>
    <row r="244" spans="1:5" ht="15.75" customHeight="1" x14ac:dyDescent="0.3">
      <c r="A244" s="80">
        <v>44019</v>
      </c>
      <c r="B244" s="7">
        <v>121.041</v>
      </c>
      <c r="C244" s="7">
        <v>2920400</v>
      </c>
      <c r="D244" s="78">
        <f t="shared" si="6"/>
        <v>3.2087329759065142E-3</v>
      </c>
      <c r="E244" s="90">
        <f t="shared" si="7"/>
        <v>110.85268796818772</v>
      </c>
    </row>
    <row r="245" spans="1:5" ht="15.75" customHeight="1" x14ac:dyDescent="0.3">
      <c r="A245" s="80">
        <v>44018</v>
      </c>
      <c r="B245" s="7">
        <v>120.653854</v>
      </c>
      <c r="C245" s="7">
        <v>2821900</v>
      </c>
      <c r="D245" s="78">
        <f t="shared" si="6"/>
        <v>-1.4788069260349701E-3</v>
      </c>
      <c r="E245" s="90">
        <f t="shared" si="7"/>
        <v>110.49812897796018</v>
      </c>
    </row>
    <row r="246" spans="1:5" ht="15.75" customHeight="1" x14ac:dyDescent="0.3">
      <c r="A246" s="80">
        <v>44014</v>
      </c>
      <c r="B246" s="7">
        <v>120.832542</v>
      </c>
      <c r="C246" s="7">
        <v>3054100</v>
      </c>
      <c r="D246" s="78">
        <f t="shared" si="6"/>
        <v>1.2339536638377169E-3</v>
      </c>
      <c r="E246" s="90">
        <f t="shared" si="7"/>
        <v>110.66177637931725</v>
      </c>
    </row>
    <row r="247" spans="1:5" ht="15.75" customHeight="1" x14ac:dyDescent="0.3">
      <c r="A247" s="80">
        <v>44013</v>
      </c>
      <c r="B247" s="7">
        <v>120.68362399999999</v>
      </c>
      <c r="C247" s="7">
        <v>8416500</v>
      </c>
      <c r="D247" s="78">
        <f t="shared" si="6"/>
        <v>-1.5604410336144126E-3</v>
      </c>
      <c r="E247" s="90">
        <f t="shared" si="7"/>
        <v>110.5253931654736</v>
      </c>
    </row>
    <row r="248" spans="1:5" ht="15.75" customHeight="1" x14ac:dyDescent="0.3">
      <c r="A248" s="80">
        <v>44012</v>
      </c>
      <c r="B248" s="7">
        <v>120.872238</v>
      </c>
      <c r="C248" s="7">
        <v>4126700</v>
      </c>
      <c r="D248" s="78">
        <f t="shared" si="6"/>
        <v>-1.8020249095457297E-3</v>
      </c>
      <c r="E248" s="90">
        <f t="shared" si="7"/>
        <v>110.69813107154206</v>
      </c>
    </row>
    <row r="249" spans="1:5" ht="15.75" customHeight="1" x14ac:dyDescent="0.3">
      <c r="A249" s="80">
        <v>44011</v>
      </c>
      <c r="B249" s="7">
        <v>121.090446</v>
      </c>
      <c r="C249" s="7">
        <v>28632400</v>
      </c>
      <c r="D249" s="78">
        <f t="shared" si="6"/>
        <v>9.8391835030131602E-4</v>
      </c>
      <c r="E249" s="90">
        <f t="shared" si="7"/>
        <v>110.89797197946717</v>
      </c>
    </row>
    <row r="250" spans="1:5" ht="15.75" customHeight="1" x14ac:dyDescent="0.3">
      <c r="A250" s="80">
        <v>44008</v>
      </c>
      <c r="B250" s="7">
        <v>120.97141999999999</v>
      </c>
      <c r="C250" s="7">
        <v>3413900</v>
      </c>
      <c r="D250" s="78">
        <f t="shared" si="6"/>
        <v>2.7129461652415365E-3</v>
      </c>
      <c r="E250" s="90">
        <f t="shared" si="7"/>
        <v>110.7889646841036</v>
      </c>
    </row>
    <row r="251" spans="1:5" ht="15.75" customHeight="1" x14ac:dyDescent="0.3">
      <c r="A251" s="80">
        <v>44007</v>
      </c>
      <c r="B251" s="7">
        <v>120.644119</v>
      </c>
      <c r="C251" s="7">
        <v>1650900</v>
      </c>
      <c r="D251" s="78">
        <f t="shared" si="6"/>
        <v>1.6425379475348834E-4</v>
      </c>
      <c r="E251" s="90">
        <f t="shared" si="7"/>
        <v>110.4892133963195</v>
      </c>
    </row>
    <row r="252" spans="1:5" ht="15.75" customHeight="1" x14ac:dyDescent="0.3">
      <c r="A252" s="80">
        <v>44006</v>
      </c>
      <c r="B252" s="7">
        <v>120.624306</v>
      </c>
      <c r="C252" s="7">
        <v>2310700</v>
      </c>
      <c r="D252" s="78">
        <f t="shared" si="6"/>
        <v>1.8949274829056506E-3</v>
      </c>
      <c r="E252" s="90">
        <f t="shared" si="7"/>
        <v>110.47106810417291</v>
      </c>
    </row>
    <row r="253" spans="1:5" ht="15.75" customHeight="1" x14ac:dyDescent="0.3">
      <c r="A253" s="80">
        <v>44005</v>
      </c>
      <c r="B253" s="7">
        <v>120.396164</v>
      </c>
      <c r="C253" s="7">
        <v>2010600</v>
      </c>
      <c r="D253" s="78">
        <f t="shared" si="6"/>
        <v>-3.2953642408739547E-4</v>
      </c>
      <c r="E253" s="90">
        <f t="shared" si="7"/>
        <v>110.26212936491564</v>
      </c>
    </row>
    <row r="254" spans="1:5" ht="15.75" customHeight="1" x14ac:dyDescent="0.3">
      <c r="A254" s="80">
        <v>44004</v>
      </c>
      <c r="B254" s="7">
        <v>120.435852</v>
      </c>
      <c r="C254" s="7">
        <v>2284900</v>
      </c>
      <c r="D254" s="78">
        <f t="shared" si="6"/>
        <v>-9.0512286867905356E-4</v>
      </c>
      <c r="E254" s="90">
        <f t="shared" si="7"/>
        <v>110.2984767305197</v>
      </c>
    </row>
    <row r="255" spans="1:5" ht="15.75" customHeight="1" x14ac:dyDescent="0.3">
      <c r="A255" s="80">
        <v>44001</v>
      </c>
      <c r="B255" s="7">
        <v>120.54496</v>
      </c>
      <c r="C255" s="7">
        <v>2033200</v>
      </c>
      <c r="D255" s="78">
        <f t="shared" si="6"/>
        <v>3.2941299560174109E-4</v>
      </c>
      <c r="E255" s="90">
        <f t="shared" si="7"/>
        <v>110.39840084779263</v>
      </c>
    </row>
    <row r="256" spans="1:5" ht="15.75" customHeight="1" x14ac:dyDescent="0.3">
      <c r="A256" s="80">
        <v>44000</v>
      </c>
      <c r="B256" s="7">
        <v>120.505264</v>
      </c>
      <c r="C256" s="7">
        <v>1694600</v>
      </c>
      <c r="D256" s="78">
        <f t="shared" si="6"/>
        <v>2.2270008203348901E-3</v>
      </c>
      <c r="E256" s="90">
        <f t="shared" si="7"/>
        <v>110.36204615556778</v>
      </c>
    </row>
    <row r="257" spans="1:5" ht="15.75" customHeight="1" x14ac:dyDescent="0.3">
      <c r="A257" s="80">
        <v>43999</v>
      </c>
      <c r="B257" s="7">
        <v>120.237495</v>
      </c>
      <c r="C257" s="7">
        <v>2308300</v>
      </c>
      <c r="D257" s="78">
        <f t="shared" si="6"/>
        <v>1.5697417144886483E-3</v>
      </c>
      <c r="E257" s="90">
        <f t="shared" si="7"/>
        <v>110.11681591618976</v>
      </c>
    </row>
    <row r="258" spans="1:5" ht="15.75" customHeight="1" x14ac:dyDescent="0.3">
      <c r="A258" s="80">
        <v>43998</v>
      </c>
      <c r="B258" s="7">
        <v>120.049049</v>
      </c>
      <c r="C258" s="7">
        <v>5252000</v>
      </c>
      <c r="D258" s="78">
        <f t="shared" ref="D258:D321" si="8">B258/B259-1</f>
        <v>-2.0610657179457315E-3</v>
      </c>
      <c r="E258" s="90">
        <f t="shared" ref="E258:E321" si="9">E259*(1+D258)</f>
        <v>109.94423186915733</v>
      </c>
    </row>
    <row r="259" spans="1:5" ht="15.75" customHeight="1" x14ac:dyDescent="0.3">
      <c r="A259" s="80">
        <v>43997</v>
      </c>
      <c r="B259" s="7">
        <v>120.296989</v>
      </c>
      <c r="C259" s="7">
        <v>2658000</v>
      </c>
      <c r="D259" s="78">
        <f t="shared" si="8"/>
        <v>-8.2373886928821527E-4</v>
      </c>
      <c r="E259" s="90">
        <f t="shared" si="9"/>
        <v>110.17130216314723</v>
      </c>
    </row>
    <row r="260" spans="1:5" ht="15.75" customHeight="1" x14ac:dyDescent="0.3">
      <c r="A260" s="80">
        <v>43994</v>
      </c>
      <c r="B260" s="7">
        <v>120.396164</v>
      </c>
      <c r="C260" s="7">
        <v>3051000</v>
      </c>
      <c r="D260" s="78">
        <f t="shared" si="8"/>
        <v>-2.2193784568470543E-3</v>
      </c>
      <c r="E260" s="90">
        <f t="shared" si="9"/>
        <v>110.26212936491559</v>
      </c>
    </row>
    <row r="261" spans="1:5" ht="15.75" customHeight="1" x14ac:dyDescent="0.3">
      <c r="A261" s="80">
        <v>43993</v>
      </c>
      <c r="B261" s="7">
        <v>120.663963</v>
      </c>
      <c r="C261" s="7">
        <v>6365800</v>
      </c>
      <c r="D261" s="78">
        <f t="shared" si="8"/>
        <v>3.5468802805647126E-3</v>
      </c>
      <c r="E261" s="90">
        <f t="shared" si="9"/>
        <v>110.50738707912146</v>
      </c>
    </row>
    <row r="262" spans="1:5" ht="15.75" customHeight="1" x14ac:dyDescent="0.3">
      <c r="A262" s="80">
        <v>43992</v>
      </c>
      <c r="B262" s="7">
        <v>120.237495</v>
      </c>
      <c r="C262" s="7">
        <v>4944600</v>
      </c>
      <c r="D262" s="78">
        <f t="shared" si="8"/>
        <v>7.4795519662520515E-3</v>
      </c>
      <c r="E262" s="90">
        <f t="shared" si="9"/>
        <v>110.11681591618975</v>
      </c>
    </row>
    <row r="263" spans="1:5" ht="15.75" customHeight="1" x14ac:dyDescent="0.3">
      <c r="A263" s="80">
        <v>43991</v>
      </c>
      <c r="B263" s="7">
        <v>119.344849</v>
      </c>
      <c r="C263" s="7">
        <v>3238600</v>
      </c>
      <c r="D263" s="78">
        <f t="shared" si="8"/>
        <v>3.5862919180704722E-3</v>
      </c>
      <c r="E263" s="90">
        <f t="shared" si="9"/>
        <v>109.29930607651517</v>
      </c>
    </row>
    <row r="264" spans="1:5" ht="15.75" customHeight="1" x14ac:dyDescent="0.3">
      <c r="A264" s="80">
        <v>43990</v>
      </c>
      <c r="B264" s="7">
        <v>118.918373</v>
      </c>
      <c r="C264" s="7">
        <v>3314700</v>
      </c>
      <c r="D264" s="78">
        <f t="shared" si="8"/>
        <v>1.0854248015792489E-3</v>
      </c>
      <c r="E264" s="90">
        <f t="shared" si="9"/>
        <v>108.9087275869627</v>
      </c>
    </row>
    <row r="265" spans="1:5" ht="15.75" customHeight="1" x14ac:dyDescent="0.3">
      <c r="A265" s="80">
        <v>43987</v>
      </c>
      <c r="B265" s="7">
        <v>118.78943599999999</v>
      </c>
      <c r="C265" s="7">
        <v>10611700</v>
      </c>
      <c r="D265" s="78">
        <f t="shared" si="8"/>
        <v>-4.9846743542457661E-3</v>
      </c>
      <c r="E265" s="90">
        <f t="shared" si="9"/>
        <v>108.79064352430166</v>
      </c>
    </row>
    <row r="266" spans="1:5" ht="15.75" customHeight="1" x14ac:dyDescent="0.3">
      <c r="A266" s="80">
        <v>43986</v>
      </c>
      <c r="B266" s="7">
        <v>119.384529</v>
      </c>
      <c r="C266" s="7">
        <v>4744100</v>
      </c>
      <c r="D266" s="78">
        <f t="shared" si="8"/>
        <v>-3.9717726063550618E-3</v>
      </c>
      <c r="E266" s="90">
        <f t="shared" si="9"/>
        <v>109.33564611549848</v>
      </c>
    </row>
    <row r="267" spans="1:5" ht="15.75" customHeight="1" x14ac:dyDescent="0.3">
      <c r="A267" s="80">
        <v>43985</v>
      </c>
      <c r="B267" s="7">
        <v>119.86058800000001</v>
      </c>
      <c r="C267" s="7">
        <v>4226600</v>
      </c>
      <c r="D267" s="78">
        <f t="shared" si="8"/>
        <v>-5.9225609180246774E-3</v>
      </c>
      <c r="E267" s="90">
        <f t="shared" si="9"/>
        <v>109.77163408471097</v>
      </c>
    </row>
    <row r="268" spans="1:5" ht="15.75" customHeight="1" x14ac:dyDescent="0.3">
      <c r="A268" s="80">
        <v>43984</v>
      </c>
      <c r="B268" s="7">
        <v>120.574699</v>
      </c>
      <c r="C268" s="7">
        <v>4711800</v>
      </c>
      <c r="D268" s="78">
        <f t="shared" si="8"/>
        <v>-1.642460606944729E-3</v>
      </c>
      <c r="E268" s="90">
        <f t="shared" si="9"/>
        <v>110.42563664465057</v>
      </c>
    </row>
    <row r="269" spans="1:5" ht="15.75" customHeight="1" x14ac:dyDescent="0.3">
      <c r="A269" s="80">
        <v>43983</v>
      </c>
      <c r="B269" s="7">
        <v>120.77306400000001</v>
      </c>
      <c r="C269" s="7">
        <v>8531700</v>
      </c>
      <c r="D269" s="78">
        <f t="shared" si="8"/>
        <v>-3.9409644436771973E-4</v>
      </c>
      <c r="E269" s="90">
        <f t="shared" si="9"/>
        <v>110.60730478560124</v>
      </c>
    </row>
    <row r="270" spans="1:5" ht="15.75" customHeight="1" x14ac:dyDescent="0.3">
      <c r="A270" s="80">
        <v>43980</v>
      </c>
      <c r="B270" s="7">
        <v>120.820679</v>
      </c>
      <c r="C270" s="7">
        <v>2993800</v>
      </c>
      <c r="D270" s="78">
        <f t="shared" si="8"/>
        <v>3.2085637958594315E-3</v>
      </c>
      <c r="E270" s="90">
        <f t="shared" si="9"/>
        <v>110.6509119165536</v>
      </c>
    </row>
    <row r="271" spans="1:5" ht="15.75" customHeight="1" x14ac:dyDescent="0.3">
      <c r="A271" s="80">
        <v>43979</v>
      </c>
      <c r="B271" s="7">
        <v>120.434258</v>
      </c>
      <c r="C271" s="7">
        <v>3873900</v>
      </c>
      <c r="D271" s="78">
        <f t="shared" si="8"/>
        <v>-9.0418168662131926E-4</v>
      </c>
      <c r="E271" s="90">
        <f t="shared" si="9"/>
        <v>110.29701690133268</v>
      </c>
    </row>
    <row r="272" spans="1:5" ht="15.75" customHeight="1" x14ac:dyDescent="0.3">
      <c r="A272" s="80">
        <v>43978</v>
      </c>
      <c r="B272" s="7">
        <v>120.543251</v>
      </c>
      <c r="C272" s="7">
        <v>2542900</v>
      </c>
      <c r="D272" s="78">
        <f t="shared" si="8"/>
        <v>8.2289600511731287E-4</v>
      </c>
      <c r="E272" s="90">
        <f t="shared" si="9"/>
        <v>110.39683569843214</v>
      </c>
    </row>
    <row r="273" spans="1:5" ht="15.75" customHeight="1" x14ac:dyDescent="0.3">
      <c r="A273" s="80">
        <v>43977</v>
      </c>
      <c r="B273" s="7">
        <v>120.444138</v>
      </c>
      <c r="C273" s="7">
        <v>3484800</v>
      </c>
      <c r="D273" s="78">
        <f t="shared" si="8"/>
        <v>-2.6257186878606564E-3</v>
      </c>
      <c r="E273" s="90">
        <f t="shared" si="9"/>
        <v>110.30606527797468</v>
      </c>
    </row>
    <row r="274" spans="1:5" ht="15.75" customHeight="1" x14ac:dyDescent="0.3">
      <c r="A274" s="80">
        <v>43973</v>
      </c>
      <c r="B274" s="7">
        <v>120.761223</v>
      </c>
      <c r="C274" s="7">
        <v>1352400</v>
      </c>
      <c r="D274" s="78">
        <f t="shared" si="8"/>
        <v>1.8904891356381626E-3</v>
      </c>
      <c r="E274" s="90">
        <f t="shared" si="9"/>
        <v>110.59646047104475</v>
      </c>
    </row>
    <row r="275" spans="1:5" ht="15.75" customHeight="1" x14ac:dyDescent="0.3">
      <c r="A275" s="80">
        <v>43972</v>
      </c>
      <c r="B275" s="7">
        <v>120.533356</v>
      </c>
      <c r="C275" s="7">
        <v>2063800</v>
      </c>
      <c r="D275" s="78">
        <f t="shared" si="8"/>
        <v>6.5828414604829355E-4</v>
      </c>
      <c r="E275" s="90">
        <f t="shared" si="9"/>
        <v>110.38777358437621</v>
      </c>
    </row>
    <row r="276" spans="1:5" ht="15.75" customHeight="1" x14ac:dyDescent="0.3">
      <c r="A276" s="80">
        <v>43971</v>
      </c>
      <c r="B276" s="7">
        <v>120.454063</v>
      </c>
      <c r="C276" s="7">
        <v>2366700</v>
      </c>
      <c r="D276" s="78">
        <f t="shared" si="8"/>
        <v>2.4669428372692259E-4</v>
      </c>
      <c r="E276" s="90">
        <f t="shared" si="9"/>
        <v>110.31515486685849</v>
      </c>
    </row>
    <row r="277" spans="1:5" ht="15.75" customHeight="1" x14ac:dyDescent="0.3">
      <c r="A277" s="80">
        <v>43970</v>
      </c>
      <c r="B277" s="7">
        <v>120.42435500000001</v>
      </c>
      <c r="C277" s="7">
        <v>1941700</v>
      </c>
      <c r="D277" s="78">
        <f t="shared" si="8"/>
        <v>2.8052549924877379E-3</v>
      </c>
      <c r="E277" s="90">
        <f t="shared" si="9"/>
        <v>110.28794746065597</v>
      </c>
    </row>
    <row r="278" spans="1:5" ht="15.75" customHeight="1" x14ac:dyDescent="0.3">
      <c r="A278" s="80">
        <v>43969</v>
      </c>
      <c r="B278" s="7">
        <v>120.087479</v>
      </c>
      <c r="C278" s="7">
        <v>3091200</v>
      </c>
      <c r="D278" s="78">
        <f t="shared" si="8"/>
        <v>-6.1498921622270553E-3</v>
      </c>
      <c r="E278" s="90">
        <f t="shared" si="9"/>
        <v>109.97942712364642</v>
      </c>
    </row>
    <row r="279" spans="1:5" ht="15.75" customHeight="1" x14ac:dyDescent="0.3">
      <c r="A279" s="80">
        <v>43966</v>
      </c>
      <c r="B279" s="7">
        <v>120.830574</v>
      </c>
      <c r="C279" s="7">
        <v>1828900</v>
      </c>
      <c r="D279" s="78">
        <f t="shared" si="8"/>
        <v>-6.5560419262145064E-4</v>
      </c>
      <c r="E279" s="90">
        <f t="shared" si="9"/>
        <v>110.65997403060952</v>
      </c>
    </row>
    <row r="280" spans="1:5" ht="15.75" customHeight="1" x14ac:dyDescent="0.3">
      <c r="A280" s="80">
        <v>43965</v>
      </c>
      <c r="B280" s="7">
        <v>120.909843</v>
      </c>
      <c r="C280" s="7">
        <v>2257600</v>
      </c>
      <c r="D280" s="78">
        <f t="shared" si="8"/>
        <v>1.5592900965704093E-3</v>
      </c>
      <c r="E280" s="90">
        <f t="shared" si="9"/>
        <v>110.73257076826495</v>
      </c>
    </row>
    <row r="281" spans="1:5" ht="15.75" customHeight="1" x14ac:dyDescent="0.3">
      <c r="A281" s="80">
        <v>43964</v>
      </c>
      <c r="B281" s="7">
        <v>120.721603</v>
      </c>
      <c r="C281" s="7">
        <v>2615800</v>
      </c>
      <c r="D281" s="78">
        <f t="shared" si="8"/>
        <v>2.0561966603800386E-3</v>
      </c>
      <c r="E281" s="90">
        <f t="shared" si="9"/>
        <v>110.56017538171714</v>
      </c>
    </row>
    <row r="282" spans="1:5" ht="15.75" customHeight="1" x14ac:dyDescent="0.3">
      <c r="A282" s="80">
        <v>43963</v>
      </c>
      <c r="B282" s="7">
        <v>120.473885</v>
      </c>
      <c r="C282" s="7">
        <v>4267700</v>
      </c>
      <c r="D282" s="78">
        <f t="shared" si="8"/>
        <v>3.3006335497194339E-3</v>
      </c>
      <c r="E282" s="90">
        <f t="shared" si="9"/>
        <v>110.33330840145339</v>
      </c>
    </row>
    <row r="283" spans="1:5" ht="15.75" customHeight="1" x14ac:dyDescent="0.3">
      <c r="A283" s="80">
        <v>43962</v>
      </c>
      <c r="B283" s="7">
        <v>120.07755299999999</v>
      </c>
      <c r="C283" s="7">
        <v>4569400</v>
      </c>
      <c r="D283" s="78">
        <f t="shared" si="8"/>
        <v>-2.7977623681093577E-3</v>
      </c>
      <c r="E283" s="90">
        <f t="shared" si="9"/>
        <v>109.97033661893499</v>
      </c>
    </row>
    <row r="284" spans="1:5" ht="15.75" customHeight="1" x14ac:dyDescent="0.3">
      <c r="A284" s="80">
        <v>43959</v>
      </c>
      <c r="B284" s="7">
        <v>120.414444</v>
      </c>
      <c r="C284" s="7">
        <v>3486800</v>
      </c>
      <c r="D284" s="78">
        <f t="shared" si="8"/>
        <v>-3.2804693886537839E-3</v>
      </c>
      <c r="E284" s="90">
        <f t="shared" si="9"/>
        <v>110.27887069335847</v>
      </c>
    </row>
    <row r="285" spans="1:5" ht="15.75" customHeight="1" x14ac:dyDescent="0.3">
      <c r="A285" s="80">
        <v>43958</v>
      </c>
      <c r="B285" s="7">
        <v>120.81076</v>
      </c>
      <c r="C285" s="7">
        <v>3252800</v>
      </c>
      <c r="D285" s="78">
        <f t="shared" si="8"/>
        <v>6.1061121057321976E-3</v>
      </c>
      <c r="E285" s="90">
        <f t="shared" si="9"/>
        <v>110.64182782263534</v>
      </c>
    </row>
    <row r="286" spans="1:5" ht="15.75" customHeight="1" x14ac:dyDescent="0.3">
      <c r="A286" s="80">
        <v>43957</v>
      </c>
      <c r="B286" s="7">
        <v>120.07755299999999</v>
      </c>
      <c r="C286" s="7">
        <v>3279500</v>
      </c>
      <c r="D286" s="78">
        <f t="shared" si="8"/>
        <v>-3.6995047353034494E-3</v>
      </c>
      <c r="E286" s="90">
        <f t="shared" si="9"/>
        <v>109.97033661893501</v>
      </c>
    </row>
    <row r="287" spans="1:5" ht="15.75" customHeight="1" x14ac:dyDescent="0.3">
      <c r="A287" s="80">
        <v>43956</v>
      </c>
      <c r="B287" s="7">
        <v>120.52343</v>
      </c>
      <c r="C287" s="7">
        <v>3487600</v>
      </c>
      <c r="D287" s="78">
        <f t="shared" si="8"/>
        <v>-7.3939200884554079E-4</v>
      </c>
      <c r="E287" s="90">
        <f t="shared" si="9"/>
        <v>110.37868307966478</v>
      </c>
    </row>
    <row r="288" spans="1:5" ht="15.75" customHeight="1" x14ac:dyDescent="0.3">
      <c r="A288" s="80">
        <v>43955</v>
      </c>
      <c r="B288" s="7">
        <v>120.61261</v>
      </c>
      <c r="C288" s="7">
        <v>3580500</v>
      </c>
      <c r="D288" s="78">
        <f t="shared" si="8"/>
        <v>1.6436306154266056E-4</v>
      </c>
      <c r="E288" s="90">
        <f t="shared" si="9"/>
        <v>110.46035658461767</v>
      </c>
    </row>
    <row r="289" spans="1:5" ht="15.75" customHeight="1" x14ac:dyDescent="0.3">
      <c r="A289" s="80">
        <v>43952</v>
      </c>
      <c r="B289" s="7">
        <v>120.592789</v>
      </c>
      <c r="C289" s="7">
        <v>8357700</v>
      </c>
      <c r="D289" s="78">
        <f t="shared" si="8"/>
        <v>1.3822392380282711E-3</v>
      </c>
      <c r="E289" s="90">
        <f t="shared" si="9"/>
        <v>110.44220396585033</v>
      </c>
    </row>
    <row r="290" spans="1:5" ht="15.75" customHeight="1" x14ac:dyDescent="0.3">
      <c r="A290" s="80">
        <v>43951</v>
      </c>
      <c r="B290" s="7">
        <v>120.426331</v>
      </c>
      <c r="C290" s="7">
        <v>5371500</v>
      </c>
      <c r="D290" s="78">
        <f t="shared" si="8"/>
        <v>-2.3777402063115405E-3</v>
      </c>
      <c r="E290" s="90">
        <f t="shared" si="9"/>
        <v>110.28975713598436</v>
      </c>
    </row>
    <row r="291" spans="1:5" ht="15.75" customHeight="1" x14ac:dyDescent="0.3">
      <c r="A291" s="80">
        <v>43950</v>
      </c>
      <c r="B291" s="7">
        <v>120.713356</v>
      </c>
      <c r="C291" s="7">
        <v>2600100</v>
      </c>
      <c r="D291" s="78">
        <f t="shared" si="8"/>
        <v>-4.917913975479582E-4</v>
      </c>
      <c r="E291" s="90">
        <f t="shared" si="9"/>
        <v>110.55262255153833</v>
      </c>
    </row>
    <row r="292" spans="1:5" ht="15.75" customHeight="1" x14ac:dyDescent="0.3">
      <c r="A292" s="80">
        <v>43949</v>
      </c>
      <c r="B292" s="7">
        <v>120.772751</v>
      </c>
      <c r="C292" s="7">
        <v>2847600</v>
      </c>
      <c r="D292" s="78">
        <f t="shared" si="8"/>
        <v>4.3624947004390346E-3</v>
      </c>
      <c r="E292" s="90">
        <f t="shared" si="9"/>
        <v>110.60701813156386</v>
      </c>
    </row>
    <row r="293" spans="1:5" ht="15.75" customHeight="1" x14ac:dyDescent="0.3">
      <c r="A293" s="80">
        <v>43948</v>
      </c>
      <c r="B293" s="7">
        <v>120.248169</v>
      </c>
      <c r="C293" s="7">
        <v>2508100</v>
      </c>
      <c r="D293" s="78">
        <f t="shared" si="8"/>
        <v>-5.3217050347568184E-3</v>
      </c>
      <c r="E293" s="90">
        <f t="shared" si="9"/>
        <v>110.12659145994245</v>
      </c>
    </row>
    <row r="294" spans="1:5" ht="15.75" customHeight="1" x14ac:dyDescent="0.3">
      <c r="A294" s="80">
        <v>43945</v>
      </c>
      <c r="B294" s="7">
        <v>120.891518</v>
      </c>
      <c r="C294" s="7">
        <v>2373500</v>
      </c>
      <c r="D294" s="78">
        <f t="shared" si="8"/>
        <v>2.4556138021369911E-4</v>
      </c>
      <c r="E294" s="90">
        <f t="shared" si="9"/>
        <v>110.71578822758023</v>
      </c>
    </row>
    <row r="295" spans="1:5" ht="15.75" customHeight="1" x14ac:dyDescent="0.3">
      <c r="A295" s="80">
        <v>43944</v>
      </c>
      <c r="B295" s="7">
        <v>120.861839</v>
      </c>
      <c r="C295" s="7">
        <v>2345900</v>
      </c>
      <c r="D295" s="78">
        <f t="shared" si="8"/>
        <v>6.557233775956739E-4</v>
      </c>
      <c r="E295" s="90">
        <f t="shared" si="9"/>
        <v>110.68860738037797</v>
      </c>
    </row>
    <row r="296" spans="1:5" ht="15.75" customHeight="1" x14ac:dyDescent="0.3">
      <c r="A296" s="80">
        <v>43943</v>
      </c>
      <c r="B296" s="7">
        <v>120.782639</v>
      </c>
      <c r="C296" s="7">
        <v>3168700</v>
      </c>
      <c r="D296" s="78">
        <f t="shared" si="8"/>
        <v>-3.1044307086384171E-3</v>
      </c>
      <c r="E296" s="90">
        <f t="shared" si="9"/>
        <v>110.61607383482662</v>
      </c>
    </row>
    <row r="297" spans="1:5" ht="15.75" customHeight="1" x14ac:dyDescent="0.3">
      <c r="A297" s="80">
        <v>43942</v>
      </c>
      <c r="B297" s="7">
        <v>121.15876799999999</v>
      </c>
      <c r="C297" s="7">
        <v>3287700</v>
      </c>
      <c r="D297" s="78">
        <f t="shared" si="8"/>
        <v>2.7852901224487692E-3</v>
      </c>
      <c r="E297" s="90">
        <f t="shared" si="9"/>
        <v>110.96054315243624</v>
      </c>
    </row>
    <row r="298" spans="1:5" ht="15.75" customHeight="1" x14ac:dyDescent="0.3">
      <c r="A298" s="80">
        <v>43941</v>
      </c>
      <c r="B298" s="7">
        <v>120.822243</v>
      </c>
      <c r="C298" s="7">
        <v>4230700</v>
      </c>
      <c r="D298" s="78">
        <f t="shared" si="8"/>
        <v>2.6284443230522037E-3</v>
      </c>
      <c r="E298" s="90">
        <f t="shared" si="9"/>
        <v>110.65234427091266</v>
      </c>
    </row>
    <row r="299" spans="1:5" ht="15.75" customHeight="1" x14ac:dyDescent="0.3">
      <c r="A299" s="80">
        <v>43938</v>
      </c>
      <c r="B299" s="7">
        <v>120.505501</v>
      </c>
      <c r="C299" s="7">
        <v>2375000</v>
      </c>
      <c r="D299" s="78">
        <f t="shared" si="8"/>
        <v>-2.6215537150722223E-3</v>
      </c>
      <c r="E299" s="90">
        <f t="shared" si="9"/>
        <v>110.36226320670779</v>
      </c>
    </row>
    <row r="300" spans="1:5" ht="15.75" customHeight="1" x14ac:dyDescent="0.3">
      <c r="A300" s="80">
        <v>43937</v>
      </c>
      <c r="B300" s="7">
        <v>120.822243</v>
      </c>
      <c r="C300" s="7">
        <v>1901600</v>
      </c>
      <c r="D300" s="78">
        <f t="shared" si="8"/>
        <v>1.0660882497861568E-3</v>
      </c>
      <c r="E300" s="90">
        <f t="shared" si="9"/>
        <v>110.65234427091265</v>
      </c>
    </row>
    <row r="301" spans="1:5" ht="15.75" customHeight="1" x14ac:dyDescent="0.3">
      <c r="A301" s="80">
        <v>43936</v>
      </c>
      <c r="B301" s="7">
        <v>120.693573</v>
      </c>
      <c r="C301" s="7">
        <v>3137400</v>
      </c>
      <c r="D301" s="78">
        <f t="shared" si="8"/>
        <v>8.9359705420484214E-3</v>
      </c>
      <c r="E301" s="90">
        <f t="shared" si="9"/>
        <v>110.53450473421957</v>
      </c>
    </row>
    <row r="302" spans="1:5" ht="15.75" customHeight="1" x14ac:dyDescent="0.3">
      <c r="A302" s="80">
        <v>43935</v>
      </c>
      <c r="B302" s="7">
        <v>119.624611</v>
      </c>
      <c r="C302" s="7">
        <v>2180100</v>
      </c>
      <c r="D302" s="78">
        <f t="shared" si="8"/>
        <v>1.3257218993898423E-3</v>
      </c>
      <c r="E302" s="90">
        <f t="shared" si="9"/>
        <v>109.55551983624409</v>
      </c>
    </row>
    <row r="303" spans="1:5" ht="15.75" customHeight="1" x14ac:dyDescent="0.3">
      <c r="A303" s="80">
        <v>43934</v>
      </c>
      <c r="B303" s="7">
        <v>119.46623200000001</v>
      </c>
      <c r="C303" s="7">
        <v>2103100</v>
      </c>
      <c r="D303" s="78">
        <f t="shared" si="8"/>
        <v>-2.1495097469479418E-3</v>
      </c>
      <c r="E303" s="90">
        <f t="shared" si="9"/>
        <v>109.41047197752091</v>
      </c>
    </row>
    <row r="304" spans="1:5" ht="15.75" customHeight="1" x14ac:dyDescent="0.3">
      <c r="A304" s="80">
        <v>43930</v>
      </c>
      <c r="B304" s="7">
        <v>119.723579</v>
      </c>
      <c r="C304" s="7">
        <v>4543600</v>
      </c>
      <c r="D304" s="78">
        <f t="shared" si="8"/>
        <v>2.1541400920721543E-3</v>
      </c>
      <c r="E304" s="90">
        <f t="shared" si="9"/>
        <v>109.64615746170023</v>
      </c>
    </row>
    <row r="305" spans="1:5" ht="15.75" customHeight="1" x14ac:dyDescent="0.3">
      <c r="A305" s="80">
        <v>43929</v>
      </c>
      <c r="B305" s="7">
        <v>119.46623200000001</v>
      </c>
      <c r="C305" s="7">
        <v>3341000</v>
      </c>
      <c r="D305" s="78">
        <f t="shared" si="8"/>
        <v>-1.2413522764205265E-3</v>
      </c>
      <c r="E305" s="90">
        <f t="shared" si="9"/>
        <v>109.41047197752091</v>
      </c>
    </row>
    <row r="306" spans="1:5" ht="15.75" customHeight="1" x14ac:dyDescent="0.3">
      <c r="A306" s="80">
        <v>43928</v>
      </c>
      <c r="B306" s="7">
        <v>119.614716</v>
      </c>
      <c r="C306" s="7">
        <v>9340600</v>
      </c>
      <c r="D306" s="78">
        <f t="shared" si="8"/>
        <v>-4.4483200709038995E-3</v>
      </c>
      <c r="E306" s="90">
        <f t="shared" si="9"/>
        <v>109.54645772218815</v>
      </c>
    </row>
    <row r="307" spans="1:5" ht="15.75" customHeight="1" x14ac:dyDescent="0.3">
      <c r="A307" s="80">
        <v>43927</v>
      </c>
      <c r="B307" s="7">
        <v>120.14917800000001</v>
      </c>
      <c r="C307" s="7">
        <v>4697500</v>
      </c>
      <c r="D307" s="78">
        <f t="shared" si="8"/>
        <v>-4.5105550069347577E-3</v>
      </c>
      <c r="E307" s="90">
        <f t="shared" si="9"/>
        <v>110.03593277045158</v>
      </c>
    </row>
    <row r="308" spans="1:5" ht="15.75" customHeight="1" x14ac:dyDescent="0.3">
      <c r="A308" s="80">
        <v>43924</v>
      </c>
      <c r="B308" s="7">
        <v>120.693573</v>
      </c>
      <c r="C308" s="7">
        <v>3441100</v>
      </c>
      <c r="D308" s="78">
        <f t="shared" si="8"/>
        <v>7.3862091305865185E-4</v>
      </c>
      <c r="E308" s="90">
        <f t="shared" si="9"/>
        <v>110.53450473421957</v>
      </c>
    </row>
    <row r="309" spans="1:5" ht="15.75" customHeight="1" x14ac:dyDescent="0.3">
      <c r="A309" s="80">
        <v>43923</v>
      </c>
      <c r="B309" s="7">
        <v>120.60449199999999</v>
      </c>
      <c r="C309" s="7">
        <v>4789400</v>
      </c>
      <c r="D309" s="78">
        <f t="shared" si="8"/>
        <v>1.6418335813006557E-4</v>
      </c>
      <c r="E309" s="90">
        <f t="shared" si="9"/>
        <v>110.4529218961986</v>
      </c>
    </row>
    <row r="310" spans="1:5" ht="15.75" customHeight="1" x14ac:dyDescent="0.3">
      <c r="A310" s="80">
        <v>43922</v>
      </c>
      <c r="B310" s="7">
        <v>120.584694</v>
      </c>
      <c r="C310" s="7">
        <v>9256400</v>
      </c>
      <c r="D310" s="78">
        <f t="shared" si="8"/>
        <v>4.0711677391052081E-3</v>
      </c>
      <c r="E310" s="90">
        <f t="shared" si="9"/>
        <v>110.43479034146596</v>
      </c>
    </row>
    <row r="311" spans="1:5" ht="15.75" customHeight="1" x14ac:dyDescent="0.3">
      <c r="A311" s="80">
        <v>43921</v>
      </c>
      <c r="B311" s="7">
        <v>120.095764</v>
      </c>
      <c r="C311" s="7">
        <v>6356500</v>
      </c>
      <c r="D311" s="78">
        <f t="shared" si="8"/>
        <v>1.8143322311179322E-3</v>
      </c>
      <c r="E311" s="90">
        <f t="shared" si="9"/>
        <v>109.98701475527379</v>
      </c>
    </row>
    <row r="312" spans="1:5" ht="15.75" customHeight="1" x14ac:dyDescent="0.3">
      <c r="A312" s="80">
        <v>43920</v>
      </c>
      <c r="B312" s="7">
        <v>119.878265</v>
      </c>
      <c r="C312" s="7">
        <v>4649400</v>
      </c>
      <c r="D312" s="78">
        <f t="shared" si="8"/>
        <v>2.314369682919315E-3</v>
      </c>
      <c r="E312" s="90">
        <f t="shared" si="9"/>
        <v>109.78782316911379</v>
      </c>
    </row>
    <row r="313" spans="1:5" ht="15.75" customHeight="1" x14ac:dyDescent="0.3">
      <c r="A313" s="80">
        <v>43917</v>
      </c>
      <c r="B313" s="7">
        <v>119.601463</v>
      </c>
      <c r="C313" s="7">
        <v>5282300</v>
      </c>
      <c r="D313" s="78">
        <f t="shared" si="8"/>
        <v>7.4112468913403173E-3</v>
      </c>
      <c r="E313" s="90">
        <f t="shared" si="9"/>
        <v>109.53432025906703</v>
      </c>
    </row>
    <row r="314" spans="1:5" ht="15.75" customHeight="1" x14ac:dyDescent="0.3">
      <c r="A314" s="80">
        <v>43916</v>
      </c>
      <c r="B314" s="7">
        <v>118.721588</v>
      </c>
      <c r="C314" s="7">
        <v>3384400</v>
      </c>
      <c r="D314" s="78">
        <f t="shared" si="8"/>
        <v>2.4206547634295639E-3</v>
      </c>
      <c r="E314" s="90">
        <f t="shared" si="9"/>
        <v>108.72850645361262</v>
      </c>
    </row>
    <row r="315" spans="1:5" ht="15.75" customHeight="1" x14ac:dyDescent="0.3">
      <c r="A315" s="80">
        <v>43915</v>
      </c>
      <c r="B315" s="7">
        <v>118.434898</v>
      </c>
      <c r="C315" s="7">
        <v>5527600</v>
      </c>
      <c r="D315" s="78">
        <f t="shared" si="8"/>
        <v>5.8480635395685709E-4</v>
      </c>
      <c r="E315" s="90">
        <f t="shared" si="9"/>
        <v>108.46594784030309</v>
      </c>
    </row>
    <row r="316" spans="1:5" ht="15.75" customHeight="1" x14ac:dyDescent="0.3">
      <c r="A316" s="80">
        <v>43914</v>
      </c>
      <c r="B316" s="7">
        <v>118.36567700000001</v>
      </c>
      <c r="C316" s="7">
        <v>5235500</v>
      </c>
      <c r="D316" s="78">
        <f t="shared" si="8"/>
        <v>-6.802322605055755E-3</v>
      </c>
      <c r="E316" s="90">
        <f t="shared" si="9"/>
        <v>108.40255333832569</v>
      </c>
    </row>
    <row r="317" spans="1:5" ht="15.75" customHeight="1" x14ac:dyDescent="0.3">
      <c r="A317" s="80">
        <v>43913</v>
      </c>
      <c r="B317" s="7">
        <v>119.17635300000001</v>
      </c>
      <c r="C317" s="7">
        <v>12234700</v>
      </c>
      <c r="D317" s="78">
        <f t="shared" si="8"/>
        <v>1.1834899625504436E-2</v>
      </c>
      <c r="E317" s="90">
        <f t="shared" si="9"/>
        <v>109.14499279000982</v>
      </c>
    </row>
    <row r="318" spans="1:5" ht="15.75" customHeight="1" x14ac:dyDescent="0.3">
      <c r="A318" s="80">
        <v>43910</v>
      </c>
      <c r="B318" s="7">
        <v>117.78241</v>
      </c>
      <c r="C318" s="7">
        <v>9641600</v>
      </c>
      <c r="D318" s="78">
        <f t="shared" si="8"/>
        <v>2.5477626151975796E-2</v>
      </c>
      <c r="E318" s="90">
        <f t="shared" si="9"/>
        <v>107.86838132427144</v>
      </c>
    </row>
    <row r="319" spans="1:5" ht="15.75" customHeight="1" x14ac:dyDescent="0.3">
      <c r="A319" s="80">
        <v>43909</v>
      </c>
      <c r="B319" s="7">
        <v>114.856148</v>
      </c>
      <c r="C319" s="7">
        <v>6702900</v>
      </c>
      <c r="D319" s="78">
        <f t="shared" si="8"/>
        <v>3.281537718274441E-3</v>
      </c>
      <c r="E319" s="90">
        <f t="shared" si="9"/>
        <v>105.18842983346117</v>
      </c>
    </row>
    <row r="320" spans="1:5" ht="15.75" customHeight="1" x14ac:dyDescent="0.3">
      <c r="A320" s="80">
        <v>43908</v>
      </c>
      <c r="B320" s="7">
        <v>114.480476</v>
      </c>
      <c r="C320" s="7">
        <v>13256300</v>
      </c>
      <c r="D320" s="78">
        <f t="shared" si="8"/>
        <v>-1.3880623406779535E-2</v>
      </c>
      <c r="E320" s="90">
        <f t="shared" si="9"/>
        <v>104.84437904906261</v>
      </c>
    </row>
    <row r="321" spans="1:5" ht="15.75" customHeight="1" x14ac:dyDescent="0.3">
      <c r="A321" s="80">
        <v>43907</v>
      </c>
      <c r="B321" s="7">
        <v>116.091904</v>
      </c>
      <c r="C321" s="7">
        <v>5680300</v>
      </c>
      <c r="D321" s="78">
        <f t="shared" si="8"/>
        <v>-2.5072582151634992E-2</v>
      </c>
      <c r="E321" s="90">
        <f t="shared" si="9"/>
        <v>106.32016927937467</v>
      </c>
    </row>
    <row r="322" spans="1:5" ht="15.75" customHeight="1" x14ac:dyDescent="0.3">
      <c r="A322" s="80">
        <v>43906</v>
      </c>
      <c r="B322" s="7">
        <v>119.077484</v>
      </c>
      <c r="C322" s="7">
        <v>6971700</v>
      </c>
      <c r="D322" s="78">
        <f t="shared" ref="D322:D385" si="10">B322/B323-1</f>
        <v>2.6416686226288233E-2</v>
      </c>
      <c r="E322" s="90">
        <f t="shared" ref="E322:E371" si="11">E323*(1+D322)</f>
        <v>109.05444583148562</v>
      </c>
    </row>
    <row r="323" spans="1:5" ht="15.75" customHeight="1" x14ac:dyDescent="0.3">
      <c r="A323" s="80">
        <v>43903</v>
      </c>
      <c r="B323" s="7">
        <v>116.01281</v>
      </c>
      <c r="C323" s="7">
        <v>8697200</v>
      </c>
      <c r="D323" s="78">
        <f t="shared" si="10"/>
        <v>-6.5187694596452461E-3</v>
      </c>
      <c r="E323" s="90">
        <f t="shared" si="11"/>
        <v>106.24773281154845</v>
      </c>
    </row>
    <row r="324" spans="1:5" ht="15.75" customHeight="1" x14ac:dyDescent="0.3">
      <c r="A324" s="80">
        <v>43902</v>
      </c>
      <c r="B324" s="7">
        <v>116.774033</v>
      </c>
      <c r="C324" s="7">
        <v>10671600</v>
      </c>
      <c r="D324" s="78">
        <f t="shared" si="10"/>
        <v>5.0830783911659516E-4</v>
      </c>
      <c r="E324" s="90">
        <f t="shared" si="11"/>
        <v>106.94488184115997</v>
      </c>
    </row>
    <row r="325" spans="1:5" ht="15.75" customHeight="1" x14ac:dyDescent="0.3">
      <c r="A325" s="80">
        <v>43901</v>
      </c>
      <c r="B325" s="7">
        <v>116.71470600000001</v>
      </c>
      <c r="C325" s="7">
        <v>13316100</v>
      </c>
      <c r="D325" s="78">
        <f t="shared" si="10"/>
        <v>-9.979078073467873E-3</v>
      </c>
      <c r="E325" s="90">
        <f t="shared" si="11"/>
        <v>106.89054853741094</v>
      </c>
    </row>
    <row r="326" spans="1:5" ht="15.75" customHeight="1" x14ac:dyDescent="0.3">
      <c r="A326" s="80">
        <v>43900</v>
      </c>
      <c r="B326" s="7">
        <v>117.89115099999999</v>
      </c>
      <c r="C326" s="7">
        <v>15072900</v>
      </c>
      <c r="D326" s="78">
        <f t="shared" si="10"/>
        <v>-1.8357125402025054E-2</v>
      </c>
      <c r="E326" s="90">
        <f t="shared" si="11"/>
        <v>107.96796933281691</v>
      </c>
    </row>
    <row r="327" spans="1:5" ht="15.75" customHeight="1" x14ac:dyDescent="0.3">
      <c r="A327" s="80">
        <v>43899</v>
      </c>
      <c r="B327" s="7">
        <v>120.095764</v>
      </c>
      <c r="C327" s="7">
        <v>24791700</v>
      </c>
      <c r="D327" s="78">
        <f t="shared" si="10"/>
        <v>8.9701788891614065E-3</v>
      </c>
      <c r="E327" s="90">
        <f t="shared" si="11"/>
        <v>109.98701475527385</v>
      </c>
    </row>
    <row r="328" spans="1:5" ht="15.75" customHeight="1" x14ac:dyDescent="0.3">
      <c r="A328" s="80">
        <v>43896</v>
      </c>
      <c r="B328" s="7">
        <v>119.02806099999999</v>
      </c>
      <c r="C328" s="7">
        <v>11614800</v>
      </c>
      <c r="D328" s="78">
        <f t="shared" si="10"/>
        <v>1.0151796302011906E-2</v>
      </c>
      <c r="E328" s="90">
        <f t="shared" si="11"/>
        <v>109.0091828842409</v>
      </c>
    </row>
    <row r="329" spans="1:5" ht="15.75" customHeight="1" x14ac:dyDescent="0.3">
      <c r="A329" s="80">
        <v>43895</v>
      </c>
      <c r="B329" s="7">
        <v>117.831856</v>
      </c>
      <c r="C329" s="7">
        <v>5284200</v>
      </c>
      <c r="D329" s="78">
        <f t="shared" si="10"/>
        <v>8.887799333485269E-3</v>
      </c>
      <c r="E329" s="90">
        <f t="shared" si="11"/>
        <v>107.9136653355509</v>
      </c>
    </row>
    <row r="330" spans="1:5" ht="15.75" customHeight="1" x14ac:dyDescent="0.3">
      <c r="A330" s="80">
        <v>43894</v>
      </c>
      <c r="B330" s="7">
        <v>116.79381600000001</v>
      </c>
      <c r="C330" s="7">
        <v>7627100</v>
      </c>
      <c r="D330" s="78">
        <f t="shared" si="10"/>
        <v>-2.1958492190939927E-3</v>
      </c>
      <c r="E330" s="90">
        <f t="shared" si="11"/>
        <v>106.96299965847869</v>
      </c>
    </row>
    <row r="331" spans="1:5" ht="15.75" customHeight="1" x14ac:dyDescent="0.3">
      <c r="A331" s="80">
        <v>43893</v>
      </c>
      <c r="B331" s="7">
        <v>117.050842</v>
      </c>
      <c r="C331" s="7">
        <v>11462300</v>
      </c>
      <c r="D331" s="78">
        <f t="shared" si="10"/>
        <v>1.1619846073792184E-2</v>
      </c>
      <c r="E331" s="90">
        <f t="shared" si="11"/>
        <v>107.19839116199991</v>
      </c>
    </row>
    <row r="332" spans="1:5" ht="15.75" customHeight="1" x14ac:dyDescent="0.3">
      <c r="A332" s="80">
        <v>43892</v>
      </c>
      <c r="B332" s="7">
        <v>115.706352</v>
      </c>
      <c r="C332" s="7">
        <v>19402100</v>
      </c>
      <c r="D332" s="78">
        <f t="shared" si="10"/>
        <v>-6.8290979944862773E-4</v>
      </c>
      <c r="E332" s="90">
        <f t="shared" si="11"/>
        <v>105.96707011833412</v>
      </c>
    </row>
    <row r="333" spans="1:5" ht="15.75" customHeight="1" x14ac:dyDescent="0.3">
      <c r="A333" s="80">
        <v>43889</v>
      </c>
      <c r="B333" s="7">
        <v>115.78542299999999</v>
      </c>
      <c r="C333" s="7">
        <v>13437000</v>
      </c>
      <c r="D333" s="78">
        <f t="shared" si="10"/>
        <v>1.1210769929582698E-2</v>
      </c>
      <c r="E333" s="90">
        <f t="shared" si="11"/>
        <v>106.03948552212567</v>
      </c>
    </row>
    <row r="334" spans="1:5" ht="15.75" customHeight="1" x14ac:dyDescent="0.3">
      <c r="A334" s="80">
        <v>43888</v>
      </c>
      <c r="B334" s="7">
        <v>114.50176999999999</v>
      </c>
      <c r="C334" s="7">
        <v>8629700</v>
      </c>
      <c r="D334" s="78">
        <f t="shared" si="10"/>
        <v>4.8525995292867385E-3</v>
      </c>
      <c r="E334" s="90">
        <f t="shared" si="11"/>
        <v>104.86388068187793</v>
      </c>
    </row>
    <row r="335" spans="1:5" ht="15.75" customHeight="1" x14ac:dyDescent="0.3">
      <c r="A335" s="80">
        <v>43887</v>
      </c>
      <c r="B335" s="7">
        <v>113.94882200000001</v>
      </c>
      <c r="C335" s="7">
        <v>19649400</v>
      </c>
      <c r="D335" s="78">
        <f t="shared" si="10"/>
        <v>-5.1962990968779099E-4</v>
      </c>
      <c r="E335" s="90">
        <f t="shared" si="11"/>
        <v>104.35747564468697</v>
      </c>
    </row>
    <row r="336" spans="1:5" ht="15.75" customHeight="1" x14ac:dyDescent="0.3">
      <c r="A336" s="80">
        <v>43886</v>
      </c>
      <c r="B336" s="7">
        <v>114.008064</v>
      </c>
      <c r="C336" s="7">
        <v>10014300</v>
      </c>
      <c r="D336" s="78">
        <f t="shared" si="10"/>
        <v>2.7791112770447768E-3</v>
      </c>
      <c r="E336" s="90">
        <f t="shared" si="11"/>
        <v>104.41173110309042</v>
      </c>
    </row>
    <row r="337" spans="1:5" ht="15.75" customHeight="1" x14ac:dyDescent="0.3">
      <c r="A337" s="80">
        <v>43885</v>
      </c>
      <c r="B337" s="7">
        <v>113.69210099999999</v>
      </c>
      <c r="C337" s="7">
        <v>6803600</v>
      </c>
      <c r="D337" s="78">
        <f t="shared" si="10"/>
        <v>7.7899330533679478E-3</v>
      </c>
      <c r="E337" s="90">
        <f t="shared" si="11"/>
        <v>104.12236346858232</v>
      </c>
    </row>
    <row r="338" spans="1:5" ht="15.75" customHeight="1" x14ac:dyDescent="0.3">
      <c r="A338" s="80">
        <v>43882</v>
      </c>
      <c r="B338" s="7">
        <v>112.813293</v>
      </c>
      <c r="C338" s="7">
        <v>5381000</v>
      </c>
      <c r="D338" s="78">
        <f t="shared" si="10"/>
        <v>4.042673478352965E-3</v>
      </c>
      <c r="E338" s="90">
        <f t="shared" si="11"/>
        <v>103.31752685117215</v>
      </c>
    </row>
    <row r="339" spans="1:5" ht="15.75" customHeight="1" x14ac:dyDescent="0.3">
      <c r="A339" s="80">
        <v>43881</v>
      </c>
      <c r="B339" s="7">
        <v>112.35906199999999</v>
      </c>
      <c r="C339" s="7">
        <v>3452900</v>
      </c>
      <c r="D339" s="78">
        <f t="shared" si="10"/>
        <v>2.9085214740476317E-3</v>
      </c>
      <c r="E339" s="90">
        <f t="shared" si="11"/>
        <v>102.90152956671085</v>
      </c>
    </row>
    <row r="340" spans="1:5" ht="15.75" customHeight="1" x14ac:dyDescent="0.3">
      <c r="A340" s="80">
        <v>43880</v>
      </c>
      <c r="B340" s="7">
        <v>112.03321099999999</v>
      </c>
      <c r="C340" s="7">
        <v>1681800</v>
      </c>
      <c r="D340" s="78">
        <f t="shared" si="10"/>
        <v>-1.7621132636613801E-4</v>
      </c>
      <c r="E340" s="90">
        <f t="shared" si="11"/>
        <v>102.60310622893999</v>
      </c>
    </row>
    <row r="341" spans="1:5" ht="15.75" customHeight="1" x14ac:dyDescent="0.3">
      <c r="A341" s="80">
        <v>43879</v>
      </c>
      <c r="B341" s="7">
        <v>112.05295599999999</v>
      </c>
      <c r="C341" s="7">
        <v>8356600</v>
      </c>
      <c r="D341" s="78">
        <f t="shared" si="10"/>
        <v>1.5886895991026329E-3</v>
      </c>
      <c r="E341" s="90">
        <f t="shared" si="11"/>
        <v>102.6211892448101</v>
      </c>
    </row>
    <row r="342" spans="1:5" ht="15.75" customHeight="1" x14ac:dyDescent="0.3">
      <c r="A342" s="80">
        <v>43875</v>
      </c>
      <c r="B342" s="7">
        <v>111.875221</v>
      </c>
      <c r="C342" s="7">
        <v>2043600</v>
      </c>
      <c r="D342" s="78">
        <f t="shared" si="10"/>
        <v>2.4773934065764891E-3</v>
      </c>
      <c r="E342" s="90">
        <f t="shared" si="11"/>
        <v>102.4584146271514</v>
      </c>
    </row>
    <row r="343" spans="1:5" ht="15.75" customHeight="1" x14ac:dyDescent="0.3">
      <c r="A343" s="80">
        <v>43874</v>
      </c>
      <c r="B343" s="7">
        <v>111.598747</v>
      </c>
      <c r="C343" s="7">
        <v>1868000</v>
      </c>
      <c r="D343" s="78">
        <f t="shared" si="10"/>
        <v>8.8562331838559771E-4</v>
      </c>
      <c r="E343" s="90">
        <f t="shared" si="11"/>
        <v>102.20521210855591</v>
      </c>
    </row>
    <row r="344" spans="1:5" ht="15.75" customHeight="1" x14ac:dyDescent="0.3">
      <c r="A344" s="80">
        <v>43873</v>
      </c>
      <c r="B344" s="7">
        <v>111.5</v>
      </c>
      <c r="C344" s="7">
        <v>1473800</v>
      </c>
      <c r="D344" s="78">
        <f t="shared" si="10"/>
        <v>-2.5616185675042535E-3</v>
      </c>
      <c r="E344" s="90">
        <f t="shared" si="11"/>
        <v>102.11477688099836</v>
      </c>
    </row>
    <row r="345" spans="1:5" ht="15.75" customHeight="1" x14ac:dyDescent="0.3">
      <c r="A345" s="80">
        <v>43872</v>
      </c>
      <c r="B345" s="7">
        <v>111.786354</v>
      </c>
      <c r="C345" s="7">
        <v>1657100</v>
      </c>
      <c r="D345" s="78">
        <f t="shared" si="10"/>
        <v>-2.3792500395972693E-3</v>
      </c>
      <c r="E345" s="90">
        <f t="shared" si="11"/>
        <v>102.37702777623586</v>
      </c>
    </row>
    <row r="346" spans="1:5" ht="15.75" customHeight="1" x14ac:dyDescent="0.3">
      <c r="A346" s="80">
        <v>43871</v>
      </c>
      <c r="B346" s="7">
        <v>112.05295599999999</v>
      </c>
      <c r="C346" s="7">
        <v>1909100</v>
      </c>
      <c r="D346" s="78">
        <f t="shared" si="10"/>
        <v>1.9423488013652346E-3</v>
      </c>
      <c r="E346" s="90">
        <f t="shared" si="11"/>
        <v>102.6211892448101</v>
      </c>
    </row>
    <row r="347" spans="1:5" ht="15.75" customHeight="1" x14ac:dyDescent="0.3">
      <c r="A347" s="80">
        <v>43868</v>
      </c>
      <c r="B347" s="7">
        <v>111.83573199999999</v>
      </c>
      <c r="C347" s="7">
        <v>6177900</v>
      </c>
      <c r="D347" s="78">
        <f t="shared" si="10"/>
        <v>4.7906462064770672E-3</v>
      </c>
      <c r="E347" s="90">
        <f t="shared" si="11"/>
        <v>102.42224951123882</v>
      </c>
    </row>
    <row r="348" spans="1:5" ht="15.75" customHeight="1" x14ac:dyDescent="0.3">
      <c r="A348" s="80">
        <v>43867</v>
      </c>
      <c r="B348" s="7">
        <v>111.302521</v>
      </c>
      <c r="C348" s="7">
        <v>1697100</v>
      </c>
      <c r="D348" s="78">
        <f t="shared" si="10"/>
        <v>7.1016445134719497E-4</v>
      </c>
      <c r="E348" s="90">
        <f t="shared" si="11"/>
        <v>101.93392016329719</v>
      </c>
    </row>
    <row r="349" spans="1:5" ht="15.75" customHeight="1" x14ac:dyDescent="0.3">
      <c r="A349" s="80">
        <v>43866</v>
      </c>
      <c r="B349" s="7">
        <v>111.223534</v>
      </c>
      <c r="C349" s="7">
        <v>9027500</v>
      </c>
      <c r="D349" s="78">
        <f t="shared" si="10"/>
        <v>-4.3312541777124069E-3</v>
      </c>
      <c r="E349" s="90">
        <f t="shared" si="11"/>
        <v>101.86158168902365</v>
      </c>
    </row>
    <row r="350" spans="1:5" ht="15.75" customHeight="1" x14ac:dyDescent="0.3">
      <c r="A350" s="80">
        <v>43865</v>
      </c>
      <c r="B350" s="7">
        <v>111.707367</v>
      </c>
      <c r="C350" s="7">
        <v>2569600</v>
      </c>
      <c r="D350" s="78">
        <f t="shared" si="10"/>
        <v>-5.8001107200413848E-3</v>
      </c>
      <c r="E350" s="90">
        <f t="shared" si="11"/>
        <v>102.30468930196234</v>
      </c>
    </row>
    <row r="351" spans="1:5" ht="15.75" customHeight="1" x14ac:dyDescent="0.3">
      <c r="A351" s="80">
        <v>43864</v>
      </c>
      <c r="B351" s="7">
        <v>112.35906199999999</v>
      </c>
      <c r="C351" s="7">
        <v>5722100</v>
      </c>
      <c r="D351" s="78">
        <f t="shared" si="10"/>
        <v>-8.5157750366360307E-4</v>
      </c>
      <c r="E351" s="90">
        <f t="shared" si="11"/>
        <v>102.90152956671088</v>
      </c>
    </row>
    <row r="352" spans="1:5" ht="15.75" customHeight="1" x14ac:dyDescent="0.3">
      <c r="A352" s="80">
        <v>43861</v>
      </c>
      <c r="B352" s="7">
        <v>112.454826</v>
      </c>
      <c r="C352" s="7">
        <v>9764500</v>
      </c>
      <c r="D352" s="78">
        <f t="shared" si="10"/>
        <v>5.0233100885157533E-3</v>
      </c>
      <c r="E352" s="90">
        <f t="shared" si="11"/>
        <v>102.98923288055153</v>
      </c>
    </row>
    <row r="353" spans="1:5" ht="15.75" customHeight="1" x14ac:dyDescent="0.3">
      <c r="A353" s="80">
        <v>43860</v>
      </c>
      <c r="B353" s="7">
        <v>111.892754</v>
      </c>
      <c r="C353" s="7">
        <v>4405500</v>
      </c>
      <c r="D353" s="78">
        <f t="shared" si="10"/>
        <v>9.7039584609204255E-4</v>
      </c>
      <c r="E353" s="90">
        <f t="shared" si="11"/>
        <v>102.4744718323806</v>
      </c>
    </row>
    <row r="354" spans="1:5" ht="15.75" customHeight="1" x14ac:dyDescent="0.3">
      <c r="A354" s="80">
        <v>43859</v>
      </c>
      <c r="B354" s="7">
        <v>111.784279</v>
      </c>
      <c r="C354" s="7">
        <v>2429500</v>
      </c>
      <c r="D354" s="78">
        <f t="shared" si="10"/>
        <v>4.7861783963096816E-3</v>
      </c>
      <c r="E354" s="90">
        <f t="shared" si="11"/>
        <v>102.37512743397552</v>
      </c>
    </row>
    <row r="355" spans="1:5" ht="15.75" customHeight="1" x14ac:dyDescent="0.3">
      <c r="A355" s="80">
        <v>43858</v>
      </c>
      <c r="B355" s="7">
        <v>111.251808</v>
      </c>
      <c r="C355" s="7">
        <v>1923600</v>
      </c>
      <c r="D355" s="78">
        <f t="shared" si="10"/>
        <v>-3.3568188519506048E-3</v>
      </c>
      <c r="E355" s="90">
        <f t="shared" si="11"/>
        <v>101.88747579845443</v>
      </c>
    </row>
    <row r="356" spans="1:5" ht="15.75" customHeight="1" x14ac:dyDescent="0.3">
      <c r="A356" s="80">
        <v>43857</v>
      </c>
      <c r="B356" s="7">
        <v>111.626518</v>
      </c>
      <c r="C356" s="7">
        <v>3824600</v>
      </c>
      <c r="D356" s="78">
        <f t="shared" si="10"/>
        <v>6.759151483088699E-3</v>
      </c>
      <c r="E356" s="90">
        <f t="shared" si="11"/>
        <v>102.23064555670626</v>
      </c>
    </row>
    <row r="357" spans="1:5" ht="15.75" customHeight="1" x14ac:dyDescent="0.3">
      <c r="A357" s="80">
        <v>43854</v>
      </c>
      <c r="B357" s="7">
        <v>110.877083</v>
      </c>
      <c r="C357" s="7">
        <v>7932600</v>
      </c>
      <c r="D357" s="78">
        <f t="shared" si="10"/>
        <v>3.5701535489154335E-3</v>
      </c>
      <c r="E357" s="90">
        <f t="shared" si="11"/>
        <v>101.54429230278868</v>
      </c>
    </row>
    <row r="358" spans="1:5" ht="15.75" customHeight="1" x14ac:dyDescent="0.3">
      <c r="A358" s="80">
        <v>43853</v>
      </c>
      <c r="B358" s="7">
        <v>110.482643</v>
      </c>
      <c r="C358" s="7">
        <v>1891300</v>
      </c>
      <c r="D358" s="78">
        <f t="shared" si="10"/>
        <v>2.5052958969957739E-3</v>
      </c>
      <c r="E358" s="90">
        <f t="shared" si="11"/>
        <v>101.18305326608068</v>
      </c>
    </row>
    <row r="359" spans="1:5" ht="15.75" customHeight="1" x14ac:dyDescent="0.3">
      <c r="A359" s="80">
        <v>43852</v>
      </c>
      <c r="B359" s="7">
        <v>110.206543</v>
      </c>
      <c r="C359" s="7">
        <v>1787600</v>
      </c>
      <c r="D359" s="78">
        <f t="shared" si="10"/>
        <v>1.7898692258300208E-4</v>
      </c>
      <c r="E359" s="90">
        <f t="shared" si="11"/>
        <v>100.93019326700586</v>
      </c>
    </row>
    <row r="360" spans="1:5" ht="15.75" customHeight="1" x14ac:dyDescent="0.3">
      <c r="A360" s="80">
        <v>43851</v>
      </c>
      <c r="B360" s="7">
        <v>110.18682099999999</v>
      </c>
      <c r="C360" s="7">
        <v>2355600</v>
      </c>
      <c r="D360" s="78">
        <f t="shared" si="10"/>
        <v>3.9533432045959493E-3</v>
      </c>
      <c r="E360" s="90">
        <f t="shared" si="11"/>
        <v>100.91213131517047</v>
      </c>
    </row>
    <row r="361" spans="1:5" ht="15.75" customHeight="1" x14ac:dyDescent="0.3">
      <c r="A361" s="80">
        <v>43847</v>
      </c>
      <c r="B361" s="7">
        <v>109.75293000000001</v>
      </c>
      <c r="C361" s="7">
        <v>2627000</v>
      </c>
      <c r="D361" s="78">
        <f t="shared" si="10"/>
        <v>-8.0799928027319723E-4</v>
      </c>
      <c r="E361" s="90">
        <f t="shared" si="11"/>
        <v>100.51476196399852</v>
      </c>
    </row>
    <row r="362" spans="1:5" ht="15.75" customHeight="1" x14ac:dyDescent="0.3">
      <c r="A362" s="80">
        <v>43846</v>
      </c>
      <c r="B362" s="7">
        <v>109.84168200000001</v>
      </c>
      <c r="C362" s="7">
        <v>2200500</v>
      </c>
      <c r="D362" s="78">
        <f t="shared" si="10"/>
        <v>-2.060526300894483E-3</v>
      </c>
      <c r="E362" s="90">
        <f t="shared" si="11"/>
        <v>100.5960434947406</v>
      </c>
    </row>
    <row r="363" spans="1:5" ht="15.75" customHeight="1" x14ac:dyDescent="0.3">
      <c r="A363" s="80">
        <v>43845</v>
      </c>
      <c r="B363" s="7">
        <v>110.06848100000001</v>
      </c>
      <c r="C363" s="7">
        <v>2734800</v>
      </c>
      <c r="D363" s="78">
        <f t="shared" si="10"/>
        <v>2.514810363787312E-3</v>
      </c>
      <c r="E363" s="90">
        <f t="shared" si="11"/>
        <v>100.80375227753731</v>
      </c>
    </row>
    <row r="364" spans="1:5" ht="15.75" customHeight="1" x14ac:dyDescent="0.3">
      <c r="A364" s="80">
        <v>43844</v>
      </c>
      <c r="B364" s="7">
        <v>109.792374</v>
      </c>
      <c r="C364" s="7">
        <v>2376300</v>
      </c>
      <c r="D364" s="78">
        <f t="shared" si="10"/>
        <v>1.9798416126708407E-3</v>
      </c>
      <c r="E364" s="90">
        <f t="shared" si="11"/>
        <v>100.55088586766931</v>
      </c>
    </row>
    <row r="365" spans="1:5" ht="15.75" customHeight="1" x14ac:dyDescent="0.3">
      <c r="A365" s="80">
        <v>43843</v>
      </c>
      <c r="B365" s="7">
        <v>109.57543200000001</v>
      </c>
      <c r="C365" s="7">
        <v>2672600</v>
      </c>
      <c r="D365" s="78">
        <f t="shared" si="10"/>
        <v>-1.1685029065722219E-3</v>
      </c>
      <c r="E365" s="90">
        <f t="shared" si="11"/>
        <v>100.35220439747992</v>
      </c>
    </row>
    <row r="366" spans="1:5" ht="15.75" customHeight="1" x14ac:dyDescent="0.3">
      <c r="A366" s="80">
        <v>43840</v>
      </c>
      <c r="B366" s="7">
        <v>109.703621</v>
      </c>
      <c r="C366" s="7">
        <v>2600000</v>
      </c>
      <c r="D366" s="78">
        <f t="shared" si="10"/>
        <v>2.1618942299166388E-3</v>
      </c>
      <c r="E366" s="90">
        <f t="shared" si="11"/>
        <v>100.46960342109963</v>
      </c>
    </row>
    <row r="367" spans="1:5" ht="15.75" customHeight="1" x14ac:dyDescent="0.3">
      <c r="A367" s="80">
        <v>43839</v>
      </c>
      <c r="B367" s="7">
        <v>109.466965</v>
      </c>
      <c r="C367" s="7">
        <v>3680600</v>
      </c>
      <c r="D367" s="78">
        <f t="shared" si="10"/>
        <v>7.2111145122533138E-4</v>
      </c>
      <c r="E367" s="90">
        <f t="shared" si="11"/>
        <v>100.25286732569562</v>
      </c>
    </row>
    <row r="368" spans="1:5" ht="15.75" customHeight="1" x14ac:dyDescent="0.3">
      <c r="A368" s="80">
        <v>43838</v>
      </c>
      <c r="B368" s="7">
        <v>109.38808400000001</v>
      </c>
      <c r="C368" s="7">
        <v>5081100</v>
      </c>
      <c r="D368" s="78">
        <f t="shared" si="10"/>
        <v>-2.3382030582393964E-3</v>
      </c>
      <c r="E368" s="90">
        <f t="shared" si="11"/>
        <v>100.18062592914718</v>
      </c>
    </row>
    <row r="369" spans="1:5" ht="15.75" customHeight="1" x14ac:dyDescent="0.3">
      <c r="A369" s="80">
        <v>43837</v>
      </c>
      <c r="B369" s="7">
        <v>109.64445499999999</v>
      </c>
      <c r="C369" s="7">
        <v>2038800</v>
      </c>
      <c r="D369" s="78">
        <f t="shared" si="10"/>
        <v>-1.4368379408857823E-3</v>
      </c>
      <c r="E369" s="90">
        <f t="shared" si="11"/>
        <v>100.41541756559344</v>
      </c>
    </row>
    <row r="370" spans="1:5" ht="15.75" customHeight="1" x14ac:dyDescent="0.3">
      <c r="A370" s="80">
        <v>43836</v>
      </c>
      <c r="B370" s="7">
        <v>109.802223</v>
      </c>
      <c r="C370" s="7">
        <v>2714300</v>
      </c>
      <c r="D370" s="78">
        <f t="shared" si="10"/>
        <v>-1.0765956502606366E-3</v>
      </c>
      <c r="E370" s="90">
        <f t="shared" si="11"/>
        <v>100.55990585365588</v>
      </c>
    </row>
    <row r="371" spans="1:5" ht="15.75" customHeight="1" x14ac:dyDescent="0.3">
      <c r="A371" s="80">
        <v>43833</v>
      </c>
      <c r="B371" s="7">
        <v>109.920563</v>
      </c>
      <c r="C371" s="7">
        <v>3839600</v>
      </c>
      <c r="D371" s="78">
        <f t="shared" si="10"/>
        <v>6.6828489128902824E-3</v>
      </c>
      <c r="E371" s="90">
        <f t="shared" si="11"/>
        <v>100.66828489128903</v>
      </c>
    </row>
    <row r="372" spans="1:5" ht="15.75" customHeight="1" x14ac:dyDescent="0.3">
      <c r="A372" s="80">
        <v>43832</v>
      </c>
      <c r="B372" s="7">
        <v>109.19085699999999</v>
      </c>
      <c r="C372" s="7">
        <v>4022300</v>
      </c>
      <c r="D372" s="78">
        <f t="shared" si="10"/>
        <v>4.6271369769137483E-3</v>
      </c>
      <c r="E372" s="90">
        <v>100</v>
      </c>
    </row>
    <row r="373" spans="1:5" ht="15.75" customHeight="1" x14ac:dyDescent="0.3">
      <c r="A373" s="80">
        <v>43830</v>
      </c>
      <c r="B373" s="7">
        <v>108.687943</v>
      </c>
      <c r="C373" s="7">
        <v>2801600</v>
      </c>
      <c r="D373" s="78">
        <f t="shared" si="10"/>
        <v>-3.6159095362563454E-3</v>
      </c>
      <c r="E373" s="90"/>
    </row>
    <row r="374" spans="1:5" ht="15.75" customHeight="1" x14ac:dyDescent="0.3">
      <c r="A374" s="80">
        <v>43829</v>
      </c>
      <c r="B374" s="7">
        <v>109.082375</v>
      </c>
      <c r="C374" s="7">
        <v>2035400</v>
      </c>
      <c r="D374" s="78">
        <f t="shared" si="10"/>
        <v>-6.3236020119505909E-4</v>
      </c>
      <c r="E374" s="90"/>
    </row>
    <row r="375" spans="1:5" ht="15.75" customHeight="1" x14ac:dyDescent="0.3">
      <c r="A375" s="80">
        <v>43826</v>
      </c>
      <c r="B375" s="7">
        <v>109.151398</v>
      </c>
      <c r="C375" s="7">
        <v>1771100</v>
      </c>
      <c r="D375" s="78">
        <f t="shared" si="10"/>
        <v>1.4475066244468149E-3</v>
      </c>
      <c r="E375" s="90"/>
    </row>
    <row r="376" spans="1:5" ht="15.75" customHeight="1" x14ac:dyDescent="0.3">
      <c r="A376" s="80">
        <v>43825</v>
      </c>
      <c r="B376" s="7">
        <v>108.993629</v>
      </c>
      <c r="C376" s="7">
        <v>1285100</v>
      </c>
      <c r="D376" s="78">
        <f t="shared" si="10"/>
        <v>1.4495221239976264E-3</v>
      </c>
      <c r="E376" s="90"/>
    </row>
    <row r="377" spans="1:5" ht="15.75" customHeight="1" x14ac:dyDescent="0.3">
      <c r="A377" s="80">
        <v>43823</v>
      </c>
      <c r="B377" s="7">
        <v>108.835869</v>
      </c>
      <c r="C377" s="7">
        <v>857600</v>
      </c>
      <c r="D377" s="78">
        <f t="shared" si="10"/>
        <v>1.7244875875237486E-3</v>
      </c>
      <c r="E377" s="90"/>
    </row>
    <row r="378" spans="1:5" ht="15.75" customHeight="1" x14ac:dyDescent="0.3">
      <c r="A378" s="80">
        <v>43822</v>
      </c>
      <c r="B378" s="7">
        <v>108.648506</v>
      </c>
      <c r="C378" s="7">
        <v>1809400</v>
      </c>
      <c r="D378" s="78">
        <f t="shared" si="10"/>
        <v>-9.0664485851443821E-4</v>
      </c>
      <c r="E378" s="90"/>
    </row>
    <row r="379" spans="1:5" ht="15.75" customHeight="1" x14ac:dyDescent="0.3">
      <c r="A379" s="80">
        <v>43819</v>
      </c>
      <c r="B379" s="7">
        <v>108.747101</v>
      </c>
      <c r="C379" s="7">
        <v>4660500</v>
      </c>
      <c r="D379" s="78">
        <f t="shared" si="10"/>
        <v>0</v>
      </c>
      <c r="E379" s="90"/>
    </row>
    <row r="380" spans="1:5" ht="15.75" customHeight="1" x14ac:dyDescent="0.3">
      <c r="A380" s="80">
        <v>43818</v>
      </c>
      <c r="B380" s="7">
        <v>108.747101</v>
      </c>
      <c r="C380" s="7">
        <v>1962500</v>
      </c>
      <c r="D380" s="78">
        <f t="shared" si="10"/>
        <v>7.8062049077076701E-4</v>
      </c>
      <c r="E380" s="90"/>
    </row>
    <row r="381" spans="1:5" ht="15.75" customHeight="1" x14ac:dyDescent="0.3">
      <c r="A381" s="80">
        <v>43817</v>
      </c>
      <c r="B381" s="7">
        <v>108.662277</v>
      </c>
      <c r="C381" s="7">
        <v>2249500</v>
      </c>
      <c r="D381" s="78">
        <f t="shared" si="10"/>
        <v>-2.7115197107927536E-3</v>
      </c>
      <c r="E381" s="90"/>
    </row>
    <row r="382" spans="1:5" ht="15.75" customHeight="1" x14ac:dyDescent="0.3">
      <c r="A382" s="80">
        <v>43816</v>
      </c>
      <c r="B382" s="7">
        <v>108.957718</v>
      </c>
      <c r="C382" s="7">
        <v>3471400</v>
      </c>
      <c r="D382" s="78">
        <f t="shared" si="10"/>
        <v>9.0410213442693177E-5</v>
      </c>
      <c r="E382" s="90"/>
    </row>
    <row r="383" spans="1:5" ht="15.75" customHeight="1" x14ac:dyDescent="0.3">
      <c r="A383" s="80">
        <v>43815</v>
      </c>
      <c r="B383" s="7">
        <v>108.947868</v>
      </c>
      <c r="C383" s="7">
        <v>3028500</v>
      </c>
      <c r="D383" s="78">
        <f t="shared" si="10"/>
        <v>-4.6780135228123854E-3</v>
      </c>
      <c r="E383" s="90"/>
    </row>
    <row r="384" spans="1:5" ht="15.75" customHeight="1" x14ac:dyDescent="0.3">
      <c r="A384" s="80">
        <v>43812</v>
      </c>
      <c r="B384" s="7">
        <v>109.459923</v>
      </c>
      <c r="C384" s="7">
        <v>4162000</v>
      </c>
      <c r="D384" s="78">
        <f t="shared" si="10"/>
        <v>5.8819045476581344E-3</v>
      </c>
      <c r="E384" s="90"/>
    </row>
    <row r="385" spans="1:5" ht="15.75" customHeight="1" x14ac:dyDescent="0.3">
      <c r="A385" s="80">
        <v>43811</v>
      </c>
      <c r="B385" s="7">
        <v>108.819855</v>
      </c>
      <c r="C385" s="7">
        <v>5490400</v>
      </c>
      <c r="D385" s="78">
        <f t="shared" si="10"/>
        <v>-7.9002136281233204E-3</v>
      </c>
      <c r="E385" s="90"/>
    </row>
    <row r="386" spans="1:5" ht="15.75" customHeight="1" x14ac:dyDescent="0.3">
      <c r="A386" s="80">
        <v>43810</v>
      </c>
      <c r="B386" s="7">
        <v>109.686401</v>
      </c>
      <c r="C386" s="7">
        <v>2462600</v>
      </c>
      <c r="D386" s="78">
        <f t="shared" ref="D386:D449" si="12">B386/B387-1</f>
        <v>4.1468257853556345E-3</v>
      </c>
      <c r="E386" s="90"/>
    </row>
    <row r="387" spans="1:5" ht="15.75" customHeight="1" x14ac:dyDescent="0.3">
      <c r="A387" s="80">
        <v>43809</v>
      </c>
      <c r="B387" s="7">
        <v>109.233429</v>
      </c>
      <c r="C387" s="7">
        <v>1707000</v>
      </c>
      <c r="D387" s="78">
        <f t="shared" si="12"/>
        <v>-1.1706227377197287E-3</v>
      </c>
      <c r="E387" s="90"/>
    </row>
    <row r="388" spans="1:5" ht="15.75" customHeight="1" x14ac:dyDescent="0.3">
      <c r="A388" s="80">
        <v>43808</v>
      </c>
      <c r="B388" s="7">
        <v>109.36145</v>
      </c>
      <c r="C388" s="7">
        <v>1928500</v>
      </c>
      <c r="D388" s="78">
        <f t="shared" si="12"/>
        <v>8.1102505017094373E-4</v>
      </c>
      <c r="E388" s="90"/>
    </row>
    <row r="389" spans="1:5" ht="15.75" customHeight="1" x14ac:dyDescent="0.3">
      <c r="A389" s="80">
        <v>43805</v>
      </c>
      <c r="B389" s="7">
        <v>109.27282700000001</v>
      </c>
      <c r="C389" s="7">
        <v>2717400</v>
      </c>
      <c r="D389" s="78">
        <f t="shared" si="12"/>
        <v>-3.0543318595457336E-3</v>
      </c>
      <c r="E389" s="90"/>
    </row>
    <row r="390" spans="1:5" ht="15.75" customHeight="1" x14ac:dyDescent="0.3">
      <c r="A390" s="80">
        <v>43804</v>
      </c>
      <c r="B390" s="7">
        <v>109.60760500000001</v>
      </c>
      <c r="C390" s="7">
        <v>3062000</v>
      </c>
      <c r="D390" s="78">
        <f t="shared" si="12"/>
        <v>-2.3304798566659013E-3</v>
      </c>
      <c r="E390" s="90"/>
    </row>
    <row r="391" spans="1:5" ht="15.75" customHeight="1" x14ac:dyDescent="0.3">
      <c r="A391" s="80">
        <v>43803</v>
      </c>
      <c r="B391" s="7">
        <v>109.86364</v>
      </c>
      <c r="C391" s="7">
        <v>2072200</v>
      </c>
      <c r="D391" s="78">
        <f t="shared" si="12"/>
        <v>-3.8393530280624866E-3</v>
      </c>
      <c r="E391" s="90"/>
    </row>
    <row r="392" spans="1:5" ht="15.75" customHeight="1" x14ac:dyDescent="0.3">
      <c r="A392" s="80">
        <v>43802</v>
      </c>
      <c r="B392" s="7">
        <v>110.287071</v>
      </c>
      <c r="C392" s="7">
        <v>6561900</v>
      </c>
      <c r="D392" s="78">
        <f t="shared" si="12"/>
        <v>8.9182730252557185E-3</v>
      </c>
      <c r="E392" s="90"/>
    </row>
    <row r="393" spans="1:5" ht="15.75" customHeight="1" x14ac:dyDescent="0.3">
      <c r="A393" s="80">
        <v>43801</v>
      </c>
      <c r="B393" s="7">
        <v>109.312195</v>
      </c>
      <c r="C393" s="7">
        <v>6826400</v>
      </c>
      <c r="D393" s="78">
        <f t="shared" si="12"/>
        <v>-3.5902027000112025E-3</v>
      </c>
      <c r="E393" s="90"/>
    </row>
    <row r="394" spans="1:5" ht="15.75" customHeight="1" x14ac:dyDescent="0.3">
      <c r="A394" s="80">
        <v>43798</v>
      </c>
      <c r="B394" s="7">
        <v>109.706062</v>
      </c>
      <c r="C394" s="7">
        <v>2882300</v>
      </c>
      <c r="D394" s="78">
        <f t="shared" si="12"/>
        <v>-8.0634206817142839E-4</v>
      </c>
      <c r="E394" s="90"/>
    </row>
    <row r="395" spans="1:5" ht="15.75" customHeight="1" x14ac:dyDescent="0.3">
      <c r="A395" s="80">
        <v>43796</v>
      </c>
      <c r="B395" s="7">
        <v>109.794594</v>
      </c>
      <c r="C395" s="7">
        <v>2351800</v>
      </c>
      <c r="D395" s="78">
        <f t="shared" si="12"/>
        <v>-2.59017737327083E-3</v>
      </c>
      <c r="E395" s="90"/>
    </row>
    <row r="396" spans="1:5" ht="15.75" customHeight="1" x14ac:dyDescent="0.3">
      <c r="A396" s="80">
        <v>43795</v>
      </c>
      <c r="B396" s="7">
        <v>110.07971999999999</v>
      </c>
      <c r="C396" s="7">
        <v>3579300</v>
      </c>
      <c r="D396" s="78">
        <f t="shared" si="12"/>
        <v>1.8793476809590981E-3</v>
      </c>
      <c r="E396" s="90"/>
    </row>
    <row r="397" spans="1:5" ht="15.75" customHeight="1" x14ac:dyDescent="0.3">
      <c r="A397" s="80">
        <v>43794</v>
      </c>
      <c r="B397" s="7">
        <v>109.87323000000001</v>
      </c>
      <c r="C397" s="7">
        <v>3573100</v>
      </c>
      <c r="D397" s="78">
        <f t="shared" si="12"/>
        <v>4.4752480104981451E-4</v>
      </c>
      <c r="E397" s="90"/>
    </row>
    <row r="398" spans="1:5" ht="15.75" customHeight="1" x14ac:dyDescent="0.3">
      <c r="A398" s="80">
        <v>43791</v>
      </c>
      <c r="B398" s="7">
        <v>109.82408100000001</v>
      </c>
      <c r="C398" s="7">
        <v>1879700</v>
      </c>
      <c r="D398" s="78">
        <f t="shared" si="12"/>
        <v>-1.7913626006849093E-4</v>
      </c>
      <c r="E398" s="90"/>
    </row>
    <row r="399" spans="1:5" ht="15.75" customHeight="1" x14ac:dyDescent="0.3">
      <c r="A399" s="80">
        <v>43790</v>
      </c>
      <c r="B399" s="7">
        <v>109.84375799999999</v>
      </c>
      <c r="C399" s="7">
        <v>3034700</v>
      </c>
      <c r="D399" s="78">
        <f t="shared" si="12"/>
        <v>-2.5001482032105393E-3</v>
      </c>
      <c r="E399" s="90"/>
    </row>
    <row r="400" spans="1:5" ht="15.75" customHeight="1" x14ac:dyDescent="0.3">
      <c r="A400" s="80">
        <v>43789</v>
      </c>
      <c r="B400" s="7">
        <v>110.119072</v>
      </c>
      <c r="C400" s="7">
        <v>3838000</v>
      </c>
      <c r="D400" s="78">
        <f t="shared" si="12"/>
        <v>3.6744437295781474E-3</v>
      </c>
      <c r="E400" s="90"/>
    </row>
    <row r="401" spans="1:5" ht="15.75" customHeight="1" x14ac:dyDescent="0.3">
      <c r="A401" s="80">
        <v>43788</v>
      </c>
      <c r="B401" s="7">
        <v>109.71592699999999</v>
      </c>
      <c r="C401" s="7">
        <v>8306500</v>
      </c>
      <c r="D401" s="78">
        <f t="shared" si="12"/>
        <v>1.8857281522315361E-3</v>
      </c>
      <c r="E401" s="90"/>
    </row>
    <row r="402" spans="1:5" ht="15.75" customHeight="1" x14ac:dyDescent="0.3">
      <c r="A402" s="80">
        <v>43787</v>
      </c>
      <c r="B402" s="7">
        <v>109.509422</v>
      </c>
      <c r="C402" s="7">
        <v>1893600</v>
      </c>
      <c r="D402" s="78">
        <f t="shared" si="12"/>
        <v>1.7088964065170575E-3</v>
      </c>
      <c r="E402" s="90"/>
    </row>
    <row r="403" spans="1:5" ht="15.75" customHeight="1" x14ac:dyDescent="0.3">
      <c r="A403" s="80">
        <v>43784</v>
      </c>
      <c r="B403" s="7">
        <v>109.32260100000001</v>
      </c>
      <c r="C403" s="7">
        <v>2104500</v>
      </c>
      <c r="D403" s="78">
        <f t="shared" si="12"/>
        <v>-8.0888500693465648E-4</v>
      </c>
      <c r="E403" s="90"/>
    </row>
    <row r="404" spans="1:5" ht="15.75" customHeight="1" x14ac:dyDescent="0.3">
      <c r="A404" s="80">
        <v>43783</v>
      </c>
      <c r="B404" s="7">
        <v>109.411102</v>
      </c>
      <c r="C404" s="7">
        <v>3189600</v>
      </c>
      <c r="D404" s="78">
        <f t="shared" si="12"/>
        <v>5.0583200321299149E-3</v>
      </c>
      <c r="E404" s="90"/>
    </row>
    <row r="405" spans="1:5" ht="15.75" customHeight="1" x14ac:dyDescent="0.3">
      <c r="A405" s="80">
        <v>43782</v>
      </c>
      <c r="B405" s="7">
        <v>108.860451</v>
      </c>
      <c r="C405" s="7">
        <v>2475200</v>
      </c>
      <c r="D405" s="78">
        <f t="shared" si="12"/>
        <v>2.7170978528827661E-3</v>
      </c>
      <c r="E405" s="90"/>
    </row>
    <row r="406" spans="1:5" ht="15.75" customHeight="1" x14ac:dyDescent="0.3">
      <c r="A406" s="80">
        <v>43781</v>
      </c>
      <c r="B406" s="7">
        <v>108.565468</v>
      </c>
      <c r="C406" s="7">
        <v>4446200</v>
      </c>
      <c r="D406" s="78">
        <f t="shared" si="12"/>
        <v>4.5305634441805687E-4</v>
      </c>
      <c r="E406" s="90"/>
    </row>
    <row r="407" spans="1:5" ht="15.75" customHeight="1" x14ac:dyDescent="0.3">
      <c r="A407" s="80">
        <v>43780</v>
      </c>
      <c r="B407" s="7">
        <v>108.51630400000001</v>
      </c>
      <c r="C407" s="7">
        <v>1563000</v>
      </c>
      <c r="D407" s="78">
        <f t="shared" si="12"/>
        <v>1.0886148583511002E-3</v>
      </c>
      <c r="E407" s="90"/>
    </row>
    <row r="408" spans="1:5" ht="15.75" customHeight="1" x14ac:dyDescent="0.3">
      <c r="A408" s="80">
        <v>43777</v>
      </c>
      <c r="B408" s="7">
        <v>108.39830000000001</v>
      </c>
      <c r="C408" s="7">
        <v>3037300</v>
      </c>
      <c r="D408" s="78">
        <f t="shared" si="12"/>
        <v>-1.3587261942848983E-3</v>
      </c>
      <c r="E408" s="90"/>
    </row>
    <row r="409" spans="1:5" ht="15.75" customHeight="1" x14ac:dyDescent="0.3">
      <c r="A409" s="80">
        <v>43776</v>
      </c>
      <c r="B409" s="7">
        <v>108.545784</v>
      </c>
      <c r="C409" s="7">
        <v>5890100</v>
      </c>
      <c r="D409" s="78">
        <f t="shared" si="12"/>
        <v>-7.9979671896224236E-3</v>
      </c>
      <c r="E409" s="90"/>
    </row>
    <row r="410" spans="1:5" ht="15.75" customHeight="1" x14ac:dyDescent="0.3">
      <c r="A410" s="80">
        <v>43775</v>
      </c>
      <c r="B410" s="7">
        <v>109.420929</v>
      </c>
      <c r="C410" s="7">
        <v>4129800</v>
      </c>
      <c r="D410" s="78">
        <f t="shared" si="12"/>
        <v>2.8839037372707654E-3</v>
      </c>
      <c r="E410" s="90"/>
    </row>
    <row r="411" spans="1:5" ht="15.75" customHeight="1" x14ac:dyDescent="0.3">
      <c r="A411" s="80">
        <v>43774</v>
      </c>
      <c r="B411" s="7">
        <v>109.10627700000001</v>
      </c>
      <c r="C411" s="7">
        <v>6853500</v>
      </c>
      <c r="D411" s="78">
        <f t="shared" si="12"/>
        <v>-5.3783237949800444E-3</v>
      </c>
      <c r="E411" s="90"/>
    </row>
    <row r="412" spans="1:5" ht="15.75" customHeight="1" x14ac:dyDescent="0.3">
      <c r="A412" s="80">
        <v>43773</v>
      </c>
      <c r="B412" s="7">
        <v>109.696259</v>
      </c>
      <c r="C412" s="7">
        <v>4145200</v>
      </c>
      <c r="D412" s="78">
        <f t="shared" si="12"/>
        <v>-5.083317862622283E-3</v>
      </c>
      <c r="E412" s="90"/>
    </row>
    <row r="413" spans="1:5" ht="15.75" customHeight="1" x14ac:dyDescent="0.3">
      <c r="A413" s="80">
        <v>43770</v>
      </c>
      <c r="B413" s="7">
        <v>110.25672900000001</v>
      </c>
      <c r="C413" s="7">
        <v>8149400</v>
      </c>
      <c r="D413" s="78">
        <f t="shared" si="12"/>
        <v>-1.8870199812014432E-3</v>
      </c>
      <c r="E413" s="90"/>
    </row>
    <row r="414" spans="1:5" ht="15.75" customHeight="1" x14ac:dyDescent="0.3">
      <c r="A414" s="80">
        <v>43769</v>
      </c>
      <c r="B414" s="7">
        <v>110.46517900000001</v>
      </c>
      <c r="C414" s="7">
        <v>5540700</v>
      </c>
      <c r="D414" s="78">
        <f t="shared" si="12"/>
        <v>6.350497266979227E-3</v>
      </c>
      <c r="E414" s="90"/>
    </row>
    <row r="415" spans="1:5" ht="15.75" customHeight="1" x14ac:dyDescent="0.3">
      <c r="A415" s="80">
        <v>43768</v>
      </c>
      <c r="B415" s="7">
        <v>109.768097</v>
      </c>
      <c r="C415" s="7">
        <v>5276700</v>
      </c>
      <c r="D415" s="78">
        <f t="shared" si="12"/>
        <v>4.8535349546745543E-3</v>
      </c>
      <c r="E415" s="90"/>
    </row>
    <row r="416" spans="1:5" ht="15.75" customHeight="1" x14ac:dyDescent="0.3">
      <c r="A416" s="80">
        <v>43767</v>
      </c>
      <c r="B416" s="7">
        <v>109.23790700000001</v>
      </c>
      <c r="C416" s="7">
        <v>2199500</v>
      </c>
      <c r="D416" s="78">
        <f t="shared" si="12"/>
        <v>8.996724812837531E-4</v>
      </c>
      <c r="E416" s="90"/>
    </row>
    <row r="417" spans="1:5" ht="15.75" customHeight="1" x14ac:dyDescent="0.3">
      <c r="A417" s="80">
        <v>43766</v>
      </c>
      <c r="B417" s="7">
        <v>109.139717</v>
      </c>
      <c r="C417" s="7">
        <v>5837600</v>
      </c>
      <c r="D417" s="78">
        <f t="shared" si="12"/>
        <v>-3.7642728549769355E-3</v>
      </c>
      <c r="E417" s="90"/>
    </row>
    <row r="418" spans="1:5" ht="15.75" customHeight="1" x14ac:dyDescent="0.3">
      <c r="A418" s="80">
        <v>43763</v>
      </c>
      <c r="B418" s="7">
        <v>109.55210099999999</v>
      </c>
      <c r="C418" s="7">
        <v>2381000</v>
      </c>
      <c r="D418" s="78">
        <f t="shared" si="12"/>
        <v>-2.1461325547156296E-3</v>
      </c>
      <c r="E418" s="90"/>
    </row>
    <row r="419" spans="1:5" ht="15.75" customHeight="1" x14ac:dyDescent="0.3">
      <c r="A419" s="80">
        <v>43762</v>
      </c>
      <c r="B419" s="7">
        <v>109.78771999999999</v>
      </c>
      <c r="C419" s="7">
        <v>2645400</v>
      </c>
      <c r="D419" s="78">
        <f t="shared" si="12"/>
        <v>-1.7884047442429107E-4</v>
      </c>
      <c r="E419" s="90"/>
    </row>
    <row r="420" spans="1:5" ht="15.75" customHeight="1" x14ac:dyDescent="0.3">
      <c r="A420" s="80">
        <v>43761</v>
      </c>
      <c r="B420" s="7">
        <v>109.80735799999999</v>
      </c>
      <c r="C420" s="7">
        <v>3305600</v>
      </c>
      <c r="D420" s="78">
        <f t="shared" si="12"/>
        <v>3.5767222966431866E-4</v>
      </c>
      <c r="E420" s="90"/>
    </row>
    <row r="421" spans="1:5" ht="15.75" customHeight="1" x14ac:dyDescent="0.3">
      <c r="A421" s="80">
        <v>43760</v>
      </c>
      <c r="B421" s="7">
        <v>109.768097</v>
      </c>
      <c r="C421" s="7">
        <v>3334400</v>
      </c>
      <c r="D421" s="78">
        <f t="shared" si="12"/>
        <v>2.3310513508203456E-3</v>
      </c>
      <c r="E421" s="90"/>
    </row>
    <row r="422" spans="1:5" ht="15.75" customHeight="1" x14ac:dyDescent="0.3">
      <c r="A422" s="80">
        <v>43759</v>
      </c>
      <c r="B422" s="7">
        <v>109.512817</v>
      </c>
      <c r="C422" s="7">
        <v>1735300</v>
      </c>
      <c r="D422" s="78">
        <f t="shared" si="12"/>
        <v>-3.662227274675911E-3</v>
      </c>
      <c r="E422" s="90"/>
    </row>
    <row r="423" spans="1:5" ht="15.75" customHeight="1" x14ac:dyDescent="0.3">
      <c r="A423" s="80">
        <v>43756</v>
      </c>
      <c r="B423" s="7">
        <v>109.915352</v>
      </c>
      <c r="C423" s="7">
        <v>2406400</v>
      </c>
      <c r="D423" s="78">
        <f t="shared" si="12"/>
        <v>8.9384911608370032E-4</v>
      </c>
      <c r="E423" s="90"/>
    </row>
    <row r="424" spans="1:5" ht="15.75" customHeight="1" x14ac:dyDescent="0.3">
      <c r="A424" s="80">
        <v>43755</v>
      </c>
      <c r="B424" s="7">
        <v>109.81719200000001</v>
      </c>
      <c r="C424" s="7">
        <v>3188700</v>
      </c>
      <c r="D424" s="78">
        <f t="shared" si="12"/>
        <v>-3.5738455892064813E-4</v>
      </c>
      <c r="E424" s="90"/>
    </row>
    <row r="425" spans="1:5" ht="15.75" customHeight="1" x14ac:dyDescent="0.3">
      <c r="A425" s="80">
        <v>43754</v>
      </c>
      <c r="B425" s="7">
        <v>109.856453</v>
      </c>
      <c r="C425" s="7">
        <v>2755500</v>
      </c>
      <c r="D425" s="78">
        <f t="shared" si="12"/>
        <v>1.9700392164545555E-3</v>
      </c>
      <c r="E425" s="90"/>
    </row>
    <row r="426" spans="1:5" ht="15.75" customHeight="1" x14ac:dyDescent="0.3">
      <c r="A426" s="80">
        <v>43753</v>
      </c>
      <c r="B426" s="7">
        <v>109.640457</v>
      </c>
      <c r="C426" s="7">
        <v>6638500</v>
      </c>
      <c r="D426" s="78">
        <f t="shared" si="12"/>
        <v>-4.8123711073327913E-3</v>
      </c>
      <c r="E426" s="90"/>
    </row>
    <row r="427" spans="1:5" ht="15.75" customHeight="1" x14ac:dyDescent="0.3">
      <c r="A427" s="80">
        <v>43752</v>
      </c>
      <c r="B427" s="7">
        <v>110.17063899999999</v>
      </c>
      <c r="C427" s="7">
        <v>1932200</v>
      </c>
      <c r="D427" s="78">
        <f t="shared" si="12"/>
        <v>2.7702676380778612E-3</v>
      </c>
      <c r="E427" s="90"/>
    </row>
    <row r="428" spans="1:5" ht="15.75" customHeight="1" x14ac:dyDescent="0.3">
      <c r="A428" s="80">
        <v>43749</v>
      </c>
      <c r="B428" s="7">
        <v>109.86628</v>
      </c>
      <c r="C428" s="7">
        <v>8685300</v>
      </c>
      <c r="D428" s="78">
        <f t="shared" si="12"/>
        <v>-6.8341022501396953E-3</v>
      </c>
      <c r="E428" s="90"/>
    </row>
    <row r="429" spans="1:5" ht="15.75" customHeight="1" x14ac:dyDescent="0.3">
      <c r="A429" s="80">
        <v>43748</v>
      </c>
      <c r="B429" s="7">
        <v>110.62228399999999</v>
      </c>
      <c r="C429" s="7">
        <v>3924400</v>
      </c>
      <c r="D429" s="78">
        <f t="shared" si="12"/>
        <v>-6.2620725840589753E-3</v>
      </c>
      <c r="E429" s="90"/>
    </row>
    <row r="430" spans="1:5" ht="15.75" customHeight="1" x14ac:dyDescent="0.3">
      <c r="A430" s="80">
        <v>43747</v>
      </c>
      <c r="B430" s="7">
        <v>111.319374</v>
      </c>
      <c r="C430" s="7">
        <v>3336800</v>
      </c>
      <c r="D430" s="78">
        <f t="shared" si="12"/>
        <v>-2.5512413284661806E-3</v>
      </c>
      <c r="E430" s="90"/>
    </row>
    <row r="431" spans="1:5" ht="15.75" customHeight="1" x14ac:dyDescent="0.3">
      <c r="A431" s="80">
        <v>43746</v>
      </c>
      <c r="B431" s="7">
        <v>111.60410299999999</v>
      </c>
      <c r="C431" s="7">
        <v>4304900</v>
      </c>
      <c r="D431" s="78">
        <f t="shared" si="12"/>
        <v>2.1158683146760282E-3</v>
      </c>
      <c r="E431" s="90"/>
    </row>
    <row r="432" spans="1:5" ht="15.75" customHeight="1" x14ac:dyDescent="0.3">
      <c r="A432" s="80">
        <v>43745</v>
      </c>
      <c r="B432" s="7">
        <v>111.36846199999999</v>
      </c>
      <c r="C432" s="7">
        <v>3193100</v>
      </c>
      <c r="D432" s="78">
        <f t="shared" si="12"/>
        <v>-3.3390259327840122E-3</v>
      </c>
      <c r="E432" s="90"/>
    </row>
    <row r="433" spans="1:5" ht="15.75" customHeight="1" x14ac:dyDescent="0.3">
      <c r="A433" s="80">
        <v>43742</v>
      </c>
      <c r="B433" s="7">
        <v>111.74157</v>
      </c>
      <c r="C433" s="7">
        <v>4707600</v>
      </c>
      <c r="D433" s="78">
        <f t="shared" si="12"/>
        <v>1.9368833823723008E-3</v>
      </c>
      <c r="E433" s="90"/>
    </row>
    <row r="434" spans="1:5" ht="15.75" customHeight="1" x14ac:dyDescent="0.3">
      <c r="A434" s="80">
        <v>43741</v>
      </c>
      <c r="B434" s="7">
        <v>111.525558</v>
      </c>
      <c r="C434" s="7">
        <v>6128300</v>
      </c>
      <c r="D434" s="78">
        <f t="shared" si="12"/>
        <v>5.2210301660884362E-3</v>
      </c>
      <c r="E434" s="90"/>
    </row>
    <row r="435" spans="1:5" ht="15.75" customHeight="1" x14ac:dyDescent="0.3">
      <c r="A435" s="80">
        <v>43740</v>
      </c>
      <c r="B435" s="7">
        <v>110.946304</v>
      </c>
      <c r="C435" s="7">
        <v>3908600</v>
      </c>
      <c r="D435" s="78">
        <f t="shared" si="12"/>
        <v>3.4633436738573664E-3</v>
      </c>
      <c r="E435" s="90"/>
    </row>
    <row r="436" spans="1:5" ht="15.75" customHeight="1" x14ac:dyDescent="0.3">
      <c r="A436" s="80">
        <v>43739</v>
      </c>
      <c r="B436" s="7">
        <v>110.563385</v>
      </c>
      <c r="C436" s="7">
        <v>8555100</v>
      </c>
      <c r="D436" s="78">
        <f t="shared" si="12"/>
        <v>2.7695672889747058E-3</v>
      </c>
      <c r="E436" s="90"/>
    </row>
    <row r="437" spans="1:5" ht="15.75" customHeight="1" x14ac:dyDescent="0.3">
      <c r="A437" s="80">
        <v>43738</v>
      </c>
      <c r="B437" s="7">
        <v>110.25801800000001</v>
      </c>
      <c r="C437" s="7">
        <v>2797900</v>
      </c>
      <c r="D437" s="78">
        <f t="shared" si="12"/>
        <v>8.0074575791200253E-4</v>
      </c>
      <c r="E437" s="90"/>
    </row>
    <row r="438" spans="1:5" ht="15.75" customHeight="1" x14ac:dyDescent="0.3">
      <c r="A438" s="80">
        <v>43735</v>
      </c>
      <c r="B438" s="7">
        <v>110.1698</v>
      </c>
      <c r="C438" s="7">
        <v>4545500</v>
      </c>
      <c r="D438" s="78">
        <f t="shared" si="12"/>
        <v>1.4257685506779971E-3</v>
      </c>
      <c r="E438" s="90"/>
    </row>
    <row r="439" spans="1:5" ht="15.75" customHeight="1" x14ac:dyDescent="0.3">
      <c r="A439" s="80">
        <v>43734</v>
      </c>
      <c r="B439" s="7">
        <v>110.012947</v>
      </c>
      <c r="C439" s="7">
        <v>4233000</v>
      </c>
      <c r="D439" s="78">
        <f t="shared" si="12"/>
        <v>2.143268415695232E-3</v>
      </c>
      <c r="E439" s="90"/>
    </row>
    <row r="440" spans="1:5" ht="15.75" customHeight="1" x14ac:dyDescent="0.3">
      <c r="A440" s="80">
        <v>43733</v>
      </c>
      <c r="B440" s="7">
        <v>109.777664</v>
      </c>
      <c r="C440" s="7">
        <v>8430900</v>
      </c>
      <c r="D440" s="78">
        <f t="shared" si="12"/>
        <v>-6.5648295217930475E-3</v>
      </c>
      <c r="E440" s="90"/>
    </row>
    <row r="441" spans="1:5" ht="15.75" customHeight="1" x14ac:dyDescent="0.3">
      <c r="A441" s="80">
        <v>43732</v>
      </c>
      <c r="B441" s="7">
        <v>110.50309799999999</v>
      </c>
      <c r="C441" s="7">
        <v>10459100</v>
      </c>
      <c r="D441" s="78">
        <f t="shared" si="12"/>
        <v>4.992681857558523E-3</v>
      </c>
      <c r="E441" s="90"/>
    </row>
    <row r="442" spans="1:5" ht="15.75" customHeight="1" x14ac:dyDescent="0.3">
      <c r="A442" s="80">
        <v>43731</v>
      </c>
      <c r="B442" s="7">
        <v>109.954132</v>
      </c>
      <c r="C442" s="7">
        <v>13163900</v>
      </c>
      <c r="D442" s="78">
        <f t="shared" si="12"/>
        <v>1.4285690996040934E-3</v>
      </c>
      <c r="E442" s="90"/>
    </row>
    <row r="443" spans="1:5" ht="15.75" customHeight="1" x14ac:dyDescent="0.3">
      <c r="A443" s="80">
        <v>43728</v>
      </c>
      <c r="B443" s="7">
        <v>109.797279</v>
      </c>
      <c r="C443" s="7">
        <v>9915000</v>
      </c>
      <c r="D443" s="78">
        <f t="shared" si="12"/>
        <v>5.7473104798553276E-3</v>
      </c>
      <c r="E443" s="90"/>
    </row>
    <row r="444" spans="1:5" ht="15.75" customHeight="1" x14ac:dyDescent="0.3">
      <c r="A444" s="80">
        <v>43727</v>
      </c>
      <c r="B444" s="7">
        <v>109.16984600000001</v>
      </c>
      <c r="C444" s="7">
        <v>7131900</v>
      </c>
      <c r="D444" s="78">
        <f t="shared" si="12"/>
        <v>4.4915345863283385E-4</v>
      </c>
      <c r="E444" s="90"/>
    </row>
    <row r="445" spans="1:5" ht="15.75" customHeight="1" x14ac:dyDescent="0.3">
      <c r="A445" s="80">
        <v>43726</v>
      </c>
      <c r="B445" s="7">
        <v>109.120834</v>
      </c>
      <c r="C445" s="7">
        <v>5170400</v>
      </c>
      <c r="D445" s="78">
        <f t="shared" si="12"/>
        <v>3.5950144817697982E-4</v>
      </c>
      <c r="E445" s="90"/>
    </row>
    <row r="446" spans="1:5" ht="15.75" customHeight="1" x14ac:dyDescent="0.3">
      <c r="A446" s="80">
        <v>43725</v>
      </c>
      <c r="B446" s="7">
        <v>109.081619</v>
      </c>
      <c r="C446" s="7">
        <v>8211700</v>
      </c>
      <c r="D446" s="78">
        <f t="shared" si="12"/>
        <v>2.6129223379909305E-3</v>
      </c>
      <c r="E446" s="90"/>
    </row>
    <row r="447" spans="1:5" ht="15.75" customHeight="1" x14ac:dyDescent="0.3">
      <c r="A447" s="80">
        <v>43724</v>
      </c>
      <c r="B447" s="7">
        <v>108.79734000000001</v>
      </c>
      <c r="C447" s="7">
        <v>5388300</v>
      </c>
      <c r="D447" s="78">
        <f t="shared" si="12"/>
        <v>4.344014069948221E-3</v>
      </c>
      <c r="E447" s="90"/>
    </row>
    <row r="448" spans="1:5" ht="15.75" customHeight="1" x14ac:dyDescent="0.3">
      <c r="A448" s="80">
        <v>43721</v>
      </c>
      <c r="B448" s="7">
        <v>108.326767</v>
      </c>
      <c r="C448" s="7">
        <v>24187700</v>
      </c>
      <c r="D448" s="78">
        <f t="shared" si="12"/>
        <v>-9.146265443780166E-3</v>
      </c>
      <c r="E448" s="90"/>
    </row>
    <row r="449" spans="1:5" ht="15.75" customHeight="1" x14ac:dyDescent="0.3">
      <c r="A449" s="80">
        <v>43720</v>
      </c>
      <c r="B449" s="7">
        <v>109.32669799999999</v>
      </c>
      <c r="C449" s="7">
        <v>8612500</v>
      </c>
      <c r="D449" s="78">
        <f t="shared" si="12"/>
        <v>-2.2367710811684871E-3</v>
      </c>
      <c r="E449" s="90"/>
    </row>
    <row r="450" spans="1:5" ht="15.75" customHeight="1" x14ac:dyDescent="0.3">
      <c r="A450" s="80">
        <v>43719</v>
      </c>
      <c r="B450" s="7">
        <v>109.57178500000001</v>
      </c>
      <c r="C450" s="7">
        <v>4737000</v>
      </c>
      <c r="D450" s="78">
        <f t="shared" ref="D450:D504" si="13">B450/B451-1</f>
        <v>-9.8309976682897648E-4</v>
      </c>
      <c r="E450" s="90"/>
    </row>
    <row r="451" spans="1:5" ht="15.75" customHeight="1" x14ac:dyDescent="0.3">
      <c r="A451" s="80">
        <v>43718</v>
      </c>
      <c r="B451" s="7">
        <v>109.67961099999999</v>
      </c>
      <c r="C451" s="7">
        <v>4797200</v>
      </c>
      <c r="D451" s="78">
        <f t="shared" si="13"/>
        <v>-7.276010198446925E-3</v>
      </c>
      <c r="E451" s="90"/>
    </row>
    <row r="452" spans="1:5" ht="15.75" customHeight="1" x14ac:dyDescent="0.3">
      <c r="A452" s="80">
        <v>43717</v>
      </c>
      <c r="B452" s="7">
        <v>110.48349</v>
      </c>
      <c r="C452" s="7">
        <v>4818700</v>
      </c>
      <c r="D452" s="78">
        <f t="shared" si="13"/>
        <v>-6.1729123011010634E-3</v>
      </c>
      <c r="E452" s="90"/>
    </row>
    <row r="453" spans="1:5" ht="15.75" customHeight="1" x14ac:dyDescent="0.3">
      <c r="A453" s="80">
        <v>43714</v>
      </c>
      <c r="B453" s="7">
        <v>111.169731</v>
      </c>
      <c r="C453" s="7">
        <v>3111000</v>
      </c>
      <c r="D453" s="78">
        <f t="shared" si="13"/>
        <v>6.175545305033836E-4</v>
      </c>
      <c r="E453" s="90"/>
    </row>
    <row r="454" spans="1:5" ht="15.75" customHeight="1" x14ac:dyDescent="0.3">
      <c r="A454" s="80">
        <v>43713</v>
      </c>
      <c r="B454" s="7">
        <v>111.10111999999999</v>
      </c>
      <c r="C454" s="7">
        <v>4597800</v>
      </c>
      <c r="D454" s="78">
        <f t="shared" si="13"/>
        <v>-8.0524083039408278E-3</v>
      </c>
      <c r="E454" s="90"/>
    </row>
    <row r="455" spans="1:5" ht="15.75" customHeight="1" x14ac:dyDescent="0.3">
      <c r="A455" s="80">
        <v>43712</v>
      </c>
      <c r="B455" s="7">
        <v>112.00301399999999</v>
      </c>
      <c r="C455" s="7">
        <v>3447000</v>
      </c>
      <c r="D455" s="78">
        <f t="shared" si="13"/>
        <v>1.5780510649054946E-3</v>
      </c>
      <c r="E455" s="90"/>
    </row>
    <row r="456" spans="1:5" ht="15.75" customHeight="1" x14ac:dyDescent="0.3">
      <c r="A456" s="80">
        <v>43711</v>
      </c>
      <c r="B456" s="7">
        <v>111.82654599999999</v>
      </c>
      <c r="C456" s="7">
        <v>11754000</v>
      </c>
      <c r="D456" s="78">
        <f t="shared" si="13"/>
        <v>2.1964131373177764E-3</v>
      </c>
      <c r="E456" s="90"/>
    </row>
    <row r="457" spans="1:5" ht="15.75" customHeight="1" x14ac:dyDescent="0.3">
      <c r="A457" s="80">
        <v>43707</v>
      </c>
      <c r="B457" s="7">
        <v>111.581467</v>
      </c>
      <c r="C457" s="7">
        <v>3651100</v>
      </c>
      <c r="D457" s="78">
        <f t="shared" si="13"/>
        <v>2.6290845037046928E-4</v>
      </c>
      <c r="E457" s="90"/>
    </row>
    <row r="458" spans="1:5" ht="15.75" customHeight="1" x14ac:dyDescent="0.3">
      <c r="A458" s="80">
        <v>43706</v>
      </c>
      <c r="B458" s="7">
        <v>111.552139</v>
      </c>
      <c r="C458" s="7">
        <v>4232400</v>
      </c>
      <c r="D458" s="78">
        <f t="shared" si="13"/>
        <v>-1.9262052254831463E-3</v>
      </c>
      <c r="E458" s="90"/>
    </row>
    <row r="459" spans="1:5" ht="15.75" customHeight="1" x14ac:dyDescent="0.3">
      <c r="A459" s="80">
        <v>43705</v>
      </c>
      <c r="B459" s="7">
        <v>111.767426</v>
      </c>
      <c r="C459" s="7">
        <v>2505400</v>
      </c>
      <c r="D459" s="78">
        <f t="shared" si="13"/>
        <v>3.5030520068746185E-4</v>
      </c>
      <c r="E459" s="90"/>
    </row>
    <row r="460" spans="1:5" ht="15.75" customHeight="1" x14ac:dyDescent="0.3">
      <c r="A460" s="80">
        <v>43704</v>
      </c>
      <c r="B460" s="7">
        <v>111.72828699999999</v>
      </c>
      <c r="C460" s="7">
        <v>3266900</v>
      </c>
      <c r="D460" s="78">
        <f t="shared" si="13"/>
        <v>4.310845453301404E-3</v>
      </c>
      <c r="E460" s="90"/>
    </row>
    <row r="461" spans="1:5" ht="15.75" customHeight="1" x14ac:dyDescent="0.3">
      <c r="A461" s="80">
        <v>43703</v>
      </c>
      <c r="B461" s="7">
        <v>111.248711</v>
      </c>
      <c r="C461" s="7">
        <v>7581600</v>
      </c>
      <c r="D461" s="78">
        <f t="shared" si="13"/>
        <v>-9.6678798857030568E-4</v>
      </c>
      <c r="E461" s="90"/>
    </row>
    <row r="462" spans="1:5" ht="15.75" customHeight="1" x14ac:dyDescent="0.3">
      <c r="A462" s="80">
        <v>43700</v>
      </c>
      <c r="B462" s="7">
        <v>111.356369</v>
      </c>
      <c r="C462" s="7">
        <v>8192600</v>
      </c>
      <c r="D462" s="78">
        <f t="shared" si="13"/>
        <v>6.7245534681603658E-3</v>
      </c>
      <c r="E462" s="90"/>
    </row>
    <row r="463" spans="1:5" ht="15.75" customHeight="1" x14ac:dyDescent="0.3">
      <c r="A463" s="80">
        <v>43699</v>
      </c>
      <c r="B463" s="7">
        <v>110.612549</v>
      </c>
      <c r="C463" s="7">
        <v>5860400</v>
      </c>
      <c r="D463" s="78">
        <f t="shared" si="13"/>
        <v>-2.207181234754052E-3</v>
      </c>
      <c r="E463" s="90"/>
    </row>
    <row r="464" spans="1:5" ht="15.75" customHeight="1" x14ac:dyDescent="0.3">
      <c r="A464" s="80">
        <v>43698</v>
      </c>
      <c r="B464" s="7">
        <v>110.857231</v>
      </c>
      <c r="C464" s="7">
        <v>4921700</v>
      </c>
      <c r="D464" s="78">
        <f t="shared" si="13"/>
        <v>-2.6416082763488502E-3</v>
      </c>
      <c r="E464" s="90"/>
    </row>
    <row r="465" spans="1:5" ht="15.75" customHeight="1" x14ac:dyDescent="0.3">
      <c r="A465" s="80">
        <v>43697</v>
      </c>
      <c r="B465" s="7">
        <v>111.150848</v>
      </c>
      <c r="C465" s="7">
        <v>3161800</v>
      </c>
      <c r="D465" s="78">
        <f t="shared" si="13"/>
        <v>4.4219621914238783E-3</v>
      </c>
      <c r="E465" s="90"/>
    </row>
    <row r="466" spans="1:5" ht="15.75" customHeight="1" x14ac:dyDescent="0.3">
      <c r="A466" s="80">
        <v>43696</v>
      </c>
      <c r="B466" s="7">
        <v>110.661507</v>
      </c>
      <c r="C466" s="7">
        <v>3691400</v>
      </c>
      <c r="D466" s="78">
        <f t="shared" si="13"/>
        <v>-4.7530802274831085E-3</v>
      </c>
      <c r="E466" s="90"/>
    </row>
    <row r="467" spans="1:5" ht="15.75" customHeight="1" x14ac:dyDescent="0.3">
      <c r="A467" s="80">
        <v>43693</v>
      </c>
      <c r="B467" s="7">
        <v>111.19000200000001</v>
      </c>
      <c r="C467" s="7">
        <v>4957800</v>
      </c>
      <c r="D467" s="78">
        <f t="shared" si="13"/>
        <v>-2.6335890612219082E-3</v>
      </c>
      <c r="E467" s="90"/>
    </row>
    <row r="468" spans="1:5" ht="15.75" customHeight="1" x14ac:dyDescent="0.3">
      <c r="A468" s="80">
        <v>43692</v>
      </c>
      <c r="B468" s="7">
        <v>111.483604</v>
      </c>
      <c r="C468" s="7">
        <v>5240200</v>
      </c>
      <c r="D468" s="78">
        <f t="shared" si="13"/>
        <v>6.3610106101577024E-3</v>
      </c>
      <c r="E468" s="90"/>
    </row>
    <row r="469" spans="1:5" ht="15.75" customHeight="1" x14ac:dyDescent="0.3">
      <c r="A469" s="80">
        <v>43691</v>
      </c>
      <c r="B469" s="7">
        <v>110.778938</v>
      </c>
      <c r="C469" s="7">
        <v>8124300</v>
      </c>
      <c r="D469" s="78">
        <f t="shared" si="13"/>
        <v>6.6702219422880571E-3</v>
      </c>
      <c r="E469" s="90"/>
    </row>
    <row r="470" spans="1:5" ht="15.75" customHeight="1" x14ac:dyDescent="0.3">
      <c r="A470" s="80">
        <v>43690</v>
      </c>
      <c r="B470" s="7">
        <v>110.04491400000001</v>
      </c>
      <c r="C470" s="7">
        <v>5888000</v>
      </c>
      <c r="D470" s="78">
        <f t="shared" si="13"/>
        <v>-3.5448459137483734E-3</v>
      </c>
      <c r="E470" s="90"/>
    </row>
    <row r="471" spans="1:5" ht="15.75" customHeight="1" x14ac:dyDescent="0.3">
      <c r="A471" s="80">
        <v>43689</v>
      </c>
      <c r="B471" s="7">
        <v>110.43639400000001</v>
      </c>
      <c r="C471" s="7">
        <v>4739900</v>
      </c>
      <c r="D471" s="78">
        <f t="shared" si="13"/>
        <v>6.3319518932105634E-3</v>
      </c>
      <c r="E471" s="90"/>
    </row>
    <row r="472" spans="1:5" ht="15.75" customHeight="1" x14ac:dyDescent="0.3">
      <c r="A472" s="80">
        <v>43686</v>
      </c>
      <c r="B472" s="7">
        <v>109.741516</v>
      </c>
      <c r="C472" s="7">
        <v>2869000</v>
      </c>
      <c r="D472" s="78">
        <f t="shared" si="13"/>
        <v>-1.5138311534262927E-3</v>
      </c>
      <c r="E472" s="90"/>
    </row>
    <row r="473" spans="1:5" ht="15.75" customHeight="1" x14ac:dyDescent="0.3">
      <c r="A473" s="80">
        <v>43685</v>
      </c>
      <c r="B473" s="7">
        <v>109.907898</v>
      </c>
      <c r="C473" s="7">
        <v>5178800</v>
      </c>
      <c r="D473" s="78">
        <f t="shared" si="13"/>
        <v>8.9073416176699283E-5</v>
      </c>
      <c r="E473" s="90"/>
    </row>
    <row r="474" spans="1:5" ht="15.75" customHeight="1" x14ac:dyDescent="0.3">
      <c r="A474" s="80">
        <v>43684</v>
      </c>
      <c r="B474" s="7">
        <v>109.89810900000001</v>
      </c>
      <c r="C474" s="7">
        <v>9665300</v>
      </c>
      <c r="D474" s="78">
        <f t="shared" si="13"/>
        <v>0</v>
      </c>
      <c r="E474" s="90"/>
    </row>
    <row r="475" spans="1:5" ht="15.75" customHeight="1" x14ac:dyDescent="0.3">
      <c r="A475" s="80">
        <v>43683</v>
      </c>
      <c r="B475" s="7">
        <v>109.89810900000001</v>
      </c>
      <c r="C475" s="7">
        <v>6462400</v>
      </c>
      <c r="D475" s="78">
        <f t="shared" si="13"/>
        <v>1.6055311158487129E-3</v>
      </c>
      <c r="E475" s="90"/>
    </row>
    <row r="476" spans="1:5" ht="15.75" customHeight="1" x14ac:dyDescent="0.3">
      <c r="A476" s="80">
        <v>43682</v>
      </c>
      <c r="B476" s="7">
        <v>109.721947</v>
      </c>
      <c r="C476" s="7">
        <v>7626200</v>
      </c>
      <c r="D476" s="78">
        <f t="shared" si="13"/>
        <v>8.6370599681728777E-3</v>
      </c>
      <c r="E476" s="90"/>
    </row>
    <row r="477" spans="1:5" ht="15.75" customHeight="1" x14ac:dyDescent="0.3">
      <c r="A477" s="80">
        <v>43679</v>
      </c>
      <c r="B477" s="7">
        <v>108.782387</v>
      </c>
      <c r="C477" s="7">
        <v>8503000</v>
      </c>
      <c r="D477" s="78">
        <f t="shared" si="13"/>
        <v>2.0734672492812578E-3</v>
      </c>
      <c r="E477" s="90"/>
    </row>
    <row r="478" spans="1:5" ht="15.75" customHeight="1" x14ac:dyDescent="0.3">
      <c r="A478" s="80">
        <v>43678</v>
      </c>
      <c r="B478" s="7">
        <v>108.55729700000001</v>
      </c>
      <c r="C478" s="7">
        <v>16938700</v>
      </c>
      <c r="D478" s="78">
        <f t="shared" si="13"/>
        <v>1.1342550604952928E-2</v>
      </c>
      <c r="E478" s="90"/>
    </row>
    <row r="479" spans="1:5" ht="15.75" customHeight="1" x14ac:dyDescent="0.3">
      <c r="A479" s="80">
        <v>43677</v>
      </c>
      <c r="B479" s="7">
        <v>107.33978999999999</v>
      </c>
      <c r="C479" s="7">
        <v>6669300</v>
      </c>
      <c r="D479" s="78">
        <f t="shared" si="13"/>
        <v>2.554979096211385E-3</v>
      </c>
      <c r="E479" s="90"/>
    </row>
    <row r="480" spans="1:5" ht="15.75" customHeight="1" x14ac:dyDescent="0.3">
      <c r="A480" s="80">
        <v>43676</v>
      </c>
      <c r="B480" s="7">
        <v>107.066238</v>
      </c>
      <c r="C480" s="7">
        <v>2514800</v>
      </c>
      <c r="D480" s="78">
        <f t="shared" si="13"/>
        <v>4.5647722645303368E-4</v>
      </c>
      <c r="E480" s="90"/>
    </row>
    <row r="481" spans="1:5" ht="15.75" customHeight="1" x14ac:dyDescent="0.3">
      <c r="A481" s="80">
        <v>43675</v>
      </c>
      <c r="B481" s="7">
        <v>107.017387</v>
      </c>
      <c r="C481" s="7">
        <v>2505600</v>
      </c>
      <c r="D481" s="78">
        <f t="shared" si="13"/>
        <v>9.1371380948501724E-4</v>
      </c>
      <c r="E481" s="90"/>
    </row>
    <row r="482" spans="1:5" ht="15.75" customHeight="1" x14ac:dyDescent="0.3">
      <c r="A482" s="80">
        <v>43672</v>
      </c>
      <c r="B482" s="7">
        <v>106.919693</v>
      </c>
      <c r="C482" s="7">
        <v>3004100</v>
      </c>
      <c r="D482" s="78">
        <f t="shared" si="13"/>
        <v>-1.826364477827136E-4</v>
      </c>
      <c r="E482" s="90"/>
    </row>
    <row r="483" spans="1:5" ht="15.75" customHeight="1" x14ac:dyDescent="0.3">
      <c r="A483" s="80">
        <v>43671</v>
      </c>
      <c r="B483" s="7">
        <v>106.939224</v>
      </c>
      <c r="C483" s="7">
        <v>3172000</v>
      </c>
      <c r="D483" s="78">
        <f t="shared" si="13"/>
        <v>-1.7327726031665103E-3</v>
      </c>
      <c r="E483" s="90"/>
    </row>
    <row r="484" spans="1:5" ht="15.75" customHeight="1" x14ac:dyDescent="0.3">
      <c r="A484" s="80">
        <v>43670</v>
      </c>
      <c r="B484" s="7">
        <v>107.124847</v>
      </c>
      <c r="C484" s="7">
        <v>2268500</v>
      </c>
      <c r="D484" s="78">
        <f t="shared" si="13"/>
        <v>1.4611303703540024E-3</v>
      </c>
      <c r="E484" s="90"/>
    </row>
    <row r="485" spans="1:5" ht="15.75" customHeight="1" x14ac:dyDescent="0.3">
      <c r="A485" s="80">
        <v>43669</v>
      </c>
      <c r="B485" s="7">
        <v>106.968552</v>
      </c>
      <c r="C485" s="7">
        <v>2329800</v>
      </c>
      <c r="D485" s="78">
        <f t="shared" si="13"/>
        <v>-1.6412430021308655E-3</v>
      </c>
      <c r="E485" s="90"/>
    </row>
    <row r="486" spans="1:5" ht="15.75" customHeight="1" x14ac:dyDescent="0.3">
      <c r="A486" s="80">
        <v>43668</v>
      </c>
      <c r="B486" s="7">
        <v>107.144402</v>
      </c>
      <c r="C486" s="7">
        <v>1629800</v>
      </c>
      <c r="D486" s="78">
        <f t="shared" si="13"/>
        <v>4.5586381383944108E-4</v>
      </c>
      <c r="E486" s="90"/>
    </row>
    <row r="487" spans="1:5" ht="15.75" customHeight="1" x14ac:dyDescent="0.3">
      <c r="A487" s="80">
        <v>43665</v>
      </c>
      <c r="B487" s="7">
        <v>107.095581</v>
      </c>
      <c r="C487" s="7">
        <v>1728100</v>
      </c>
      <c r="D487" s="78">
        <f t="shared" si="13"/>
        <v>-1.8208992041053307E-3</v>
      </c>
      <c r="E487" s="90"/>
    </row>
    <row r="488" spans="1:5" ht="15.75" customHeight="1" x14ac:dyDescent="0.3">
      <c r="A488" s="80">
        <v>43664</v>
      </c>
      <c r="B488" s="7">
        <v>107.290947</v>
      </c>
      <c r="C488" s="7">
        <v>2386700</v>
      </c>
      <c r="D488" s="78">
        <f t="shared" si="13"/>
        <v>2.4646640865302327E-3</v>
      </c>
      <c r="E488" s="90"/>
    </row>
    <row r="489" spans="1:5" ht="15.75" customHeight="1" x14ac:dyDescent="0.3">
      <c r="A489" s="80">
        <v>43663</v>
      </c>
      <c r="B489" s="7">
        <v>107.02716100000001</v>
      </c>
      <c r="C489" s="7">
        <v>2624400</v>
      </c>
      <c r="D489" s="78">
        <f t="shared" si="13"/>
        <v>4.6773038371854536E-3</v>
      </c>
      <c r="E489" s="90"/>
    </row>
    <row r="490" spans="1:5" ht="15.75" customHeight="1" x14ac:dyDescent="0.3">
      <c r="A490" s="80">
        <v>43662</v>
      </c>
      <c r="B490" s="7">
        <v>106.528893</v>
      </c>
      <c r="C490" s="7">
        <v>2766100</v>
      </c>
      <c r="D490" s="78">
        <f t="shared" si="13"/>
        <v>-2.1963429371318899E-3</v>
      </c>
      <c r="E490" s="90"/>
    </row>
    <row r="491" spans="1:5" ht="15.75" customHeight="1" x14ac:dyDescent="0.3">
      <c r="A491" s="80">
        <v>43661</v>
      </c>
      <c r="B491" s="7">
        <v>106.76338200000001</v>
      </c>
      <c r="C491" s="7">
        <v>1753200</v>
      </c>
      <c r="D491" s="78">
        <f t="shared" si="13"/>
        <v>2.1091777630832809E-3</v>
      </c>
      <c r="E491" s="90"/>
    </row>
    <row r="492" spans="1:5" ht="15.75" customHeight="1" x14ac:dyDescent="0.3">
      <c r="A492" s="80">
        <v>43658</v>
      </c>
      <c r="B492" s="7">
        <v>106.538673</v>
      </c>
      <c r="C492" s="7">
        <v>4141900</v>
      </c>
      <c r="D492" s="78">
        <f t="shared" si="13"/>
        <v>1.1016671904959807E-3</v>
      </c>
      <c r="E492" s="90"/>
    </row>
    <row r="493" spans="1:5" ht="15.75" customHeight="1" x14ac:dyDescent="0.3">
      <c r="A493" s="80">
        <v>43657</v>
      </c>
      <c r="B493" s="7">
        <v>106.421432</v>
      </c>
      <c r="C493" s="7">
        <v>4769800</v>
      </c>
      <c r="D493" s="78">
        <f t="shared" si="13"/>
        <v>-4.9328002069023436E-3</v>
      </c>
      <c r="E493" s="90"/>
    </row>
    <row r="494" spans="1:5" ht="15.75" customHeight="1" x14ac:dyDescent="0.3">
      <c r="A494" s="80">
        <v>43656</v>
      </c>
      <c r="B494" s="7">
        <v>106.94898999999999</v>
      </c>
      <c r="C494" s="7">
        <v>4343700</v>
      </c>
      <c r="D494" s="78">
        <f t="shared" si="13"/>
        <v>5.4824387015961484E-4</v>
      </c>
      <c r="E494" s="90"/>
    </row>
    <row r="495" spans="1:5" ht="15.75" customHeight="1" x14ac:dyDescent="0.3">
      <c r="A495" s="80">
        <v>43655</v>
      </c>
      <c r="B495" s="7">
        <v>106.890388</v>
      </c>
      <c r="C495" s="7">
        <v>2061800</v>
      </c>
      <c r="D495" s="78">
        <f t="shared" si="13"/>
        <v>-6.392650595632432E-4</v>
      </c>
      <c r="E495" s="90"/>
    </row>
    <row r="496" spans="1:5" ht="15.75" customHeight="1" x14ac:dyDescent="0.3">
      <c r="A496" s="80">
        <v>43654</v>
      </c>
      <c r="B496" s="7">
        <v>106.958763</v>
      </c>
      <c r="C496" s="7">
        <v>3254100</v>
      </c>
      <c r="D496" s="78">
        <f t="shared" si="13"/>
        <v>-1.0038178421847288E-3</v>
      </c>
      <c r="E496" s="90"/>
    </row>
    <row r="497" spans="1:5" ht="15.75" customHeight="1" x14ac:dyDescent="0.3">
      <c r="A497" s="80">
        <v>43651</v>
      </c>
      <c r="B497" s="7">
        <v>107.066238</v>
      </c>
      <c r="C497" s="7">
        <v>3664100</v>
      </c>
      <c r="D497" s="78">
        <f t="shared" si="13"/>
        <v>-6.3469440897709895E-3</v>
      </c>
      <c r="E497" s="90"/>
    </row>
    <row r="498" spans="1:5" ht="15.75" customHeight="1" x14ac:dyDescent="0.3">
      <c r="A498" s="80">
        <v>43649</v>
      </c>
      <c r="B498" s="7">
        <v>107.750122</v>
      </c>
      <c r="C498" s="7">
        <v>2607000</v>
      </c>
      <c r="D498" s="78">
        <f t="shared" si="13"/>
        <v>1.9076113351952362E-3</v>
      </c>
      <c r="E498" s="90"/>
    </row>
    <row r="499" spans="1:5" ht="15.75" customHeight="1" x14ac:dyDescent="0.3">
      <c r="A499" s="80">
        <v>43648</v>
      </c>
      <c r="B499" s="7">
        <v>107.544968</v>
      </c>
      <c r="C499" s="7">
        <v>3117100</v>
      </c>
      <c r="D499" s="78">
        <f t="shared" si="13"/>
        <v>3.5556272463421745E-3</v>
      </c>
      <c r="E499" s="90"/>
    </row>
    <row r="500" spans="1:5" ht="15.75" customHeight="1" x14ac:dyDescent="0.3">
      <c r="A500" s="80">
        <v>43647</v>
      </c>
      <c r="B500" s="7">
        <v>107.163933</v>
      </c>
      <c r="C500" s="7">
        <v>8183600</v>
      </c>
      <c r="D500" s="78">
        <f t="shared" si="13"/>
        <v>-1.2561939112023524E-3</v>
      </c>
      <c r="E500" s="90"/>
    </row>
    <row r="501" spans="1:5" ht="15.75" customHeight="1" x14ac:dyDescent="0.3">
      <c r="A501" s="80">
        <v>43644</v>
      </c>
      <c r="B501" s="7">
        <v>107.298721</v>
      </c>
      <c r="C501" s="7">
        <v>4341500</v>
      </c>
      <c r="D501" s="78">
        <f t="shared" si="13"/>
        <v>4.5420043232069496E-4</v>
      </c>
      <c r="E501" s="90"/>
    </row>
    <row r="502" spans="1:5" ht="15.75" customHeight="1" x14ac:dyDescent="0.3">
      <c r="A502" s="80">
        <v>43643</v>
      </c>
      <c r="B502" s="7">
        <v>107.25000799999999</v>
      </c>
      <c r="C502" s="7">
        <v>2538400</v>
      </c>
      <c r="D502" s="78">
        <f t="shared" si="13"/>
        <v>3.0100023984327429E-3</v>
      </c>
      <c r="E502" s="90"/>
    </row>
    <row r="503" spans="1:5" ht="15.75" customHeight="1" x14ac:dyDescent="0.3">
      <c r="A503" s="80">
        <v>43642</v>
      </c>
      <c r="B503" s="7">
        <v>106.92815400000001</v>
      </c>
      <c r="C503" s="7">
        <v>6675000</v>
      </c>
      <c r="D503" s="78">
        <f t="shared" si="13"/>
        <v>-4.0874565830331111E-3</v>
      </c>
      <c r="E503" s="90"/>
    </row>
    <row r="504" spans="1:5" ht="15.75" customHeight="1" x14ac:dyDescent="0.3">
      <c r="A504" s="80">
        <v>43641</v>
      </c>
      <c r="B504" s="7">
        <v>107.367012</v>
      </c>
      <c r="C504" s="7">
        <v>5251000</v>
      </c>
      <c r="D504" s="78">
        <f t="shared" si="13"/>
        <v>1.5465028501306932E-3</v>
      </c>
      <c r="E504" s="90"/>
    </row>
    <row r="505" spans="1:5" ht="15.75" customHeight="1" x14ac:dyDescent="0.3">
      <c r="A505" s="80">
        <v>43640</v>
      </c>
      <c r="B505" s="7">
        <v>107.20122499999999</v>
      </c>
      <c r="C505" s="7">
        <v>3046300</v>
      </c>
      <c r="D505" s="78"/>
      <c r="E505" s="90"/>
    </row>
    <row r="506" spans="1:5" ht="15.75" customHeight="1" x14ac:dyDescent="0.3">
      <c r="D506" s="77"/>
      <c r="E506" s="90"/>
    </row>
    <row r="507" spans="1:5" ht="15.75" customHeight="1" x14ac:dyDescent="0.3">
      <c r="D507" s="77"/>
      <c r="E507" s="90"/>
    </row>
    <row r="508" spans="1:5" ht="15.75" customHeight="1" x14ac:dyDescent="0.3">
      <c r="D508" s="77"/>
      <c r="E508" s="90"/>
    </row>
    <row r="509" spans="1:5" ht="15.75" customHeight="1" x14ac:dyDescent="0.3">
      <c r="D509" s="77"/>
      <c r="E509" s="90"/>
    </row>
    <row r="510" spans="1:5" ht="15.75" customHeight="1" x14ac:dyDescent="0.3">
      <c r="D510" s="77"/>
      <c r="E510" s="90"/>
    </row>
    <row r="511" spans="1:5" ht="15.75" customHeight="1" x14ac:dyDescent="0.3">
      <c r="D511" s="77"/>
      <c r="E511" s="90"/>
    </row>
    <row r="512" spans="1:5" ht="15.75" customHeight="1" x14ac:dyDescent="0.3">
      <c r="D512" s="77"/>
      <c r="E512" s="90"/>
    </row>
    <row r="513" spans="4:5" ht="15.75" customHeight="1" x14ac:dyDescent="0.3">
      <c r="D513" s="77"/>
      <c r="E513" s="90"/>
    </row>
    <row r="514" spans="4:5" ht="15.75" customHeight="1" x14ac:dyDescent="0.3">
      <c r="D514" s="77"/>
      <c r="E514" s="90"/>
    </row>
    <row r="515" spans="4:5" ht="15.75" customHeight="1" x14ac:dyDescent="0.3">
      <c r="D515" s="77"/>
      <c r="E515" s="90"/>
    </row>
    <row r="516" spans="4:5" ht="15.75" customHeight="1" x14ac:dyDescent="0.3">
      <c r="D516" s="77"/>
      <c r="E516" s="90"/>
    </row>
    <row r="517" spans="4:5" ht="15.75" customHeight="1" x14ac:dyDescent="0.3">
      <c r="D517" s="77"/>
      <c r="E517" s="90"/>
    </row>
    <row r="518" spans="4:5" ht="15.75" customHeight="1" x14ac:dyDescent="0.3">
      <c r="D518" s="77"/>
      <c r="E518" s="90"/>
    </row>
    <row r="519" spans="4:5" ht="15.75" customHeight="1" x14ac:dyDescent="0.3">
      <c r="D519" s="77"/>
      <c r="E519" s="90"/>
    </row>
    <row r="520" spans="4:5" ht="15.75" customHeight="1" x14ac:dyDescent="0.3">
      <c r="D520" s="77"/>
      <c r="E520" s="90"/>
    </row>
    <row r="521" spans="4:5" ht="15.75" customHeight="1" x14ac:dyDescent="0.3">
      <c r="D521" s="77"/>
      <c r="E521" s="90"/>
    </row>
    <row r="522" spans="4:5" ht="15.75" customHeight="1" x14ac:dyDescent="0.3">
      <c r="D522" s="77"/>
      <c r="E522" s="90"/>
    </row>
    <row r="523" spans="4:5" ht="15.75" customHeight="1" x14ac:dyDescent="0.3">
      <c r="D523" s="77"/>
      <c r="E523" s="90"/>
    </row>
    <row r="524" spans="4:5" ht="15.75" customHeight="1" x14ac:dyDescent="0.3">
      <c r="D524" s="77"/>
      <c r="E524" s="90"/>
    </row>
    <row r="525" spans="4:5" ht="15.75" customHeight="1" x14ac:dyDescent="0.3">
      <c r="D525" s="77"/>
      <c r="E525" s="90"/>
    </row>
    <row r="526" spans="4:5" ht="15.75" customHeight="1" x14ac:dyDescent="0.3">
      <c r="D526" s="77"/>
      <c r="E526" s="90"/>
    </row>
    <row r="527" spans="4:5" ht="15.75" customHeight="1" x14ac:dyDescent="0.3">
      <c r="D527" s="77"/>
      <c r="E527" s="90"/>
    </row>
    <row r="528" spans="4:5" ht="15.75" customHeight="1" x14ac:dyDescent="0.3">
      <c r="D528" s="77"/>
      <c r="E528" s="90"/>
    </row>
    <row r="529" spans="4:5" ht="15.75" customHeight="1" x14ac:dyDescent="0.3">
      <c r="D529" s="77"/>
      <c r="E529" s="90"/>
    </row>
    <row r="530" spans="4:5" ht="15.75" customHeight="1" x14ac:dyDescent="0.3">
      <c r="D530" s="77"/>
      <c r="E530" s="90"/>
    </row>
    <row r="531" spans="4:5" ht="15.75" customHeight="1" x14ac:dyDescent="0.3">
      <c r="D531" s="77"/>
      <c r="E531" s="90"/>
    </row>
    <row r="532" spans="4:5" ht="15.75" customHeight="1" x14ac:dyDescent="0.3">
      <c r="D532" s="77"/>
      <c r="E532" s="90"/>
    </row>
    <row r="533" spans="4:5" ht="15.75" customHeight="1" x14ac:dyDescent="0.3">
      <c r="D533" s="77"/>
      <c r="E533" s="90"/>
    </row>
    <row r="534" spans="4:5" ht="15.75" customHeight="1" x14ac:dyDescent="0.3">
      <c r="D534" s="77"/>
      <c r="E534" s="90"/>
    </row>
    <row r="535" spans="4:5" ht="15.75" customHeight="1" x14ac:dyDescent="0.3">
      <c r="D535" s="77"/>
      <c r="E535" s="90"/>
    </row>
    <row r="536" spans="4:5" ht="15.75" customHeight="1" x14ac:dyDescent="0.3">
      <c r="D536" s="77"/>
      <c r="E536" s="90"/>
    </row>
    <row r="537" spans="4:5" ht="15.75" customHeight="1" x14ac:dyDescent="0.3">
      <c r="D537" s="77"/>
      <c r="E537" s="90"/>
    </row>
    <row r="538" spans="4:5" ht="15.75" customHeight="1" x14ac:dyDescent="0.3">
      <c r="D538" s="77"/>
      <c r="E538" s="90"/>
    </row>
    <row r="539" spans="4:5" ht="15.75" customHeight="1" x14ac:dyDescent="0.3">
      <c r="D539" s="77"/>
      <c r="E539" s="90"/>
    </row>
    <row r="540" spans="4:5" ht="15.75" customHeight="1" x14ac:dyDescent="0.3">
      <c r="D540" s="77"/>
      <c r="E540" s="90"/>
    </row>
    <row r="541" spans="4:5" ht="15.75" customHeight="1" x14ac:dyDescent="0.3">
      <c r="D541" s="77"/>
      <c r="E541" s="90"/>
    </row>
    <row r="542" spans="4:5" ht="15.75" customHeight="1" x14ac:dyDescent="0.3">
      <c r="D542" s="77"/>
      <c r="E542" s="90"/>
    </row>
    <row r="543" spans="4:5" ht="15.75" customHeight="1" x14ac:dyDescent="0.3">
      <c r="D543" s="77"/>
      <c r="E543" s="90"/>
    </row>
    <row r="544" spans="4:5" ht="15.75" customHeight="1" x14ac:dyDescent="0.3">
      <c r="D544" s="77"/>
      <c r="E544" s="90"/>
    </row>
    <row r="545" spans="4:5" ht="15.75" customHeight="1" x14ac:dyDescent="0.3">
      <c r="D545" s="77"/>
      <c r="E545" s="90"/>
    </row>
    <row r="546" spans="4:5" ht="15.75" customHeight="1" x14ac:dyDescent="0.3">
      <c r="D546" s="77"/>
      <c r="E546" s="90"/>
    </row>
    <row r="547" spans="4:5" ht="15.75" customHeight="1" x14ac:dyDescent="0.3">
      <c r="D547" s="77"/>
      <c r="E547" s="90"/>
    </row>
    <row r="548" spans="4:5" ht="15.75" customHeight="1" x14ac:dyDescent="0.3">
      <c r="D548" s="77"/>
      <c r="E548" s="90"/>
    </row>
    <row r="549" spans="4:5" ht="15.75" customHeight="1" x14ac:dyDescent="0.3">
      <c r="D549" s="77"/>
      <c r="E549" s="90"/>
    </row>
    <row r="550" spans="4:5" ht="15.75" customHeight="1" x14ac:dyDescent="0.3">
      <c r="D550" s="77"/>
      <c r="E550" s="90"/>
    </row>
    <row r="551" spans="4:5" ht="15.75" customHeight="1" x14ac:dyDescent="0.3">
      <c r="D551" s="77"/>
      <c r="E551" s="90"/>
    </row>
    <row r="552" spans="4:5" ht="15.75" customHeight="1" x14ac:dyDescent="0.3">
      <c r="D552" s="77"/>
      <c r="E552" s="90"/>
    </row>
    <row r="553" spans="4:5" ht="15.75" customHeight="1" x14ac:dyDescent="0.3">
      <c r="D553" s="77"/>
      <c r="E553" s="90"/>
    </row>
    <row r="554" spans="4:5" ht="15.75" customHeight="1" x14ac:dyDescent="0.3">
      <c r="D554" s="77"/>
      <c r="E554" s="90"/>
    </row>
    <row r="555" spans="4:5" ht="15.75" customHeight="1" x14ac:dyDescent="0.3">
      <c r="D555" s="77"/>
      <c r="E555" s="90"/>
    </row>
    <row r="556" spans="4:5" ht="15.75" customHeight="1" x14ac:dyDescent="0.3">
      <c r="D556" s="77"/>
      <c r="E556" s="90"/>
    </row>
    <row r="557" spans="4:5" ht="15.75" customHeight="1" x14ac:dyDescent="0.3">
      <c r="D557" s="77"/>
      <c r="E557" s="90"/>
    </row>
    <row r="558" spans="4:5" ht="15.75" customHeight="1" x14ac:dyDescent="0.3">
      <c r="D558" s="77"/>
      <c r="E558" s="90"/>
    </row>
    <row r="559" spans="4:5" ht="15.75" customHeight="1" x14ac:dyDescent="0.3">
      <c r="D559" s="77"/>
      <c r="E559" s="90"/>
    </row>
    <row r="560" spans="4:5" ht="15.75" customHeight="1" x14ac:dyDescent="0.3">
      <c r="D560" s="77"/>
      <c r="E560" s="90"/>
    </row>
    <row r="561" spans="4:5" ht="15.75" customHeight="1" x14ac:dyDescent="0.3">
      <c r="D561" s="77"/>
      <c r="E561" s="90"/>
    </row>
    <row r="562" spans="4:5" ht="15.75" customHeight="1" x14ac:dyDescent="0.3">
      <c r="D562" s="77"/>
      <c r="E562" s="90"/>
    </row>
    <row r="563" spans="4:5" ht="15.75" customHeight="1" x14ac:dyDescent="0.3">
      <c r="D563" s="77"/>
      <c r="E563" s="90"/>
    </row>
    <row r="564" spans="4:5" ht="15.75" customHeight="1" x14ac:dyDescent="0.3">
      <c r="D564" s="77"/>
      <c r="E564" s="90"/>
    </row>
    <row r="565" spans="4:5" ht="15.75" customHeight="1" x14ac:dyDescent="0.3">
      <c r="D565" s="77"/>
      <c r="E565" s="90"/>
    </row>
    <row r="566" spans="4:5" ht="15.75" customHeight="1" x14ac:dyDescent="0.3">
      <c r="D566" s="77"/>
      <c r="E566" s="90"/>
    </row>
    <row r="567" spans="4:5" ht="15.75" customHeight="1" x14ac:dyDescent="0.3">
      <c r="D567" s="77"/>
      <c r="E567" s="90"/>
    </row>
    <row r="568" spans="4:5" ht="15.75" customHeight="1" x14ac:dyDescent="0.3">
      <c r="D568" s="77"/>
      <c r="E568" s="90"/>
    </row>
    <row r="569" spans="4:5" ht="15.75" customHeight="1" x14ac:dyDescent="0.3">
      <c r="D569" s="77"/>
      <c r="E569" s="90"/>
    </row>
    <row r="570" spans="4:5" ht="15.75" customHeight="1" x14ac:dyDescent="0.3">
      <c r="D570" s="77"/>
      <c r="E570" s="90"/>
    </row>
    <row r="571" spans="4:5" ht="15.75" customHeight="1" x14ac:dyDescent="0.3">
      <c r="D571" s="77"/>
      <c r="E571" s="90"/>
    </row>
    <row r="572" spans="4:5" ht="15.75" customHeight="1" x14ac:dyDescent="0.3">
      <c r="D572" s="77"/>
      <c r="E572" s="90"/>
    </row>
    <row r="573" spans="4:5" ht="15.75" customHeight="1" x14ac:dyDescent="0.3">
      <c r="D573" s="77"/>
      <c r="E573" s="90"/>
    </row>
    <row r="574" spans="4:5" ht="15.75" customHeight="1" x14ac:dyDescent="0.3">
      <c r="D574" s="77"/>
      <c r="E574" s="90"/>
    </row>
    <row r="575" spans="4:5" ht="15.75" customHeight="1" x14ac:dyDescent="0.3">
      <c r="D575" s="77"/>
      <c r="E575" s="90"/>
    </row>
    <row r="576" spans="4:5" ht="15.75" customHeight="1" x14ac:dyDescent="0.3">
      <c r="D576" s="77"/>
      <c r="E576" s="90"/>
    </row>
    <row r="577" spans="4:5" ht="15.75" customHeight="1" x14ac:dyDescent="0.3">
      <c r="D577" s="77"/>
      <c r="E577" s="90"/>
    </row>
    <row r="578" spans="4:5" ht="15.75" customHeight="1" x14ac:dyDescent="0.3">
      <c r="D578" s="77"/>
      <c r="E578" s="90"/>
    </row>
    <row r="579" spans="4:5" ht="15.75" customHeight="1" x14ac:dyDescent="0.3">
      <c r="D579" s="77"/>
      <c r="E579" s="90"/>
    </row>
    <row r="580" spans="4:5" ht="15.75" customHeight="1" x14ac:dyDescent="0.3">
      <c r="D580" s="77"/>
      <c r="E580" s="90"/>
    </row>
    <row r="581" spans="4:5" ht="15.75" customHeight="1" x14ac:dyDescent="0.3">
      <c r="D581" s="77"/>
      <c r="E581" s="90"/>
    </row>
    <row r="582" spans="4:5" ht="15.75" customHeight="1" x14ac:dyDescent="0.3">
      <c r="D582" s="77"/>
      <c r="E582" s="90"/>
    </row>
    <row r="583" spans="4:5" ht="15.75" customHeight="1" x14ac:dyDescent="0.3">
      <c r="D583" s="77"/>
      <c r="E583" s="90"/>
    </row>
    <row r="584" spans="4:5" ht="15.75" customHeight="1" x14ac:dyDescent="0.3">
      <c r="D584" s="77"/>
      <c r="E584" s="90"/>
    </row>
    <row r="585" spans="4:5" ht="15.75" customHeight="1" x14ac:dyDescent="0.3">
      <c r="D585" s="77"/>
      <c r="E585" s="90"/>
    </row>
    <row r="586" spans="4:5" ht="15.75" customHeight="1" x14ac:dyDescent="0.3">
      <c r="D586" s="77"/>
      <c r="E586" s="90"/>
    </row>
    <row r="587" spans="4:5" ht="15.75" customHeight="1" x14ac:dyDescent="0.3">
      <c r="D587" s="77"/>
      <c r="E587" s="90"/>
    </row>
    <row r="588" spans="4:5" ht="15.75" customHeight="1" x14ac:dyDescent="0.3">
      <c r="D588" s="77"/>
      <c r="E588" s="90"/>
    </row>
    <row r="589" spans="4:5" ht="15.75" customHeight="1" x14ac:dyDescent="0.3">
      <c r="D589" s="77"/>
      <c r="E589" s="90"/>
    </row>
    <row r="590" spans="4:5" ht="15.75" customHeight="1" x14ac:dyDescent="0.3">
      <c r="D590" s="77"/>
      <c r="E590" s="90"/>
    </row>
    <row r="591" spans="4:5" ht="15.75" customHeight="1" x14ac:dyDescent="0.3">
      <c r="D591" s="77"/>
      <c r="E591" s="90"/>
    </row>
    <row r="592" spans="4:5" ht="15.75" customHeight="1" x14ac:dyDescent="0.3">
      <c r="D592" s="77"/>
      <c r="E592" s="90"/>
    </row>
    <row r="593" spans="4:5" ht="15.75" customHeight="1" x14ac:dyDescent="0.3">
      <c r="D593" s="77"/>
      <c r="E593" s="90"/>
    </row>
    <row r="594" spans="4:5" ht="15.75" customHeight="1" x14ac:dyDescent="0.3">
      <c r="D594" s="77"/>
      <c r="E594" s="90"/>
    </row>
    <row r="595" spans="4:5" ht="15.75" customHeight="1" x14ac:dyDescent="0.3">
      <c r="D595" s="77"/>
      <c r="E595" s="90"/>
    </row>
    <row r="596" spans="4:5" ht="15.75" customHeight="1" x14ac:dyDescent="0.3">
      <c r="D596" s="77"/>
      <c r="E596" s="90"/>
    </row>
    <row r="597" spans="4:5" ht="15.75" customHeight="1" x14ac:dyDescent="0.3">
      <c r="D597" s="77"/>
      <c r="E597" s="90"/>
    </row>
    <row r="598" spans="4:5" ht="15.75" customHeight="1" x14ac:dyDescent="0.3">
      <c r="D598" s="77"/>
      <c r="E598" s="90"/>
    </row>
    <row r="599" spans="4:5" ht="15.75" customHeight="1" x14ac:dyDescent="0.3">
      <c r="D599" s="77"/>
      <c r="E599" s="90"/>
    </row>
    <row r="600" spans="4:5" ht="15.75" customHeight="1" x14ac:dyDescent="0.3">
      <c r="D600" s="77"/>
      <c r="E600" s="90"/>
    </row>
    <row r="601" spans="4:5" ht="15.75" customHeight="1" x14ac:dyDescent="0.3">
      <c r="D601" s="77"/>
      <c r="E601" s="90"/>
    </row>
    <row r="602" spans="4:5" ht="15.75" customHeight="1" x14ac:dyDescent="0.3">
      <c r="D602" s="77"/>
      <c r="E602" s="90"/>
    </row>
    <row r="603" spans="4:5" ht="15.75" customHeight="1" x14ac:dyDescent="0.3">
      <c r="D603" s="77"/>
      <c r="E603" s="90"/>
    </row>
    <row r="604" spans="4:5" ht="15.75" customHeight="1" x14ac:dyDescent="0.3">
      <c r="D604" s="77"/>
      <c r="E604" s="90"/>
    </row>
    <row r="605" spans="4:5" ht="15.75" customHeight="1" x14ac:dyDescent="0.3">
      <c r="D605" s="77"/>
      <c r="E605" s="90"/>
    </row>
    <row r="606" spans="4:5" ht="15.75" customHeight="1" x14ac:dyDescent="0.3">
      <c r="D606" s="77"/>
      <c r="E606" s="90"/>
    </row>
    <row r="607" spans="4:5" ht="15.75" customHeight="1" x14ac:dyDescent="0.3">
      <c r="D607" s="77"/>
      <c r="E607" s="90"/>
    </row>
    <row r="608" spans="4:5" ht="15.75" customHeight="1" x14ac:dyDescent="0.3">
      <c r="D608" s="77"/>
      <c r="E608" s="90"/>
    </row>
    <row r="609" spans="4:5" ht="15.75" customHeight="1" x14ac:dyDescent="0.3">
      <c r="D609" s="77"/>
      <c r="E609" s="90"/>
    </row>
    <row r="610" spans="4:5" ht="15.75" customHeight="1" x14ac:dyDescent="0.3">
      <c r="D610" s="77"/>
      <c r="E610" s="90"/>
    </row>
    <row r="611" spans="4:5" ht="15.75" customHeight="1" x14ac:dyDescent="0.3">
      <c r="D611" s="77"/>
      <c r="E611" s="90"/>
    </row>
    <row r="612" spans="4:5" ht="15.75" customHeight="1" x14ac:dyDescent="0.3">
      <c r="D612" s="77"/>
      <c r="E612" s="90"/>
    </row>
    <row r="613" spans="4:5" ht="15.75" customHeight="1" x14ac:dyDescent="0.3">
      <c r="D613" s="77"/>
      <c r="E613" s="90"/>
    </row>
    <row r="614" spans="4:5" ht="15.75" customHeight="1" x14ac:dyDescent="0.3">
      <c r="D614" s="77"/>
      <c r="E614" s="90"/>
    </row>
    <row r="615" spans="4:5" ht="15.75" customHeight="1" x14ac:dyDescent="0.3">
      <c r="D615" s="77"/>
      <c r="E615" s="90"/>
    </row>
    <row r="616" spans="4:5" ht="15.75" customHeight="1" x14ac:dyDescent="0.3">
      <c r="D616" s="77"/>
      <c r="E616" s="90"/>
    </row>
    <row r="617" spans="4:5" ht="15.75" customHeight="1" x14ac:dyDescent="0.3">
      <c r="D617" s="77"/>
      <c r="E617" s="90"/>
    </row>
    <row r="618" spans="4:5" ht="15.75" customHeight="1" x14ac:dyDescent="0.3">
      <c r="D618" s="77"/>
      <c r="E618" s="90"/>
    </row>
    <row r="619" spans="4:5" ht="15.75" customHeight="1" x14ac:dyDescent="0.3">
      <c r="D619" s="77"/>
      <c r="E619" s="90"/>
    </row>
    <row r="620" spans="4:5" ht="15.75" customHeight="1" x14ac:dyDescent="0.3">
      <c r="D620" s="77"/>
      <c r="E620" s="90"/>
    </row>
    <row r="621" spans="4:5" ht="15.75" customHeight="1" x14ac:dyDescent="0.3">
      <c r="D621" s="77"/>
      <c r="E621" s="90"/>
    </row>
    <row r="622" spans="4:5" ht="15.75" customHeight="1" x14ac:dyDescent="0.3">
      <c r="D622" s="77"/>
      <c r="E622" s="90"/>
    </row>
    <row r="623" spans="4:5" ht="15.75" customHeight="1" x14ac:dyDescent="0.3">
      <c r="D623" s="77"/>
      <c r="E623" s="90"/>
    </row>
    <row r="624" spans="4:5" ht="15.75" customHeight="1" x14ac:dyDescent="0.3">
      <c r="D624" s="77"/>
      <c r="E624" s="90"/>
    </row>
    <row r="625" spans="4:5" ht="15.75" customHeight="1" x14ac:dyDescent="0.3">
      <c r="D625" s="77"/>
      <c r="E625" s="90"/>
    </row>
    <row r="626" spans="4:5" ht="15.75" customHeight="1" x14ac:dyDescent="0.3">
      <c r="D626" s="77"/>
      <c r="E626" s="90"/>
    </row>
    <row r="627" spans="4:5" ht="15.75" customHeight="1" x14ac:dyDescent="0.3">
      <c r="D627" s="77"/>
      <c r="E627" s="90"/>
    </row>
    <row r="628" spans="4:5" ht="15.75" customHeight="1" x14ac:dyDescent="0.3">
      <c r="D628" s="77"/>
      <c r="E628" s="90"/>
    </row>
    <row r="629" spans="4:5" ht="15.75" customHeight="1" x14ac:dyDescent="0.3">
      <c r="D629" s="77"/>
      <c r="E629" s="90"/>
    </row>
    <row r="630" spans="4:5" ht="15.75" customHeight="1" x14ac:dyDescent="0.3">
      <c r="D630" s="77"/>
      <c r="E630" s="90"/>
    </row>
    <row r="631" spans="4:5" ht="15.75" customHeight="1" x14ac:dyDescent="0.3">
      <c r="D631" s="77"/>
      <c r="E631" s="90"/>
    </row>
    <row r="632" spans="4:5" ht="15.75" customHeight="1" x14ac:dyDescent="0.3">
      <c r="D632" s="77"/>
      <c r="E632" s="90"/>
    </row>
    <row r="633" spans="4:5" ht="15.75" customHeight="1" x14ac:dyDescent="0.3">
      <c r="D633" s="77"/>
      <c r="E633" s="90"/>
    </row>
    <row r="634" spans="4:5" ht="15.75" customHeight="1" x14ac:dyDescent="0.3">
      <c r="D634" s="77"/>
      <c r="E634" s="90"/>
    </row>
    <row r="635" spans="4:5" ht="15.75" customHeight="1" x14ac:dyDescent="0.3">
      <c r="D635" s="77"/>
      <c r="E635" s="90"/>
    </row>
    <row r="636" spans="4:5" ht="15.75" customHeight="1" x14ac:dyDescent="0.3">
      <c r="D636" s="77"/>
      <c r="E636" s="90"/>
    </row>
    <row r="637" spans="4:5" ht="15.75" customHeight="1" x14ac:dyDescent="0.3">
      <c r="D637" s="77"/>
      <c r="E637" s="90"/>
    </row>
    <row r="638" spans="4:5" ht="15.75" customHeight="1" x14ac:dyDescent="0.3">
      <c r="D638" s="77"/>
      <c r="E638" s="90"/>
    </row>
    <row r="639" spans="4:5" ht="15.75" customHeight="1" x14ac:dyDescent="0.3">
      <c r="D639" s="77"/>
      <c r="E639" s="90"/>
    </row>
    <row r="640" spans="4:5" ht="15.75" customHeight="1" x14ac:dyDescent="0.3">
      <c r="D640" s="77"/>
      <c r="E640" s="90"/>
    </row>
    <row r="641" spans="4:5" ht="15.75" customHeight="1" x14ac:dyDescent="0.3">
      <c r="D641" s="77"/>
      <c r="E641" s="90"/>
    </row>
    <row r="642" spans="4:5" ht="15.75" customHeight="1" x14ac:dyDescent="0.3">
      <c r="D642" s="77"/>
      <c r="E642" s="90"/>
    </row>
    <row r="643" spans="4:5" ht="15.75" customHeight="1" x14ac:dyDescent="0.3">
      <c r="D643" s="77"/>
      <c r="E643" s="90"/>
    </row>
    <row r="644" spans="4:5" ht="15.75" customHeight="1" x14ac:dyDescent="0.3">
      <c r="D644" s="77"/>
      <c r="E644" s="90"/>
    </row>
    <row r="645" spans="4:5" ht="15.75" customHeight="1" x14ac:dyDescent="0.3">
      <c r="D645" s="77"/>
      <c r="E645" s="90"/>
    </row>
    <row r="646" spans="4:5" ht="15.75" customHeight="1" x14ac:dyDescent="0.3">
      <c r="D646" s="77"/>
      <c r="E646" s="90"/>
    </row>
    <row r="647" spans="4:5" ht="15.75" customHeight="1" x14ac:dyDescent="0.3">
      <c r="D647" s="77"/>
      <c r="E647" s="90"/>
    </row>
    <row r="648" spans="4:5" ht="15.75" customHeight="1" x14ac:dyDescent="0.3">
      <c r="D648" s="77"/>
      <c r="E648" s="90"/>
    </row>
    <row r="649" spans="4:5" ht="15.75" customHeight="1" x14ac:dyDescent="0.3">
      <c r="D649" s="77"/>
      <c r="E649" s="90"/>
    </row>
    <row r="650" spans="4:5" ht="15.75" customHeight="1" x14ac:dyDescent="0.3">
      <c r="D650" s="77"/>
      <c r="E650" s="90"/>
    </row>
    <row r="651" spans="4:5" ht="15.75" customHeight="1" x14ac:dyDescent="0.3">
      <c r="D651" s="77"/>
      <c r="E651" s="90"/>
    </row>
    <row r="652" spans="4:5" ht="15.75" customHeight="1" x14ac:dyDescent="0.3">
      <c r="D652" s="77"/>
      <c r="E652" s="90"/>
    </row>
    <row r="653" spans="4:5" ht="15.75" customHeight="1" x14ac:dyDescent="0.3">
      <c r="D653" s="77"/>
      <c r="E653" s="90"/>
    </row>
    <row r="654" spans="4:5" ht="15.75" customHeight="1" x14ac:dyDescent="0.3">
      <c r="D654" s="77"/>
      <c r="E654" s="90"/>
    </row>
    <row r="655" spans="4:5" ht="15.75" customHeight="1" x14ac:dyDescent="0.3">
      <c r="D655" s="77"/>
      <c r="E655" s="90"/>
    </row>
    <row r="656" spans="4:5" ht="15.75" customHeight="1" x14ac:dyDescent="0.3">
      <c r="D656" s="77"/>
      <c r="E656" s="90"/>
    </row>
    <row r="657" spans="4:5" ht="15.75" customHeight="1" x14ac:dyDescent="0.3">
      <c r="D657" s="77"/>
      <c r="E657" s="90"/>
    </row>
    <row r="658" spans="4:5" ht="15.75" customHeight="1" x14ac:dyDescent="0.3">
      <c r="D658" s="77"/>
      <c r="E658" s="90"/>
    </row>
    <row r="659" spans="4:5" ht="15.75" customHeight="1" x14ac:dyDescent="0.3">
      <c r="D659" s="77"/>
      <c r="E659" s="90"/>
    </row>
    <row r="660" spans="4:5" ht="15.75" customHeight="1" x14ac:dyDescent="0.3">
      <c r="D660" s="77"/>
      <c r="E660" s="90"/>
    </row>
    <row r="661" spans="4:5" ht="15.75" customHeight="1" x14ac:dyDescent="0.3">
      <c r="D661" s="77"/>
      <c r="E661" s="90"/>
    </row>
    <row r="662" spans="4:5" ht="15.75" customHeight="1" x14ac:dyDescent="0.3">
      <c r="D662" s="77"/>
      <c r="E662" s="90"/>
    </row>
    <row r="663" spans="4:5" ht="15.75" customHeight="1" x14ac:dyDescent="0.3">
      <c r="D663" s="77"/>
      <c r="E663" s="90"/>
    </row>
    <row r="664" spans="4:5" ht="15.75" customHeight="1" x14ac:dyDescent="0.3">
      <c r="D664" s="77"/>
      <c r="E664" s="90"/>
    </row>
    <row r="665" spans="4:5" ht="15.75" customHeight="1" x14ac:dyDescent="0.3">
      <c r="D665" s="77"/>
      <c r="E665" s="90"/>
    </row>
    <row r="666" spans="4:5" ht="15.75" customHeight="1" x14ac:dyDescent="0.3">
      <c r="D666" s="77"/>
      <c r="E666" s="90"/>
    </row>
    <row r="667" spans="4:5" ht="15.75" customHeight="1" x14ac:dyDescent="0.3">
      <c r="D667" s="77"/>
      <c r="E667" s="90"/>
    </row>
    <row r="668" spans="4:5" ht="15.75" customHeight="1" x14ac:dyDescent="0.3">
      <c r="D668" s="77"/>
      <c r="E668" s="90"/>
    </row>
    <row r="669" spans="4:5" ht="15.75" customHeight="1" x14ac:dyDescent="0.3">
      <c r="D669" s="77"/>
      <c r="E669" s="90"/>
    </row>
    <row r="670" spans="4:5" ht="15.75" customHeight="1" x14ac:dyDescent="0.3">
      <c r="D670" s="77"/>
      <c r="E670" s="90"/>
    </row>
    <row r="671" spans="4:5" ht="15.75" customHeight="1" x14ac:dyDescent="0.3">
      <c r="D671" s="77"/>
      <c r="E671" s="90"/>
    </row>
    <row r="672" spans="4:5" ht="15.75" customHeight="1" x14ac:dyDescent="0.3">
      <c r="D672" s="77"/>
      <c r="E672" s="90"/>
    </row>
    <row r="673" spans="4:5" ht="15.75" customHeight="1" x14ac:dyDescent="0.3">
      <c r="D673" s="77"/>
      <c r="E673" s="90"/>
    </row>
    <row r="674" spans="4:5" ht="15.75" customHeight="1" x14ac:dyDescent="0.3">
      <c r="D674" s="77"/>
      <c r="E674" s="90"/>
    </row>
    <row r="675" spans="4:5" ht="15.75" customHeight="1" x14ac:dyDescent="0.3">
      <c r="D675" s="77"/>
      <c r="E675" s="90"/>
    </row>
    <row r="676" spans="4:5" ht="15.75" customHeight="1" x14ac:dyDescent="0.3">
      <c r="D676" s="77"/>
      <c r="E676" s="90"/>
    </row>
    <row r="677" spans="4:5" ht="15.75" customHeight="1" x14ac:dyDescent="0.3">
      <c r="D677" s="77"/>
      <c r="E677" s="90"/>
    </row>
    <row r="678" spans="4:5" ht="15.75" customHeight="1" x14ac:dyDescent="0.3">
      <c r="D678" s="77"/>
      <c r="E678" s="90"/>
    </row>
    <row r="679" spans="4:5" ht="15.75" customHeight="1" x14ac:dyDescent="0.3">
      <c r="D679" s="77"/>
      <c r="E679" s="90"/>
    </row>
    <row r="680" spans="4:5" ht="15.75" customHeight="1" x14ac:dyDescent="0.3">
      <c r="D680" s="77"/>
      <c r="E680" s="90"/>
    </row>
    <row r="681" spans="4:5" ht="15.75" customHeight="1" x14ac:dyDescent="0.3">
      <c r="D681" s="77"/>
      <c r="E681" s="90"/>
    </row>
    <row r="682" spans="4:5" ht="15.75" customHeight="1" x14ac:dyDescent="0.3">
      <c r="D682" s="77"/>
      <c r="E682" s="90"/>
    </row>
    <row r="683" spans="4:5" ht="15.75" customHeight="1" x14ac:dyDescent="0.3">
      <c r="D683" s="77"/>
      <c r="E683" s="90"/>
    </row>
    <row r="684" spans="4:5" ht="15.75" customHeight="1" x14ac:dyDescent="0.3">
      <c r="D684" s="77"/>
      <c r="E684" s="90"/>
    </row>
    <row r="685" spans="4:5" ht="15.75" customHeight="1" x14ac:dyDescent="0.3">
      <c r="D685" s="77"/>
      <c r="E685" s="90"/>
    </row>
    <row r="686" spans="4:5" ht="15.75" customHeight="1" x14ac:dyDescent="0.3">
      <c r="D686" s="77"/>
      <c r="E686" s="90"/>
    </row>
    <row r="687" spans="4:5" ht="15.75" customHeight="1" x14ac:dyDescent="0.3">
      <c r="D687" s="77"/>
      <c r="E687" s="90"/>
    </row>
    <row r="688" spans="4:5" ht="15.75" customHeight="1" x14ac:dyDescent="0.3">
      <c r="D688" s="77"/>
      <c r="E688" s="90"/>
    </row>
    <row r="689" spans="4:5" ht="15.75" customHeight="1" x14ac:dyDescent="0.3">
      <c r="D689" s="77"/>
      <c r="E689" s="90"/>
    </row>
    <row r="690" spans="4:5" ht="15.75" customHeight="1" x14ac:dyDescent="0.3">
      <c r="D690" s="77"/>
      <c r="E690" s="90"/>
    </row>
    <row r="691" spans="4:5" ht="15.75" customHeight="1" x14ac:dyDescent="0.3">
      <c r="D691" s="77"/>
      <c r="E691" s="90"/>
    </row>
    <row r="692" spans="4:5" ht="15.75" customHeight="1" x14ac:dyDescent="0.3">
      <c r="D692" s="77"/>
      <c r="E692" s="90"/>
    </row>
    <row r="693" spans="4:5" ht="15.75" customHeight="1" x14ac:dyDescent="0.3">
      <c r="D693" s="77"/>
      <c r="E693" s="90"/>
    </row>
    <row r="694" spans="4:5" ht="15.75" customHeight="1" x14ac:dyDescent="0.3">
      <c r="D694" s="77"/>
      <c r="E694" s="90"/>
    </row>
    <row r="695" spans="4:5" ht="15.75" customHeight="1" x14ac:dyDescent="0.3">
      <c r="D695" s="77"/>
      <c r="E695" s="90"/>
    </row>
    <row r="696" spans="4:5" ht="15.75" customHeight="1" x14ac:dyDescent="0.3">
      <c r="D696" s="77"/>
      <c r="E696" s="90"/>
    </row>
    <row r="697" spans="4:5" ht="15.75" customHeight="1" x14ac:dyDescent="0.3">
      <c r="D697" s="77"/>
      <c r="E697" s="90"/>
    </row>
    <row r="698" spans="4:5" ht="15.75" customHeight="1" x14ac:dyDescent="0.3">
      <c r="D698" s="77"/>
      <c r="E698" s="90"/>
    </row>
    <row r="699" spans="4:5" ht="15.75" customHeight="1" x14ac:dyDescent="0.3">
      <c r="D699" s="77"/>
      <c r="E699" s="90"/>
    </row>
    <row r="700" spans="4:5" ht="15.75" customHeight="1" x14ac:dyDescent="0.3">
      <c r="D700" s="77"/>
      <c r="E700" s="90"/>
    </row>
    <row r="701" spans="4:5" ht="15.75" customHeight="1" x14ac:dyDescent="0.3">
      <c r="D701" s="77"/>
      <c r="E701" s="90"/>
    </row>
    <row r="702" spans="4:5" ht="15.75" customHeight="1" x14ac:dyDescent="0.3">
      <c r="D702" s="77"/>
      <c r="E702" s="90"/>
    </row>
    <row r="703" spans="4:5" ht="15.75" customHeight="1" x14ac:dyDescent="0.3">
      <c r="D703" s="77"/>
      <c r="E703" s="90"/>
    </row>
    <row r="704" spans="4:5" ht="15.75" customHeight="1" x14ac:dyDescent="0.3">
      <c r="D704" s="77"/>
      <c r="E704" s="90"/>
    </row>
    <row r="705" spans="4:5" ht="15.75" customHeight="1" x14ac:dyDescent="0.3">
      <c r="D705" s="77"/>
      <c r="E705" s="90"/>
    </row>
    <row r="706" spans="4:5" ht="15.75" customHeight="1" x14ac:dyDescent="0.3">
      <c r="D706" s="77"/>
      <c r="E706" s="90"/>
    </row>
    <row r="707" spans="4:5" ht="15.75" customHeight="1" x14ac:dyDescent="0.3">
      <c r="D707" s="77"/>
      <c r="E707" s="90"/>
    </row>
    <row r="708" spans="4:5" ht="15.75" customHeight="1" x14ac:dyDescent="0.3">
      <c r="D708" s="77"/>
      <c r="E708" s="90"/>
    </row>
    <row r="709" spans="4:5" ht="15.75" customHeight="1" x14ac:dyDescent="0.3">
      <c r="D709" s="77"/>
      <c r="E709" s="90"/>
    </row>
    <row r="710" spans="4:5" ht="15.75" customHeight="1" x14ac:dyDescent="0.3">
      <c r="D710" s="77"/>
      <c r="E710" s="90"/>
    </row>
    <row r="711" spans="4:5" ht="15.75" customHeight="1" x14ac:dyDescent="0.3">
      <c r="D711" s="77"/>
      <c r="E711" s="90"/>
    </row>
    <row r="712" spans="4:5" ht="15.75" customHeight="1" x14ac:dyDescent="0.3">
      <c r="D712" s="77"/>
      <c r="E712" s="90"/>
    </row>
    <row r="713" spans="4:5" ht="15.75" customHeight="1" x14ac:dyDescent="0.3">
      <c r="D713" s="77"/>
      <c r="E713" s="90"/>
    </row>
    <row r="714" spans="4:5" ht="15.75" customHeight="1" x14ac:dyDescent="0.3">
      <c r="D714" s="77"/>
      <c r="E714" s="90"/>
    </row>
    <row r="715" spans="4:5" ht="15.75" customHeight="1" x14ac:dyDescent="0.3">
      <c r="D715" s="77"/>
      <c r="E715" s="90"/>
    </row>
    <row r="716" spans="4:5" ht="15.75" customHeight="1" x14ac:dyDescent="0.3">
      <c r="D716" s="77"/>
      <c r="E716" s="90"/>
    </row>
    <row r="717" spans="4:5" ht="15.75" customHeight="1" x14ac:dyDescent="0.3">
      <c r="D717" s="77"/>
      <c r="E717" s="90"/>
    </row>
    <row r="718" spans="4:5" ht="15.75" customHeight="1" x14ac:dyDescent="0.3">
      <c r="D718" s="77"/>
      <c r="E718" s="90"/>
    </row>
    <row r="719" spans="4:5" ht="15.75" customHeight="1" x14ac:dyDescent="0.3">
      <c r="D719" s="77"/>
      <c r="E719" s="90"/>
    </row>
    <row r="720" spans="4:5" ht="15.75" customHeight="1" x14ac:dyDescent="0.3">
      <c r="D720" s="77"/>
      <c r="E720" s="90"/>
    </row>
    <row r="721" spans="4:5" ht="15.75" customHeight="1" x14ac:dyDescent="0.3">
      <c r="D721" s="77"/>
      <c r="E721" s="90"/>
    </row>
    <row r="722" spans="4:5" ht="15.75" customHeight="1" x14ac:dyDescent="0.3">
      <c r="D722" s="77"/>
      <c r="E722" s="90"/>
    </row>
    <row r="723" spans="4:5" ht="15.75" customHeight="1" x14ac:dyDescent="0.3">
      <c r="D723" s="77"/>
      <c r="E723" s="90"/>
    </row>
    <row r="724" spans="4:5" ht="15.75" customHeight="1" x14ac:dyDescent="0.3">
      <c r="D724" s="77"/>
      <c r="E724" s="90"/>
    </row>
    <row r="725" spans="4:5" ht="15.75" customHeight="1" x14ac:dyDescent="0.3">
      <c r="D725" s="77"/>
      <c r="E725" s="90"/>
    </row>
    <row r="726" spans="4:5" ht="15.75" customHeight="1" x14ac:dyDescent="0.3">
      <c r="D726" s="77"/>
      <c r="E726" s="90"/>
    </row>
    <row r="727" spans="4:5" ht="15.75" customHeight="1" x14ac:dyDescent="0.3">
      <c r="D727" s="77"/>
      <c r="E727" s="90"/>
    </row>
    <row r="728" spans="4:5" ht="15.75" customHeight="1" x14ac:dyDescent="0.3">
      <c r="D728" s="77"/>
      <c r="E728" s="90"/>
    </row>
    <row r="729" spans="4:5" ht="15.75" customHeight="1" x14ac:dyDescent="0.3">
      <c r="D729" s="77"/>
      <c r="E729" s="90"/>
    </row>
    <row r="730" spans="4:5" ht="15.75" customHeight="1" x14ac:dyDescent="0.3">
      <c r="D730" s="77"/>
      <c r="E730" s="90"/>
    </row>
    <row r="731" spans="4:5" ht="15.75" customHeight="1" x14ac:dyDescent="0.3">
      <c r="D731" s="77"/>
      <c r="E731" s="90"/>
    </row>
    <row r="732" spans="4:5" ht="15.75" customHeight="1" x14ac:dyDescent="0.3">
      <c r="D732" s="77"/>
      <c r="E732" s="90"/>
    </row>
    <row r="733" spans="4:5" ht="15.75" customHeight="1" x14ac:dyDescent="0.3">
      <c r="D733" s="77"/>
      <c r="E733" s="90"/>
    </row>
    <row r="734" spans="4:5" ht="15.75" customHeight="1" x14ac:dyDescent="0.3">
      <c r="D734" s="77"/>
      <c r="E734" s="90"/>
    </row>
    <row r="735" spans="4:5" ht="15.75" customHeight="1" x14ac:dyDescent="0.3">
      <c r="D735" s="77"/>
      <c r="E735" s="90"/>
    </row>
    <row r="736" spans="4:5" ht="15.75" customHeight="1" x14ac:dyDescent="0.3">
      <c r="D736" s="77"/>
      <c r="E736" s="90"/>
    </row>
    <row r="737" spans="4:5" ht="15.75" customHeight="1" x14ac:dyDescent="0.3">
      <c r="D737" s="77"/>
      <c r="E737" s="90"/>
    </row>
    <row r="738" spans="4:5" ht="15.75" customHeight="1" x14ac:dyDescent="0.3">
      <c r="D738" s="77"/>
      <c r="E738" s="90"/>
    </row>
    <row r="739" spans="4:5" ht="15.75" customHeight="1" x14ac:dyDescent="0.3">
      <c r="D739" s="77"/>
      <c r="E739" s="90"/>
    </row>
    <row r="740" spans="4:5" ht="15.75" customHeight="1" x14ac:dyDescent="0.3">
      <c r="D740" s="77"/>
      <c r="E740" s="90"/>
    </row>
    <row r="741" spans="4:5" ht="15.75" customHeight="1" x14ac:dyDescent="0.3">
      <c r="D741" s="77"/>
      <c r="E741" s="90"/>
    </row>
    <row r="742" spans="4:5" ht="15.75" customHeight="1" x14ac:dyDescent="0.3">
      <c r="D742" s="77"/>
      <c r="E742" s="90"/>
    </row>
    <row r="743" spans="4:5" ht="15.75" customHeight="1" x14ac:dyDescent="0.3">
      <c r="D743" s="77"/>
      <c r="E743" s="90"/>
    </row>
    <row r="744" spans="4:5" ht="15.75" customHeight="1" x14ac:dyDescent="0.3">
      <c r="D744" s="77"/>
      <c r="E744" s="90"/>
    </row>
    <row r="745" spans="4:5" ht="15.75" customHeight="1" x14ac:dyDescent="0.3">
      <c r="D745" s="77"/>
      <c r="E745" s="90"/>
    </row>
    <row r="746" spans="4:5" ht="15.75" customHeight="1" x14ac:dyDescent="0.3">
      <c r="D746" s="77"/>
      <c r="E746" s="90"/>
    </row>
    <row r="747" spans="4:5" ht="15.75" customHeight="1" x14ac:dyDescent="0.3">
      <c r="D747" s="77"/>
      <c r="E747" s="90"/>
    </row>
    <row r="748" spans="4:5" ht="15.75" customHeight="1" x14ac:dyDescent="0.3">
      <c r="D748" s="77"/>
      <c r="E748" s="90"/>
    </row>
    <row r="749" spans="4:5" ht="15.75" customHeight="1" x14ac:dyDescent="0.3">
      <c r="D749" s="77"/>
      <c r="E749" s="90"/>
    </row>
    <row r="750" spans="4:5" ht="15.75" customHeight="1" x14ac:dyDescent="0.3">
      <c r="D750" s="77"/>
      <c r="E750" s="90"/>
    </row>
    <row r="751" spans="4:5" ht="15.75" customHeight="1" x14ac:dyDescent="0.3">
      <c r="D751" s="77"/>
      <c r="E751" s="90"/>
    </row>
    <row r="752" spans="4:5" ht="15.75" customHeight="1" x14ac:dyDescent="0.3">
      <c r="D752" s="77"/>
      <c r="E752" s="90"/>
    </row>
    <row r="753" spans="4:5" ht="15.75" customHeight="1" x14ac:dyDescent="0.3">
      <c r="D753" s="77"/>
      <c r="E753" s="90"/>
    </row>
    <row r="754" spans="4:5" ht="15.75" customHeight="1" x14ac:dyDescent="0.3">
      <c r="D754" s="77"/>
      <c r="E754" s="90"/>
    </row>
    <row r="755" spans="4:5" ht="15.75" customHeight="1" x14ac:dyDescent="0.3">
      <c r="D755" s="77"/>
      <c r="E755" s="90"/>
    </row>
    <row r="756" spans="4:5" ht="15.75" customHeight="1" x14ac:dyDescent="0.3">
      <c r="D756" s="77"/>
      <c r="E756" s="90"/>
    </row>
    <row r="757" spans="4:5" ht="15.75" customHeight="1" x14ac:dyDescent="0.3">
      <c r="D757" s="77"/>
      <c r="E757" s="90"/>
    </row>
    <row r="758" spans="4:5" ht="15.75" customHeight="1" x14ac:dyDescent="0.3">
      <c r="D758" s="77"/>
      <c r="E758" s="90"/>
    </row>
    <row r="759" spans="4:5" ht="15.75" customHeight="1" x14ac:dyDescent="0.3">
      <c r="D759" s="77"/>
      <c r="E759" s="90"/>
    </row>
    <row r="760" spans="4:5" ht="15.75" customHeight="1" x14ac:dyDescent="0.3">
      <c r="D760" s="77"/>
      <c r="E760" s="90"/>
    </row>
    <row r="761" spans="4:5" ht="15.75" customHeight="1" x14ac:dyDescent="0.3">
      <c r="D761" s="77"/>
      <c r="E761" s="90"/>
    </row>
    <row r="762" spans="4:5" ht="15.75" customHeight="1" x14ac:dyDescent="0.3">
      <c r="D762" s="77"/>
      <c r="E762" s="90"/>
    </row>
    <row r="763" spans="4:5" ht="15.75" customHeight="1" x14ac:dyDescent="0.3">
      <c r="D763" s="77"/>
      <c r="E763" s="90"/>
    </row>
    <row r="764" spans="4:5" ht="15.75" customHeight="1" x14ac:dyDescent="0.3">
      <c r="D764" s="77"/>
      <c r="E764" s="90"/>
    </row>
    <row r="765" spans="4:5" ht="15.75" customHeight="1" x14ac:dyDescent="0.3">
      <c r="D765" s="77"/>
      <c r="E765" s="90"/>
    </row>
    <row r="766" spans="4:5" ht="15.75" customHeight="1" x14ac:dyDescent="0.3">
      <c r="D766" s="77"/>
      <c r="E766" s="90"/>
    </row>
    <row r="767" spans="4:5" ht="15.75" customHeight="1" x14ac:dyDescent="0.3">
      <c r="D767" s="77"/>
      <c r="E767" s="90"/>
    </row>
    <row r="768" spans="4:5" ht="15.75" customHeight="1" x14ac:dyDescent="0.3">
      <c r="D768" s="77"/>
      <c r="E768" s="90"/>
    </row>
    <row r="769" spans="4:5" ht="15.75" customHeight="1" x14ac:dyDescent="0.3">
      <c r="D769" s="77"/>
      <c r="E769" s="90"/>
    </row>
    <row r="770" spans="4:5" ht="15.75" customHeight="1" x14ac:dyDescent="0.3">
      <c r="D770" s="77"/>
      <c r="E770" s="90"/>
    </row>
    <row r="771" spans="4:5" ht="15.75" customHeight="1" x14ac:dyDescent="0.3">
      <c r="D771" s="77"/>
      <c r="E771" s="90"/>
    </row>
    <row r="772" spans="4:5" ht="15.75" customHeight="1" x14ac:dyDescent="0.3">
      <c r="D772" s="77"/>
      <c r="E772" s="90"/>
    </row>
    <row r="773" spans="4:5" ht="15.75" customHeight="1" x14ac:dyDescent="0.3">
      <c r="D773" s="77"/>
      <c r="E773" s="90"/>
    </row>
    <row r="774" spans="4:5" ht="15.75" customHeight="1" x14ac:dyDescent="0.3">
      <c r="D774" s="77"/>
      <c r="E774" s="90"/>
    </row>
    <row r="775" spans="4:5" ht="15.75" customHeight="1" x14ac:dyDescent="0.3">
      <c r="D775" s="77"/>
      <c r="E775" s="90"/>
    </row>
    <row r="776" spans="4:5" ht="15.75" customHeight="1" x14ac:dyDescent="0.3">
      <c r="D776" s="77"/>
      <c r="E776" s="90"/>
    </row>
    <row r="777" spans="4:5" ht="15.75" customHeight="1" x14ac:dyDescent="0.3">
      <c r="D777" s="77"/>
      <c r="E777" s="90"/>
    </row>
    <row r="778" spans="4:5" ht="15.75" customHeight="1" x14ac:dyDescent="0.3">
      <c r="D778" s="77"/>
      <c r="E778" s="90"/>
    </row>
    <row r="779" spans="4:5" ht="15.75" customHeight="1" x14ac:dyDescent="0.3">
      <c r="D779" s="77"/>
      <c r="E779" s="90"/>
    </row>
    <row r="780" spans="4:5" ht="15.75" customHeight="1" x14ac:dyDescent="0.3">
      <c r="D780" s="77"/>
      <c r="E780" s="90"/>
    </row>
    <row r="781" spans="4:5" ht="15.75" customHeight="1" x14ac:dyDescent="0.3">
      <c r="D781" s="77"/>
      <c r="E781" s="90"/>
    </row>
    <row r="782" spans="4:5" ht="15.75" customHeight="1" x14ac:dyDescent="0.3">
      <c r="D782" s="77"/>
      <c r="E782" s="90"/>
    </row>
    <row r="783" spans="4:5" ht="15.75" customHeight="1" x14ac:dyDescent="0.3">
      <c r="D783" s="77"/>
      <c r="E783" s="90"/>
    </row>
    <row r="784" spans="4:5" ht="15.75" customHeight="1" x14ac:dyDescent="0.3">
      <c r="D784" s="77"/>
      <c r="E784" s="90"/>
    </row>
    <row r="785" spans="4:5" ht="15.75" customHeight="1" x14ac:dyDescent="0.3">
      <c r="D785" s="77"/>
      <c r="E785" s="90"/>
    </row>
    <row r="786" spans="4:5" ht="15.75" customHeight="1" x14ac:dyDescent="0.3">
      <c r="D786" s="77"/>
      <c r="E786" s="90"/>
    </row>
    <row r="787" spans="4:5" ht="15.75" customHeight="1" x14ac:dyDescent="0.3">
      <c r="D787" s="77"/>
      <c r="E787" s="90"/>
    </row>
    <row r="788" spans="4:5" ht="15.75" customHeight="1" x14ac:dyDescent="0.3">
      <c r="D788" s="77"/>
      <c r="E788" s="90"/>
    </row>
    <row r="789" spans="4:5" ht="15.75" customHeight="1" x14ac:dyDescent="0.3">
      <c r="D789" s="77"/>
      <c r="E789" s="90"/>
    </row>
    <row r="790" spans="4:5" ht="15.75" customHeight="1" x14ac:dyDescent="0.3">
      <c r="D790" s="77"/>
      <c r="E790" s="90"/>
    </row>
    <row r="791" spans="4:5" ht="15.75" customHeight="1" x14ac:dyDescent="0.3">
      <c r="D791" s="77"/>
      <c r="E791" s="90"/>
    </row>
    <row r="792" spans="4:5" ht="15.75" customHeight="1" x14ac:dyDescent="0.3">
      <c r="D792" s="77"/>
      <c r="E792" s="90"/>
    </row>
    <row r="793" spans="4:5" ht="15.75" customHeight="1" x14ac:dyDescent="0.3">
      <c r="D793" s="77"/>
      <c r="E793" s="90"/>
    </row>
    <row r="794" spans="4:5" ht="15.75" customHeight="1" x14ac:dyDescent="0.3">
      <c r="D794" s="77"/>
      <c r="E794" s="90"/>
    </row>
    <row r="795" spans="4:5" ht="15.75" customHeight="1" x14ac:dyDescent="0.3">
      <c r="D795" s="77"/>
      <c r="E795" s="90"/>
    </row>
    <row r="796" spans="4:5" ht="15.75" customHeight="1" x14ac:dyDescent="0.3">
      <c r="D796" s="77"/>
      <c r="E796" s="90"/>
    </row>
    <row r="797" spans="4:5" ht="15.75" customHeight="1" x14ac:dyDescent="0.3">
      <c r="D797" s="77"/>
      <c r="E797" s="90"/>
    </row>
    <row r="798" spans="4:5" ht="15.75" customHeight="1" x14ac:dyDescent="0.3">
      <c r="D798" s="77"/>
      <c r="E798" s="90"/>
    </row>
    <row r="799" spans="4:5" ht="15.75" customHeight="1" x14ac:dyDescent="0.3">
      <c r="D799" s="77"/>
      <c r="E799" s="90"/>
    </row>
    <row r="800" spans="4:5" ht="15.75" customHeight="1" x14ac:dyDescent="0.3">
      <c r="D800" s="77"/>
      <c r="E800" s="90"/>
    </row>
    <row r="801" spans="4:5" ht="15.75" customHeight="1" x14ac:dyDescent="0.3">
      <c r="D801" s="77"/>
      <c r="E801" s="90"/>
    </row>
    <row r="802" spans="4:5" ht="15.75" customHeight="1" x14ac:dyDescent="0.3">
      <c r="D802" s="77"/>
      <c r="E802" s="90"/>
    </row>
    <row r="803" spans="4:5" ht="15.75" customHeight="1" x14ac:dyDescent="0.3">
      <c r="D803" s="77"/>
      <c r="E803" s="90"/>
    </row>
    <row r="804" spans="4:5" ht="15.75" customHeight="1" x14ac:dyDescent="0.3">
      <c r="D804" s="77"/>
      <c r="E804" s="90"/>
    </row>
    <row r="805" spans="4:5" ht="15.75" customHeight="1" x14ac:dyDescent="0.3">
      <c r="D805" s="77"/>
      <c r="E805" s="90"/>
    </row>
    <row r="806" spans="4:5" ht="15.75" customHeight="1" x14ac:dyDescent="0.3">
      <c r="D806" s="77"/>
      <c r="E806" s="90"/>
    </row>
    <row r="807" spans="4:5" ht="15.75" customHeight="1" x14ac:dyDescent="0.3">
      <c r="D807" s="77"/>
      <c r="E807" s="90"/>
    </row>
    <row r="808" spans="4:5" ht="15.75" customHeight="1" x14ac:dyDescent="0.3">
      <c r="D808" s="77"/>
      <c r="E808" s="90"/>
    </row>
    <row r="809" spans="4:5" ht="15.75" customHeight="1" x14ac:dyDescent="0.3">
      <c r="D809" s="77"/>
      <c r="E809" s="90"/>
    </row>
    <row r="810" spans="4:5" ht="15.75" customHeight="1" x14ac:dyDescent="0.3">
      <c r="D810" s="77"/>
      <c r="E810" s="90"/>
    </row>
    <row r="811" spans="4:5" ht="15.75" customHeight="1" x14ac:dyDescent="0.3">
      <c r="D811" s="77"/>
      <c r="E811" s="90"/>
    </row>
    <row r="812" spans="4:5" ht="15.75" customHeight="1" x14ac:dyDescent="0.3">
      <c r="D812" s="77"/>
      <c r="E812" s="90"/>
    </row>
    <row r="813" spans="4:5" ht="15.75" customHeight="1" x14ac:dyDescent="0.3">
      <c r="D813" s="77"/>
      <c r="E813" s="90"/>
    </row>
    <row r="814" spans="4:5" ht="15.75" customHeight="1" x14ac:dyDescent="0.3">
      <c r="D814" s="77"/>
      <c r="E814" s="90"/>
    </row>
    <row r="815" spans="4:5" ht="15.75" customHeight="1" x14ac:dyDescent="0.3">
      <c r="D815" s="77"/>
      <c r="E815" s="90"/>
    </row>
    <row r="816" spans="4:5" ht="15.75" customHeight="1" x14ac:dyDescent="0.3">
      <c r="D816" s="77"/>
      <c r="E816" s="90"/>
    </row>
    <row r="817" spans="4:5" ht="15.75" customHeight="1" x14ac:dyDescent="0.3">
      <c r="D817" s="77"/>
      <c r="E817" s="90"/>
    </row>
    <row r="818" spans="4:5" ht="15.75" customHeight="1" x14ac:dyDescent="0.3">
      <c r="D818" s="77"/>
      <c r="E818" s="90"/>
    </row>
    <row r="819" spans="4:5" ht="15.75" customHeight="1" x14ac:dyDescent="0.3">
      <c r="D819" s="77"/>
      <c r="E819" s="90"/>
    </row>
    <row r="820" spans="4:5" ht="15.75" customHeight="1" x14ac:dyDescent="0.3">
      <c r="D820" s="77"/>
      <c r="E820" s="90"/>
    </row>
    <row r="821" spans="4:5" ht="15.75" customHeight="1" x14ac:dyDescent="0.3">
      <c r="D821" s="77"/>
      <c r="E821" s="90"/>
    </row>
    <row r="822" spans="4:5" ht="15.75" customHeight="1" x14ac:dyDescent="0.3">
      <c r="D822" s="77"/>
      <c r="E822" s="90"/>
    </row>
    <row r="823" spans="4:5" ht="15.75" customHeight="1" x14ac:dyDescent="0.3">
      <c r="D823" s="77"/>
      <c r="E823" s="90"/>
    </row>
    <row r="824" spans="4:5" ht="15.75" customHeight="1" x14ac:dyDescent="0.3">
      <c r="D824" s="77"/>
      <c r="E824" s="90"/>
    </row>
    <row r="825" spans="4:5" ht="15.75" customHeight="1" x14ac:dyDescent="0.3">
      <c r="D825" s="77"/>
      <c r="E825" s="90"/>
    </row>
    <row r="826" spans="4:5" ht="15.75" customHeight="1" x14ac:dyDescent="0.3">
      <c r="D826" s="77"/>
      <c r="E826" s="90"/>
    </row>
    <row r="827" spans="4:5" ht="15.75" customHeight="1" x14ac:dyDescent="0.3">
      <c r="D827" s="77"/>
      <c r="E827" s="90"/>
    </row>
    <row r="828" spans="4:5" ht="15.75" customHeight="1" x14ac:dyDescent="0.3">
      <c r="D828" s="77"/>
      <c r="E828" s="90"/>
    </row>
    <row r="829" spans="4:5" ht="15.75" customHeight="1" x14ac:dyDescent="0.3">
      <c r="D829" s="77"/>
      <c r="E829" s="90"/>
    </row>
    <row r="830" spans="4:5" ht="15.75" customHeight="1" x14ac:dyDescent="0.3">
      <c r="D830" s="77"/>
      <c r="E830" s="90"/>
    </row>
    <row r="831" spans="4:5" ht="15.75" customHeight="1" x14ac:dyDescent="0.3">
      <c r="D831" s="77"/>
      <c r="E831" s="90"/>
    </row>
    <row r="832" spans="4:5" ht="15.75" customHeight="1" x14ac:dyDescent="0.3">
      <c r="D832" s="77"/>
      <c r="E832" s="90"/>
    </row>
    <row r="833" spans="4:5" ht="15.75" customHeight="1" x14ac:dyDescent="0.3">
      <c r="D833" s="77"/>
      <c r="E833" s="90"/>
    </row>
    <row r="834" spans="4:5" ht="15.75" customHeight="1" x14ac:dyDescent="0.3">
      <c r="D834" s="77"/>
      <c r="E834" s="90"/>
    </row>
    <row r="835" spans="4:5" ht="15.75" customHeight="1" x14ac:dyDescent="0.3">
      <c r="D835" s="77"/>
      <c r="E835" s="90"/>
    </row>
    <row r="836" spans="4:5" ht="15.75" customHeight="1" x14ac:dyDescent="0.3">
      <c r="D836" s="77"/>
      <c r="E836" s="90"/>
    </row>
    <row r="837" spans="4:5" ht="15.75" customHeight="1" x14ac:dyDescent="0.3">
      <c r="D837" s="77"/>
      <c r="E837" s="90"/>
    </row>
    <row r="838" spans="4:5" ht="15.75" customHeight="1" x14ac:dyDescent="0.3">
      <c r="D838" s="77"/>
      <c r="E838" s="90"/>
    </row>
    <row r="839" spans="4:5" ht="15.75" customHeight="1" x14ac:dyDescent="0.3">
      <c r="D839" s="77"/>
      <c r="E839" s="90"/>
    </row>
    <row r="840" spans="4:5" ht="15.75" customHeight="1" x14ac:dyDescent="0.3">
      <c r="D840" s="77"/>
      <c r="E840" s="90"/>
    </row>
    <row r="841" spans="4:5" ht="15.75" customHeight="1" x14ac:dyDescent="0.3">
      <c r="D841" s="77"/>
      <c r="E841" s="90"/>
    </row>
    <row r="842" spans="4:5" ht="15.75" customHeight="1" x14ac:dyDescent="0.3">
      <c r="D842" s="77"/>
      <c r="E842" s="90"/>
    </row>
    <row r="843" spans="4:5" ht="15.75" customHeight="1" x14ac:dyDescent="0.3">
      <c r="D843" s="77"/>
      <c r="E843" s="90"/>
    </row>
    <row r="844" spans="4:5" ht="15.75" customHeight="1" x14ac:dyDescent="0.3">
      <c r="D844" s="77"/>
      <c r="E844" s="90"/>
    </row>
    <row r="845" spans="4:5" ht="15.75" customHeight="1" x14ac:dyDescent="0.3">
      <c r="D845" s="77"/>
      <c r="E845" s="90"/>
    </row>
    <row r="846" spans="4:5" ht="15.75" customHeight="1" x14ac:dyDescent="0.3">
      <c r="D846" s="77"/>
      <c r="E846" s="90"/>
    </row>
    <row r="847" spans="4:5" ht="15.75" customHeight="1" x14ac:dyDescent="0.3">
      <c r="D847" s="77"/>
      <c r="E847" s="90"/>
    </row>
    <row r="848" spans="4:5" ht="15.75" customHeight="1" x14ac:dyDescent="0.3">
      <c r="D848" s="77"/>
      <c r="E848" s="90"/>
    </row>
    <row r="849" spans="4:5" ht="15.75" customHeight="1" x14ac:dyDescent="0.3">
      <c r="D849" s="77"/>
      <c r="E849" s="90"/>
    </row>
    <row r="850" spans="4:5" ht="15.75" customHeight="1" x14ac:dyDescent="0.3">
      <c r="D850" s="77"/>
      <c r="E850" s="90"/>
    </row>
    <row r="851" spans="4:5" ht="15.75" customHeight="1" x14ac:dyDescent="0.3">
      <c r="D851" s="77"/>
      <c r="E851" s="90"/>
    </row>
    <row r="852" spans="4:5" ht="15.75" customHeight="1" x14ac:dyDescent="0.3">
      <c r="D852" s="77"/>
      <c r="E852" s="90"/>
    </row>
    <row r="853" spans="4:5" ht="15.75" customHeight="1" x14ac:dyDescent="0.3">
      <c r="D853" s="77"/>
      <c r="E853" s="90"/>
    </row>
    <row r="854" spans="4:5" ht="15.75" customHeight="1" x14ac:dyDescent="0.3">
      <c r="D854" s="77"/>
      <c r="E854" s="90"/>
    </row>
    <row r="855" spans="4:5" ht="15.75" customHeight="1" x14ac:dyDescent="0.3">
      <c r="D855" s="77"/>
      <c r="E855" s="90"/>
    </row>
    <row r="856" spans="4:5" ht="15.75" customHeight="1" x14ac:dyDescent="0.3">
      <c r="D856" s="77"/>
      <c r="E856" s="90"/>
    </row>
    <row r="857" spans="4:5" ht="15.75" customHeight="1" x14ac:dyDescent="0.3">
      <c r="D857" s="77"/>
      <c r="E857" s="90"/>
    </row>
    <row r="858" spans="4:5" ht="15.75" customHeight="1" x14ac:dyDescent="0.3">
      <c r="D858" s="77"/>
      <c r="E858" s="90"/>
    </row>
    <row r="859" spans="4:5" ht="15.75" customHeight="1" x14ac:dyDescent="0.3">
      <c r="D859" s="77"/>
      <c r="E859" s="90"/>
    </row>
    <row r="860" spans="4:5" ht="15.75" customHeight="1" x14ac:dyDescent="0.3">
      <c r="D860" s="77"/>
      <c r="E860" s="90"/>
    </row>
    <row r="861" spans="4:5" ht="15.75" customHeight="1" x14ac:dyDescent="0.3">
      <c r="D861" s="77"/>
      <c r="E861" s="90"/>
    </row>
    <row r="862" spans="4:5" ht="15.75" customHeight="1" x14ac:dyDescent="0.3">
      <c r="D862" s="77"/>
      <c r="E862" s="90"/>
    </row>
    <row r="863" spans="4:5" ht="15.75" customHeight="1" x14ac:dyDescent="0.3">
      <c r="D863" s="77"/>
      <c r="E863" s="90"/>
    </row>
    <row r="864" spans="4:5" ht="15.75" customHeight="1" x14ac:dyDescent="0.3">
      <c r="D864" s="77"/>
      <c r="E864" s="90"/>
    </row>
    <row r="865" spans="4:5" ht="15.75" customHeight="1" x14ac:dyDescent="0.3">
      <c r="D865" s="77"/>
      <c r="E865" s="90"/>
    </row>
    <row r="866" spans="4:5" ht="15.75" customHeight="1" x14ac:dyDescent="0.3">
      <c r="D866" s="77"/>
      <c r="E866" s="90"/>
    </row>
    <row r="867" spans="4:5" ht="15.75" customHeight="1" x14ac:dyDescent="0.3">
      <c r="D867" s="77"/>
      <c r="E867" s="90"/>
    </row>
    <row r="868" spans="4:5" ht="15.75" customHeight="1" x14ac:dyDescent="0.3">
      <c r="D868" s="77"/>
      <c r="E868" s="90"/>
    </row>
    <row r="869" spans="4:5" ht="15.75" customHeight="1" x14ac:dyDescent="0.3">
      <c r="D869" s="77"/>
      <c r="E869" s="90"/>
    </row>
    <row r="870" spans="4:5" ht="15.75" customHeight="1" x14ac:dyDescent="0.3">
      <c r="D870" s="77"/>
      <c r="E870" s="90"/>
    </row>
    <row r="871" spans="4:5" ht="15.75" customHeight="1" x14ac:dyDescent="0.3">
      <c r="D871" s="77"/>
      <c r="E871" s="90"/>
    </row>
    <row r="872" spans="4:5" ht="15.75" customHeight="1" x14ac:dyDescent="0.3">
      <c r="D872" s="77"/>
      <c r="E872" s="90"/>
    </row>
    <row r="873" spans="4:5" ht="15.75" customHeight="1" x14ac:dyDescent="0.3">
      <c r="D873" s="77"/>
      <c r="E873" s="90"/>
    </row>
    <row r="874" spans="4:5" ht="15.75" customHeight="1" x14ac:dyDescent="0.3">
      <c r="D874" s="77"/>
      <c r="E874" s="90"/>
    </row>
    <row r="875" spans="4:5" ht="15.75" customHeight="1" x14ac:dyDescent="0.3">
      <c r="D875" s="77"/>
      <c r="E875" s="90"/>
    </row>
    <row r="876" spans="4:5" ht="15.75" customHeight="1" x14ac:dyDescent="0.3">
      <c r="D876" s="77"/>
      <c r="E876" s="90"/>
    </row>
    <row r="877" spans="4:5" ht="15.75" customHeight="1" x14ac:dyDescent="0.3">
      <c r="D877" s="77"/>
      <c r="E877" s="90"/>
    </row>
    <row r="878" spans="4:5" ht="15.75" customHeight="1" x14ac:dyDescent="0.3">
      <c r="D878" s="77"/>
      <c r="E878" s="90"/>
    </row>
    <row r="879" spans="4:5" ht="15.75" customHeight="1" x14ac:dyDescent="0.3">
      <c r="D879" s="77"/>
      <c r="E879" s="90"/>
    </row>
    <row r="880" spans="4:5" ht="15.75" customHeight="1" x14ac:dyDescent="0.3">
      <c r="D880" s="77"/>
      <c r="E880" s="90"/>
    </row>
    <row r="881" spans="4:5" ht="15.75" customHeight="1" x14ac:dyDescent="0.3">
      <c r="D881" s="77"/>
      <c r="E881" s="90"/>
    </row>
    <row r="882" spans="4:5" ht="15.75" customHeight="1" x14ac:dyDescent="0.3">
      <c r="D882" s="77"/>
      <c r="E882" s="90"/>
    </row>
    <row r="883" spans="4:5" ht="15.75" customHeight="1" x14ac:dyDescent="0.3">
      <c r="D883" s="77"/>
      <c r="E883" s="90"/>
    </row>
    <row r="884" spans="4:5" ht="15.75" customHeight="1" x14ac:dyDescent="0.3">
      <c r="D884" s="77"/>
      <c r="E884" s="90"/>
    </row>
    <row r="885" spans="4:5" ht="15.75" customHeight="1" x14ac:dyDescent="0.3">
      <c r="D885" s="77"/>
      <c r="E885" s="90"/>
    </row>
    <row r="886" spans="4:5" ht="15.75" customHeight="1" x14ac:dyDescent="0.3">
      <c r="D886" s="77"/>
      <c r="E886" s="90"/>
    </row>
    <row r="887" spans="4:5" ht="15.75" customHeight="1" x14ac:dyDescent="0.3">
      <c r="D887" s="77"/>
      <c r="E887" s="90"/>
    </row>
    <row r="888" spans="4:5" ht="15.75" customHeight="1" x14ac:dyDescent="0.3">
      <c r="D888" s="77"/>
      <c r="E888" s="90"/>
    </row>
    <row r="889" spans="4:5" ht="15.75" customHeight="1" x14ac:dyDescent="0.3">
      <c r="D889" s="77"/>
      <c r="E889" s="90"/>
    </row>
    <row r="890" spans="4:5" ht="15.75" customHeight="1" x14ac:dyDescent="0.3">
      <c r="D890" s="77"/>
      <c r="E890" s="90"/>
    </row>
    <row r="891" spans="4:5" ht="15.75" customHeight="1" x14ac:dyDescent="0.3">
      <c r="D891" s="77"/>
      <c r="E891" s="90"/>
    </row>
    <row r="892" spans="4:5" ht="15.75" customHeight="1" x14ac:dyDescent="0.3">
      <c r="D892" s="77"/>
      <c r="E892" s="90"/>
    </row>
    <row r="893" spans="4:5" ht="15.75" customHeight="1" x14ac:dyDescent="0.3">
      <c r="D893" s="77"/>
      <c r="E893" s="90"/>
    </row>
    <row r="894" spans="4:5" ht="15.75" customHeight="1" x14ac:dyDescent="0.3">
      <c r="D894" s="77"/>
      <c r="E894" s="90"/>
    </row>
    <row r="895" spans="4:5" ht="15.75" customHeight="1" x14ac:dyDescent="0.3">
      <c r="D895" s="77"/>
      <c r="E895" s="90"/>
    </row>
    <row r="896" spans="4:5" ht="15.75" customHeight="1" x14ac:dyDescent="0.3">
      <c r="D896" s="77"/>
      <c r="E896" s="90"/>
    </row>
    <row r="897" spans="4:5" ht="15.75" customHeight="1" x14ac:dyDescent="0.3">
      <c r="D897" s="77"/>
      <c r="E897" s="90"/>
    </row>
    <row r="898" spans="4:5" ht="15.75" customHeight="1" x14ac:dyDescent="0.3">
      <c r="D898" s="77"/>
      <c r="E898" s="90"/>
    </row>
    <row r="899" spans="4:5" ht="15.75" customHeight="1" x14ac:dyDescent="0.3">
      <c r="D899" s="77"/>
      <c r="E899" s="90"/>
    </row>
    <row r="900" spans="4:5" ht="15.75" customHeight="1" x14ac:dyDescent="0.3">
      <c r="D900" s="77"/>
      <c r="E900" s="90"/>
    </row>
    <row r="901" spans="4:5" ht="15.75" customHeight="1" x14ac:dyDescent="0.3">
      <c r="D901" s="77"/>
      <c r="E901" s="90"/>
    </row>
    <row r="902" spans="4:5" ht="15.75" customHeight="1" x14ac:dyDescent="0.3">
      <c r="D902" s="77"/>
      <c r="E902" s="90"/>
    </row>
    <row r="903" spans="4:5" ht="15.75" customHeight="1" x14ac:dyDescent="0.3">
      <c r="D903" s="77"/>
      <c r="E903" s="90"/>
    </row>
    <row r="904" spans="4:5" ht="15.75" customHeight="1" x14ac:dyDescent="0.3">
      <c r="D904" s="77"/>
      <c r="E904" s="90"/>
    </row>
    <row r="905" spans="4:5" ht="15.75" customHeight="1" x14ac:dyDescent="0.3">
      <c r="D905" s="77"/>
      <c r="E905" s="90"/>
    </row>
    <row r="906" spans="4:5" ht="15.75" customHeight="1" x14ac:dyDescent="0.3">
      <c r="D906" s="77"/>
      <c r="E906" s="90"/>
    </row>
    <row r="907" spans="4:5" ht="15.75" customHeight="1" x14ac:dyDescent="0.3">
      <c r="D907" s="77"/>
      <c r="E907" s="90"/>
    </row>
    <row r="908" spans="4:5" ht="15.75" customHeight="1" x14ac:dyDescent="0.3">
      <c r="D908" s="77"/>
      <c r="E908" s="90"/>
    </row>
    <row r="909" spans="4:5" ht="15.75" customHeight="1" x14ac:dyDescent="0.3">
      <c r="D909" s="77"/>
      <c r="E909" s="90"/>
    </row>
    <row r="910" spans="4:5" ht="15.75" customHeight="1" x14ac:dyDescent="0.3">
      <c r="D910" s="77"/>
      <c r="E910" s="90"/>
    </row>
    <row r="911" spans="4:5" ht="15.75" customHeight="1" x14ac:dyDescent="0.3">
      <c r="D911" s="77"/>
      <c r="E911" s="90"/>
    </row>
    <row r="912" spans="4:5" ht="15.75" customHeight="1" x14ac:dyDescent="0.3">
      <c r="D912" s="77"/>
      <c r="E912" s="90"/>
    </row>
    <row r="913" spans="4:5" ht="15.75" customHeight="1" x14ac:dyDescent="0.3">
      <c r="D913" s="77"/>
      <c r="E913" s="90"/>
    </row>
    <row r="914" spans="4:5" ht="15.75" customHeight="1" x14ac:dyDescent="0.3">
      <c r="D914" s="77"/>
      <c r="E914" s="90"/>
    </row>
    <row r="915" spans="4:5" ht="15.75" customHeight="1" x14ac:dyDescent="0.3">
      <c r="D915" s="77"/>
      <c r="E915" s="90"/>
    </row>
    <row r="916" spans="4:5" ht="15.75" customHeight="1" x14ac:dyDescent="0.3">
      <c r="D916" s="77"/>
      <c r="E916" s="90"/>
    </row>
    <row r="917" spans="4:5" ht="15.75" customHeight="1" x14ac:dyDescent="0.3">
      <c r="D917" s="77"/>
      <c r="E917" s="90"/>
    </row>
    <row r="918" spans="4:5" ht="15.75" customHeight="1" x14ac:dyDescent="0.3">
      <c r="D918" s="77"/>
      <c r="E918" s="90"/>
    </row>
    <row r="919" spans="4:5" ht="15.75" customHeight="1" x14ac:dyDescent="0.3">
      <c r="D919" s="77"/>
      <c r="E919" s="90"/>
    </row>
    <row r="920" spans="4:5" ht="15.75" customHeight="1" x14ac:dyDescent="0.3">
      <c r="D920" s="77"/>
      <c r="E920" s="90"/>
    </row>
    <row r="921" spans="4:5" ht="15.75" customHeight="1" x14ac:dyDescent="0.3">
      <c r="D921" s="77"/>
      <c r="E921" s="90"/>
    </row>
    <row r="922" spans="4:5" ht="15.75" customHeight="1" x14ac:dyDescent="0.3">
      <c r="D922" s="77"/>
      <c r="E922" s="90"/>
    </row>
    <row r="923" spans="4:5" ht="15.75" customHeight="1" x14ac:dyDescent="0.3">
      <c r="D923" s="77"/>
      <c r="E923" s="90"/>
    </row>
    <row r="924" spans="4:5" ht="15.75" customHeight="1" x14ac:dyDescent="0.3">
      <c r="D924" s="77"/>
      <c r="E924" s="90"/>
    </row>
    <row r="925" spans="4:5" ht="15.75" customHeight="1" x14ac:dyDescent="0.3">
      <c r="D925" s="77"/>
      <c r="E925" s="90"/>
    </row>
    <row r="926" spans="4:5" ht="15.75" customHeight="1" x14ac:dyDescent="0.3">
      <c r="D926" s="77"/>
      <c r="E926" s="90"/>
    </row>
    <row r="927" spans="4:5" ht="15.75" customHeight="1" x14ac:dyDescent="0.3">
      <c r="D927" s="77"/>
      <c r="E927" s="90"/>
    </row>
    <row r="928" spans="4:5" ht="15.75" customHeight="1" x14ac:dyDescent="0.3">
      <c r="D928" s="77"/>
      <c r="E928" s="90"/>
    </row>
    <row r="929" spans="4:5" ht="15.75" customHeight="1" x14ac:dyDescent="0.3">
      <c r="D929" s="77"/>
      <c r="E929" s="90"/>
    </row>
    <row r="930" spans="4:5" ht="15.75" customHeight="1" x14ac:dyDescent="0.3">
      <c r="D930" s="77"/>
      <c r="E930" s="90"/>
    </row>
    <row r="931" spans="4:5" ht="15.75" customHeight="1" x14ac:dyDescent="0.3">
      <c r="D931" s="77"/>
      <c r="E931" s="90"/>
    </row>
    <row r="932" spans="4:5" ht="15.75" customHeight="1" x14ac:dyDescent="0.3">
      <c r="D932" s="77"/>
      <c r="E932" s="90"/>
    </row>
    <row r="933" spans="4:5" ht="15.75" customHeight="1" x14ac:dyDescent="0.3">
      <c r="D933" s="77"/>
      <c r="E933" s="90"/>
    </row>
    <row r="934" spans="4:5" ht="15.75" customHeight="1" x14ac:dyDescent="0.3">
      <c r="D934" s="77"/>
      <c r="E934" s="90"/>
    </row>
    <row r="935" spans="4:5" ht="15.75" customHeight="1" x14ac:dyDescent="0.3">
      <c r="D935" s="77"/>
      <c r="E935" s="90"/>
    </row>
    <row r="936" spans="4:5" ht="15.75" customHeight="1" x14ac:dyDescent="0.3">
      <c r="D936" s="77"/>
      <c r="E936" s="90"/>
    </row>
    <row r="937" spans="4:5" ht="15.75" customHeight="1" x14ac:dyDescent="0.3">
      <c r="D937" s="77"/>
      <c r="E937" s="90"/>
    </row>
    <row r="938" spans="4:5" ht="15.75" customHeight="1" x14ac:dyDescent="0.3">
      <c r="D938" s="77"/>
      <c r="E938" s="90"/>
    </row>
    <row r="939" spans="4:5" ht="15.75" customHeight="1" x14ac:dyDescent="0.3">
      <c r="D939" s="77"/>
      <c r="E939" s="90"/>
    </row>
    <row r="940" spans="4:5" ht="15.75" customHeight="1" x14ac:dyDescent="0.3">
      <c r="D940" s="77"/>
      <c r="E940" s="90"/>
    </row>
    <row r="941" spans="4:5" ht="15.75" customHeight="1" x14ac:dyDescent="0.3">
      <c r="D941" s="77"/>
      <c r="E941" s="90"/>
    </row>
    <row r="942" spans="4:5" ht="15.75" customHeight="1" x14ac:dyDescent="0.3">
      <c r="D942" s="77"/>
      <c r="E942" s="90"/>
    </row>
    <row r="943" spans="4:5" ht="15.75" customHeight="1" x14ac:dyDescent="0.3">
      <c r="D943" s="77"/>
      <c r="E943" s="90"/>
    </row>
    <row r="944" spans="4:5" ht="15.75" customHeight="1" x14ac:dyDescent="0.3">
      <c r="D944" s="77"/>
      <c r="E944" s="90"/>
    </row>
    <row r="945" spans="4:5" ht="15.75" customHeight="1" x14ac:dyDescent="0.3">
      <c r="D945" s="77"/>
      <c r="E945" s="90"/>
    </row>
    <row r="946" spans="4:5" ht="15.75" customHeight="1" x14ac:dyDescent="0.3">
      <c r="D946" s="77"/>
      <c r="E946" s="90"/>
    </row>
    <row r="947" spans="4:5" ht="15.75" customHeight="1" x14ac:dyDescent="0.3">
      <c r="D947" s="77"/>
      <c r="E947" s="90"/>
    </row>
    <row r="948" spans="4:5" ht="15.75" customHeight="1" x14ac:dyDescent="0.3">
      <c r="D948" s="77"/>
      <c r="E948" s="90"/>
    </row>
    <row r="949" spans="4:5" ht="15.75" customHeight="1" x14ac:dyDescent="0.3">
      <c r="D949" s="77"/>
      <c r="E949" s="90"/>
    </row>
    <row r="950" spans="4:5" ht="15.75" customHeight="1" x14ac:dyDescent="0.3">
      <c r="D950" s="77"/>
      <c r="E950" s="90"/>
    </row>
    <row r="951" spans="4:5" ht="15.75" customHeight="1" x14ac:dyDescent="0.3">
      <c r="D951" s="77"/>
      <c r="E951" s="90"/>
    </row>
    <row r="952" spans="4:5" ht="15.75" customHeight="1" x14ac:dyDescent="0.3">
      <c r="D952" s="77"/>
      <c r="E952" s="90"/>
    </row>
    <row r="953" spans="4:5" ht="15.75" customHeight="1" x14ac:dyDescent="0.3">
      <c r="D953" s="77"/>
      <c r="E953" s="90"/>
    </row>
    <row r="954" spans="4:5" ht="15.75" customHeight="1" x14ac:dyDescent="0.3">
      <c r="D954" s="77"/>
      <c r="E954" s="90"/>
    </row>
    <row r="955" spans="4:5" ht="15.75" customHeight="1" x14ac:dyDescent="0.3">
      <c r="D955" s="77"/>
      <c r="E955" s="90"/>
    </row>
    <row r="956" spans="4:5" ht="15.75" customHeight="1" x14ac:dyDescent="0.3">
      <c r="D956" s="77"/>
      <c r="E956" s="90"/>
    </row>
    <row r="957" spans="4:5" ht="15.75" customHeight="1" x14ac:dyDescent="0.3">
      <c r="D957" s="77"/>
      <c r="E957" s="90"/>
    </row>
    <row r="958" spans="4:5" ht="15.75" customHeight="1" x14ac:dyDescent="0.3">
      <c r="D958" s="77"/>
      <c r="E958" s="90"/>
    </row>
    <row r="959" spans="4:5" ht="15.75" customHeight="1" x14ac:dyDescent="0.3">
      <c r="D959" s="77"/>
      <c r="E959" s="90"/>
    </row>
    <row r="960" spans="4:5" ht="15.75" customHeight="1" x14ac:dyDescent="0.3">
      <c r="D960" s="77"/>
      <c r="E960" s="90"/>
    </row>
    <row r="961" spans="4:5" ht="15.75" customHeight="1" x14ac:dyDescent="0.3">
      <c r="D961" s="77"/>
      <c r="E961" s="90"/>
    </row>
    <row r="962" spans="4:5" ht="15.75" customHeight="1" x14ac:dyDescent="0.3">
      <c r="D962" s="77"/>
      <c r="E962" s="90"/>
    </row>
    <row r="963" spans="4:5" ht="15.75" customHeight="1" x14ac:dyDescent="0.3">
      <c r="D963" s="77"/>
      <c r="E963" s="90"/>
    </row>
    <row r="964" spans="4:5" ht="15.75" customHeight="1" x14ac:dyDescent="0.3">
      <c r="D964" s="77"/>
      <c r="E964" s="90"/>
    </row>
    <row r="965" spans="4:5" ht="15.75" customHeight="1" x14ac:dyDescent="0.3">
      <c r="D965" s="77"/>
      <c r="E965" s="90"/>
    </row>
    <row r="966" spans="4:5" ht="15.75" customHeight="1" x14ac:dyDescent="0.3">
      <c r="D966" s="77"/>
      <c r="E966" s="90"/>
    </row>
    <row r="967" spans="4:5" ht="15.75" customHeight="1" x14ac:dyDescent="0.3">
      <c r="D967" s="77"/>
      <c r="E967" s="90"/>
    </row>
    <row r="968" spans="4:5" ht="15.75" customHeight="1" x14ac:dyDescent="0.3">
      <c r="D968" s="77"/>
      <c r="E968" s="90"/>
    </row>
    <row r="969" spans="4:5" ht="15.75" customHeight="1" x14ac:dyDescent="0.3">
      <c r="D969" s="77"/>
      <c r="E969" s="90"/>
    </row>
    <row r="970" spans="4:5" ht="15.75" customHeight="1" x14ac:dyDescent="0.3">
      <c r="D970" s="77"/>
      <c r="E970" s="90"/>
    </row>
    <row r="971" spans="4:5" ht="15.75" customHeight="1" x14ac:dyDescent="0.3">
      <c r="D971" s="77"/>
      <c r="E971" s="90"/>
    </row>
    <row r="972" spans="4:5" ht="15.75" customHeight="1" x14ac:dyDescent="0.3">
      <c r="D972" s="77"/>
      <c r="E972" s="90"/>
    </row>
    <row r="973" spans="4:5" ht="15.75" customHeight="1" x14ac:dyDescent="0.3">
      <c r="D973" s="77"/>
      <c r="E973" s="90"/>
    </row>
    <row r="974" spans="4:5" ht="15.75" customHeight="1" x14ac:dyDescent="0.3">
      <c r="D974" s="77"/>
      <c r="E974" s="90"/>
    </row>
    <row r="975" spans="4:5" ht="15.75" customHeight="1" x14ac:dyDescent="0.3">
      <c r="D975" s="77"/>
      <c r="E975" s="90"/>
    </row>
    <row r="976" spans="4:5" ht="15.75" customHeight="1" x14ac:dyDescent="0.3">
      <c r="D976" s="77"/>
      <c r="E976" s="90"/>
    </row>
    <row r="977" spans="4:5" ht="15.75" customHeight="1" x14ac:dyDescent="0.3">
      <c r="D977" s="77"/>
      <c r="E977" s="90"/>
    </row>
    <row r="978" spans="4:5" ht="15.75" customHeight="1" x14ac:dyDescent="0.3">
      <c r="D978" s="77"/>
      <c r="E978" s="90"/>
    </row>
    <row r="979" spans="4:5" ht="15.75" customHeight="1" x14ac:dyDescent="0.3">
      <c r="D979" s="77"/>
      <c r="E979" s="90"/>
    </row>
    <row r="980" spans="4:5" ht="15.75" customHeight="1" x14ac:dyDescent="0.3">
      <c r="D980" s="77"/>
      <c r="E980" s="90"/>
    </row>
    <row r="981" spans="4:5" ht="15.75" customHeight="1" x14ac:dyDescent="0.3">
      <c r="D981" s="77"/>
      <c r="E981" s="90"/>
    </row>
    <row r="982" spans="4:5" ht="15.75" customHeight="1" x14ac:dyDescent="0.3">
      <c r="D982" s="77"/>
      <c r="E982" s="90"/>
    </row>
    <row r="983" spans="4:5" ht="15.75" customHeight="1" x14ac:dyDescent="0.3">
      <c r="D983" s="77"/>
      <c r="E983" s="90"/>
    </row>
    <row r="984" spans="4:5" ht="15.75" customHeight="1" x14ac:dyDescent="0.3">
      <c r="D984" s="77"/>
      <c r="E984" s="90"/>
    </row>
    <row r="985" spans="4:5" ht="15.75" customHeight="1" x14ac:dyDescent="0.3">
      <c r="D985" s="77"/>
      <c r="E985" s="90"/>
    </row>
    <row r="986" spans="4:5" ht="15.75" customHeight="1" x14ac:dyDescent="0.3">
      <c r="D986" s="77"/>
      <c r="E986" s="90"/>
    </row>
    <row r="987" spans="4:5" ht="15.75" customHeight="1" x14ac:dyDescent="0.3">
      <c r="D987" s="77"/>
      <c r="E987" s="90"/>
    </row>
    <row r="988" spans="4:5" ht="15.75" customHeight="1" x14ac:dyDescent="0.3">
      <c r="D988" s="77"/>
      <c r="E988" s="90"/>
    </row>
    <row r="989" spans="4:5" ht="15.75" customHeight="1" x14ac:dyDescent="0.3">
      <c r="D989" s="77"/>
      <c r="E989" s="90"/>
    </row>
    <row r="990" spans="4:5" ht="15.75" customHeight="1" x14ac:dyDescent="0.3">
      <c r="D990" s="77"/>
      <c r="E990" s="90"/>
    </row>
    <row r="991" spans="4:5" ht="15.75" customHeight="1" x14ac:dyDescent="0.3">
      <c r="D991" s="77"/>
      <c r="E991" s="90"/>
    </row>
    <row r="992" spans="4:5" ht="15.75" customHeight="1" x14ac:dyDescent="0.3">
      <c r="D992" s="77"/>
      <c r="E992" s="90"/>
    </row>
    <row r="993" spans="4:5" ht="15.75" customHeight="1" x14ac:dyDescent="0.3">
      <c r="D993" s="77"/>
      <c r="E993" s="90"/>
    </row>
    <row r="994" spans="4:5" ht="15.75" customHeight="1" x14ac:dyDescent="0.3">
      <c r="D994" s="77"/>
      <c r="E994" s="90"/>
    </row>
    <row r="995" spans="4:5" ht="15.75" customHeight="1" x14ac:dyDescent="0.3">
      <c r="D995" s="77"/>
      <c r="E995" s="90"/>
    </row>
    <row r="996" spans="4:5" ht="15.75" customHeight="1" x14ac:dyDescent="0.3">
      <c r="D996" s="77"/>
      <c r="E996" s="90"/>
    </row>
    <row r="997" spans="4:5" ht="15.75" customHeight="1" x14ac:dyDescent="0.3">
      <c r="D997" s="77"/>
      <c r="E997" s="90"/>
    </row>
    <row r="998" spans="4:5" ht="15.75" customHeight="1" x14ac:dyDescent="0.3">
      <c r="D998" s="77"/>
      <c r="E998" s="90"/>
    </row>
    <row r="999" spans="4:5" ht="15.75" customHeight="1" x14ac:dyDescent="0.3">
      <c r="D999" s="77"/>
      <c r="E999" s="90"/>
    </row>
    <row r="1000" spans="4:5" ht="15.75" customHeight="1" x14ac:dyDescent="0.3">
      <c r="D1000" s="77"/>
      <c r="E1000" s="90"/>
    </row>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8B6F00"/>
  </sheetPr>
  <dimension ref="A1:E1000"/>
  <sheetViews>
    <sheetView workbookViewId="0"/>
  </sheetViews>
  <sheetFormatPr defaultColWidth="14.453125" defaultRowHeight="15" customHeight="1" x14ac:dyDescent="0.3"/>
  <cols>
    <col min="1" max="1" width="10.7265625" style="7" customWidth="1"/>
    <col min="2" max="2" width="10" style="7" customWidth="1"/>
    <col min="3" max="3" width="9" style="7" customWidth="1"/>
    <col min="4" max="4" width="7.81640625" style="7" customWidth="1"/>
    <col min="5" max="26" width="8.7265625" style="7" customWidth="1"/>
    <col min="27" max="27" width="14.453125" style="7" customWidth="1"/>
    <col min="28" max="16384" width="14.453125" style="7"/>
  </cols>
  <sheetData>
    <row r="1" spans="1:5" ht="14" customHeight="1" x14ac:dyDescent="0.3">
      <c r="A1" s="7" t="s">
        <v>430</v>
      </c>
      <c r="B1" s="7" t="s">
        <v>431</v>
      </c>
      <c r="C1" s="7" t="s">
        <v>480</v>
      </c>
      <c r="D1" s="77" t="s">
        <v>481</v>
      </c>
      <c r="E1" s="90" t="s">
        <v>485</v>
      </c>
    </row>
    <row r="2" spans="1:5" ht="14" customHeight="1" x14ac:dyDescent="0.3">
      <c r="A2" s="80">
        <v>44369</v>
      </c>
      <c r="B2" s="7">
        <v>68.040001000000004</v>
      </c>
      <c r="C2" s="7">
        <v>5616000</v>
      </c>
      <c r="D2" s="78">
        <f t="shared" ref="D2:D65" si="0">B2/B3-1</f>
        <v>1.1771924834784731E-3</v>
      </c>
      <c r="E2" s="90">
        <f t="shared" ref="E2:E65" si="1">E3*(1+D2)</f>
        <v>115.86530246684434</v>
      </c>
    </row>
    <row r="3" spans="1:5" ht="14" customHeight="1" x14ac:dyDescent="0.3">
      <c r="A3" s="80">
        <v>44368</v>
      </c>
      <c r="B3" s="7">
        <v>67.959998999999996</v>
      </c>
      <c r="C3" s="7">
        <v>5464800</v>
      </c>
      <c r="D3" s="78">
        <f t="shared" si="0"/>
        <v>1.0557605947955295E-2</v>
      </c>
      <c r="E3" s="90">
        <f t="shared" si="1"/>
        <v>115.72906707895902</v>
      </c>
    </row>
    <row r="4" spans="1:5" ht="14" customHeight="1" x14ac:dyDescent="0.3">
      <c r="A4" s="80">
        <v>44365</v>
      </c>
      <c r="B4" s="7">
        <v>67.25</v>
      </c>
      <c r="C4" s="7">
        <v>6717900</v>
      </c>
      <c r="D4" s="78">
        <f t="shared" si="0"/>
        <v>-2.2813135716361455E-2</v>
      </c>
      <c r="E4" s="90">
        <f t="shared" si="1"/>
        <v>114.52000994084763</v>
      </c>
    </row>
    <row r="5" spans="1:5" ht="14" customHeight="1" x14ac:dyDescent="0.3">
      <c r="A5" s="80">
        <v>44364</v>
      </c>
      <c r="B5" s="7">
        <v>68.819999999999993</v>
      </c>
      <c r="C5" s="7">
        <v>5887400</v>
      </c>
      <c r="D5" s="78">
        <f t="shared" si="0"/>
        <v>-3.7637810143664741E-3</v>
      </c>
      <c r="E5" s="90">
        <f t="shared" si="1"/>
        <v>117.19356258928079</v>
      </c>
    </row>
    <row r="6" spans="1:5" ht="14" customHeight="1" x14ac:dyDescent="0.3">
      <c r="A6" s="80">
        <v>44363</v>
      </c>
      <c r="B6" s="7">
        <v>69.080001999999993</v>
      </c>
      <c r="C6" s="7">
        <v>5742900</v>
      </c>
      <c r="D6" s="78">
        <f t="shared" si="0"/>
        <v>-1.5898250732817587E-3</v>
      </c>
      <c r="E6" s="90">
        <f t="shared" si="1"/>
        <v>117.63631993685908</v>
      </c>
    </row>
    <row r="7" spans="1:5" ht="14" customHeight="1" x14ac:dyDescent="0.3">
      <c r="A7" s="80">
        <v>44362</v>
      </c>
      <c r="B7" s="7">
        <v>69.190002000000007</v>
      </c>
      <c r="C7" s="7">
        <v>5175600</v>
      </c>
      <c r="D7" s="78">
        <f t="shared" si="0"/>
        <v>4.7923467209942672E-3</v>
      </c>
      <c r="E7" s="90">
        <f t="shared" si="1"/>
        <v>117.82363891222704</v>
      </c>
    </row>
    <row r="8" spans="1:5" ht="14" customHeight="1" x14ac:dyDescent="0.3">
      <c r="A8" s="80">
        <v>44361</v>
      </c>
      <c r="B8" s="7">
        <v>68.860000999999997</v>
      </c>
      <c r="C8" s="7">
        <v>2963500</v>
      </c>
      <c r="D8" s="78">
        <f t="shared" si="0"/>
        <v>-2.9030198709223409E-4</v>
      </c>
      <c r="E8" s="90">
        <f t="shared" si="1"/>
        <v>117.26168028322346</v>
      </c>
    </row>
    <row r="9" spans="1:5" ht="14" customHeight="1" x14ac:dyDescent="0.3">
      <c r="A9" s="80">
        <v>44358</v>
      </c>
      <c r="B9" s="7">
        <v>68.879997000000003</v>
      </c>
      <c r="C9" s="7">
        <v>3547600</v>
      </c>
      <c r="D9" s="78">
        <f t="shared" si="0"/>
        <v>1.4538819635632194E-3</v>
      </c>
      <c r="E9" s="90">
        <f t="shared" si="1"/>
        <v>117.2957314671458</v>
      </c>
    </row>
    <row r="10" spans="1:5" ht="14" customHeight="1" x14ac:dyDescent="0.3">
      <c r="A10" s="80">
        <v>44357</v>
      </c>
      <c r="B10" s="7">
        <v>68.779999000000004</v>
      </c>
      <c r="C10" s="7">
        <v>9687600</v>
      </c>
      <c r="D10" s="78">
        <f t="shared" si="0"/>
        <v>4.3076006447135828E-3</v>
      </c>
      <c r="E10" s="90">
        <f t="shared" si="1"/>
        <v>117.12544489533815</v>
      </c>
    </row>
    <row r="11" spans="1:5" ht="14" customHeight="1" x14ac:dyDescent="0.3">
      <c r="A11" s="80">
        <v>44356</v>
      </c>
      <c r="B11" s="7">
        <v>68.484993000000003</v>
      </c>
      <c r="C11" s="7">
        <v>4593000</v>
      </c>
      <c r="D11" s="78">
        <f t="shared" si="0"/>
        <v>-7.0524870934570716E-3</v>
      </c>
      <c r="E11" s="90">
        <f t="shared" si="1"/>
        <v>116.62307924399822</v>
      </c>
    </row>
    <row r="12" spans="1:5" ht="14" customHeight="1" x14ac:dyDescent="0.3">
      <c r="A12" s="80">
        <v>44355</v>
      </c>
      <c r="B12" s="7">
        <v>68.971412999999998</v>
      </c>
      <c r="C12" s="7">
        <v>6594200</v>
      </c>
      <c r="D12" s="78">
        <f t="shared" si="0"/>
        <v>-4.8696328013873025E-3</v>
      </c>
      <c r="E12" s="90">
        <f t="shared" si="1"/>
        <v>117.4514037530752</v>
      </c>
    </row>
    <row r="13" spans="1:5" ht="14" customHeight="1" x14ac:dyDescent="0.3">
      <c r="A13" s="80">
        <v>44354</v>
      </c>
      <c r="B13" s="7">
        <v>69.308921999999995</v>
      </c>
      <c r="C13" s="7">
        <v>5774400</v>
      </c>
      <c r="D13" s="78">
        <f t="shared" si="0"/>
        <v>3.8820611567624841E-3</v>
      </c>
      <c r="E13" s="90">
        <f t="shared" si="1"/>
        <v>118.0261477535975</v>
      </c>
    </row>
    <row r="14" spans="1:5" ht="14" customHeight="1" x14ac:dyDescent="0.3">
      <c r="A14" s="80">
        <v>44351</v>
      </c>
      <c r="B14" s="7">
        <v>69.040901000000005</v>
      </c>
      <c r="C14" s="7">
        <v>7333600</v>
      </c>
      <c r="D14" s="78">
        <f t="shared" si="0"/>
        <v>1.0901117268358185E-2</v>
      </c>
      <c r="E14" s="90">
        <f t="shared" si="1"/>
        <v>117.56973485271492</v>
      </c>
    </row>
    <row r="15" spans="1:5" ht="14" customHeight="1" x14ac:dyDescent="0.3">
      <c r="A15" s="80">
        <v>44350</v>
      </c>
      <c r="B15" s="7">
        <v>68.296394000000006</v>
      </c>
      <c r="C15" s="7">
        <v>4862500</v>
      </c>
      <c r="D15" s="78">
        <f t="shared" si="0"/>
        <v>2.9086127466793066E-4</v>
      </c>
      <c r="E15" s="90">
        <f t="shared" si="1"/>
        <v>116.30191404913083</v>
      </c>
    </row>
    <row r="16" spans="1:5" ht="14" customHeight="1" x14ac:dyDescent="0.3">
      <c r="A16" s="80">
        <v>44349</v>
      </c>
      <c r="B16" s="7">
        <v>68.276534999999996</v>
      </c>
      <c r="C16" s="7">
        <v>5753300</v>
      </c>
      <c r="D16" s="78">
        <f t="shared" si="0"/>
        <v>9.2443223356482029E-3</v>
      </c>
      <c r="E16" s="90">
        <f t="shared" si="1"/>
        <v>116.2680961624778</v>
      </c>
    </row>
    <row r="17" spans="1:5" ht="14" customHeight="1" x14ac:dyDescent="0.3">
      <c r="A17" s="80">
        <v>44348</v>
      </c>
      <c r="B17" s="7">
        <v>67.651145999999997</v>
      </c>
      <c r="C17" s="7">
        <v>5514000</v>
      </c>
      <c r="D17" s="78">
        <f t="shared" si="0"/>
        <v>-6.2701163546174943E-3</v>
      </c>
      <c r="E17" s="90">
        <f t="shared" si="1"/>
        <v>115.20312137441987</v>
      </c>
    </row>
    <row r="18" spans="1:5" ht="14" customHeight="1" x14ac:dyDescent="0.3">
      <c r="A18" s="80">
        <v>44344</v>
      </c>
      <c r="B18" s="7">
        <v>68.078002999999995</v>
      </c>
      <c r="C18" s="7">
        <v>4776600</v>
      </c>
      <c r="D18" s="78">
        <f t="shared" si="0"/>
        <v>4.5409148767665553E-3</v>
      </c>
      <c r="E18" s="90">
        <f t="shared" si="1"/>
        <v>115.93001606413466</v>
      </c>
    </row>
    <row r="19" spans="1:5" ht="14" customHeight="1" x14ac:dyDescent="0.3">
      <c r="A19" s="80">
        <v>44343</v>
      </c>
      <c r="B19" s="7">
        <v>67.770263999999997</v>
      </c>
      <c r="C19" s="7">
        <v>5490900</v>
      </c>
      <c r="D19" s="78">
        <f t="shared" si="0"/>
        <v>7.3286378269865615E-4</v>
      </c>
      <c r="E19" s="90">
        <f t="shared" si="1"/>
        <v>115.40596738994601</v>
      </c>
    </row>
    <row r="20" spans="1:5" ht="14" customHeight="1" x14ac:dyDescent="0.3">
      <c r="A20" s="80">
        <v>44342</v>
      </c>
      <c r="B20" s="7">
        <v>67.720634000000004</v>
      </c>
      <c r="C20" s="7">
        <v>3115000</v>
      </c>
      <c r="D20" s="78">
        <f t="shared" si="0"/>
        <v>2.2036137833496561E-3</v>
      </c>
      <c r="E20" s="90">
        <f t="shared" si="1"/>
        <v>115.32145247405957</v>
      </c>
    </row>
    <row r="21" spans="1:5" ht="15.75" customHeight="1" x14ac:dyDescent="0.3">
      <c r="A21" s="80">
        <v>44341</v>
      </c>
      <c r="B21" s="7">
        <v>67.571731999999997</v>
      </c>
      <c r="C21" s="7">
        <v>3394300</v>
      </c>
      <c r="D21" s="78">
        <f t="shared" si="0"/>
        <v>-2.3451154285315523E-3</v>
      </c>
      <c r="E21" s="90">
        <f t="shared" si="1"/>
        <v>115.06788729160287</v>
      </c>
    </row>
    <row r="22" spans="1:5" ht="15.75" customHeight="1" x14ac:dyDescent="0.3">
      <c r="A22" s="80">
        <v>44340</v>
      </c>
      <c r="B22" s="7">
        <v>67.730568000000005</v>
      </c>
      <c r="C22" s="7">
        <v>4044400</v>
      </c>
      <c r="D22" s="78">
        <f t="shared" si="0"/>
        <v>4.416444204303982E-3</v>
      </c>
      <c r="E22" s="90">
        <f t="shared" si="1"/>
        <v>115.33836908043507</v>
      </c>
    </row>
    <row r="23" spans="1:5" ht="15.75" customHeight="1" x14ac:dyDescent="0.3">
      <c r="A23" s="80">
        <v>44337</v>
      </c>
      <c r="B23" s="7">
        <v>67.432755</v>
      </c>
      <c r="C23" s="7">
        <v>7088800</v>
      </c>
      <c r="D23" s="78">
        <f t="shared" si="0"/>
        <v>5.4766641427643759E-3</v>
      </c>
      <c r="E23" s="90">
        <f t="shared" si="1"/>
        <v>114.83122338942371</v>
      </c>
    </row>
    <row r="24" spans="1:5" ht="15.75" customHeight="1" x14ac:dyDescent="0.3">
      <c r="A24" s="80">
        <v>44336</v>
      </c>
      <c r="B24" s="7">
        <v>67.065460000000002</v>
      </c>
      <c r="C24" s="7">
        <v>6274300</v>
      </c>
      <c r="D24" s="78">
        <f t="shared" si="0"/>
        <v>9.1112043000949328E-3</v>
      </c>
      <c r="E24" s="90">
        <f t="shared" si="1"/>
        <v>114.20575681617132</v>
      </c>
    </row>
    <row r="25" spans="1:5" ht="15.75" customHeight="1" x14ac:dyDescent="0.3">
      <c r="A25" s="80">
        <v>44335</v>
      </c>
      <c r="B25" s="7">
        <v>66.45993</v>
      </c>
      <c r="C25" s="7">
        <v>7092600</v>
      </c>
      <c r="D25" s="78">
        <f t="shared" si="0"/>
        <v>-5.0527385480639841E-3</v>
      </c>
      <c r="E25" s="90">
        <f t="shared" si="1"/>
        <v>113.17459991476638</v>
      </c>
    </row>
    <row r="26" spans="1:5" ht="15.75" customHeight="1" x14ac:dyDescent="0.3">
      <c r="A26" s="80">
        <v>44334</v>
      </c>
      <c r="B26" s="7">
        <v>66.797439999999995</v>
      </c>
      <c r="C26" s="7">
        <v>6200900</v>
      </c>
      <c r="D26" s="78">
        <f t="shared" si="0"/>
        <v>1.2641141320623994E-2</v>
      </c>
      <c r="E26" s="90">
        <f t="shared" si="1"/>
        <v>113.74934561818844</v>
      </c>
    </row>
    <row r="27" spans="1:5" ht="15.75" customHeight="1" x14ac:dyDescent="0.3">
      <c r="A27" s="80">
        <v>44333</v>
      </c>
      <c r="B27" s="7">
        <v>65.963584999999995</v>
      </c>
      <c r="C27" s="7">
        <v>4992100</v>
      </c>
      <c r="D27" s="78">
        <f t="shared" si="0"/>
        <v>-8.3570691075471881E-3</v>
      </c>
      <c r="E27" s="90">
        <f t="shared" si="1"/>
        <v>112.32937412541186</v>
      </c>
    </row>
    <row r="28" spans="1:5" ht="15.75" customHeight="1" x14ac:dyDescent="0.3">
      <c r="A28" s="80">
        <v>44330</v>
      </c>
      <c r="B28" s="7">
        <v>66.519492999999997</v>
      </c>
      <c r="C28" s="7">
        <v>6792500</v>
      </c>
      <c r="D28" s="78">
        <f t="shared" si="0"/>
        <v>1.5764736954477776E-2</v>
      </c>
      <c r="E28" s="90">
        <f t="shared" si="1"/>
        <v>113.27602973412854</v>
      </c>
    </row>
    <row r="29" spans="1:5" ht="15.75" customHeight="1" x14ac:dyDescent="0.3">
      <c r="A29" s="80">
        <v>44329</v>
      </c>
      <c r="B29" s="7">
        <v>65.487105999999997</v>
      </c>
      <c r="C29" s="7">
        <v>9473200</v>
      </c>
      <c r="D29" s="78">
        <f t="shared" si="0"/>
        <v>8.253122039260985E-3</v>
      </c>
      <c r="E29" s="90">
        <f t="shared" si="1"/>
        <v>111.5179781430088</v>
      </c>
    </row>
    <row r="30" spans="1:5" ht="15.75" customHeight="1" x14ac:dyDescent="0.3">
      <c r="A30" s="80">
        <v>44328</v>
      </c>
      <c r="B30" s="7">
        <v>64.951057000000006</v>
      </c>
      <c r="C30" s="7">
        <v>13944500</v>
      </c>
      <c r="D30" s="78">
        <f t="shared" si="0"/>
        <v>-3.4243531477364475E-2</v>
      </c>
      <c r="E30" s="90">
        <f t="shared" si="1"/>
        <v>110.60514042094515</v>
      </c>
    </row>
    <row r="31" spans="1:5" ht="15.75" customHeight="1" x14ac:dyDescent="0.3">
      <c r="A31" s="80">
        <v>44327</v>
      </c>
      <c r="B31" s="7">
        <v>67.254074000000003</v>
      </c>
      <c r="C31" s="7">
        <v>9958500</v>
      </c>
      <c r="D31" s="78">
        <f t="shared" si="0"/>
        <v>-1.6976237786541781E-2</v>
      </c>
      <c r="E31" s="90">
        <f t="shared" si="1"/>
        <v>114.52694755453535</v>
      </c>
    </row>
    <row r="32" spans="1:5" ht="15.75" customHeight="1" x14ac:dyDescent="0.3">
      <c r="A32" s="80">
        <v>44326</v>
      </c>
      <c r="B32" s="7">
        <v>68.415512000000007</v>
      </c>
      <c r="C32" s="7">
        <v>8289300</v>
      </c>
      <c r="D32" s="78">
        <f t="shared" si="0"/>
        <v>-2.0271468173297391E-3</v>
      </c>
      <c r="E32" s="90">
        <f t="shared" si="1"/>
        <v>116.50476006465696</v>
      </c>
    </row>
    <row r="33" spans="1:5" ht="15.75" customHeight="1" x14ac:dyDescent="0.3">
      <c r="A33" s="80">
        <v>44323</v>
      </c>
      <c r="B33" s="7">
        <v>68.554481999999993</v>
      </c>
      <c r="C33" s="7">
        <v>7396500</v>
      </c>
      <c r="D33" s="78">
        <f t="shared" si="0"/>
        <v>4.9475957390778813E-3</v>
      </c>
      <c r="E33" s="90">
        <f t="shared" si="1"/>
        <v>116.74141204653768</v>
      </c>
    </row>
    <row r="34" spans="1:5" ht="15.75" customHeight="1" x14ac:dyDescent="0.3">
      <c r="A34" s="80">
        <v>44322</v>
      </c>
      <c r="B34" s="7">
        <v>68.216971999999998</v>
      </c>
      <c r="C34" s="7">
        <v>12271100</v>
      </c>
      <c r="D34" s="78">
        <f t="shared" si="0"/>
        <v>8.0680648451498804E-3</v>
      </c>
      <c r="E34" s="90">
        <f t="shared" si="1"/>
        <v>116.16666634311559</v>
      </c>
    </row>
    <row r="35" spans="1:5" ht="15.75" customHeight="1" x14ac:dyDescent="0.3">
      <c r="A35" s="80">
        <v>44321</v>
      </c>
      <c r="B35" s="7">
        <v>67.670997999999997</v>
      </c>
      <c r="C35" s="7">
        <v>10408400</v>
      </c>
      <c r="D35" s="78">
        <f t="shared" si="0"/>
        <v>1.2024928078047781E-2</v>
      </c>
      <c r="E35" s="90">
        <f t="shared" si="1"/>
        <v>115.2369273407744</v>
      </c>
    </row>
    <row r="36" spans="1:5" ht="15.75" customHeight="1" x14ac:dyDescent="0.3">
      <c r="A36" s="80">
        <v>44320</v>
      </c>
      <c r="B36" s="7">
        <v>66.866928000000001</v>
      </c>
      <c r="C36" s="7">
        <v>8011900</v>
      </c>
      <c r="D36" s="78">
        <f t="shared" si="0"/>
        <v>-1.2606290720786895E-2</v>
      </c>
      <c r="E36" s="90">
        <f t="shared" si="1"/>
        <v>113.86767671782812</v>
      </c>
    </row>
    <row r="37" spans="1:5" ht="15.75" customHeight="1" x14ac:dyDescent="0.3">
      <c r="A37" s="80">
        <v>44319</v>
      </c>
      <c r="B37" s="7">
        <v>67.720634000000004</v>
      </c>
      <c r="C37" s="7">
        <v>5433700</v>
      </c>
      <c r="D37" s="78">
        <f t="shared" si="0"/>
        <v>1.1865899259532409E-2</v>
      </c>
      <c r="E37" s="90">
        <f t="shared" si="1"/>
        <v>115.32145247405953</v>
      </c>
    </row>
    <row r="38" spans="1:5" ht="15.75" customHeight="1" x14ac:dyDescent="0.3">
      <c r="A38" s="80">
        <v>44316</v>
      </c>
      <c r="B38" s="7">
        <v>66.926490999999999</v>
      </c>
      <c r="C38" s="7">
        <v>6545900</v>
      </c>
      <c r="D38" s="78">
        <f t="shared" si="0"/>
        <v>-9.1123067005139946E-3</v>
      </c>
      <c r="E38" s="90">
        <f t="shared" si="1"/>
        <v>113.96910653719031</v>
      </c>
    </row>
    <row r="39" spans="1:5" ht="15.75" customHeight="1" x14ac:dyDescent="0.3">
      <c r="A39" s="80">
        <v>44315</v>
      </c>
      <c r="B39" s="7">
        <v>67.541954000000004</v>
      </c>
      <c r="C39" s="7">
        <v>5639800</v>
      </c>
      <c r="D39" s="78">
        <f t="shared" si="0"/>
        <v>8.8264507403112979E-4</v>
      </c>
      <c r="E39" s="90">
        <f t="shared" si="1"/>
        <v>115.01717834207098</v>
      </c>
    </row>
    <row r="40" spans="1:5" ht="15.75" customHeight="1" x14ac:dyDescent="0.3">
      <c r="A40" s="80">
        <v>44314</v>
      </c>
      <c r="B40" s="7">
        <v>67.482391000000007</v>
      </c>
      <c r="C40" s="7">
        <v>4592300</v>
      </c>
      <c r="D40" s="78">
        <f t="shared" si="0"/>
        <v>-2.9409393107127091E-4</v>
      </c>
      <c r="E40" s="90">
        <f t="shared" si="1"/>
        <v>114.91574852270881</v>
      </c>
    </row>
    <row r="41" spans="1:5" ht="15.75" customHeight="1" x14ac:dyDescent="0.3">
      <c r="A41" s="80">
        <v>44313</v>
      </c>
      <c r="B41" s="7">
        <v>67.502243000000007</v>
      </c>
      <c r="C41" s="7">
        <v>3852800</v>
      </c>
      <c r="D41" s="78">
        <f t="shared" si="0"/>
        <v>-1.2202146771932543E-2</v>
      </c>
      <c r="E41" s="90">
        <f t="shared" si="1"/>
        <v>114.94955448906339</v>
      </c>
    </row>
    <row r="42" spans="1:5" ht="15.75" customHeight="1" x14ac:dyDescent="0.3">
      <c r="A42" s="80">
        <v>44312</v>
      </c>
      <c r="B42" s="7">
        <v>68.336089999999999</v>
      </c>
      <c r="C42" s="7">
        <v>6010900</v>
      </c>
      <c r="D42" s="78">
        <f t="shared" si="0"/>
        <v>-3.7627529199155685E-3</v>
      </c>
      <c r="E42" s="90">
        <f t="shared" si="1"/>
        <v>116.36951235864176</v>
      </c>
    </row>
    <row r="43" spans="1:5" ht="15.75" customHeight="1" x14ac:dyDescent="0.3">
      <c r="A43" s="80">
        <v>44309</v>
      </c>
      <c r="B43" s="7">
        <v>68.594193000000004</v>
      </c>
      <c r="C43" s="7">
        <v>8746300</v>
      </c>
      <c r="D43" s="78">
        <f t="shared" si="0"/>
        <v>8.9064565257248596E-3</v>
      </c>
      <c r="E43" s="90">
        <f t="shared" si="1"/>
        <v>116.80903589954529</v>
      </c>
    </row>
    <row r="44" spans="1:5" ht="15.75" customHeight="1" x14ac:dyDescent="0.3">
      <c r="A44" s="80">
        <v>44308</v>
      </c>
      <c r="B44" s="7">
        <v>67.988654999999994</v>
      </c>
      <c r="C44" s="7">
        <v>7019600</v>
      </c>
      <c r="D44" s="78">
        <f t="shared" si="0"/>
        <v>1.7551025874833481E-3</v>
      </c>
      <c r="E44" s="90">
        <f t="shared" si="1"/>
        <v>115.77786537494215</v>
      </c>
    </row>
    <row r="45" spans="1:5" ht="15.75" customHeight="1" x14ac:dyDescent="0.3">
      <c r="A45" s="80">
        <v>44307</v>
      </c>
      <c r="B45" s="7">
        <v>67.869536999999994</v>
      </c>
      <c r="C45" s="7">
        <v>7032100</v>
      </c>
      <c r="D45" s="78">
        <f t="shared" si="0"/>
        <v>8.5557975376180373E-3</v>
      </c>
      <c r="E45" s="90">
        <f t="shared" si="1"/>
        <v>115.575019359416</v>
      </c>
    </row>
    <row r="46" spans="1:5" ht="15.75" customHeight="1" x14ac:dyDescent="0.3">
      <c r="A46" s="80">
        <v>44306</v>
      </c>
      <c r="B46" s="7">
        <v>67.293785</v>
      </c>
      <c r="C46" s="7">
        <v>9035400</v>
      </c>
      <c r="D46" s="78">
        <f t="shared" si="0"/>
        <v>-2.1648157244413602E-2</v>
      </c>
      <c r="E46" s="90">
        <f t="shared" si="1"/>
        <v>114.59457140754296</v>
      </c>
    </row>
    <row r="47" spans="1:5" ht="15.75" customHeight="1" x14ac:dyDescent="0.3">
      <c r="A47" s="80">
        <v>44305</v>
      </c>
      <c r="B47" s="7">
        <v>68.782805999999994</v>
      </c>
      <c r="C47" s="7">
        <v>11056300</v>
      </c>
      <c r="D47" s="78">
        <f t="shared" si="0"/>
        <v>-9.5768627932144579E-3</v>
      </c>
      <c r="E47" s="90">
        <f t="shared" si="1"/>
        <v>117.13022493500958</v>
      </c>
    </row>
    <row r="48" spans="1:5" ht="15.75" customHeight="1" x14ac:dyDescent="0.3">
      <c r="A48" s="80">
        <v>44302</v>
      </c>
      <c r="B48" s="7">
        <v>69.447899000000007</v>
      </c>
      <c r="C48" s="7">
        <v>3184400</v>
      </c>
      <c r="D48" s="78">
        <f t="shared" si="0"/>
        <v>1.1448282479404881E-3</v>
      </c>
      <c r="E48" s="90">
        <f t="shared" si="1"/>
        <v>118.26281165577672</v>
      </c>
    </row>
    <row r="49" spans="1:5" ht="15.75" customHeight="1" x14ac:dyDescent="0.3">
      <c r="A49" s="80">
        <v>44301</v>
      </c>
      <c r="B49" s="7">
        <v>69.368483999999995</v>
      </c>
      <c r="C49" s="7">
        <v>6310800</v>
      </c>
      <c r="D49" s="78">
        <f t="shared" si="0"/>
        <v>4.7447671634526234E-3</v>
      </c>
      <c r="E49" s="90">
        <f t="shared" si="1"/>
        <v>118.12757587005994</v>
      </c>
    </row>
    <row r="50" spans="1:5" ht="15.75" customHeight="1" x14ac:dyDescent="0.3">
      <c r="A50" s="80">
        <v>44300</v>
      </c>
      <c r="B50" s="7">
        <v>69.040901000000005</v>
      </c>
      <c r="C50" s="7">
        <v>5627000</v>
      </c>
      <c r="D50" s="78">
        <f t="shared" si="0"/>
        <v>-1.8656079602201725E-3</v>
      </c>
      <c r="E50" s="90">
        <f t="shared" si="1"/>
        <v>117.56973485271494</v>
      </c>
    </row>
    <row r="51" spans="1:5" ht="15.75" customHeight="1" x14ac:dyDescent="0.3">
      <c r="A51" s="80">
        <v>44299</v>
      </c>
      <c r="B51" s="7">
        <v>69.169944999999998</v>
      </c>
      <c r="C51" s="7">
        <v>2916700</v>
      </c>
      <c r="D51" s="78">
        <f t="shared" si="0"/>
        <v>6.3546465265604812E-3</v>
      </c>
      <c r="E51" s="90">
        <f t="shared" si="1"/>
        <v>117.78948385141838</v>
      </c>
    </row>
    <row r="52" spans="1:5" ht="15.75" customHeight="1" x14ac:dyDescent="0.3">
      <c r="A52" s="80">
        <v>44298</v>
      </c>
      <c r="B52" s="7">
        <v>68.733170000000001</v>
      </c>
      <c r="C52" s="7">
        <v>2847800</v>
      </c>
      <c r="D52" s="78">
        <f t="shared" si="0"/>
        <v>-6.1719040302751216E-3</v>
      </c>
      <c r="E52" s="90">
        <f t="shared" si="1"/>
        <v>117.04569980172451</v>
      </c>
    </row>
    <row r="53" spans="1:5" ht="15.75" customHeight="1" x14ac:dyDescent="0.3">
      <c r="A53" s="80">
        <v>44295</v>
      </c>
      <c r="B53" s="7">
        <v>69.160019000000005</v>
      </c>
      <c r="C53" s="7">
        <v>4962200</v>
      </c>
      <c r="D53" s="78">
        <f t="shared" si="0"/>
        <v>6.9373098707494751E-3</v>
      </c>
      <c r="E53" s="90">
        <f t="shared" si="1"/>
        <v>117.77258086824111</v>
      </c>
    </row>
    <row r="54" spans="1:5" ht="15.75" customHeight="1" x14ac:dyDescent="0.3">
      <c r="A54" s="80">
        <v>44294</v>
      </c>
      <c r="B54" s="7">
        <v>68.683539999999994</v>
      </c>
      <c r="C54" s="7">
        <v>3922200</v>
      </c>
      <c r="D54" s="78">
        <f t="shared" si="0"/>
        <v>1.0127371576889033E-3</v>
      </c>
      <c r="E54" s="90">
        <f t="shared" si="1"/>
        <v>116.96118488583802</v>
      </c>
    </row>
    <row r="55" spans="1:5" ht="15.75" customHeight="1" x14ac:dyDescent="0.3">
      <c r="A55" s="80">
        <v>44293</v>
      </c>
      <c r="B55" s="7">
        <v>68.614052000000001</v>
      </c>
      <c r="C55" s="7">
        <v>4644300</v>
      </c>
      <c r="D55" s="78">
        <f t="shared" si="0"/>
        <v>2.9019734588844326E-3</v>
      </c>
      <c r="E55" s="90">
        <f t="shared" si="1"/>
        <v>116.84285378619833</v>
      </c>
    </row>
    <row r="56" spans="1:5" ht="15.75" customHeight="1" x14ac:dyDescent="0.3">
      <c r="A56" s="80">
        <v>44292</v>
      </c>
      <c r="B56" s="7">
        <v>68.415512000000007</v>
      </c>
      <c r="C56" s="7">
        <v>4675200</v>
      </c>
      <c r="D56" s="78">
        <f t="shared" si="0"/>
        <v>-1.5147257235507694E-2</v>
      </c>
      <c r="E56" s="90">
        <f t="shared" si="1"/>
        <v>116.50476006465701</v>
      </c>
    </row>
    <row r="57" spans="1:5" ht="15.75" customHeight="1" x14ac:dyDescent="0.3">
      <c r="A57" s="80">
        <v>44291</v>
      </c>
      <c r="B57" s="7">
        <v>69.467758000000003</v>
      </c>
      <c r="C57" s="7">
        <v>5171100</v>
      </c>
      <c r="D57" s="78">
        <f t="shared" si="0"/>
        <v>1.214941958125193E-2</v>
      </c>
      <c r="E57" s="90">
        <f t="shared" si="1"/>
        <v>118.29662954242974</v>
      </c>
    </row>
    <row r="58" spans="1:5" ht="15.75" customHeight="1" x14ac:dyDescent="0.3">
      <c r="A58" s="80">
        <v>44287</v>
      </c>
      <c r="B58" s="7">
        <v>68.633895999999993</v>
      </c>
      <c r="C58" s="7">
        <v>5160000</v>
      </c>
      <c r="D58" s="78">
        <f t="shared" si="0"/>
        <v>9.0484736688949408E-3</v>
      </c>
      <c r="E58" s="90">
        <f t="shared" si="1"/>
        <v>116.87664612935471</v>
      </c>
    </row>
    <row r="59" spans="1:5" ht="15.75" customHeight="1" x14ac:dyDescent="0.3">
      <c r="A59" s="80">
        <v>44286</v>
      </c>
      <c r="B59" s="7">
        <v>68.018433000000002</v>
      </c>
      <c r="C59" s="7">
        <v>7248300</v>
      </c>
      <c r="D59" s="78">
        <f t="shared" si="0"/>
        <v>-9.5404046564788736E-3</v>
      </c>
      <c r="E59" s="90">
        <f t="shared" si="1"/>
        <v>115.82857432447406</v>
      </c>
    </row>
    <row r="60" spans="1:5" ht="15.75" customHeight="1" x14ac:dyDescent="0.3">
      <c r="A60" s="80">
        <v>44285</v>
      </c>
      <c r="B60" s="7">
        <v>68.673607000000004</v>
      </c>
      <c r="C60" s="7">
        <v>5626800</v>
      </c>
      <c r="D60" s="78">
        <f t="shared" si="0"/>
        <v>-7.3181828970556584E-3</v>
      </c>
      <c r="E60" s="90">
        <f t="shared" si="1"/>
        <v>116.94426998236231</v>
      </c>
    </row>
    <row r="61" spans="1:5" ht="15.75" customHeight="1" x14ac:dyDescent="0.3">
      <c r="A61" s="80">
        <v>44284</v>
      </c>
      <c r="B61" s="7">
        <v>69.179878000000002</v>
      </c>
      <c r="C61" s="7">
        <v>9160500</v>
      </c>
      <c r="D61" s="78">
        <f t="shared" si="0"/>
        <v>-5.9905626123452071E-3</v>
      </c>
      <c r="E61" s="90">
        <f t="shared" si="1"/>
        <v>117.8063987548941</v>
      </c>
    </row>
    <row r="62" spans="1:5" ht="15.75" customHeight="1" x14ac:dyDescent="0.3">
      <c r="A62" s="80">
        <v>44281</v>
      </c>
      <c r="B62" s="7">
        <v>69.596801999999997</v>
      </c>
      <c r="C62" s="7">
        <v>4408500</v>
      </c>
      <c r="D62" s="78">
        <f t="shared" si="0"/>
        <v>1.3296664673952518E-2</v>
      </c>
      <c r="E62" s="90">
        <f t="shared" si="1"/>
        <v>118.51637854113316</v>
      </c>
    </row>
    <row r="63" spans="1:5" ht="15.75" customHeight="1" x14ac:dyDescent="0.3">
      <c r="A63" s="80">
        <v>44280</v>
      </c>
      <c r="B63" s="7">
        <v>68.683539999999994</v>
      </c>
      <c r="C63" s="7">
        <v>8219000</v>
      </c>
      <c r="D63" s="78">
        <f t="shared" si="0"/>
        <v>1.1401863852180893E-2</v>
      </c>
      <c r="E63" s="90">
        <f t="shared" si="1"/>
        <v>116.96118488583801</v>
      </c>
    </row>
    <row r="64" spans="1:5" ht="15.75" customHeight="1" x14ac:dyDescent="0.3">
      <c r="A64" s="80">
        <v>44279</v>
      </c>
      <c r="B64" s="7">
        <v>67.909248000000005</v>
      </c>
      <c r="C64" s="7">
        <v>9423100</v>
      </c>
      <c r="D64" s="78">
        <f t="shared" si="0"/>
        <v>-1.0987366086592343E-2</v>
      </c>
      <c r="E64" s="90">
        <f t="shared" si="1"/>
        <v>115.64264321242362</v>
      </c>
    </row>
    <row r="65" spans="1:5" ht="15.75" customHeight="1" x14ac:dyDescent="0.3">
      <c r="A65" s="80">
        <v>44278</v>
      </c>
      <c r="B65" s="7">
        <v>68.663680999999997</v>
      </c>
      <c r="C65" s="7">
        <v>6458000</v>
      </c>
      <c r="D65" s="78">
        <f t="shared" si="0"/>
        <v>-1.4952989552089457E-2</v>
      </c>
      <c r="E65" s="90">
        <f t="shared" si="1"/>
        <v>116.927366999185</v>
      </c>
    </row>
    <row r="66" spans="1:5" ht="15.75" customHeight="1" x14ac:dyDescent="0.3">
      <c r="A66" s="80">
        <v>44277</v>
      </c>
      <c r="B66" s="7">
        <v>69.705994000000004</v>
      </c>
      <c r="C66" s="7">
        <v>4935900</v>
      </c>
      <c r="D66" s="78">
        <f t="shared" ref="D66:D129" si="2">B66/B67-1</f>
        <v>-6.6487533003287691E-3</v>
      </c>
      <c r="E66" s="90">
        <f t="shared" ref="E66:E129" si="3">E67*(1+D66)</f>
        <v>118.70232157348204</v>
      </c>
    </row>
    <row r="67" spans="1:5" ht="15.75" customHeight="1" x14ac:dyDescent="0.3">
      <c r="A67" s="80">
        <v>44274</v>
      </c>
      <c r="B67" s="7">
        <v>70.172554000000005</v>
      </c>
      <c r="C67" s="7">
        <v>8822500</v>
      </c>
      <c r="D67" s="78">
        <f t="shared" si="2"/>
        <v>7.2669866588275234E-3</v>
      </c>
      <c r="E67" s="90">
        <f t="shared" si="3"/>
        <v>119.49682649300622</v>
      </c>
    </row>
    <row r="68" spans="1:5" ht="15.75" customHeight="1" x14ac:dyDescent="0.3">
      <c r="A68" s="80">
        <v>44273</v>
      </c>
      <c r="B68" s="7">
        <v>69.666290000000004</v>
      </c>
      <c r="C68" s="7">
        <v>9520600</v>
      </c>
      <c r="D68" s="78">
        <f t="shared" si="2"/>
        <v>2.7147425023255067E-3</v>
      </c>
      <c r="E68" s="90">
        <f t="shared" si="3"/>
        <v>118.63470964077285</v>
      </c>
    </row>
    <row r="69" spans="1:5" ht="15.75" customHeight="1" x14ac:dyDescent="0.3">
      <c r="A69" s="80">
        <v>44272</v>
      </c>
      <c r="B69" s="7">
        <v>69.477676000000002</v>
      </c>
      <c r="C69" s="7">
        <v>5228300</v>
      </c>
      <c r="D69" s="78">
        <f t="shared" si="2"/>
        <v>6.4710226097777213E-3</v>
      </c>
      <c r="E69" s="90">
        <f t="shared" si="3"/>
        <v>118.31351890240879</v>
      </c>
    </row>
    <row r="70" spans="1:5" ht="15.75" customHeight="1" x14ac:dyDescent="0.3">
      <c r="A70" s="80">
        <v>44271</v>
      </c>
      <c r="B70" s="7">
        <v>69.030974999999998</v>
      </c>
      <c r="C70" s="7">
        <v>5251100</v>
      </c>
      <c r="D70" s="78">
        <f t="shared" si="2"/>
        <v>3.3185495035437107E-3</v>
      </c>
      <c r="E70" s="90">
        <f t="shared" si="3"/>
        <v>117.55283186953761</v>
      </c>
    </row>
    <row r="71" spans="1:5" ht="15.75" customHeight="1" x14ac:dyDescent="0.3">
      <c r="A71" s="80">
        <v>44270</v>
      </c>
      <c r="B71" s="7">
        <v>68.80265</v>
      </c>
      <c r="C71" s="7">
        <v>6445300</v>
      </c>
      <c r="D71" s="78">
        <f t="shared" si="2"/>
        <v>5.36690357926628E-3</v>
      </c>
      <c r="E71" s="90">
        <f t="shared" si="3"/>
        <v>117.16401727816597</v>
      </c>
    </row>
    <row r="72" spans="1:5" ht="15.75" customHeight="1" x14ac:dyDescent="0.3">
      <c r="A72" s="80">
        <v>44267</v>
      </c>
      <c r="B72" s="7">
        <v>68.435364000000007</v>
      </c>
      <c r="C72" s="7">
        <v>6188100</v>
      </c>
      <c r="D72" s="78">
        <f t="shared" si="2"/>
        <v>1.3227482284566383E-2</v>
      </c>
      <c r="E72" s="90">
        <f t="shared" si="3"/>
        <v>116.53856603101157</v>
      </c>
    </row>
    <row r="73" spans="1:5" ht="15.75" customHeight="1" x14ac:dyDescent="0.3">
      <c r="A73" s="80">
        <v>44266</v>
      </c>
      <c r="B73" s="7">
        <v>67.541954000000004</v>
      </c>
      <c r="C73" s="7">
        <v>4107300</v>
      </c>
      <c r="D73" s="78">
        <f t="shared" si="2"/>
        <v>-4.9721813503444956E-3</v>
      </c>
      <c r="E73" s="90">
        <f t="shared" si="3"/>
        <v>115.01717834207102</v>
      </c>
    </row>
    <row r="74" spans="1:5" ht="15.75" customHeight="1" x14ac:dyDescent="0.3">
      <c r="A74" s="80">
        <v>44265</v>
      </c>
      <c r="B74" s="7">
        <v>67.879463000000001</v>
      </c>
      <c r="C74" s="7">
        <v>6115700</v>
      </c>
      <c r="D74" s="78">
        <f t="shared" si="2"/>
        <v>3.5221570515728828E-3</v>
      </c>
      <c r="E74" s="90">
        <f t="shared" si="3"/>
        <v>115.59192234259334</v>
      </c>
    </row>
    <row r="75" spans="1:5" ht="15.75" customHeight="1" x14ac:dyDescent="0.3">
      <c r="A75" s="80">
        <v>44264</v>
      </c>
      <c r="B75" s="7">
        <v>67.641220000000004</v>
      </c>
      <c r="C75" s="7">
        <v>6702000</v>
      </c>
      <c r="D75" s="78">
        <f t="shared" si="2"/>
        <v>1.0979194456323116E-2</v>
      </c>
      <c r="E75" s="90">
        <f t="shared" si="3"/>
        <v>115.1862183912426</v>
      </c>
    </row>
    <row r="76" spans="1:5" ht="15.75" customHeight="1" x14ac:dyDescent="0.3">
      <c r="A76" s="80">
        <v>44263</v>
      </c>
      <c r="B76" s="7">
        <v>66.906638999999998</v>
      </c>
      <c r="C76" s="7">
        <v>7405900</v>
      </c>
      <c r="D76" s="78">
        <f t="shared" si="2"/>
        <v>-1.1150280355416764E-2</v>
      </c>
      <c r="E76" s="90">
        <f t="shared" si="3"/>
        <v>113.93530057083578</v>
      </c>
    </row>
    <row r="77" spans="1:5" ht="15.75" customHeight="1" x14ac:dyDescent="0.3">
      <c r="A77" s="80">
        <v>44260</v>
      </c>
      <c r="B77" s="7">
        <v>67.661079000000001</v>
      </c>
      <c r="C77" s="7">
        <v>6837300</v>
      </c>
      <c r="D77" s="78">
        <f t="shared" si="2"/>
        <v>8.135010219831651E-3</v>
      </c>
      <c r="E77" s="90">
        <f t="shared" si="3"/>
        <v>115.2200362778956</v>
      </c>
    </row>
    <row r="78" spans="1:5" ht="15.75" customHeight="1" x14ac:dyDescent="0.3">
      <c r="A78" s="80">
        <v>44259</v>
      </c>
      <c r="B78" s="7">
        <v>67.115097000000006</v>
      </c>
      <c r="C78" s="7">
        <v>11757500</v>
      </c>
      <c r="D78" s="78">
        <f t="shared" si="2"/>
        <v>-9.5225016932838358E-3</v>
      </c>
      <c r="E78" s="90">
        <f t="shared" si="3"/>
        <v>114.29028365235622</v>
      </c>
    </row>
    <row r="79" spans="1:5" ht="15.75" customHeight="1" x14ac:dyDescent="0.3">
      <c r="A79" s="80">
        <v>44258</v>
      </c>
      <c r="B79" s="7">
        <v>67.760345000000001</v>
      </c>
      <c r="C79" s="7">
        <v>10593500</v>
      </c>
      <c r="D79" s="78">
        <f t="shared" si="2"/>
        <v>-5.9704694928961466E-3</v>
      </c>
      <c r="E79" s="90">
        <f t="shared" si="3"/>
        <v>115.38907632706717</v>
      </c>
    </row>
    <row r="80" spans="1:5" ht="15.75" customHeight="1" x14ac:dyDescent="0.3">
      <c r="A80" s="80">
        <v>44257</v>
      </c>
      <c r="B80" s="7">
        <v>68.167336000000006</v>
      </c>
      <c r="C80" s="7">
        <v>9525800</v>
      </c>
      <c r="D80" s="78">
        <f t="shared" si="2"/>
        <v>-9.8053725960965954E-3</v>
      </c>
      <c r="E80" s="90">
        <f t="shared" si="3"/>
        <v>116.08214120983052</v>
      </c>
    </row>
    <row r="81" spans="1:5" ht="15.75" customHeight="1" x14ac:dyDescent="0.3">
      <c r="A81" s="80">
        <v>44256</v>
      </c>
      <c r="B81" s="7">
        <v>68.842360999999997</v>
      </c>
      <c r="C81" s="7">
        <v>6603800</v>
      </c>
      <c r="D81" s="78">
        <f t="shared" si="2"/>
        <v>1.6564035711774228E-2</v>
      </c>
      <c r="E81" s="90">
        <f t="shared" si="3"/>
        <v>117.23164113117356</v>
      </c>
    </row>
    <row r="82" spans="1:5" ht="15.75" customHeight="1" x14ac:dyDescent="0.3">
      <c r="A82" s="80">
        <v>44253</v>
      </c>
      <c r="B82" s="7">
        <v>67.720634000000004</v>
      </c>
      <c r="C82" s="7">
        <v>19004200</v>
      </c>
      <c r="D82" s="78">
        <f t="shared" si="2"/>
        <v>-1.4304244460505711E-2</v>
      </c>
      <c r="E82" s="90">
        <f t="shared" si="3"/>
        <v>115.32145247405957</v>
      </c>
    </row>
    <row r="83" spans="1:5" ht="15.75" customHeight="1" x14ac:dyDescent="0.3">
      <c r="A83" s="80">
        <v>44252</v>
      </c>
      <c r="B83" s="7">
        <v>68.703384</v>
      </c>
      <c r="C83" s="7">
        <v>10938300</v>
      </c>
      <c r="D83" s="78">
        <f t="shared" si="2"/>
        <v>-1.7182607031767883E-2</v>
      </c>
      <c r="E83" s="90">
        <f t="shared" si="3"/>
        <v>116.9949772289944</v>
      </c>
    </row>
    <row r="84" spans="1:5" ht="15.75" customHeight="1" x14ac:dyDescent="0.3">
      <c r="A84" s="80">
        <v>44251</v>
      </c>
      <c r="B84" s="7">
        <v>69.904526000000004</v>
      </c>
      <c r="C84" s="7">
        <v>7036700</v>
      </c>
      <c r="D84" s="78">
        <f t="shared" si="2"/>
        <v>-8.3087423301938523E-3</v>
      </c>
      <c r="E84" s="90">
        <f t="shared" si="3"/>
        <v>119.04040167182518</v>
      </c>
    </row>
    <row r="85" spans="1:5" ht="15.75" customHeight="1" x14ac:dyDescent="0.3">
      <c r="A85" s="80">
        <v>44250</v>
      </c>
      <c r="B85" s="7">
        <v>70.490211000000002</v>
      </c>
      <c r="C85" s="7">
        <v>6817600</v>
      </c>
      <c r="D85" s="78">
        <f t="shared" si="2"/>
        <v>-2.2481409513844808E-3</v>
      </c>
      <c r="E85" s="90">
        <f t="shared" si="3"/>
        <v>120.03776452717395</v>
      </c>
    </row>
    <row r="86" spans="1:5" ht="15.75" customHeight="1" x14ac:dyDescent="0.3">
      <c r="A86" s="80">
        <v>44249</v>
      </c>
      <c r="B86" s="7">
        <v>70.649039999999999</v>
      </c>
      <c r="C86" s="7">
        <v>6059300</v>
      </c>
      <c r="D86" s="78">
        <f t="shared" si="2"/>
        <v>-2.3829462637181553E-3</v>
      </c>
      <c r="E86" s="90">
        <f t="shared" si="3"/>
        <v>120.3082343957077</v>
      </c>
    </row>
    <row r="87" spans="1:5" ht="15.75" customHeight="1" x14ac:dyDescent="0.3">
      <c r="A87" s="80">
        <v>44246</v>
      </c>
      <c r="B87" s="7">
        <v>70.817795000000004</v>
      </c>
      <c r="C87" s="7">
        <v>4486200</v>
      </c>
      <c r="D87" s="78">
        <f t="shared" si="2"/>
        <v>6.2058634558008752E-3</v>
      </c>
      <c r="E87" s="90">
        <f t="shared" si="3"/>
        <v>120.59560724741876</v>
      </c>
    </row>
    <row r="88" spans="1:5" ht="15.75" customHeight="1" x14ac:dyDescent="0.3">
      <c r="A88" s="80">
        <v>44245</v>
      </c>
      <c r="B88" s="7">
        <v>70.381020000000007</v>
      </c>
      <c r="C88" s="7">
        <v>5794500</v>
      </c>
      <c r="D88" s="78">
        <f t="shared" si="2"/>
        <v>-1.1984407717101186E-2</v>
      </c>
      <c r="E88" s="90">
        <f t="shared" si="3"/>
        <v>119.85182319772488</v>
      </c>
    </row>
    <row r="89" spans="1:5" ht="15.75" customHeight="1" x14ac:dyDescent="0.3">
      <c r="A89" s="80">
        <v>44244</v>
      </c>
      <c r="B89" s="7">
        <v>71.234725999999995</v>
      </c>
      <c r="C89" s="7">
        <v>7591800</v>
      </c>
      <c r="D89" s="78">
        <f t="shared" si="2"/>
        <v>-1.3915665900205987E-3</v>
      </c>
      <c r="E89" s="90">
        <f t="shared" si="3"/>
        <v>121.30559895395626</v>
      </c>
    </row>
    <row r="90" spans="1:5" ht="15.75" customHeight="1" x14ac:dyDescent="0.3">
      <c r="A90" s="80">
        <v>44243</v>
      </c>
      <c r="B90" s="7">
        <v>71.333991999999995</v>
      </c>
      <c r="C90" s="7">
        <v>5283800</v>
      </c>
      <c r="D90" s="78">
        <f t="shared" si="2"/>
        <v>4.3326510504706484E-3</v>
      </c>
      <c r="E90" s="90">
        <f t="shared" si="3"/>
        <v>121.47463900312783</v>
      </c>
    </row>
    <row r="91" spans="1:5" ht="15.75" customHeight="1" x14ac:dyDescent="0.3">
      <c r="A91" s="80">
        <v>44239</v>
      </c>
      <c r="B91" s="7">
        <v>71.026259999999994</v>
      </c>
      <c r="C91" s="7">
        <v>3884800</v>
      </c>
      <c r="D91" s="78">
        <f t="shared" si="2"/>
        <v>6.1876360666670571E-3</v>
      </c>
      <c r="E91" s="90">
        <f t="shared" si="3"/>
        <v>120.95060224923762</v>
      </c>
    </row>
    <row r="92" spans="1:5" ht="15.75" customHeight="1" x14ac:dyDescent="0.3">
      <c r="A92" s="80">
        <v>44238</v>
      </c>
      <c r="B92" s="7">
        <v>70.589478</v>
      </c>
      <c r="C92" s="7">
        <v>4258100</v>
      </c>
      <c r="D92" s="78">
        <f t="shared" si="2"/>
        <v>5.2304696936009698E-3</v>
      </c>
      <c r="E92" s="90">
        <f t="shared" si="3"/>
        <v>120.2068062792453</v>
      </c>
    </row>
    <row r="93" spans="1:5" ht="15.75" customHeight="1" x14ac:dyDescent="0.3">
      <c r="A93" s="80">
        <v>44237</v>
      </c>
      <c r="B93" s="7">
        <v>70.222183000000001</v>
      </c>
      <c r="C93" s="7">
        <v>5202800</v>
      </c>
      <c r="D93" s="78">
        <f t="shared" si="2"/>
        <v>-1.8344949759380169E-3</v>
      </c>
      <c r="E93" s="90">
        <f t="shared" si="3"/>
        <v>119.5813397059929</v>
      </c>
    </row>
    <row r="94" spans="1:5" ht="15.75" customHeight="1" x14ac:dyDescent="0.3">
      <c r="A94" s="80">
        <v>44236</v>
      </c>
      <c r="B94" s="7">
        <v>70.351241999999999</v>
      </c>
      <c r="C94" s="7">
        <v>4035000</v>
      </c>
      <c r="D94" s="78">
        <f t="shared" si="2"/>
        <v>5.3909727116698836E-3</v>
      </c>
      <c r="E94" s="90">
        <f t="shared" si="3"/>
        <v>119.80111424819299</v>
      </c>
    </row>
    <row r="95" spans="1:5" ht="15.75" customHeight="1" x14ac:dyDescent="0.3">
      <c r="A95" s="80">
        <v>44235</v>
      </c>
      <c r="B95" s="7">
        <v>69.974013999999997</v>
      </c>
      <c r="C95" s="7">
        <v>6378100</v>
      </c>
      <c r="D95" s="78">
        <f t="shared" si="2"/>
        <v>1.7906074784674653E-2</v>
      </c>
      <c r="E95" s="90">
        <f t="shared" si="3"/>
        <v>119.15873277146486</v>
      </c>
    </row>
    <row r="96" spans="1:5" ht="15.75" customHeight="1" x14ac:dyDescent="0.3">
      <c r="A96" s="80">
        <v>44232</v>
      </c>
      <c r="B96" s="7">
        <v>68.743094999999997</v>
      </c>
      <c r="C96" s="7">
        <v>4109200</v>
      </c>
      <c r="D96" s="78">
        <f t="shared" si="2"/>
        <v>7.8591292773604327E-3</v>
      </c>
      <c r="E96" s="90">
        <f t="shared" si="3"/>
        <v>117.06260108200199</v>
      </c>
    </row>
    <row r="97" spans="1:5" ht="15.75" customHeight="1" x14ac:dyDescent="0.3">
      <c r="A97" s="80">
        <v>44231</v>
      </c>
      <c r="B97" s="7">
        <v>68.207047000000003</v>
      </c>
      <c r="C97" s="7">
        <v>4412300</v>
      </c>
      <c r="D97" s="78">
        <f t="shared" si="2"/>
        <v>1.1656797347661119E-3</v>
      </c>
      <c r="E97" s="90">
        <f t="shared" si="3"/>
        <v>116.1497650628381</v>
      </c>
    </row>
    <row r="98" spans="1:5" ht="15.75" customHeight="1" x14ac:dyDescent="0.3">
      <c r="A98" s="80">
        <v>44230</v>
      </c>
      <c r="B98" s="7">
        <v>68.127632000000006</v>
      </c>
      <c r="C98" s="7">
        <v>9547600</v>
      </c>
      <c r="D98" s="78">
        <f t="shared" si="2"/>
        <v>5.8624046973885235E-3</v>
      </c>
      <c r="E98" s="90">
        <f t="shared" si="3"/>
        <v>116.01452927712133</v>
      </c>
    </row>
    <row r="99" spans="1:5" ht="15.75" customHeight="1" x14ac:dyDescent="0.3">
      <c r="A99" s="80">
        <v>44229</v>
      </c>
      <c r="B99" s="7">
        <v>67.730568000000005</v>
      </c>
      <c r="C99" s="7">
        <v>7269400</v>
      </c>
      <c r="D99" s="78">
        <f t="shared" si="2"/>
        <v>7.9775703134359333E-3</v>
      </c>
      <c r="E99" s="90">
        <f t="shared" si="3"/>
        <v>115.33836908043506</v>
      </c>
    </row>
    <row r="100" spans="1:5" ht="15.75" customHeight="1" x14ac:dyDescent="0.3">
      <c r="A100" s="80">
        <v>44228</v>
      </c>
      <c r="B100" s="7">
        <v>67.194519</v>
      </c>
      <c r="C100" s="7">
        <v>5682800</v>
      </c>
      <c r="D100" s="78">
        <f t="shared" si="2"/>
        <v>1.0449456007532332E-2</v>
      </c>
      <c r="E100" s="90">
        <f t="shared" si="3"/>
        <v>114.42553135837139</v>
      </c>
    </row>
    <row r="101" spans="1:5" ht="15.75" customHeight="1" x14ac:dyDescent="0.3">
      <c r="A101" s="80">
        <v>44225</v>
      </c>
      <c r="B101" s="7">
        <v>66.499634</v>
      </c>
      <c r="C101" s="7">
        <v>9213100</v>
      </c>
      <c r="D101" s="78">
        <f t="shared" si="2"/>
        <v>-2.1186526871904254E-2</v>
      </c>
      <c r="E101" s="90">
        <f t="shared" si="3"/>
        <v>113.24221184747553</v>
      </c>
    </row>
    <row r="102" spans="1:5" ht="15.75" customHeight="1" x14ac:dyDescent="0.3">
      <c r="A102" s="80">
        <v>44224</v>
      </c>
      <c r="B102" s="7">
        <v>67.939025999999998</v>
      </c>
      <c r="C102" s="7">
        <v>5425400</v>
      </c>
      <c r="D102" s="78">
        <f t="shared" si="2"/>
        <v>6.4706442421476051E-3</v>
      </c>
      <c r="E102" s="90">
        <f t="shared" si="3"/>
        <v>115.69335216195549</v>
      </c>
    </row>
    <row r="103" spans="1:5" ht="15.75" customHeight="1" x14ac:dyDescent="0.3">
      <c r="A103" s="80">
        <v>44223</v>
      </c>
      <c r="B103" s="7">
        <v>67.502243000000007</v>
      </c>
      <c r="C103" s="7">
        <v>10789100</v>
      </c>
      <c r="D103" s="78">
        <f t="shared" si="2"/>
        <v>-2.1864202283006007E-2</v>
      </c>
      <c r="E103" s="90">
        <f t="shared" si="3"/>
        <v>114.9495544890634</v>
      </c>
    </row>
    <row r="104" spans="1:5" ht="15.75" customHeight="1" x14ac:dyDescent="0.3">
      <c r="A104" s="80">
        <v>44222</v>
      </c>
      <c r="B104" s="7">
        <v>69.011116000000001</v>
      </c>
      <c r="C104" s="7">
        <v>4940900</v>
      </c>
      <c r="D104" s="78">
        <f t="shared" si="2"/>
        <v>1.4385259152782659E-4</v>
      </c>
      <c r="E104" s="90">
        <f t="shared" si="3"/>
        <v>117.5190139828846</v>
      </c>
    </row>
    <row r="105" spans="1:5" ht="15.75" customHeight="1" x14ac:dyDescent="0.3">
      <c r="A105" s="80">
        <v>44221</v>
      </c>
      <c r="B105" s="7">
        <v>69.001189999999994</v>
      </c>
      <c r="C105" s="7">
        <v>6877200</v>
      </c>
      <c r="D105" s="78">
        <f t="shared" si="2"/>
        <v>3.8994273070773744E-3</v>
      </c>
      <c r="E105" s="90">
        <f t="shared" si="3"/>
        <v>117.5021109997073</v>
      </c>
    </row>
    <row r="106" spans="1:5" ht="15.75" customHeight="1" x14ac:dyDescent="0.3">
      <c r="A106" s="80">
        <v>44218</v>
      </c>
      <c r="B106" s="7">
        <v>68.733170000000001</v>
      </c>
      <c r="C106" s="7">
        <v>4853200</v>
      </c>
      <c r="D106" s="78">
        <f t="shared" si="2"/>
        <v>5.7808997505848225E-4</v>
      </c>
      <c r="E106" s="90">
        <f t="shared" si="3"/>
        <v>117.04569980172447</v>
      </c>
    </row>
    <row r="107" spans="1:5" ht="15.75" customHeight="1" x14ac:dyDescent="0.3">
      <c r="A107" s="80">
        <v>44217</v>
      </c>
      <c r="B107" s="7">
        <v>68.693459000000004</v>
      </c>
      <c r="C107" s="7">
        <v>4822200</v>
      </c>
      <c r="D107" s="78">
        <f t="shared" si="2"/>
        <v>-3.8866331290101641E-3</v>
      </c>
      <c r="E107" s="90">
        <f t="shared" si="3"/>
        <v>116.97807594871688</v>
      </c>
    </row>
    <row r="108" spans="1:5" ht="15.75" customHeight="1" x14ac:dyDescent="0.3">
      <c r="A108" s="80">
        <v>44216</v>
      </c>
      <c r="B108" s="7">
        <v>68.961487000000005</v>
      </c>
      <c r="C108" s="7">
        <v>4888000</v>
      </c>
      <c r="D108" s="78">
        <f t="shared" si="2"/>
        <v>5.063612917074245E-3</v>
      </c>
      <c r="E108" s="90">
        <f t="shared" si="3"/>
        <v>117.43450076989794</v>
      </c>
    </row>
    <row r="109" spans="1:5" ht="15.75" customHeight="1" x14ac:dyDescent="0.3">
      <c r="A109" s="80">
        <v>44215</v>
      </c>
      <c r="B109" s="7">
        <v>68.614052000000001</v>
      </c>
      <c r="C109" s="7">
        <v>6169000</v>
      </c>
      <c r="D109" s="78">
        <f t="shared" si="2"/>
        <v>5.820838837584219E-3</v>
      </c>
      <c r="E109" s="90">
        <f t="shared" si="3"/>
        <v>116.84285378619833</v>
      </c>
    </row>
    <row r="110" spans="1:5" ht="15.75" customHeight="1" x14ac:dyDescent="0.3">
      <c r="A110" s="80">
        <v>44211</v>
      </c>
      <c r="B110" s="7">
        <v>68.216971999999998</v>
      </c>
      <c r="C110" s="7">
        <v>6328100</v>
      </c>
      <c r="D110" s="78">
        <f t="shared" si="2"/>
        <v>-1.7162470802436158E-2</v>
      </c>
      <c r="E110" s="90">
        <f t="shared" si="3"/>
        <v>116.16666634311564</v>
      </c>
    </row>
    <row r="111" spans="1:5" ht="15.75" customHeight="1" x14ac:dyDescent="0.3">
      <c r="A111" s="80">
        <v>44210</v>
      </c>
      <c r="B111" s="7">
        <v>69.408187999999996</v>
      </c>
      <c r="C111" s="7">
        <v>5827600</v>
      </c>
      <c r="D111" s="78">
        <f t="shared" si="2"/>
        <v>1.0404615088606795E-2</v>
      </c>
      <c r="E111" s="90">
        <f t="shared" si="3"/>
        <v>118.19518780276913</v>
      </c>
    </row>
    <row r="112" spans="1:5" ht="15.75" customHeight="1" x14ac:dyDescent="0.3">
      <c r="A112" s="80">
        <v>44209</v>
      </c>
      <c r="B112" s="7">
        <v>68.693459000000004</v>
      </c>
      <c r="C112" s="7">
        <v>5874800</v>
      </c>
      <c r="D112" s="78">
        <f t="shared" si="2"/>
        <v>2.8985066718665298E-3</v>
      </c>
      <c r="E112" s="90">
        <f t="shared" si="3"/>
        <v>116.97807594871692</v>
      </c>
    </row>
    <row r="113" spans="1:5" ht="15.75" customHeight="1" x14ac:dyDescent="0.3">
      <c r="A113" s="80">
        <v>44208</v>
      </c>
      <c r="B113" s="7">
        <v>68.494926000000007</v>
      </c>
      <c r="C113" s="7">
        <v>5904300</v>
      </c>
      <c r="D113" s="78">
        <f t="shared" si="2"/>
        <v>5.2448019930506629E-3</v>
      </c>
      <c r="E113" s="90">
        <f t="shared" si="3"/>
        <v>116.639994147474</v>
      </c>
    </row>
    <row r="114" spans="1:5" ht="15.75" customHeight="1" x14ac:dyDescent="0.3">
      <c r="A114" s="80">
        <v>44207</v>
      </c>
      <c r="B114" s="7">
        <v>68.137557999999999</v>
      </c>
      <c r="C114" s="7">
        <v>5599300</v>
      </c>
      <c r="D114" s="78">
        <f t="shared" si="2"/>
        <v>-9.3809490703242737E-3</v>
      </c>
      <c r="E114" s="90">
        <f t="shared" si="3"/>
        <v>116.03143226029866</v>
      </c>
    </row>
    <row r="115" spans="1:5" ht="15.75" customHeight="1" x14ac:dyDescent="0.3">
      <c r="A115" s="80">
        <v>44204</v>
      </c>
      <c r="B115" s="7">
        <v>68.782805999999994</v>
      </c>
      <c r="C115" s="7">
        <v>9557400</v>
      </c>
      <c r="D115" s="78">
        <f t="shared" si="2"/>
        <v>1.8371573910935357E-2</v>
      </c>
      <c r="E115" s="90">
        <f t="shared" si="3"/>
        <v>117.13022493500961</v>
      </c>
    </row>
    <row r="116" spans="1:5" ht="15.75" customHeight="1" x14ac:dyDescent="0.3">
      <c r="A116" s="80">
        <v>44203</v>
      </c>
      <c r="B116" s="7">
        <v>67.541954000000004</v>
      </c>
      <c r="C116" s="7">
        <v>8367000</v>
      </c>
      <c r="D116" s="78">
        <f t="shared" si="2"/>
        <v>-2.0534144248104402E-3</v>
      </c>
      <c r="E116" s="90">
        <f t="shared" si="3"/>
        <v>115.01717834207102</v>
      </c>
    </row>
    <row r="117" spans="1:5" ht="15.75" customHeight="1" x14ac:dyDescent="0.3">
      <c r="A117" s="80">
        <v>44202</v>
      </c>
      <c r="B117" s="7">
        <v>67.680931000000001</v>
      </c>
      <c r="C117" s="7">
        <v>7863500</v>
      </c>
      <c r="D117" s="78">
        <f t="shared" si="2"/>
        <v>1.1873063705563291E-2</v>
      </c>
      <c r="E117" s="90">
        <f t="shared" si="3"/>
        <v>115.25384224425019</v>
      </c>
    </row>
    <row r="118" spans="1:5" ht="15.75" customHeight="1" x14ac:dyDescent="0.3">
      <c r="A118" s="80">
        <v>44201</v>
      </c>
      <c r="B118" s="7">
        <v>66.886780000000002</v>
      </c>
      <c r="C118" s="7">
        <v>5756200</v>
      </c>
      <c r="D118" s="78">
        <f t="shared" si="2"/>
        <v>9.2869126924337575E-3</v>
      </c>
      <c r="E118" s="90">
        <f t="shared" si="3"/>
        <v>113.90148268418278</v>
      </c>
    </row>
    <row r="119" spans="1:5" ht="15.75" customHeight="1" x14ac:dyDescent="0.3">
      <c r="A119" s="80">
        <v>44200</v>
      </c>
      <c r="B119" s="7">
        <v>66.271324000000007</v>
      </c>
      <c r="C119" s="7">
        <v>9211700</v>
      </c>
      <c r="D119" s="78">
        <f t="shared" si="2"/>
        <v>-1.1841207083348015E-2</v>
      </c>
      <c r="E119" s="90">
        <f t="shared" si="3"/>
        <v>112.85342279960058</v>
      </c>
    </row>
    <row r="120" spans="1:5" ht="15.75" customHeight="1" x14ac:dyDescent="0.3">
      <c r="A120" s="80">
        <v>44196</v>
      </c>
      <c r="B120" s="7">
        <v>67.065460000000002</v>
      </c>
      <c r="C120" s="7">
        <v>8523700</v>
      </c>
      <c r="D120" s="78">
        <f t="shared" si="2"/>
        <v>3.1179681075141907E-3</v>
      </c>
      <c r="E120" s="90">
        <f t="shared" si="3"/>
        <v>114.20575681617134</v>
      </c>
    </row>
    <row r="121" spans="1:5" ht="15.75" customHeight="1" x14ac:dyDescent="0.3">
      <c r="A121" s="80">
        <v>44195</v>
      </c>
      <c r="B121" s="7">
        <v>66.857001999999994</v>
      </c>
      <c r="C121" s="7">
        <v>4780600</v>
      </c>
      <c r="D121" s="78">
        <f t="shared" si="2"/>
        <v>4.4558187175947062E-4</v>
      </c>
      <c r="E121" s="90">
        <f t="shared" si="3"/>
        <v>113.85077373465089</v>
      </c>
    </row>
    <row r="122" spans="1:5" ht="15.75" customHeight="1" x14ac:dyDescent="0.3">
      <c r="A122" s="80">
        <v>44194</v>
      </c>
      <c r="B122" s="7">
        <v>66.827224999999999</v>
      </c>
      <c r="C122" s="7">
        <v>8066600</v>
      </c>
      <c r="D122" s="78">
        <f t="shared" si="2"/>
        <v>1.2483149326360854E-2</v>
      </c>
      <c r="E122" s="90">
        <f t="shared" si="3"/>
        <v>113.8000664880188</v>
      </c>
    </row>
    <row r="123" spans="1:5" ht="15.75" customHeight="1" x14ac:dyDescent="0.3">
      <c r="A123" s="80">
        <v>44193</v>
      </c>
      <c r="B123" s="7">
        <v>66.003296000000006</v>
      </c>
      <c r="C123" s="7">
        <v>4003600</v>
      </c>
      <c r="D123" s="78">
        <f t="shared" si="2"/>
        <v>1.0179236181319773E-2</v>
      </c>
      <c r="E123" s="90">
        <f t="shared" si="3"/>
        <v>112.39699797841951</v>
      </c>
    </row>
    <row r="124" spans="1:5" ht="15.75" customHeight="1" x14ac:dyDescent="0.3">
      <c r="A124" s="80">
        <v>44189</v>
      </c>
      <c r="B124" s="7">
        <v>65.338202999999993</v>
      </c>
      <c r="C124" s="7">
        <v>2404000</v>
      </c>
      <c r="D124" s="78">
        <f t="shared" si="2"/>
        <v>-3.6330727097796389E-3</v>
      </c>
      <c r="E124" s="90">
        <f t="shared" si="3"/>
        <v>111.26441125765237</v>
      </c>
    </row>
    <row r="125" spans="1:5" ht="15.75" customHeight="1" x14ac:dyDescent="0.3">
      <c r="A125" s="80">
        <v>44188</v>
      </c>
      <c r="B125" s="7">
        <v>65.576447000000002</v>
      </c>
      <c r="C125" s="7">
        <v>4948700</v>
      </c>
      <c r="D125" s="78">
        <f t="shared" si="2"/>
        <v>3.6463200556648978E-3</v>
      </c>
      <c r="E125" s="90">
        <f t="shared" si="3"/>
        <v>111.67011691190291</v>
      </c>
    </row>
    <row r="126" spans="1:5" ht="15.75" customHeight="1" x14ac:dyDescent="0.3">
      <c r="A126" s="80">
        <v>44187</v>
      </c>
      <c r="B126" s="7">
        <v>65.338202999999993</v>
      </c>
      <c r="C126" s="7">
        <v>11219400</v>
      </c>
      <c r="D126" s="78">
        <f t="shared" si="2"/>
        <v>-4.5554412947235168E-4</v>
      </c>
      <c r="E126" s="90">
        <f t="shared" si="3"/>
        <v>111.26441125765238</v>
      </c>
    </row>
    <row r="127" spans="1:5" ht="15.75" customHeight="1" x14ac:dyDescent="0.3">
      <c r="A127" s="80">
        <v>44186</v>
      </c>
      <c r="B127" s="7">
        <v>65.367981</v>
      </c>
      <c r="C127" s="7">
        <v>9134100</v>
      </c>
      <c r="D127" s="78">
        <f t="shared" si="2"/>
        <v>-1.0815673267636994E-2</v>
      </c>
      <c r="E127" s="90">
        <f t="shared" si="3"/>
        <v>111.31512020718428</v>
      </c>
    </row>
    <row r="128" spans="1:5" ht="15.75" customHeight="1" x14ac:dyDescent="0.3">
      <c r="A128" s="80">
        <v>44183</v>
      </c>
      <c r="B128" s="7">
        <v>66.082710000000006</v>
      </c>
      <c r="C128" s="7">
        <v>4891300</v>
      </c>
      <c r="D128" s="78">
        <f t="shared" si="2"/>
        <v>-2.8460876985044736E-3</v>
      </c>
      <c r="E128" s="90">
        <f t="shared" si="3"/>
        <v>112.53223206123651</v>
      </c>
    </row>
    <row r="129" spans="1:5" ht="15.75" customHeight="1" x14ac:dyDescent="0.3">
      <c r="A129" s="80">
        <v>44182</v>
      </c>
      <c r="B129" s="7">
        <v>66.271324000000007</v>
      </c>
      <c r="C129" s="7">
        <v>7055700</v>
      </c>
      <c r="D129" s="78">
        <f t="shared" si="2"/>
        <v>5.8761604341486251E-3</v>
      </c>
      <c r="E129" s="90">
        <f t="shared" si="3"/>
        <v>112.85342279960058</v>
      </c>
    </row>
    <row r="130" spans="1:5" ht="15.75" customHeight="1" x14ac:dyDescent="0.3">
      <c r="A130" s="80">
        <v>44181</v>
      </c>
      <c r="B130" s="7">
        <v>65.884178000000006</v>
      </c>
      <c r="C130" s="7">
        <v>5776600</v>
      </c>
      <c r="D130" s="78">
        <f t="shared" ref="D130:D193" si="4">B130/B131-1</f>
        <v>-1.5063563198303154E-4</v>
      </c>
      <c r="E130" s="90">
        <f t="shared" ref="E130:E193" si="5">E131*(1+D130)</f>
        <v>112.19415196289337</v>
      </c>
    </row>
    <row r="131" spans="1:5" ht="15.75" customHeight="1" x14ac:dyDescent="0.3">
      <c r="A131" s="80">
        <v>44180</v>
      </c>
      <c r="B131" s="7">
        <v>65.894103999999999</v>
      </c>
      <c r="C131" s="7">
        <v>5139000</v>
      </c>
      <c r="D131" s="78">
        <f t="shared" si="4"/>
        <v>7.1309416719049779E-3</v>
      </c>
      <c r="E131" s="90">
        <f t="shared" si="5"/>
        <v>112.21105494607066</v>
      </c>
    </row>
    <row r="132" spans="1:5" ht="15.75" customHeight="1" x14ac:dyDescent="0.3">
      <c r="A132" s="80">
        <v>44179</v>
      </c>
      <c r="B132" s="7">
        <v>65.427543999999997</v>
      </c>
      <c r="C132" s="7">
        <v>4310800</v>
      </c>
      <c r="D132" s="78">
        <f t="shared" si="4"/>
        <v>3.3185742999477519E-3</v>
      </c>
      <c r="E132" s="90">
        <f t="shared" si="5"/>
        <v>111.41655002654647</v>
      </c>
    </row>
    <row r="133" spans="1:5" ht="15.75" customHeight="1" x14ac:dyDescent="0.3">
      <c r="A133" s="80">
        <v>44176</v>
      </c>
      <c r="B133" s="7">
        <v>65.211135999999996</v>
      </c>
      <c r="C133" s="7">
        <v>5319100</v>
      </c>
      <c r="D133" s="78">
        <f t="shared" si="4"/>
        <v>2.1273897943778763E-3</v>
      </c>
      <c r="E133" s="90">
        <f t="shared" si="5"/>
        <v>111.04802889180627</v>
      </c>
    </row>
    <row r="134" spans="1:5" ht="15.75" customHeight="1" x14ac:dyDescent="0.3">
      <c r="A134" s="80">
        <v>44175</v>
      </c>
      <c r="B134" s="7">
        <v>65.072700999999995</v>
      </c>
      <c r="C134" s="7">
        <v>5233200</v>
      </c>
      <c r="D134" s="78">
        <f t="shared" si="4"/>
        <v>1.6742366102939776E-3</v>
      </c>
      <c r="E134" s="90">
        <f t="shared" si="5"/>
        <v>110.81228796130573</v>
      </c>
    </row>
    <row r="135" spans="1:5" ht="15.75" customHeight="1" x14ac:dyDescent="0.3">
      <c r="A135" s="80">
        <v>44174</v>
      </c>
      <c r="B135" s="7">
        <v>64.963936000000004</v>
      </c>
      <c r="C135" s="7">
        <v>6702100</v>
      </c>
      <c r="D135" s="78">
        <f t="shared" si="4"/>
        <v>7.0508198425480728E-3</v>
      </c>
      <c r="E135" s="90">
        <f t="shared" si="5"/>
        <v>110.62707206716125</v>
      </c>
    </row>
    <row r="136" spans="1:5" ht="15.75" customHeight="1" x14ac:dyDescent="0.3">
      <c r="A136" s="80">
        <v>44173</v>
      </c>
      <c r="B136" s="7">
        <v>64.509094000000005</v>
      </c>
      <c r="C136" s="7">
        <v>4199400</v>
      </c>
      <c r="D136" s="78">
        <f t="shared" si="4"/>
        <v>2.3045559848871022E-3</v>
      </c>
      <c r="E136" s="90">
        <f t="shared" si="5"/>
        <v>109.85252172721307</v>
      </c>
    </row>
    <row r="137" spans="1:5" ht="15.75" customHeight="1" x14ac:dyDescent="0.3">
      <c r="A137" s="80">
        <v>44172</v>
      </c>
      <c r="B137" s="7">
        <v>64.360771</v>
      </c>
      <c r="C137" s="7">
        <v>6846100</v>
      </c>
      <c r="D137" s="78">
        <f t="shared" si="4"/>
        <v>-1.4683685714927841E-2</v>
      </c>
      <c r="E137" s="90">
        <f t="shared" si="5"/>
        <v>109.59994252372674</v>
      </c>
    </row>
    <row r="138" spans="1:5" ht="15.75" customHeight="1" x14ac:dyDescent="0.3">
      <c r="A138" s="80">
        <v>44169</v>
      </c>
      <c r="B138" s="7">
        <v>65.319907999999998</v>
      </c>
      <c r="C138" s="7">
        <v>7600500</v>
      </c>
      <c r="D138" s="78">
        <f t="shared" si="4"/>
        <v>4.5620283323186683E-3</v>
      </c>
      <c r="E138" s="90">
        <f t="shared" si="5"/>
        <v>111.23325670624919</v>
      </c>
    </row>
    <row r="139" spans="1:5" ht="15.75" customHeight="1" x14ac:dyDescent="0.3">
      <c r="A139" s="80">
        <v>44168</v>
      </c>
      <c r="B139" s="7">
        <v>65.023269999999997</v>
      </c>
      <c r="C139" s="7">
        <v>4483900</v>
      </c>
      <c r="D139" s="78">
        <f t="shared" si="4"/>
        <v>2.439078950039919E-3</v>
      </c>
      <c r="E139" s="90">
        <f t="shared" si="5"/>
        <v>110.72811192247471</v>
      </c>
    </row>
    <row r="140" spans="1:5" ht="15.75" customHeight="1" x14ac:dyDescent="0.3">
      <c r="A140" s="80">
        <v>44167</v>
      </c>
      <c r="B140" s="7">
        <v>64.865059000000002</v>
      </c>
      <c r="C140" s="7">
        <v>6772000</v>
      </c>
      <c r="D140" s="78">
        <f t="shared" si="4"/>
        <v>-1.6739818176623178E-3</v>
      </c>
      <c r="E140" s="90">
        <f t="shared" si="5"/>
        <v>110.45869444600257</v>
      </c>
    </row>
    <row r="141" spans="1:5" ht="15.75" customHeight="1" x14ac:dyDescent="0.3">
      <c r="A141" s="80">
        <v>44166</v>
      </c>
      <c r="B141" s="7">
        <v>64.973823999999993</v>
      </c>
      <c r="C141" s="7">
        <v>14044600</v>
      </c>
      <c r="D141" s="78">
        <f t="shared" si="4"/>
        <v>2.0500005520773135E-2</v>
      </c>
      <c r="E141" s="90">
        <f t="shared" si="5"/>
        <v>110.64391034014703</v>
      </c>
    </row>
    <row r="142" spans="1:5" ht="15.75" customHeight="1" x14ac:dyDescent="0.3">
      <c r="A142" s="80">
        <v>44165</v>
      </c>
      <c r="B142" s="7">
        <v>63.668616999999998</v>
      </c>
      <c r="C142" s="7">
        <v>13251100</v>
      </c>
      <c r="D142" s="78">
        <f t="shared" si="4"/>
        <v>-2.7782033433999542E-2</v>
      </c>
      <c r="E142" s="90">
        <f t="shared" si="5"/>
        <v>108.42127363211932</v>
      </c>
    </row>
    <row r="143" spans="1:5" ht="15.75" customHeight="1" x14ac:dyDescent="0.3">
      <c r="A143" s="80">
        <v>44162</v>
      </c>
      <c r="B143" s="7">
        <v>65.488006999999996</v>
      </c>
      <c r="C143" s="7">
        <v>5991100</v>
      </c>
      <c r="D143" s="78">
        <f t="shared" si="4"/>
        <v>1.439738415369507E-2</v>
      </c>
      <c r="E143" s="90">
        <f t="shared" si="5"/>
        <v>111.5195124557071</v>
      </c>
    </row>
    <row r="144" spans="1:5" ht="15.75" customHeight="1" x14ac:dyDescent="0.3">
      <c r="A144" s="80">
        <v>44160</v>
      </c>
      <c r="B144" s="7">
        <v>64.558532999999997</v>
      </c>
      <c r="C144" s="7">
        <v>7452500</v>
      </c>
      <c r="D144" s="78">
        <f t="shared" si="4"/>
        <v>-7.1472412876190106E-3</v>
      </c>
      <c r="E144" s="90">
        <f t="shared" si="5"/>
        <v>109.93671138924228</v>
      </c>
    </row>
    <row r="145" spans="1:5" ht="15.75" customHeight="1" x14ac:dyDescent="0.3">
      <c r="A145" s="80">
        <v>44159</v>
      </c>
      <c r="B145" s="7">
        <v>65.023269999999997</v>
      </c>
      <c r="C145" s="7">
        <v>7211400</v>
      </c>
      <c r="D145" s="78">
        <f t="shared" si="4"/>
        <v>1.5128066515739391E-2</v>
      </c>
      <c r="E145" s="90">
        <f t="shared" si="5"/>
        <v>110.72811192247468</v>
      </c>
    </row>
    <row r="146" spans="1:5" ht="15.75" customHeight="1" x14ac:dyDescent="0.3">
      <c r="A146" s="80">
        <v>44158</v>
      </c>
      <c r="B146" s="7">
        <v>64.054253000000003</v>
      </c>
      <c r="C146" s="7">
        <v>5969300</v>
      </c>
      <c r="D146" s="78">
        <f t="shared" si="4"/>
        <v>6.1796749352582836E-4</v>
      </c>
      <c r="E146" s="90">
        <f t="shared" si="5"/>
        <v>109.07797309016463</v>
      </c>
    </row>
    <row r="147" spans="1:5" ht="15.75" customHeight="1" x14ac:dyDescent="0.3">
      <c r="A147" s="80">
        <v>44155</v>
      </c>
      <c r="B147" s="7">
        <v>64.014694000000006</v>
      </c>
      <c r="C147" s="7">
        <v>8647000</v>
      </c>
      <c r="D147" s="78">
        <f t="shared" si="4"/>
        <v>1.1246476279289208E-2</v>
      </c>
      <c r="E147" s="90">
        <f t="shared" si="5"/>
        <v>109.010608077923</v>
      </c>
    </row>
    <row r="148" spans="1:5" ht="15.75" customHeight="1" x14ac:dyDescent="0.3">
      <c r="A148" s="80">
        <v>44154</v>
      </c>
      <c r="B148" s="7">
        <v>63.302760999999997</v>
      </c>
      <c r="C148" s="7">
        <v>6893300</v>
      </c>
      <c r="D148" s="78">
        <f t="shared" si="4"/>
        <v>6.6037161297789471E-3</v>
      </c>
      <c r="E148" s="90">
        <f t="shared" si="5"/>
        <v>107.79825753164465</v>
      </c>
    </row>
    <row r="149" spans="1:5" ht="15.75" customHeight="1" x14ac:dyDescent="0.3">
      <c r="A149" s="80">
        <v>44153</v>
      </c>
      <c r="B149" s="7">
        <v>62.88747</v>
      </c>
      <c r="C149" s="7">
        <v>5303400</v>
      </c>
      <c r="D149" s="78">
        <f t="shared" si="4"/>
        <v>-6.7155458935227452E-3</v>
      </c>
      <c r="E149" s="90">
        <f t="shared" si="5"/>
        <v>107.09105858073991</v>
      </c>
    </row>
    <row r="150" spans="1:5" ht="15.75" customHeight="1" x14ac:dyDescent="0.3">
      <c r="A150" s="80">
        <v>44152</v>
      </c>
      <c r="B150" s="7">
        <v>63.312649</v>
      </c>
      <c r="C150" s="7">
        <v>11820300</v>
      </c>
      <c r="D150" s="78">
        <f t="shared" si="4"/>
        <v>-3.8892477545061643E-3</v>
      </c>
      <c r="E150" s="90">
        <f t="shared" si="5"/>
        <v>107.81509580463046</v>
      </c>
    </row>
    <row r="151" spans="1:5" ht="15.75" customHeight="1" x14ac:dyDescent="0.3">
      <c r="A151" s="80">
        <v>44151</v>
      </c>
      <c r="B151" s="7">
        <v>63.559849</v>
      </c>
      <c r="C151" s="7">
        <v>7385100</v>
      </c>
      <c r="D151" s="78">
        <f t="shared" si="4"/>
        <v>1.4199982361558838E-2</v>
      </c>
      <c r="E151" s="90">
        <f t="shared" si="5"/>
        <v>108.23605262927548</v>
      </c>
    </row>
    <row r="152" spans="1:5" ht="15.75" customHeight="1" x14ac:dyDescent="0.3">
      <c r="A152" s="80">
        <v>44148</v>
      </c>
      <c r="B152" s="7">
        <v>62.669936999999997</v>
      </c>
      <c r="C152" s="7">
        <v>7642200</v>
      </c>
      <c r="D152" s="78">
        <f t="shared" si="4"/>
        <v>1.4242310062747121E-2</v>
      </c>
      <c r="E152" s="90">
        <f t="shared" si="5"/>
        <v>106.72062168375162</v>
      </c>
    </row>
    <row r="153" spans="1:5" ht="15.75" customHeight="1" x14ac:dyDescent="0.3">
      <c r="A153" s="80">
        <v>44147</v>
      </c>
      <c r="B153" s="7">
        <v>61.789906000000002</v>
      </c>
      <c r="C153" s="7">
        <v>9942700</v>
      </c>
      <c r="D153" s="78">
        <f t="shared" si="4"/>
        <v>-1.5440353456654177E-2</v>
      </c>
      <c r="E153" s="90">
        <f t="shared" si="5"/>
        <v>105.22201709091513</v>
      </c>
    </row>
    <row r="154" spans="1:5" ht="15.75" customHeight="1" x14ac:dyDescent="0.3">
      <c r="A154" s="80">
        <v>44146</v>
      </c>
      <c r="B154" s="7">
        <v>62.758926000000002</v>
      </c>
      <c r="C154" s="7">
        <v>8892100</v>
      </c>
      <c r="D154" s="78">
        <f t="shared" si="4"/>
        <v>6.0231456929666916E-3</v>
      </c>
      <c r="E154" s="90">
        <f t="shared" si="5"/>
        <v>106.87216103192451</v>
      </c>
    </row>
    <row r="155" spans="1:5" ht="15.75" customHeight="1" x14ac:dyDescent="0.3">
      <c r="A155" s="80">
        <v>44145</v>
      </c>
      <c r="B155" s="7">
        <v>62.383183000000002</v>
      </c>
      <c r="C155" s="7">
        <v>8035300</v>
      </c>
      <c r="D155" s="78">
        <f t="shared" si="4"/>
        <v>-3.7896857889736513E-3</v>
      </c>
      <c r="E155" s="90">
        <f t="shared" si="5"/>
        <v>106.23230836136385</v>
      </c>
    </row>
    <row r="156" spans="1:5" ht="15.75" customHeight="1" x14ac:dyDescent="0.3">
      <c r="A156" s="80">
        <v>44144</v>
      </c>
      <c r="B156" s="7">
        <v>62.620494999999998</v>
      </c>
      <c r="C156" s="7">
        <v>14533800</v>
      </c>
      <c r="D156" s="78">
        <f t="shared" si="4"/>
        <v>2.9421342869033307E-2</v>
      </c>
      <c r="E156" s="90">
        <f t="shared" si="5"/>
        <v>106.63642691302306</v>
      </c>
    </row>
    <row r="157" spans="1:5" ht="15.75" customHeight="1" x14ac:dyDescent="0.3">
      <c r="A157" s="80">
        <v>44141</v>
      </c>
      <c r="B157" s="7">
        <v>60.830772000000003</v>
      </c>
      <c r="C157" s="7">
        <v>5306100</v>
      </c>
      <c r="D157" s="78">
        <f t="shared" si="4"/>
        <v>8.1337471138764883E-4</v>
      </c>
      <c r="E157" s="90">
        <f t="shared" si="5"/>
        <v>103.58870801709202</v>
      </c>
    </row>
    <row r="158" spans="1:5" ht="15.75" customHeight="1" x14ac:dyDescent="0.3">
      <c r="A158" s="80">
        <v>44140</v>
      </c>
      <c r="B158" s="7">
        <v>60.781334000000001</v>
      </c>
      <c r="C158" s="7">
        <v>11351000</v>
      </c>
      <c r="D158" s="78">
        <f t="shared" si="4"/>
        <v>2.4670741556889197E-2</v>
      </c>
      <c r="E158" s="90">
        <f t="shared" si="5"/>
        <v>103.50452005796255</v>
      </c>
    </row>
    <row r="159" spans="1:5" ht="15.75" customHeight="1" x14ac:dyDescent="0.3">
      <c r="A159" s="80">
        <v>44139</v>
      </c>
      <c r="B159" s="7">
        <v>59.317917000000001</v>
      </c>
      <c r="C159" s="7">
        <v>8593800</v>
      </c>
      <c r="D159" s="78">
        <f t="shared" si="4"/>
        <v>-1.6641254659415239E-3</v>
      </c>
      <c r="E159" s="90">
        <f t="shared" si="5"/>
        <v>101.01246757636247</v>
      </c>
    </row>
    <row r="160" spans="1:5" ht="15.75" customHeight="1" x14ac:dyDescent="0.3">
      <c r="A160" s="80">
        <v>44138</v>
      </c>
      <c r="B160" s="7">
        <v>59.416794000000003</v>
      </c>
      <c r="C160" s="7">
        <v>7270700</v>
      </c>
      <c r="D160" s="78">
        <f t="shared" si="4"/>
        <v>2.1070607508442807E-2</v>
      </c>
      <c r="E160" s="90">
        <f t="shared" si="5"/>
        <v>101.18084519752115</v>
      </c>
    </row>
    <row r="161" spans="1:5" ht="15.75" customHeight="1" x14ac:dyDescent="0.3">
      <c r="A161" s="80">
        <v>44137</v>
      </c>
      <c r="B161" s="7">
        <v>58.190680999999998</v>
      </c>
      <c r="C161" s="7">
        <v>5839700</v>
      </c>
      <c r="D161" s="78">
        <f t="shared" si="4"/>
        <v>1.0473796918606615E-2</v>
      </c>
      <c r="E161" s="90">
        <f t="shared" si="5"/>
        <v>99.092897644382077</v>
      </c>
    </row>
    <row r="162" spans="1:5" ht="15.75" customHeight="1" x14ac:dyDescent="0.3">
      <c r="A162" s="80">
        <v>44134</v>
      </c>
      <c r="B162" s="7">
        <v>57.587521000000002</v>
      </c>
      <c r="C162" s="7">
        <v>6006600</v>
      </c>
      <c r="D162" s="78">
        <f t="shared" si="4"/>
        <v>-5.8039963255115401E-3</v>
      </c>
      <c r="E162" s="90">
        <f t="shared" si="5"/>
        <v>98.065776615446453</v>
      </c>
    </row>
    <row r="163" spans="1:5" ht="15.75" customHeight="1" x14ac:dyDescent="0.3">
      <c r="A163" s="80">
        <v>44133</v>
      </c>
      <c r="B163" s="7">
        <v>57.92371</v>
      </c>
      <c r="C163" s="7">
        <v>6830600</v>
      </c>
      <c r="D163" s="78">
        <f t="shared" si="4"/>
        <v>7.5679299423330182E-3</v>
      </c>
      <c r="E163" s="90">
        <f t="shared" si="5"/>
        <v>98.638272788264345</v>
      </c>
    </row>
    <row r="164" spans="1:5" ht="15.75" customHeight="1" x14ac:dyDescent="0.3">
      <c r="A164" s="80">
        <v>44132</v>
      </c>
      <c r="B164" s="7">
        <v>57.488639999999997</v>
      </c>
      <c r="C164" s="7">
        <v>6890500</v>
      </c>
      <c r="D164" s="78">
        <f t="shared" si="4"/>
        <v>-1.3573136076695524E-2</v>
      </c>
      <c r="E164" s="90">
        <f t="shared" si="5"/>
        <v>97.897392182688662</v>
      </c>
    </row>
    <row r="165" spans="1:5" ht="15.75" customHeight="1" x14ac:dyDescent="0.3">
      <c r="A165" s="80">
        <v>44131</v>
      </c>
      <c r="B165" s="7">
        <v>58.279677999999997</v>
      </c>
      <c r="C165" s="7">
        <v>3668400</v>
      </c>
      <c r="D165" s="78">
        <f t="shared" si="4"/>
        <v>3.5757836927505782E-3</v>
      </c>
      <c r="E165" s="90">
        <f t="shared" si="5"/>
        <v>99.244450615753166</v>
      </c>
    </row>
    <row r="166" spans="1:5" ht="15.75" customHeight="1" x14ac:dyDescent="0.3">
      <c r="A166" s="80">
        <v>44130</v>
      </c>
      <c r="B166" s="7">
        <v>58.072024999999996</v>
      </c>
      <c r="C166" s="7">
        <v>4322100</v>
      </c>
      <c r="D166" s="78">
        <f t="shared" si="4"/>
        <v>-9.6122080557725642E-3</v>
      </c>
      <c r="E166" s="90">
        <f t="shared" si="5"/>
        <v>98.890838368552465</v>
      </c>
    </row>
    <row r="167" spans="1:5" ht="15.75" customHeight="1" x14ac:dyDescent="0.3">
      <c r="A167" s="80">
        <v>44127</v>
      </c>
      <c r="B167" s="7">
        <v>58.635643000000002</v>
      </c>
      <c r="C167" s="7">
        <v>2674800</v>
      </c>
      <c r="D167" s="78">
        <f t="shared" si="4"/>
        <v>5.0614288849026856E-4</v>
      </c>
      <c r="E167" s="90">
        <f t="shared" si="5"/>
        <v>99.850623334542675</v>
      </c>
    </row>
    <row r="168" spans="1:5" ht="15.75" customHeight="1" x14ac:dyDescent="0.3">
      <c r="A168" s="80">
        <v>44126</v>
      </c>
      <c r="B168" s="7">
        <v>58.605980000000002</v>
      </c>
      <c r="C168" s="7">
        <v>2975900</v>
      </c>
      <c r="D168" s="78">
        <f t="shared" si="4"/>
        <v>-2.860019489885679E-3</v>
      </c>
      <c r="E168" s="90">
        <f t="shared" si="5"/>
        <v>99.800110218485045</v>
      </c>
    </row>
    <row r="169" spans="1:5" ht="15.75" customHeight="1" x14ac:dyDescent="0.3">
      <c r="A169" s="80">
        <v>44125</v>
      </c>
      <c r="B169" s="7">
        <v>58.774075000000003</v>
      </c>
      <c r="C169" s="7">
        <v>4583300</v>
      </c>
      <c r="D169" s="78">
        <f t="shared" si="4"/>
        <v>7.7992457684925576E-3</v>
      </c>
      <c r="E169" s="90">
        <f t="shared" si="5"/>
        <v>100.08635915634389</v>
      </c>
    </row>
    <row r="170" spans="1:5" ht="15.75" customHeight="1" x14ac:dyDescent="0.3">
      <c r="A170" s="80">
        <v>44124</v>
      </c>
      <c r="B170" s="7">
        <v>58.319229</v>
      </c>
      <c r="C170" s="7">
        <v>3793800</v>
      </c>
      <c r="D170" s="78">
        <f t="shared" si="4"/>
        <v>1.6957831850650251E-4</v>
      </c>
      <c r="E170" s="90">
        <f t="shared" si="5"/>
        <v>99.311802004796604</v>
      </c>
    </row>
    <row r="171" spans="1:5" ht="15.75" customHeight="1" x14ac:dyDescent="0.3">
      <c r="A171" s="80">
        <v>44123</v>
      </c>
      <c r="B171" s="7">
        <v>58.309341000000003</v>
      </c>
      <c r="C171" s="7">
        <v>4465100</v>
      </c>
      <c r="D171" s="78">
        <f t="shared" si="4"/>
        <v>1.1884761783818032E-3</v>
      </c>
      <c r="E171" s="90">
        <f t="shared" si="5"/>
        <v>99.294963731810796</v>
      </c>
    </row>
    <row r="172" spans="1:5" ht="15.75" customHeight="1" x14ac:dyDescent="0.3">
      <c r="A172" s="80">
        <v>44120</v>
      </c>
      <c r="B172" s="7">
        <v>58.240124000000002</v>
      </c>
      <c r="C172" s="7">
        <v>3942400</v>
      </c>
      <c r="D172" s="78">
        <f t="shared" si="4"/>
        <v>-2.0332159102709468E-3</v>
      </c>
      <c r="E172" s="90">
        <f t="shared" si="5"/>
        <v>99.177094118010416</v>
      </c>
    </row>
    <row r="173" spans="1:5" ht="15.75" customHeight="1" x14ac:dyDescent="0.3">
      <c r="A173" s="80">
        <v>44119</v>
      </c>
      <c r="B173" s="7">
        <v>58.358780000000003</v>
      </c>
      <c r="C173" s="7">
        <v>3392400</v>
      </c>
      <c r="D173" s="78">
        <f t="shared" si="4"/>
        <v>-8.4005656108981919E-3</v>
      </c>
      <c r="E173" s="90">
        <f t="shared" si="5"/>
        <v>99.379153393840028</v>
      </c>
    </row>
    <row r="174" spans="1:5" ht="15.75" customHeight="1" x14ac:dyDescent="0.3">
      <c r="A174" s="80">
        <v>44118</v>
      </c>
      <c r="B174" s="7">
        <v>58.853180000000002</v>
      </c>
      <c r="C174" s="7">
        <v>4170700</v>
      </c>
      <c r="D174" s="78">
        <f t="shared" si="4"/>
        <v>1.5144087673670814E-3</v>
      </c>
      <c r="E174" s="90">
        <f t="shared" si="5"/>
        <v>100.22106704313006</v>
      </c>
    </row>
    <row r="175" spans="1:5" ht="15.75" customHeight="1" x14ac:dyDescent="0.3">
      <c r="A175" s="80">
        <v>44117</v>
      </c>
      <c r="B175" s="7">
        <v>58.764187</v>
      </c>
      <c r="C175" s="7">
        <v>3060900</v>
      </c>
      <c r="D175" s="78">
        <f t="shared" si="4"/>
        <v>-3.1868268820544055E-3</v>
      </c>
      <c r="E175" s="90">
        <f t="shared" si="5"/>
        <v>100.06952088335808</v>
      </c>
    </row>
    <row r="176" spans="1:5" ht="15.75" customHeight="1" x14ac:dyDescent="0.3">
      <c r="A176" s="80">
        <v>44116</v>
      </c>
      <c r="B176" s="7">
        <v>58.952057000000003</v>
      </c>
      <c r="C176" s="7">
        <v>3360500</v>
      </c>
      <c r="D176" s="78">
        <f t="shared" si="4"/>
        <v>2.690876681829879E-3</v>
      </c>
      <c r="E176" s="90">
        <f t="shared" si="5"/>
        <v>100.38944466428875</v>
      </c>
    </row>
    <row r="177" spans="1:5" ht="15.75" customHeight="1" x14ac:dyDescent="0.3">
      <c r="A177" s="80">
        <v>44113</v>
      </c>
      <c r="B177" s="7">
        <v>58.793849999999999</v>
      </c>
      <c r="C177" s="7">
        <v>6078200</v>
      </c>
      <c r="D177" s="78">
        <f t="shared" si="4"/>
        <v>-1.6820358419034065E-4</v>
      </c>
      <c r="E177" s="90">
        <f t="shared" si="5"/>
        <v>100.12003399941571</v>
      </c>
    </row>
    <row r="178" spans="1:5" ht="15.75" customHeight="1" x14ac:dyDescent="0.3">
      <c r="A178" s="80">
        <v>44112</v>
      </c>
      <c r="B178" s="7">
        <v>58.803741000000002</v>
      </c>
      <c r="C178" s="7">
        <v>8888600</v>
      </c>
      <c r="D178" s="78">
        <f t="shared" si="4"/>
        <v>3.3646932474540314E-4</v>
      </c>
      <c r="E178" s="90">
        <f t="shared" si="5"/>
        <v>100.13687738110085</v>
      </c>
    </row>
    <row r="179" spans="1:5" ht="15.75" customHeight="1" x14ac:dyDescent="0.3">
      <c r="A179" s="80">
        <v>44111</v>
      </c>
      <c r="B179" s="7">
        <v>58.783962000000002</v>
      </c>
      <c r="C179" s="7">
        <v>8105500</v>
      </c>
      <c r="D179" s="78">
        <f t="shared" si="4"/>
        <v>5.24178248854823E-3</v>
      </c>
      <c r="E179" s="90">
        <f t="shared" si="5"/>
        <v>100.10319572642992</v>
      </c>
    </row>
    <row r="180" spans="1:5" ht="15.75" customHeight="1" x14ac:dyDescent="0.3">
      <c r="A180" s="80">
        <v>44110</v>
      </c>
      <c r="B180" s="7">
        <v>58.477435999999997</v>
      </c>
      <c r="C180" s="7">
        <v>5925100</v>
      </c>
      <c r="D180" s="78">
        <f t="shared" si="4"/>
        <v>-2.1933597902467072E-3</v>
      </c>
      <c r="E180" s="90">
        <f t="shared" si="5"/>
        <v>99.58121266966964</v>
      </c>
    </row>
    <row r="181" spans="1:5" ht="15.75" customHeight="1" x14ac:dyDescent="0.3">
      <c r="A181" s="80">
        <v>44109</v>
      </c>
      <c r="B181" s="7">
        <v>58.605980000000002</v>
      </c>
      <c r="C181" s="7">
        <v>5878300</v>
      </c>
      <c r="D181" s="78">
        <f t="shared" si="4"/>
        <v>8.1646987241223989E-3</v>
      </c>
      <c r="E181" s="90">
        <f t="shared" si="5"/>
        <v>99.800110218485059</v>
      </c>
    </row>
    <row r="182" spans="1:5" ht="15.75" customHeight="1" x14ac:dyDescent="0.3">
      <c r="A182" s="80">
        <v>44106</v>
      </c>
      <c r="B182" s="7">
        <v>58.131354999999999</v>
      </c>
      <c r="C182" s="7">
        <v>6336400</v>
      </c>
      <c r="D182" s="78">
        <f t="shared" si="4"/>
        <v>-4.908666165338138E-3</v>
      </c>
      <c r="E182" s="90">
        <f t="shared" si="5"/>
        <v>98.991871412266832</v>
      </c>
    </row>
    <row r="183" spans="1:5" ht="15.75" customHeight="1" x14ac:dyDescent="0.3">
      <c r="A183" s="80">
        <v>44105</v>
      </c>
      <c r="B183" s="7">
        <v>58.418109999999999</v>
      </c>
      <c r="C183" s="7">
        <v>5656000</v>
      </c>
      <c r="D183" s="78">
        <f t="shared" si="4"/>
        <v>1.6935972948184386E-4</v>
      </c>
      <c r="E183" s="90">
        <f t="shared" si="5"/>
        <v>99.48018643755438</v>
      </c>
    </row>
    <row r="184" spans="1:5" ht="15.75" customHeight="1" x14ac:dyDescent="0.3">
      <c r="A184" s="80">
        <v>44104</v>
      </c>
      <c r="B184" s="7">
        <v>58.408217999999998</v>
      </c>
      <c r="C184" s="7">
        <v>6770800</v>
      </c>
      <c r="D184" s="78">
        <f t="shared" si="4"/>
        <v>-7.7271886492351616E-3</v>
      </c>
      <c r="E184" s="90">
        <f t="shared" si="5"/>
        <v>99.463341352969479</v>
      </c>
    </row>
    <row r="185" spans="1:5" ht="15.75" customHeight="1" x14ac:dyDescent="0.3">
      <c r="A185" s="80">
        <v>44103</v>
      </c>
      <c r="B185" s="7">
        <v>58.863064000000001</v>
      </c>
      <c r="C185" s="7">
        <v>7081900</v>
      </c>
      <c r="D185" s="78">
        <f t="shared" si="4"/>
        <v>-8.3924455700457035E-4</v>
      </c>
      <c r="E185" s="90">
        <f t="shared" si="5"/>
        <v>100.23789850451676</v>
      </c>
    </row>
    <row r="186" spans="1:5" ht="15.75" customHeight="1" x14ac:dyDescent="0.3">
      <c r="A186" s="80">
        <v>44102</v>
      </c>
      <c r="B186" s="7">
        <v>58.912506</v>
      </c>
      <c r="C186" s="7">
        <v>5889100</v>
      </c>
      <c r="D186" s="78">
        <f t="shared" si="4"/>
        <v>1.3955084130768514E-2</v>
      </c>
      <c r="E186" s="90">
        <f t="shared" si="5"/>
        <v>100.32209327524532</v>
      </c>
    </row>
    <row r="187" spans="1:5" ht="15.75" customHeight="1" x14ac:dyDescent="0.3">
      <c r="A187" s="80">
        <v>44099</v>
      </c>
      <c r="B187" s="7">
        <v>58.101692</v>
      </c>
      <c r="C187" s="7">
        <v>3881200</v>
      </c>
      <c r="D187" s="78">
        <f t="shared" si="4"/>
        <v>1.5340261965746116E-3</v>
      </c>
      <c r="E187" s="90">
        <f t="shared" si="5"/>
        <v>98.941358296209216</v>
      </c>
    </row>
    <row r="188" spans="1:5" ht="15.75" customHeight="1" x14ac:dyDescent="0.3">
      <c r="A188" s="80">
        <v>44098</v>
      </c>
      <c r="B188" s="7">
        <v>58.012698999999998</v>
      </c>
      <c r="C188" s="7">
        <v>8748200</v>
      </c>
      <c r="D188" s="78">
        <f t="shared" si="4"/>
        <v>-3.9049539111558618E-3</v>
      </c>
      <c r="E188" s="90">
        <f t="shared" si="5"/>
        <v>98.789812136437234</v>
      </c>
    </row>
    <row r="189" spans="1:5" ht="15.75" customHeight="1" x14ac:dyDescent="0.3">
      <c r="A189" s="80">
        <v>44097</v>
      </c>
      <c r="B189" s="7">
        <v>58.240124000000002</v>
      </c>
      <c r="C189" s="7">
        <v>9138500</v>
      </c>
      <c r="D189" s="78">
        <f t="shared" si="4"/>
        <v>5.8059958413188006E-3</v>
      </c>
      <c r="E189" s="90">
        <f t="shared" si="5"/>
        <v>99.17709411801043</v>
      </c>
    </row>
    <row r="190" spans="1:5" ht="15.75" customHeight="1" x14ac:dyDescent="0.3">
      <c r="A190" s="80">
        <v>44096</v>
      </c>
      <c r="B190" s="7">
        <v>57.903934</v>
      </c>
      <c r="C190" s="7">
        <v>5219000</v>
      </c>
      <c r="D190" s="78">
        <f t="shared" si="4"/>
        <v>3.0832232961701678E-3</v>
      </c>
      <c r="E190" s="90">
        <f t="shared" si="5"/>
        <v>98.604596242292757</v>
      </c>
    </row>
    <row r="191" spans="1:5" ht="15.75" customHeight="1" x14ac:dyDescent="0.3">
      <c r="A191" s="80">
        <v>44095</v>
      </c>
      <c r="B191" s="7">
        <v>57.725951999999999</v>
      </c>
      <c r="C191" s="7">
        <v>10846900</v>
      </c>
      <c r="D191" s="78">
        <f t="shared" si="4"/>
        <v>-1.4849728534778728E-2</v>
      </c>
      <c r="E191" s="90">
        <f t="shared" si="5"/>
        <v>98.3015107343479</v>
      </c>
    </row>
    <row r="192" spans="1:5" ht="15.75" customHeight="1" x14ac:dyDescent="0.3">
      <c r="A192" s="80">
        <v>44092</v>
      </c>
      <c r="B192" s="7">
        <v>58.596088000000002</v>
      </c>
      <c r="C192" s="7">
        <v>6394600</v>
      </c>
      <c r="D192" s="78">
        <f t="shared" si="4"/>
        <v>-4.3683620834081838E-3</v>
      </c>
      <c r="E192" s="90">
        <f t="shared" si="5"/>
        <v>99.783265133900173</v>
      </c>
    </row>
    <row r="193" spans="1:5" ht="15.75" customHeight="1" x14ac:dyDescent="0.3">
      <c r="A193" s="80">
        <v>44091</v>
      </c>
      <c r="B193" s="7">
        <v>58.853180000000002</v>
      </c>
      <c r="C193" s="7">
        <v>9852200</v>
      </c>
      <c r="D193" s="78">
        <f t="shared" si="4"/>
        <v>1.177498039346192E-3</v>
      </c>
      <c r="E193" s="90">
        <f t="shared" si="5"/>
        <v>100.22106704313009</v>
      </c>
    </row>
    <row r="194" spans="1:5" ht="15.75" customHeight="1" x14ac:dyDescent="0.3">
      <c r="A194" s="80">
        <v>44090</v>
      </c>
      <c r="B194" s="7">
        <v>58.783962000000002</v>
      </c>
      <c r="C194" s="7">
        <v>6970100</v>
      </c>
      <c r="D194" s="78">
        <f t="shared" ref="D194:D257" si="6">B194/B195-1</f>
        <v>3.5448626788878723E-3</v>
      </c>
      <c r="E194" s="90">
        <f t="shared" ref="E194:E257" si="7">E195*(1+D194)</f>
        <v>100.10319572642993</v>
      </c>
    </row>
    <row r="195" spans="1:5" ht="15.75" customHeight="1" x14ac:dyDescent="0.3">
      <c r="A195" s="80">
        <v>44089</v>
      </c>
      <c r="B195" s="7">
        <v>58.576317000000003</v>
      </c>
      <c r="C195" s="7">
        <v>6432200</v>
      </c>
      <c r="D195" s="78">
        <f t="shared" si="6"/>
        <v>4.5786145996744576E-3</v>
      </c>
      <c r="E195" s="90">
        <f t="shared" si="7"/>
        <v>99.74959710242743</v>
      </c>
    </row>
    <row r="196" spans="1:5" ht="15.75" customHeight="1" x14ac:dyDescent="0.3">
      <c r="A196" s="80">
        <v>44088</v>
      </c>
      <c r="B196" s="7">
        <v>58.309341000000003</v>
      </c>
      <c r="C196" s="7">
        <v>5025500</v>
      </c>
      <c r="D196" s="78">
        <f t="shared" si="6"/>
        <v>7.1733454736719882E-3</v>
      </c>
      <c r="E196" s="90">
        <f t="shared" si="7"/>
        <v>99.29496373181081</v>
      </c>
    </row>
    <row r="197" spans="1:5" ht="15.75" customHeight="1" x14ac:dyDescent="0.3">
      <c r="A197" s="80">
        <v>44085</v>
      </c>
      <c r="B197" s="7">
        <v>57.894047</v>
      </c>
      <c r="C197" s="7">
        <v>9341200</v>
      </c>
      <c r="D197" s="78">
        <f t="shared" si="6"/>
        <v>1.2975822365051126E-2</v>
      </c>
      <c r="E197" s="90">
        <f t="shared" si="7"/>
        <v>98.58775967220673</v>
      </c>
    </row>
    <row r="198" spans="1:5" ht="15.75" customHeight="1" x14ac:dyDescent="0.3">
      <c r="A198" s="80">
        <v>44084</v>
      </c>
      <c r="B198" s="7">
        <v>57.152447000000002</v>
      </c>
      <c r="C198" s="7">
        <v>8637700</v>
      </c>
      <c r="D198" s="78">
        <f t="shared" si="6"/>
        <v>5.1923236868667288E-4</v>
      </c>
      <c r="E198" s="90">
        <f t="shared" si="7"/>
        <v>97.324889198271677</v>
      </c>
    </row>
    <row r="199" spans="1:5" ht="15.75" customHeight="1" x14ac:dyDescent="0.3">
      <c r="A199" s="80">
        <v>44083</v>
      </c>
      <c r="B199" s="7">
        <v>57.122787000000002</v>
      </c>
      <c r="C199" s="7">
        <v>7140900</v>
      </c>
      <c r="D199" s="78">
        <f t="shared" si="6"/>
        <v>3.4741312879948971E-3</v>
      </c>
      <c r="E199" s="90">
        <f t="shared" si="7"/>
        <v>97.274381190913388</v>
      </c>
    </row>
    <row r="200" spans="1:5" ht="15.75" customHeight="1" x14ac:dyDescent="0.3">
      <c r="A200" s="80">
        <v>44082</v>
      </c>
      <c r="B200" s="7">
        <v>56.925021999999998</v>
      </c>
      <c r="C200" s="7">
        <v>8898300</v>
      </c>
      <c r="D200" s="78">
        <f t="shared" si="6"/>
        <v>-8.2687790745473722E-3</v>
      </c>
      <c r="E200" s="90">
        <f t="shared" si="7"/>
        <v>96.937607216698495</v>
      </c>
    </row>
    <row r="201" spans="1:5" ht="15.75" customHeight="1" x14ac:dyDescent="0.3">
      <c r="A201" s="80">
        <v>44078</v>
      </c>
      <c r="B201" s="7">
        <v>57.399647000000002</v>
      </c>
      <c r="C201" s="7">
        <v>10314000</v>
      </c>
      <c r="D201" s="78">
        <f t="shared" si="6"/>
        <v>5.543099182423683E-3</v>
      </c>
      <c r="E201" s="90">
        <f t="shared" si="7"/>
        <v>97.745846022916723</v>
      </c>
    </row>
    <row r="202" spans="1:5" ht="15.75" customHeight="1" x14ac:dyDescent="0.3">
      <c r="A202" s="80">
        <v>44077</v>
      </c>
      <c r="B202" s="7">
        <v>57.083229000000003</v>
      </c>
      <c r="C202" s="7">
        <v>8102400</v>
      </c>
      <c r="D202" s="78">
        <f t="shared" si="6"/>
        <v>-1.7528973166564543E-2</v>
      </c>
      <c r="E202" s="90">
        <f t="shared" si="7"/>
        <v>97.207017881571545</v>
      </c>
    </row>
    <row r="203" spans="1:5" ht="15.75" customHeight="1" x14ac:dyDescent="0.3">
      <c r="A203" s="80">
        <v>44076</v>
      </c>
      <c r="B203" s="7">
        <v>58.101692</v>
      </c>
      <c r="C203" s="7">
        <v>6625100</v>
      </c>
      <c r="D203" s="78">
        <f t="shared" si="6"/>
        <v>9.9690428298013778E-3</v>
      </c>
      <c r="E203" s="90">
        <f t="shared" si="7"/>
        <v>98.941358296209245</v>
      </c>
    </row>
    <row r="204" spans="1:5" ht="15.75" customHeight="1" x14ac:dyDescent="0.3">
      <c r="A204" s="80">
        <v>44075</v>
      </c>
      <c r="B204" s="7">
        <v>57.528191</v>
      </c>
      <c r="C204" s="7">
        <v>9186500</v>
      </c>
      <c r="D204" s="78">
        <f t="shared" si="6"/>
        <v>2.7576615674147487E-3</v>
      </c>
      <c r="E204" s="90">
        <f t="shared" si="7"/>
        <v>97.964743571732143</v>
      </c>
    </row>
    <row r="205" spans="1:5" ht="15.75" customHeight="1" x14ac:dyDescent="0.3">
      <c r="A205" s="80">
        <v>44074</v>
      </c>
      <c r="B205" s="7">
        <v>57.369984000000002</v>
      </c>
      <c r="C205" s="7">
        <v>7878700</v>
      </c>
      <c r="D205" s="78">
        <f t="shared" si="6"/>
        <v>-1.3768887702910737E-3</v>
      </c>
      <c r="E205" s="90">
        <f t="shared" si="7"/>
        <v>97.695332906859107</v>
      </c>
    </row>
    <row r="206" spans="1:5" ht="15.75" customHeight="1" x14ac:dyDescent="0.3">
      <c r="A206" s="80">
        <v>44071</v>
      </c>
      <c r="B206" s="7">
        <v>57.449084999999997</v>
      </c>
      <c r="C206" s="7">
        <v>7086400</v>
      </c>
      <c r="D206" s="78">
        <f t="shared" si="6"/>
        <v>5.3642329878855755E-3</v>
      </c>
      <c r="E206" s="90">
        <f t="shared" si="7"/>
        <v>97.830033982046174</v>
      </c>
    </row>
    <row r="207" spans="1:5" ht="15.75" customHeight="1" x14ac:dyDescent="0.3">
      <c r="A207" s="80">
        <v>44070</v>
      </c>
      <c r="B207" s="7">
        <v>57.142558999999999</v>
      </c>
      <c r="C207" s="7">
        <v>5596000</v>
      </c>
      <c r="D207" s="78">
        <f t="shared" si="6"/>
        <v>-9.2577543781512395E-3</v>
      </c>
      <c r="E207" s="90">
        <f t="shared" si="7"/>
        <v>97.308050925285912</v>
      </c>
    </row>
    <row r="208" spans="1:5" ht="15.75" customHeight="1" x14ac:dyDescent="0.3">
      <c r="A208" s="80">
        <v>44069</v>
      </c>
      <c r="B208" s="7">
        <v>57.676513999999997</v>
      </c>
      <c r="C208" s="7">
        <v>4688100</v>
      </c>
      <c r="D208" s="78">
        <f t="shared" si="6"/>
        <v>2.7506898282927406E-3</v>
      </c>
      <c r="E208" s="90">
        <f t="shared" si="7"/>
        <v>98.217322775218477</v>
      </c>
    </row>
    <row r="209" spans="1:5" ht="15.75" customHeight="1" x14ac:dyDescent="0.3">
      <c r="A209" s="80">
        <v>44068</v>
      </c>
      <c r="B209" s="7">
        <v>57.518298999999999</v>
      </c>
      <c r="C209" s="7">
        <v>3659600</v>
      </c>
      <c r="D209" s="78">
        <f t="shared" si="6"/>
        <v>-1.3734819455765157E-3</v>
      </c>
      <c r="E209" s="90">
        <f t="shared" si="7"/>
        <v>97.947898487147228</v>
      </c>
    </row>
    <row r="210" spans="1:5" ht="15.75" customHeight="1" x14ac:dyDescent="0.3">
      <c r="A210" s="80">
        <v>44067</v>
      </c>
      <c r="B210" s="7">
        <v>57.597408000000001</v>
      </c>
      <c r="C210" s="7">
        <v>2887400</v>
      </c>
      <c r="D210" s="78">
        <f t="shared" si="6"/>
        <v>1.1109131128340888E-2</v>
      </c>
      <c r="E210" s="90">
        <f t="shared" si="7"/>
        <v>98.082613185532523</v>
      </c>
    </row>
    <row r="211" spans="1:5" ht="15.75" customHeight="1" x14ac:dyDescent="0.3">
      <c r="A211" s="80">
        <v>44064</v>
      </c>
      <c r="B211" s="7">
        <v>56.964581000000003</v>
      </c>
      <c r="C211" s="7">
        <v>4038300</v>
      </c>
      <c r="D211" s="78">
        <f t="shared" si="6"/>
        <v>-2.7695777518698117E-3</v>
      </c>
      <c r="E211" s="90">
        <f t="shared" si="7"/>
        <v>97.004972228940161</v>
      </c>
    </row>
    <row r="212" spans="1:5" ht="15.75" customHeight="1" x14ac:dyDescent="0.3">
      <c r="A212" s="80">
        <v>44063</v>
      </c>
      <c r="B212" s="7">
        <v>57.122787000000002</v>
      </c>
      <c r="C212" s="7">
        <v>3280500</v>
      </c>
      <c r="D212" s="78">
        <f t="shared" si="6"/>
        <v>-3.621915780751106E-3</v>
      </c>
      <c r="E212" s="90">
        <f t="shared" si="7"/>
        <v>97.274381190913417</v>
      </c>
    </row>
    <row r="213" spans="1:5" ht="15.75" customHeight="1" x14ac:dyDescent="0.3">
      <c r="A213" s="80">
        <v>44062</v>
      </c>
      <c r="B213" s="7">
        <v>57.330432999999999</v>
      </c>
      <c r="C213" s="7">
        <v>3958900</v>
      </c>
      <c r="D213" s="78">
        <f t="shared" si="6"/>
        <v>-5.3182195125873744E-3</v>
      </c>
      <c r="E213" s="90">
        <f t="shared" si="7"/>
        <v>97.62798151781567</v>
      </c>
    </row>
    <row r="214" spans="1:5" ht="15.75" customHeight="1" x14ac:dyDescent="0.3">
      <c r="A214" s="80">
        <v>44061</v>
      </c>
      <c r="B214" s="7">
        <v>57.636958999999997</v>
      </c>
      <c r="C214" s="7">
        <v>4935700</v>
      </c>
      <c r="D214" s="78">
        <f t="shared" si="6"/>
        <v>3.4429100084452102E-3</v>
      </c>
      <c r="E214" s="90">
        <f t="shared" si="7"/>
        <v>98.149964574575932</v>
      </c>
    </row>
    <row r="215" spans="1:5" ht="15.75" customHeight="1" x14ac:dyDescent="0.3">
      <c r="A215" s="80">
        <v>44060</v>
      </c>
      <c r="B215" s="7">
        <v>57.439200999999997</v>
      </c>
      <c r="C215" s="7">
        <v>3063100</v>
      </c>
      <c r="D215" s="78">
        <f t="shared" si="6"/>
        <v>4.1487443988952322E-3</v>
      </c>
      <c r="E215" s="90">
        <f t="shared" si="7"/>
        <v>97.813202520659473</v>
      </c>
    </row>
    <row r="216" spans="1:5" ht="15.75" customHeight="1" x14ac:dyDescent="0.3">
      <c r="A216" s="80">
        <v>44057</v>
      </c>
      <c r="B216" s="7">
        <v>57.201884999999997</v>
      </c>
      <c r="C216" s="7">
        <v>3012700</v>
      </c>
      <c r="D216" s="78">
        <f t="shared" si="6"/>
        <v>-1.7290146397652695E-4</v>
      </c>
      <c r="E216" s="90">
        <f t="shared" si="7"/>
        <v>97.409077157401157</v>
      </c>
    </row>
    <row r="217" spans="1:5" ht="15.75" customHeight="1" x14ac:dyDescent="0.3">
      <c r="A217" s="80">
        <v>44056</v>
      </c>
      <c r="B217" s="7">
        <v>57.211776999999998</v>
      </c>
      <c r="C217" s="7">
        <v>4342300</v>
      </c>
      <c r="D217" s="78">
        <f t="shared" si="6"/>
        <v>-1.2083763769882294E-3</v>
      </c>
      <c r="E217" s="90">
        <f t="shared" si="7"/>
        <v>97.425922241986058</v>
      </c>
    </row>
    <row r="218" spans="1:5" ht="15.75" customHeight="1" x14ac:dyDescent="0.3">
      <c r="A218" s="80">
        <v>44055</v>
      </c>
      <c r="B218" s="7">
        <v>57.280994</v>
      </c>
      <c r="C218" s="7">
        <v>6361300</v>
      </c>
      <c r="D218" s="78">
        <f t="shared" si="6"/>
        <v>2.1152919042786156E-2</v>
      </c>
      <c r="E218" s="90">
        <f t="shared" si="7"/>
        <v>97.543791855786452</v>
      </c>
    </row>
    <row r="219" spans="1:5" ht="15.75" customHeight="1" x14ac:dyDescent="0.3">
      <c r="A219" s="80">
        <v>44054</v>
      </c>
      <c r="B219" s="7">
        <v>56.094433000000002</v>
      </c>
      <c r="C219" s="7">
        <v>10075300</v>
      </c>
      <c r="D219" s="78">
        <f t="shared" si="6"/>
        <v>8.1747905012456989E-3</v>
      </c>
      <c r="E219" s="90">
        <f t="shared" si="7"/>
        <v>95.523197394590596</v>
      </c>
    </row>
    <row r="220" spans="1:5" ht="15.75" customHeight="1" x14ac:dyDescent="0.3">
      <c r="A220" s="80">
        <v>44053</v>
      </c>
      <c r="B220" s="7">
        <v>55.639591000000003</v>
      </c>
      <c r="C220" s="7">
        <v>4970300</v>
      </c>
      <c r="D220" s="78">
        <f t="shared" si="6"/>
        <v>4.821426533288653E-3</v>
      </c>
      <c r="E220" s="90">
        <f t="shared" si="7"/>
        <v>94.748647054642419</v>
      </c>
    </row>
    <row r="221" spans="1:5" ht="15.75" customHeight="1" x14ac:dyDescent="0.3">
      <c r="A221" s="80">
        <v>44050</v>
      </c>
      <c r="B221" s="7">
        <v>55.372616000000001</v>
      </c>
      <c r="C221" s="7">
        <v>3997800</v>
      </c>
      <c r="D221" s="78">
        <f t="shared" si="6"/>
        <v>3.5732585847414455E-4</v>
      </c>
      <c r="E221" s="90">
        <f t="shared" si="7"/>
        <v>94.294015386925565</v>
      </c>
    </row>
    <row r="222" spans="1:5" ht="15.75" customHeight="1" x14ac:dyDescent="0.3">
      <c r="A222" s="80">
        <v>44049</v>
      </c>
      <c r="B222" s="7">
        <v>55.352837000000001</v>
      </c>
      <c r="C222" s="7">
        <v>3791300</v>
      </c>
      <c r="D222" s="78">
        <f t="shared" si="6"/>
        <v>-7.1406919408845138E-4</v>
      </c>
      <c r="E222" s="90">
        <f t="shared" si="7"/>
        <v>94.260333732254622</v>
      </c>
    </row>
    <row r="223" spans="1:5" ht="15.75" customHeight="1" x14ac:dyDescent="0.3">
      <c r="A223" s="80">
        <v>44048</v>
      </c>
      <c r="B223" s="7">
        <v>55.392391000000003</v>
      </c>
      <c r="C223" s="7">
        <v>4199700</v>
      </c>
      <c r="D223" s="78">
        <f t="shared" si="6"/>
        <v>-7.1350558131255681E-4</v>
      </c>
      <c r="E223" s="90">
        <f t="shared" si="7"/>
        <v>94.327690229997387</v>
      </c>
    </row>
    <row r="224" spans="1:5" ht="15.75" customHeight="1" x14ac:dyDescent="0.3">
      <c r="A224" s="80">
        <v>44047</v>
      </c>
      <c r="B224" s="7">
        <v>55.431941999999999</v>
      </c>
      <c r="C224" s="7">
        <v>3442400</v>
      </c>
      <c r="D224" s="78">
        <f t="shared" si="6"/>
        <v>1.1183225344402192E-2</v>
      </c>
      <c r="E224" s="90">
        <f t="shared" si="7"/>
        <v>94.395041619040811</v>
      </c>
    </row>
    <row r="225" spans="1:5" ht="15.75" customHeight="1" x14ac:dyDescent="0.3">
      <c r="A225" s="80">
        <v>44046</v>
      </c>
      <c r="B225" s="7">
        <v>54.818890000000003</v>
      </c>
      <c r="C225" s="7">
        <v>7253300</v>
      </c>
      <c r="D225" s="78">
        <f t="shared" si="6"/>
        <v>2.0430637522016681E-2</v>
      </c>
      <c r="E225" s="90">
        <f t="shared" si="7"/>
        <v>93.351075505520271</v>
      </c>
    </row>
    <row r="226" spans="1:5" ht="15.75" customHeight="1" x14ac:dyDescent="0.3">
      <c r="A226" s="80">
        <v>44043</v>
      </c>
      <c r="B226" s="7">
        <v>53.721328999999997</v>
      </c>
      <c r="C226" s="7">
        <v>8574400</v>
      </c>
      <c r="D226" s="78">
        <f t="shared" si="6"/>
        <v>-2.5820238794711958E-2</v>
      </c>
      <c r="E226" s="90">
        <f t="shared" si="7"/>
        <v>91.482039124394817</v>
      </c>
    </row>
    <row r="227" spans="1:5" ht="15.75" customHeight="1" x14ac:dyDescent="0.3">
      <c r="A227" s="80">
        <v>44042</v>
      </c>
      <c r="B227" s="7">
        <v>55.145190999999997</v>
      </c>
      <c r="C227" s="7">
        <v>6374000</v>
      </c>
      <c r="D227" s="78">
        <f t="shared" si="6"/>
        <v>-1.5012289574702575E-2</v>
      </c>
      <c r="E227" s="90">
        <f t="shared" si="7"/>
        <v>93.906733405352369</v>
      </c>
    </row>
    <row r="228" spans="1:5" ht="15.75" customHeight="1" x14ac:dyDescent="0.3">
      <c r="A228" s="80">
        <v>44041</v>
      </c>
      <c r="B228" s="7">
        <v>55.985664</v>
      </c>
      <c r="C228" s="7">
        <v>4865100</v>
      </c>
      <c r="D228" s="78">
        <f t="shared" si="6"/>
        <v>5.300414137856535E-4</v>
      </c>
      <c r="E228" s="90">
        <f t="shared" si="7"/>
        <v>95.337974688847012</v>
      </c>
    </row>
    <row r="229" spans="1:5" ht="15.75" customHeight="1" x14ac:dyDescent="0.3">
      <c r="A229" s="80">
        <v>44040</v>
      </c>
      <c r="B229" s="7">
        <v>55.956004999999998</v>
      </c>
      <c r="C229" s="7">
        <v>2673900</v>
      </c>
      <c r="D229" s="78">
        <f t="shared" si="6"/>
        <v>-6.146788674706527E-3</v>
      </c>
      <c r="E229" s="90">
        <f t="shared" si="7"/>
        <v>95.28746838438849</v>
      </c>
    </row>
    <row r="230" spans="1:5" ht="15.75" customHeight="1" x14ac:dyDescent="0.3">
      <c r="A230" s="80">
        <v>44039</v>
      </c>
      <c r="B230" s="7">
        <v>56.302081999999999</v>
      </c>
      <c r="C230" s="7">
        <v>3244300</v>
      </c>
      <c r="D230" s="78">
        <f t="shared" si="6"/>
        <v>1.9881723092932901E-2</v>
      </c>
      <c r="E230" s="90">
        <f t="shared" si="7"/>
        <v>95.87680283019219</v>
      </c>
    </row>
    <row r="231" spans="1:5" ht="15.75" customHeight="1" x14ac:dyDescent="0.3">
      <c r="A231" s="80">
        <v>44036</v>
      </c>
      <c r="B231" s="7">
        <v>55.204521</v>
      </c>
      <c r="C231" s="7">
        <v>4171000</v>
      </c>
      <c r="D231" s="78">
        <f t="shared" si="6"/>
        <v>-1.0734504823805002E-3</v>
      </c>
      <c r="E231" s="90">
        <f t="shared" si="7"/>
        <v>94.007766449066736</v>
      </c>
    </row>
    <row r="232" spans="1:5" ht="15.75" customHeight="1" x14ac:dyDescent="0.3">
      <c r="A232" s="80">
        <v>44035</v>
      </c>
      <c r="B232" s="7">
        <v>55.263843999999999</v>
      </c>
      <c r="C232" s="7">
        <v>3635500</v>
      </c>
      <c r="D232" s="78">
        <f t="shared" si="6"/>
        <v>-3.3880465775298907E-3</v>
      </c>
      <c r="E232" s="90">
        <f t="shared" si="7"/>
        <v>94.108787572482655</v>
      </c>
    </row>
    <row r="233" spans="1:5" ht="15.75" customHeight="1" x14ac:dyDescent="0.3">
      <c r="A233" s="80">
        <v>44034</v>
      </c>
      <c r="B233" s="7">
        <v>55.451717000000002</v>
      </c>
      <c r="C233" s="7">
        <v>4098800</v>
      </c>
      <c r="D233" s="78">
        <f t="shared" si="6"/>
        <v>-2.6676241240630727E-3</v>
      </c>
      <c r="E233" s="90">
        <f t="shared" si="7"/>
        <v>94.428716462112661</v>
      </c>
    </row>
    <row r="234" spans="1:5" ht="15.75" customHeight="1" x14ac:dyDescent="0.3">
      <c r="A234" s="80">
        <v>44033</v>
      </c>
      <c r="B234" s="7">
        <v>55.600037</v>
      </c>
      <c r="C234" s="7">
        <v>3960500</v>
      </c>
      <c r="D234" s="78">
        <f t="shared" si="6"/>
        <v>5.3379162069333574E-4</v>
      </c>
      <c r="E234" s="90">
        <f t="shared" si="7"/>
        <v>94.681290556899668</v>
      </c>
    </row>
    <row r="235" spans="1:5" ht="15.75" customHeight="1" x14ac:dyDescent="0.3">
      <c r="A235" s="80">
        <v>44032</v>
      </c>
      <c r="B235" s="7">
        <v>55.570374000000001</v>
      </c>
      <c r="C235" s="7">
        <v>2977700</v>
      </c>
      <c r="D235" s="78">
        <f t="shared" si="6"/>
        <v>7.1223507708517708E-4</v>
      </c>
      <c r="E235" s="90">
        <f t="shared" si="7"/>
        <v>94.630777440842053</v>
      </c>
    </row>
    <row r="236" spans="1:5" ht="15.75" customHeight="1" x14ac:dyDescent="0.3">
      <c r="A236" s="80">
        <v>44029</v>
      </c>
      <c r="B236" s="7">
        <v>55.530822999999998</v>
      </c>
      <c r="C236" s="7">
        <v>2869700</v>
      </c>
      <c r="D236" s="78">
        <f t="shared" si="6"/>
        <v>1.6051598585400395E-3</v>
      </c>
      <c r="E236" s="90">
        <f t="shared" si="7"/>
        <v>94.563426051798615</v>
      </c>
    </row>
    <row r="237" spans="1:5" ht="15.75" customHeight="1" x14ac:dyDescent="0.3">
      <c r="A237" s="80">
        <v>44028</v>
      </c>
      <c r="B237" s="7">
        <v>55.441830000000003</v>
      </c>
      <c r="C237" s="7">
        <v>2920000</v>
      </c>
      <c r="D237" s="78">
        <f t="shared" si="6"/>
        <v>-1.0238357049904279E-2</v>
      </c>
      <c r="E237" s="90">
        <f t="shared" si="7"/>
        <v>94.411879892026633</v>
      </c>
    </row>
    <row r="238" spans="1:5" ht="15.75" customHeight="1" x14ac:dyDescent="0.3">
      <c r="A238" s="80">
        <v>44027</v>
      </c>
      <c r="B238" s="7">
        <v>56.015335</v>
      </c>
      <c r="C238" s="7">
        <v>5104000</v>
      </c>
      <c r="D238" s="78">
        <f t="shared" si="6"/>
        <v>1.2692230940682281E-2</v>
      </c>
      <c r="E238" s="90">
        <f t="shared" si="7"/>
        <v>95.388501428102856</v>
      </c>
    </row>
    <row r="239" spans="1:5" ht="15.75" customHeight="1" x14ac:dyDescent="0.3">
      <c r="A239" s="80">
        <v>44026</v>
      </c>
      <c r="B239" s="7">
        <v>55.313285999999998</v>
      </c>
      <c r="C239" s="7">
        <v>8419800</v>
      </c>
      <c r="D239" s="78">
        <f t="shared" si="6"/>
        <v>7.9279180649749481E-3</v>
      </c>
      <c r="E239" s="90">
        <f t="shared" si="7"/>
        <v>94.192982343211213</v>
      </c>
    </row>
    <row r="240" spans="1:5" ht="15.75" customHeight="1" x14ac:dyDescent="0.3">
      <c r="A240" s="80">
        <v>44025</v>
      </c>
      <c r="B240" s="7">
        <v>54.878216000000002</v>
      </c>
      <c r="C240" s="7">
        <v>6040000</v>
      </c>
      <c r="D240" s="78">
        <f t="shared" si="6"/>
        <v>-5.198063473870973E-3</v>
      </c>
      <c r="E240" s="90">
        <f t="shared" si="7"/>
        <v>93.45210173763553</v>
      </c>
    </row>
    <row r="241" spans="1:5" ht="15.75" customHeight="1" x14ac:dyDescent="0.3">
      <c r="A241" s="80">
        <v>44022</v>
      </c>
      <c r="B241" s="7">
        <v>55.164966999999997</v>
      </c>
      <c r="C241" s="7">
        <v>6281700</v>
      </c>
      <c r="D241" s="78">
        <f t="shared" si="6"/>
        <v>1.3074276321761502E-2</v>
      </c>
      <c r="E241" s="90">
        <f t="shared" si="7"/>
        <v>93.940409951323971</v>
      </c>
    </row>
    <row r="242" spans="1:5" ht="15.75" customHeight="1" x14ac:dyDescent="0.3">
      <c r="A242" s="80">
        <v>44021</v>
      </c>
      <c r="B242" s="7">
        <v>54.453032999999998</v>
      </c>
      <c r="C242" s="7">
        <v>5105100</v>
      </c>
      <c r="D242" s="78">
        <f t="shared" si="6"/>
        <v>-4.8788738232024009E-3</v>
      </c>
      <c r="E242" s="90">
        <f t="shared" si="7"/>
        <v>92.728057702145875</v>
      </c>
    </row>
    <row r="243" spans="1:5" ht="15.75" customHeight="1" x14ac:dyDescent="0.3">
      <c r="A243" s="80">
        <v>44020</v>
      </c>
      <c r="B243" s="7">
        <v>54.720005</v>
      </c>
      <c r="C243" s="7">
        <v>7174000</v>
      </c>
      <c r="D243" s="78">
        <f t="shared" si="6"/>
        <v>-7.2239436972865168E-4</v>
      </c>
      <c r="E243" s="90">
        <f t="shared" si="7"/>
        <v>93.182684261163402</v>
      </c>
    </row>
    <row r="244" spans="1:5" ht="15.75" customHeight="1" x14ac:dyDescent="0.3">
      <c r="A244" s="80">
        <v>44019</v>
      </c>
      <c r="B244" s="7">
        <v>54.759563</v>
      </c>
      <c r="C244" s="7">
        <v>4755300</v>
      </c>
      <c r="D244" s="78">
        <f t="shared" si="6"/>
        <v>-8.9477206701564782E-3</v>
      </c>
      <c r="E244" s="90">
        <f t="shared" si="7"/>
        <v>93.250047570505259</v>
      </c>
    </row>
    <row r="245" spans="1:5" ht="15.75" customHeight="1" x14ac:dyDescent="0.3">
      <c r="A245" s="80">
        <v>44018</v>
      </c>
      <c r="B245" s="7">
        <v>55.253959999999999</v>
      </c>
      <c r="C245" s="7">
        <v>3720600</v>
      </c>
      <c r="D245" s="78">
        <f t="shared" si="6"/>
        <v>1.2869393573937238E-2</v>
      </c>
      <c r="E245" s="90">
        <f t="shared" si="7"/>
        <v>94.091956111095968</v>
      </c>
    </row>
    <row r="246" spans="1:5" ht="15.75" customHeight="1" x14ac:dyDescent="0.3">
      <c r="A246" s="80">
        <v>44014</v>
      </c>
      <c r="B246" s="7">
        <v>54.551909999999999</v>
      </c>
      <c r="C246" s="7">
        <v>5345700</v>
      </c>
      <c r="D246" s="78">
        <f t="shared" si="6"/>
        <v>6.5680927499631725E-3</v>
      </c>
      <c r="E246" s="90">
        <f t="shared" si="7"/>
        <v>92.896435323304559</v>
      </c>
    </row>
    <row r="247" spans="1:5" ht="15.75" customHeight="1" x14ac:dyDescent="0.3">
      <c r="A247" s="80">
        <v>44013</v>
      </c>
      <c r="B247" s="7">
        <v>54.195945999999999</v>
      </c>
      <c r="C247" s="7">
        <v>6018600</v>
      </c>
      <c r="D247" s="78">
        <f t="shared" si="6"/>
        <v>-2.0028465302549536E-3</v>
      </c>
      <c r="E247" s="90">
        <f t="shared" si="7"/>
        <v>92.290264307414844</v>
      </c>
    </row>
    <row r="248" spans="1:5" ht="15.75" customHeight="1" x14ac:dyDescent="0.3">
      <c r="A248" s="80">
        <v>44012</v>
      </c>
      <c r="B248" s="7">
        <v>54.30471</v>
      </c>
      <c r="C248" s="7">
        <v>8185200</v>
      </c>
      <c r="D248" s="78">
        <f t="shared" si="6"/>
        <v>-1.009379778207331E-2</v>
      </c>
      <c r="E248" s="90">
        <f t="shared" si="7"/>
        <v>92.475478498659555</v>
      </c>
    </row>
    <row r="249" spans="1:5" ht="15.75" customHeight="1" x14ac:dyDescent="0.3">
      <c r="A249" s="80">
        <v>44011</v>
      </c>
      <c r="B249" s="7">
        <v>54.858440000000002</v>
      </c>
      <c r="C249" s="7">
        <v>4414800</v>
      </c>
      <c r="D249" s="78">
        <f t="shared" si="6"/>
        <v>1.8025999701398732E-4</v>
      </c>
      <c r="E249" s="90">
        <f t="shared" si="7"/>
        <v>93.418425191663957</v>
      </c>
    </row>
    <row r="250" spans="1:5" ht="15.75" customHeight="1" x14ac:dyDescent="0.3">
      <c r="A250" s="80">
        <v>44008</v>
      </c>
      <c r="B250" s="7">
        <v>54.848553000000003</v>
      </c>
      <c r="C250" s="7">
        <v>6012500</v>
      </c>
      <c r="D250" s="78">
        <f t="shared" si="6"/>
        <v>-9.6410779578386396E-3</v>
      </c>
      <c r="E250" s="90">
        <f t="shared" si="7"/>
        <v>93.401588621577929</v>
      </c>
    </row>
    <row r="251" spans="1:5" ht="15.75" customHeight="1" x14ac:dyDescent="0.3">
      <c r="A251" s="80">
        <v>44007</v>
      </c>
      <c r="B251" s="7">
        <v>55.3825</v>
      </c>
      <c r="C251" s="7">
        <v>5999600</v>
      </c>
      <c r="D251" s="78">
        <f t="shared" si="6"/>
        <v>1.1375857765701936E-2</v>
      </c>
      <c r="E251" s="90">
        <f t="shared" si="7"/>
        <v>94.310846848312295</v>
      </c>
    </row>
    <row r="252" spans="1:5" ht="15.75" customHeight="1" x14ac:dyDescent="0.3">
      <c r="A252" s="80">
        <v>44006</v>
      </c>
      <c r="B252" s="7">
        <v>54.759563</v>
      </c>
      <c r="C252" s="7">
        <v>6464500</v>
      </c>
      <c r="D252" s="78">
        <f t="shared" si="6"/>
        <v>-2.0862710517538297E-2</v>
      </c>
      <c r="E252" s="90">
        <f t="shared" si="7"/>
        <v>93.250047570505288</v>
      </c>
    </row>
    <row r="253" spans="1:5" ht="15.75" customHeight="1" x14ac:dyDescent="0.3">
      <c r="A253" s="80">
        <v>44005</v>
      </c>
      <c r="B253" s="7">
        <v>55.926338000000001</v>
      </c>
      <c r="C253" s="7">
        <v>6999400</v>
      </c>
      <c r="D253" s="78">
        <f t="shared" si="6"/>
        <v>2.6590940779018801E-3</v>
      </c>
      <c r="E253" s="90">
        <f t="shared" si="7"/>
        <v>95.236948456731795</v>
      </c>
    </row>
    <row r="254" spans="1:5" ht="15.75" customHeight="1" x14ac:dyDescent="0.3">
      <c r="A254" s="80">
        <v>44004</v>
      </c>
      <c r="B254" s="7">
        <v>55.778019</v>
      </c>
      <c r="C254" s="7">
        <v>5153200</v>
      </c>
      <c r="D254" s="78">
        <f t="shared" si="6"/>
        <v>6.7821041644950952E-3</v>
      </c>
      <c r="E254" s="90">
        <f t="shared" si="7"/>
        <v>94.984376064844568</v>
      </c>
    </row>
    <row r="255" spans="1:5" ht="15.75" customHeight="1" x14ac:dyDescent="0.3">
      <c r="A255" s="80">
        <v>44001</v>
      </c>
      <c r="B255" s="7">
        <v>55.402275000000003</v>
      </c>
      <c r="C255" s="7">
        <v>6333600</v>
      </c>
      <c r="D255" s="78">
        <f t="shared" si="6"/>
        <v>-4.7957355272434388E-3</v>
      </c>
      <c r="E255" s="90">
        <f t="shared" si="7"/>
        <v>94.344521691384131</v>
      </c>
    </row>
    <row r="256" spans="1:5" ht="15.75" customHeight="1" x14ac:dyDescent="0.3">
      <c r="A256" s="80">
        <v>44000</v>
      </c>
      <c r="B256" s="7">
        <v>55.669249999999998</v>
      </c>
      <c r="C256" s="7">
        <v>5127600</v>
      </c>
      <c r="D256" s="78">
        <f t="shared" si="6"/>
        <v>-1.7730735857007796E-3</v>
      </c>
      <c r="E256" s="90">
        <f t="shared" si="7"/>
        <v>94.79915335910097</v>
      </c>
    </row>
    <row r="257" spans="1:5" ht="15.75" customHeight="1" x14ac:dyDescent="0.3">
      <c r="A257" s="80">
        <v>43999</v>
      </c>
      <c r="B257" s="7">
        <v>55.768130999999997</v>
      </c>
      <c r="C257" s="7">
        <v>6462300</v>
      </c>
      <c r="D257" s="78">
        <f t="shared" si="6"/>
        <v>4.4523025413745199E-3</v>
      </c>
      <c r="E257" s="90">
        <f t="shared" si="7"/>
        <v>94.96753779185876</v>
      </c>
    </row>
    <row r="258" spans="1:5" ht="15.75" customHeight="1" x14ac:dyDescent="0.3">
      <c r="A258" s="80">
        <v>43998</v>
      </c>
      <c r="B258" s="7">
        <v>55.520935000000001</v>
      </c>
      <c r="C258" s="7">
        <v>10656700</v>
      </c>
      <c r="D258" s="78">
        <f t="shared" ref="D258:D321" si="8">B258/B259-1</f>
        <v>1.9241269529537197E-2</v>
      </c>
      <c r="E258" s="90">
        <f t="shared" ref="E258:E321" si="9">E259*(1+D258)</f>
        <v>94.546587778812864</v>
      </c>
    </row>
    <row r="259" spans="1:5" ht="15.75" customHeight="1" x14ac:dyDescent="0.3">
      <c r="A259" s="80">
        <v>43997</v>
      </c>
      <c r="B259" s="7">
        <v>54.472808999999998</v>
      </c>
      <c r="C259" s="7">
        <v>7753100</v>
      </c>
      <c r="D259" s="78">
        <f t="shared" si="8"/>
        <v>-1.0915950639062033E-2</v>
      </c>
      <c r="E259" s="90">
        <f t="shared" si="9"/>
        <v>92.761734248117534</v>
      </c>
    </row>
    <row r="260" spans="1:5" ht="15.75" customHeight="1" x14ac:dyDescent="0.3">
      <c r="A260" s="80">
        <v>43994</v>
      </c>
      <c r="B260" s="7">
        <v>55.073993999999999</v>
      </c>
      <c r="C260" s="7">
        <v>12331700</v>
      </c>
      <c r="D260" s="78">
        <f t="shared" si="8"/>
        <v>1.7950938507838243E-2</v>
      </c>
      <c r="E260" s="90">
        <f t="shared" si="9"/>
        <v>93.785492049995426</v>
      </c>
    </row>
    <row r="261" spans="1:5" ht="15.75" customHeight="1" x14ac:dyDescent="0.3">
      <c r="A261" s="80">
        <v>43993</v>
      </c>
      <c r="B261" s="7">
        <v>54.102798</v>
      </c>
      <c r="C261" s="7">
        <v>12005100</v>
      </c>
      <c r="D261" s="78">
        <f t="shared" si="8"/>
        <v>-4.2035690346065913E-2</v>
      </c>
      <c r="E261" s="90">
        <f t="shared" si="9"/>
        <v>92.131642599073331</v>
      </c>
    </row>
    <row r="262" spans="1:5" ht="15.75" customHeight="1" x14ac:dyDescent="0.3">
      <c r="A262" s="80">
        <v>43992</v>
      </c>
      <c r="B262" s="7">
        <v>56.476841</v>
      </c>
      <c r="C262" s="7">
        <v>6761200</v>
      </c>
      <c r="D262" s="78">
        <f t="shared" si="8"/>
        <v>-5.2089790027742833E-4</v>
      </c>
      <c r="E262" s="90">
        <f t="shared" si="9"/>
        <v>96.174399892158831</v>
      </c>
    </row>
    <row r="263" spans="1:5" ht="15.75" customHeight="1" x14ac:dyDescent="0.3">
      <c r="A263" s="80">
        <v>43991</v>
      </c>
      <c r="B263" s="7">
        <v>56.506275000000002</v>
      </c>
      <c r="C263" s="7">
        <v>9410600</v>
      </c>
      <c r="D263" s="78">
        <f t="shared" si="8"/>
        <v>-5.1813556337162447E-3</v>
      </c>
      <c r="E263" s="90">
        <f t="shared" si="9"/>
        <v>96.224523044167739</v>
      </c>
    </row>
    <row r="264" spans="1:5" ht="15.75" customHeight="1" x14ac:dyDescent="0.3">
      <c r="A264" s="80">
        <v>43990</v>
      </c>
      <c r="B264" s="7">
        <v>56.800578999999999</v>
      </c>
      <c r="C264" s="7">
        <v>8352000</v>
      </c>
      <c r="D264" s="78">
        <f t="shared" si="8"/>
        <v>1.4721366784306467E-2</v>
      </c>
      <c r="E264" s="90">
        <f t="shared" si="9"/>
        <v>96.725693259864855</v>
      </c>
    </row>
    <row r="265" spans="1:5" ht="15.75" customHeight="1" x14ac:dyDescent="0.3">
      <c r="A265" s="80">
        <v>43987</v>
      </c>
      <c r="B265" s="7">
        <v>55.976528000000002</v>
      </c>
      <c r="C265" s="7">
        <v>8253800</v>
      </c>
      <c r="D265" s="78">
        <f t="shared" si="8"/>
        <v>1.4400009510363576E-2</v>
      </c>
      <c r="E265" s="90">
        <f t="shared" si="9"/>
        <v>95.322416996492876</v>
      </c>
    </row>
    <row r="266" spans="1:5" ht="15.75" customHeight="1" x14ac:dyDescent="0.3">
      <c r="A266" s="80">
        <v>43986</v>
      </c>
      <c r="B266" s="7">
        <v>55.181908</v>
      </c>
      <c r="C266" s="7">
        <v>5971600</v>
      </c>
      <c r="D266" s="78">
        <f t="shared" si="8"/>
        <v>-1.1249736224419382E-2</v>
      </c>
      <c r="E266" s="90">
        <f t="shared" si="9"/>
        <v>93.969258776430465</v>
      </c>
    </row>
    <row r="267" spans="1:5" ht="15.75" customHeight="1" x14ac:dyDescent="0.3">
      <c r="A267" s="80">
        <v>43985</v>
      </c>
      <c r="B267" s="7">
        <v>55.809753000000001</v>
      </c>
      <c r="C267" s="7">
        <v>5710300</v>
      </c>
      <c r="D267" s="78">
        <f t="shared" si="8"/>
        <v>6.9025904663853055E-3</v>
      </c>
      <c r="E267" s="90">
        <f t="shared" si="9"/>
        <v>95.038415886338441</v>
      </c>
    </row>
    <row r="268" spans="1:5" ht="15.75" customHeight="1" x14ac:dyDescent="0.3">
      <c r="A268" s="80">
        <v>43984</v>
      </c>
      <c r="B268" s="7">
        <v>55.427162000000003</v>
      </c>
      <c r="C268" s="7">
        <v>5788100</v>
      </c>
      <c r="D268" s="78">
        <f t="shared" si="8"/>
        <v>4.4444639355347704E-3</v>
      </c>
      <c r="E268" s="90">
        <f t="shared" si="9"/>
        <v>94.38690175811125</v>
      </c>
    </row>
    <row r="269" spans="1:5" ht="15.75" customHeight="1" x14ac:dyDescent="0.3">
      <c r="A269" s="80">
        <v>43983</v>
      </c>
      <c r="B269" s="7">
        <v>55.181908</v>
      </c>
      <c r="C269" s="7">
        <v>9312400</v>
      </c>
      <c r="D269" s="78">
        <f t="shared" si="8"/>
        <v>1.515974038490886E-2</v>
      </c>
      <c r="E269" s="90">
        <f t="shared" si="9"/>
        <v>93.969258776430465</v>
      </c>
    </row>
    <row r="270" spans="1:5" ht="15.75" customHeight="1" x14ac:dyDescent="0.3">
      <c r="A270" s="80">
        <v>43980</v>
      </c>
      <c r="B270" s="7">
        <v>54.357857000000003</v>
      </c>
      <c r="C270" s="7">
        <v>5839900</v>
      </c>
      <c r="D270" s="78">
        <f t="shared" si="8"/>
        <v>-8.4109258963166456E-3</v>
      </c>
      <c r="E270" s="90">
        <f t="shared" si="9"/>
        <v>92.565982513058486</v>
      </c>
    </row>
    <row r="271" spans="1:5" ht="15.75" customHeight="1" x14ac:dyDescent="0.3">
      <c r="A271" s="80">
        <v>43979</v>
      </c>
      <c r="B271" s="7">
        <v>54.818935000000003</v>
      </c>
      <c r="C271" s="7">
        <v>10407900</v>
      </c>
      <c r="D271" s="78">
        <f t="shared" si="8"/>
        <v>1.3052947403789927E-2</v>
      </c>
      <c r="E271" s="90">
        <f t="shared" si="9"/>
        <v>93.351152136010256</v>
      </c>
    </row>
    <row r="272" spans="1:5" ht="15.75" customHeight="1" x14ac:dyDescent="0.3">
      <c r="A272" s="80">
        <v>43978</v>
      </c>
      <c r="B272" s="7">
        <v>54.112606</v>
      </c>
      <c r="C272" s="7">
        <v>5963200</v>
      </c>
      <c r="D272" s="78">
        <f t="shared" si="8"/>
        <v>1.285350460009127E-2</v>
      </c>
      <c r="E272" s="90">
        <f t="shared" si="9"/>
        <v>92.148344640077028</v>
      </c>
    </row>
    <row r="273" spans="1:5" ht="15.75" customHeight="1" x14ac:dyDescent="0.3">
      <c r="A273" s="80">
        <v>43977</v>
      </c>
      <c r="B273" s="7">
        <v>53.425896000000002</v>
      </c>
      <c r="C273" s="7">
        <v>7398100</v>
      </c>
      <c r="D273" s="78">
        <f t="shared" si="8"/>
        <v>3.3985212740171855E-2</v>
      </c>
      <c r="E273" s="90">
        <f t="shared" si="9"/>
        <v>90.978946334850562</v>
      </c>
    </row>
    <row r="274" spans="1:5" ht="15.75" customHeight="1" x14ac:dyDescent="0.3">
      <c r="A274" s="80">
        <v>43973</v>
      </c>
      <c r="B274" s="7">
        <v>51.669884000000003</v>
      </c>
      <c r="C274" s="7">
        <v>3771900</v>
      </c>
      <c r="D274" s="78">
        <f t="shared" si="8"/>
        <v>1.3307632388113166E-3</v>
      </c>
      <c r="E274" s="90">
        <f t="shared" si="9"/>
        <v>87.988633893270659</v>
      </c>
    </row>
    <row r="275" spans="1:5" ht="15.75" customHeight="1" x14ac:dyDescent="0.3">
      <c r="A275" s="80">
        <v>43972</v>
      </c>
      <c r="B275" s="7">
        <v>51.601215000000003</v>
      </c>
      <c r="C275" s="7">
        <v>4437100</v>
      </c>
      <c r="D275" s="78">
        <f t="shared" si="8"/>
        <v>-1.0720280479503352E-2</v>
      </c>
      <c r="E275" s="90">
        <f t="shared" si="9"/>
        <v>87.871697468547566</v>
      </c>
    </row>
    <row r="276" spans="1:5" ht="15.75" customHeight="1" x14ac:dyDescent="0.3">
      <c r="A276" s="80">
        <v>43971</v>
      </c>
      <c r="B276" s="7">
        <v>52.160389000000002</v>
      </c>
      <c r="C276" s="7">
        <v>16131600</v>
      </c>
      <c r="D276" s="78">
        <f t="shared" si="8"/>
        <v>1.5081989736577928E-2</v>
      </c>
      <c r="E276" s="90">
        <f t="shared" si="9"/>
        <v>88.823914747932903</v>
      </c>
    </row>
    <row r="277" spans="1:5" ht="15.75" customHeight="1" x14ac:dyDescent="0.3">
      <c r="A277" s="80">
        <v>43970</v>
      </c>
      <c r="B277" s="7">
        <v>51.385395000000003</v>
      </c>
      <c r="C277" s="7">
        <v>4122600</v>
      </c>
      <c r="D277" s="78">
        <f t="shared" si="8"/>
        <v>-1.1698107894849041E-2</v>
      </c>
      <c r="E277" s="90">
        <f t="shared" si="9"/>
        <v>87.504177638875689</v>
      </c>
    </row>
    <row r="278" spans="1:5" ht="15.75" customHeight="1" x14ac:dyDescent="0.3">
      <c r="A278" s="80">
        <v>43969</v>
      </c>
      <c r="B278" s="7">
        <v>51.993622000000002</v>
      </c>
      <c r="C278" s="7">
        <v>6914600</v>
      </c>
      <c r="D278" s="78">
        <f t="shared" si="8"/>
        <v>2.4946856393146088E-2</v>
      </c>
      <c r="E278" s="90">
        <f t="shared" si="9"/>
        <v>88.539927260976683</v>
      </c>
    </row>
    <row r="279" spans="1:5" ht="15.75" customHeight="1" x14ac:dyDescent="0.3">
      <c r="A279" s="80">
        <v>43966</v>
      </c>
      <c r="B279" s="7">
        <v>50.728115000000003</v>
      </c>
      <c r="C279" s="7">
        <v>5225400</v>
      </c>
      <c r="D279" s="78">
        <f t="shared" si="8"/>
        <v>1.7435092191475654E-3</v>
      </c>
      <c r="E279" s="90">
        <f t="shared" si="9"/>
        <v>86.384895674059024</v>
      </c>
    </row>
    <row r="280" spans="1:5" ht="15.75" customHeight="1" x14ac:dyDescent="0.3">
      <c r="A280" s="80">
        <v>43965</v>
      </c>
      <c r="B280" s="7">
        <v>50.639823999999997</v>
      </c>
      <c r="C280" s="7">
        <v>9076300</v>
      </c>
      <c r="D280" s="78">
        <f t="shared" si="8"/>
        <v>-1.4885512919031618E-2</v>
      </c>
      <c r="E280" s="90">
        <f t="shared" si="9"/>
        <v>86.234544949929827</v>
      </c>
    </row>
    <row r="281" spans="1:5" ht="15.75" customHeight="1" x14ac:dyDescent="0.3">
      <c r="A281" s="80">
        <v>43964</v>
      </c>
      <c r="B281" s="7">
        <v>51.405014000000001</v>
      </c>
      <c r="C281" s="7">
        <v>9655600</v>
      </c>
      <c r="D281" s="78">
        <f t="shared" si="8"/>
        <v>4.7938259604525246E-3</v>
      </c>
      <c r="E281" s="90">
        <f t="shared" si="9"/>
        <v>87.537586829582423</v>
      </c>
    </row>
    <row r="282" spans="1:5" ht="15.75" customHeight="1" x14ac:dyDescent="0.3">
      <c r="A282" s="80">
        <v>43963</v>
      </c>
      <c r="B282" s="7">
        <v>51.159762999999998</v>
      </c>
      <c r="C282" s="7">
        <v>8422400</v>
      </c>
      <c r="D282" s="78">
        <f t="shared" si="8"/>
        <v>-1.3058229949932332E-2</v>
      </c>
      <c r="E282" s="90">
        <f t="shared" si="9"/>
        <v>87.119948956600965</v>
      </c>
    </row>
    <row r="283" spans="1:5" ht="15.75" customHeight="1" x14ac:dyDescent="0.3">
      <c r="A283" s="80">
        <v>43962</v>
      </c>
      <c r="B283" s="7">
        <v>51.836658</v>
      </c>
      <c r="C283" s="7">
        <v>7608000</v>
      </c>
      <c r="D283" s="78">
        <f t="shared" si="8"/>
        <v>9.5529851712929936E-3</v>
      </c>
      <c r="E283" s="90">
        <f t="shared" si="9"/>
        <v>88.272633300525271</v>
      </c>
    </row>
    <row r="284" spans="1:5" ht="15.75" customHeight="1" x14ac:dyDescent="0.3">
      <c r="A284" s="80">
        <v>43959</v>
      </c>
      <c r="B284" s="7">
        <v>51.346148999999997</v>
      </c>
      <c r="C284" s="7">
        <v>6984100</v>
      </c>
      <c r="D284" s="78">
        <f t="shared" si="8"/>
        <v>1.710061559308218E-2</v>
      </c>
      <c r="E284" s="90">
        <f t="shared" si="9"/>
        <v>87.437345634263934</v>
      </c>
    </row>
    <row r="285" spans="1:5" ht="15.75" customHeight="1" x14ac:dyDescent="0.3">
      <c r="A285" s="80">
        <v>43958</v>
      </c>
      <c r="B285" s="7">
        <v>50.482861</v>
      </c>
      <c r="C285" s="7">
        <v>5704100</v>
      </c>
      <c r="D285" s="78">
        <f t="shared" si="8"/>
        <v>1.4990120190095491E-2</v>
      </c>
      <c r="E285" s="90">
        <f t="shared" si="9"/>
        <v>85.96725269237821</v>
      </c>
    </row>
    <row r="286" spans="1:5" ht="15.75" customHeight="1" x14ac:dyDescent="0.3">
      <c r="A286" s="80">
        <v>43957</v>
      </c>
      <c r="B286" s="7">
        <v>49.737293000000001</v>
      </c>
      <c r="C286" s="7">
        <v>6092200</v>
      </c>
      <c r="D286" s="78">
        <f t="shared" si="8"/>
        <v>-7.6335964677335388E-3</v>
      </c>
      <c r="E286" s="90">
        <f t="shared" si="9"/>
        <v>84.697625112131703</v>
      </c>
    </row>
    <row r="287" spans="1:5" ht="15.75" customHeight="1" x14ac:dyDescent="0.3">
      <c r="A287" s="80">
        <v>43956</v>
      </c>
      <c r="B287" s="7">
        <v>50.119888000000003</v>
      </c>
      <c r="C287" s="7">
        <v>5004700</v>
      </c>
      <c r="D287" s="78">
        <f t="shared" si="8"/>
        <v>9.6838201895756981E-3</v>
      </c>
      <c r="E287" s="90">
        <f t="shared" si="9"/>
        <v>85.349146051958002</v>
      </c>
    </row>
    <row r="288" spans="1:5" ht="15.75" customHeight="1" x14ac:dyDescent="0.3">
      <c r="A288" s="80">
        <v>43955</v>
      </c>
      <c r="B288" s="7">
        <v>49.639190999999997</v>
      </c>
      <c r="C288" s="7">
        <v>6350200</v>
      </c>
      <c r="D288" s="78">
        <f t="shared" si="8"/>
        <v>-4.9163625989114834E-3</v>
      </c>
      <c r="E288" s="90">
        <f t="shared" si="9"/>
        <v>84.530567238299469</v>
      </c>
    </row>
    <row r="289" spans="1:5" ht="15.75" customHeight="1" x14ac:dyDescent="0.3">
      <c r="A289" s="80">
        <v>43952</v>
      </c>
      <c r="B289" s="7">
        <v>49.884441000000002</v>
      </c>
      <c r="C289" s="7">
        <v>7250800</v>
      </c>
      <c r="D289" s="78">
        <f t="shared" si="8"/>
        <v>-1.7581190631284493E-2</v>
      </c>
      <c r="E289" s="90">
        <f t="shared" si="9"/>
        <v>84.948203408381161</v>
      </c>
    </row>
    <row r="290" spans="1:5" ht="15.75" customHeight="1" x14ac:dyDescent="0.3">
      <c r="A290" s="80">
        <v>43951</v>
      </c>
      <c r="B290" s="7">
        <v>50.777163999999999</v>
      </c>
      <c r="C290" s="7">
        <v>9096900</v>
      </c>
      <c r="D290" s="78">
        <f t="shared" si="8"/>
        <v>-2.8163771550686278E-2</v>
      </c>
      <c r="E290" s="90">
        <f t="shared" si="9"/>
        <v>86.468421205175559</v>
      </c>
    </row>
    <row r="291" spans="1:5" ht="15.75" customHeight="1" x14ac:dyDescent="0.3">
      <c r="A291" s="80">
        <v>43950</v>
      </c>
      <c r="B291" s="7">
        <v>52.248683999999997</v>
      </c>
      <c r="C291" s="7">
        <v>5826900</v>
      </c>
      <c r="D291" s="78">
        <f t="shared" si="8"/>
        <v>1.7577462333153715E-2</v>
      </c>
      <c r="E291" s="90">
        <f t="shared" si="9"/>
        <v>88.974272283661151</v>
      </c>
    </row>
    <row r="292" spans="1:5" ht="15.75" customHeight="1" x14ac:dyDescent="0.3">
      <c r="A292" s="80">
        <v>43949</v>
      </c>
      <c r="B292" s="7">
        <v>51.346148999999997</v>
      </c>
      <c r="C292" s="7">
        <v>9366700</v>
      </c>
      <c r="D292" s="78">
        <f t="shared" si="8"/>
        <v>1.4537626401406767E-2</v>
      </c>
      <c r="E292" s="90">
        <f t="shared" si="9"/>
        <v>87.437345634263934</v>
      </c>
    </row>
    <row r="293" spans="1:5" ht="15.75" customHeight="1" x14ac:dyDescent="0.3">
      <c r="A293" s="80">
        <v>43948</v>
      </c>
      <c r="B293" s="7">
        <v>50.610393999999999</v>
      </c>
      <c r="C293" s="7">
        <v>8362900</v>
      </c>
      <c r="D293" s="78">
        <f t="shared" si="8"/>
        <v>1.3755133910682504E-2</v>
      </c>
      <c r="E293" s="90">
        <f t="shared" si="9"/>
        <v>86.184428609520026</v>
      </c>
    </row>
    <row r="294" spans="1:5" ht="15.75" customHeight="1" x14ac:dyDescent="0.3">
      <c r="A294" s="80">
        <v>43945</v>
      </c>
      <c r="B294" s="7">
        <v>49.923687000000001</v>
      </c>
      <c r="C294" s="7">
        <v>6501200</v>
      </c>
      <c r="D294" s="78">
        <f t="shared" si="8"/>
        <v>7.7227809189188701E-3</v>
      </c>
      <c r="E294" s="90">
        <f t="shared" si="9"/>
        <v>85.015035412992887</v>
      </c>
    </row>
    <row r="295" spans="1:5" ht="15.75" customHeight="1" x14ac:dyDescent="0.3">
      <c r="A295" s="80">
        <v>43944</v>
      </c>
      <c r="B295" s="7">
        <v>49.541091999999999</v>
      </c>
      <c r="C295" s="7">
        <v>12300100</v>
      </c>
      <c r="D295" s="78">
        <f t="shared" si="8"/>
        <v>1.3880865338706805E-3</v>
      </c>
      <c r="E295" s="90">
        <f t="shared" si="9"/>
        <v>84.363514473166575</v>
      </c>
    </row>
    <row r="296" spans="1:5" ht="15.75" customHeight="1" x14ac:dyDescent="0.3">
      <c r="A296" s="80">
        <v>43943</v>
      </c>
      <c r="B296" s="7">
        <v>49.47242</v>
      </c>
      <c r="C296" s="7">
        <v>8493000</v>
      </c>
      <c r="D296" s="78">
        <f t="shared" si="8"/>
        <v>1.7349285543986737E-2</v>
      </c>
      <c r="E296" s="90">
        <f t="shared" si="9"/>
        <v>84.246572939744155</v>
      </c>
    </row>
    <row r="297" spans="1:5" ht="15.75" customHeight="1" x14ac:dyDescent="0.3">
      <c r="A297" s="80">
        <v>43942</v>
      </c>
      <c r="B297" s="7">
        <v>48.628746</v>
      </c>
      <c r="C297" s="7">
        <v>10479000</v>
      </c>
      <c r="D297" s="78">
        <f t="shared" si="8"/>
        <v>-9.3925574189762662E-3</v>
      </c>
      <c r="E297" s="90">
        <f t="shared" si="9"/>
        <v>82.809880674066306</v>
      </c>
    </row>
    <row r="298" spans="1:5" ht="15.75" customHeight="1" x14ac:dyDescent="0.3">
      <c r="A298" s="80">
        <v>43941</v>
      </c>
      <c r="B298" s="7">
        <v>49.089824999999998</v>
      </c>
      <c r="C298" s="7">
        <v>5135600</v>
      </c>
      <c r="D298" s="78">
        <f t="shared" si="8"/>
        <v>-1.5348305481404534E-2</v>
      </c>
      <c r="E298" s="90">
        <f t="shared" si="9"/>
        <v>83.595051999917843</v>
      </c>
    </row>
    <row r="299" spans="1:5" ht="15.75" customHeight="1" x14ac:dyDescent="0.3">
      <c r="A299" s="80">
        <v>43938</v>
      </c>
      <c r="B299" s="7">
        <v>49.855015000000002</v>
      </c>
      <c r="C299" s="7">
        <v>6565000</v>
      </c>
      <c r="D299" s="78">
        <f t="shared" si="8"/>
        <v>1.3359882249873278E-2</v>
      </c>
      <c r="E299" s="90">
        <f t="shared" si="9"/>
        <v>84.898093879570453</v>
      </c>
    </row>
    <row r="300" spans="1:5" ht="15.75" customHeight="1" x14ac:dyDescent="0.3">
      <c r="A300" s="80">
        <v>43937</v>
      </c>
      <c r="B300" s="7">
        <v>49.197738999999999</v>
      </c>
      <c r="C300" s="7">
        <v>10502400</v>
      </c>
      <c r="D300" s="78">
        <f t="shared" si="8"/>
        <v>-8.5013429781296557E-3</v>
      </c>
      <c r="E300" s="90">
        <f t="shared" si="9"/>
        <v>83.778818726352895</v>
      </c>
    </row>
    <row r="301" spans="1:5" ht="15.75" customHeight="1" x14ac:dyDescent="0.3">
      <c r="A301" s="80">
        <v>43936</v>
      </c>
      <c r="B301" s="7">
        <v>49.619571999999998</v>
      </c>
      <c r="C301" s="7">
        <v>6329800</v>
      </c>
      <c r="D301" s="78">
        <f t="shared" si="8"/>
        <v>-9.9823846374118563E-3</v>
      </c>
      <c r="E301" s="90">
        <f t="shared" si="9"/>
        <v>84.497158047592706</v>
      </c>
    </row>
    <row r="302" spans="1:5" ht="15.75" customHeight="1" x14ac:dyDescent="0.3">
      <c r="A302" s="80">
        <v>43935</v>
      </c>
      <c r="B302" s="7">
        <v>50.119888000000003</v>
      </c>
      <c r="C302" s="7">
        <v>7740100</v>
      </c>
      <c r="D302" s="78">
        <f t="shared" si="8"/>
        <v>1.8337718846080264E-2</v>
      </c>
      <c r="E302" s="90">
        <f t="shared" si="9"/>
        <v>85.349146051957987</v>
      </c>
    </row>
    <row r="303" spans="1:5" ht="15.75" customHeight="1" x14ac:dyDescent="0.3">
      <c r="A303" s="80">
        <v>43934</v>
      </c>
      <c r="B303" s="7">
        <v>49.217354</v>
      </c>
      <c r="C303" s="7">
        <v>4014800</v>
      </c>
      <c r="D303" s="78">
        <f t="shared" si="8"/>
        <v>-4.1683924022177798E-3</v>
      </c>
      <c r="E303" s="90">
        <f t="shared" si="9"/>
        <v>83.812221105460537</v>
      </c>
    </row>
    <row r="304" spans="1:5" ht="15.75" customHeight="1" x14ac:dyDescent="0.3">
      <c r="A304" s="80">
        <v>43930</v>
      </c>
      <c r="B304" s="7">
        <v>49.423369999999998</v>
      </c>
      <c r="C304" s="7">
        <v>7019900</v>
      </c>
      <c r="D304" s="78">
        <f t="shared" si="8"/>
        <v>1.3070651489353269E-2</v>
      </c>
      <c r="E304" s="90">
        <f t="shared" si="9"/>
        <v>84.163045705727797</v>
      </c>
    </row>
    <row r="305" spans="1:5" ht="15.75" customHeight="1" x14ac:dyDescent="0.3">
      <c r="A305" s="80">
        <v>43929</v>
      </c>
      <c r="B305" s="7">
        <v>48.785708999999997</v>
      </c>
      <c r="C305" s="7">
        <v>6688300</v>
      </c>
      <c r="D305" s="78">
        <f t="shared" si="8"/>
        <v>-2.4072339627867478E-3</v>
      </c>
      <c r="E305" s="90">
        <f t="shared" si="9"/>
        <v>83.077172931617881</v>
      </c>
    </row>
    <row r="306" spans="1:5" ht="15.75" customHeight="1" x14ac:dyDescent="0.3">
      <c r="A306" s="80">
        <v>43928</v>
      </c>
      <c r="B306" s="7">
        <v>48.903430999999998</v>
      </c>
      <c r="C306" s="7">
        <v>10375000</v>
      </c>
      <c r="D306" s="78">
        <f t="shared" si="8"/>
        <v>1.0746060345904196E-2</v>
      </c>
      <c r="E306" s="90">
        <f t="shared" si="9"/>
        <v>83.27764169905663</v>
      </c>
    </row>
    <row r="307" spans="1:5" ht="15.75" customHeight="1" x14ac:dyDescent="0.3">
      <c r="A307" s="80">
        <v>43927</v>
      </c>
      <c r="B307" s="7">
        <v>48.383499</v>
      </c>
      <c r="C307" s="7">
        <v>9430400</v>
      </c>
      <c r="D307" s="78">
        <f t="shared" si="8"/>
        <v>5.905093090914737E-2</v>
      </c>
      <c r="E307" s="90">
        <f t="shared" si="9"/>
        <v>82.392249612683926</v>
      </c>
    </row>
    <row r="308" spans="1:5" ht="15.75" customHeight="1" x14ac:dyDescent="0.3">
      <c r="A308" s="80">
        <v>43924</v>
      </c>
      <c r="B308" s="7">
        <v>45.685715000000002</v>
      </c>
      <c r="C308" s="7">
        <v>6930700</v>
      </c>
      <c r="D308" s="78">
        <f t="shared" si="8"/>
        <v>-2.2460106629670795E-2</v>
      </c>
      <c r="E308" s="90">
        <f t="shared" si="9"/>
        <v>77.798193843193076</v>
      </c>
    </row>
    <row r="309" spans="1:5" ht="15.75" customHeight="1" x14ac:dyDescent="0.3">
      <c r="A309" s="80">
        <v>43923</v>
      </c>
      <c r="B309" s="7">
        <v>46.735396999999999</v>
      </c>
      <c r="C309" s="7">
        <v>10347000</v>
      </c>
      <c r="D309" s="78">
        <f t="shared" si="8"/>
        <v>1.2755035869989939E-2</v>
      </c>
      <c r="E309" s="90">
        <f t="shared" si="9"/>
        <v>79.585697085939969</v>
      </c>
    </row>
    <row r="310" spans="1:5" ht="15.75" customHeight="1" x14ac:dyDescent="0.3">
      <c r="A310" s="80">
        <v>43922</v>
      </c>
      <c r="B310" s="7">
        <v>46.146793000000002</v>
      </c>
      <c r="C310" s="7">
        <v>10511700</v>
      </c>
      <c r="D310" s="78">
        <f t="shared" si="8"/>
        <v>-4.7580489221009215E-2</v>
      </c>
      <c r="E310" s="90">
        <f t="shared" si="9"/>
        <v>78.583363466144831</v>
      </c>
    </row>
    <row r="311" spans="1:5" ht="15.75" customHeight="1" x14ac:dyDescent="0.3">
      <c r="A311" s="80">
        <v>43921</v>
      </c>
      <c r="B311" s="7">
        <v>48.452171</v>
      </c>
      <c r="C311" s="7">
        <v>14671000</v>
      </c>
      <c r="D311" s="78">
        <f t="shared" si="8"/>
        <v>-2.7564413494882478E-2</v>
      </c>
      <c r="E311" s="90">
        <f t="shared" si="9"/>
        <v>82.509191146106332</v>
      </c>
    </row>
    <row r="312" spans="1:5" ht="15.75" customHeight="1" x14ac:dyDescent="0.3">
      <c r="A312" s="80">
        <v>43920</v>
      </c>
      <c r="B312" s="7">
        <v>49.825583999999999</v>
      </c>
      <c r="C312" s="7">
        <v>7386600</v>
      </c>
      <c r="D312" s="78">
        <f t="shared" si="8"/>
        <v>1.2156275909855907E-2</v>
      </c>
      <c r="E312" s="90">
        <f t="shared" si="9"/>
        <v>84.847975836260829</v>
      </c>
    </row>
    <row r="313" spans="1:5" ht="15.75" customHeight="1" x14ac:dyDescent="0.3">
      <c r="A313" s="80">
        <v>43917</v>
      </c>
      <c r="B313" s="7">
        <v>49.227164999999999</v>
      </c>
      <c r="C313" s="7">
        <v>11858100</v>
      </c>
      <c r="D313" s="78">
        <f t="shared" si="8"/>
        <v>-1.1943546680468486E-3</v>
      </c>
      <c r="E313" s="90">
        <f t="shared" si="9"/>
        <v>83.828928255163547</v>
      </c>
    </row>
    <row r="314" spans="1:5" ht="15.75" customHeight="1" x14ac:dyDescent="0.3">
      <c r="A314" s="80">
        <v>43916</v>
      </c>
      <c r="B314" s="7">
        <v>49.286029999999997</v>
      </c>
      <c r="C314" s="7">
        <v>16296200</v>
      </c>
      <c r="D314" s="78">
        <f t="shared" si="8"/>
        <v>3.2894806331608129E-2</v>
      </c>
      <c r="E314" s="90">
        <f t="shared" si="9"/>
        <v>83.929169450482021</v>
      </c>
    </row>
    <row r="315" spans="1:5" ht="15.75" customHeight="1" x14ac:dyDescent="0.3">
      <c r="A315" s="80">
        <v>43915</v>
      </c>
      <c r="B315" s="7">
        <v>47.716408000000001</v>
      </c>
      <c r="C315" s="7">
        <v>13534000</v>
      </c>
      <c r="D315" s="78">
        <f t="shared" si="8"/>
        <v>1.8852061024693834E-2</v>
      </c>
      <c r="E315" s="90">
        <f t="shared" si="9"/>
        <v>81.25626049816421</v>
      </c>
    </row>
    <row r="316" spans="1:5" ht="15.75" customHeight="1" x14ac:dyDescent="0.3">
      <c r="A316" s="80">
        <v>43914</v>
      </c>
      <c r="B316" s="7">
        <v>46.833500000000001</v>
      </c>
      <c r="C316" s="7">
        <v>17417000</v>
      </c>
      <c r="D316" s="78">
        <f t="shared" si="8"/>
        <v>6.9444582088957096E-2</v>
      </c>
      <c r="E316" s="90">
        <f t="shared" si="9"/>
        <v>79.752756662671956</v>
      </c>
    </row>
    <row r="317" spans="1:5" ht="15.75" customHeight="1" x14ac:dyDescent="0.3">
      <c r="A317" s="80">
        <v>43913</v>
      </c>
      <c r="B317" s="7">
        <v>43.792358</v>
      </c>
      <c r="C317" s="7">
        <v>12502200</v>
      </c>
      <c r="D317" s="78">
        <f t="shared" si="8"/>
        <v>-1.0419144581321982E-2</v>
      </c>
      <c r="E317" s="90">
        <f t="shared" si="9"/>
        <v>74.573996631868553</v>
      </c>
    </row>
    <row r="318" spans="1:5" ht="15.75" customHeight="1" x14ac:dyDescent="0.3">
      <c r="A318" s="80">
        <v>43910</v>
      </c>
      <c r="B318" s="7">
        <v>44.253441000000002</v>
      </c>
      <c r="C318" s="7">
        <v>15803800</v>
      </c>
      <c r="D318" s="78">
        <f t="shared" si="8"/>
        <v>2.4444150416949029E-3</v>
      </c>
      <c r="E318" s="90">
        <f t="shared" si="9"/>
        <v>75.359174769319196</v>
      </c>
    </row>
    <row r="319" spans="1:5" ht="15.75" customHeight="1" x14ac:dyDescent="0.3">
      <c r="A319" s="80">
        <v>43909</v>
      </c>
      <c r="B319" s="7">
        <v>44.145530999999998</v>
      </c>
      <c r="C319" s="7">
        <v>14580600</v>
      </c>
      <c r="D319" s="78">
        <f t="shared" si="8"/>
        <v>1.3970342671685954E-2</v>
      </c>
      <c r="E319" s="90">
        <f t="shared" si="9"/>
        <v>75.175414854483236</v>
      </c>
    </row>
    <row r="320" spans="1:5" ht="15.75" customHeight="1" x14ac:dyDescent="0.3">
      <c r="A320" s="80">
        <v>43908</v>
      </c>
      <c r="B320" s="7">
        <v>43.537300000000002</v>
      </c>
      <c r="C320" s="7">
        <v>16703200</v>
      </c>
      <c r="D320" s="78">
        <f t="shared" si="8"/>
        <v>-2.117330738195089E-2</v>
      </c>
      <c r="E320" s="90">
        <f t="shared" si="9"/>
        <v>74.139658420783149</v>
      </c>
    </row>
    <row r="321" spans="1:5" ht="15.75" customHeight="1" x14ac:dyDescent="0.3">
      <c r="A321" s="80">
        <v>43907</v>
      </c>
      <c r="B321" s="7">
        <v>44.479069000000003</v>
      </c>
      <c r="C321" s="7">
        <v>15956600</v>
      </c>
      <c r="D321" s="78">
        <f t="shared" si="8"/>
        <v>4.9051322183753632E-2</v>
      </c>
      <c r="E321" s="90">
        <f t="shared" si="9"/>
        <v>75.743396639994785</v>
      </c>
    </row>
    <row r="322" spans="1:5" ht="15.75" customHeight="1" x14ac:dyDescent="0.3">
      <c r="A322" s="80">
        <v>43906</v>
      </c>
      <c r="B322" s="7">
        <v>42.399326000000002</v>
      </c>
      <c r="C322" s="7">
        <v>9191600</v>
      </c>
      <c r="D322" s="78">
        <f t="shared" ref="D322:D385" si="10">B322/B323-1</f>
        <v>-6.591750885051717E-2</v>
      </c>
      <c r="E322" s="90">
        <f t="shared" ref="E322:E371" si="11">E323*(1+D322)</f>
        <v>72.201802751007293</v>
      </c>
    </row>
    <row r="323" spans="1:5" ht="15.75" customHeight="1" x14ac:dyDescent="0.3">
      <c r="A323" s="80">
        <v>43903</v>
      </c>
      <c r="B323" s="7">
        <v>45.391415000000002</v>
      </c>
      <c r="C323" s="7">
        <v>11590800</v>
      </c>
      <c r="D323" s="78">
        <f t="shared" si="10"/>
        <v>3.2812633605587838E-2</v>
      </c>
      <c r="E323" s="90">
        <f t="shared" si="11"/>
        <v>77.297030439095039</v>
      </c>
    </row>
    <row r="324" spans="1:5" ht="15.75" customHeight="1" x14ac:dyDescent="0.3">
      <c r="A324" s="80">
        <v>43902</v>
      </c>
      <c r="B324" s="7">
        <v>43.949322000000002</v>
      </c>
      <c r="C324" s="7">
        <v>21360000</v>
      </c>
      <c r="D324" s="78">
        <f t="shared" si="10"/>
        <v>-9.8047115667175611E-2</v>
      </c>
      <c r="E324" s="90">
        <f t="shared" si="11"/>
        <v>74.841290592319922</v>
      </c>
    </row>
    <row r="325" spans="1:5" ht="15.75" customHeight="1" x14ac:dyDescent="0.3">
      <c r="A325" s="80">
        <v>43901</v>
      </c>
      <c r="B325" s="7">
        <v>48.726849000000001</v>
      </c>
      <c r="C325" s="7">
        <v>11652400</v>
      </c>
      <c r="D325" s="78">
        <f t="shared" si="10"/>
        <v>-3.3845588230482893E-2</v>
      </c>
      <c r="E325" s="90">
        <f t="shared" si="11"/>
        <v>82.976940250798265</v>
      </c>
    </row>
    <row r="326" spans="1:5" ht="15.75" customHeight="1" x14ac:dyDescent="0.3">
      <c r="A326" s="80">
        <v>43900</v>
      </c>
      <c r="B326" s="7">
        <v>50.433810999999999</v>
      </c>
      <c r="C326" s="7">
        <v>23477000</v>
      </c>
      <c r="D326" s="78">
        <f t="shared" si="10"/>
        <v>2.9847768636768635E-2</v>
      </c>
      <c r="E326" s="90">
        <f t="shared" si="11"/>
        <v>85.883725458361823</v>
      </c>
    </row>
    <row r="327" spans="1:5" ht="15.75" customHeight="1" x14ac:dyDescent="0.3">
      <c r="A327" s="80">
        <v>43899</v>
      </c>
      <c r="B327" s="7">
        <v>48.972102999999997</v>
      </c>
      <c r="C327" s="7">
        <v>19592000</v>
      </c>
      <c r="D327" s="78">
        <f t="shared" si="10"/>
        <v>-5.0950583237235891E-2</v>
      </c>
      <c r="E327" s="90">
        <f t="shared" si="11"/>
        <v>83.39458323247905</v>
      </c>
    </row>
    <row r="328" spans="1:5" ht="15.75" customHeight="1" x14ac:dyDescent="0.3">
      <c r="A328" s="80">
        <v>43896</v>
      </c>
      <c r="B328" s="7">
        <v>51.601215000000003</v>
      </c>
      <c r="C328" s="7">
        <v>19064600</v>
      </c>
      <c r="D328" s="78">
        <f t="shared" si="10"/>
        <v>-9.6028071034220952E-3</v>
      </c>
      <c r="E328" s="90">
        <f t="shared" si="11"/>
        <v>87.871697468547495</v>
      </c>
    </row>
    <row r="329" spans="1:5" ht="15.75" customHeight="1" x14ac:dyDescent="0.3">
      <c r="A329" s="80">
        <v>43895</v>
      </c>
      <c r="B329" s="7">
        <v>52.101536000000003</v>
      </c>
      <c r="C329" s="7">
        <v>13667400</v>
      </c>
      <c r="D329" s="78">
        <f t="shared" si="10"/>
        <v>-1.8117867347789973E-2</v>
      </c>
      <c r="E329" s="90">
        <f t="shared" si="11"/>
        <v>88.723693987411664</v>
      </c>
    </row>
    <row r="330" spans="1:5" ht="15.75" customHeight="1" x14ac:dyDescent="0.3">
      <c r="A330" s="80">
        <v>43894</v>
      </c>
      <c r="B330" s="7">
        <v>53.062922999999998</v>
      </c>
      <c r="C330" s="7">
        <v>18699700</v>
      </c>
      <c r="D330" s="78">
        <f t="shared" si="10"/>
        <v>2.1722676263013829E-2</v>
      </c>
      <c r="E330" s="90">
        <f t="shared" si="11"/>
        <v>90.360839694430268</v>
      </c>
    </row>
    <row r="331" spans="1:5" ht="15.75" customHeight="1" x14ac:dyDescent="0.3">
      <c r="A331" s="80">
        <v>43893</v>
      </c>
      <c r="B331" s="7">
        <v>51.934761000000002</v>
      </c>
      <c r="C331" s="7">
        <v>25886600</v>
      </c>
      <c r="D331" s="78">
        <f t="shared" si="10"/>
        <v>-1.2865950247530678E-2</v>
      </c>
      <c r="E331" s="90">
        <f t="shared" si="11"/>
        <v>88.439692877257244</v>
      </c>
    </row>
    <row r="332" spans="1:5" ht="15.75" customHeight="1" x14ac:dyDescent="0.3">
      <c r="A332" s="80">
        <v>43892</v>
      </c>
      <c r="B332" s="7">
        <v>52.611660000000001</v>
      </c>
      <c r="C332" s="7">
        <v>23738900</v>
      </c>
      <c r="D332" s="78">
        <f t="shared" si="10"/>
        <v>1.2651176871030012E-2</v>
      </c>
      <c r="E332" s="90">
        <f t="shared" si="11"/>
        <v>89.592384032780657</v>
      </c>
    </row>
    <row r="333" spans="1:5" ht="15.75" customHeight="1" x14ac:dyDescent="0.3">
      <c r="A333" s="80">
        <v>43889</v>
      </c>
      <c r="B333" s="7">
        <v>51.954376000000003</v>
      </c>
      <c r="C333" s="7">
        <v>34633500</v>
      </c>
      <c r="D333" s="78">
        <f t="shared" si="10"/>
        <v>-1.1317310528677904E-3</v>
      </c>
      <c r="E333" s="90">
        <f t="shared" si="11"/>
        <v>88.4730952563649</v>
      </c>
    </row>
    <row r="334" spans="1:5" ht="15.75" customHeight="1" x14ac:dyDescent="0.3">
      <c r="A334" s="80">
        <v>43888</v>
      </c>
      <c r="B334" s="7">
        <v>52.013241000000001</v>
      </c>
      <c r="C334" s="7">
        <v>31058000</v>
      </c>
      <c r="D334" s="78">
        <f t="shared" si="10"/>
        <v>-3.4244097725659284E-2</v>
      </c>
      <c r="E334" s="90">
        <f t="shared" si="11"/>
        <v>88.573336451683375</v>
      </c>
    </row>
    <row r="335" spans="1:5" ht="15.75" customHeight="1" x14ac:dyDescent="0.3">
      <c r="A335" s="80">
        <v>43887</v>
      </c>
      <c r="B335" s="7">
        <v>53.857543999999997</v>
      </c>
      <c r="C335" s="7">
        <v>23188100</v>
      </c>
      <c r="D335" s="78">
        <f t="shared" si="10"/>
        <v>4.9423549899640928E-3</v>
      </c>
      <c r="E335" s="90">
        <f t="shared" si="11"/>
        <v>91.713999617392446</v>
      </c>
    </row>
    <row r="336" spans="1:5" ht="15.75" customHeight="1" x14ac:dyDescent="0.3">
      <c r="A336" s="80">
        <v>43886</v>
      </c>
      <c r="B336" s="7">
        <v>53.592669999999998</v>
      </c>
      <c r="C336" s="7">
        <v>22165400</v>
      </c>
      <c r="D336" s="78">
        <f t="shared" si="10"/>
        <v>-1.6447544289538429E-3</v>
      </c>
      <c r="E336" s="90">
        <f t="shared" si="11"/>
        <v>91.262945742105131</v>
      </c>
    </row>
    <row r="337" spans="1:5" ht="15.75" customHeight="1" x14ac:dyDescent="0.3">
      <c r="A337" s="80">
        <v>43885</v>
      </c>
      <c r="B337" s="7">
        <v>53.680962000000001</v>
      </c>
      <c r="C337" s="7">
        <v>19626200</v>
      </c>
      <c r="D337" s="78">
        <f t="shared" si="10"/>
        <v>-3.3727646869640582E-2</v>
      </c>
      <c r="E337" s="90">
        <f t="shared" si="11"/>
        <v>91.413298169134094</v>
      </c>
    </row>
    <row r="338" spans="1:5" ht="15.75" customHeight="1" x14ac:dyDescent="0.3">
      <c r="A338" s="80">
        <v>43882</v>
      </c>
      <c r="B338" s="7">
        <v>55.554690999999998</v>
      </c>
      <c r="C338" s="7">
        <v>14166100</v>
      </c>
      <c r="D338" s="78">
        <f t="shared" si="10"/>
        <v>-8.4049106068173618E-3</v>
      </c>
      <c r="E338" s="90">
        <f t="shared" si="11"/>
        <v>94.60407086365386</v>
      </c>
    </row>
    <row r="339" spans="1:5" ht="15.75" customHeight="1" x14ac:dyDescent="0.3">
      <c r="A339" s="80">
        <v>43881</v>
      </c>
      <c r="B339" s="7">
        <v>56.025581000000003</v>
      </c>
      <c r="C339" s="7">
        <v>16841300</v>
      </c>
      <c r="D339" s="78">
        <f t="shared" si="10"/>
        <v>-6.4369978347023071E-3</v>
      </c>
      <c r="E339" s="90">
        <f t="shared" si="11"/>
        <v>95.405949339208448</v>
      </c>
    </row>
    <row r="340" spans="1:5" ht="15.75" customHeight="1" x14ac:dyDescent="0.3">
      <c r="A340" s="80">
        <v>43880</v>
      </c>
      <c r="B340" s="7">
        <v>56.388553999999999</v>
      </c>
      <c r="C340" s="7">
        <v>7255600</v>
      </c>
      <c r="D340" s="78">
        <f t="shared" si="10"/>
        <v>-1.7367287594437508E-3</v>
      </c>
      <c r="E340" s="90">
        <f t="shared" si="11"/>
        <v>96.024055979628656</v>
      </c>
    </row>
    <row r="341" spans="1:5" ht="15.75" customHeight="1" x14ac:dyDescent="0.3">
      <c r="A341" s="80">
        <v>43879</v>
      </c>
      <c r="B341" s="7">
        <v>56.486656000000004</v>
      </c>
      <c r="C341" s="7">
        <v>17769500</v>
      </c>
      <c r="D341" s="78">
        <f t="shared" si="10"/>
        <v>-1.4884478644573762E-2</v>
      </c>
      <c r="E341" s="90">
        <f t="shared" si="11"/>
        <v>96.191113853460891</v>
      </c>
    </row>
    <row r="342" spans="1:5" ht="15.75" customHeight="1" x14ac:dyDescent="0.3">
      <c r="A342" s="80">
        <v>43875</v>
      </c>
      <c r="B342" s="7">
        <v>57.340133999999999</v>
      </c>
      <c r="C342" s="7">
        <v>11651900</v>
      </c>
      <c r="D342" s="78">
        <f t="shared" si="10"/>
        <v>-7.4714686794974394E-3</v>
      </c>
      <c r="E342" s="90">
        <f t="shared" si="11"/>
        <v>97.644501348543344</v>
      </c>
    </row>
    <row r="343" spans="1:5" ht="15.75" customHeight="1" x14ac:dyDescent="0.3">
      <c r="A343" s="80">
        <v>43874</v>
      </c>
      <c r="B343" s="7">
        <v>57.771774000000001</v>
      </c>
      <c r="C343" s="7">
        <v>8400800</v>
      </c>
      <c r="D343" s="78">
        <f t="shared" si="10"/>
        <v>-8.7528366007796343E-3</v>
      </c>
      <c r="E343" s="90">
        <f t="shared" si="11"/>
        <v>98.379541007887113</v>
      </c>
    </row>
    <row r="344" spans="1:5" ht="15.75" customHeight="1" x14ac:dyDescent="0.3">
      <c r="A344" s="80">
        <v>43873</v>
      </c>
      <c r="B344" s="7">
        <v>58.281905999999999</v>
      </c>
      <c r="C344" s="7">
        <v>11721700</v>
      </c>
      <c r="D344" s="78">
        <f t="shared" si="10"/>
        <v>-4.8576146879031334E-3</v>
      </c>
      <c r="E344" s="90">
        <f t="shared" si="11"/>
        <v>99.24824467645432</v>
      </c>
    </row>
    <row r="345" spans="1:5" ht="15.75" customHeight="1" x14ac:dyDescent="0.3">
      <c r="A345" s="80">
        <v>43872</v>
      </c>
      <c r="B345" s="7">
        <v>58.566398999999997</v>
      </c>
      <c r="C345" s="7">
        <v>9483100</v>
      </c>
      <c r="D345" s="78">
        <f t="shared" si="10"/>
        <v>5.050513457599104E-3</v>
      </c>
      <c r="E345" s="90">
        <f t="shared" si="11"/>
        <v>99.732707742448383</v>
      </c>
    </row>
    <row r="346" spans="1:5" ht="15.75" customHeight="1" x14ac:dyDescent="0.3">
      <c r="A346" s="80">
        <v>43871</v>
      </c>
      <c r="B346" s="7">
        <v>58.272095</v>
      </c>
      <c r="C346" s="7">
        <v>7511000</v>
      </c>
      <c r="D346" s="78">
        <f t="shared" si="10"/>
        <v>-1.1771527668017479E-3</v>
      </c>
      <c r="E346" s="90">
        <f t="shared" si="11"/>
        <v>99.231537526751282</v>
      </c>
    </row>
    <row r="347" spans="1:5" ht="15.75" customHeight="1" x14ac:dyDescent="0.3">
      <c r="A347" s="80">
        <v>43868</v>
      </c>
      <c r="B347" s="7">
        <v>58.340770999999997</v>
      </c>
      <c r="C347" s="7">
        <v>6495800</v>
      </c>
      <c r="D347" s="78">
        <f t="shared" si="10"/>
        <v>-9.6585869410154013E-3</v>
      </c>
      <c r="E347" s="90">
        <f t="shared" si="11"/>
        <v>99.348485871772809</v>
      </c>
    </row>
    <row r="348" spans="1:5" ht="15.75" customHeight="1" x14ac:dyDescent="0.3">
      <c r="A348" s="80">
        <v>43867</v>
      </c>
      <c r="B348" s="7">
        <v>58.909756000000002</v>
      </c>
      <c r="C348" s="7">
        <v>9586200</v>
      </c>
      <c r="D348" s="78">
        <f t="shared" si="10"/>
        <v>7.5504167249889065E-3</v>
      </c>
      <c r="E348" s="90">
        <f t="shared" si="11"/>
        <v>100.31741030086118</v>
      </c>
    </row>
    <row r="349" spans="1:5" ht="15.75" customHeight="1" x14ac:dyDescent="0.3">
      <c r="A349" s="80">
        <v>43866</v>
      </c>
      <c r="B349" s="7">
        <v>58.468296000000002</v>
      </c>
      <c r="C349" s="7">
        <v>8852400</v>
      </c>
      <c r="D349" s="78">
        <f t="shared" si="10"/>
        <v>8.9724023251045448E-3</v>
      </c>
      <c r="E349" s="90">
        <f t="shared" si="11"/>
        <v>99.565648165716397</v>
      </c>
    </row>
    <row r="350" spans="1:5" ht="15.75" customHeight="1" x14ac:dyDescent="0.3">
      <c r="A350" s="80">
        <v>43865</v>
      </c>
      <c r="B350" s="7">
        <v>57.948360000000001</v>
      </c>
      <c r="C350" s="7">
        <v>7964800</v>
      </c>
      <c r="D350" s="78">
        <f t="shared" si="10"/>
        <v>1.5122832813454279E-2</v>
      </c>
      <c r="E350" s="90">
        <f t="shared" si="11"/>
        <v>98.680249267744585</v>
      </c>
    </row>
    <row r="351" spans="1:5" ht="15.75" customHeight="1" x14ac:dyDescent="0.3">
      <c r="A351" s="80">
        <v>43864</v>
      </c>
      <c r="B351" s="7">
        <v>57.085071999999997</v>
      </c>
      <c r="C351" s="7">
        <v>7016500</v>
      </c>
      <c r="D351" s="78">
        <f t="shared" si="10"/>
        <v>7.6190448284796375E-3</v>
      </c>
      <c r="E351" s="90">
        <f t="shared" si="11"/>
        <v>97.210156325858861</v>
      </c>
    </row>
    <row r="352" spans="1:5" ht="15.75" customHeight="1" x14ac:dyDescent="0.3">
      <c r="A352" s="80">
        <v>43861</v>
      </c>
      <c r="B352" s="7">
        <v>56.653427000000001</v>
      </c>
      <c r="C352" s="7">
        <v>14330700</v>
      </c>
      <c r="D352" s="78">
        <f t="shared" si="10"/>
        <v>-1.6351588326804944E-2</v>
      </c>
      <c r="E352" s="90">
        <f t="shared" si="11"/>
        <v>96.475108152016233</v>
      </c>
    </row>
    <row r="353" spans="1:5" ht="15.75" customHeight="1" x14ac:dyDescent="0.3">
      <c r="A353" s="80">
        <v>43860</v>
      </c>
      <c r="B353" s="7">
        <v>57.595199999999998</v>
      </c>
      <c r="C353" s="7">
        <v>16332800</v>
      </c>
      <c r="D353" s="78">
        <f t="shared" si="10"/>
        <v>-1.3606901006275596E-3</v>
      </c>
      <c r="E353" s="90">
        <f t="shared" si="11"/>
        <v>98.078853182826961</v>
      </c>
    </row>
    <row r="354" spans="1:5" ht="15.75" customHeight="1" x14ac:dyDescent="0.3">
      <c r="A354" s="80">
        <v>43859</v>
      </c>
      <c r="B354" s="7">
        <v>57.673676</v>
      </c>
      <c r="C354" s="7">
        <v>4969300</v>
      </c>
      <c r="D354" s="78">
        <f t="shared" si="10"/>
        <v>-3.221513391453934E-3</v>
      </c>
      <c r="E354" s="90">
        <f t="shared" si="11"/>
        <v>98.212489945653999</v>
      </c>
    </row>
    <row r="355" spans="1:5" ht="15.75" customHeight="1" x14ac:dyDescent="0.3">
      <c r="A355" s="80">
        <v>43858</v>
      </c>
      <c r="B355" s="7">
        <v>57.860073</v>
      </c>
      <c r="C355" s="7">
        <v>8180500</v>
      </c>
      <c r="D355" s="78">
        <f t="shared" si="10"/>
        <v>8.8950041713204975E-3</v>
      </c>
      <c r="E355" s="90">
        <f t="shared" si="11"/>
        <v>98.52990535521451</v>
      </c>
    </row>
    <row r="356" spans="1:5" ht="15.75" customHeight="1" x14ac:dyDescent="0.3">
      <c r="A356" s="80">
        <v>43857</v>
      </c>
      <c r="B356" s="7">
        <v>57.349944999999998</v>
      </c>
      <c r="C356" s="7">
        <v>10096000</v>
      </c>
      <c r="D356" s="78">
        <f t="shared" si="10"/>
        <v>-1.7974071202924269E-2</v>
      </c>
      <c r="E356" s="90">
        <f t="shared" si="11"/>
        <v>97.66120849824641</v>
      </c>
    </row>
    <row r="357" spans="1:5" ht="15.75" customHeight="1" x14ac:dyDescent="0.3">
      <c r="A357" s="80">
        <v>43854</v>
      </c>
      <c r="B357" s="7">
        <v>58.399624000000003</v>
      </c>
      <c r="C357" s="7">
        <v>5700400</v>
      </c>
      <c r="D357" s="78">
        <f t="shared" si="10"/>
        <v>-3.8487676446767871E-3</v>
      </c>
      <c r="E357" s="90">
        <f t="shared" si="11"/>
        <v>99.448706632293991</v>
      </c>
    </row>
    <row r="358" spans="1:5" ht="15.75" customHeight="1" x14ac:dyDescent="0.3">
      <c r="A358" s="80">
        <v>43853</v>
      </c>
      <c r="B358" s="7">
        <v>58.625259</v>
      </c>
      <c r="C358" s="7">
        <v>4630500</v>
      </c>
      <c r="D358" s="78">
        <f t="shared" si="10"/>
        <v>1.1727459457293588E-3</v>
      </c>
      <c r="E358" s="90">
        <f t="shared" si="11"/>
        <v>99.832940423268013</v>
      </c>
    </row>
    <row r="359" spans="1:5" ht="15.75" customHeight="1" x14ac:dyDescent="0.3">
      <c r="A359" s="80">
        <v>43852</v>
      </c>
      <c r="B359" s="7">
        <v>58.556587</v>
      </c>
      <c r="C359" s="7">
        <v>7059700</v>
      </c>
      <c r="D359" s="78">
        <f t="shared" si="10"/>
        <v>4.5439219714829004E-3</v>
      </c>
      <c r="E359" s="90">
        <f t="shared" si="11"/>
        <v>99.715998889845594</v>
      </c>
    </row>
    <row r="360" spans="1:5" ht="15.75" customHeight="1" x14ac:dyDescent="0.3">
      <c r="A360" s="80">
        <v>43851</v>
      </c>
      <c r="B360" s="7">
        <v>58.291713999999999</v>
      </c>
      <c r="C360" s="7">
        <v>6984700</v>
      </c>
      <c r="D360" s="78">
        <f t="shared" si="10"/>
        <v>-5.3565834278066493E-3</v>
      </c>
      <c r="E360" s="90">
        <f t="shared" si="11"/>
        <v>99.264946717458059</v>
      </c>
    </row>
    <row r="361" spans="1:5" ht="15.75" customHeight="1" x14ac:dyDescent="0.3">
      <c r="A361" s="80">
        <v>43847</v>
      </c>
      <c r="B361" s="7">
        <v>58.605640000000001</v>
      </c>
      <c r="C361" s="7">
        <v>3557100</v>
      </c>
      <c r="D361" s="78">
        <f t="shared" si="10"/>
        <v>6.7002582829123192E-4</v>
      </c>
      <c r="E361" s="90">
        <f t="shared" si="11"/>
        <v>99.799531232561264</v>
      </c>
    </row>
    <row r="362" spans="1:5" ht="15.75" customHeight="1" x14ac:dyDescent="0.3">
      <c r="A362" s="80">
        <v>43846</v>
      </c>
      <c r="B362" s="7">
        <v>58.566398999999997</v>
      </c>
      <c r="C362" s="7">
        <v>4185900</v>
      </c>
      <c r="D362" s="78">
        <f t="shared" si="10"/>
        <v>6.7042377128112562E-4</v>
      </c>
      <c r="E362" s="90">
        <f t="shared" si="11"/>
        <v>99.732707742448397</v>
      </c>
    </row>
    <row r="363" spans="1:5" ht="15.75" customHeight="1" x14ac:dyDescent="0.3">
      <c r="A363" s="80">
        <v>43845</v>
      </c>
      <c r="B363" s="7">
        <v>58.527161</v>
      </c>
      <c r="C363" s="7">
        <v>5275200</v>
      </c>
      <c r="D363" s="78">
        <f t="shared" si="10"/>
        <v>-3.6740386958544757E-3</v>
      </c>
      <c r="E363" s="90">
        <f t="shared" si="11"/>
        <v>99.665889361034885</v>
      </c>
    </row>
    <row r="364" spans="1:5" ht="15.75" customHeight="1" x14ac:dyDescent="0.3">
      <c r="A364" s="80">
        <v>43844</v>
      </c>
      <c r="B364" s="7">
        <v>58.742984999999997</v>
      </c>
      <c r="C364" s="7">
        <v>11616900</v>
      </c>
      <c r="D364" s="78">
        <f t="shared" si="10"/>
        <v>3.3416002305863834E-4</v>
      </c>
      <c r="E364" s="90">
        <f t="shared" si="11"/>
        <v>100.03341600230587</v>
      </c>
    </row>
    <row r="365" spans="1:5" ht="15.75" customHeight="1" x14ac:dyDescent="0.3">
      <c r="A365" s="80">
        <v>43843</v>
      </c>
      <c r="B365" s="7">
        <v>58.723362000000002</v>
      </c>
      <c r="C365" s="7">
        <v>7524400</v>
      </c>
      <c r="D365" s="78">
        <f t="shared" si="10"/>
        <v>5.7123313618709926E-3</v>
      </c>
      <c r="E365" s="90">
        <f t="shared" si="11"/>
        <v>100</v>
      </c>
    </row>
    <row r="366" spans="1:5" ht="15.75" customHeight="1" x14ac:dyDescent="0.3">
      <c r="A366" s="80">
        <v>43840</v>
      </c>
      <c r="B366" s="7">
        <v>58.38982</v>
      </c>
      <c r="C366" s="7">
        <v>4927200</v>
      </c>
      <c r="D366" s="78">
        <f t="shared" si="10"/>
        <v>-7.0069573670838992E-3</v>
      </c>
      <c r="E366" s="90">
        <f t="shared" si="11"/>
        <v>99.432011402889358</v>
      </c>
    </row>
    <row r="367" spans="1:5" ht="15.75" customHeight="1" x14ac:dyDescent="0.3">
      <c r="A367" s="80">
        <v>43839</v>
      </c>
      <c r="B367" s="7">
        <v>58.801842000000001</v>
      </c>
      <c r="C367" s="7">
        <v>7113300</v>
      </c>
      <c r="D367" s="78">
        <f t="shared" si="10"/>
        <v>7.0564012699474432E-3</v>
      </c>
      <c r="E367" s="90">
        <f t="shared" si="11"/>
        <v>100.13364357442613</v>
      </c>
    </row>
    <row r="368" spans="1:5" ht="15.75" customHeight="1" x14ac:dyDescent="0.3">
      <c r="A368" s="80">
        <v>43838</v>
      </c>
      <c r="B368" s="7">
        <v>58.38982</v>
      </c>
      <c r="C368" s="7">
        <v>7717200</v>
      </c>
      <c r="D368" s="78">
        <f t="shared" si="10"/>
        <v>1.681226303424932E-4</v>
      </c>
      <c r="E368" s="90">
        <f t="shared" si="11"/>
        <v>99.432011402889358</v>
      </c>
    </row>
    <row r="369" spans="1:5" ht="15.75" customHeight="1" x14ac:dyDescent="0.3">
      <c r="A369" s="80">
        <v>43837</v>
      </c>
      <c r="B369" s="7">
        <v>58.380004999999997</v>
      </c>
      <c r="C369" s="7">
        <v>5013600</v>
      </c>
      <c r="D369" s="78">
        <f t="shared" si="10"/>
        <v>1.6831810545110404E-3</v>
      </c>
      <c r="E369" s="90">
        <f t="shared" si="11"/>
        <v>99.4152974415872</v>
      </c>
    </row>
    <row r="370" spans="1:5" ht="15.75" customHeight="1" x14ac:dyDescent="0.3">
      <c r="A370" s="80">
        <v>43836</v>
      </c>
      <c r="B370" s="7">
        <v>58.281905999999999</v>
      </c>
      <c r="C370" s="7">
        <v>5383800</v>
      </c>
      <c r="D370" s="78">
        <f t="shared" si="10"/>
        <v>3.5472375054319549E-3</v>
      </c>
      <c r="E370" s="90">
        <f t="shared" si="11"/>
        <v>99.24824467645432</v>
      </c>
    </row>
    <row r="371" spans="1:5" ht="15.75" customHeight="1" x14ac:dyDescent="0.3">
      <c r="A371" s="80">
        <v>43833</v>
      </c>
      <c r="B371" s="7">
        <v>58.075896999999998</v>
      </c>
      <c r="C371" s="7">
        <v>8391100</v>
      </c>
      <c r="D371" s="78">
        <f t="shared" si="10"/>
        <v>-1.1025680035145147E-2</v>
      </c>
      <c r="E371" s="90">
        <f t="shared" si="11"/>
        <v>98.89743199648548</v>
      </c>
    </row>
    <row r="372" spans="1:5" ht="15.75" customHeight="1" x14ac:dyDescent="0.3">
      <c r="A372" s="80">
        <v>43832</v>
      </c>
      <c r="B372" s="7">
        <v>58.723362000000002</v>
      </c>
      <c r="C372" s="7">
        <v>12542300</v>
      </c>
      <c r="D372" s="78">
        <f t="shared" si="10"/>
        <v>1.0465896706598032E-2</v>
      </c>
      <c r="E372" s="90">
        <v>100</v>
      </c>
    </row>
    <row r="373" spans="1:5" ht="15.75" customHeight="1" x14ac:dyDescent="0.3">
      <c r="A373" s="80">
        <v>43830</v>
      </c>
      <c r="B373" s="7">
        <v>58.115135000000002</v>
      </c>
      <c r="C373" s="7">
        <v>5113900</v>
      </c>
      <c r="D373" s="78">
        <f t="shared" si="10"/>
        <v>3.2176428622883169E-3</v>
      </c>
      <c r="E373" s="90"/>
    </row>
    <row r="374" spans="1:5" ht="15.75" customHeight="1" x14ac:dyDescent="0.3">
      <c r="A374" s="80">
        <v>43829</v>
      </c>
      <c r="B374" s="7">
        <v>57.928741000000002</v>
      </c>
      <c r="C374" s="7">
        <v>6503200</v>
      </c>
      <c r="D374" s="78">
        <f t="shared" si="10"/>
        <v>-8.8955991253659716E-3</v>
      </c>
      <c r="E374" s="90"/>
    </row>
    <row r="375" spans="1:5" ht="15.75" customHeight="1" x14ac:dyDescent="0.3">
      <c r="A375" s="80">
        <v>43826</v>
      </c>
      <c r="B375" s="7">
        <v>58.448677000000004</v>
      </c>
      <c r="C375" s="7">
        <v>3741900</v>
      </c>
      <c r="D375" s="78">
        <f t="shared" si="10"/>
        <v>-1.8428328140094319E-3</v>
      </c>
      <c r="E375" s="90"/>
    </row>
    <row r="376" spans="1:5" ht="15.75" customHeight="1" x14ac:dyDescent="0.3">
      <c r="A376" s="80">
        <v>43825</v>
      </c>
      <c r="B376" s="7">
        <v>58.556587</v>
      </c>
      <c r="C376" s="7">
        <v>3554300</v>
      </c>
      <c r="D376" s="78">
        <f t="shared" si="10"/>
        <v>2.6877399073665931E-3</v>
      </c>
      <c r="E376" s="90"/>
    </row>
    <row r="377" spans="1:5" ht="15.75" customHeight="1" x14ac:dyDescent="0.3">
      <c r="A377" s="80">
        <v>43823</v>
      </c>
      <c r="B377" s="7">
        <v>58.399624000000003</v>
      </c>
      <c r="C377" s="7">
        <v>3726900</v>
      </c>
      <c r="D377" s="78">
        <f t="shared" si="10"/>
        <v>-4.0154637145404237E-3</v>
      </c>
      <c r="E377" s="90"/>
    </row>
    <row r="378" spans="1:5" ht="15.75" customHeight="1" x14ac:dyDescent="0.3">
      <c r="A378" s="80">
        <v>43822</v>
      </c>
      <c r="B378" s="7">
        <v>58.635071000000003</v>
      </c>
      <c r="C378" s="7">
        <v>3941900</v>
      </c>
      <c r="D378" s="78">
        <f t="shared" si="10"/>
        <v>-8.3581384538089498E-4</v>
      </c>
      <c r="E378" s="90"/>
    </row>
    <row r="379" spans="1:5" ht="15.75" customHeight="1" x14ac:dyDescent="0.3">
      <c r="A379" s="80">
        <v>43819</v>
      </c>
      <c r="B379" s="7">
        <v>58.68412</v>
      </c>
      <c r="C379" s="7">
        <v>6446200</v>
      </c>
      <c r="D379" s="78">
        <f t="shared" si="10"/>
        <v>-6.6825193012620687E-4</v>
      </c>
      <c r="E379" s="90"/>
    </row>
    <row r="380" spans="1:5" ht="15.75" customHeight="1" x14ac:dyDescent="0.3">
      <c r="A380" s="80">
        <v>43818</v>
      </c>
      <c r="B380" s="7">
        <v>58.723362000000002</v>
      </c>
      <c r="C380" s="7">
        <v>3727500</v>
      </c>
      <c r="D380" s="78">
        <f t="shared" si="10"/>
        <v>-1.0012721704160121E-3</v>
      </c>
      <c r="E380" s="90"/>
    </row>
    <row r="381" spans="1:5" ht="15.75" customHeight="1" x14ac:dyDescent="0.3">
      <c r="A381" s="80">
        <v>43817</v>
      </c>
      <c r="B381" s="7">
        <v>58.782218999999998</v>
      </c>
      <c r="C381" s="7">
        <v>5190000</v>
      </c>
      <c r="D381" s="78">
        <f t="shared" si="10"/>
        <v>-3.989365081930929E-3</v>
      </c>
      <c r="E381" s="90"/>
    </row>
    <row r="382" spans="1:5" ht="15.75" customHeight="1" x14ac:dyDescent="0.3">
      <c r="A382" s="80">
        <v>43816</v>
      </c>
      <c r="B382" s="7">
        <v>59.017662000000001</v>
      </c>
      <c r="C382" s="7">
        <v>8097400</v>
      </c>
      <c r="D382" s="78">
        <f t="shared" si="10"/>
        <v>-2.1562698373046585E-3</v>
      </c>
      <c r="E382" s="90"/>
    </row>
    <row r="383" spans="1:5" ht="15.75" customHeight="1" x14ac:dyDescent="0.3">
      <c r="A383" s="80">
        <v>43815</v>
      </c>
      <c r="B383" s="7">
        <v>59.145195000000001</v>
      </c>
      <c r="C383" s="7">
        <v>7287600</v>
      </c>
      <c r="D383" s="78">
        <f t="shared" si="10"/>
        <v>4.5989912904806918E-3</v>
      </c>
      <c r="E383" s="90"/>
    </row>
    <row r="384" spans="1:5" ht="15.75" customHeight="1" x14ac:dyDescent="0.3">
      <c r="A384" s="80">
        <v>43812</v>
      </c>
      <c r="B384" s="7">
        <v>58.874431999999999</v>
      </c>
      <c r="C384" s="7">
        <v>12498600</v>
      </c>
      <c r="D384" s="78">
        <f t="shared" si="10"/>
        <v>2.6415495737501793E-3</v>
      </c>
      <c r="E384" s="90"/>
    </row>
    <row r="385" spans="1:5" ht="15.75" customHeight="1" x14ac:dyDescent="0.3">
      <c r="A385" s="80">
        <v>43811</v>
      </c>
      <c r="B385" s="7">
        <v>58.719321999999998</v>
      </c>
      <c r="C385" s="7">
        <v>7777400</v>
      </c>
      <c r="D385" s="78">
        <f t="shared" si="10"/>
        <v>2.4825387275666522E-3</v>
      </c>
      <c r="E385" s="90"/>
    </row>
    <row r="386" spans="1:5" ht="15.75" customHeight="1" x14ac:dyDescent="0.3">
      <c r="A386" s="80">
        <v>43810</v>
      </c>
      <c r="B386" s="7">
        <v>58.573909999999998</v>
      </c>
      <c r="C386" s="7">
        <v>5530100</v>
      </c>
      <c r="D386" s="78">
        <f t="shared" ref="D386:D449" si="12">B386/B387-1</f>
        <v>2.156280090911844E-3</v>
      </c>
      <c r="E386" s="90"/>
    </row>
    <row r="387" spans="1:5" ht="15.75" customHeight="1" x14ac:dyDescent="0.3">
      <c r="A387" s="80">
        <v>43809</v>
      </c>
      <c r="B387" s="7">
        <v>58.447879999999998</v>
      </c>
      <c r="C387" s="7">
        <v>11144200</v>
      </c>
      <c r="D387" s="78">
        <f t="shared" si="12"/>
        <v>-4.9727278054934043E-4</v>
      </c>
      <c r="E387" s="90"/>
    </row>
    <row r="388" spans="1:5" ht="15.75" customHeight="1" x14ac:dyDescent="0.3">
      <c r="A388" s="80">
        <v>43808</v>
      </c>
      <c r="B388" s="7">
        <v>58.476959000000001</v>
      </c>
      <c r="C388" s="7">
        <v>3941400</v>
      </c>
      <c r="D388" s="78">
        <f t="shared" si="12"/>
        <v>-5.605104435939201E-3</v>
      </c>
      <c r="E388" s="90"/>
    </row>
    <row r="389" spans="1:5" ht="15.75" customHeight="1" x14ac:dyDescent="0.3">
      <c r="A389" s="80">
        <v>43805</v>
      </c>
      <c r="B389" s="7">
        <v>58.806576</v>
      </c>
      <c r="C389" s="7">
        <v>10341500</v>
      </c>
      <c r="D389" s="78">
        <f t="shared" si="12"/>
        <v>1.1505778432041147E-2</v>
      </c>
      <c r="E389" s="90"/>
    </row>
    <row r="390" spans="1:5" ht="15.75" customHeight="1" x14ac:dyDescent="0.3">
      <c r="A390" s="80">
        <v>43804</v>
      </c>
      <c r="B390" s="7">
        <v>58.137656999999997</v>
      </c>
      <c r="C390" s="7">
        <v>6626400</v>
      </c>
      <c r="D390" s="78">
        <f t="shared" si="12"/>
        <v>-3.9860324226748123E-3</v>
      </c>
      <c r="E390" s="90"/>
    </row>
    <row r="391" spans="1:5" ht="15.75" customHeight="1" x14ac:dyDescent="0.3">
      <c r="A391" s="80">
        <v>43803</v>
      </c>
      <c r="B391" s="7">
        <v>58.370322999999999</v>
      </c>
      <c r="C391" s="7">
        <v>6889900</v>
      </c>
      <c r="D391" s="78">
        <f t="shared" si="12"/>
        <v>1.1252928862119704E-2</v>
      </c>
      <c r="E391" s="90"/>
    </row>
    <row r="392" spans="1:5" ht="15.75" customHeight="1" x14ac:dyDescent="0.3">
      <c r="A392" s="80">
        <v>43802</v>
      </c>
      <c r="B392" s="7">
        <v>57.720795000000003</v>
      </c>
      <c r="C392" s="7">
        <v>6330400</v>
      </c>
      <c r="D392" s="78">
        <f t="shared" si="12"/>
        <v>3.877868356274794E-3</v>
      </c>
      <c r="E392" s="90"/>
    </row>
    <row r="393" spans="1:5" ht="15.75" customHeight="1" x14ac:dyDescent="0.3">
      <c r="A393" s="80">
        <v>43801</v>
      </c>
      <c r="B393" s="7">
        <v>57.497826000000003</v>
      </c>
      <c r="C393" s="7">
        <v>14858500</v>
      </c>
      <c r="D393" s="78">
        <f t="shared" si="12"/>
        <v>-2.0191045065226509E-3</v>
      </c>
      <c r="E393" s="90"/>
    </row>
    <row r="394" spans="1:5" ht="15.75" customHeight="1" x14ac:dyDescent="0.3">
      <c r="A394" s="80">
        <v>43798</v>
      </c>
      <c r="B394" s="7">
        <v>57.614154999999997</v>
      </c>
      <c r="C394" s="7">
        <v>3708700</v>
      </c>
      <c r="D394" s="78">
        <f t="shared" si="12"/>
        <v>-9.5000166761967098E-3</v>
      </c>
      <c r="E394" s="90"/>
    </row>
    <row r="395" spans="1:5" ht="15.75" customHeight="1" x14ac:dyDescent="0.3">
      <c r="A395" s="80">
        <v>43796</v>
      </c>
      <c r="B395" s="7">
        <v>58.166739999999997</v>
      </c>
      <c r="C395" s="7">
        <v>6895500</v>
      </c>
      <c r="D395" s="78">
        <f t="shared" si="12"/>
        <v>2.0039306870713869E-3</v>
      </c>
      <c r="E395" s="90"/>
    </row>
    <row r="396" spans="1:5" ht="15.75" customHeight="1" x14ac:dyDescent="0.3">
      <c r="A396" s="80">
        <v>43795</v>
      </c>
      <c r="B396" s="7">
        <v>58.050410999999997</v>
      </c>
      <c r="C396" s="7">
        <v>5536900</v>
      </c>
      <c r="D396" s="78">
        <f t="shared" si="12"/>
        <v>-1.6671267048284921E-3</v>
      </c>
      <c r="E396" s="90"/>
    </row>
    <row r="397" spans="1:5" ht="15.75" customHeight="1" x14ac:dyDescent="0.3">
      <c r="A397" s="80">
        <v>43794</v>
      </c>
      <c r="B397" s="7">
        <v>58.147350000000003</v>
      </c>
      <c r="C397" s="7">
        <v>6873300</v>
      </c>
      <c r="D397" s="78">
        <f t="shared" si="12"/>
        <v>6.8826465745954746E-3</v>
      </c>
      <c r="E397" s="90"/>
    </row>
    <row r="398" spans="1:5" ht="15.75" customHeight="1" x14ac:dyDescent="0.3">
      <c r="A398" s="80">
        <v>43791</v>
      </c>
      <c r="B398" s="7">
        <v>57.749878000000002</v>
      </c>
      <c r="C398" s="7">
        <v>3920200</v>
      </c>
      <c r="D398" s="78">
        <f t="shared" si="12"/>
        <v>6.719678076476665E-4</v>
      </c>
      <c r="E398" s="90"/>
    </row>
    <row r="399" spans="1:5" ht="15.75" customHeight="1" x14ac:dyDescent="0.3">
      <c r="A399" s="80">
        <v>43790</v>
      </c>
      <c r="B399" s="7">
        <v>57.711098</v>
      </c>
      <c r="C399" s="7">
        <v>3169700</v>
      </c>
      <c r="D399" s="78">
        <f t="shared" si="12"/>
        <v>1.0088471645026686E-3</v>
      </c>
      <c r="E399" s="90"/>
    </row>
    <row r="400" spans="1:5" ht="15.75" customHeight="1" x14ac:dyDescent="0.3">
      <c r="A400" s="80">
        <v>43789</v>
      </c>
      <c r="B400" s="7">
        <v>57.652934999999999</v>
      </c>
      <c r="C400" s="7">
        <v>7449300</v>
      </c>
      <c r="D400" s="78">
        <f t="shared" si="12"/>
        <v>-3.0175988265778164E-3</v>
      </c>
      <c r="E400" s="90"/>
    </row>
    <row r="401" spans="1:5" ht="15.75" customHeight="1" x14ac:dyDescent="0.3">
      <c r="A401" s="80">
        <v>43788</v>
      </c>
      <c r="B401" s="7">
        <v>57.827435000000001</v>
      </c>
      <c r="C401" s="7">
        <v>3974700</v>
      </c>
      <c r="D401" s="78">
        <f t="shared" si="12"/>
        <v>-3.1750876423444208E-3</v>
      </c>
      <c r="E401" s="90"/>
    </row>
    <row r="402" spans="1:5" ht="15.75" customHeight="1" x14ac:dyDescent="0.3">
      <c r="A402" s="80">
        <v>43787</v>
      </c>
      <c r="B402" s="7">
        <v>58.011626999999997</v>
      </c>
      <c r="C402" s="7">
        <v>4214900</v>
      </c>
      <c r="D402" s="78">
        <f t="shared" si="12"/>
        <v>8.3627264313457239E-4</v>
      </c>
      <c r="E402" s="90"/>
    </row>
    <row r="403" spans="1:5" ht="15.75" customHeight="1" x14ac:dyDescent="0.3">
      <c r="A403" s="80">
        <v>43784</v>
      </c>
      <c r="B403" s="7">
        <v>57.963154000000003</v>
      </c>
      <c r="C403" s="7">
        <v>5070600</v>
      </c>
      <c r="D403" s="78">
        <f t="shared" si="12"/>
        <v>5.8882214260858046E-3</v>
      </c>
      <c r="E403" s="90"/>
    </row>
    <row r="404" spans="1:5" ht="15.75" customHeight="1" x14ac:dyDescent="0.3">
      <c r="A404" s="80">
        <v>43783</v>
      </c>
      <c r="B404" s="7">
        <v>57.623851999999999</v>
      </c>
      <c r="C404" s="7">
        <v>6197100</v>
      </c>
      <c r="D404" s="78">
        <f t="shared" si="12"/>
        <v>-4.3551109383891395E-3</v>
      </c>
      <c r="E404" s="90"/>
    </row>
    <row r="405" spans="1:5" ht="15.75" customHeight="1" x14ac:dyDescent="0.3">
      <c r="A405" s="80">
        <v>43782</v>
      </c>
      <c r="B405" s="7">
        <v>57.875908000000003</v>
      </c>
      <c r="C405" s="7">
        <v>7287600</v>
      </c>
      <c r="D405" s="78">
        <f t="shared" si="12"/>
        <v>-3.50517903162606E-3</v>
      </c>
      <c r="E405" s="90"/>
    </row>
    <row r="406" spans="1:5" ht="15.75" customHeight="1" x14ac:dyDescent="0.3">
      <c r="A406" s="80">
        <v>43781</v>
      </c>
      <c r="B406" s="7">
        <v>58.079487</v>
      </c>
      <c r="C406" s="7">
        <v>4600400</v>
      </c>
      <c r="D406" s="78">
        <f t="shared" si="12"/>
        <v>2.1746761370939893E-3</v>
      </c>
      <c r="E406" s="90"/>
    </row>
    <row r="407" spans="1:5" ht="15.75" customHeight="1" x14ac:dyDescent="0.3">
      <c r="A407" s="80">
        <v>43780</v>
      </c>
      <c r="B407" s="7">
        <v>57.953457</v>
      </c>
      <c r="C407" s="7">
        <v>2578300</v>
      </c>
      <c r="D407" s="78">
        <f t="shared" si="12"/>
        <v>-2.5030430448393926E-3</v>
      </c>
      <c r="E407" s="90"/>
    </row>
    <row r="408" spans="1:5" ht="15.75" customHeight="1" x14ac:dyDescent="0.3">
      <c r="A408" s="80">
        <v>43777</v>
      </c>
      <c r="B408" s="7">
        <v>58.098880999999999</v>
      </c>
      <c r="C408" s="7">
        <v>7107900</v>
      </c>
      <c r="D408" s="78">
        <f t="shared" si="12"/>
        <v>-5.0018961616338231E-4</v>
      </c>
      <c r="E408" s="90"/>
    </row>
    <row r="409" spans="1:5" ht="15.75" customHeight="1" x14ac:dyDescent="0.3">
      <c r="A409" s="80">
        <v>43776</v>
      </c>
      <c r="B409" s="7">
        <v>58.127955999999998</v>
      </c>
      <c r="C409" s="7">
        <v>9191200</v>
      </c>
      <c r="D409" s="78">
        <f t="shared" si="12"/>
        <v>5.8714293639716697E-3</v>
      </c>
      <c r="E409" s="90"/>
    </row>
    <row r="410" spans="1:5" ht="15.75" customHeight="1" x14ac:dyDescent="0.3">
      <c r="A410" s="80">
        <v>43775</v>
      </c>
      <c r="B410" s="7">
        <v>57.788654000000001</v>
      </c>
      <c r="C410" s="7">
        <v>13558200</v>
      </c>
      <c r="D410" s="78">
        <f t="shared" si="12"/>
        <v>-2.1761320496888059E-3</v>
      </c>
      <c r="E410" s="90"/>
    </row>
    <row r="411" spans="1:5" ht="15.75" customHeight="1" x14ac:dyDescent="0.3">
      <c r="A411" s="80">
        <v>43774</v>
      </c>
      <c r="B411" s="7">
        <v>57.914684000000001</v>
      </c>
      <c r="C411" s="7">
        <v>7783200</v>
      </c>
      <c r="D411" s="78">
        <f t="shared" si="12"/>
        <v>1.3409379525206599E-3</v>
      </c>
      <c r="E411" s="90"/>
    </row>
    <row r="412" spans="1:5" ht="15.75" customHeight="1" x14ac:dyDescent="0.3">
      <c r="A412" s="80">
        <v>43773</v>
      </c>
      <c r="B412" s="7">
        <v>57.837128</v>
      </c>
      <c r="C412" s="7">
        <v>8163100</v>
      </c>
      <c r="D412" s="78">
        <f t="shared" si="12"/>
        <v>6.7499460568289926E-3</v>
      </c>
      <c r="E412" s="90"/>
    </row>
    <row r="413" spans="1:5" ht="15.75" customHeight="1" x14ac:dyDescent="0.3">
      <c r="A413" s="80">
        <v>43770</v>
      </c>
      <c r="B413" s="7">
        <v>57.449348000000001</v>
      </c>
      <c r="C413" s="7">
        <v>7105000</v>
      </c>
      <c r="D413" s="78">
        <f t="shared" si="12"/>
        <v>9.8841089899690537E-3</v>
      </c>
      <c r="E413" s="90"/>
    </row>
    <row r="414" spans="1:5" ht="15.75" customHeight="1" x14ac:dyDescent="0.3">
      <c r="A414" s="80">
        <v>43769</v>
      </c>
      <c r="B414" s="7">
        <v>56.887070000000001</v>
      </c>
      <c r="C414" s="7">
        <v>7278200</v>
      </c>
      <c r="D414" s="78">
        <f t="shared" si="12"/>
        <v>1.7041925122529555E-4</v>
      </c>
      <c r="E414" s="90"/>
    </row>
    <row r="415" spans="1:5" ht="15.75" customHeight="1" x14ac:dyDescent="0.3">
      <c r="A415" s="80">
        <v>43768</v>
      </c>
      <c r="B415" s="7">
        <v>56.877377000000003</v>
      </c>
      <c r="C415" s="7">
        <v>6798700</v>
      </c>
      <c r="D415" s="78">
        <f t="shared" si="12"/>
        <v>2.7345521997561573E-3</v>
      </c>
      <c r="E415" s="90"/>
    </row>
    <row r="416" spans="1:5" ht="15.75" customHeight="1" x14ac:dyDescent="0.3">
      <c r="A416" s="80">
        <v>43767</v>
      </c>
      <c r="B416" s="7">
        <v>56.722267000000002</v>
      </c>
      <c r="C416" s="7">
        <v>5068700</v>
      </c>
      <c r="D416" s="78">
        <f t="shared" si="12"/>
        <v>4.2911368971165764E-3</v>
      </c>
      <c r="E416" s="90"/>
    </row>
    <row r="417" spans="1:5" ht="15.75" customHeight="1" x14ac:dyDescent="0.3">
      <c r="A417" s="80">
        <v>43766</v>
      </c>
      <c r="B417" s="7">
        <v>56.479903999999998</v>
      </c>
      <c r="C417" s="7">
        <v>5259300</v>
      </c>
      <c r="D417" s="78">
        <f t="shared" si="12"/>
        <v>2.926426378487168E-3</v>
      </c>
      <c r="E417" s="90"/>
    </row>
    <row r="418" spans="1:5" ht="15.75" customHeight="1" x14ac:dyDescent="0.3">
      <c r="A418" s="80">
        <v>43763</v>
      </c>
      <c r="B418" s="7">
        <v>56.315102000000003</v>
      </c>
      <c r="C418" s="7">
        <v>4427800</v>
      </c>
      <c r="D418" s="78">
        <f t="shared" si="12"/>
        <v>-5.1609588574896836E-4</v>
      </c>
      <c r="E418" s="90"/>
    </row>
    <row r="419" spans="1:5" ht="15.75" customHeight="1" x14ac:dyDescent="0.3">
      <c r="A419" s="80">
        <v>43762</v>
      </c>
      <c r="B419" s="7">
        <v>56.344180999999999</v>
      </c>
      <c r="C419" s="7">
        <v>4448500</v>
      </c>
      <c r="D419" s="78">
        <f t="shared" si="12"/>
        <v>5.1636237824803644E-4</v>
      </c>
      <c r="E419" s="90"/>
    </row>
    <row r="420" spans="1:5" ht="15.75" customHeight="1" x14ac:dyDescent="0.3">
      <c r="A420" s="80">
        <v>43761</v>
      </c>
      <c r="B420" s="7">
        <v>56.315102000000003</v>
      </c>
      <c r="C420" s="7">
        <v>7897800</v>
      </c>
      <c r="D420" s="78">
        <f t="shared" si="12"/>
        <v>4.1487145207970144E-3</v>
      </c>
      <c r="E420" s="90"/>
    </row>
    <row r="421" spans="1:5" ht="15.75" customHeight="1" x14ac:dyDescent="0.3">
      <c r="A421" s="80">
        <v>43760</v>
      </c>
      <c r="B421" s="7">
        <v>56.082431999999997</v>
      </c>
      <c r="C421" s="7">
        <v>6971300</v>
      </c>
      <c r="D421" s="78">
        <f t="shared" si="12"/>
        <v>1.2115419688678575E-3</v>
      </c>
      <c r="E421" s="90"/>
    </row>
    <row r="422" spans="1:5" ht="15.75" customHeight="1" x14ac:dyDescent="0.3">
      <c r="A422" s="80">
        <v>43759</v>
      </c>
      <c r="B422" s="7">
        <v>56.014567999999997</v>
      </c>
      <c r="C422" s="7">
        <v>4249500</v>
      </c>
      <c r="D422" s="78">
        <f t="shared" si="12"/>
        <v>7.1465070994352065E-3</v>
      </c>
      <c r="E422" s="90"/>
    </row>
    <row r="423" spans="1:5" ht="15.75" customHeight="1" x14ac:dyDescent="0.3">
      <c r="A423" s="80">
        <v>43756</v>
      </c>
      <c r="B423" s="7">
        <v>55.617100000000001</v>
      </c>
      <c r="C423" s="7">
        <v>5311200</v>
      </c>
      <c r="D423" s="78">
        <f t="shared" si="12"/>
        <v>-1.9136548920554164E-3</v>
      </c>
      <c r="E423" s="90"/>
    </row>
    <row r="424" spans="1:5" ht="15.75" customHeight="1" x14ac:dyDescent="0.3">
      <c r="A424" s="80">
        <v>43755</v>
      </c>
      <c r="B424" s="7">
        <v>55.723736000000002</v>
      </c>
      <c r="C424" s="7">
        <v>4833600</v>
      </c>
      <c r="D424" s="78">
        <f t="shared" si="12"/>
        <v>-2.6027959042584925E-3</v>
      </c>
      <c r="E424" s="90"/>
    </row>
    <row r="425" spans="1:5" ht="15.75" customHeight="1" x14ac:dyDescent="0.3">
      <c r="A425" s="80">
        <v>43754</v>
      </c>
      <c r="B425" s="7">
        <v>55.869152</v>
      </c>
      <c r="C425" s="7">
        <v>4158800</v>
      </c>
      <c r="D425" s="78">
        <f t="shared" si="12"/>
        <v>-2.0779135877807553E-3</v>
      </c>
      <c r="E425" s="90"/>
    </row>
    <row r="426" spans="1:5" ht="15.75" customHeight="1" x14ac:dyDescent="0.3">
      <c r="A426" s="80">
        <v>43753</v>
      </c>
      <c r="B426" s="7">
        <v>55.985484999999997</v>
      </c>
      <c r="C426" s="7">
        <v>8740600</v>
      </c>
      <c r="D426" s="78">
        <f t="shared" si="12"/>
        <v>1.493847415959304E-2</v>
      </c>
      <c r="E426" s="90"/>
    </row>
    <row r="427" spans="1:5" ht="15.75" customHeight="1" x14ac:dyDescent="0.3">
      <c r="A427" s="80">
        <v>43752</v>
      </c>
      <c r="B427" s="7">
        <v>55.161456999999999</v>
      </c>
      <c r="C427" s="7">
        <v>2334100</v>
      </c>
      <c r="D427" s="78">
        <f t="shared" si="12"/>
        <v>-4.3744817595610108E-3</v>
      </c>
      <c r="E427" s="90"/>
    </row>
    <row r="428" spans="1:5" ht="15.75" customHeight="1" x14ac:dyDescent="0.3">
      <c r="A428" s="80">
        <v>43749</v>
      </c>
      <c r="B428" s="7">
        <v>55.403820000000003</v>
      </c>
      <c r="C428" s="7">
        <v>14405500</v>
      </c>
      <c r="D428" s="78">
        <f t="shared" si="12"/>
        <v>1.2400354878504993E-2</v>
      </c>
      <c r="E428" s="90"/>
    </row>
    <row r="429" spans="1:5" ht="15.75" customHeight="1" x14ac:dyDescent="0.3">
      <c r="A429" s="80">
        <v>43748</v>
      </c>
      <c r="B429" s="7">
        <v>54.725208000000002</v>
      </c>
      <c r="C429" s="7">
        <v>7978400</v>
      </c>
      <c r="D429" s="78">
        <f t="shared" si="12"/>
        <v>-1.2384778308087707E-3</v>
      </c>
      <c r="E429" s="90"/>
    </row>
    <row r="430" spans="1:5" ht="15.75" customHeight="1" x14ac:dyDescent="0.3">
      <c r="A430" s="80">
        <v>43747</v>
      </c>
      <c r="B430" s="7">
        <v>54.793067999999998</v>
      </c>
      <c r="C430" s="7">
        <v>4710000</v>
      </c>
      <c r="D430" s="78">
        <f t="shared" si="12"/>
        <v>8.7453267596793172E-3</v>
      </c>
      <c r="E430" s="90"/>
    </row>
    <row r="431" spans="1:5" ht="15.75" customHeight="1" x14ac:dyDescent="0.3">
      <c r="A431" s="80">
        <v>43746</v>
      </c>
      <c r="B431" s="7">
        <v>54.318038999999999</v>
      </c>
      <c r="C431" s="7">
        <v>6914500</v>
      </c>
      <c r="D431" s="78">
        <f t="shared" si="12"/>
        <v>-5.8551971793233681E-3</v>
      </c>
      <c r="E431" s="90"/>
    </row>
    <row r="432" spans="1:5" ht="15.75" customHeight="1" x14ac:dyDescent="0.3">
      <c r="A432" s="80">
        <v>43745</v>
      </c>
      <c r="B432" s="7">
        <v>54.637954999999998</v>
      </c>
      <c r="C432" s="7">
        <v>5418600</v>
      </c>
      <c r="D432" s="78">
        <f t="shared" si="12"/>
        <v>-6.3470141410624237E-3</v>
      </c>
      <c r="E432" s="90"/>
    </row>
    <row r="433" spans="1:5" ht="15.75" customHeight="1" x14ac:dyDescent="0.3">
      <c r="A433" s="80">
        <v>43742</v>
      </c>
      <c r="B433" s="7">
        <v>54.986958000000001</v>
      </c>
      <c r="C433" s="7">
        <v>5242500</v>
      </c>
      <c r="D433" s="78">
        <f t="shared" si="12"/>
        <v>1.1592713811506394E-2</v>
      </c>
      <c r="E433" s="90"/>
    </row>
    <row r="434" spans="1:5" ht="15.75" customHeight="1" x14ac:dyDescent="0.3">
      <c r="A434" s="80">
        <v>43741</v>
      </c>
      <c r="B434" s="7">
        <v>54.356814999999997</v>
      </c>
      <c r="C434" s="7">
        <v>9285700</v>
      </c>
      <c r="D434" s="78">
        <f t="shared" si="12"/>
        <v>5.0187691226608599E-3</v>
      </c>
      <c r="E434" s="90"/>
    </row>
    <row r="435" spans="1:5" ht="15.75" customHeight="1" x14ac:dyDescent="0.3">
      <c r="A435" s="80">
        <v>43740</v>
      </c>
      <c r="B435" s="7">
        <v>54.085372999999997</v>
      </c>
      <c r="C435" s="7">
        <v>8254600</v>
      </c>
      <c r="D435" s="78">
        <f t="shared" si="12"/>
        <v>-1.2391628600897375E-2</v>
      </c>
      <c r="E435" s="90"/>
    </row>
    <row r="436" spans="1:5" ht="15.75" customHeight="1" x14ac:dyDescent="0.3">
      <c r="A436" s="80">
        <v>43739</v>
      </c>
      <c r="B436" s="7">
        <v>54.763987999999998</v>
      </c>
      <c r="C436" s="7">
        <v>8235500</v>
      </c>
      <c r="D436" s="78">
        <f t="shared" si="12"/>
        <v>-4.4060369177755243E-3</v>
      </c>
      <c r="E436" s="90"/>
    </row>
    <row r="437" spans="1:5" ht="15.75" customHeight="1" x14ac:dyDescent="0.3">
      <c r="A437" s="80">
        <v>43738</v>
      </c>
      <c r="B437" s="7">
        <v>55.006348000000003</v>
      </c>
      <c r="C437" s="7">
        <v>5382900</v>
      </c>
      <c r="D437" s="78">
        <f t="shared" si="12"/>
        <v>4.6034750739523123E-3</v>
      </c>
      <c r="E437" s="90"/>
    </row>
    <row r="438" spans="1:5" ht="15.75" customHeight="1" x14ac:dyDescent="0.3">
      <c r="A438" s="80">
        <v>43735</v>
      </c>
      <c r="B438" s="7">
        <v>54.754288000000003</v>
      </c>
      <c r="C438" s="7">
        <v>6899800</v>
      </c>
      <c r="D438" s="78">
        <f t="shared" si="12"/>
        <v>-1.4310620892112436E-2</v>
      </c>
      <c r="E438" s="90"/>
    </row>
    <row r="439" spans="1:5" ht="15.75" customHeight="1" x14ac:dyDescent="0.3">
      <c r="A439" s="80">
        <v>43734</v>
      </c>
      <c r="B439" s="7">
        <v>55.549232000000003</v>
      </c>
      <c r="C439" s="7">
        <v>6357500</v>
      </c>
      <c r="D439" s="78">
        <f t="shared" si="12"/>
        <v>1.7482055294741894E-3</v>
      </c>
      <c r="E439" s="90"/>
    </row>
    <row r="440" spans="1:5" ht="15.75" customHeight="1" x14ac:dyDescent="0.3">
      <c r="A440" s="80">
        <v>43733</v>
      </c>
      <c r="B440" s="7">
        <v>55.452289999999998</v>
      </c>
      <c r="C440" s="7">
        <v>5835500</v>
      </c>
      <c r="D440" s="78">
        <f t="shared" si="12"/>
        <v>4.0371490353827699E-3</v>
      </c>
      <c r="E440" s="90"/>
    </row>
    <row r="441" spans="1:5" ht="15.75" customHeight="1" x14ac:dyDescent="0.3">
      <c r="A441" s="80">
        <v>43732</v>
      </c>
      <c r="B441" s="7">
        <v>55.229320999999999</v>
      </c>
      <c r="C441" s="7">
        <v>12010400</v>
      </c>
      <c r="D441" s="78">
        <f t="shared" si="12"/>
        <v>1.4063195807350048E-3</v>
      </c>
      <c r="E441" s="90"/>
    </row>
    <row r="442" spans="1:5" ht="15.75" customHeight="1" x14ac:dyDescent="0.3">
      <c r="A442" s="80">
        <v>43731</v>
      </c>
      <c r="B442" s="7">
        <v>55.151760000000003</v>
      </c>
      <c r="C442" s="7">
        <v>5283500</v>
      </c>
      <c r="D442" s="78">
        <f t="shared" si="12"/>
        <v>-1.0536148116833122E-3</v>
      </c>
      <c r="E442" s="90"/>
    </row>
    <row r="443" spans="1:5" ht="15.75" customHeight="1" x14ac:dyDescent="0.3">
      <c r="A443" s="80">
        <v>43728</v>
      </c>
      <c r="B443" s="7">
        <v>55.20993</v>
      </c>
      <c r="C443" s="7">
        <v>6833400</v>
      </c>
      <c r="D443" s="78">
        <f t="shared" si="12"/>
        <v>-2.2775424877421457E-3</v>
      </c>
      <c r="E443" s="90"/>
    </row>
    <row r="444" spans="1:5" ht="15.75" customHeight="1" x14ac:dyDescent="0.3">
      <c r="A444" s="80">
        <v>43727</v>
      </c>
      <c r="B444" s="7">
        <v>55.33596</v>
      </c>
      <c r="C444" s="7">
        <v>5930900</v>
      </c>
      <c r="D444" s="78">
        <f t="shared" si="12"/>
        <v>7.4126699784817784E-3</v>
      </c>
      <c r="E444" s="90"/>
    </row>
    <row r="445" spans="1:5" ht="15.75" customHeight="1" x14ac:dyDescent="0.3">
      <c r="A445" s="80">
        <v>43726</v>
      </c>
      <c r="B445" s="7">
        <v>54.928790999999997</v>
      </c>
      <c r="C445" s="7">
        <v>6341400</v>
      </c>
      <c r="D445" s="78">
        <f t="shared" si="12"/>
        <v>-2.113339020788807E-3</v>
      </c>
      <c r="E445" s="90"/>
    </row>
    <row r="446" spans="1:5" ht="15.75" customHeight="1" x14ac:dyDescent="0.3">
      <c r="A446" s="80">
        <v>43725</v>
      </c>
      <c r="B446" s="7">
        <v>55.045119999999997</v>
      </c>
      <c r="C446" s="7">
        <v>6814700</v>
      </c>
      <c r="D446" s="78">
        <f t="shared" si="12"/>
        <v>3.712204492007487E-3</v>
      </c>
      <c r="E446" s="90"/>
    </row>
    <row r="447" spans="1:5" ht="15.75" customHeight="1" x14ac:dyDescent="0.3">
      <c r="A447" s="80">
        <v>43724</v>
      </c>
      <c r="B447" s="7">
        <v>54.841537000000002</v>
      </c>
      <c r="C447" s="7">
        <v>6166600</v>
      </c>
      <c r="D447" s="78">
        <f t="shared" si="12"/>
        <v>-5.2753211552021284E-3</v>
      </c>
      <c r="E447" s="90"/>
    </row>
    <row r="448" spans="1:5" ht="15.75" customHeight="1" x14ac:dyDescent="0.3">
      <c r="A448" s="80">
        <v>43721</v>
      </c>
      <c r="B448" s="7">
        <v>55.132378000000003</v>
      </c>
      <c r="C448" s="7">
        <v>7997300</v>
      </c>
      <c r="D448" s="78">
        <f t="shared" si="12"/>
        <v>1.1741716875678154E-2</v>
      </c>
      <c r="E448" s="90"/>
    </row>
    <row r="449" spans="1:5" ht="15.75" customHeight="1" x14ac:dyDescent="0.3">
      <c r="A449" s="80">
        <v>43720</v>
      </c>
      <c r="B449" s="7">
        <v>54.492542</v>
      </c>
      <c r="C449" s="7">
        <v>9621600</v>
      </c>
      <c r="D449" s="78">
        <f t="shared" si="12"/>
        <v>6.6261692639513203E-3</v>
      </c>
      <c r="E449" s="90"/>
    </row>
    <row r="450" spans="1:5" ht="15.75" customHeight="1" x14ac:dyDescent="0.3">
      <c r="A450" s="80">
        <v>43719</v>
      </c>
      <c r="B450" s="7">
        <v>54.133842000000001</v>
      </c>
      <c r="C450" s="7">
        <v>7237900</v>
      </c>
      <c r="D450" s="78">
        <f t="shared" ref="D450:D504" si="13">B450/B451-1</f>
        <v>8.852767577993248E-3</v>
      </c>
      <c r="E450" s="90"/>
    </row>
    <row r="451" spans="1:5" ht="15.75" customHeight="1" x14ac:dyDescent="0.3">
      <c r="A451" s="80">
        <v>43718</v>
      </c>
      <c r="B451" s="7">
        <v>53.658813000000002</v>
      </c>
      <c r="C451" s="7">
        <v>4182300</v>
      </c>
      <c r="D451" s="78">
        <f t="shared" si="13"/>
        <v>2.8990329342433174E-3</v>
      </c>
      <c r="E451" s="90"/>
    </row>
    <row r="452" spans="1:5" ht="15.75" customHeight="1" x14ac:dyDescent="0.3">
      <c r="A452" s="80">
        <v>43717</v>
      </c>
      <c r="B452" s="7">
        <v>53.503703999999999</v>
      </c>
      <c r="C452" s="7">
        <v>15092000</v>
      </c>
      <c r="D452" s="78">
        <f t="shared" si="13"/>
        <v>6.5656459524592314E-3</v>
      </c>
      <c r="E452" s="90"/>
    </row>
    <row r="453" spans="1:5" ht="15.75" customHeight="1" x14ac:dyDescent="0.3">
      <c r="A453" s="80">
        <v>43714</v>
      </c>
      <c r="B453" s="7">
        <v>53.154708999999997</v>
      </c>
      <c r="C453" s="7">
        <v>5284400</v>
      </c>
      <c r="D453" s="78">
        <f t="shared" si="13"/>
        <v>3.477406645271186E-3</v>
      </c>
      <c r="E453" s="90"/>
    </row>
    <row r="454" spans="1:5" ht="15.75" customHeight="1" x14ac:dyDescent="0.3">
      <c r="A454" s="80">
        <v>43713</v>
      </c>
      <c r="B454" s="7">
        <v>52.970509</v>
      </c>
      <c r="C454" s="7">
        <v>5378500</v>
      </c>
      <c r="D454" s="78">
        <f t="shared" si="13"/>
        <v>7.1889248843548526E-3</v>
      </c>
      <c r="E454" s="90"/>
    </row>
    <row r="455" spans="1:5" ht="15.75" customHeight="1" x14ac:dyDescent="0.3">
      <c r="A455" s="80">
        <v>43712</v>
      </c>
      <c r="B455" s="7">
        <v>52.592426000000003</v>
      </c>
      <c r="C455" s="7">
        <v>3585100</v>
      </c>
      <c r="D455" s="78">
        <f t="shared" si="13"/>
        <v>5.5606718219716189E-3</v>
      </c>
      <c r="E455" s="90"/>
    </row>
    <row r="456" spans="1:5" ht="15.75" customHeight="1" x14ac:dyDescent="0.3">
      <c r="A456" s="80">
        <v>43711</v>
      </c>
      <c r="B456" s="7">
        <v>52.301594000000001</v>
      </c>
      <c r="C456" s="7">
        <v>6172000</v>
      </c>
      <c r="D456" s="78">
        <f t="shared" si="13"/>
        <v>5.5644930135079207E-4</v>
      </c>
      <c r="E456" s="90"/>
    </row>
    <row r="457" spans="1:5" ht="15.75" customHeight="1" x14ac:dyDescent="0.3">
      <c r="A457" s="80">
        <v>43707</v>
      </c>
      <c r="B457" s="7">
        <v>52.272506999999997</v>
      </c>
      <c r="C457" s="7">
        <v>6970700</v>
      </c>
      <c r="D457" s="78">
        <f t="shared" si="13"/>
        <v>3.1628147087665592E-3</v>
      </c>
      <c r="E457" s="90"/>
    </row>
    <row r="458" spans="1:5" ht="15.75" customHeight="1" x14ac:dyDescent="0.3">
      <c r="A458" s="80">
        <v>43706</v>
      </c>
      <c r="B458" s="7">
        <v>52.107700000000001</v>
      </c>
      <c r="C458" s="7">
        <v>3322500</v>
      </c>
      <c r="D458" s="78">
        <f t="shared" si="13"/>
        <v>7.1200208197577108E-3</v>
      </c>
      <c r="E458" s="90"/>
    </row>
    <row r="459" spans="1:5" ht="15.75" customHeight="1" x14ac:dyDescent="0.3">
      <c r="A459" s="80">
        <v>43705</v>
      </c>
      <c r="B459" s="7">
        <v>51.739314999999998</v>
      </c>
      <c r="C459" s="7">
        <v>3667100</v>
      </c>
      <c r="D459" s="78">
        <f t="shared" si="13"/>
        <v>-3.7462297404855516E-4</v>
      </c>
      <c r="E459" s="90"/>
    </row>
    <row r="460" spans="1:5" ht="15.75" customHeight="1" x14ac:dyDescent="0.3">
      <c r="A460" s="80">
        <v>43704</v>
      </c>
      <c r="B460" s="7">
        <v>51.758704999999999</v>
      </c>
      <c r="C460" s="7">
        <v>4638100</v>
      </c>
      <c r="D460" s="78">
        <f t="shared" si="13"/>
        <v>-3.1739573528044573E-3</v>
      </c>
      <c r="E460" s="90"/>
    </row>
    <row r="461" spans="1:5" ht="15.75" customHeight="1" x14ac:dyDescent="0.3">
      <c r="A461" s="80">
        <v>43703</v>
      </c>
      <c r="B461" s="7">
        <v>51.923507999999998</v>
      </c>
      <c r="C461" s="7">
        <v>5901000</v>
      </c>
      <c r="D461" s="78">
        <f t="shared" si="13"/>
        <v>1.4586073331796623E-2</v>
      </c>
      <c r="E461" s="90"/>
    </row>
    <row r="462" spans="1:5" ht="15.75" customHeight="1" x14ac:dyDescent="0.3">
      <c r="A462" s="80">
        <v>43700</v>
      </c>
      <c r="B462" s="7">
        <v>51.177036000000001</v>
      </c>
      <c r="C462" s="7">
        <v>14126700</v>
      </c>
      <c r="D462" s="78">
        <f t="shared" si="13"/>
        <v>-1.1238090288387181E-2</v>
      </c>
      <c r="E462" s="90"/>
    </row>
    <row r="463" spans="1:5" ht="15.75" customHeight="1" x14ac:dyDescent="0.3">
      <c r="A463" s="80">
        <v>43699</v>
      </c>
      <c r="B463" s="7">
        <v>51.758704999999999</v>
      </c>
      <c r="C463" s="7">
        <v>4619200</v>
      </c>
      <c r="D463" s="78">
        <f t="shared" si="13"/>
        <v>-1.4961919900782217E-3</v>
      </c>
      <c r="E463" s="90"/>
    </row>
    <row r="464" spans="1:5" ht="15.75" customHeight="1" x14ac:dyDescent="0.3">
      <c r="A464" s="80">
        <v>43698</v>
      </c>
      <c r="B464" s="7">
        <v>51.836261999999998</v>
      </c>
      <c r="C464" s="7">
        <v>7070100</v>
      </c>
      <c r="D464" s="78">
        <f t="shared" si="13"/>
        <v>3.3778176886662958E-3</v>
      </c>
      <c r="E464" s="90"/>
    </row>
    <row r="465" spans="1:5" ht="15.75" customHeight="1" x14ac:dyDescent="0.3">
      <c r="A465" s="80">
        <v>43697</v>
      </c>
      <c r="B465" s="7">
        <v>51.661757999999999</v>
      </c>
      <c r="C465" s="7">
        <v>4400500</v>
      </c>
      <c r="D465" s="78">
        <f t="shared" si="13"/>
        <v>-2.059943983586221E-3</v>
      </c>
      <c r="E465" s="90"/>
    </row>
    <row r="466" spans="1:5" ht="15.75" customHeight="1" x14ac:dyDescent="0.3">
      <c r="A466" s="80">
        <v>43696</v>
      </c>
      <c r="B466" s="7">
        <v>51.768397999999998</v>
      </c>
      <c r="C466" s="7">
        <v>3672000</v>
      </c>
      <c r="D466" s="78">
        <f t="shared" si="13"/>
        <v>-1.87202730205005E-4</v>
      </c>
      <c r="E466" s="90"/>
    </row>
    <row r="467" spans="1:5" ht="15.75" customHeight="1" x14ac:dyDescent="0.3">
      <c r="A467" s="80">
        <v>43693</v>
      </c>
      <c r="B467" s="7">
        <v>51.778091000000003</v>
      </c>
      <c r="C467" s="7">
        <v>5812600</v>
      </c>
      <c r="D467" s="78">
        <f t="shared" si="13"/>
        <v>1.0404841098711648E-2</v>
      </c>
      <c r="E467" s="90"/>
    </row>
    <row r="468" spans="1:5" ht="15.75" customHeight="1" x14ac:dyDescent="0.3">
      <c r="A468" s="80">
        <v>43692</v>
      </c>
      <c r="B468" s="7">
        <v>51.244895999999997</v>
      </c>
      <c r="C468" s="7">
        <v>6085400</v>
      </c>
      <c r="D468" s="78">
        <f t="shared" si="13"/>
        <v>9.549258046278597E-3</v>
      </c>
      <c r="E468" s="90"/>
    </row>
    <row r="469" spans="1:5" ht="15.75" customHeight="1" x14ac:dyDescent="0.3">
      <c r="A469" s="80">
        <v>43691</v>
      </c>
      <c r="B469" s="7">
        <v>50.760173999999999</v>
      </c>
      <c r="C469" s="7">
        <v>10064800</v>
      </c>
      <c r="D469" s="78">
        <f t="shared" si="13"/>
        <v>-2.4226624396626817E-2</v>
      </c>
      <c r="E469" s="90"/>
    </row>
    <row r="470" spans="1:5" ht="15.75" customHeight="1" x14ac:dyDescent="0.3">
      <c r="A470" s="80">
        <v>43690</v>
      </c>
      <c r="B470" s="7">
        <v>52.020454000000001</v>
      </c>
      <c r="C470" s="7">
        <v>9087300</v>
      </c>
      <c r="D470" s="78">
        <f t="shared" si="13"/>
        <v>1.1307965160764155E-2</v>
      </c>
      <c r="E470" s="90"/>
    </row>
    <row r="471" spans="1:5" ht="15.75" customHeight="1" x14ac:dyDescent="0.3">
      <c r="A471" s="80">
        <v>43689</v>
      </c>
      <c r="B471" s="7">
        <v>51.438786</v>
      </c>
      <c r="C471" s="7">
        <v>6923300</v>
      </c>
      <c r="D471" s="78">
        <f t="shared" si="13"/>
        <v>-9.5202103948878181E-3</v>
      </c>
      <c r="E471" s="90"/>
    </row>
    <row r="472" spans="1:5" ht="15.75" customHeight="1" x14ac:dyDescent="0.3">
      <c r="A472" s="80">
        <v>43686</v>
      </c>
      <c r="B472" s="7">
        <v>51.933200999999997</v>
      </c>
      <c r="C472" s="7">
        <v>7035300</v>
      </c>
      <c r="D472" s="78">
        <f t="shared" si="13"/>
        <v>-1.0528354436505682E-2</v>
      </c>
      <c r="E472" s="90"/>
    </row>
    <row r="473" spans="1:5" ht="15.75" customHeight="1" x14ac:dyDescent="0.3">
      <c r="A473" s="80">
        <v>43685</v>
      </c>
      <c r="B473" s="7">
        <v>52.485790000000001</v>
      </c>
      <c r="C473" s="7">
        <v>10675800</v>
      </c>
      <c r="D473" s="78">
        <f t="shared" si="13"/>
        <v>7.0685226278666136E-3</v>
      </c>
      <c r="E473" s="90"/>
    </row>
    <row r="474" spans="1:5" ht="15.75" customHeight="1" x14ac:dyDescent="0.3">
      <c r="A474" s="80">
        <v>43684</v>
      </c>
      <c r="B474" s="7">
        <v>52.117396999999997</v>
      </c>
      <c r="C474" s="7">
        <v>9339000</v>
      </c>
      <c r="D474" s="78">
        <f t="shared" si="13"/>
        <v>6.9300806502017309E-3</v>
      </c>
      <c r="E474" s="90"/>
    </row>
    <row r="475" spans="1:5" ht="15.75" customHeight="1" x14ac:dyDescent="0.3">
      <c r="A475" s="80">
        <v>43683</v>
      </c>
      <c r="B475" s="7">
        <v>51.758704999999999</v>
      </c>
      <c r="C475" s="7">
        <v>9647000</v>
      </c>
      <c r="D475" s="78">
        <f t="shared" si="13"/>
        <v>1.2708637433155978E-2</v>
      </c>
      <c r="E475" s="90"/>
    </row>
    <row r="476" spans="1:5" ht="15.75" customHeight="1" x14ac:dyDescent="0.3">
      <c r="A476" s="80">
        <v>43682</v>
      </c>
      <c r="B476" s="7">
        <v>51.109177000000003</v>
      </c>
      <c r="C476" s="7">
        <v>8982500</v>
      </c>
      <c r="D476" s="78">
        <f t="shared" si="13"/>
        <v>-2.4787269115001953E-2</v>
      </c>
      <c r="E476" s="90"/>
    </row>
    <row r="477" spans="1:5" ht="15.75" customHeight="1" x14ac:dyDescent="0.3">
      <c r="A477" s="80">
        <v>43679</v>
      </c>
      <c r="B477" s="7">
        <v>52.408234</v>
      </c>
      <c r="C477" s="7">
        <v>11362800</v>
      </c>
      <c r="D477" s="78">
        <f t="shared" si="13"/>
        <v>-5.1526137064785704E-3</v>
      </c>
      <c r="E477" s="90"/>
    </row>
    <row r="478" spans="1:5" ht="15.75" customHeight="1" x14ac:dyDescent="0.3">
      <c r="A478" s="80">
        <v>43678</v>
      </c>
      <c r="B478" s="7">
        <v>52.679671999999997</v>
      </c>
      <c r="C478" s="7">
        <v>16478600</v>
      </c>
      <c r="D478" s="78">
        <f t="shared" si="13"/>
        <v>-1.8404092104429282E-4</v>
      </c>
      <c r="E478" s="90"/>
    </row>
    <row r="479" spans="1:5" ht="15.75" customHeight="1" x14ac:dyDescent="0.3">
      <c r="A479" s="80">
        <v>43677</v>
      </c>
      <c r="B479" s="7">
        <v>52.689368999999999</v>
      </c>
      <c r="C479" s="7">
        <v>8867500</v>
      </c>
      <c r="D479" s="78">
        <f t="shared" si="13"/>
        <v>-7.3541368209695257E-4</v>
      </c>
      <c r="E479" s="90"/>
    </row>
    <row r="480" spans="1:5" ht="15.75" customHeight="1" x14ac:dyDescent="0.3">
      <c r="A480" s="80">
        <v>43676</v>
      </c>
      <c r="B480" s="7">
        <v>52.728146000000002</v>
      </c>
      <c r="C480" s="7">
        <v>5467200</v>
      </c>
      <c r="D480" s="78">
        <f t="shared" si="13"/>
        <v>-6.3939937278699732E-3</v>
      </c>
      <c r="E480" s="90"/>
    </row>
    <row r="481" spans="1:5" ht="15.75" customHeight="1" x14ac:dyDescent="0.3">
      <c r="A481" s="80">
        <v>43675</v>
      </c>
      <c r="B481" s="7">
        <v>53.067458999999999</v>
      </c>
      <c r="C481" s="7">
        <v>2483400</v>
      </c>
      <c r="D481" s="78">
        <f t="shared" si="13"/>
        <v>-1.2770414553860965E-3</v>
      </c>
      <c r="E481" s="90"/>
    </row>
    <row r="482" spans="1:5" ht="15.75" customHeight="1" x14ac:dyDescent="0.3">
      <c r="A482" s="80">
        <v>43672</v>
      </c>
      <c r="B482" s="7">
        <v>53.135314999999999</v>
      </c>
      <c r="C482" s="7">
        <v>3365100</v>
      </c>
      <c r="D482" s="78">
        <f t="shared" si="13"/>
        <v>2.5608310343219198E-3</v>
      </c>
      <c r="E482" s="90"/>
    </row>
    <row r="483" spans="1:5" ht="15.75" customHeight="1" x14ac:dyDescent="0.3">
      <c r="A483" s="80">
        <v>43671</v>
      </c>
      <c r="B483" s="7">
        <v>52.999592</v>
      </c>
      <c r="C483" s="7">
        <v>5767600</v>
      </c>
      <c r="D483" s="78">
        <f t="shared" si="13"/>
        <v>-1.0676857545032115E-2</v>
      </c>
      <c r="E483" s="90"/>
    </row>
    <row r="484" spans="1:5" ht="15.75" customHeight="1" x14ac:dyDescent="0.3">
      <c r="A484" s="80">
        <v>43670</v>
      </c>
      <c r="B484" s="7">
        <v>53.571567999999999</v>
      </c>
      <c r="C484" s="7">
        <v>4780500</v>
      </c>
      <c r="D484" s="78">
        <f t="shared" si="13"/>
        <v>1.268398165480189E-3</v>
      </c>
      <c r="E484" s="90"/>
    </row>
    <row r="485" spans="1:5" ht="15.75" customHeight="1" x14ac:dyDescent="0.3">
      <c r="A485" s="80">
        <v>43669</v>
      </c>
      <c r="B485" s="7">
        <v>53.503703999999999</v>
      </c>
      <c r="C485" s="7">
        <v>3626800</v>
      </c>
      <c r="D485" s="78">
        <f t="shared" si="13"/>
        <v>8.0365282625960432E-3</v>
      </c>
      <c r="E485" s="90"/>
    </row>
    <row r="486" spans="1:5" ht="15.75" customHeight="1" x14ac:dyDescent="0.3">
      <c r="A486" s="80">
        <v>43668</v>
      </c>
      <c r="B486" s="7">
        <v>53.077148000000001</v>
      </c>
      <c r="C486" s="7">
        <v>2766500</v>
      </c>
      <c r="D486" s="78">
        <f t="shared" si="13"/>
        <v>1.4633320196124622E-3</v>
      </c>
      <c r="E486" s="90"/>
    </row>
    <row r="487" spans="1:5" ht="15.75" customHeight="1" x14ac:dyDescent="0.3">
      <c r="A487" s="80">
        <v>43665</v>
      </c>
      <c r="B487" s="7">
        <v>52.999592</v>
      </c>
      <c r="C487" s="7">
        <v>3560600</v>
      </c>
      <c r="D487" s="78">
        <f t="shared" si="13"/>
        <v>2.5673298662776123E-3</v>
      </c>
      <c r="E487" s="90"/>
    </row>
    <row r="488" spans="1:5" ht="15.75" customHeight="1" x14ac:dyDescent="0.3">
      <c r="A488" s="80">
        <v>43664</v>
      </c>
      <c r="B488" s="7">
        <v>52.863872999999998</v>
      </c>
      <c r="C488" s="7">
        <v>4494900</v>
      </c>
      <c r="D488" s="78">
        <f t="shared" si="13"/>
        <v>-2.5607555620428268E-3</v>
      </c>
      <c r="E488" s="90"/>
    </row>
    <row r="489" spans="1:5" ht="15.75" customHeight="1" x14ac:dyDescent="0.3">
      <c r="A489" s="80">
        <v>43663</v>
      </c>
      <c r="B489" s="7">
        <v>52.999592</v>
      </c>
      <c r="C489" s="7">
        <v>2256600</v>
      </c>
      <c r="D489" s="78">
        <f t="shared" si="13"/>
        <v>-9.1383156661173359E-4</v>
      </c>
      <c r="E489" s="90"/>
    </row>
    <row r="490" spans="1:5" ht="15.75" customHeight="1" x14ac:dyDescent="0.3">
      <c r="A490" s="80">
        <v>43662</v>
      </c>
      <c r="B490" s="7">
        <v>53.048068999999998</v>
      </c>
      <c r="C490" s="7">
        <v>4354700</v>
      </c>
      <c r="D490" s="78">
        <f t="shared" si="13"/>
        <v>-7.4368977256810131E-3</v>
      </c>
      <c r="E490" s="90"/>
    </row>
    <row r="491" spans="1:5" ht="15.75" customHeight="1" x14ac:dyDescent="0.3">
      <c r="A491" s="80">
        <v>43661</v>
      </c>
      <c r="B491" s="7">
        <v>53.445537999999999</v>
      </c>
      <c r="C491" s="7">
        <v>2997200</v>
      </c>
      <c r="D491" s="78">
        <f t="shared" si="13"/>
        <v>7.2606912072425978E-4</v>
      </c>
      <c r="E491" s="90"/>
    </row>
    <row r="492" spans="1:5" ht="15.75" customHeight="1" x14ac:dyDescent="0.3">
      <c r="A492" s="80">
        <v>43658</v>
      </c>
      <c r="B492" s="7">
        <v>53.406761000000003</v>
      </c>
      <c r="C492" s="7">
        <v>3040600</v>
      </c>
      <c r="D492" s="78">
        <f t="shared" si="13"/>
        <v>3.6319450905342165E-4</v>
      </c>
      <c r="E492" s="90"/>
    </row>
    <row r="493" spans="1:5" ht="15.75" customHeight="1" x14ac:dyDescent="0.3">
      <c r="A493" s="80">
        <v>43657</v>
      </c>
      <c r="B493" s="7">
        <v>53.387371000000002</v>
      </c>
      <c r="C493" s="7">
        <v>3393200</v>
      </c>
      <c r="D493" s="78">
        <f t="shared" si="13"/>
        <v>1.8191447064377364E-3</v>
      </c>
      <c r="E493" s="90"/>
    </row>
    <row r="494" spans="1:5" ht="15.75" customHeight="1" x14ac:dyDescent="0.3">
      <c r="A494" s="80">
        <v>43656</v>
      </c>
      <c r="B494" s="7">
        <v>53.290427999999999</v>
      </c>
      <c r="C494" s="7">
        <v>5133100</v>
      </c>
      <c r="D494" s="78">
        <f t="shared" si="13"/>
        <v>6.0395681680158742E-3</v>
      </c>
      <c r="E494" s="90"/>
    </row>
    <row r="495" spans="1:5" ht="15.75" customHeight="1" x14ac:dyDescent="0.3">
      <c r="A495" s="80">
        <v>43655</v>
      </c>
      <c r="B495" s="7">
        <v>52.970509</v>
      </c>
      <c r="C495" s="7">
        <v>4575300</v>
      </c>
      <c r="D495" s="78">
        <f t="shared" si="13"/>
        <v>-8.888094643186073E-3</v>
      </c>
      <c r="E495" s="90"/>
    </row>
    <row r="496" spans="1:5" ht="15.75" customHeight="1" x14ac:dyDescent="0.3">
      <c r="A496" s="80">
        <v>43654</v>
      </c>
      <c r="B496" s="7">
        <v>53.445537999999999</v>
      </c>
      <c r="C496" s="7">
        <v>3914800</v>
      </c>
      <c r="D496" s="78">
        <f t="shared" si="13"/>
        <v>-5.7709536615239143E-3</v>
      </c>
      <c r="E496" s="90"/>
    </row>
    <row r="497" spans="1:5" ht="15.75" customHeight="1" x14ac:dyDescent="0.3">
      <c r="A497" s="80">
        <v>43651</v>
      </c>
      <c r="B497" s="7">
        <v>53.755760000000002</v>
      </c>
      <c r="C497" s="7">
        <v>3752400</v>
      </c>
      <c r="D497" s="78">
        <f t="shared" si="13"/>
        <v>-4.3096270812097437E-3</v>
      </c>
      <c r="E497" s="90"/>
    </row>
    <row r="498" spans="1:5" ht="15.75" customHeight="1" x14ac:dyDescent="0.3">
      <c r="A498" s="80">
        <v>43649</v>
      </c>
      <c r="B498" s="7">
        <v>53.988430000000001</v>
      </c>
      <c r="C498" s="7">
        <v>3122800</v>
      </c>
      <c r="D498" s="78">
        <f t="shared" si="13"/>
        <v>2.8813569113714799E-3</v>
      </c>
      <c r="E498" s="90"/>
    </row>
    <row r="499" spans="1:5" ht="15.75" customHeight="1" x14ac:dyDescent="0.3">
      <c r="A499" s="80">
        <v>43648</v>
      </c>
      <c r="B499" s="7">
        <v>53.833317000000001</v>
      </c>
      <c r="C499" s="7">
        <v>6973000</v>
      </c>
      <c r="D499" s="78">
        <f t="shared" si="13"/>
        <v>3.070832411781188E-3</v>
      </c>
      <c r="E499" s="90"/>
    </row>
    <row r="500" spans="1:5" ht="15.75" customHeight="1" x14ac:dyDescent="0.3">
      <c r="A500" s="80">
        <v>43647</v>
      </c>
      <c r="B500" s="7">
        <v>53.668509999999998</v>
      </c>
      <c r="C500" s="7">
        <v>7673000</v>
      </c>
      <c r="D500" s="78">
        <f t="shared" si="13"/>
        <v>1.4290880241824899E-2</v>
      </c>
      <c r="E500" s="90"/>
    </row>
    <row r="501" spans="1:5" ht="15.75" customHeight="1" x14ac:dyDescent="0.3">
      <c r="A501" s="80">
        <v>43644</v>
      </c>
      <c r="B501" s="7">
        <v>52.912345999999999</v>
      </c>
      <c r="C501" s="7">
        <v>7620200</v>
      </c>
      <c r="D501" s="78">
        <f t="shared" si="13"/>
        <v>4.0471305506628585E-3</v>
      </c>
      <c r="E501" s="90"/>
    </row>
    <row r="502" spans="1:5" ht="15.75" customHeight="1" x14ac:dyDescent="0.3">
      <c r="A502" s="80">
        <v>43643</v>
      </c>
      <c r="B502" s="7">
        <v>52.699066000000002</v>
      </c>
      <c r="C502" s="7">
        <v>2904100</v>
      </c>
      <c r="D502" s="78">
        <f t="shared" si="13"/>
        <v>4.0634998539603728E-3</v>
      </c>
      <c r="E502" s="90"/>
    </row>
    <row r="503" spans="1:5" ht="15.75" customHeight="1" x14ac:dyDescent="0.3">
      <c r="A503" s="80">
        <v>43642</v>
      </c>
      <c r="B503" s="7">
        <v>52.485790000000001</v>
      </c>
      <c r="C503" s="7">
        <v>3129500</v>
      </c>
      <c r="D503" s="78">
        <f t="shared" si="13"/>
        <v>-1.4754958431394405E-3</v>
      </c>
      <c r="E503" s="90"/>
    </row>
    <row r="504" spans="1:5" ht="15.75" customHeight="1" x14ac:dyDescent="0.3">
      <c r="A504" s="80">
        <v>43641</v>
      </c>
      <c r="B504" s="7">
        <v>52.563347</v>
      </c>
      <c r="C504" s="7">
        <v>4557800</v>
      </c>
      <c r="D504" s="78">
        <f t="shared" si="13"/>
        <v>-4.4068103708369E-3</v>
      </c>
      <c r="E504" s="90"/>
    </row>
    <row r="505" spans="1:5" ht="15.75" customHeight="1" x14ac:dyDescent="0.3">
      <c r="A505" s="80">
        <v>43640</v>
      </c>
      <c r="B505" s="7">
        <v>52.796008999999998</v>
      </c>
      <c r="C505" s="7">
        <v>4630800</v>
      </c>
      <c r="D505" s="78"/>
      <c r="E505" s="90"/>
    </row>
    <row r="506" spans="1:5" ht="15.75" customHeight="1" x14ac:dyDescent="0.3">
      <c r="D506" s="77"/>
      <c r="E506" s="90"/>
    </row>
    <row r="507" spans="1:5" ht="15.75" customHeight="1" x14ac:dyDescent="0.3">
      <c r="D507" s="77"/>
      <c r="E507" s="90"/>
    </row>
    <row r="508" spans="1:5" ht="15.75" customHeight="1" x14ac:dyDescent="0.3">
      <c r="D508" s="77"/>
      <c r="E508" s="90"/>
    </row>
    <row r="509" spans="1:5" ht="15.75" customHeight="1" x14ac:dyDescent="0.3">
      <c r="D509" s="77"/>
      <c r="E509" s="90"/>
    </row>
    <row r="510" spans="1:5" ht="15.75" customHeight="1" x14ac:dyDescent="0.3">
      <c r="D510" s="77"/>
      <c r="E510" s="90"/>
    </row>
    <row r="511" spans="1:5" ht="15.75" customHeight="1" x14ac:dyDescent="0.3">
      <c r="D511" s="77"/>
      <c r="E511" s="90"/>
    </row>
    <row r="512" spans="1:5" ht="15.75" customHeight="1" x14ac:dyDescent="0.3">
      <c r="D512" s="77"/>
      <c r="E512" s="90"/>
    </row>
    <row r="513" spans="4:5" ht="15.75" customHeight="1" x14ac:dyDescent="0.3">
      <c r="D513" s="77"/>
      <c r="E513" s="90"/>
    </row>
    <row r="514" spans="4:5" ht="15.75" customHeight="1" x14ac:dyDescent="0.3">
      <c r="D514" s="77"/>
      <c r="E514" s="90"/>
    </row>
    <row r="515" spans="4:5" ht="15.75" customHeight="1" x14ac:dyDescent="0.3">
      <c r="D515" s="77"/>
      <c r="E515" s="90"/>
    </row>
    <row r="516" spans="4:5" ht="15.75" customHeight="1" x14ac:dyDescent="0.3">
      <c r="D516" s="77"/>
      <c r="E516" s="90"/>
    </row>
    <row r="517" spans="4:5" ht="15.75" customHeight="1" x14ac:dyDescent="0.3">
      <c r="D517" s="77"/>
      <c r="E517" s="90"/>
    </row>
    <row r="518" spans="4:5" ht="15.75" customHeight="1" x14ac:dyDescent="0.3">
      <c r="D518" s="77"/>
      <c r="E518" s="90"/>
    </row>
    <row r="519" spans="4:5" ht="15.75" customHeight="1" x14ac:dyDescent="0.3">
      <c r="D519" s="77"/>
      <c r="E519" s="90"/>
    </row>
    <row r="520" spans="4:5" ht="15.75" customHeight="1" x14ac:dyDescent="0.3">
      <c r="D520" s="77"/>
      <c r="E520" s="90"/>
    </row>
    <row r="521" spans="4:5" ht="15.75" customHeight="1" x14ac:dyDescent="0.3">
      <c r="D521" s="77"/>
      <c r="E521" s="90"/>
    </row>
    <row r="522" spans="4:5" ht="15.75" customHeight="1" x14ac:dyDescent="0.3">
      <c r="D522" s="77"/>
      <c r="E522" s="90"/>
    </row>
    <row r="523" spans="4:5" ht="15.75" customHeight="1" x14ac:dyDescent="0.3">
      <c r="D523" s="77"/>
      <c r="E523" s="90"/>
    </row>
    <row r="524" spans="4:5" ht="15.75" customHeight="1" x14ac:dyDescent="0.3">
      <c r="D524" s="77"/>
      <c r="E524" s="90"/>
    </row>
    <row r="525" spans="4:5" ht="15.75" customHeight="1" x14ac:dyDescent="0.3">
      <c r="D525" s="77"/>
      <c r="E525" s="90"/>
    </row>
    <row r="526" spans="4:5" ht="15.75" customHeight="1" x14ac:dyDescent="0.3">
      <c r="D526" s="77"/>
      <c r="E526" s="90"/>
    </row>
    <row r="527" spans="4:5" ht="15.75" customHeight="1" x14ac:dyDescent="0.3">
      <c r="D527" s="77"/>
      <c r="E527" s="90"/>
    </row>
    <row r="528" spans="4:5" ht="15.75" customHeight="1" x14ac:dyDescent="0.3">
      <c r="D528" s="77"/>
      <c r="E528" s="90"/>
    </row>
    <row r="529" spans="4:5" ht="15.75" customHeight="1" x14ac:dyDescent="0.3">
      <c r="D529" s="77"/>
      <c r="E529" s="90"/>
    </row>
    <row r="530" spans="4:5" ht="15.75" customHeight="1" x14ac:dyDescent="0.3">
      <c r="D530" s="77"/>
      <c r="E530" s="90"/>
    </row>
    <row r="531" spans="4:5" ht="15.75" customHeight="1" x14ac:dyDescent="0.3">
      <c r="D531" s="77"/>
      <c r="E531" s="90"/>
    </row>
    <row r="532" spans="4:5" ht="15.75" customHeight="1" x14ac:dyDescent="0.3">
      <c r="D532" s="77"/>
      <c r="E532" s="90"/>
    </row>
    <row r="533" spans="4:5" ht="15.75" customHeight="1" x14ac:dyDescent="0.3">
      <c r="D533" s="77"/>
      <c r="E533" s="90"/>
    </row>
    <row r="534" spans="4:5" ht="15.75" customHeight="1" x14ac:dyDescent="0.3">
      <c r="D534" s="77"/>
      <c r="E534" s="90"/>
    </row>
    <row r="535" spans="4:5" ht="15.75" customHeight="1" x14ac:dyDescent="0.3">
      <c r="D535" s="77"/>
      <c r="E535" s="90"/>
    </row>
    <row r="536" spans="4:5" ht="15.75" customHeight="1" x14ac:dyDescent="0.3">
      <c r="D536" s="77"/>
      <c r="E536" s="90"/>
    </row>
    <row r="537" spans="4:5" ht="15.75" customHeight="1" x14ac:dyDescent="0.3">
      <c r="D537" s="77"/>
      <c r="E537" s="90"/>
    </row>
    <row r="538" spans="4:5" ht="15.75" customHeight="1" x14ac:dyDescent="0.3">
      <c r="D538" s="77"/>
      <c r="E538" s="90"/>
    </row>
    <row r="539" spans="4:5" ht="15.75" customHeight="1" x14ac:dyDescent="0.3">
      <c r="D539" s="77"/>
      <c r="E539" s="90"/>
    </row>
    <row r="540" spans="4:5" ht="15.75" customHeight="1" x14ac:dyDescent="0.3">
      <c r="D540" s="77"/>
      <c r="E540" s="90"/>
    </row>
    <row r="541" spans="4:5" ht="15.75" customHeight="1" x14ac:dyDescent="0.3">
      <c r="D541" s="77"/>
      <c r="E541" s="90"/>
    </row>
    <row r="542" spans="4:5" ht="15.75" customHeight="1" x14ac:dyDescent="0.3">
      <c r="D542" s="77"/>
      <c r="E542" s="90"/>
    </row>
    <row r="543" spans="4:5" ht="15.75" customHeight="1" x14ac:dyDescent="0.3">
      <c r="D543" s="77"/>
      <c r="E543" s="90"/>
    </row>
    <row r="544" spans="4:5" ht="15.75" customHeight="1" x14ac:dyDescent="0.3">
      <c r="D544" s="77"/>
      <c r="E544" s="90"/>
    </row>
    <row r="545" spans="4:5" ht="15.75" customHeight="1" x14ac:dyDescent="0.3">
      <c r="D545" s="77"/>
      <c r="E545" s="90"/>
    </row>
    <row r="546" spans="4:5" ht="15.75" customHeight="1" x14ac:dyDescent="0.3">
      <c r="D546" s="77"/>
      <c r="E546" s="90"/>
    </row>
    <row r="547" spans="4:5" ht="15.75" customHeight="1" x14ac:dyDescent="0.3">
      <c r="D547" s="77"/>
      <c r="E547" s="90"/>
    </row>
    <row r="548" spans="4:5" ht="15.75" customHeight="1" x14ac:dyDescent="0.3">
      <c r="D548" s="77"/>
      <c r="E548" s="90"/>
    </row>
    <row r="549" spans="4:5" ht="15.75" customHeight="1" x14ac:dyDescent="0.3">
      <c r="D549" s="77"/>
      <c r="E549" s="90"/>
    </row>
    <row r="550" spans="4:5" ht="15.75" customHeight="1" x14ac:dyDescent="0.3">
      <c r="D550" s="77"/>
      <c r="E550" s="90"/>
    </row>
    <row r="551" spans="4:5" ht="15.75" customHeight="1" x14ac:dyDescent="0.3">
      <c r="D551" s="77"/>
      <c r="E551" s="90"/>
    </row>
    <row r="552" spans="4:5" ht="15.75" customHeight="1" x14ac:dyDescent="0.3">
      <c r="D552" s="77"/>
      <c r="E552" s="90"/>
    </row>
    <row r="553" spans="4:5" ht="15.75" customHeight="1" x14ac:dyDescent="0.3">
      <c r="D553" s="77"/>
      <c r="E553" s="90"/>
    </row>
    <row r="554" spans="4:5" ht="15.75" customHeight="1" x14ac:dyDescent="0.3">
      <c r="D554" s="77"/>
      <c r="E554" s="90"/>
    </row>
    <row r="555" spans="4:5" ht="15.75" customHeight="1" x14ac:dyDescent="0.3">
      <c r="D555" s="77"/>
      <c r="E555" s="90"/>
    </row>
    <row r="556" spans="4:5" ht="15.75" customHeight="1" x14ac:dyDescent="0.3">
      <c r="D556" s="77"/>
      <c r="E556" s="90"/>
    </row>
    <row r="557" spans="4:5" ht="15.75" customHeight="1" x14ac:dyDescent="0.3">
      <c r="D557" s="77"/>
      <c r="E557" s="90"/>
    </row>
    <row r="558" spans="4:5" ht="15.75" customHeight="1" x14ac:dyDescent="0.3">
      <c r="D558" s="77"/>
      <c r="E558" s="90"/>
    </row>
    <row r="559" spans="4:5" ht="15.75" customHeight="1" x14ac:dyDescent="0.3">
      <c r="D559" s="77"/>
      <c r="E559" s="90"/>
    </row>
    <row r="560" spans="4:5" ht="15.75" customHeight="1" x14ac:dyDescent="0.3">
      <c r="D560" s="77"/>
      <c r="E560" s="90"/>
    </row>
    <row r="561" spans="4:5" ht="15.75" customHeight="1" x14ac:dyDescent="0.3">
      <c r="D561" s="77"/>
      <c r="E561" s="90"/>
    </row>
    <row r="562" spans="4:5" ht="15.75" customHeight="1" x14ac:dyDescent="0.3">
      <c r="D562" s="77"/>
      <c r="E562" s="90"/>
    </row>
    <row r="563" spans="4:5" ht="15.75" customHeight="1" x14ac:dyDescent="0.3">
      <c r="D563" s="77"/>
      <c r="E563" s="90"/>
    </row>
    <row r="564" spans="4:5" ht="15.75" customHeight="1" x14ac:dyDescent="0.3">
      <c r="D564" s="77"/>
      <c r="E564" s="90"/>
    </row>
    <row r="565" spans="4:5" ht="15.75" customHeight="1" x14ac:dyDescent="0.3">
      <c r="D565" s="77"/>
      <c r="E565" s="90"/>
    </row>
    <row r="566" spans="4:5" ht="15.75" customHeight="1" x14ac:dyDescent="0.3">
      <c r="D566" s="77"/>
      <c r="E566" s="90"/>
    </row>
    <row r="567" spans="4:5" ht="15.75" customHeight="1" x14ac:dyDescent="0.3">
      <c r="D567" s="77"/>
      <c r="E567" s="90"/>
    </row>
    <row r="568" spans="4:5" ht="15.75" customHeight="1" x14ac:dyDescent="0.3">
      <c r="D568" s="77"/>
      <c r="E568" s="90"/>
    </row>
    <row r="569" spans="4:5" ht="15.75" customHeight="1" x14ac:dyDescent="0.3">
      <c r="D569" s="77"/>
      <c r="E569" s="90"/>
    </row>
    <row r="570" spans="4:5" ht="15.75" customHeight="1" x14ac:dyDescent="0.3">
      <c r="D570" s="77"/>
      <c r="E570" s="90"/>
    </row>
    <row r="571" spans="4:5" ht="15.75" customHeight="1" x14ac:dyDescent="0.3">
      <c r="D571" s="77"/>
      <c r="E571" s="90"/>
    </row>
    <row r="572" spans="4:5" ht="15.75" customHeight="1" x14ac:dyDescent="0.3">
      <c r="D572" s="77"/>
      <c r="E572" s="90"/>
    </row>
    <row r="573" spans="4:5" ht="15.75" customHeight="1" x14ac:dyDescent="0.3">
      <c r="D573" s="77"/>
      <c r="E573" s="90"/>
    </row>
    <row r="574" spans="4:5" ht="15.75" customHeight="1" x14ac:dyDescent="0.3">
      <c r="D574" s="77"/>
      <c r="E574" s="90"/>
    </row>
    <row r="575" spans="4:5" ht="15.75" customHeight="1" x14ac:dyDescent="0.3">
      <c r="D575" s="77"/>
      <c r="E575" s="90"/>
    </row>
    <row r="576" spans="4:5" ht="15.75" customHeight="1" x14ac:dyDescent="0.3">
      <c r="D576" s="77"/>
      <c r="E576" s="90"/>
    </row>
    <row r="577" spans="4:5" ht="15.75" customHeight="1" x14ac:dyDescent="0.3">
      <c r="D577" s="77"/>
      <c r="E577" s="90"/>
    </row>
    <row r="578" spans="4:5" ht="15.75" customHeight="1" x14ac:dyDescent="0.3">
      <c r="D578" s="77"/>
      <c r="E578" s="90"/>
    </row>
    <row r="579" spans="4:5" ht="15.75" customHeight="1" x14ac:dyDescent="0.3">
      <c r="D579" s="77"/>
      <c r="E579" s="90"/>
    </row>
    <row r="580" spans="4:5" ht="15.75" customHeight="1" x14ac:dyDescent="0.3">
      <c r="D580" s="77"/>
      <c r="E580" s="90"/>
    </row>
    <row r="581" spans="4:5" ht="15.75" customHeight="1" x14ac:dyDescent="0.3">
      <c r="D581" s="77"/>
      <c r="E581" s="90"/>
    </row>
    <row r="582" spans="4:5" ht="15.75" customHeight="1" x14ac:dyDescent="0.3">
      <c r="D582" s="77"/>
      <c r="E582" s="90"/>
    </row>
    <row r="583" spans="4:5" ht="15.75" customHeight="1" x14ac:dyDescent="0.3">
      <c r="D583" s="77"/>
      <c r="E583" s="90"/>
    </row>
    <row r="584" spans="4:5" ht="15.75" customHeight="1" x14ac:dyDescent="0.3">
      <c r="D584" s="77"/>
      <c r="E584" s="90"/>
    </row>
    <row r="585" spans="4:5" ht="15.75" customHeight="1" x14ac:dyDescent="0.3">
      <c r="D585" s="77"/>
      <c r="E585" s="90"/>
    </row>
    <row r="586" spans="4:5" ht="15.75" customHeight="1" x14ac:dyDescent="0.3">
      <c r="D586" s="77"/>
      <c r="E586" s="90"/>
    </row>
    <row r="587" spans="4:5" ht="15.75" customHeight="1" x14ac:dyDescent="0.3">
      <c r="D587" s="77"/>
      <c r="E587" s="90"/>
    </row>
    <row r="588" spans="4:5" ht="15.75" customHeight="1" x14ac:dyDescent="0.3">
      <c r="D588" s="77"/>
      <c r="E588" s="90"/>
    </row>
    <row r="589" spans="4:5" ht="15.75" customHeight="1" x14ac:dyDescent="0.3">
      <c r="D589" s="77"/>
      <c r="E589" s="90"/>
    </row>
    <row r="590" spans="4:5" ht="15.75" customHeight="1" x14ac:dyDescent="0.3">
      <c r="D590" s="77"/>
      <c r="E590" s="90"/>
    </row>
    <row r="591" spans="4:5" ht="15.75" customHeight="1" x14ac:dyDescent="0.3">
      <c r="D591" s="77"/>
      <c r="E591" s="90"/>
    </row>
    <row r="592" spans="4:5" ht="15.75" customHeight="1" x14ac:dyDescent="0.3">
      <c r="D592" s="77"/>
      <c r="E592" s="90"/>
    </row>
    <row r="593" spans="4:5" ht="15.75" customHeight="1" x14ac:dyDescent="0.3">
      <c r="D593" s="77"/>
      <c r="E593" s="90"/>
    </row>
    <row r="594" spans="4:5" ht="15.75" customHeight="1" x14ac:dyDescent="0.3">
      <c r="D594" s="77"/>
      <c r="E594" s="90"/>
    </row>
    <row r="595" spans="4:5" ht="15.75" customHeight="1" x14ac:dyDescent="0.3">
      <c r="D595" s="77"/>
      <c r="E595" s="90"/>
    </row>
    <row r="596" spans="4:5" ht="15.75" customHeight="1" x14ac:dyDescent="0.3">
      <c r="D596" s="77"/>
      <c r="E596" s="90"/>
    </row>
    <row r="597" spans="4:5" ht="15.75" customHeight="1" x14ac:dyDescent="0.3">
      <c r="D597" s="77"/>
      <c r="E597" s="90"/>
    </row>
    <row r="598" spans="4:5" ht="15.75" customHeight="1" x14ac:dyDescent="0.3">
      <c r="D598" s="77"/>
      <c r="E598" s="90"/>
    </row>
    <row r="599" spans="4:5" ht="15.75" customHeight="1" x14ac:dyDescent="0.3">
      <c r="D599" s="77"/>
      <c r="E599" s="90"/>
    </row>
    <row r="600" spans="4:5" ht="15.75" customHeight="1" x14ac:dyDescent="0.3">
      <c r="D600" s="77"/>
      <c r="E600" s="90"/>
    </row>
    <row r="601" spans="4:5" ht="15.75" customHeight="1" x14ac:dyDescent="0.3">
      <c r="D601" s="77"/>
      <c r="E601" s="90"/>
    </row>
    <row r="602" spans="4:5" ht="15.75" customHeight="1" x14ac:dyDescent="0.3">
      <c r="D602" s="77"/>
      <c r="E602" s="90"/>
    </row>
    <row r="603" spans="4:5" ht="15.75" customHeight="1" x14ac:dyDescent="0.3">
      <c r="D603" s="77"/>
      <c r="E603" s="90"/>
    </row>
    <row r="604" spans="4:5" ht="15.75" customHeight="1" x14ac:dyDescent="0.3">
      <c r="D604" s="77"/>
      <c r="E604" s="90"/>
    </row>
    <row r="605" spans="4:5" ht="15.75" customHeight="1" x14ac:dyDescent="0.3">
      <c r="D605" s="77"/>
      <c r="E605" s="90"/>
    </row>
    <row r="606" spans="4:5" ht="15.75" customHeight="1" x14ac:dyDescent="0.3">
      <c r="D606" s="77"/>
      <c r="E606" s="90"/>
    </row>
    <row r="607" spans="4:5" ht="15.75" customHeight="1" x14ac:dyDescent="0.3">
      <c r="D607" s="77"/>
      <c r="E607" s="90"/>
    </row>
    <row r="608" spans="4:5" ht="15.75" customHeight="1" x14ac:dyDescent="0.3">
      <c r="D608" s="77"/>
      <c r="E608" s="90"/>
    </row>
    <row r="609" spans="4:5" ht="15.75" customHeight="1" x14ac:dyDescent="0.3">
      <c r="D609" s="77"/>
      <c r="E609" s="90"/>
    </row>
    <row r="610" spans="4:5" ht="15.75" customHeight="1" x14ac:dyDescent="0.3">
      <c r="D610" s="77"/>
      <c r="E610" s="90"/>
    </row>
    <row r="611" spans="4:5" ht="15.75" customHeight="1" x14ac:dyDescent="0.3">
      <c r="D611" s="77"/>
      <c r="E611" s="90"/>
    </row>
    <row r="612" spans="4:5" ht="15.75" customHeight="1" x14ac:dyDescent="0.3">
      <c r="D612" s="77"/>
      <c r="E612" s="90"/>
    </row>
    <row r="613" spans="4:5" ht="15.75" customHeight="1" x14ac:dyDescent="0.3">
      <c r="D613" s="77"/>
      <c r="E613" s="90"/>
    </row>
    <row r="614" spans="4:5" ht="15.75" customHeight="1" x14ac:dyDescent="0.3">
      <c r="D614" s="77"/>
      <c r="E614" s="90"/>
    </row>
    <row r="615" spans="4:5" ht="15.75" customHeight="1" x14ac:dyDescent="0.3">
      <c r="D615" s="77"/>
      <c r="E615" s="90"/>
    </row>
    <row r="616" spans="4:5" ht="15.75" customHeight="1" x14ac:dyDescent="0.3">
      <c r="D616" s="77"/>
      <c r="E616" s="90"/>
    </row>
    <row r="617" spans="4:5" ht="15.75" customHeight="1" x14ac:dyDescent="0.3">
      <c r="D617" s="77"/>
      <c r="E617" s="90"/>
    </row>
    <row r="618" spans="4:5" ht="15.75" customHeight="1" x14ac:dyDescent="0.3">
      <c r="D618" s="77"/>
      <c r="E618" s="90"/>
    </row>
    <row r="619" spans="4:5" ht="15.75" customHeight="1" x14ac:dyDescent="0.3">
      <c r="D619" s="77"/>
      <c r="E619" s="90"/>
    </row>
    <row r="620" spans="4:5" ht="15.75" customHeight="1" x14ac:dyDescent="0.3">
      <c r="D620" s="77"/>
      <c r="E620" s="90"/>
    </row>
    <row r="621" spans="4:5" ht="15.75" customHeight="1" x14ac:dyDescent="0.3">
      <c r="D621" s="77"/>
      <c r="E621" s="90"/>
    </row>
    <row r="622" spans="4:5" ht="15.75" customHeight="1" x14ac:dyDescent="0.3">
      <c r="D622" s="77"/>
      <c r="E622" s="90"/>
    </row>
    <row r="623" spans="4:5" ht="15.75" customHeight="1" x14ac:dyDescent="0.3">
      <c r="D623" s="77"/>
      <c r="E623" s="90"/>
    </row>
    <row r="624" spans="4:5" ht="15.75" customHeight="1" x14ac:dyDescent="0.3">
      <c r="D624" s="77"/>
      <c r="E624" s="90"/>
    </row>
    <row r="625" spans="4:5" ht="15.75" customHeight="1" x14ac:dyDescent="0.3">
      <c r="D625" s="77"/>
      <c r="E625" s="90"/>
    </row>
    <row r="626" spans="4:5" ht="15.75" customHeight="1" x14ac:dyDescent="0.3">
      <c r="D626" s="77"/>
      <c r="E626" s="90"/>
    </row>
    <row r="627" spans="4:5" ht="15.75" customHeight="1" x14ac:dyDescent="0.3">
      <c r="D627" s="77"/>
      <c r="E627" s="90"/>
    </row>
    <row r="628" spans="4:5" ht="15.75" customHeight="1" x14ac:dyDescent="0.3">
      <c r="D628" s="77"/>
      <c r="E628" s="90"/>
    </row>
    <row r="629" spans="4:5" ht="15.75" customHeight="1" x14ac:dyDescent="0.3">
      <c r="D629" s="77"/>
      <c r="E629" s="90"/>
    </row>
    <row r="630" spans="4:5" ht="15.75" customHeight="1" x14ac:dyDescent="0.3">
      <c r="D630" s="77"/>
      <c r="E630" s="90"/>
    </row>
    <row r="631" spans="4:5" ht="15.75" customHeight="1" x14ac:dyDescent="0.3">
      <c r="D631" s="77"/>
      <c r="E631" s="90"/>
    </row>
    <row r="632" spans="4:5" ht="15.75" customHeight="1" x14ac:dyDescent="0.3">
      <c r="D632" s="77"/>
      <c r="E632" s="90"/>
    </row>
    <row r="633" spans="4:5" ht="15.75" customHeight="1" x14ac:dyDescent="0.3">
      <c r="D633" s="77"/>
      <c r="E633" s="90"/>
    </row>
    <row r="634" spans="4:5" ht="15.75" customHeight="1" x14ac:dyDescent="0.3">
      <c r="D634" s="77"/>
      <c r="E634" s="90"/>
    </row>
    <row r="635" spans="4:5" ht="15.75" customHeight="1" x14ac:dyDescent="0.3">
      <c r="D635" s="77"/>
      <c r="E635" s="90"/>
    </row>
    <row r="636" spans="4:5" ht="15.75" customHeight="1" x14ac:dyDescent="0.3">
      <c r="D636" s="77"/>
      <c r="E636" s="90"/>
    </row>
    <row r="637" spans="4:5" ht="15.75" customHeight="1" x14ac:dyDescent="0.3">
      <c r="D637" s="77"/>
      <c r="E637" s="90"/>
    </row>
    <row r="638" spans="4:5" ht="15.75" customHeight="1" x14ac:dyDescent="0.3">
      <c r="D638" s="77"/>
      <c r="E638" s="90"/>
    </row>
    <row r="639" spans="4:5" ht="15.75" customHeight="1" x14ac:dyDescent="0.3">
      <c r="D639" s="77"/>
      <c r="E639" s="90"/>
    </row>
    <row r="640" spans="4:5" ht="15.75" customHeight="1" x14ac:dyDescent="0.3">
      <c r="D640" s="77"/>
      <c r="E640" s="90"/>
    </row>
    <row r="641" spans="4:5" ht="15.75" customHeight="1" x14ac:dyDescent="0.3">
      <c r="D641" s="77"/>
      <c r="E641" s="90"/>
    </row>
    <row r="642" spans="4:5" ht="15.75" customHeight="1" x14ac:dyDescent="0.3">
      <c r="D642" s="77"/>
      <c r="E642" s="90"/>
    </row>
    <row r="643" spans="4:5" ht="15.75" customHeight="1" x14ac:dyDescent="0.3">
      <c r="D643" s="77"/>
      <c r="E643" s="90"/>
    </row>
    <row r="644" spans="4:5" ht="15.75" customHeight="1" x14ac:dyDescent="0.3">
      <c r="D644" s="77"/>
      <c r="E644" s="90"/>
    </row>
    <row r="645" spans="4:5" ht="15.75" customHeight="1" x14ac:dyDescent="0.3">
      <c r="D645" s="77"/>
      <c r="E645" s="90"/>
    </row>
    <row r="646" spans="4:5" ht="15.75" customHeight="1" x14ac:dyDescent="0.3">
      <c r="D646" s="77"/>
      <c r="E646" s="90"/>
    </row>
    <row r="647" spans="4:5" ht="15.75" customHeight="1" x14ac:dyDescent="0.3">
      <c r="D647" s="77"/>
      <c r="E647" s="90"/>
    </row>
    <row r="648" spans="4:5" ht="15.75" customHeight="1" x14ac:dyDescent="0.3">
      <c r="D648" s="77"/>
      <c r="E648" s="90"/>
    </row>
    <row r="649" spans="4:5" ht="15.75" customHeight="1" x14ac:dyDescent="0.3">
      <c r="D649" s="77"/>
      <c r="E649" s="90"/>
    </row>
    <row r="650" spans="4:5" ht="15.75" customHeight="1" x14ac:dyDescent="0.3">
      <c r="D650" s="77"/>
      <c r="E650" s="90"/>
    </row>
    <row r="651" spans="4:5" ht="15.75" customHeight="1" x14ac:dyDescent="0.3">
      <c r="D651" s="77"/>
      <c r="E651" s="90"/>
    </row>
    <row r="652" spans="4:5" ht="15.75" customHeight="1" x14ac:dyDescent="0.3">
      <c r="D652" s="77"/>
      <c r="E652" s="90"/>
    </row>
    <row r="653" spans="4:5" ht="15.75" customHeight="1" x14ac:dyDescent="0.3">
      <c r="D653" s="77"/>
      <c r="E653" s="90"/>
    </row>
    <row r="654" spans="4:5" ht="15.75" customHeight="1" x14ac:dyDescent="0.3">
      <c r="D654" s="77"/>
      <c r="E654" s="90"/>
    </row>
    <row r="655" spans="4:5" ht="15.75" customHeight="1" x14ac:dyDescent="0.3">
      <c r="D655" s="77"/>
      <c r="E655" s="90"/>
    </row>
    <row r="656" spans="4:5" ht="15.75" customHeight="1" x14ac:dyDescent="0.3">
      <c r="D656" s="77"/>
      <c r="E656" s="90"/>
    </row>
    <row r="657" spans="4:5" ht="15.75" customHeight="1" x14ac:dyDescent="0.3">
      <c r="D657" s="77"/>
      <c r="E657" s="90"/>
    </row>
    <row r="658" spans="4:5" ht="15.75" customHeight="1" x14ac:dyDescent="0.3">
      <c r="D658" s="77"/>
      <c r="E658" s="90"/>
    </row>
    <row r="659" spans="4:5" ht="15.75" customHeight="1" x14ac:dyDescent="0.3">
      <c r="D659" s="77"/>
      <c r="E659" s="90"/>
    </row>
    <row r="660" spans="4:5" ht="15.75" customHeight="1" x14ac:dyDescent="0.3">
      <c r="D660" s="77"/>
      <c r="E660" s="90"/>
    </row>
    <row r="661" spans="4:5" ht="15.75" customHeight="1" x14ac:dyDescent="0.3">
      <c r="D661" s="77"/>
      <c r="E661" s="90"/>
    </row>
    <row r="662" spans="4:5" ht="15.75" customHeight="1" x14ac:dyDescent="0.3">
      <c r="D662" s="77"/>
      <c r="E662" s="90"/>
    </row>
    <row r="663" spans="4:5" ht="15.75" customHeight="1" x14ac:dyDescent="0.3">
      <c r="D663" s="77"/>
      <c r="E663" s="90"/>
    </row>
    <row r="664" spans="4:5" ht="15.75" customHeight="1" x14ac:dyDescent="0.3">
      <c r="D664" s="77"/>
      <c r="E664" s="90"/>
    </row>
    <row r="665" spans="4:5" ht="15.75" customHeight="1" x14ac:dyDescent="0.3">
      <c r="D665" s="77"/>
      <c r="E665" s="90"/>
    </row>
    <row r="666" spans="4:5" ht="15.75" customHeight="1" x14ac:dyDescent="0.3">
      <c r="D666" s="77"/>
      <c r="E666" s="90"/>
    </row>
    <row r="667" spans="4:5" ht="15.75" customHeight="1" x14ac:dyDescent="0.3">
      <c r="D667" s="77"/>
      <c r="E667" s="90"/>
    </row>
    <row r="668" spans="4:5" ht="15.75" customHeight="1" x14ac:dyDescent="0.3">
      <c r="D668" s="77"/>
      <c r="E668" s="90"/>
    </row>
    <row r="669" spans="4:5" ht="15.75" customHeight="1" x14ac:dyDescent="0.3">
      <c r="D669" s="77"/>
      <c r="E669" s="90"/>
    </row>
    <row r="670" spans="4:5" ht="15.75" customHeight="1" x14ac:dyDescent="0.3">
      <c r="D670" s="77"/>
      <c r="E670" s="90"/>
    </row>
    <row r="671" spans="4:5" ht="15.75" customHeight="1" x14ac:dyDescent="0.3">
      <c r="D671" s="77"/>
      <c r="E671" s="90"/>
    </row>
    <row r="672" spans="4:5" ht="15.75" customHeight="1" x14ac:dyDescent="0.3">
      <c r="D672" s="77"/>
      <c r="E672" s="90"/>
    </row>
    <row r="673" spans="4:5" ht="15.75" customHeight="1" x14ac:dyDescent="0.3">
      <c r="D673" s="77"/>
      <c r="E673" s="90"/>
    </row>
    <row r="674" spans="4:5" ht="15.75" customHeight="1" x14ac:dyDescent="0.3">
      <c r="D674" s="77"/>
      <c r="E674" s="90"/>
    </row>
    <row r="675" spans="4:5" ht="15.75" customHeight="1" x14ac:dyDescent="0.3">
      <c r="D675" s="77"/>
      <c r="E675" s="90"/>
    </row>
    <row r="676" spans="4:5" ht="15.75" customHeight="1" x14ac:dyDescent="0.3">
      <c r="D676" s="77"/>
      <c r="E676" s="90"/>
    </row>
    <row r="677" spans="4:5" ht="15.75" customHeight="1" x14ac:dyDescent="0.3">
      <c r="D677" s="77"/>
      <c r="E677" s="90"/>
    </row>
    <row r="678" spans="4:5" ht="15.75" customHeight="1" x14ac:dyDescent="0.3">
      <c r="D678" s="77"/>
      <c r="E678" s="90"/>
    </row>
    <row r="679" spans="4:5" ht="15.75" customHeight="1" x14ac:dyDescent="0.3">
      <c r="D679" s="77"/>
      <c r="E679" s="90"/>
    </row>
    <row r="680" spans="4:5" ht="15.75" customHeight="1" x14ac:dyDescent="0.3">
      <c r="D680" s="77"/>
      <c r="E680" s="90"/>
    </row>
    <row r="681" spans="4:5" ht="15.75" customHeight="1" x14ac:dyDescent="0.3">
      <c r="D681" s="77"/>
      <c r="E681" s="90"/>
    </row>
    <row r="682" spans="4:5" ht="15.75" customHeight="1" x14ac:dyDescent="0.3">
      <c r="D682" s="77"/>
      <c r="E682" s="90"/>
    </row>
    <row r="683" spans="4:5" ht="15.75" customHeight="1" x14ac:dyDescent="0.3">
      <c r="D683" s="77"/>
      <c r="E683" s="90"/>
    </row>
    <row r="684" spans="4:5" ht="15.75" customHeight="1" x14ac:dyDescent="0.3">
      <c r="D684" s="77"/>
      <c r="E684" s="90"/>
    </row>
    <row r="685" spans="4:5" ht="15.75" customHeight="1" x14ac:dyDescent="0.3">
      <c r="D685" s="77"/>
      <c r="E685" s="90"/>
    </row>
    <row r="686" spans="4:5" ht="15.75" customHeight="1" x14ac:dyDescent="0.3">
      <c r="D686" s="77"/>
      <c r="E686" s="90"/>
    </row>
    <row r="687" spans="4:5" ht="15.75" customHeight="1" x14ac:dyDescent="0.3">
      <c r="D687" s="77"/>
      <c r="E687" s="90"/>
    </row>
    <row r="688" spans="4:5" ht="15.75" customHeight="1" x14ac:dyDescent="0.3">
      <c r="D688" s="77"/>
      <c r="E688" s="90"/>
    </row>
    <row r="689" spans="4:5" ht="15.75" customHeight="1" x14ac:dyDescent="0.3">
      <c r="D689" s="77"/>
      <c r="E689" s="90"/>
    </row>
    <row r="690" spans="4:5" ht="15.75" customHeight="1" x14ac:dyDescent="0.3">
      <c r="D690" s="77"/>
      <c r="E690" s="90"/>
    </row>
    <row r="691" spans="4:5" ht="15.75" customHeight="1" x14ac:dyDescent="0.3">
      <c r="D691" s="77"/>
      <c r="E691" s="90"/>
    </row>
    <row r="692" spans="4:5" ht="15.75" customHeight="1" x14ac:dyDescent="0.3">
      <c r="D692" s="77"/>
      <c r="E692" s="90"/>
    </row>
    <row r="693" spans="4:5" ht="15.75" customHeight="1" x14ac:dyDescent="0.3">
      <c r="D693" s="77"/>
      <c r="E693" s="90"/>
    </row>
    <row r="694" spans="4:5" ht="15.75" customHeight="1" x14ac:dyDescent="0.3">
      <c r="D694" s="77"/>
      <c r="E694" s="90"/>
    </row>
    <row r="695" spans="4:5" ht="15.75" customHeight="1" x14ac:dyDescent="0.3">
      <c r="D695" s="77"/>
      <c r="E695" s="90"/>
    </row>
    <row r="696" spans="4:5" ht="15.75" customHeight="1" x14ac:dyDescent="0.3">
      <c r="D696" s="77"/>
      <c r="E696" s="90"/>
    </row>
    <row r="697" spans="4:5" ht="15.75" customHeight="1" x14ac:dyDescent="0.3">
      <c r="D697" s="77"/>
      <c r="E697" s="90"/>
    </row>
    <row r="698" spans="4:5" ht="15.75" customHeight="1" x14ac:dyDescent="0.3">
      <c r="D698" s="77"/>
      <c r="E698" s="90"/>
    </row>
    <row r="699" spans="4:5" ht="15.75" customHeight="1" x14ac:dyDescent="0.3">
      <c r="D699" s="77"/>
      <c r="E699" s="90"/>
    </row>
    <row r="700" spans="4:5" ht="15.75" customHeight="1" x14ac:dyDescent="0.3">
      <c r="D700" s="77"/>
      <c r="E700" s="90"/>
    </row>
    <row r="701" spans="4:5" ht="15.75" customHeight="1" x14ac:dyDescent="0.3">
      <c r="D701" s="77"/>
      <c r="E701" s="90"/>
    </row>
    <row r="702" spans="4:5" ht="15.75" customHeight="1" x14ac:dyDescent="0.3">
      <c r="D702" s="77"/>
      <c r="E702" s="90"/>
    </row>
    <row r="703" spans="4:5" ht="15.75" customHeight="1" x14ac:dyDescent="0.3">
      <c r="D703" s="77"/>
      <c r="E703" s="90"/>
    </row>
    <row r="704" spans="4:5" ht="15.75" customHeight="1" x14ac:dyDescent="0.3">
      <c r="D704" s="77"/>
      <c r="E704" s="90"/>
    </row>
    <row r="705" spans="4:5" ht="15.75" customHeight="1" x14ac:dyDescent="0.3">
      <c r="D705" s="77"/>
      <c r="E705" s="90"/>
    </row>
    <row r="706" spans="4:5" ht="15.75" customHeight="1" x14ac:dyDescent="0.3">
      <c r="D706" s="77"/>
      <c r="E706" s="90"/>
    </row>
    <row r="707" spans="4:5" ht="15.75" customHeight="1" x14ac:dyDescent="0.3">
      <c r="D707" s="77"/>
      <c r="E707" s="90"/>
    </row>
    <row r="708" spans="4:5" ht="15.75" customHeight="1" x14ac:dyDescent="0.3">
      <c r="D708" s="77"/>
      <c r="E708" s="90"/>
    </row>
    <row r="709" spans="4:5" ht="15.75" customHeight="1" x14ac:dyDescent="0.3">
      <c r="D709" s="77"/>
      <c r="E709" s="90"/>
    </row>
    <row r="710" spans="4:5" ht="15.75" customHeight="1" x14ac:dyDescent="0.3">
      <c r="D710" s="77"/>
      <c r="E710" s="90"/>
    </row>
    <row r="711" spans="4:5" ht="15.75" customHeight="1" x14ac:dyDescent="0.3">
      <c r="D711" s="77"/>
      <c r="E711" s="90"/>
    </row>
    <row r="712" spans="4:5" ht="15.75" customHeight="1" x14ac:dyDescent="0.3">
      <c r="D712" s="77"/>
      <c r="E712" s="90"/>
    </row>
    <row r="713" spans="4:5" ht="15.75" customHeight="1" x14ac:dyDescent="0.3">
      <c r="D713" s="77"/>
      <c r="E713" s="90"/>
    </row>
    <row r="714" spans="4:5" ht="15.75" customHeight="1" x14ac:dyDescent="0.3">
      <c r="D714" s="77"/>
      <c r="E714" s="90"/>
    </row>
    <row r="715" spans="4:5" ht="15.75" customHeight="1" x14ac:dyDescent="0.3">
      <c r="D715" s="77"/>
      <c r="E715" s="90"/>
    </row>
    <row r="716" spans="4:5" ht="15.75" customHeight="1" x14ac:dyDescent="0.3">
      <c r="D716" s="77"/>
      <c r="E716" s="90"/>
    </row>
    <row r="717" spans="4:5" ht="15.75" customHeight="1" x14ac:dyDescent="0.3">
      <c r="D717" s="77"/>
      <c r="E717" s="90"/>
    </row>
    <row r="718" spans="4:5" ht="15.75" customHeight="1" x14ac:dyDescent="0.3">
      <c r="D718" s="77"/>
      <c r="E718" s="90"/>
    </row>
    <row r="719" spans="4:5" ht="15.75" customHeight="1" x14ac:dyDescent="0.3">
      <c r="D719" s="77"/>
      <c r="E719" s="90"/>
    </row>
    <row r="720" spans="4:5" ht="15.75" customHeight="1" x14ac:dyDescent="0.3">
      <c r="D720" s="77"/>
      <c r="E720" s="90"/>
    </row>
    <row r="721" spans="4:5" ht="15.75" customHeight="1" x14ac:dyDescent="0.3">
      <c r="D721" s="77"/>
      <c r="E721" s="90"/>
    </row>
    <row r="722" spans="4:5" ht="15.75" customHeight="1" x14ac:dyDescent="0.3">
      <c r="D722" s="77"/>
      <c r="E722" s="90"/>
    </row>
    <row r="723" spans="4:5" ht="15.75" customHeight="1" x14ac:dyDescent="0.3">
      <c r="D723" s="77"/>
      <c r="E723" s="90"/>
    </row>
    <row r="724" spans="4:5" ht="15.75" customHeight="1" x14ac:dyDescent="0.3">
      <c r="D724" s="77"/>
      <c r="E724" s="90"/>
    </row>
    <row r="725" spans="4:5" ht="15.75" customHeight="1" x14ac:dyDescent="0.3">
      <c r="D725" s="77"/>
      <c r="E725" s="90"/>
    </row>
    <row r="726" spans="4:5" ht="15.75" customHeight="1" x14ac:dyDescent="0.3">
      <c r="D726" s="77"/>
      <c r="E726" s="90"/>
    </row>
    <row r="727" spans="4:5" ht="15.75" customHeight="1" x14ac:dyDescent="0.3">
      <c r="D727" s="77"/>
      <c r="E727" s="90"/>
    </row>
    <row r="728" spans="4:5" ht="15.75" customHeight="1" x14ac:dyDescent="0.3">
      <c r="D728" s="77"/>
      <c r="E728" s="90"/>
    </row>
    <row r="729" spans="4:5" ht="15.75" customHeight="1" x14ac:dyDescent="0.3">
      <c r="D729" s="77"/>
      <c r="E729" s="90"/>
    </row>
    <row r="730" spans="4:5" ht="15.75" customHeight="1" x14ac:dyDescent="0.3">
      <c r="D730" s="77"/>
      <c r="E730" s="90"/>
    </row>
    <row r="731" spans="4:5" ht="15.75" customHeight="1" x14ac:dyDescent="0.3">
      <c r="D731" s="77"/>
      <c r="E731" s="90"/>
    </row>
    <row r="732" spans="4:5" ht="15.75" customHeight="1" x14ac:dyDescent="0.3">
      <c r="D732" s="77"/>
      <c r="E732" s="90"/>
    </row>
    <row r="733" spans="4:5" ht="15.75" customHeight="1" x14ac:dyDescent="0.3">
      <c r="D733" s="77"/>
      <c r="E733" s="90"/>
    </row>
    <row r="734" spans="4:5" ht="15.75" customHeight="1" x14ac:dyDescent="0.3">
      <c r="D734" s="77"/>
      <c r="E734" s="90"/>
    </row>
    <row r="735" spans="4:5" ht="15.75" customHeight="1" x14ac:dyDescent="0.3">
      <c r="D735" s="77"/>
      <c r="E735" s="90"/>
    </row>
    <row r="736" spans="4:5" ht="15.75" customHeight="1" x14ac:dyDescent="0.3">
      <c r="D736" s="77"/>
      <c r="E736" s="90"/>
    </row>
    <row r="737" spans="4:5" ht="15.75" customHeight="1" x14ac:dyDescent="0.3">
      <c r="D737" s="77"/>
      <c r="E737" s="90"/>
    </row>
    <row r="738" spans="4:5" ht="15.75" customHeight="1" x14ac:dyDescent="0.3">
      <c r="D738" s="77"/>
      <c r="E738" s="90"/>
    </row>
    <row r="739" spans="4:5" ht="15.75" customHeight="1" x14ac:dyDescent="0.3">
      <c r="D739" s="77"/>
      <c r="E739" s="90"/>
    </row>
    <row r="740" spans="4:5" ht="15.75" customHeight="1" x14ac:dyDescent="0.3">
      <c r="D740" s="77"/>
      <c r="E740" s="90"/>
    </row>
    <row r="741" spans="4:5" ht="15.75" customHeight="1" x14ac:dyDescent="0.3">
      <c r="D741" s="77"/>
      <c r="E741" s="90"/>
    </row>
    <row r="742" spans="4:5" ht="15.75" customHeight="1" x14ac:dyDescent="0.3">
      <c r="D742" s="77"/>
      <c r="E742" s="90"/>
    </row>
    <row r="743" spans="4:5" ht="15.75" customHeight="1" x14ac:dyDescent="0.3">
      <c r="D743" s="77"/>
      <c r="E743" s="90"/>
    </row>
    <row r="744" spans="4:5" ht="15.75" customHeight="1" x14ac:dyDescent="0.3">
      <c r="D744" s="77"/>
      <c r="E744" s="90"/>
    </row>
    <row r="745" spans="4:5" ht="15.75" customHeight="1" x14ac:dyDescent="0.3">
      <c r="D745" s="77"/>
      <c r="E745" s="90"/>
    </row>
    <row r="746" spans="4:5" ht="15.75" customHeight="1" x14ac:dyDescent="0.3">
      <c r="D746" s="77"/>
      <c r="E746" s="90"/>
    </row>
    <row r="747" spans="4:5" ht="15.75" customHeight="1" x14ac:dyDescent="0.3">
      <c r="D747" s="77"/>
      <c r="E747" s="90"/>
    </row>
    <row r="748" spans="4:5" ht="15.75" customHeight="1" x14ac:dyDescent="0.3">
      <c r="D748" s="77"/>
      <c r="E748" s="90"/>
    </row>
    <row r="749" spans="4:5" ht="15.75" customHeight="1" x14ac:dyDescent="0.3">
      <c r="D749" s="77"/>
      <c r="E749" s="90"/>
    </row>
    <row r="750" spans="4:5" ht="15.75" customHeight="1" x14ac:dyDescent="0.3">
      <c r="D750" s="77"/>
      <c r="E750" s="90"/>
    </row>
    <row r="751" spans="4:5" ht="15.75" customHeight="1" x14ac:dyDescent="0.3">
      <c r="D751" s="77"/>
      <c r="E751" s="90"/>
    </row>
    <row r="752" spans="4:5" ht="15.75" customHeight="1" x14ac:dyDescent="0.3">
      <c r="D752" s="77"/>
      <c r="E752" s="90"/>
    </row>
    <row r="753" spans="4:5" ht="15.75" customHeight="1" x14ac:dyDescent="0.3">
      <c r="D753" s="77"/>
      <c r="E753" s="90"/>
    </row>
    <row r="754" spans="4:5" ht="15.75" customHeight="1" x14ac:dyDescent="0.3">
      <c r="D754" s="77"/>
      <c r="E754" s="90"/>
    </row>
    <row r="755" spans="4:5" ht="15.75" customHeight="1" x14ac:dyDescent="0.3">
      <c r="D755" s="77"/>
      <c r="E755" s="90"/>
    </row>
    <row r="756" spans="4:5" ht="15.75" customHeight="1" x14ac:dyDescent="0.3">
      <c r="D756" s="77"/>
      <c r="E756" s="90"/>
    </row>
    <row r="757" spans="4:5" ht="15.75" customHeight="1" x14ac:dyDescent="0.3">
      <c r="D757" s="77"/>
      <c r="E757" s="90"/>
    </row>
    <row r="758" spans="4:5" ht="15.75" customHeight="1" x14ac:dyDescent="0.3">
      <c r="D758" s="77"/>
      <c r="E758" s="90"/>
    </row>
    <row r="759" spans="4:5" ht="15.75" customHeight="1" x14ac:dyDescent="0.3">
      <c r="D759" s="77"/>
      <c r="E759" s="90"/>
    </row>
    <row r="760" spans="4:5" ht="15.75" customHeight="1" x14ac:dyDescent="0.3">
      <c r="D760" s="77"/>
      <c r="E760" s="90"/>
    </row>
    <row r="761" spans="4:5" ht="15.75" customHeight="1" x14ac:dyDescent="0.3">
      <c r="D761" s="77"/>
      <c r="E761" s="90"/>
    </row>
    <row r="762" spans="4:5" ht="15.75" customHeight="1" x14ac:dyDescent="0.3">
      <c r="D762" s="77"/>
      <c r="E762" s="90"/>
    </row>
    <row r="763" spans="4:5" ht="15.75" customHeight="1" x14ac:dyDescent="0.3">
      <c r="D763" s="77"/>
      <c r="E763" s="90"/>
    </row>
    <row r="764" spans="4:5" ht="15.75" customHeight="1" x14ac:dyDescent="0.3">
      <c r="D764" s="77"/>
      <c r="E764" s="90"/>
    </row>
    <row r="765" spans="4:5" ht="15.75" customHeight="1" x14ac:dyDescent="0.3">
      <c r="D765" s="77"/>
      <c r="E765" s="90"/>
    </row>
    <row r="766" spans="4:5" ht="15.75" customHeight="1" x14ac:dyDescent="0.3">
      <c r="D766" s="77"/>
      <c r="E766" s="90"/>
    </row>
    <row r="767" spans="4:5" ht="15.75" customHeight="1" x14ac:dyDescent="0.3">
      <c r="D767" s="77"/>
      <c r="E767" s="90"/>
    </row>
    <row r="768" spans="4:5" ht="15.75" customHeight="1" x14ac:dyDescent="0.3">
      <c r="D768" s="77"/>
      <c r="E768" s="90"/>
    </row>
    <row r="769" spans="4:5" ht="15.75" customHeight="1" x14ac:dyDescent="0.3">
      <c r="D769" s="77"/>
      <c r="E769" s="90"/>
    </row>
    <row r="770" spans="4:5" ht="15.75" customHeight="1" x14ac:dyDescent="0.3">
      <c r="D770" s="77"/>
      <c r="E770" s="90"/>
    </row>
    <row r="771" spans="4:5" ht="15.75" customHeight="1" x14ac:dyDescent="0.3">
      <c r="D771" s="77"/>
      <c r="E771" s="90"/>
    </row>
    <row r="772" spans="4:5" ht="15.75" customHeight="1" x14ac:dyDescent="0.3">
      <c r="D772" s="77"/>
      <c r="E772" s="90"/>
    </row>
    <row r="773" spans="4:5" ht="15.75" customHeight="1" x14ac:dyDescent="0.3">
      <c r="D773" s="77"/>
      <c r="E773" s="90"/>
    </row>
    <row r="774" spans="4:5" ht="15.75" customHeight="1" x14ac:dyDescent="0.3">
      <c r="D774" s="77"/>
      <c r="E774" s="90"/>
    </row>
    <row r="775" spans="4:5" ht="15.75" customHeight="1" x14ac:dyDescent="0.3">
      <c r="D775" s="77"/>
      <c r="E775" s="90"/>
    </row>
    <row r="776" spans="4:5" ht="15.75" customHeight="1" x14ac:dyDescent="0.3">
      <c r="D776" s="77"/>
      <c r="E776" s="90"/>
    </row>
    <row r="777" spans="4:5" ht="15.75" customHeight="1" x14ac:dyDescent="0.3">
      <c r="D777" s="77"/>
      <c r="E777" s="90"/>
    </row>
    <row r="778" spans="4:5" ht="15.75" customHeight="1" x14ac:dyDescent="0.3">
      <c r="D778" s="77"/>
      <c r="E778" s="90"/>
    </row>
    <row r="779" spans="4:5" ht="15.75" customHeight="1" x14ac:dyDescent="0.3">
      <c r="D779" s="77"/>
      <c r="E779" s="90"/>
    </row>
    <row r="780" spans="4:5" ht="15.75" customHeight="1" x14ac:dyDescent="0.3">
      <c r="D780" s="77"/>
      <c r="E780" s="90"/>
    </row>
    <row r="781" spans="4:5" ht="15.75" customHeight="1" x14ac:dyDescent="0.3">
      <c r="D781" s="77"/>
      <c r="E781" s="90"/>
    </row>
    <row r="782" spans="4:5" ht="15.75" customHeight="1" x14ac:dyDescent="0.3">
      <c r="D782" s="77"/>
      <c r="E782" s="90"/>
    </row>
    <row r="783" spans="4:5" ht="15.75" customHeight="1" x14ac:dyDescent="0.3">
      <c r="D783" s="77"/>
      <c r="E783" s="90"/>
    </row>
    <row r="784" spans="4:5" ht="15.75" customHeight="1" x14ac:dyDescent="0.3">
      <c r="D784" s="77"/>
      <c r="E784" s="90"/>
    </row>
    <row r="785" spans="4:5" ht="15.75" customHeight="1" x14ac:dyDescent="0.3">
      <c r="D785" s="77"/>
      <c r="E785" s="90"/>
    </row>
    <row r="786" spans="4:5" ht="15.75" customHeight="1" x14ac:dyDescent="0.3">
      <c r="D786" s="77"/>
      <c r="E786" s="90"/>
    </row>
    <row r="787" spans="4:5" ht="15.75" customHeight="1" x14ac:dyDescent="0.3">
      <c r="D787" s="77"/>
      <c r="E787" s="90"/>
    </row>
    <row r="788" spans="4:5" ht="15.75" customHeight="1" x14ac:dyDescent="0.3">
      <c r="D788" s="77"/>
      <c r="E788" s="90"/>
    </row>
    <row r="789" spans="4:5" ht="15.75" customHeight="1" x14ac:dyDescent="0.3">
      <c r="D789" s="77"/>
      <c r="E789" s="90"/>
    </row>
    <row r="790" spans="4:5" ht="15.75" customHeight="1" x14ac:dyDescent="0.3">
      <c r="D790" s="77"/>
      <c r="E790" s="90"/>
    </row>
    <row r="791" spans="4:5" ht="15.75" customHeight="1" x14ac:dyDescent="0.3">
      <c r="D791" s="77"/>
      <c r="E791" s="90"/>
    </row>
    <row r="792" spans="4:5" ht="15.75" customHeight="1" x14ac:dyDescent="0.3">
      <c r="D792" s="77"/>
      <c r="E792" s="90"/>
    </row>
    <row r="793" spans="4:5" ht="15.75" customHeight="1" x14ac:dyDescent="0.3">
      <c r="D793" s="77"/>
      <c r="E793" s="90"/>
    </row>
    <row r="794" spans="4:5" ht="15.75" customHeight="1" x14ac:dyDescent="0.3">
      <c r="D794" s="77"/>
      <c r="E794" s="90"/>
    </row>
    <row r="795" spans="4:5" ht="15.75" customHeight="1" x14ac:dyDescent="0.3">
      <c r="D795" s="77"/>
      <c r="E795" s="90"/>
    </row>
    <row r="796" spans="4:5" ht="15.75" customHeight="1" x14ac:dyDescent="0.3">
      <c r="D796" s="77"/>
      <c r="E796" s="90"/>
    </row>
    <row r="797" spans="4:5" ht="15.75" customHeight="1" x14ac:dyDescent="0.3">
      <c r="D797" s="77"/>
      <c r="E797" s="90"/>
    </row>
    <row r="798" spans="4:5" ht="15.75" customHeight="1" x14ac:dyDescent="0.3">
      <c r="D798" s="77"/>
      <c r="E798" s="90"/>
    </row>
    <row r="799" spans="4:5" ht="15.75" customHeight="1" x14ac:dyDescent="0.3">
      <c r="D799" s="77"/>
      <c r="E799" s="90"/>
    </row>
    <row r="800" spans="4:5" ht="15.75" customHeight="1" x14ac:dyDescent="0.3">
      <c r="D800" s="77"/>
      <c r="E800" s="90"/>
    </row>
    <row r="801" spans="4:5" ht="15.75" customHeight="1" x14ac:dyDescent="0.3">
      <c r="D801" s="77"/>
      <c r="E801" s="90"/>
    </row>
    <row r="802" spans="4:5" ht="15.75" customHeight="1" x14ac:dyDescent="0.3">
      <c r="D802" s="77"/>
      <c r="E802" s="90"/>
    </row>
    <row r="803" spans="4:5" ht="15.75" customHeight="1" x14ac:dyDescent="0.3">
      <c r="D803" s="77"/>
      <c r="E803" s="90"/>
    </row>
    <row r="804" spans="4:5" ht="15.75" customHeight="1" x14ac:dyDescent="0.3">
      <c r="D804" s="77"/>
      <c r="E804" s="90"/>
    </row>
    <row r="805" spans="4:5" ht="15.75" customHeight="1" x14ac:dyDescent="0.3">
      <c r="D805" s="77"/>
      <c r="E805" s="90"/>
    </row>
    <row r="806" spans="4:5" ht="15.75" customHeight="1" x14ac:dyDescent="0.3">
      <c r="D806" s="77"/>
      <c r="E806" s="90"/>
    </row>
    <row r="807" spans="4:5" ht="15.75" customHeight="1" x14ac:dyDescent="0.3">
      <c r="D807" s="77"/>
      <c r="E807" s="90"/>
    </row>
    <row r="808" spans="4:5" ht="15.75" customHeight="1" x14ac:dyDescent="0.3">
      <c r="D808" s="77"/>
      <c r="E808" s="90"/>
    </row>
    <row r="809" spans="4:5" ht="15.75" customHeight="1" x14ac:dyDescent="0.3">
      <c r="D809" s="77"/>
      <c r="E809" s="90"/>
    </row>
    <row r="810" spans="4:5" ht="15.75" customHeight="1" x14ac:dyDescent="0.3">
      <c r="D810" s="77"/>
      <c r="E810" s="90"/>
    </row>
    <row r="811" spans="4:5" ht="15.75" customHeight="1" x14ac:dyDescent="0.3">
      <c r="D811" s="77"/>
      <c r="E811" s="90"/>
    </row>
    <row r="812" spans="4:5" ht="15.75" customHeight="1" x14ac:dyDescent="0.3">
      <c r="D812" s="77"/>
      <c r="E812" s="90"/>
    </row>
    <row r="813" spans="4:5" ht="15.75" customHeight="1" x14ac:dyDescent="0.3">
      <c r="D813" s="77"/>
      <c r="E813" s="90"/>
    </row>
    <row r="814" spans="4:5" ht="15.75" customHeight="1" x14ac:dyDescent="0.3">
      <c r="D814" s="77"/>
      <c r="E814" s="90"/>
    </row>
    <row r="815" spans="4:5" ht="15.75" customHeight="1" x14ac:dyDescent="0.3">
      <c r="D815" s="77"/>
      <c r="E815" s="90"/>
    </row>
    <row r="816" spans="4:5" ht="15.75" customHeight="1" x14ac:dyDescent="0.3">
      <c r="D816" s="77"/>
      <c r="E816" s="90"/>
    </row>
    <row r="817" spans="4:5" ht="15.75" customHeight="1" x14ac:dyDescent="0.3">
      <c r="D817" s="77"/>
      <c r="E817" s="90"/>
    </row>
    <row r="818" spans="4:5" ht="15.75" customHeight="1" x14ac:dyDescent="0.3">
      <c r="D818" s="77"/>
      <c r="E818" s="90"/>
    </row>
    <row r="819" spans="4:5" ht="15.75" customHeight="1" x14ac:dyDescent="0.3">
      <c r="D819" s="77"/>
      <c r="E819" s="90"/>
    </row>
    <row r="820" spans="4:5" ht="15.75" customHeight="1" x14ac:dyDescent="0.3">
      <c r="D820" s="77"/>
      <c r="E820" s="90"/>
    </row>
    <row r="821" spans="4:5" ht="15.75" customHeight="1" x14ac:dyDescent="0.3">
      <c r="D821" s="77"/>
      <c r="E821" s="90"/>
    </row>
    <row r="822" spans="4:5" ht="15.75" customHeight="1" x14ac:dyDescent="0.3">
      <c r="D822" s="77"/>
      <c r="E822" s="90"/>
    </row>
    <row r="823" spans="4:5" ht="15.75" customHeight="1" x14ac:dyDescent="0.3">
      <c r="D823" s="77"/>
      <c r="E823" s="90"/>
    </row>
    <row r="824" spans="4:5" ht="15.75" customHeight="1" x14ac:dyDescent="0.3">
      <c r="D824" s="77"/>
      <c r="E824" s="90"/>
    </row>
    <row r="825" spans="4:5" ht="15.75" customHeight="1" x14ac:dyDescent="0.3">
      <c r="D825" s="77"/>
      <c r="E825" s="90"/>
    </row>
    <row r="826" spans="4:5" ht="15.75" customHeight="1" x14ac:dyDescent="0.3">
      <c r="D826" s="77"/>
      <c r="E826" s="90"/>
    </row>
    <row r="827" spans="4:5" ht="15.75" customHeight="1" x14ac:dyDescent="0.3">
      <c r="D827" s="77"/>
      <c r="E827" s="90"/>
    </row>
    <row r="828" spans="4:5" ht="15.75" customHeight="1" x14ac:dyDescent="0.3">
      <c r="D828" s="77"/>
      <c r="E828" s="90"/>
    </row>
    <row r="829" spans="4:5" ht="15.75" customHeight="1" x14ac:dyDescent="0.3">
      <c r="D829" s="77"/>
      <c r="E829" s="90"/>
    </row>
    <row r="830" spans="4:5" ht="15.75" customHeight="1" x14ac:dyDescent="0.3">
      <c r="D830" s="77"/>
      <c r="E830" s="90"/>
    </row>
    <row r="831" spans="4:5" ht="15.75" customHeight="1" x14ac:dyDescent="0.3">
      <c r="D831" s="77"/>
      <c r="E831" s="90"/>
    </row>
    <row r="832" spans="4:5" ht="15.75" customHeight="1" x14ac:dyDescent="0.3">
      <c r="D832" s="77"/>
      <c r="E832" s="90"/>
    </row>
    <row r="833" spans="4:5" ht="15.75" customHeight="1" x14ac:dyDescent="0.3">
      <c r="D833" s="77"/>
      <c r="E833" s="90"/>
    </row>
    <row r="834" spans="4:5" ht="15.75" customHeight="1" x14ac:dyDescent="0.3">
      <c r="D834" s="77"/>
      <c r="E834" s="90"/>
    </row>
    <row r="835" spans="4:5" ht="15.75" customHeight="1" x14ac:dyDescent="0.3">
      <c r="D835" s="77"/>
      <c r="E835" s="90"/>
    </row>
    <row r="836" spans="4:5" ht="15.75" customHeight="1" x14ac:dyDescent="0.3">
      <c r="D836" s="77"/>
      <c r="E836" s="90"/>
    </row>
    <row r="837" spans="4:5" ht="15.75" customHeight="1" x14ac:dyDescent="0.3">
      <c r="D837" s="77"/>
      <c r="E837" s="90"/>
    </row>
    <row r="838" spans="4:5" ht="15.75" customHeight="1" x14ac:dyDescent="0.3">
      <c r="D838" s="77"/>
      <c r="E838" s="90"/>
    </row>
    <row r="839" spans="4:5" ht="15.75" customHeight="1" x14ac:dyDescent="0.3">
      <c r="D839" s="77"/>
      <c r="E839" s="90"/>
    </row>
    <row r="840" spans="4:5" ht="15.75" customHeight="1" x14ac:dyDescent="0.3">
      <c r="D840" s="77"/>
      <c r="E840" s="90"/>
    </row>
    <row r="841" spans="4:5" ht="15.75" customHeight="1" x14ac:dyDescent="0.3">
      <c r="D841" s="77"/>
      <c r="E841" s="90"/>
    </row>
    <row r="842" spans="4:5" ht="15.75" customHeight="1" x14ac:dyDescent="0.3">
      <c r="D842" s="77"/>
      <c r="E842" s="90"/>
    </row>
    <row r="843" spans="4:5" ht="15.75" customHeight="1" x14ac:dyDescent="0.3">
      <c r="D843" s="77"/>
      <c r="E843" s="90"/>
    </row>
    <row r="844" spans="4:5" ht="15.75" customHeight="1" x14ac:dyDescent="0.3">
      <c r="D844" s="77"/>
      <c r="E844" s="90"/>
    </row>
    <row r="845" spans="4:5" ht="15.75" customHeight="1" x14ac:dyDescent="0.3">
      <c r="D845" s="77"/>
      <c r="E845" s="90"/>
    </row>
    <row r="846" spans="4:5" ht="15.75" customHeight="1" x14ac:dyDescent="0.3">
      <c r="D846" s="77"/>
      <c r="E846" s="90"/>
    </row>
    <row r="847" spans="4:5" ht="15.75" customHeight="1" x14ac:dyDescent="0.3">
      <c r="D847" s="77"/>
      <c r="E847" s="90"/>
    </row>
    <row r="848" spans="4:5" ht="15.75" customHeight="1" x14ac:dyDescent="0.3">
      <c r="D848" s="77"/>
      <c r="E848" s="90"/>
    </row>
    <row r="849" spans="4:5" ht="15.75" customHeight="1" x14ac:dyDescent="0.3">
      <c r="D849" s="77"/>
      <c r="E849" s="90"/>
    </row>
    <row r="850" spans="4:5" ht="15.75" customHeight="1" x14ac:dyDescent="0.3">
      <c r="D850" s="77"/>
      <c r="E850" s="90"/>
    </row>
    <row r="851" spans="4:5" ht="15.75" customHeight="1" x14ac:dyDescent="0.3">
      <c r="D851" s="77"/>
      <c r="E851" s="90"/>
    </row>
    <row r="852" spans="4:5" ht="15.75" customHeight="1" x14ac:dyDescent="0.3">
      <c r="D852" s="77"/>
      <c r="E852" s="90"/>
    </row>
    <row r="853" spans="4:5" ht="15.75" customHeight="1" x14ac:dyDescent="0.3">
      <c r="D853" s="77"/>
      <c r="E853" s="90"/>
    </row>
    <row r="854" spans="4:5" ht="15.75" customHeight="1" x14ac:dyDescent="0.3">
      <c r="D854" s="77"/>
      <c r="E854" s="90"/>
    </row>
    <row r="855" spans="4:5" ht="15.75" customHeight="1" x14ac:dyDescent="0.3">
      <c r="D855" s="77"/>
      <c r="E855" s="90"/>
    </row>
    <row r="856" spans="4:5" ht="15.75" customHeight="1" x14ac:dyDescent="0.3">
      <c r="D856" s="77"/>
      <c r="E856" s="90"/>
    </row>
    <row r="857" spans="4:5" ht="15.75" customHeight="1" x14ac:dyDescent="0.3">
      <c r="D857" s="77"/>
      <c r="E857" s="90"/>
    </row>
    <row r="858" spans="4:5" ht="15.75" customHeight="1" x14ac:dyDescent="0.3">
      <c r="D858" s="77"/>
      <c r="E858" s="90"/>
    </row>
    <row r="859" spans="4:5" ht="15.75" customHeight="1" x14ac:dyDescent="0.3">
      <c r="D859" s="77"/>
      <c r="E859" s="90"/>
    </row>
    <row r="860" spans="4:5" ht="15.75" customHeight="1" x14ac:dyDescent="0.3">
      <c r="D860" s="77"/>
      <c r="E860" s="90"/>
    </row>
    <row r="861" spans="4:5" ht="15.75" customHeight="1" x14ac:dyDescent="0.3">
      <c r="D861" s="77"/>
      <c r="E861" s="90"/>
    </row>
    <row r="862" spans="4:5" ht="15.75" customHeight="1" x14ac:dyDescent="0.3">
      <c r="D862" s="77"/>
      <c r="E862" s="90"/>
    </row>
    <row r="863" spans="4:5" ht="15.75" customHeight="1" x14ac:dyDescent="0.3">
      <c r="D863" s="77"/>
      <c r="E863" s="90"/>
    </row>
    <row r="864" spans="4:5" ht="15.75" customHeight="1" x14ac:dyDescent="0.3">
      <c r="D864" s="77"/>
      <c r="E864" s="90"/>
    </row>
    <row r="865" spans="4:5" ht="15.75" customHeight="1" x14ac:dyDescent="0.3">
      <c r="D865" s="77"/>
      <c r="E865" s="90"/>
    </row>
    <row r="866" spans="4:5" ht="15.75" customHeight="1" x14ac:dyDescent="0.3">
      <c r="D866" s="77"/>
      <c r="E866" s="90"/>
    </row>
    <row r="867" spans="4:5" ht="15.75" customHeight="1" x14ac:dyDescent="0.3">
      <c r="D867" s="77"/>
      <c r="E867" s="90"/>
    </row>
    <row r="868" spans="4:5" ht="15.75" customHeight="1" x14ac:dyDescent="0.3">
      <c r="D868" s="77"/>
      <c r="E868" s="90"/>
    </row>
    <row r="869" spans="4:5" ht="15.75" customHeight="1" x14ac:dyDescent="0.3">
      <c r="D869" s="77"/>
      <c r="E869" s="90"/>
    </row>
    <row r="870" spans="4:5" ht="15.75" customHeight="1" x14ac:dyDescent="0.3">
      <c r="D870" s="77"/>
      <c r="E870" s="90"/>
    </row>
    <row r="871" spans="4:5" ht="15.75" customHeight="1" x14ac:dyDescent="0.3">
      <c r="D871" s="77"/>
      <c r="E871" s="90"/>
    </row>
    <row r="872" spans="4:5" ht="15.75" customHeight="1" x14ac:dyDescent="0.3">
      <c r="D872" s="77"/>
      <c r="E872" s="90"/>
    </row>
    <row r="873" spans="4:5" ht="15.75" customHeight="1" x14ac:dyDescent="0.3">
      <c r="D873" s="77"/>
      <c r="E873" s="90"/>
    </row>
    <row r="874" spans="4:5" ht="15.75" customHeight="1" x14ac:dyDescent="0.3">
      <c r="D874" s="77"/>
      <c r="E874" s="90"/>
    </row>
    <row r="875" spans="4:5" ht="15.75" customHeight="1" x14ac:dyDescent="0.3">
      <c r="D875" s="77"/>
      <c r="E875" s="90"/>
    </row>
    <row r="876" spans="4:5" ht="15.75" customHeight="1" x14ac:dyDescent="0.3">
      <c r="D876" s="77"/>
      <c r="E876" s="90"/>
    </row>
    <row r="877" spans="4:5" ht="15.75" customHeight="1" x14ac:dyDescent="0.3">
      <c r="D877" s="77"/>
      <c r="E877" s="90"/>
    </row>
    <row r="878" spans="4:5" ht="15.75" customHeight="1" x14ac:dyDescent="0.3">
      <c r="D878" s="77"/>
      <c r="E878" s="90"/>
    </row>
    <row r="879" spans="4:5" ht="15.75" customHeight="1" x14ac:dyDescent="0.3">
      <c r="D879" s="77"/>
      <c r="E879" s="90"/>
    </row>
    <row r="880" spans="4:5" ht="15.75" customHeight="1" x14ac:dyDescent="0.3">
      <c r="D880" s="77"/>
      <c r="E880" s="90"/>
    </row>
    <row r="881" spans="4:5" ht="15.75" customHeight="1" x14ac:dyDescent="0.3">
      <c r="D881" s="77"/>
      <c r="E881" s="90"/>
    </row>
    <row r="882" spans="4:5" ht="15.75" customHeight="1" x14ac:dyDescent="0.3">
      <c r="D882" s="77"/>
      <c r="E882" s="90"/>
    </row>
    <row r="883" spans="4:5" ht="15.75" customHeight="1" x14ac:dyDescent="0.3">
      <c r="D883" s="77"/>
      <c r="E883" s="90"/>
    </row>
    <row r="884" spans="4:5" ht="15.75" customHeight="1" x14ac:dyDescent="0.3">
      <c r="D884" s="77"/>
      <c r="E884" s="90"/>
    </row>
    <row r="885" spans="4:5" ht="15.75" customHeight="1" x14ac:dyDescent="0.3">
      <c r="D885" s="77"/>
      <c r="E885" s="90"/>
    </row>
    <row r="886" spans="4:5" ht="15.75" customHeight="1" x14ac:dyDescent="0.3">
      <c r="D886" s="77"/>
      <c r="E886" s="90"/>
    </row>
    <row r="887" spans="4:5" ht="15.75" customHeight="1" x14ac:dyDescent="0.3">
      <c r="D887" s="77"/>
      <c r="E887" s="90"/>
    </row>
    <row r="888" spans="4:5" ht="15.75" customHeight="1" x14ac:dyDescent="0.3">
      <c r="D888" s="77"/>
      <c r="E888" s="90"/>
    </row>
    <row r="889" spans="4:5" ht="15.75" customHeight="1" x14ac:dyDescent="0.3">
      <c r="D889" s="77"/>
      <c r="E889" s="90"/>
    </row>
    <row r="890" spans="4:5" ht="15.75" customHeight="1" x14ac:dyDescent="0.3">
      <c r="D890" s="77"/>
      <c r="E890" s="90"/>
    </row>
    <row r="891" spans="4:5" ht="15.75" customHeight="1" x14ac:dyDescent="0.3">
      <c r="D891" s="77"/>
      <c r="E891" s="90"/>
    </row>
    <row r="892" spans="4:5" ht="15.75" customHeight="1" x14ac:dyDescent="0.3">
      <c r="D892" s="77"/>
      <c r="E892" s="90"/>
    </row>
    <row r="893" spans="4:5" ht="15.75" customHeight="1" x14ac:dyDescent="0.3">
      <c r="D893" s="77"/>
      <c r="E893" s="90"/>
    </row>
    <row r="894" spans="4:5" ht="15.75" customHeight="1" x14ac:dyDescent="0.3">
      <c r="D894" s="77"/>
      <c r="E894" s="90"/>
    </row>
    <row r="895" spans="4:5" ht="15.75" customHeight="1" x14ac:dyDescent="0.3">
      <c r="D895" s="77"/>
      <c r="E895" s="90"/>
    </row>
    <row r="896" spans="4:5" ht="15.75" customHeight="1" x14ac:dyDescent="0.3">
      <c r="D896" s="77"/>
      <c r="E896" s="90"/>
    </row>
    <row r="897" spans="4:5" ht="15.75" customHeight="1" x14ac:dyDescent="0.3">
      <c r="D897" s="77"/>
      <c r="E897" s="90"/>
    </row>
    <row r="898" spans="4:5" ht="15.75" customHeight="1" x14ac:dyDescent="0.3">
      <c r="D898" s="77"/>
      <c r="E898" s="90"/>
    </row>
    <row r="899" spans="4:5" ht="15.75" customHeight="1" x14ac:dyDescent="0.3">
      <c r="D899" s="77"/>
      <c r="E899" s="90"/>
    </row>
    <row r="900" spans="4:5" ht="15.75" customHeight="1" x14ac:dyDescent="0.3">
      <c r="D900" s="77"/>
      <c r="E900" s="90"/>
    </row>
    <row r="901" spans="4:5" ht="15.75" customHeight="1" x14ac:dyDescent="0.3">
      <c r="D901" s="77"/>
      <c r="E901" s="90"/>
    </row>
    <row r="902" spans="4:5" ht="15.75" customHeight="1" x14ac:dyDescent="0.3">
      <c r="D902" s="77"/>
      <c r="E902" s="90"/>
    </row>
    <row r="903" spans="4:5" ht="15.75" customHeight="1" x14ac:dyDescent="0.3">
      <c r="D903" s="77"/>
      <c r="E903" s="90"/>
    </row>
    <row r="904" spans="4:5" ht="15.75" customHeight="1" x14ac:dyDescent="0.3">
      <c r="D904" s="77"/>
      <c r="E904" s="90"/>
    </row>
    <row r="905" spans="4:5" ht="15.75" customHeight="1" x14ac:dyDescent="0.3">
      <c r="D905" s="77"/>
      <c r="E905" s="90"/>
    </row>
    <row r="906" spans="4:5" ht="15.75" customHeight="1" x14ac:dyDescent="0.3">
      <c r="D906" s="77"/>
      <c r="E906" s="90"/>
    </row>
    <row r="907" spans="4:5" ht="15.75" customHeight="1" x14ac:dyDescent="0.3">
      <c r="D907" s="77"/>
      <c r="E907" s="90"/>
    </row>
    <row r="908" spans="4:5" ht="15.75" customHeight="1" x14ac:dyDescent="0.3">
      <c r="D908" s="77"/>
      <c r="E908" s="90"/>
    </row>
    <row r="909" spans="4:5" ht="15.75" customHeight="1" x14ac:dyDescent="0.3">
      <c r="D909" s="77"/>
      <c r="E909" s="90"/>
    </row>
    <row r="910" spans="4:5" ht="15.75" customHeight="1" x14ac:dyDescent="0.3">
      <c r="D910" s="77"/>
      <c r="E910" s="90"/>
    </row>
    <row r="911" spans="4:5" ht="15.75" customHeight="1" x14ac:dyDescent="0.3">
      <c r="D911" s="77"/>
      <c r="E911" s="90"/>
    </row>
    <row r="912" spans="4:5" ht="15.75" customHeight="1" x14ac:dyDescent="0.3">
      <c r="D912" s="77"/>
      <c r="E912" s="90"/>
    </row>
    <row r="913" spans="4:5" ht="15.75" customHeight="1" x14ac:dyDescent="0.3">
      <c r="D913" s="77"/>
      <c r="E913" s="90"/>
    </row>
    <row r="914" spans="4:5" ht="15.75" customHeight="1" x14ac:dyDescent="0.3">
      <c r="D914" s="77"/>
      <c r="E914" s="90"/>
    </row>
    <row r="915" spans="4:5" ht="15.75" customHeight="1" x14ac:dyDescent="0.3">
      <c r="D915" s="77"/>
      <c r="E915" s="90"/>
    </row>
    <row r="916" spans="4:5" ht="15.75" customHeight="1" x14ac:dyDescent="0.3">
      <c r="D916" s="77"/>
      <c r="E916" s="90"/>
    </row>
    <row r="917" spans="4:5" ht="15.75" customHeight="1" x14ac:dyDescent="0.3">
      <c r="D917" s="77"/>
      <c r="E917" s="90"/>
    </row>
    <row r="918" spans="4:5" ht="15.75" customHeight="1" x14ac:dyDescent="0.3">
      <c r="D918" s="77"/>
      <c r="E918" s="90"/>
    </row>
    <row r="919" spans="4:5" ht="15.75" customHeight="1" x14ac:dyDescent="0.3">
      <c r="D919" s="77"/>
      <c r="E919" s="90"/>
    </row>
    <row r="920" spans="4:5" ht="15.75" customHeight="1" x14ac:dyDescent="0.3">
      <c r="D920" s="77"/>
      <c r="E920" s="90"/>
    </row>
    <row r="921" spans="4:5" ht="15.75" customHeight="1" x14ac:dyDescent="0.3">
      <c r="D921" s="77"/>
      <c r="E921" s="90"/>
    </row>
    <row r="922" spans="4:5" ht="15.75" customHeight="1" x14ac:dyDescent="0.3">
      <c r="D922" s="77"/>
      <c r="E922" s="90"/>
    </row>
    <row r="923" spans="4:5" ht="15.75" customHeight="1" x14ac:dyDescent="0.3">
      <c r="D923" s="77"/>
      <c r="E923" s="90"/>
    </row>
    <row r="924" spans="4:5" ht="15.75" customHeight="1" x14ac:dyDescent="0.3">
      <c r="D924" s="77"/>
      <c r="E924" s="90"/>
    </row>
    <row r="925" spans="4:5" ht="15.75" customHeight="1" x14ac:dyDescent="0.3">
      <c r="D925" s="77"/>
      <c r="E925" s="90"/>
    </row>
    <row r="926" spans="4:5" ht="15.75" customHeight="1" x14ac:dyDescent="0.3">
      <c r="D926" s="77"/>
      <c r="E926" s="90"/>
    </row>
    <row r="927" spans="4:5" ht="15.75" customHeight="1" x14ac:dyDescent="0.3">
      <c r="D927" s="77"/>
      <c r="E927" s="90"/>
    </row>
    <row r="928" spans="4:5" ht="15.75" customHeight="1" x14ac:dyDescent="0.3">
      <c r="D928" s="77"/>
      <c r="E928" s="90"/>
    </row>
    <row r="929" spans="4:5" ht="15.75" customHeight="1" x14ac:dyDescent="0.3">
      <c r="D929" s="77"/>
      <c r="E929" s="90"/>
    </row>
    <row r="930" spans="4:5" ht="15.75" customHeight="1" x14ac:dyDescent="0.3">
      <c r="D930" s="77"/>
      <c r="E930" s="90"/>
    </row>
    <row r="931" spans="4:5" ht="15.75" customHeight="1" x14ac:dyDescent="0.3">
      <c r="D931" s="77"/>
      <c r="E931" s="90"/>
    </row>
    <row r="932" spans="4:5" ht="15.75" customHeight="1" x14ac:dyDescent="0.3">
      <c r="D932" s="77"/>
      <c r="E932" s="90"/>
    </row>
    <row r="933" spans="4:5" ht="15.75" customHeight="1" x14ac:dyDescent="0.3">
      <c r="D933" s="77"/>
      <c r="E933" s="90"/>
    </row>
    <row r="934" spans="4:5" ht="15.75" customHeight="1" x14ac:dyDescent="0.3">
      <c r="D934" s="77"/>
      <c r="E934" s="90"/>
    </row>
    <row r="935" spans="4:5" ht="15.75" customHeight="1" x14ac:dyDescent="0.3">
      <c r="D935" s="77"/>
      <c r="E935" s="90"/>
    </row>
    <row r="936" spans="4:5" ht="15.75" customHeight="1" x14ac:dyDescent="0.3">
      <c r="D936" s="77"/>
      <c r="E936" s="90"/>
    </row>
    <row r="937" spans="4:5" ht="15.75" customHeight="1" x14ac:dyDescent="0.3">
      <c r="D937" s="77"/>
      <c r="E937" s="90"/>
    </row>
    <row r="938" spans="4:5" ht="15.75" customHeight="1" x14ac:dyDescent="0.3">
      <c r="D938" s="77"/>
      <c r="E938" s="90"/>
    </row>
    <row r="939" spans="4:5" ht="15.75" customHeight="1" x14ac:dyDescent="0.3">
      <c r="D939" s="77"/>
      <c r="E939" s="90"/>
    </row>
    <row r="940" spans="4:5" ht="15.75" customHeight="1" x14ac:dyDescent="0.3">
      <c r="D940" s="77"/>
      <c r="E940" s="90"/>
    </row>
    <row r="941" spans="4:5" ht="15.75" customHeight="1" x14ac:dyDescent="0.3">
      <c r="D941" s="77"/>
      <c r="E941" s="90"/>
    </row>
    <row r="942" spans="4:5" ht="15.75" customHeight="1" x14ac:dyDescent="0.3">
      <c r="D942" s="77"/>
      <c r="E942" s="90"/>
    </row>
    <row r="943" spans="4:5" ht="15.75" customHeight="1" x14ac:dyDescent="0.3">
      <c r="D943" s="77"/>
      <c r="E943" s="90"/>
    </row>
    <row r="944" spans="4:5" ht="15.75" customHeight="1" x14ac:dyDescent="0.3">
      <c r="D944" s="77"/>
      <c r="E944" s="90"/>
    </row>
    <row r="945" spans="4:5" ht="15.75" customHeight="1" x14ac:dyDescent="0.3">
      <c r="D945" s="77"/>
      <c r="E945" s="90"/>
    </row>
    <row r="946" spans="4:5" ht="15.75" customHeight="1" x14ac:dyDescent="0.3">
      <c r="D946" s="77"/>
      <c r="E946" s="90"/>
    </row>
    <row r="947" spans="4:5" ht="15.75" customHeight="1" x14ac:dyDescent="0.3">
      <c r="D947" s="77"/>
      <c r="E947" s="90"/>
    </row>
    <row r="948" spans="4:5" ht="15.75" customHeight="1" x14ac:dyDescent="0.3">
      <c r="D948" s="77"/>
      <c r="E948" s="90"/>
    </row>
    <row r="949" spans="4:5" ht="15.75" customHeight="1" x14ac:dyDescent="0.3">
      <c r="D949" s="77"/>
      <c r="E949" s="90"/>
    </row>
    <row r="950" spans="4:5" ht="15.75" customHeight="1" x14ac:dyDescent="0.3">
      <c r="D950" s="77"/>
      <c r="E950" s="90"/>
    </row>
    <row r="951" spans="4:5" ht="15.75" customHeight="1" x14ac:dyDescent="0.3">
      <c r="D951" s="77"/>
      <c r="E951" s="90"/>
    </row>
    <row r="952" spans="4:5" ht="15.75" customHeight="1" x14ac:dyDescent="0.3">
      <c r="D952" s="77"/>
      <c r="E952" s="90"/>
    </row>
    <row r="953" spans="4:5" ht="15.75" customHeight="1" x14ac:dyDescent="0.3">
      <c r="D953" s="77"/>
      <c r="E953" s="90"/>
    </row>
    <row r="954" spans="4:5" ht="15.75" customHeight="1" x14ac:dyDescent="0.3">
      <c r="D954" s="77"/>
      <c r="E954" s="90"/>
    </row>
    <row r="955" spans="4:5" ht="15.75" customHeight="1" x14ac:dyDescent="0.3">
      <c r="D955" s="77"/>
      <c r="E955" s="90"/>
    </row>
    <row r="956" spans="4:5" ht="15.75" customHeight="1" x14ac:dyDescent="0.3">
      <c r="D956" s="77"/>
      <c r="E956" s="90"/>
    </row>
    <row r="957" spans="4:5" ht="15.75" customHeight="1" x14ac:dyDescent="0.3">
      <c r="D957" s="77"/>
      <c r="E957" s="90"/>
    </row>
    <row r="958" spans="4:5" ht="15.75" customHeight="1" x14ac:dyDescent="0.3">
      <c r="D958" s="77"/>
      <c r="E958" s="90"/>
    </row>
    <row r="959" spans="4:5" ht="15.75" customHeight="1" x14ac:dyDescent="0.3">
      <c r="D959" s="77"/>
      <c r="E959" s="90"/>
    </row>
    <row r="960" spans="4:5" ht="15.75" customHeight="1" x14ac:dyDescent="0.3">
      <c r="D960" s="77"/>
      <c r="E960" s="90"/>
    </row>
    <row r="961" spans="4:5" ht="15.75" customHeight="1" x14ac:dyDescent="0.3">
      <c r="D961" s="77"/>
      <c r="E961" s="90"/>
    </row>
    <row r="962" spans="4:5" ht="15.75" customHeight="1" x14ac:dyDescent="0.3">
      <c r="D962" s="77"/>
      <c r="E962" s="90"/>
    </row>
    <row r="963" spans="4:5" ht="15.75" customHeight="1" x14ac:dyDescent="0.3">
      <c r="D963" s="77"/>
      <c r="E963" s="90"/>
    </row>
    <row r="964" spans="4:5" ht="15.75" customHeight="1" x14ac:dyDescent="0.3">
      <c r="D964" s="77"/>
      <c r="E964" s="90"/>
    </row>
    <row r="965" spans="4:5" ht="15.75" customHeight="1" x14ac:dyDescent="0.3">
      <c r="D965" s="77"/>
      <c r="E965" s="90"/>
    </row>
    <row r="966" spans="4:5" ht="15.75" customHeight="1" x14ac:dyDescent="0.3">
      <c r="D966" s="77"/>
      <c r="E966" s="90"/>
    </row>
    <row r="967" spans="4:5" ht="15.75" customHeight="1" x14ac:dyDescent="0.3">
      <c r="D967" s="77"/>
      <c r="E967" s="90"/>
    </row>
    <row r="968" spans="4:5" ht="15.75" customHeight="1" x14ac:dyDescent="0.3">
      <c r="D968" s="77"/>
      <c r="E968" s="90"/>
    </row>
    <row r="969" spans="4:5" ht="15.75" customHeight="1" x14ac:dyDescent="0.3">
      <c r="D969" s="77"/>
      <c r="E969" s="90"/>
    </row>
    <row r="970" spans="4:5" ht="15.75" customHeight="1" x14ac:dyDescent="0.3">
      <c r="D970" s="77"/>
      <c r="E970" s="90"/>
    </row>
    <row r="971" spans="4:5" ht="15.75" customHeight="1" x14ac:dyDescent="0.3">
      <c r="D971" s="77"/>
      <c r="E971" s="90"/>
    </row>
    <row r="972" spans="4:5" ht="15.75" customHeight="1" x14ac:dyDescent="0.3">
      <c r="D972" s="77"/>
      <c r="E972" s="90"/>
    </row>
    <row r="973" spans="4:5" ht="15.75" customHeight="1" x14ac:dyDescent="0.3">
      <c r="D973" s="77"/>
      <c r="E973" s="90"/>
    </row>
    <row r="974" spans="4:5" ht="15.75" customHeight="1" x14ac:dyDescent="0.3">
      <c r="D974" s="77"/>
      <c r="E974" s="90"/>
    </row>
    <row r="975" spans="4:5" ht="15.75" customHeight="1" x14ac:dyDescent="0.3">
      <c r="D975" s="77"/>
      <c r="E975" s="90"/>
    </row>
    <row r="976" spans="4:5" ht="15.75" customHeight="1" x14ac:dyDescent="0.3">
      <c r="D976" s="77"/>
      <c r="E976" s="90"/>
    </row>
    <row r="977" spans="4:5" ht="15.75" customHeight="1" x14ac:dyDescent="0.3">
      <c r="D977" s="77"/>
      <c r="E977" s="90"/>
    </row>
    <row r="978" spans="4:5" ht="15.75" customHeight="1" x14ac:dyDescent="0.3">
      <c r="D978" s="77"/>
      <c r="E978" s="90"/>
    </row>
    <row r="979" spans="4:5" ht="15.75" customHeight="1" x14ac:dyDescent="0.3">
      <c r="D979" s="77"/>
      <c r="E979" s="90"/>
    </row>
    <row r="980" spans="4:5" ht="15.75" customHeight="1" x14ac:dyDescent="0.3">
      <c r="D980" s="77"/>
      <c r="E980" s="90"/>
    </row>
    <row r="981" spans="4:5" ht="15.75" customHeight="1" x14ac:dyDescent="0.3">
      <c r="D981" s="77"/>
      <c r="E981" s="90"/>
    </row>
    <row r="982" spans="4:5" ht="15.75" customHeight="1" x14ac:dyDescent="0.3">
      <c r="D982" s="77"/>
      <c r="E982" s="90"/>
    </row>
    <row r="983" spans="4:5" ht="15.75" customHeight="1" x14ac:dyDescent="0.3">
      <c r="D983" s="77"/>
      <c r="E983" s="90"/>
    </row>
    <row r="984" spans="4:5" ht="15.75" customHeight="1" x14ac:dyDescent="0.3">
      <c r="D984" s="77"/>
      <c r="E984" s="90"/>
    </row>
    <row r="985" spans="4:5" ht="15.75" customHeight="1" x14ac:dyDescent="0.3">
      <c r="D985" s="77"/>
      <c r="E985" s="90"/>
    </row>
    <row r="986" spans="4:5" ht="15.75" customHeight="1" x14ac:dyDescent="0.3">
      <c r="D986" s="77"/>
      <c r="E986" s="90"/>
    </row>
    <row r="987" spans="4:5" ht="15.75" customHeight="1" x14ac:dyDescent="0.3">
      <c r="D987" s="77"/>
      <c r="E987" s="90"/>
    </row>
    <row r="988" spans="4:5" ht="15.75" customHeight="1" x14ac:dyDescent="0.3">
      <c r="D988" s="77"/>
      <c r="E988" s="90"/>
    </row>
    <row r="989" spans="4:5" ht="15.75" customHeight="1" x14ac:dyDescent="0.3">
      <c r="D989" s="77"/>
      <c r="E989" s="90"/>
    </row>
    <row r="990" spans="4:5" ht="15.75" customHeight="1" x14ac:dyDescent="0.3">
      <c r="D990" s="77"/>
      <c r="E990" s="90"/>
    </row>
    <row r="991" spans="4:5" ht="15.75" customHeight="1" x14ac:dyDescent="0.3">
      <c r="D991" s="77"/>
      <c r="E991" s="90"/>
    </row>
    <row r="992" spans="4:5" ht="15.75" customHeight="1" x14ac:dyDescent="0.3">
      <c r="D992" s="77"/>
      <c r="E992" s="90"/>
    </row>
    <row r="993" spans="4:5" ht="15.75" customHeight="1" x14ac:dyDescent="0.3">
      <c r="D993" s="77"/>
      <c r="E993" s="90"/>
    </row>
    <row r="994" spans="4:5" ht="15.75" customHeight="1" x14ac:dyDescent="0.3">
      <c r="D994" s="77"/>
      <c r="E994" s="90"/>
    </row>
    <row r="995" spans="4:5" ht="15.75" customHeight="1" x14ac:dyDescent="0.3">
      <c r="D995" s="77"/>
      <c r="E995" s="90"/>
    </row>
    <row r="996" spans="4:5" ht="15.75" customHeight="1" x14ac:dyDescent="0.3">
      <c r="D996" s="77"/>
      <c r="E996" s="90"/>
    </row>
    <row r="997" spans="4:5" ht="15.75" customHeight="1" x14ac:dyDescent="0.3">
      <c r="D997" s="77"/>
      <c r="E997" s="90"/>
    </row>
    <row r="998" spans="4:5" ht="15.75" customHeight="1" x14ac:dyDescent="0.3">
      <c r="D998" s="77"/>
      <c r="E998" s="90"/>
    </row>
    <row r="999" spans="4:5" ht="15.75" customHeight="1" x14ac:dyDescent="0.3">
      <c r="D999" s="77"/>
      <c r="E999" s="90"/>
    </row>
    <row r="1000" spans="4:5" ht="15.75" customHeight="1" x14ac:dyDescent="0.3">
      <c r="D1000" s="77"/>
      <c r="E1000" s="90"/>
    </row>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8B6F00"/>
  </sheetPr>
  <dimension ref="A1:E1000"/>
  <sheetViews>
    <sheetView workbookViewId="0"/>
  </sheetViews>
  <sheetFormatPr defaultColWidth="14.453125" defaultRowHeight="15" customHeight="1" x14ac:dyDescent="0.3"/>
  <cols>
    <col min="1" max="1" width="10.7265625" style="7" customWidth="1"/>
    <col min="2" max="2" width="10" style="7" customWidth="1"/>
    <col min="3" max="3" width="9" style="7" customWidth="1"/>
    <col min="4" max="4" width="7.81640625" style="7" customWidth="1"/>
    <col min="5" max="26" width="8.7265625" style="7" customWidth="1"/>
    <col min="27" max="27" width="14.453125" style="7" customWidth="1"/>
    <col min="28" max="16384" width="14.453125" style="7"/>
  </cols>
  <sheetData>
    <row r="1" spans="1:5" ht="14" customHeight="1" x14ac:dyDescent="0.3">
      <c r="A1" s="7" t="s">
        <v>430</v>
      </c>
      <c r="B1" s="7" t="s">
        <v>431</v>
      </c>
      <c r="C1" s="7" t="s">
        <v>480</v>
      </c>
      <c r="D1" s="77" t="s">
        <v>481</v>
      </c>
      <c r="E1" s="90" t="s">
        <v>486</v>
      </c>
    </row>
    <row r="2" spans="1:5" ht="14" customHeight="1" x14ac:dyDescent="0.3">
      <c r="A2" s="80">
        <v>44369</v>
      </c>
      <c r="B2" s="7">
        <v>49.919998</v>
      </c>
      <c r="C2" s="7">
        <v>3082900</v>
      </c>
      <c r="D2" s="78">
        <f t="shared" ref="D2:D65" si="0">B2/B3-1</f>
        <v>4.0072142682467948E-4</v>
      </c>
      <c r="E2" s="90">
        <f t="shared" ref="E2:E65" si="1">E3*(1+D2)</f>
        <v>121.5283663091023</v>
      </c>
    </row>
    <row r="3" spans="1:5" ht="14" customHeight="1" x14ac:dyDescent="0.3">
      <c r="A3" s="80">
        <v>44368</v>
      </c>
      <c r="B3" s="7">
        <v>49.900002000000001</v>
      </c>
      <c r="C3" s="7">
        <v>1348800</v>
      </c>
      <c r="D3" s="78">
        <f t="shared" si="0"/>
        <v>1.4021601585482601E-2</v>
      </c>
      <c r="E3" s="90">
        <f t="shared" si="1"/>
        <v>121.47968679567931</v>
      </c>
    </row>
    <row r="4" spans="1:5" ht="14" customHeight="1" x14ac:dyDescent="0.3">
      <c r="A4" s="80">
        <v>44365</v>
      </c>
      <c r="B4" s="7">
        <v>49.209999000000003</v>
      </c>
      <c r="C4" s="7">
        <v>2911800</v>
      </c>
      <c r="D4" s="78">
        <f t="shared" si="0"/>
        <v>-2.050165125391501E-2</v>
      </c>
      <c r="E4" s="90">
        <f t="shared" si="1"/>
        <v>119.79990032336457</v>
      </c>
    </row>
    <row r="5" spans="1:5" ht="14" customHeight="1" x14ac:dyDescent="0.3">
      <c r="A5" s="80">
        <v>44364</v>
      </c>
      <c r="B5" s="7">
        <v>50.240001999999997</v>
      </c>
      <c r="C5" s="7">
        <v>6902300</v>
      </c>
      <c r="D5" s="78">
        <f t="shared" si="0"/>
        <v>-7.7029230159407769E-3</v>
      </c>
      <c r="E5" s="90">
        <f t="shared" si="1"/>
        <v>122.30740406732453</v>
      </c>
    </row>
    <row r="6" spans="1:5" ht="14" customHeight="1" x14ac:dyDescent="0.3">
      <c r="A6" s="80">
        <v>44363</v>
      </c>
      <c r="B6" s="7">
        <v>50.630001</v>
      </c>
      <c r="C6" s="7">
        <v>4458500</v>
      </c>
      <c r="D6" s="78">
        <f t="shared" si="0"/>
        <v>-1.0359636434714603E-2</v>
      </c>
      <c r="E6" s="90">
        <f t="shared" si="1"/>
        <v>123.25684203269032</v>
      </c>
    </row>
    <row r="7" spans="1:5" ht="14" customHeight="1" x14ac:dyDescent="0.3">
      <c r="A7" s="80">
        <v>44362</v>
      </c>
      <c r="B7" s="7">
        <v>51.16</v>
      </c>
      <c r="C7" s="7">
        <v>1510000</v>
      </c>
      <c r="D7" s="78">
        <f t="shared" si="0"/>
        <v>9.7826255178512511E-4</v>
      </c>
      <c r="E7" s="90">
        <f t="shared" si="1"/>
        <v>124.54710475696882</v>
      </c>
    </row>
    <row r="8" spans="1:5" ht="14" customHeight="1" x14ac:dyDescent="0.3">
      <c r="A8" s="80">
        <v>44361</v>
      </c>
      <c r="B8" s="7">
        <v>51.110000999999997</v>
      </c>
      <c r="C8" s="7">
        <v>3047700</v>
      </c>
      <c r="D8" s="78">
        <f t="shared" si="0"/>
        <v>2.1568823529412029E-3</v>
      </c>
      <c r="E8" s="90">
        <f t="shared" si="1"/>
        <v>124.42538406324826</v>
      </c>
    </row>
    <row r="9" spans="1:5" ht="14" customHeight="1" x14ac:dyDescent="0.3">
      <c r="A9" s="80">
        <v>44358</v>
      </c>
      <c r="B9" s="7">
        <v>51</v>
      </c>
      <c r="C9" s="7">
        <v>4649900</v>
      </c>
      <c r="D9" s="78">
        <f t="shared" si="0"/>
        <v>4.5302343903879105E-3</v>
      </c>
      <c r="E9" s="90">
        <f t="shared" si="1"/>
        <v>124.15759074678283</v>
      </c>
    </row>
    <row r="10" spans="1:5" ht="14" customHeight="1" x14ac:dyDescent="0.3">
      <c r="A10" s="80">
        <v>44357</v>
      </c>
      <c r="B10" s="7">
        <v>50.77</v>
      </c>
      <c r="C10" s="7">
        <v>3779300</v>
      </c>
      <c r="D10" s="78">
        <f t="shared" si="0"/>
        <v>-5.1181197384864152E-4</v>
      </c>
      <c r="E10" s="90">
        <f t="shared" si="1"/>
        <v>123.59766435714049</v>
      </c>
    </row>
    <row r="11" spans="1:5" ht="14" customHeight="1" x14ac:dyDescent="0.3">
      <c r="A11" s="80">
        <v>44356</v>
      </c>
      <c r="B11" s="7">
        <v>50.795997999999997</v>
      </c>
      <c r="C11" s="7">
        <v>4077000</v>
      </c>
      <c r="D11" s="78">
        <f t="shared" si="0"/>
        <v>-1.7519650675276166E-3</v>
      </c>
      <c r="E11" s="90">
        <f t="shared" si="1"/>
        <v>123.66095551487057</v>
      </c>
    </row>
    <row r="12" spans="1:5" ht="14" customHeight="1" x14ac:dyDescent="0.3">
      <c r="A12" s="80">
        <v>44355</v>
      </c>
      <c r="B12" s="7">
        <v>50.885147000000003</v>
      </c>
      <c r="C12" s="7">
        <v>1811400</v>
      </c>
      <c r="D12" s="78">
        <f t="shared" si="0"/>
        <v>-1.3608222569289063E-3</v>
      </c>
      <c r="E12" s="90">
        <f t="shared" si="1"/>
        <v>123.87798541795853</v>
      </c>
    </row>
    <row r="13" spans="1:5" ht="14" customHeight="1" x14ac:dyDescent="0.3">
      <c r="A13" s="80">
        <v>44354</v>
      </c>
      <c r="B13" s="7">
        <v>50.954487</v>
      </c>
      <c r="C13" s="7">
        <v>29296200</v>
      </c>
      <c r="D13" s="78">
        <f t="shared" si="0"/>
        <v>6.2597669695751978E-3</v>
      </c>
      <c r="E13" s="90">
        <f t="shared" si="1"/>
        <v>124.04679105212287</v>
      </c>
    </row>
    <row r="14" spans="1:5" ht="14" customHeight="1" x14ac:dyDescent="0.3">
      <c r="A14" s="80">
        <v>44351</v>
      </c>
      <c r="B14" s="7">
        <v>50.637507999999997</v>
      </c>
      <c r="C14" s="7">
        <v>2005100</v>
      </c>
      <c r="D14" s="78">
        <f t="shared" si="0"/>
        <v>6.8938038444517069E-3</v>
      </c>
      <c r="E14" s="90">
        <f t="shared" si="1"/>
        <v>123.27511754315573</v>
      </c>
    </row>
    <row r="15" spans="1:5" ht="14" customHeight="1" x14ac:dyDescent="0.3">
      <c r="A15" s="80">
        <v>44350</v>
      </c>
      <c r="B15" s="7">
        <v>50.290813</v>
      </c>
      <c r="C15" s="7">
        <v>3166900</v>
      </c>
      <c r="D15" s="78">
        <f t="shared" si="0"/>
        <v>-6.8466046946858983E-3</v>
      </c>
      <c r="E15" s="90">
        <f t="shared" si="1"/>
        <v>122.43110154464679</v>
      </c>
    </row>
    <row r="16" spans="1:5" ht="14" customHeight="1" x14ac:dyDescent="0.3">
      <c r="A16" s="80">
        <v>44349</v>
      </c>
      <c r="B16" s="7">
        <v>50.637507999999997</v>
      </c>
      <c r="C16" s="7">
        <v>4886400</v>
      </c>
      <c r="D16" s="78">
        <f t="shared" si="0"/>
        <v>9.7900722744781454E-4</v>
      </c>
      <c r="E16" s="90">
        <f t="shared" si="1"/>
        <v>123.27511754315572</v>
      </c>
    </row>
    <row r="17" spans="1:5" ht="14" customHeight="1" x14ac:dyDescent="0.3">
      <c r="A17" s="80">
        <v>44348</v>
      </c>
      <c r="B17" s="7">
        <v>50.587981999999997</v>
      </c>
      <c r="C17" s="7">
        <v>6218000</v>
      </c>
      <c r="D17" s="78">
        <f t="shared" si="0"/>
        <v>6.9005995009641108E-3</v>
      </c>
      <c r="E17" s="90">
        <f t="shared" si="1"/>
        <v>123.15454835022777</v>
      </c>
    </row>
    <row r="18" spans="1:5" ht="14" customHeight="1" x14ac:dyDescent="0.3">
      <c r="A18" s="80">
        <v>44344</v>
      </c>
      <c r="B18" s="7">
        <v>50.241287</v>
      </c>
      <c r="C18" s="7">
        <v>3109000</v>
      </c>
      <c r="D18" s="78">
        <f t="shared" si="0"/>
        <v>3.9589018050034674E-3</v>
      </c>
      <c r="E18" s="90">
        <f t="shared" si="1"/>
        <v>122.31053235171885</v>
      </c>
    </row>
    <row r="19" spans="1:5" ht="14" customHeight="1" x14ac:dyDescent="0.3">
      <c r="A19" s="80">
        <v>44343</v>
      </c>
      <c r="B19" s="7">
        <v>50.043171000000001</v>
      </c>
      <c r="C19" s="7">
        <v>3660600</v>
      </c>
      <c r="D19" s="78">
        <f t="shared" si="0"/>
        <v>1.9833367755139886E-3</v>
      </c>
      <c r="E19" s="90">
        <f t="shared" si="1"/>
        <v>121.82822636645631</v>
      </c>
    </row>
    <row r="20" spans="1:5" ht="14" customHeight="1" x14ac:dyDescent="0.3">
      <c r="A20" s="80">
        <v>44342</v>
      </c>
      <c r="B20" s="7">
        <v>49.944114999999996</v>
      </c>
      <c r="C20" s="7">
        <v>6261300</v>
      </c>
      <c r="D20" s="78">
        <f t="shared" si="0"/>
        <v>-5.5227172344644027E-3</v>
      </c>
      <c r="E20" s="90">
        <f t="shared" si="1"/>
        <v>121.58707824275017</v>
      </c>
    </row>
    <row r="21" spans="1:5" ht="15.75" customHeight="1" x14ac:dyDescent="0.3">
      <c r="A21" s="80">
        <v>44341</v>
      </c>
      <c r="B21" s="7">
        <v>50.221474000000001</v>
      </c>
      <c r="C21" s="7">
        <v>8073800</v>
      </c>
      <c r="D21" s="78">
        <f t="shared" si="0"/>
        <v>2.1743671954495003E-3</v>
      </c>
      <c r="E21" s="90">
        <f t="shared" si="1"/>
        <v>122.26229834494502</v>
      </c>
    </row>
    <row r="22" spans="1:5" ht="15.75" customHeight="1" x14ac:dyDescent="0.3">
      <c r="A22" s="80">
        <v>44340</v>
      </c>
      <c r="B22" s="7">
        <v>50.112510999999998</v>
      </c>
      <c r="C22" s="7">
        <v>5627900</v>
      </c>
      <c r="D22" s="78">
        <f t="shared" si="0"/>
        <v>7.9697224366277464E-3</v>
      </c>
      <c r="E22" s="90">
        <f t="shared" si="1"/>
        <v>121.99703200062068</v>
      </c>
    </row>
    <row r="23" spans="1:5" ht="15.75" customHeight="1" x14ac:dyDescent="0.3">
      <c r="A23" s="80">
        <v>44337</v>
      </c>
      <c r="B23" s="7">
        <v>49.716285999999997</v>
      </c>
      <c r="C23" s="7">
        <v>3741200</v>
      </c>
      <c r="D23" s="78">
        <f t="shared" si="0"/>
        <v>1.996423460084662E-3</v>
      </c>
      <c r="E23" s="90">
        <f t="shared" si="1"/>
        <v>121.03243707133353</v>
      </c>
    </row>
    <row r="24" spans="1:5" ht="15.75" customHeight="1" x14ac:dyDescent="0.3">
      <c r="A24" s="80">
        <v>44336</v>
      </c>
      <c r="B24" s="7">
        <v>49.617229000000002</v>
      </c>
      <c r="C24" s="7">
        <v>3693200</v>
      </c>
      <c r="D24" s="78">
        <f t="shared" si="0"/>
        <v>1.6436628530273723E-2</v>
      </c>
      <c r="E24" s="90">
        <f t="shared" si="1"/>
        <v>120.79128651316485</v>
      </c>
    </row>
    <row r="25" spans="1:5" ht="15.75" customHeight="1" x14ac:dyDescent="0.3">
      <c r="A25" s="80">
        <v>44335</v>
      </c>
      <c r="B25" s="7">
        <v>48.814877000000003</v>
      </c>
      <c r="C25" s="7">
        <v>4097300</v>
      </c>
      <c r="D25" s="78">
        <f t="shared" si="0"/>
        <v>-1.2226847355447434E-2</v>
      </c>
      <c r="E25" s="90">
        <f t="shared" si="1"/>
        <v>118.83799060628517</v>
      </c>
    </row>
    <row r="26" spans="1:5" ht="15.75" customHeight="1" x14ac:dyDescent="0.3">
      <c r="A26" s="80">
        <v>44334</v>
      </c>
      <c r="B26" s="7">
        <v>49.419117</v>
      </c>
      <c r="C26" s="7">
        <v>2620600</v>
      </c>
      <c r="D26" s="78">
        <f t="shared" si="0"/>
        <v>-6.0094441460323278E-4</v>
      </c>
      <c r="E26" s="90">
        <f t="shared" si="1"/>
        <v>120.30899026575254</v>
      </c>
    </row>
    <row r="27" spans="1:5" ht="15.75" customHeight="1" x14ac:dyDescent="0.3">
      <c r="A27" s="80">
        <v>44333</v>
      </c>
      <c r="B27" s="7">
        <v>49.448833</v>
      </c>
      <c r="C27" s="7">
        <v>4261200</v>
      </c>
      <c r="D27" s="78">
        <f t="shared" si="0"/>
        <v>-1.9992978914502579E-3</v>
      </c>
      <c r="E27" s="90">
        <f t="shared" si="1"/>
        <v>120.38133275529432</v>
      </c>
    </row>
    <row r="28" spans="1:5" ht="15.75" customHeight="1" x14ac:dyDescent="0.3">
      <c r="A28" s="80">
        <v>44330</v>
      </c>
      <c r="B28" s="7">
        <v>49.547893999999999</v>
      </c>
      <c r="C28" s="7">
        <v>6104600</v>
      </c>
      <c r="D28" s="78">
        <f t="shared" si="0"/>
        <v>2.1859082592223578E-2</v>
      </c>
      <c r="E28" s="90">
        <f t="shared" si="1"/>
        <v>120.62249305131328</v>
      </c>
    </row>
    <row r="29" spans="1:5" ht="15.75" customHeight="1" x14ac:dyDescent="0.3">
      <c r="A29" s="80">
        <v>44329</v>
      </c>
      <c r="B29" s="7">
        <v>48.487991000000001</v>
      </c>
      <c r="C29" s="7">
        <v>5312900</v>
      </c>
      <c r="D29" s="78">
        <f t="shared" si="0"/>
        <v>1.0737124501541517E-2</v>
      </c>
      <c r="E29" s="90">
        <f t="shared" si="1"/>
        <v>118.04219887669983</v>
      </c>
    </row>
    <row r="30" spans="1:5" ht="15.75" customHeight="1" x14ac:dyDescent="0.3">
      <c r="A30" s="80">
        <v>44328</v>
      </c>
      <c r="B30" s="7">
        <v>47.972900000000003</v>
      </c>
      <c r="C30" s="7">
        <v>4413600</v>
      </c>
      <c r="D30" s="78">
        <f t="shared" si="0"/>
        <v>-1.1229054760789503E-2</v>
      </c>
      <c r="E30" s="90">
        <f t="shared" si="1"/>
        <v>116.78822912032039</v>
      </c>
    </row>
    <row r="31" spans="1:5" ht="15.75" customHeight="1" x14ac:dyDescent="0.3">
      <c r="A31" s="80">
        <v>44327</v>
      </c>
      <c r="B31" s="7">
        <v>48.517707999999999</v>
      </c>
      <c r="C31" s="7">
        <v>4981300</v>
      </c>
      <c r="D31" s="78">
        <f t="shared" si="0"/>
        <v>-1.1503468916763793E-2</v>
      </c>
      <c r="E31" s="90">
        <f t="shared" si="1"/>
        <v>118.11454380070417</v>
      </c>
    </row>
    <row r="32" spans="1:5" ht="15.75" customHeight="1" x14ac:dyDescent="0.3">
      <c r="A32" s="80">
        <v>44326</v>
      </c>
      <c r="B32" s="7">
        <v>49.082324999999997</v>
      </c>
      <c r="C32" s="7">
        <v>4445400</v>
      </c>
      <c r="D32" s="78">
        <f t="shared" si="0"/>
        <v>-1.0780610098157783E-2</v>
      </c>
      <c r="E32" s="90">
        <f t="shared" si="1"/>
        <v>119.48908275001155</v>
      </c>
    </row>
    <row r="33" spans="1:5" ht="15.75" customHeight="1" x14ac:dyDescent="0.3">
      <c r="A33" s="80">
        <v>44323</v>
      </c>
      <c r="B33" s="7">
        <v>49.617229000000002</v>
      </c>
      <c r="C33" s="7">
        <v>3953800</v>
      </c>
      <c r="D33" s="78">
        <f t="shared" si="0"/>
        <v>1.4789221191266799E-2</v>
      </c>
      <c r="E33" s="90">
        <f t="shared" si="1"/>
        <v>120.79128651316485</v>
      </c>
    </row>
    <row r="34" spans="1:5" ht="15.75" customHeight="1" x14ac:dyDescent="0.3">
      <c r="A34" s="80">
        <v>44322</v>
      </c>
      <c r="B34" s="7">
        <v>48.894123</v>
      </c>
      <c r="C34" s="7">
        <v>2863900</v>
      </c>
      <c r="D34" s="78">
        <f t="shared" si="0"/>
        <v>8.9943778637913141E-3</v>
      </c>
      <c r="E34" s="90">
        <f t="shared" si="1"/>
        <v>119.03091202660517</v>
      </c>
    </row>
    <row r="35" spans="1:5" ht="15.75" customHeight="1" x14ac:dyDescent="0.3">
      <c r="A35" s="80">
        <v>44321</v>
      </c>
      <c r="B35" s="7">
        <v>48.458271000000003</v>
      </c>
      <c r="C35" s="7">
        <v>1676800</v>
      </c>
      <c r="D35" s="78">
        <f t="shared" si="0"/>
        <v>1.4096061510908475E-2</v>
      </c>
      <c r="E35" s="90">
        <f t="shared" si="1"/>
        <v>117.96984664930777</v>
      </c>
    </row>
    <row r="36" spans="1:5" ht="15.75" customHeight="1" x14ac:dyDescent="0.3">
      <c r="A36" s="80">
        <v>44320</v>
      </c>
      <c r="B36" s="7">
        <v>47.784694999999999</v>
      </c>
      <c r="C36" s="7">
        <v>5185700</v>
      </c>
      <c r="D36" s="78">
        <f t="shared" si="0"/>
        <v>-1.8314947652956604E-2</v>
      </c>
      <c r="E36" s="90">
        <f t="shared" si="1"/>
        <v>116.33005109352629</v>
      </c>
    </row>
    <row r="37" spans="1:5" ht="15.75" customHeight="1" x14ac:dyDescent="0.3">
      <c r="A37" s="80">
        <v>44319</v>
      </c>
      <c r="B37" s="7">
        <v>48.676197000000002</v>
      </c>
      <c r="C37" s="7">
        <v>2219700</v>
      </c>
      <c r="D37" s="78">
        <f t="shared" si="0"/>
        <v>1.1319161985556603E-2</v>
      </c>
      <c r="E37" s="90">
        <f t="shared" si="1"/>
        <v>118.50037933795646</v>
      </c>
    </row>
    <row r="38" spans="1:5" ht="15.75" customHeight="1" x14ac:dyDescent="0.3">
      <c r="A38" s="80">
        <v>44316</v>
      </c>
      <c r="B38" s="7">
        <v>48.131390000000003</v>
      </c>
      <c r="C38" s="7">
        <v>3846400</v>
      </c>
      <c r="D38" s="78">
        <f t="shared" si="0"/>
        <v>-1.5200623804203062E-2</v>
      </c>
      <c r="E38" s="90">
        <f t="shared" si="1"/>
        <v>117.17406709203523</v>
      </c>
    </row>
    <row r="39" spans="1:5" ht="15.75" customHeight="1" x14ac:dyDescent="0.3">
      <c r="A39" s="80">
        <v>44315</v>
      </c>
      <c r="B39" s="7">
        <v>48.874310000000001</v>
      </c>
      <c r="C39" s="7">
        <v>2872200</v>
      </c>
      <c r="D39" s="78">
        <f t="shared" si="0"/>
        <v>-1.21462190938737E-3</v>
      </c>
      <c r="E39" s="90">
        <f t="shared" si="1"/>
        <v>118.98267801983131</v>
      </c>
    </row>
    <row r="40" spans="1:5" ht="15.75" customHeight="1" x14ac:dyDescent="0.3">
      <c r="A40" s="80">
        <v>44314</v>
      </c>
      <c r="B40" s="7">
        <v>48.933745999999999</v>
      </c>
      <c r="C40" s="7">
        <v>3909700</v>
      </c>
      <c r="D40" s="78">
        <f t="shared" si="0"/>
        <v>4.0651162198990232E-3</v>
      </c>
      <c r="E40" s="90">
        <f t="shared" si="1"/>
        <v>119.12737273676514</v>
      </c>
    </row>
    <row r="41" spans="1:5" ht="15.75" customHeight="1" x14ac:dyDescent="0.3">
      <c r="A41" s="80">
        <v>44313</v>
      </c>
      <c r="B41" s="7">
        <v>48.73563</v>
      </c>
      <c r="C41" s="7">
        <v>3700100</v>
      </c>
      <c r="D41" s="78">
        <f t="shared" si="0"/>
        <v>4.0664408399559981E-4</v>
      </c>
      <c r="E41" s="90">
        <f t="shared" si="1"/>
        <v>118.6450667515026</v>
      </c>
    </row>
    <row r="42" spans="1:5" ht="15.75" customHeight="1" x14ac:dyDescent="0.3">
      <c r="A42" s="80">
        <v>44312</v>
      </c>
      <c r="B42" s="7">
        <v>48.715820000000001</v>
      </c>
      <c r="C42" s="7">
        <v>4513100</v>
      </c>
      <c r="D42" s="78">
        <f t="shared" si="0"/>
        <v>2.6503359496135026E-3</v>
      </c>
      <c r="E42" s="90">
        <f t="shared" si="1"/>
        <v>118.59684004811646</v>
      </c>
    </row>
    <row r="43" spans="1:5" ht="15.75" customHeight="1" x14ac:dyDescent="0.3">
      <c r="A43" s="80">
        <v>44309</v>
      </c>
      <c r="B43" s="7">
        <v>48.587048000000003</v>
      </c>
      <c r="C43" s="7">
        <v>1704000</v>
      </c>
      <c r="D43" s="78">
        <f t="shared" si="0"/>
        <v>1.1131761594899148E-2</v>
      </c>
      <c r="E43" s="90">
        <f t="shared" si="1"/>
        <v>118.28334943486854</v>
      </c>
    </row>
    <row r="44" spans="1:5" ht="15.75" customHeight="1" x14ac:dyDescent="0.3">
      <c r="A44" s="80">
        <v>44308</v>
      </c>
      <c r="B44" s="7">
        <v>48.052143000000001</v>
      </c>
      <c r="C44" s="7">
        <v>4065700</v>
      </c>
      <c r="D44" s="78">
        <f t="shared" si="0"/>
        <v>-1.4409364732170804E-3</v>
      </c>
      <c r="E44" s="90">
        <f t="shared" si="1"/>
        <v>116.9811432372527</v>
      </c>
    </row>
    <row r="45" spans="1:5" ht="15.75" customHeight="1" x14ac:dyDescent="0.3">
      <c r="A45" s="80">
        <v>44307</v>
      </c>
      <c r="B45" s="7">
        <v>48.121482999999998</v>
      </c>
      <c r="C45" s="7">
        <v>3359000</v>
      </c>
      <c r="D45" s="78">
        <f t="shared" si="0"/>
        <v>1.0819786553032618E-2</v>
      </c>
      <c r="E45" s="90">
        <f t="shared" si="1"/>
        <v>117.14994887141704</v>
      </c>
    </row>
    <row r="46" spans="1:5" ht="15.75" customHeight="1" x14ac:dyDescent="0.3">
      <c r="A46" s="80">
        <v>44306</v>
      </c>
      <c r="B46" s="7">
        <v>47.606392</v>
      </c>
      <c r="C46" s="7">
        <v>5628100</v>
      </c>
      <c r="D46" s="78">
        <f t="shared" si="0"/>
        <v>-1.8181800932936198E-2</v>
      </c>
      <c r="E46" s="90">
        <f t="shared" si="1"/>
        <v>115.8959791150376</v>
      </c>
    </row>
    <row r="47" spans="1:5" ht="15.75" customHeight="1" x14ac:dyDescent="0.3">
      <c r="A47" s="80">
        <v>44305</v>
      </c>
      <c r="B47" s="7">
        <v>48.487991000000001</v>
      </c>
      <c r="C47" s="7">
        <v>4550500</v>
      </c>
      <c r="D47" s="78">
        <f t="shared" si="0"/>
        <v>-2.0419443368002721E-4</v>
      </c>
      <c r="E47" s="90">
        <f t="shared" si="1"/>
        <v>118.04219887669983</v>
      </c>
    </row>
    <row r="48" spans="1:5" ht="15.75" customHeight="1" x14ac:dyDescent="0.3">
      <c r="A48" s="80">
        <v>44302</v>
      </c>
      <c r="B48" s="7">
        <v>48.497894000000002</v>
      </c>
      <c r="C48" s="7">
        <v>3238900</v>
      </c>
      <c r="D48" s="78">
        <f t="shared" si="0"/>
        <v>1.1570153538404959E-2</v>
      </c>
      <c r="E48" s="90">
        <f t="shared" si="1"/>
        <v>118.06630735946779</v>
      </c>
    </row>
    <row r="49" spans="1:5" ht="15.75" customHeight="1" x14ac:dyDescent="0.3">
      <c r="A49" s="80">
        <v>44301</v>
      </c>
      <c r="B49" s="7">
        <v>47.943184000000002</v>
      </c>
      <c r="C49" s="7">
        <v>2834300</v>
      </c>
      <c r="D49" s="78">
        <f t="shared" si="0"/>
        <v>6.8650658351305793E-3</v>
      </c>
      <c r="E49" s="90">
        <f t="shared" si="1"/>
        <v>116.71588663077861</v>
      </c>
    </row>
    <row r="50" spans="1:5" ht="15.75" customHeight="1" x14ac:dyDescent="0.3">
      <c r="A50" s="80">
        <v>44300</v>
      </c>
      <c r="B50" s="7">
        <v>47.616295000000001</v>
      </c>
      <c r="C50" s="7">
        <v>2084200</v>
      </c>
      <c r="D50" s="78">
        <f t="shared" si="0"/>
        <v>-2.0807872472727862E-4</v>
      </c>
      <c r="E50" s="90">
        <f t="shared" si="1"/>
        <v>115.92008759780558</v>
      </c>
    </row>
    <row r="51" spans="1:5" ht="15.75" customHeight="1" x14ac:dyDescent="0.3">
      <c r="A51" s="80">
        <v>44299</v>
      </c>
      <c r="B51" s="7">
        <v>47.626204999999999</v>
      </c>
      <c r="C51" s="7">
        <v>2741000</v>
      </c>
      <c r="D51" s="78">
        <f t="shared" si="0"/>
        <v>7.3329444826908396E-3</v>
      </c>
      <c r="E51" s="90">
        <f t="shared" si="1"/>
        <v>115.94421312181147</v>
      </c>
    </row>
    <row r="52" spans="1:5" ht="15.75" customHeight="1" x14ac:dyDescent="0.3">
      <c r="A52" s="80">
        <v>44298</v>
      </c>
      <c r="B52" s="7">
        <v>47.279507000000002</v>
      </c>
      <c r="C52" s="7">
        <v>3964800</v>
      </c>
      <c r="D52" s="78">
        <f t="shared" si="0"/>
        <v>-4.1727450569919444E-3</v>
      </c>
      <c r="E52" s="90">
        <f t="shared" si="1"/>
        <v>115.10018981991486</v>
      </c>
    </row>
    <row r="53" spans="1:5" ht="15.75" customHeight="1" x14ac:dyDescent="0.3">
      <c r="A53" s="80">
        <v>44295</v>
      </c>
      <c r="B53" s="7">
        <v>47.477618999999997</v>
      </c>
      <c r="C53" s="7">
        <v>1857800</v>
      </c>
      <c r="D53" s="78">
        <f t="shared" si="0"/>
        <v>1.8813227674430166E-3</v>
      </c>
      <c r="E53" s="90">
        <f t="shared" si="1"/>
        <v>115.58248606732714</v>
      </c>
    </row>
    <row r="54" spans="1:5" ht="15.75" customHeight="1" x14ac:dyDescent="0.3">
      <c r="A54" s="80">
        <v>44294</v>
      </c>
      <c r="B54" s="7">
        <v>47.388466000000001</v>
      </c>
      <c r="C54" s="7">
        <v>3420700</v>
      </c>
      <c r="D54" s="78">
        <f t="shared" si="0"/>
        <v>4.1981673669615471E-3</v>
      </c>
      <c r="E54" s="90">
        <f t="shared" si="1"/>
        <v>115.36544642638894</v>
      </c>
    </row>
    <row r="55" spans="1:5" ht="15.75" customHeight="1" x14ac:dyDescent="0.3">
      <c r="A55" s="80">
        <v>44293</v>
      </c>
      <c r="B55" s="7">
        <v>47.190353000000002</v>
      </c>
      <c r="C55" s="7">
        <v>1616000</v>
      </c>
      <c r="D55" s="78">
        <f t="shared" si="0"/>
        <v>2.5252229656564928E-3</v>
      </c>
      <c r="E55" s="90">
        <f t="shared" si="1"/>
        <v>114.8831477445141</v>
      </c>
    </row>
    <row r="56" spans="1:5" ht="15.75" customHeight="1" x14ac:dyDescent="0.3">
      <c r="A56" s="80">
        <v>44292</v>
      </c>
      <c r="B56" s="7">
        <v>47.071486999999998</v>
      </c>
      <c r="C56" s="7">
        <v>2957500</v>
      </c>
      <c r="D56" s="78">
        <f t="shared" si="0"/>
        <v>-1.0206203260425428E-2</v>
      </c>
      <c r="E56" s="90">
        <f t="shared" si="1"/>
        <v>114.5937729174218</v>
      </c>
    </row>
    <row r="57" spans="1:5" ht="15.75" customHeight="1" x14ac:dyDescent="0.3">
      <c r="A57" s="80">
        <v>44291</v>
      </c>
      <c r="B57" s="7">
        <v>47.556862000000002</v>
      </c>
      <c r="C57" s="7">
        <v>3780800</v>
      </c>
      <c r="D57" s="78">
        <f t="shared" si="0"/>
        <v>1.6945578188815924E-2</v>
      </c>
      <c r="E57" s="90">
        <f t="shared" si="1"/>
        <v>115.77540018425945</v>
      </c>
    </row>
    <row r="58" spans="1:5" ht="15.75" customHeight="1" x14ac:dyDescent="0.3">
      <c r="A58" s="80">
        <v>44287</v>
      </c>
      <c r="B58" s="7">
        <v>46.764412</v>
      </c>
      <c r="C58" s="7">
        <v>3291200</v>
      </c>
      <c r="D58" s="78">
        <f t="shared" si="0"/>
        <v>1.6799438230000074E-2</v>
      </c>
      <c r="E58" s="90">
        <f t="shared" si="1"/>
        <v>113.84621032568518</v>
      </c>
    </row>
    <row r="59" spans="1:5" ht="15.75" customHeight="1" x14ac:dyDescent="0.3">
      <c r="A59" s="80">
        <v>44286</v>
      </c>
      <c r="B59" s="7">
        <v>45.991776000000002</v>
      </c>
      <c r="C59" s="7">
        <v>6224800</v>
      </c>
      <c r="D59" s="78">
        <f t="shared" si="0"/>
        <v>-2.1525301750946468E-4</v>
      </c>
      <c r="E59" s="90">
        <f t="shared" si="1"/>
        <v>111.96525690834731</v>
      </c>
    </row>
    <row r="60" spans="1:5" ht="15.75" customHeight="1" x14ac:dyDescent="0.3">
      <c r="A60" s="80">
        <v>44285</v>
      </c>
      <c r="B60" s="7">
        <v>46.001677999999998</v>
      </c>
      <c r="C60" s="7">
        <v>3492300</v>
      </c>
      <c r="D60" s="78">
        <f t="shared" si="0"/>
        <v>2.8070597657745555E-3</v>
      </c>
      <c r="E60" s="90">
        <f t="shared" si="1"/>
        <v>111.9893629566527</v>
      </c>
    </row>
    <row r="61" spans="1:5" ht="15.75" customHeight="1" x14ac:dyDescent="0.3">
      <c r="A61" s="80">
        <v>44284</v>
      </c>
      <c r="B61" s="7">
        <v>45.872909999999997</v>
      </c>
      <c r="C61" s="7">
        <v>2293700</v>
      </c>
      <c r="D61" s="78">
        <f t="shared" si="0"/>
        <v>-3.6574117734551326E-3</v>
      </c>
      <c r="E61" s="90">
        <f t="shared" si="1"/>
        <v>111.67588208125503</v>
      </c>
    </row>
    <row r="62" spans="1:5" ht="15.75" customHeight="1" x14ac:dyDescent="0.3">
      <c r="A62" s="80">
        <v>44281</v>
      </c>
      <c r="B62" s="7">
        <v>46.041302000000002</v>
      </c>
      <c r="C62" s="7">
        <v>4952500</v>
      </c>
      <c r="D62" s="78">
        <f t="shared" si="0"/>
        <v>1.3740462654188157E-2</v>
      </c>
      <c r="E62" s="90">
        <f t="shared" si="1"/>
        <v>112.08582610127527</v>
      </c>
    </row>
    <row r="63" spans="1:5" ht="15.75" customHeight="1" x14ac:dyDescent="0.3">
      <c r="A63" s="80">
        <v>44280</v>
      </c>
      <c r="B63" s="7">
        <v>45.417248000000001</v>
      </c>
      <c r="C63" s="7">
        <v>3796200</v>
      </c>
      <c r="D63" s="78">
        <f t="shared" si="0"/>
        <v>5.2619421598054661E-3</v>
      </c>
      <c r="E63" s="90">
        <f t="shared" si="1"/>
        <v>110.56659000057148</v>
      </c>
    </row>
    <row r="64" spans="1:5" ht="15.75" customHeight="1" x14ac:dyDescent="0.3">
      <c r="A64" s="80">
        <v>44279</v>
      </c>
      <c r="B64" s="7">
        <v>45.179516</v>
      </c>
      <c r="C64" s="7">
        <v>8214800</v>
      </c>
      <c r="D64" s="78">
        <f t="shared" si="0"/>
        <v>-2.187613353849871E-3</v>
      </c>
      <c r="E64" s="90">
        <f t="shared" si="1"/>
        <v>109.98784034638688</v>
      </c>
    </row>
    <row r="65" spans="1:5" ht="15.75" customHeight="1" x14ac:dyDescent="0.3">
      <c r="A65" s="80">
        <v>44278</v>
      </c>
      <c r="B65" s="7">
        <v>45.278568</v>
      </c>
      <c r="C65" s="7">
        <v>4289700</v>
      </c>
      <c r="D65" s="78">
        <f t="shared" si="0"/>
        <v>-1.3169310260031319E-2</v>
      </c>
      <c r="E65" s="90">
        <f t="shared" si="1"/>
        <v>110.22897873224277</v>
      </c>
    </row>
    <row r="66" spans="1:5" ht="15.75" customHeight="1" x14ac:dyDescent="0.3">
      <c r="A66" s="80">
        <v>44277</v>
      </c>
      <c r="B66" s="7">
        <v>45.882812999999999</v>
      </c>
      <c r="C66" s="7">
        <v>6013300</v>
      </c>
      <c r="D66" s="78">
        <f t="shared" ref="D66:D129" si="2">B66/B67-1</f>
        <v>2.5973721191485666E-3</v>
      </c>
      <c r="E66" s="90">
        <f t="shared" ref="E66:E129" si="3">E67*(1+D66)</f>
        <v>111.69999056402295</v>
      </c>
    </row>
    <row r="67" spans="1:5" ht="15.75" customHeight="1" x14ac:dyDescent="0.3">
      <c r="A67" s="80">
        <v>44274</v>
      </c>
      <c r="B67" s="7">
        <v>45.763947000000002</v>
      </c>
      <c r="C67" s="7">
        <v>1835100</v>
      </c>
      <c r="D67" s="78">
        <f t="shared" si="2"/>
        <v>-6.4891074557626993E-4</v>
      </c>
      <c r="E67" s="90">
        <f t="shared" si="3"/>
        <v>111.41061573693068</v>
      </c>
    </row>
    <row r="68" spans="1:5" ht="15.75" customHeight="1" x14ac:dyDescent="0.3">
      <c r="A68" s="80">
        <v>44273</v>
      </c>
      <c r="B68" s="7">
        <v>45.793663000000002</v>
      </c>
      <c r="C68" s="7">
        <v>3631100</v>
      </c>
      <c r="D68" s="78">
        <f t="shared" si="2"/>
        <v>-1.2179506040387422E-2</v>
      </c>
      <c r="E68" s="90">
        <f t="shared" si="3"/>
        <v>111.48295822647246</v>
      </c>
    </row>
    <row r="69" spans="1:5" ht="15.75" customHeight="1" x14ac:dyDescent="0.3">
      <c r="A69" s="80">
        <v>44272</v>
      </c>
      <c r="B69" s="7">
        <v>46.358283999999998</v>
      </c>
      <c r="C69" s="7">
        <v>2332900</v>
      </c>
      <c r="D69" s="78">
        <f t="shared" si="2"/>
        <v>9.7087877690205104E-3</v>
      </c>
      <c r="E69" s="90">
        <f t="shared" si="3"/>
        <v>112.85750691363009</v>
      </c>
    </row>
    <row r="70" spans="1:5" ht="15.75" customHeight="1" x14ac:dyDescent="0.3">
      <c r="A70" s="80">
        <v>44271</v>
      </c>
      <c r="B70" s="7">
        <v>45.912528999999999</v>
      </c>
      <c r="C70" s="7">
        <v>2101600</v>
      </c>
      <c r="D70" s="78">
        <f t="shared" si="2"/>
        <v>-1.7230689243225017E-3</v>
      </c>
      <c r="E70" s="90">
        <f t="shared" si="3"/>
        <v>111.77233305356475</v>
      </c>
    </row>
    <row r="71" spans="1:5" ht="15.75" customHeight="1" x14ac:dyDescent="0.3">
      <c r="A71" s="80">
        <v>44270</v>
      </c>
      <c r="B71" s="7">
        <v>45.991776000000002</v>
      </c>
      <c r="C71" s="7">
        <v>2124800</v>
      </c>
      <c r="D71" s="78">
        <f t="shared" si="2"/>
        <v>-2.5778214620785223E-3</v>
      </c>
      <c r="E71" s="90">
        <f t="shared" si="3"/>
        <v>111.96525690834731</v>
      </c>
    </row>
    <row r="72" spans="1:5" ht="15.75" customHeight="1" x14ac:dyDescent="0.3">
      <c r="A72" s="80">
        <v>44267</v>
      </c>
      <c r="B72" s="7">
        <v>46.110641000000001</v>
      </c>
      <c r="C72" s="7">
        <v>2810900</v>
      </c>
      <c r="D72" s="78">
        <f t="shared" si="2"/>
        <v>-8.5858661916671242E-4</v>
      </c>
      <c r="E72" s="90">
        <f t="shared" si="3"/>
        <v>112.25462930097704</v>
      </c>
    </row>
    <row r="73" spans="1:5" ht="15.75" customHeight="1" x14ac:dyDescent="0.3">
      <c r="A73" s="80">
        <v>44266</v>
      </c>
      <c r="B73" s="7">
        <v>46.150264999999997</v>
      </c>
      <c r="C73" s="7">
        <v>3083700</v>
      </c>
      <c r="D73" s="78">
        <f t="shared" si="2"/>
        <v>1.0190829752630526E-2</v>
      </c>
      <c r="E73" s="90">
        <f t="shared" si="3"/>
        <v>112.3510924455996</v>
      </c>
    </row>
    <row r="74" spans="1:5" ht="15.75" customHeight="1" x14ac:dyDescent="0.3">
      <c r="A74" s="80">
        <v>44265</v>
      </c>
      <c r="B74" s="7">
        <v>45.684699999999999</v>
      </c>
      <c r="C74" s="7">
        <v>2465600</v>
      </c>
      <c r="D74" s="78">
        <f t="shared" si="2"/>
        <v>9.4112390487772757E-3</v>
      </c>
      <c r="E74" s="90">
        <f t="shared" si="3"/>
        <v>111.21769188214812</v>
      </c>
    </row>
    <row r="75" spans="1:5" ht="15.75" customHeight="1" x14ac:dyDescent="0.3">
      <c r="A75" s="80">
        <v>44264</v>
      </c>
      <c r="B75" s="7">
        <v>45.258758999999998</v>
      </c>
      <c r="C75" s="7">
        <v>3344100</v>
      </c>
      <c r="D75" s="78">
        <f t="shared" si="2"/>
        <v>1.3756374761558554E-2</v>
      </c>
      <c r="E75" s="90">
        <f t="shared" si="3"/>
        <v>110.18075446331919</v>
      </c>
    </row>
    <row r="76" spans="1:5" ht="15.75" customHeight="1" x14ac:dyDescent="0.3">
      <c r="A76" s="80">
        <v>44263</v>
      </c>
      <c r="B76" s="7">
        <v>44.644610999999998</v>
      </c>
      <c r="C76" s="7">
        <v>4717000</v>
      </c>
      <c r="D76" s="78">
        <f t="shared" si="2"/>
        <v>2.2237011077759217E-3</v>
      </c>
      <c r="E76" s="90">
        <f t="shared" si="3"/>
        <v>108.68563414877104</v>
      </c>
    </row>
    <row r="77" spans="1:5" ht="15.75" customHeight="1" x14ac:dyDescent="0.3">
      <c r="A77" s="80">
        <v>44260</v>
      </c>
      <c r="B77" s="7">
        <v>44.545555</v>
      </c>
      <c r="C77" s="7">
        <v>4527400</v>
      </c>
      <c r="D77" s="78">
        <f t="shared" si="2"/>
        <v>3.3466696029027521E-3</v>
      </c>
      <c r="E77" s="90">
        <f t="shared" si="3"/>
        <v>108.44448602506492</v>
      </c>
    </row>
    <row r="78" spans="1:5" ht="15.75" customHeight="1" x14ac:dyDescent="0.3">
      <c r="A78" s="80">
        <v>44259</v>
      </c>
      <c r="B78" s="7">
        <v>44.396973000000003</v>
      </c>
      <c r="C78" s="7">
        <v>5595300</v>
      </c>
      <c r="D78" s="78">
        <f t="shared" si="2"/>
        <v>-9.7215394696255064E-3</v>
      </c>
      <c r="E78" s="90">
        <f t="shared" si="3"/>
        <v>108.08276870843085</v>
      </c>
    </row>
    <row r="79" spans="1:5" ht="15.75" customHeight="1" x14ac:dyDescent="0.3">
      <c r="A79" s="80">
        <v>44258</v>
      </c>
      <c r="B79" s="7">
        <v>44.832816999999999</v>
      </c>
      <c r="C79" s="7">
        <v>3885100</v>
      </c>
      <c r="D79" s="78">
        <f t="shared" si="2"/>
        <v>-7.6738095202260048E-3</v>
      </c>
      <c r="E79" s="90">
        <f t="shared" si="3"/>
        <v>109.14381461002772</v>
      </c>
    </row>
    <row r="80" spans="1:5" ht="15.75" customHeight="1" x14ac:dyDescent="0.3">
      <c r="A80" s="80">
        <v>44257</v>
      </c>
      <c r="B80" s="7">
        <v>45.179516</v>
      </c>
      <c r="C80" s="7">
        <v>3058200</v>
      </c>
      <c r="D80" s="78">
        <f t="shared" si="2"/>
        <v>1.3173070907079865E-3</v>
      </c>
      <c r="E80" s="90">
        <f t="shared" si="3"/>
        <v>109.98784034638692</v>
      </c>
    </row>
    <row r="81" spans="1:5" ht="15.75" customHeight="1" x14ac:dyDescent="0.3">
      <c r="A81" s="80">
        <v>44256</v>
      </c>
      <c r="B81" s="7">
        <v>45.120078999999997</v>
      </c>
      <c r="C81" s="7">
        <v>3400400</v>
      </c>
      <c r="D81" s="78">
        <f t="shared" si="2"/>
        <v>1.7195190172108132E-2</v>
      </c>
      <c r="E81" s="90">
        <f t="shared" si="3"/>
        <v>109.8431431949905</v>
      </c>
    </row>
    <row r="82" spans="1:5" ht="15.75" customHeight="1" x14ac:dyDescent="0.3">
      <c r="A82" s="80">
        <v>44253</v>
      </c>
      <c r="B82" s="7">
        <v>44.357346</v>
      </c>
      <c r="C82" s="7">
        <v>6570400</v>
      </c>
      <c r="D82" s="78">
        <f t="shared" si="2"/>
        <v>-9.5112482912432794E-3</v>
      </c>
      <c r="E82" s="90">
        <f t="shared" si="3"/>
        <v>107.98629826042058</v>
      </c>
    </row>
    <row r="83" spans="1:5" ht="15.75" customHeight="1" x14ac:dyDescent="0.3">
      <c r="A83" s="80">
        <v>44252</v>
      </c>
      <c r="B83" s="7">
        <v>44.783290999999998</v>
      </c>
      <c r="C83" s="7">
        <v>6022700</v>
      </c>
      <c r="D83" s="78">
        <f t="shared" si="2"/>
        <v>-1.65325247971293E-2</v>
      </c>
      <c r="E83" s="90">
        <f t="shared" si="3"/>
        <v>109.02324541709977</v>
      </c>
    </row>
    <row r="84" spans="1:5" ht="15.75" customHeight="1" x14ac:dyDescent="0.3">
      <c r="A84" s="80">
        <v>44251</v>
      </c>
      <c r="B84" s="7">
        <v>45.536118000000002</v>
      </c>
      <c r="C84" s="7">
        <v>9793800</v>
      </c>
      <c r="D84" s="78">
        <f t="shared" si="2"/>
        <v>9.6640000085144173E-3</v>
      </c>
      <c r="E84" s="90">
        <f t="shared" si="3"/>
        <v>110.85597456551407</v>
      </c>
    </row>
    <row r="85" spans="1:5" ht="15.75" customHeight="1" x14ac:dyDescent="0.3">
      <c r="A85" s="80">
        <v>44250</v>
      </c>
      <c r="B85" s="7">
        <v>45.100268999999997</v>
      </c>
      <c r="C85" s="7">
        <v>3745500</v>
      </c>
      <c r="D85" s="78">
        <f t="shared" si="2"/>
        <v>-2.1961785296531477E-4</v>
      </c>
      <c r="E85" s="90">
        <f t="shared" si="3"/>
        <v>109.79491649160437</v>
      </c>
    </row>
    <row r="86" spans="1:5" ht="15.75" customHeight="1" x14ac:dyDescent="0.3">
      <c r="A86" s="80">
        <v>44249</v>
      </c>
      <c r="B86" s="7">
        <v>45.110176000000003</v>
      </c>
      <c r="C86" s="7">
        <v>7053000</v>
      </c>
      <c r="D86" s="78">
        <f t="shared" si="2"/>
        <v>-2.8464191638420955E-3</v>
      </c>
      <c r="E86" s="90">
        <f t="shared" si="3"/>
        <v>109.81903471222259</v>
      </c>
    </row>
    <row r="87" spans="1:5" ht="15.75" customHeight="1" x14ac:dyDescent="0.3">
      <c r="A87" s="80">
        <v>44246</v>
      </c>
      <c r="B87" s="7">
        <v>45.238945000000001</v>
      </c>
      <c r="C87" s="7">
        <v>2384800</v>
      </c>
      <c r="D87" s="78">
        <f t="shared" si="2"/>
        <v>4.8403604831139813E-3</v>
      </c>
      <c r="E87" s="90">
        <f t="shared" si="3"/>
        <v>110.13251802208283</v>
      </c>
    </row>
    <row r="88" spans="1:5" ht="15.75" customHeight="1" x14ac:dyDescent="0.3">
      <c r="A88" s="80">
        <v>44245</v>
      </c>
      <c r="B88" s="7">
        <v>45.021026999999997</v>
      </c>
      <c r="C88" s="7">
        <v>2007300</v>
      </c>
      <c r="D88" s="78">
        <f t="shared" si="2"/>
        <v>-2.414425529454034E-3</v>
      </c>
      <c r="E88" s="90">
        <f t="shared" si="3"/>
        <v>109.60200480913463</v>
      </c>
    </row>
    <row r="89" spans="1:5" ht="15.75" customHeight="1" x14ac:dyDescent="0.3">
      <c r="A89" s="80">
        <v>44244</v>
      </c>
      <c r="B89" s="7">
        <v>45.129989999999999</v>
      </c>
      <c r="C89" s="7">
        <v>3010700</v>
      </c>
      <c r="D89" s="78">
        <f t="shared" si="2"/>
        <v>-9.3498473338191612E-3</v>
      </c>
      <c r="E89" s="90">
        <f t="shared" si="3"/>
        <v>109.86727115345899</v>
      </c>
    </row>
    <row r="90" spans="1:5" ht="15.75" customHeight="1" x14ac:dyDescent="0.3">
      <c r="A90" s="80">
        <v>44243</v>
      </c>
      <c r="B90" s="7">
        <v>45.555931000000001</v>
      </c>
      <c r="C90" s="7">
        <v>2075800</v>
      </c>
      <c r="D90" s="78">
        <f t="shared" si="2"/>
        <v>5.0263084058810303E-3</v>
      </c>
      <c r="E90" s="90">
        <f t="shared" si="3"/>
        <v>110.90420857228791</v>
      </c>
    </row>
    <row r="91" spans="1:5" ht="15.75" customHeight="1" x14ac:dyDescent="0.3">
      <c r="A91" s="80">
        <v>44239</v>
      </c>
      <c r="B91" s="7">
        <v>45.328097999999997</v>
      </c>
      <c r="C91" s="7">
        <v>3176400</v>
      </c>
      <c r="D91" s="78">
        <f t="shared" si="2"/>
        <v>4.3897195634210462E-3</v>
      </c>
      <c r="E91" s="90">
        <f t="shared" si="3"/>
        <v>110.34955766302102</v>
      </c>
    </row>
    <row r="92" spans="1:5" ht="15.75" customHeight="1" x14ac:dyDescent="0.3">
      <c r="A92" s="80">
        <v>44238</v>
      </c>
      <c r="B92" s="7">
        <v>45.129989999999999</v>
      </c>
      <c r="C92" s="7">
        <v>3054500</v>
      </c>
      <c r="D92" s="78">
        <f t="shared" si="2"/>
        <v>8.4108589852511795E-3</v>
      </c>
      <c r="E92" s="90">
        <f t="shared" si="3"/>
        <v>109.86727115345899</v>
      </c>
    </row>
    <row r="93" spans="1:5" ht="15.75" customHeight="1" x14ac:dyDescent="0.3">
      <c r="A93" s="80">
        <v>44237</v>
      </c>
      <c r="B93" s="7">
        <v>44.753574</v>
      </c>
      <c r="C93" s="7">
        <v>2914700</v>
      </c>
      <c r="D93" s="78">
        <f t="shared" si="2"/>
        <v>-5.0649598457389589E-3</v>
      </c>
      <c r="E93" s="90">
        <f t="shared" si="3"/>
        <v>108.95090049309543</v>
      </c>
    </row>
    <row r="94" spans="1:5" ht="15.75" customHeight="1" x14ac:dyDescent="0.3">
      <c r="A94" s="80">
        <v>44236</v>
      </c>
      <c r="B94" s="7">
        <v>44.981403</v>
      </c>
      <c r="C94" s="7">
        <v>1408200</v>
      </c>
      <c r="D94" s="78">
        <f t="shared" si="2"/>
        <v>2.6495603670384504E-3</v>
      </c>
      <c r="E94" s="90">
        <f t="shared" si="3"/>
        <v>109.50554166451208</v>
      </c>
    </row>
    <row r="95" spans="1:5" ht="15.75" customHeight="1" x14ac:dyDescent="0.3">
      <c r="A95" s="80">
        <v>44235</v>
      </c>
      <c r="B95" s="7">
        <v>44.862537000000003</v>
      </c>
      <c r="C95" s="7">
        <v>1936700</v>
      </c>
      <c r="D95" s="78">
        <f t="shared" si="2"/>
        <v>4.8813506293068354E-3</v>
      </c>
      <c r="E95" s="90">
        <f t="shared" si="3"/>
        <v>109.21616683741979</v>
      </c>
    </row>
    <row r="96" spans="1:5" ht="15.75" customHeight="1" x14ac:dyDescent="0.3">
      <c r="A96" s="80">
        <v>44232</v>
      </c>
      <c r="B96" s="7">
        <v>44.644610999999998</v>
      </c>
      <c r="C96" s="7">
        <v>1559400</v>
      </c>
      <c r="D96" s="78">
        <f t="shared" si="2"/>
        <v>8.7287144129122307E-3</v>
      </c>
      <c r="E96" s="90">
        <f t="shared" si="3"/>
        <v>108.68563414877107</v>
      </c>
    </row>
    <row r="97" spans="1:5" ht="15.75" customHeight="1" x14ac:dyDescent="0.3">
      <c r="A97" s="80">
        <v>44231</v>
      </c>
      <c r="B97" s="7">
        <v>44.258293000000002</v>
      </c>
      <c r="C97" s="7">
        <v>2458500</v>
      </c>
      <c r="D97" s="78">
        <f t="shared" si="2"/>
        <v>2.9180693558417126E-3</v>
      </c>
      <c r="E97" s="90">
        <f t="shared" si="3"/>
        <v>107.74515744010216</v>
      </c>
    </row>
    <row r="98" spans="1:5" ht="15.75" customHeight="1" x14ac:dyDescent="0.3">
      <c r="A98" s="80">
        <v>44230</v>
      </c>
      <c r="B98" s="7">
        <v>44.129519999999999</v>
      </c>
      <c r="C98" s="7">
        <v>2349900</v>
      </c>
      <c r="D98" s="78">
        <f t="shared" si="2"/>
        <v>1.798989944988616E-3</v>
      </c>
      <c r="E98" s="90">
        <f t="shared" si="3"/>
        <v>107.43166439239165</v>
      </c>
    </row>
    <row r="99" spans="1:5" ht="15.75" customHeight="1" x14ac:dyDescent="0.3">
      <c r="A99" s="80">
        <v>44229</v>
      </c>
      <c r="B99" s="7">
        <v>44.050274000000002</v>
      </c>
      <c r="C99" s="7">
        <v>2251900</v>
      </c>
      <c r="D99" s="78">
        <f t="shared" si="2"/>
        <v>1.4139082888306342E-2</v>
      </c>
      <c r="E99" s="90">
        <f t="shared" si="3"/>
        <v>107.23874297207168</v>
      </c>
    </row>
    <row r="100" spans="1:5" ht="15.75" customHeight="1" x14ac:dyDescent="0.3">
      <c r="A100" s="80">
        <v>44228</v>
      </c>
      <c r="B100" s="7">
        <v>43.436126999999999</v>
      </c>
      <c r="C100" s="7">
        <v>3637000</v>
      </c>
      <c r="D100" s="78">
        <f t="shared" si="2"/>
        <v>1.2468198461274671E-2</v>
      </c>
      <c r="E100" s="90">
        <f t="shared" si="3"/>
        <v>105.74362509198609</v>
      </c>
    </row>
    <row r="101" spans="1:5" ht="15.75" customHeight="1" x14ac:dyDescent="0.3">
      <c r="A101" s="80">
        <v>44225</v>
      </c>
      <c r="B101" s="7">
        <v>42.901226000000001</v>
      </c>
      <c r="C101" s="7">
        <v>5366900</v>
      </c>
      <c r="D101" s="78">
        <f t="shared" si="2"/>
        <v>-1.8136401994320761E-2</v>
      </c>
      <c r="E101" s="90">
        <f t="shared" si="3"/>
        <v>104.44142863222051</v>
      </c>
    </row>
    <row r="102" spans="1:5" ht="15.75" customHeight="1" x14ac:dyDescent="0.3">
      <c r="A102" s="80">
        <v>44224</v>
      </c>
      <c r="B102" s="7">
        <v>43.693671999999999</v>
      </c>
      <c r="C102" s="7">
        <v>5619100</v>
      </c>
      <c r="D102" s="78">
        <f t="shared" si="2"/>
        <v>1.3091337150790805E-2</v>
      </c>
      <c r="E102" s="90">
        <f t="shared" si="3"/>
        <v>106.37060875294452</v>
      </c>
    </row>
    <row r="103" spans="1:5" ht="15.75" customHeight="1" x14ac:dyDescent="0.3">
      <c r="A103" s="80">
        <v>44223</v>
      </c>
      <c r="B103" s="7">
        <v>43.129055000000001</v>
      </c>
      <c r="C103" s="7">
        <v>6645100</v>
      </c>
      <c r="D103" s="78">
        <f t="shared" si="2"/>
        <v>-2.6386365444369897E-2</v>
      </c>
      <c r="E103" s="90">
        <f t="shared" si="3"/>
        <v>104.99606980363714</v>
      </c>
    </row>
    <row r="104" spans="1:5" ht="15.75" customHeight="1" x14ac:dyDescent="0.3">
      <c r="A104" s="80">
        <v>44222</v>
      </c>
      <c r="B104" s="7">
        <v>44.297916000000001</v>
      </c>
      <c r="C104" s="7">
        <v>2154900</v>
      </c>
      <c r="D104" s="78">
        <f t="shared" si="2"/>
        <v>6.7537948903773071E-3</v>
      </c>
      <c r="E104" s="90">
        <f t="shared" si="3"/>
        <v>107.84161815026215</v>
      </c>
    </row>
    <row r="105" spans="1:5" ht="15.75" customHeight="1" x14ac:dyDescent="0.3">
      <c r="A105" s="80">
        <v>44221</v>
      </c>
      <c r="B105" s="7">
        <v>44.000743999999997</v>
      </c>
      <c r="C105" s="7">
        <v>5471800</v>
      </c>
      <c r="D105" s="78">
        <f t="shared" si="2"/>
        <v>-1.0029023883298516E-2</v>
      </c>
      <c r="E105" s="90">
        <f t="shared" si="3"/>
        <v>107.11816404129347</v>
      </c>
    </row>
    <row r="106" spans="1:5" ht="15.75" customHeight="1" x14ac:dyDescent="0.3">
      <c r="A106" s="80">
        <v>44218</v>
      </c>
      <c r="B106" s="7">
        <v>44.446499000000003</v>
      </c>
      <c r="C106" s="7">
        <v>2258100</v>
      </c>
      <c r="D106" s="78">
        <f t="shared" si="2"/>
        <v>-7.0811746817611709E-3</v>
      </c>
      <c r="E106" s="90">
        <f t="shared" si="3"/>
        <v>108.20333790135882</v>
      </c>
    </row>
    <row r="107" spans="1:5" ht="15.75" customHeight="1" x14ac:dyDescent="0.3">
      <c r="A107" s="80">
        <v>44217</v>
      </c>
      <c r="B107" s="7">
        <v>44.763477000000002</v>
      </c>
      <c r="C107" s="7">
        <v>3274700</v>
      </c>
      <c r="D107" s="78">
        <f t="shared" si="2"/>
        <v>3.3303227543179936E-3</v>
      </c>
      <c r="E107" s="90">
        <f t="shared" si="3"/>
        <v>108.9750089758634</v>
      </c>
    </row>
    <row r="108" spans="1:5" ht="15.75" customHeight="1" x14ac:dyDescent="0.3">
      <c r="A108" s="80">
        <v>44216</v>
      </c>
      <c r="B108" s="7">
        <v>44.614894999999997</v>
      </c>
      <c r="C108" s="7">
        <v>1745500</v>
      </c>
      <c r="D108" s="78">
        <f t="shared" si="2"/>
        <v>5.357170340715145E-3</v>
      </c>
      <c r="E108" s="90">
        <f t="shared" si="3"/>
        <v>108.61329165922929</v>
      </c>
    </row>
    <row r="109" spans="1:5" ht="15.75" customHeight="1" x14ac:dyDescent="0.3">
      <c r="A109" s="80">
        <v>44215</v>
      </c>
      <c r="B109" s="7">
        <v>44.377158999999999</v>
      </c>
      <c r="C109" s="7">
        <v>4949100</v>
      </c>
      <c r="D109" s="78">
        <f t="shared" si="2"/>
        <v>9.0089256395577966E-3</v>
      </c>
      <c r="E109" s="90">
        <f t="shared" si="3"/>
        <v>108.03453226719444</v>
      </c>
    </row>
    <row r="110" spans="1:5" ht="15.75" customHeight="1" x14ac:dyDescent="0.3">
      <c r="A110" s="80">
        <v>44211</v>
      </c>
      <c r="B110" s="7">
        <v>43.980938000000002</v>
      </c>
      <c r="C110" s="7">
        <v>6595300</v>
      </c>
      <c r="D110" s="78">
        <f t="shared" si="2"/>
        <v>-1.9434513835722367E-2</v>
      </c>
      <c r="E110" s="90">
        <f t="shared" si="3"/>
        <v>107.06994707575755</v>
      </c>
    </row>
    <row r="111" spans="1:5" ht="15.75" customHeight="1" x14ac:dyDescent="0.3">
      <c r="A111" s="80">
        <v>44210</v>
      </c>
      <c r="B111" s="7">
        <v>44.852626999999998</v>
      </c>
      <c r="C111" s="7">
        <v>4433200</v>
      </c>
      <c r="D111" s="78">
        <f t="shared" si="2"/>
        <v>4.4364827765019932E-3</v>
      </c>
      <c r="E111" s="90">
        <f t="shared" si="3"/>
        <v>109.19204131341387</v>
      </c>
    </row>
    <row r="112" spans="1:5" ht="15.75" customHeight="1" x14ac:dyDescent="0.3">
      <c r="A112" s="80">
        <v>44209</v>
      </c>
      <c r="B112" s="7">
        <v>44.654518000000003</v>
      </c>
      <c r="C112" s="7">
        <v>2543100</v>
      </c>
      <c r="D112" s="78">
        <f t="shared" si="2"/>
        <v>-1.7714361195786399E-3</v>
      </c>
      <c r="E112" s="90">
        <f t="shared" si="3"/>
        <v>108.70975236938928</v>
      </c>
    </row>
    <row r="113" spans="1:5" ht="15.75" customHeight="1" x14ac:dyDescent="0.3">
      <c r="A113" s="80">
        <v>44208</v>
      </c>
      <c r="B113" s="7">
        <v>44.733761000000001</v>
      </c>
      <c r="C113" s="7">
        <v>9728900</v>
      </c>
      <c r="D113" s="78">
        <f t="shared" si="2"/>
        <v>2.219192293136496E-3</v>
      </c>
      <c r="E113" s="90">
        <f t="shared" si="3"/>
        <v>108.90266648632158</v>
      </c>
    </row>
    <row r="114" spans="1:5" ht="15.75" customHeight="1" x14ac:dyDescent="0.3">
      <c r="A114" s="80">
        <v>44207</v>
      </c>
      <c r="B114" s="7">
        <v>44.634708000000003</v>
      </c>
      <c r="C114" s="7">
        <v>7109300</v>
      </c>
      <c r="D114" s="78">
        <f t="shared" si="2"/>
        <v>-1.6157170069063587E-2</v>
      </c>
      <c r="E114" s="90">
        <f t="shared" si="3"/>
        <v>108.66152566600313</v>
      </c>
    </row>
    <row r="115" spans="1:5" ht="15.75" customHeight="1" x14ac:dyDescent="0.3">
      <c r="A115" s="80">
        <v>44204</v>
      </c>
      <c r="B115" s="7">
        <v>45.367722000000001</v>
      </c>
      <c r="C115" s="7">
        <v>3799300</v>
      </c>
      <c r="D115" s="78">
        <f t="shared" si="2"/>
        <v>5.0471763413351134E-3</v>
      </c>
      <c r="E115" s="90">
        <f t="shared" si="3"/>
        <v>110.44602080764356</v>
      </c>
    </row>
    <row r="116" spans="1:5" ht="15.75" customHeight="1" x14ac:dyDescent="0.3">
      <c r="A116" s="80">
        <v>44203</v>
      </c>
      <c r="B116" s="7">
        <v>45.139893000000001</v>
      </c>
      <c r="C116" s="7">
        <v>10396000</v>
      </c>
      <c r="D116" s="78">
        <f t="shared" si="2"/>
        <v>4.1868506514561865E-3</v>
      </c>
      <c r="E116" s="90">
        <f t="shared" si="3"/>
        <v>109.89137963622693</v>
      </c>
    </row>
    <row r="117" spans="1:5" ht="15.75" customHeight="1" x14ac:dyDescent="0.3">
      <c r="A117" s="80">
        <v>44202</v>
      </c>
      <c r="B117" s="7">
        <v>44.951687</v>
      </c>
      <c r="C117" s="7">
        <v>4334200</v>
      </c>
      <c r="D117" s="78">
        <f t="shared" si="2"/>
        <v>1.1591594459665622E-2</v>
      </c>
      <c r="E117" s="90">
        <f t="shared" si="3"/>
        <v>109.43319917497027</v>
      </c>
    </row>
    <row r="118" spans="1:5" ht="15.75" customHeight="1" x14ac:dyDescent="0.3">
      <c r="A118" s="80">
        <v>44201</v>
      </c>
      <c r="B118" s="7">
        <v>44.436596000000002</v>
      </c>
      <c r="C118" s="7">
        <v>2190600</v>
      </c>
      <c r="D118" s="78">
        <f t="shared" si="2"/>
        <v>5.8296640033905778E-3</v>
      </c>
      <c r="E118" s="90">
        <f t="shared" si="3"/>
        <v>108.17922941859084</v>
      </c>
    </row>
    <row r="119" spans="1:5" ht="15.75" customHeight="1" x14ac:dyDescent="0.3">
      <c r="A119" s="80">
        <v>44200</v>
      </c>
      <c r="B119" s="7">
        <v>44.179046999999997</v>
      </c>
      <c r="C119" s="7">
        <v>4195600</v>
      </c>
      <c r="D119" s="78">
        <f t="shared" si="2"/>
        <v>1.1796709395731408E-2</v>
      </c>
      <c r="E119" s="90">
        <f t="shared" si="3"/>
        <v>107.55223601978214</v>
      </c>
    </row>
    <row r="120" spans="1:5" ht="15.75" customHeight="1" x14ac:dyDescent="0.3">
      <c r="A120" s="80">
        <v>44196</v>
      </c>
      <c r="B120" s="7">
        <v>43.663955999999999</v>
      </c>
      <c r="C120" s="7">
        <v>2705100</v>
      </c>
      <c r="D120" s="78">
        <f t="shared" si="2"/>
        <v>-1.2765977074053358E-2</v>
      </c>
      <c r="E120" s="90">
        <f t="shared" si="3"/>
        <v>106.2982662634027</v>
      </c>
    </row>
    <row r="121" spans="1:5" ht="15.75" customHeight="1" x14ac:dyDescent="0.3">
      <c r="A121" s="80">
        <v>44195</v>
      </c>
      <c r="B121" s="7">
        <v>44.228577000000001</v>
      </c>
      <c r="C121" s="7">
        <v>1498100</v>
      </c>
      <c r="D121" s="78">
        <f t="shared" si="2"/>
        <v>2.2404563502242958E-4</v>
      </c>
      <c r="E121" s="90">
        <f t="shared" si="3"/>
        <v>107.67281495056034</v>
      </c>
    </row>
    <row r="122" spans="1:5" ht="15.75" customHeight="1" x14ac:dyDescent="0.3">
      <c r="A122" s="80">
        <v>44194</v>
      </c>
      <c r="B122" s="7">
        <v>44.218670000000003</v>
      </c>
      <c r="C122" s="7">
        <v>2613900</v>
      </c>
      <c r="D122" s="78">
        <f t="shared" si="2"/>
        <v>2.9206917856940962E-3</v>
      </c>
      <c r="E122" s="90">
        <f t="shared" si="3"/>
        <v>107.64869672994215</v>
      </c>
    </row>
    <row r="123" spans="1:5" ht="15.75" customHeight="1" x14ac:dyDescent="0.3">
      <c r="A123" s="80">
        <v>44193</v>
      </c>
      <c r="B123" s="7">
        <v>44.089897000000001</v>
      </c>
      <c r="C123" s="7">
        <v>2568100</v>
      </c>
      <c r="D123" s="78">
        <f t="shared" si="2"/>
        <v>8.6108666785347232E-3</v>
      </c>
      <c r="E123" s="90">
        <f t="shared" si="3"/>
        <v>107.33520368223165</v>
      </c>
    </row>
    <row r="124" spans="1:5" ht="15.75" customHeight="1" x14ac:dyDescent="0.3">
      <c r="A124" s="80">
        <v>44189</v>
      </c>
      <c r="B124" s="7">
        <v>43.713486000000003</v>
      </c>
      <c r="C124" s="7">
        <v>1626900</v>
      </c>
      <c r="D124" s="78">
        <f t="shared" si="2"/>
        <v>1.5887583182405685E-3</v>
      </c>
      <c r="E124" s="90">
        <f t="shared" si="3"/>
        <v>106.41884519418093</v>
      </c>
    </row>
    <row r="125" spans="1:5" ht="15.75" customHeight="1" x14ac:dyDescent="0.3">
      <c r="A125" s="80">
        <v>44188</v>
      </c>
      <c r="B125" s="7">
        <v>43.644145999999999</v>
      </c>
      <c r="C125" s="7">
        <v>2302900</v>
      </c>
      <c r="D125" s="78">
        <f t="shared" si="2"/>
        <v>1.3805892965136568E-2</v>
      </c>
      <c r="E125" s="90">
        <f t="shared" si="3"/>
        <v>106.25003956001656</v>
      </c>
    </row>
    <row r="126" spans="1:5" ht="15.75" customHeight="1" x14ac:dyDescent="0.3">
      <c r="A126" s="80">
        <v>44187</v>
      </c>
      <c r="B126" s="7">
        <v>43.049804999999999</v>
      </c>
      <c r="C126" s="7">
        <v>4808600</v>
      </c>
      <c r="D126" s="78">
        <f t="shared" si="2"/>
        <v>-2.0666470432596507E-3</v>
      </c>
      <c r="E126" s="90">
        <f t="shared" si="3"/>
        <v>104.80313864546687</v>
      </c>
    </row>
    <row r="127" spans="1:5" ht="15.75" customHeight="1" x14ac:dyDescent="0.3">
      <c r="A127" s="80">
        <v>44186</v>
      </c>
      <c r="B127" s="7">
        <v>43.138958000000002</v>
      </c>
      <c r="C127" s="7">
        <v>5348100</v>
      </c>
      <c r="D127" s="78">
        <f t="shared" si="2"/>
        <v>-1.5819228682959929E-2</v>
      </c>
      <c r="E127" s="90">
        <f t="shared" si="3"/>
        <v>105.02017828640507</v>
      </c>
    </row>
    <row r="128" spans="1:5" ht="15.75" customHeight="1" x14ac:dyDescent="0.3">
      <c r="A128" s="80">
        <v>44183</v>
      </c>
      <c r="B128" s="7">
        <v>43.832352</v>
      </c>
      <c r="C128" s="7">
        <v>4330800</v>
      </c>
      <c r="D128" s="78">
        <f t="shared" si="2"/>
        <v>-4.275388882516773E-3</v>
      </c>
      <c r="E128" s="90">
        <f t="shared" si="3"/>
        <v>106.70822002127319</v>
      </c>
    </row>
    <row r="129" spans="1:5" ht="15.75" customHeight="1" x14ac:dyDescent="0.3">
      <c r="A129" s="80">
        <v>44182</v>
      </c>
      <c r="B129" s="7">
        <v>44.020556999999997</v>
      </c>
      <c r="C129" s="7">
        <v>6116700</v>
      </c>
      <c r="D129" s="78">
        <f t="shared" si="2"/>
        <v>8.3957389611213351E-3</v>
      </c>
      <c r="E129" s="90">
        <f t="shared" si="3"/>
        <v>107.16639804806726</v>
      </c>
    </row>
    <row r="130" spans="1:5" ht="15.75" customHeight="1" x14ac:dyDescent="0.3">
      <c r="A130" s="80">
        <v>44181</v>
      </c>
      <c r="B130" s="7">
        <v>43.654049000000001</v>
      </c>
      <c r="C130" s="7">
        <v>2597300</v>
      </c>
      <c r="D130" s="78">
        <f t="shared" ref="D130:D193" si="4">B130/B131-1</f>
        <v>4.5589398879821719E-3</v>
      </c>
      <c r="E130" s="90">
        <f t="shared" ref="E130:E193" si="5">E131*(1+D130)</f>
        <v>106.27414804278449</v>
      </c>
    </row>
    <row r="131" spans="1:5" ht="15.75" customHeight="1" x14ac:dyDescent="0.3">
      <c r="A131" s="80">
        <v>44180</v>
      </c>
      <c r="B131" s="7">
        <v>43.455936000000001</v>
      </c>
      <c r="C131" s="7">
        <v>2774300</v>
      </c>
      <c r="D131" s="78">
        <f t="shared" si="4"/>
        <v>1.3163993689631726E-2</v>
      </c>
      <c r="E131" s="90">
        <f t="shared" si="5"/>
        <v>105.79184936090964</v>
      </c>
    </row>
    <row r="132" spans="1:5" ht="15.75" customHeight="1" x14ac:dyDescent="0.3">
      <c r="A132" s="80">
        <v>44179</v>
      </c>
      <c r="B132" s="7">
        <v>42.891314999999999</v>
      </c>
      <c r="C132" s="7">
        <v>4169300</v>
      </c>
      <c r="D132" s="78">
        <f t="shared" si="4"/>
        <v>2.1524003466046882E-3</v>
      </c>
      <c r="E132" s="90">
        <f t="shared" si="5"/>
        <v>104.41730067375198</v>
      </c>
    </row>
    <row r="133" spans="1:5" ht="15.75" customHeight="1" x14ac:dyDescent="0.3">
      <c r="A133" s="80">
        <v>44176</v>
      </c>
      <c r="B133" s="7">
        <v>42.799194</v>
      </c>
      <c r="C133" s="7">
        <v>5598200</v>
      </c>
      <c r="D133" s="78">
        <f t="shared" si="4"/>
        <v>-7.4728267958998895E-3</v>
      </c>
      <c r="E133" s="90">
        <f t="shared" si="5"/>
        <v>104.19303554792484</v>
      </c>
    </row>
    <row r="134" spans="1:5" ht="15.75" customHeight="1" x14ac:dyDescent="0.3">
      <c r="A134" s="80">
        <v>44175</v>
      </c>
      <c r="B134" s="7">
        <v>43.121433000000003</v>
      </c>
      <c r="C134" s="7">
        <v>3748000</v>
      </c>
      <c r="D134" s="78">
        <f t="shared" si="4"/>
        <v>2.7248467727134518E-3</v>
      </c>
      <c r="E134" s="90">
        <f t="shared" si="5"/>
        <v>104.97751432997686</v>
      </c>
    </row>
    <row r="135" spans="1:5" ht="15.75" customHeight="1" x14ac:dyDescent="0.3">
      <c r="A135" s="80">
        <v>44174</v>
      </c>
      <c r="B135" s="7">
        <v>43.004252999999999</v>
      </c>
      <c r="C135" s="7">
        <v>2637900</v>
      </c>
      <c r="D135" s="78">
        <f t="shared" si="4"/>
        <v>-4.5209031556205925E-3</v>
      </c>
      <c r="E135" s="90">
        <f t="shared" si="5"/>
        <v>104.69224400676688</v>
      </c>
    </row>
    <row r="136" spans="1:5" ht="15.75" customHeight="1" x14ac:dyDescent="0.3">
      <c r="A136" s="80">
        <v>44173</v>
      </c>
      <c r="B136" s="7">
        <v>43.199553999999999</v>
      </c>
      <c r="C136" s="7">
        <v>1318500</v>
      </c>
      <c r="D136" s="78">
        <f t="shared" si="4"/>
        <v>2.7199756485081217E-3</v>
      </c>
      <c r="E136" s="90">
        <f t="shared" si="5"/>
        <v>105.16769697991272</v>
      </c>
    </row>
    <row r="137" spans="1:5" ht="15.75" customHeight="1" x14ac:dyDescent="0.3">
      <c r="A137" s="80">
        <v>44172</v>
      </c>
      <c r="B137" s="7">
        <v>43.082371000000002</v>
      </c>
      <c r="C137" s="7">
        <v>2238000</v>
      </c>
      <c r="D137" s="78">
        <f t="shared" si="4"/>
        <v>-6.0824269448498391E-3</v>
      </c>
      <c r="E137" s="90">
        <f t="shared" si="5"/>
        <v>104.88241935331509</v>
      </c>
    </row>
    <row r="138" spans="1:5" ht="15.75" customHeight="1" x14ac:dyDescent="0.3">
      <c r="A138" s="80">
        <v>44169</v>
      </c>
      <c r="B138" s="7">
        <v>43.346020000000003</v>
      </c>
      <c r="C138" s="7">
        <v>6929100</v>
      </c>
      <c r="D138" s="78">
        <f t="shared" si="4"/>
        <v>9.3223141696694434E-3</v>
      </c>
      <c r="E138" s="90">
        <f t="shared" si="5"/>
        <v>105.52426297376212</v>
      </c>
    </row>
    <row r="139" spans="1:5" ht="15.75" customHeight="1" x14ac:dyDescent="0.3">
      <c r="A139" s="80">
        <v>44168</v>
      </c>
      <c r="B139" s="7">
        <v>42.945667</v>
      </c>
      <c r="C139" s="7">
        <v>2860000</v>
      </c>
      <c r="D139" s="78">
        <f t="shared" si="4"/>
        <v>0</v>
      </c>
      <c r="E139" s="90">
        <f t="shared" si="5"/>
        <v>104.54961858301218</v>
      </c>
    </row>
    <row r="140" spans="1:5" ht="15.75" customHeight="1" x14ac:dyDescent="0.3">
      <c r="A140" s="80">
        <v>44167</v>
      </c>
      <c r="B140" s="7">
        <v>42.945667</v>
      </c>
      <c r="C140" s="7">
        <v>3264600</v>
      </c>
      <c r="D140" s="78">
        <f t="shared" si="4"/>
        <v>6.826532626127424E-4</v>
      </c>
      <c r="E140" s="90">
        <f t="shared" si="5"/>
        <v>104.54961858301218</v>
      </c>
    </row>
    <row r="141" spans="1:5" ht="15.75" customHeight="1" x14ac:dyDescent="0.3">
      <c r="A141" s="80">
        <v>44166</v>
      </c>
      <c r="B141" s="7">
        <v>42.916370000000001</v>
      </c>
      <c r="C141" s="7">
        <v>3071600</v>
      </c>
      <c r="D141" s="78">
        <f t="shared" si="4"/>
        <v>2.3521228962796847E-2</v>
      </c>
      <c r="E141" s="90">
        <f t="shared" si="5"/>
        <v>104.47829613328457</v>
      </c>
    </row>
    <row r="142" spans="1:5" ht="15.75" customHeight="1" x14ac:dyDescent="0.3">
      <c r="A142" s="80">
        <v>44165</v>
      </c>
      <c r="B142" s="7">
        <v>41.930121999999997</v>
      </c>
      <c r="C142" s="7">
        <v>6241200</v>
      </c>
      <c r="D142" s="78">
        <f t="shared" si="4"/>
        <v>-1.5137617264754044E-2</v>
      </c>
      <c r="E142" s="90">
        <f t="shared" si="5"/>
        <v>102.07731229879764</v>
      </c>
    </row>
    <row r="143" spans="1:5" ht="15.75" customHeight="1" x14ac:dyDescent="0.3">
      <c r="A143" s="80">
        <v>44162</v>
      </c>
      <c r="B143" s="7">
        <v>42.574599999999997</v>
      </c>
      <c r="C143" s="7">
        <v>3225800</v>
      </c>
      <c r="D143" s="78">
        <f t="shared" si="4"/>
        <v>7.3936884435559236E-3</v>
      </c>
      <c r="E143" s="90">
        <f t="shared" si="5"/>
        <v>103.64626986290165</v>
      </c>
    </row>
    <row r="144" spans="1:5" ht="15.75" customHeight="1" x14ac:dyDescent="0.3">
      <c r="A144" s="80">
        <v>44160</v>
      </c>
      <c r="B144" s="7">
        <v>42.262127</v>
      </c>
      <c r="C144" s="7">
        <v>4986800</v>
      </c>
      <c r="D144" s="78">
        <f t="shared" si="4"/>
        <v>2.5480899371796983E-3</v>
      </c>
      <c r="E144" s="90">
        <f t="shared" si="5"/>
        <v>102.88556604224638</v>
      </c>
    </row>
    <row r="145" spans="1:5" ht="15.75" customHeight="1" x14ac:dyDescent="0.3">
      <c r="A145" s="80">
        <v>44159</v>
      </c>
      <c r="B145" s="7">
        <v>42.154713000000001</v>
      </c>
      <c r="C145" s="7">
        <v>3037500</v>
      </c>
      <c r="D145" s="78">
        <f t="shared" si="4"/>
        <v>1.5764639598204067E-2</v>
      </c>
      <c r="E145" s="90">
        <f t="shared" si="5"/>
        <v>102.62407068043315</v>
      </c>
    </row>
    <row r="146" spans="1:5" ht="15.75" customHeight="1" x14ac:dyDescent="0.3">
      <c r="A146" s="80">
        <v>44158</v>
      </c>
      <c r="B146" s="7">
        <v>41.500473</v>
      </c>
      <c r="C146" s="7">
        <v>4799400</v>
      </c>
      <c r="D146" s="78">
        <f t="shared" si="4"/>
        <v>1.1778542272224968E-3</v>
      </c>
      <c r="E146" s="90">
        <f t="shared" si="5"/>
        <v>101.03134789278266</v>
      </c>
    </row>
    <row r="147" spans="1:5" ht="15.75" customHeight="1" x14ac:dyDescent="0.3">
      <c r="A147" s="80">
        <v>44155</v>
      </c>
      <c r="B147" s="7">
        <v>41.451649000000003</v>
      </c>
      <c r="C147" s="7">
        <v>4354200</v>
      </c>
      <c r="D147" s="78">
        <f t="shared" si="4"/>
        <v>-1.4113627639062987E-3</v>
      </c>
      <c r="E147" s="90">
        <f t="shared" si="5"/>
        <v>100.91248769257443</v>
      </c>
    </row>
    <row r="148" spans="1:5" ht="15.75" customHeight="1" x14ac:dyDescent="0.3">
      <c r="A148" s="80">
        <v>44154</v>
      </c>
      <c r="B148" s="7">
        <v>41.510235000000002</v>
      </c>
      <c r="C148" s="7">
        <v>2719300</v>
      </c>
      <c r="D148" s="78">
        <f t="shared" si="4"/>
        <v>7.10725956699787E-3</v>
      </c>
      <c r="E148" s="90">
        <f t="shared" si="5"/>
        <v>101.05511311632915</v>
      </c>
    </row>
    <row r="149" spans="1:5" ht="15.75" customHeight="1" x14ac:dyDescent="0.3">
      <c r="A149" s="80">
        <v>44153</v>
      </c>
      <c r="B149" s="7">
        <v>41.217292999999998</v>
      </c>
      <c r="C149" s="7">
        <v>3225200</v>
      </c>
      <c r="D149" s="78">
        <f t="shared" si="4"/>
        <v>-5.4193966041552466E-3</v>
      </c>
      <c r="E149" s="90">
        <f t="shared" si="5"/>
        <v>100.34195678400475</v>
      </c>
    </row>
    <row r="150" spans="1:5" ht="15.75" customHeight="1" x14ac:dyDescent="0.3">
      <c r="A150" s="80">
        <v>44152</v>
      </c>
      <c r="B150" s="7">
        <v>41.441882999999997</v>
      </c>
      <c r="C150" s="7">
        <v>3769100</v>
      </c>
      <c r="D150" s="78">
        <f t="shared" si="4"/>
        <v>1.4156919396730583E-3</v>
      </c>
      <c r="E150" s="90">
        <f t="shared" si="5"/>
        <v>100.88871273117769</v>
      </c>
    </row>
    <row r="151" spans="1:5" ht="15.75" customHeight="1" x14ac:dyDescent="0.3">
      <c r="A151" s="80">
        <v>44151</v>
      </c>
      <c r="B151" s="7">
        <v>41.383296999999999</v>
      </c>
      <c r="C151" s="7">
        <v>6719400</v>
      </c>
      <c r="D151" s="78">
        <f t="shared" si="4"/>
        <v>9.5284033728735285E-3</v>
      </c>
      <c r="E151" s="90">
        <f t="shared" si="5"/>
        <v>100.74608730742297</v>
      </c>
    </row>
    <row r="152" spans="1:5" ht="15.75" customHeight="1" x14ac:dyDescent="0.3">
      <c r="A152" s="80">
        <v>44148</v>
      </c>
      <c r="B152" s="7">
        <v>40.992702000000001</v>
      </c>
      <c r="C152" s="7">
        <v>5627400</v>
      </c>
      <c r="D152" s="78">
        <f t="shared" si="4"/>
        <v>1.819060553434948E-2</v>
      </c>
      <c r="E152" s="90">
        <f t="shared" si="5"/>
        <v>99.795198402369252</v>
      </c>
    </row>
    <row r="153" spans="1:5" ht="15.75" customHeight="1" x14ac:dyDescent="0.3">
      <c r="A153" s="80">
        <v>44147</v>
      </c>
      <c r="B153" s="7">
        <v>40.260342000000001</v>
      </c>
      <c r="C153" s="7">
        <v>7479100</v>
      </c>
      <c r="D153" s="78">
        <f t="shared" si="4"/>
        <v>-1.5755527484426768E-2</v>
      </c>
      <c r="E153" s="90">
        <f t="shared" si="5"/>
        <v>98.012295399245446</v>
      </c>
    </row>
    <row r="154" spans="1:5" ht="15.75" customHeight="1" x14ac:dyDescent="0.3">
      <c r="A154" s="80">
        <v>44146</v>
      </c>
      <c r="B154" s="7">
        <v>40.904819000000003</v>
      </c>
      <c r="C154" s="7">
        <v>6886200</v>
      </c>
      <c r="D154" s="78">
        <f t="shared" si="4"/>
        <v>6.4873137132110958E-3</v>
      </c>
      <c r="E154" s="90">
        <f t="shared" si="5"/>
        <v>99.581250528886912</v>
      </c>
    </row>
    <row r="155" spans="1:5" ht="15.75" customHeight="1" x14ac:dyDescent="0.3">
      <c r="A155" s="80">
        <v>44145</v>
      </c>
      <c r="B155" s="7">
        <v>40.641167000000003</v>
      </c>
      <c r="C155" s="7">
        <v>8034100</v>
      </c>
      <c r="D155" s="78">
        <f t="shared" si="4"/>
        <v>1.735509389387202E-2</v>
      </c>
      <c r="E155" s="90">
        <f t="shared" si="5"/>
        <v>98.939399605052188</v>
      </c>
    </row>
    <row r="156" spans="1:5" ht="15.75" customHeight="1" x14ac:dyDescent="0.3">
      <c r="A156" s="80">
        <v>44144</v>
      </c>
      <c r="B156" s="7">
        <v>39.947868</v>
      </c>
      <c r="C156" s="7">
        <v>20079900</v>
      </c>
      <c r="D156" s="78">
        <f t="shared" si="4"/>
        <v>4.1231881370278112E-2</v>
      </c>
      <c r="E156" s="90">
        <f t="shared" si="5"/>
        <v>97.251589144127593</v>
      </c>
    </row>
    <row r="157" spans="1:5" ht="15.75" customHeight="1" x14ac:dyDescent="0.3">
      <c r="A157" s="80">
        <v>44141</v>
      </c>
      <c r="B157" s="7">
        <v>38.365966999999998</v>
      </c>
      <c r="C157" s="7">
        <v>4661100</v>
      </c>
      <c r="D157" s="78">
        <f t="shared" si="4"/>
        <v>2.8075813531158733E-3</v>
      </c>
      <c r="E157" s="90">
        <f t="shared" si="5"/>
        <v>93.40051038020745</v>
      </c>
    </row>
    <row r="158" spans="1:5" ht="15.75" customHeight="1" x14ac:dyDescent="0.3">
      <c r="A158" s="80">
        <v>44140</v>
      </c>
      <c r="B158" s="7">
        <v>38.258552999999999</v>
      </c>
      <c r="C158" s="7">
        <v>7875300</v>
      </c>
      <c r="D158" s="78">
        <f t="shared" si="4"/>
        <v>2.726798861670976E-2</v>
      </c>
      <c r="E158" s="90">
        <f t="shared" si="5"/>
        <v>93.139015018394232</v>
      </c>
    </row>
    <row r="159" spans="1:5" ht="15.75" customHeight="1" x14ac:dyDescent="0.3">
      <c r="A159" s="80">
        <v>44139</v>
      </c>
      <c r="B159" s="7">
        <v>37.243011000000003</v>
      </c>
      <c r="C159" s="7">
        <v>7925900</v>
      </c>
      <c r="D159" s="78">
        <f t="shared" si="4"/>
        <v>1.517158120089146E-2</v>
      </c>
      <c r="E159" s="90">
        <f t="shared" si="5"/>
        <v>90.666716037567383</v>
      </c>
    </row>
    <row r="160" spans="1:5" ht="15.75" customHeight="1" x14ac:dyDescent="0.3">
      <c r="A160" s="80">
        <v>44138</v>
      </c>
      <c r="B160" s="7">
        <v>36.686419999999998</v>
      </c>
      <c r="C160" s="7">
        <v>5826500</v>
      </c>
      <c r="D160" s="78">
        <f t="shared" si="4"/>
        <v>3.0444358383130199E-2</v>
      </c>
      <c r="E160" s="90">
        <f t="shared" si="5"/>
        <v>89.311716084795933</v>
      </c>
    </row>
    <row r="161" spans="1:5" ht="15.75" customHeight="1" x14ac:dyDescent="0.3">
      <c r="A161" s="80">
        <v>44137</v>
      </c>
      <c r="B161" s="7">
        <v>35.602524000000003</v>
      </c>
      <c r="C161" s="7">
        <v>5792100</v>
      </c>
      <c r="D161" s="78">
        <f t="shared" si="4"/>
        <v>1.6165040675258924E-2</v>
      </c>
      <c r="E161" s="90">
        <f t="shared" si="5"/>
        <v>86.673011849892518</v>
      </c>
    </row>
    <row r="162" spans="1:5" ht="15.75" customHeight="1" x14ac:dyDescent="0.3">
      <c r="A162" s="80">
        <v>44134</v>
      </c>
      <c r="B162" s="7">
        <v>35.036163000000002</v>
      </c>
      <c r="C162" s="7">
        <v>9222700</v>
      </c>
      <c r="D162" s="78">
        <f t="shared" si="4"/>
        <v>-2.7793454351038305E-3</v>
      </c>
      <c r="E162" s="90">
        <f t="shared" si="5"/>
        <v>85.294227197874108</v>
      </c>
    </row>
    <row r="163" spans="1:5" ht="15.75" customHeight="1" x14ac:dyDescent="0.3">
      <c r="A163" s="80">
        <v>44133</v>
      </c>
      <c r="B163" s="7">
        <v>35.133811999999999</v>
      </c>
      <c r="C163" s="7">
        <v>10482400</v>
      </c>
      <c r="D163" s="78">
        <f t="shared" si="4"/>
        <v>1.949268596504794E-3</v>
      </c>
      <c r="E163" s="90">
        <f t="shared" si="5"/>
        <v>85.531950032753173</v>
      </c>
    </row>
    <row r="164" spans="1:5" ht="15.75" customHeight="1" x14ac:dyDescent="0.3">
      <c r="A164" s="80">
        <v>44132</v>
      </c>
      <c r="B164" s="7">
        <v>35.065460000000002</v>
      </c>
      <c r="C164" s="7">
        <v>7638000</v>
      </c>
      <c r="D164" s="78">
        <f t="shared" si="4"/>
        <v>-4.0096109030730687E-2</v>
      </c>
      <c r="E164" s="90">
        <f t="shared" si="5"/>
        <v>85.365549647601725</v>
      </c>
    </row>
    <row r="165" spans="1:5" ht="15.75" customHeight="1" x14ac:dyDescent="0.3">
      <c r="A165" s="80">
        <v>44131</v>
      </c>
      <c r="B165" s="7">
        <v>36.530177999999999</v>
      </c>
      <c r="C165" s="7">
        <v>5728400</v>
      </c>
      <c r="D165" s="78">
        <f t="shared" si="4"/>
        <v>-1.7078375092365317E-2</v>
      </c>
      <c r="E165" s="90">
        <f t="shared" si="5"/>
        <v>88.931350784924206</v>
      </c>
    </row>
    <row r="166" spans="1:5" ht="15.75" customHeight="1" x14ac:dyDescent="0.3">
      <c r="A166" s="80">
        <v>44130</v>
      </c>
      <c r="B166" s="7">
        <v>37.164893999999997</v>
      </c>
      <c r="C166" s="7">
        <v>5056600</v>
      </c>
      <c r="D166" s="78">
        <f t="shared" si="4"/>
        <v>-2.8586000103035802E-2</v>
      </c>
      <c r="E166" s="90">
        <f t="shared" si="5"/>
        <v>90.476543125481754</v>
      </c>
    </row>
    <row r="167" spans="1:5" ht="15.75" customHeight="1" x14ac:dyDescent="0.3">
      <c r="A167" s="80">
        <v>44127</v>
      </c>
      <c r="B167" s="7">
        <v>38.258552999999999</v>
      </c>
      <c r="C167" s="7">
        <v>2700400</v>
      </c>
      <c r="D167" s="78">
        <f t="shared" si="4"/>
        <v>1.0835904928265139E-2</v>
      </c>
      <c r="E167" s="90">
        <f t="shared" si="5"/>
        <v>93.139015018394218</v>
      </c>
    </row>
    <row r="168" spans="1:5" ht="15.75" customHeight="1" x14ac:dyDescent="0.3">
      <c r="A168" s="80">
        <v>44126</v>
      </c>
      <c r="B168" s="7">
        <v>37.848430999999998</v>
      </c>
      <c r="C168" s="7">
        <v>3571700</v>
      </c>
      <c r="D168" s="78">
        <f t="shared" si="4"/>
        <v>5.1621904024012899E-4</v>
      </c>
      <c r="E168" s="90">
        <f t="shared" si="5"/>
        <v>92.140588362859859</v>
      </c>
    </row>
    <row r="169" spans="1:5" ht="15.75" customHeight="1" x14ac:dyDescent="0.3">
      <c r="A169" s="80">
        <v>44125</v>
      </c>
      <c r="B169" s="7">
        <v>37.828902999999997</v>
      </c>
      <c r="C169" s="7">
        <v>5427700</v>
      </c>
      <c r="D169" s="78">
        <f t="shared" si="4"/>
        <v>-1.3496247734730793E-2</v>
      </c>
      <c r="E169" s="90">
        <f t="shared" si="5"/>
        <v>92.093048177916671</v>
      </c>
    </row>
    <row r="170" spans="1:5" ht="15.75" customHeight="1" x14ac:dyDescent="0.3">
      <c r="A170" s="80">
        <v>44124</v>
      </c>
      <c r="B170" s="7">
        <v>38.346435999999997</v>
      </c>
      <c r="C170" s="7">
        <v>3583500</v>
      </c>
      <c r="D170" s="78">
        <f t="shared" si="4"/>
        <v>8.9928696911285577E-3</v>
      </c>
      <c r="E170" s="90">
        <f t="shared" si="5"/>
        <v>93.352962891876572</v>
      </c>
    </row>
    <row r="171" spans="1:5" ht="15.75" customHeight="1" x14ac:dyDescent="0.3">
      <c r="A171" s="80">
        <v>44123</v>
      </c>
      <c r="B171" s="7">
        <v>38.004665000000003</v>
      </c>
      <c r="C171" s="7">
        <v>5278200</v>
      </c>
      <c r="D171" s="78">
        <f t="shared" si="4"/>
        <v>-4.8582095705649309E-3</v>
      </c>
      <c r="E171" s="90">
        <f t="shared" si="5"/>
        <v>92.520934187031116</v>
      </c>
    </row>
    <row r="172" spans="1:5" ht="15.75" customHeight="1" x14ac:dyDescent="0.3">
      <c r="A172" s="80">
        <v>44120</v>
      </c>
      <c r="B172" s="7">
        <v>38.190201000000002</v>
      </c>
      <c r="C172" s="7">
        <v>7033800</v>
      </c>
      <c r="D172" s="78">
        <f t="shared" si="4"/>
        <v>8.5095416542353419E-3</v>
      </c>
      <c r="E172" s="90">
        <f t="shared" si="5"/>
        <v>92.972614633242785</v>
      </c>
    </row>
    <row r="173" spans="1:5" ht="15.75" customHeight="1" x14ac:dyDescent="0.3">
      <c r="A173" s="80">
        <v>44119</v>
      </c>
      <c r="B173" s="7">
        <v>37.867961999999999</v>
      </c>
      <c r="C173" s="7">
        <v>7164800</v>
      </c>
      <c r="D173" s="78">
        <f t="shared" si="4"/>
        <v>-1.0966586292168068E-2</v>
      </c>
      <c r="E173" s="90">
        <f t="shared" si="5"/>
        <v>92.188135851190765</v>
      </c>
    </row>
    <row r="174" spans="1:5" ht="15.75" customHeight="1" x14ac:dyDescent="0.3">
      <c r="A174" s="80">
        <v>44118</v>
      </c>
      <c r="B174" s="7">
        <v>38.287849000000001</v>
      </c>
      <c r="C174" s="7">
        <v>3332700</v>
      </c>
      <c r="D174" s="78">
        <f t="shared" si="4"/>
        <v>-1.0191012538762756E-3</v>
      </c>
      <c r="E174" s="90">
        <f t="shared" si="5"/>
        <v>93.210335033659291</v>
      </c>
    </row>
    <row r="175" spans="1:5" ht="15.75" customHeight="1" x14ac:dyDescent="0.3">
      <c r="A175" s="80">
        <v>44117</v>
      </c>
      <c r="B175" s="7">
        <v>38.326908000000003</v>
      </c>
      <c r="C175" s="7">
        <v>2691900</v>
      </c>
      <c r="D175" s="78">
        <f t="shared" si="4"/>
        <v>-1.4809180673073463E-2</v>
      </c>
      <c r="E175" s="90">
        <f t="shared" si="5"/>
        <v>93.305422706933385</v>
      </c>
    </row>
    <row r="176" spans="1:5" ht="15.75" customHeight="1" x14ac:dyDescent="0.3">
      <c r="A176" s="80">
        <v>44116</v>
      </c>
      <c r="B176" s="7">
        <v>38.903030000000001</v>
      </c>
      <c r="C176" s="7">
        <v>1145400</v>
      </c>
      <c r="D176" s="78">
        <f t="shared" si="4"/>
        <v>7.3323943689689308E-3</v>
      </c>
      <c r="E176" s="90">
        <f t="shared" si="5"/>
        <v>94.707970148035699</v>
      </c>
    </row>
    <row r="177" spans="1:5" ht="15.75" customHeight="1" x14ac:dyDescent="0.3">
      <c r="A177" s="80">
        <v>44113</v>
      </c>
      <c r="B177" s="7">
        <v>38.619853999999997</v>
      </c>
      <c r="C177" s="7">
        <v>3471700</v>
      </c>
      <c r="D177" s="78">
        <f t="shared" si="4"/>
        <v>8.1570972609268377E-3</v>
      </c>
      <c r="E177" s="90">
        <f t="shared" si="5"/>
        <v>94.018588777108022</v>
      </c>
    </row>
    <row r="178" spans="1:5" ht="15.75" customHeight="1" x14ac:dyDescent="0.3">
      <c r="A178" s="80">
        <v>44112</v>
      </c>
      <c r="B178" s="7">
        <v>38.307377000000002</v>
      </c>
      <c r="C178" s="7">
        <v>2687500</v>
      </c>
      <c r="D178" s="78">
        <f t="shared" si="4"/>
        <v>9.0019886681134142E-3</v>
      </c>
      <c r="E178" s="90">
        <f t="shared" si="5"/>
        <v>93.257875218602507</v>
      </c>
    </row>
    <row r="179" spans="1:5" ht="15.75" customHeight="1" x14ac:dyDescent="0.3">
      <c r="A179" s="80">
        <v>44111</v>
      </c>
      <c r="B179" s="7">
        <v>37.965611000000003</v>
      </c>
      <c r="C179" s="7">
        <v>2351900</v>
      </c>
      <c r="D179" s="78">
        <f t="shared" si="4"/>
        <v>1.0395072087261426E-2</v>
      </c>
      <c r="E179" s="90">
        <f t="shared" si="5"/>
        <v>92.425858686069859</v>
      </c>
    </row>
    <row r="180" spans="1:5" ht="15.75" customHeight="1" x14ac:dyDescent="0.3">
      <c r="A180" s="80">
        <v>44110</v>
      </c>
      <c r="B180" s="7">
        <v>37.575015999999998</v>
      </c>
      <c r="C180" s="7">
        <v>4264900</v>
      </c>
      <c r="D180" s="78">
        <f t="shared" si="4"/>
        <v>-1.1305164773850906E-2</v>
      </c>
      <c r="E180" s="90">
        <f t="shared" si="5"/>
        <v>91.474969781016142</v>
      </c>
    </row>
    <row r="181" spans="1:5" ht="15.75" customHeight="1" x14ac:dyDescent="0.3">
      <c r="A181" s="80">
        <v>44109</v>
      </c>
      <c r="B181" s="7">
        <v>38.004665000000003</v>
      </c>
      <c r="C181" s="7">
        <v>2885900</v>
      </c>
      <c r="D181" s="78">
        <f t="shared" si="4"/>
        <v>2.0183298530115135E-2</v>
      </c>
      <c r="E181" s="90">
        <f t="shared" si="5"/>
        <v>92.520934187031145</v>
      </c>
    </row>
    <row r="182" spans="1:5" ht="15.75" customHeight="1" x14ac:dyDescent="0.3">
      <c r="A182" s="80">
        <v>44106</v>
      </c>
      <c r="B182" s="7">
        <v>37.252780999999999</v>
      </c>
      <c r="C182" s="7">
        <v>5053100</v>
      </c>
      <c r="D182" s="78">
        <f t="shared" si="4"/>
        <v>-2.353546792847494E-3</v>
      </c>
      <c r="E182" s="90">
        <f t="shared" si="5"/>
        <v>90.6905007368144</v>
      </c>
    </row>
    <row r="183" spans="1:5" ht="15.75" customHeight="1" x14ac:dyDescent="0.3">
      <c r="A183" s="80">
        <v>44105</v>
      </c>
      <c r="B183" s="7">
        <v>37.340663999999997</v>
      </c>
      <c r="C183" s="7">
        <v>6124000</v>
      </c>
      <c r="D183" s="78">
        <f t="shared" si="4"/>
        <v>8.4388954825143081E-3</v>
      </c>
      <c r="E183" s="90">
        <f t="shared" si="5"/>
        <v>90.90444861029674</v>
      </c>
    </row>
    <row r="184" spans="1:5" ht="15.75" customHeight="1" x14ac:dyDescent="0.3">
      <c r="A184" s="80">
        <v>44104</v>
      </c>
      <c r="B184" s="7">
        <v>37.028187000000003</v>
      </c>
      <c r="C184" s="7">
        <v>7152800</v>
      </c>
      <c r="D184" s="78">
        <f t="shared" si="4"/>
        <v>-6.5495815190393936E-3</v>
      </c>
      <c r="E184" s="90">
        <f t="shared" si="5"/>
        <v>90.143735051791211</v>
      </c>
    </row>
    <row r="185" spans="1:5" ht="15.75" customHeight="1" x14ac:dyDescent="0.3">
      <c r="A185" s="80">
        <v>44103</v>
      </c>
      <c r="B185" s="7">
        <v>37.272305000000003</v>
      </c>
      <c r="C185" s="7">
        <v>2679500</v>
      </c>
      <c r="D185" s="78">
        <f t="shared" si="4"/>
        <v>1.5742311397932696E-3</v>
      </c>
      <c r="E185" s="90">
        <f t="shared" si="5"/>
        <v>90.738031183907353</v>
      </c>
    </row>
    <row r="186" spans="1:5" ht="15.75" customHeight="1" x14ac:dyDescent="0.3">
      <c r="A186" s="80">
        <v>44102</v>
      </c>
      <c r="B186" s="7">
        <v>37.213721999999997</v>
      </c>
      <c r="C186" s="7">
        <v>3684500</v>
      </c>
      <c r="D186" s="78">
        <f t="shared" si="4"/>
        <v>2.0894755893801964E-2</v>
      </c>
      <c r="E186" s="90">
        <f t="shared" si="5"/>
        <v>90.595413063540292</v>
      </c>
    </row>
    <row r="187" spans="1:5" ht="15.75" customHeight="1" x14ac:dyDescent="0.3">
      <c r="A187" s="80">
        <v>44099</v>
      </c>
      <c r="B187" s="7">
        <v>36.452064999999997</v>
      </c>
      <c r="C187" s="7">
        <v>6132600</v>
      </c>
      <c r="D187" s="78">
        <f t="shared" si="4"/>
        <v>-2.4050118960226019E-3</v>
      </c>
      <c r="E187" s="90">
        <f t="shared" si="5"/>
        <v>88.741187610688868</v>
      </c>
    </row>
    <row r="188" spans="1:5" ht="15.75" customHeight="1" x14ac:dyDescent="0.3">
      <c r="A188" s="80">
        <v>44098</v>
      </c>
      <c r="B188" s="7">
        <v>36.539943999999998</v>
      </c>
      <c r="C188" s="7">
        <v>5140600</v>
      </c>
      <c r="D188" s="78">
        <f t="shared" si="4"/>
        <v>4.2940921718561675E-3</v>
      </c>
      <c r="E188" s="90">
        <f t="shared" si="5"/>
        <v>88.955125746320959</v>
      </c>
    </row>
    <row r="189" spans="1:5" ht="15.75" customHeight="1" x14ac:dyDescent="0.3">
      <c r="A189" s="80">
        <v>44097</v>
      </c>
      <c r="B189" s="7">
        <v>36.383709000000003</v>
      </c>
      <c r="C189" s="7">
        <v>4256100</v>
      </c>
      <c r="D189" s="78">
        <f t="shared" si="4"/>
        <v>-1.4806960028581062E-2</v>
      </c>
      <c r="E189" s="90">
        <f t="shared" si="5"/>
        <v>88.574777487687186</v>
      </c>
    </row>
    <row r="190" spans="1:5" ht="15.75" customHeight="1" x14ac:dyDescent="0.3">
      <c r="A190" s="80">
        <v>44096</v>
      </c>
      <c r="B190" s="7">
        <v>36.930537999999999</v>
      </c>
      <c r="C190" s="7">
        <v>5788500</v>
      </c>
      <c r="D190" s="78">
        <f t="shared" si="4"/>
        <v>-4.2126879035823128E-3</v>
      </c>
      <c r="E190" s="90">
        <f t="shared" si="5"/>
        <v>89.906012216912117</v>
      </c>
    </row>
    <row r="191" spans="1:5" ht="15.75" customHeight="1" x14ac:dyDescent="0.3">
      <c r="A191" s="80">
        <v>44095</v>
      </c>
      <c r="B191" s="7">
        <v>37.086773000000001</v>
      </c>
      <c r="C191" s="7">
        <v>17354000</v>
      </c>
      <c r="D191" s="78">
        <f t="shared" si="4"/>
        <v>-3.4325087998240966E-2</v>
      </c>
      <c r="E191" s="90">
        <f t="shared" si="5"/>
        <v>90.286360475545919</v>
      </c>
    </row>
    <row r="192" spans="1:5" ht="15.75" customHeight="1" x14ac:dyDescent="0.3">
      <c r="A192" s="80">
        <v>44092</v>
      </c>
      <c r="B192" s="7">
        <v>38.405028999999999</v>
      </c>
      <c r="C192" s="7">
        <v>7380500</v>
      </c>
      <c r="D192" s="78">
        <f t="shared" si="4"/>
        <v>-1.006781281678848E-2</v>
      </c>
      <c r="E192" s="90">
        <f t="shared" si="5"/>
        <v>93.495605356869262</v>
      </c>
    </row>
    <row r="193" spans="1:5" ht="15.75" customHeight="1" x14ac:dyDescent="0.3">
      <c r="A193" s="80">
        <v>44091</v>
      </c>
      <c r="B193" s="7">
        <v>38.795616000000003</v>
      </c>
      <c r="C193" s="7">
        <v>3430200</v>
      </c>
      <c r="D193" s="78">
        <f t="shared" si="4"/>
        <v>3.5361314996105175E-3</v>
      </c>
      <c r="E193" s="90">
        <f t="shared" si="5"/>
        <v>94.446474786222481</v>
      </c>
    </row>
    <row r="194" spans="1:5" ht="15.75" customHeight="1" x14ac:dyDescent="0.3">
      <c r="A194" s="80">
        <v>44090</v>
      </c>
      <c r="B194" s="7">
        <v>38.658912999999998</v>
      </c>
      <c r="C194" s="7">
        <v>2159900</v>
      </c>
      <c r="D194" s="78">
        <f t="shared" ref="D194:D257" si="6">B194/B195-1</f>
        <v>-4.2756052022577817E-3</v>
      </c>
      <c r="E194" s="90">
        <f t="shared" ref="E194:E257" si="7">E195*(1+D194)</f>
        <v>94.11367645038213</v>
      </c>
    </row>
    <row r="195" spans="1:5" ht="15.75" customHeight="1" x14ac:dyDescent="0.3">
      <c r="A195" s="80">
        <v>44089</v>
      </c>
      <c r="B195" s="7">
        <v>38.824913000000002</v>
      </c>
      <c r="C195" s="7">
        <v>3584200</v>
      </c>
      <c r="D195" s="78">
        <f t="shared" si="6"/>
        <v>4.8016297155486498E-3</v>
      </c>
      <c r="E195" s="90">
        <f t="shared" si="7"/>
        <v>94.517797235950098</v>
      </c>
    </row>
    <row r="196" spans="1:5" ht="15.75" customHeight="1" x14ac:dyDescent="0.3">
      <c r="A196" s="80">
        <v>44088</v>
      </c>
      <c r="B196" s="7">
        <v>38.639381</v>
      </c>
      <c r="C196" s="7">
        <v>2796700</v>
      </c>
      <c r="D196" s="78">
        <f t="shared" si="6"/>
        <v>3.2961038043812785E-3</v>
      </c>
      <c r="E196" s="90">
        <f t="shared" si="7"/>
        <v>94.066126527588665</v>
      </c>
    </row>
    <row r="197" spans="1:5" ht="15.75" customHeight="1" x14ac:dyDescent="0.3">
      <c r="A197" s="80">
        <v>44085</v>
      </c>
      <c r="B197" s="7">
        <v>38.512439999999998</v>
      </c>
      <c r="C197" s="7">
        <v>5241600</v>
      </c>
      <c r="D197" s="78">
        <f t="shared" si="6"/>
        <v>7.1501561559166316E-3</v>
      </c>
      <c r="E197" s="90">
        <f t="shared" si="7"/>
        <v>93.757093415294776</v>
      </c>
    </row>
    <row r="198" spans="1:5" ht="15.75" customHeight="1" x14ac:dyDescent="0.3">
      <c r="A198" s="80">
        <v>44084</v>
      </c>
      <c r="B198" s="7">
        <v>38.239024999999998</v>
      </c>
      <c r="C198" s="7">
        <v>8541100</v>
      </c>
      <c r="D198" s="78">
        <f t="shared" si="6"/>
        <v>-9.8609642594712499E-3</v>
      </c>
      <c r="E198" s="90">
        <f t="shared" si="7"/>
        <v>93.091474833451016</v>
      </c>
    </row>
    <row r="199" spans="1:5" ht="15.75" customHeight="1" x14ac:dyDescent="0.3">
      <c r="A199" s="80">
        <v>44083</v>
      </c>
      <c r="B199" s="7">
        <v>38.619853999999997</v>
      </c>
      <c r="C199" s="7">
        <v>8930300</v>
      </c>
      <c r="D199" s="78">
        <f t="shared" si="6"/>
        <v>2.4611516358613361E-2</v>
      </c>
      <c r="E199" s="90">
        <f t="shared" si="7"/>
        <v>94.018588777108008</v>
      </c>
    </row>
    <row r="200" spans="1:5" ht="15.75" customHeight="1" x14ac:dyDescent="0.3">
      <c r="A200" s="80">
        <v>44082</v>
      </c>
      <c r="B200" s="7">
        <v>37.692191999999999</v>
      </c>
      <c r="C200" s="7">
        <v>5943000</v>
      </c>
      <c r="D200" s="78">
        <f t="shared" si="6"/>
        <v>-1.6310035199385786E-2</v>
      </c>
      <c r="E200" s="90">
        <f t="shared" si="7"/>
        <v>91.760230366375822</v>
      </c>
    </row>
    <row r="201" spans="1:5" ht="15.75" customHeight="1" x14ac:dyDescent="0.3">
      <c r="A201" s="80">
        <v>44078</v>
      </c>
      <c r="B201" s="7">
        <v>38.317146000000001</v>
      </c>
      <c r="C201" s="7">
        <v>11493400</v>
      </c>
      <c r="D201" s="78">
        <f t="shared" si="6"/>
        <v>1.0203748943782287E-3</v>
      </c>
      <c r="E201" s="90">
        <f t="shared" si="7"/>
        <v>93.281657483386908</v>
      </c>
    </row>
    <row r="202" spans="1:5" ht="15.75" customHeight="1" x14ac:dyDescent="0.3">
      <c r="A202" s="80">
        <v>44077</v>
      </c>
      <c r="B202" s="7">
        <v>38.278087999999997</v>
      </c>
      <c r="C202" s="7">
        <v>15361200</v>
      </c>
      <c r="D202" s="78">
        <f t="shared" si="6"/>
        <v>-2.220002903914664E-2</v>
      </c>
      <c r="E202" s="90">
        <f t="shared" si="7"/>
        <v>93.186572244575387</v>
      </c>
    </row>
    <row r="203" spans="1:5" ht="15.75" customHeight="1" x14ac:dyDescent="0.3">
      <c r="A203" s="80">
        <v>44076</v>
      </c>
      <c r="B203" s="7">
        <v>39.147156000000003</v>
      </c>
      <c r="C203" s="7">
        <v>4849700</v>
      </c>
      <c r="D203" s="78">
        <f t="shared" si="6"/>
        <v>1.6996585448935342E-2</v>
      </c>
      <c r="E203" s="90">
        <f t="shared" si="7"/>
        <v>95.302285755852367</v>
      </c>
    </row>
    <row r="204" spans="1:5" ht="15.75" customHeight="1" x14ac:dyDescent="0.3">
      <c r="A204" s="80">
        <v>44075</v>
      </c>
      <c r="B204" s="7">
        <v>38.492908</v>
      </c>
      <c r="C204" s="7">
        <v>6525000</v>
      </c>
      <c r="D204" s="78">
        <f t="shared" si="6"/>
        <v>7.6157688246425437E-4</v>
      </c>
      <c r="E204" s="90">
        <f t="shared" si="7"/>
        <v>93.709543492501339</v>
      </c>
    </row>
    <row r="205" spans="1:5" ht="15.75" customHeight="1" x14ac:dyDescent="0.3">
      <c r="A205" s="80">
        <v>44074</v>
      </c>
      <c r="B205" s="7">
        <v>38.463614999999997</v>
      </c>
      <c r="C205" s="7">
        <v>4961500</v>
      </c>
      <c r="D205" s="78">
        <f t="shared" si="6"/>
        <v>-1.228691020793371E-2</v>
      </c>
      <c r="E205" s="90">
        <f t="shared" si="7"/>
        <v>93.638230780623957</v>
      </c>
    </row>
    <row r="206" spans="1:5" ht="15.75" customHeight="1" x14ac:dyDescent="0.3">
      <c r="A206" s="80">
        <v>44071</v>
      </c>
      <c r="B206" s="7">
        <v>38.942093</v>
      </c>
      <c r="C206" s="7">
        <v>2089000</v>
      </c>
      <c r="D206" s="78">
        <f t="shared" si="6"/>
        <v>9.1093787529421544E-3</v>
      </c>
      <c r="E206" s="90">
        <f t="shared" si="7"/>
        <v>94.803067559160027</v>
      </c>
    </row>
    <row r="207" spans="1:5" ht="15.75" customHeight="1" x14ac:dyDescent="0.3">
      <c r="A207" s="80">
        <v>44070</v>
      </c>
      <c r="B207" s="7">
        <v>38.590556999999997</v>
      </c>
      <c r="C207" s="7">
        <v>3531200</v>
      </c>
      <c r="D207" s="78">
        <f t="shared" si="6"/>
        <v>-1.3972036865211201E-2</v>
      </c>
      <c r="E207" s="90">
        <f t="shared" si="7"/>
        <v>93.94726632738039</v>
      </c>
    </row>
    <row r="208" spans="1:5" ht="15.75" customHeight="1" x14ac:dyDescent="0.3">
      <c r="A208" s="80">
        <v>44069</v>
      </c>
      <c r="B208" s="7">
        <v>39.137385999999999</v>
      </c>
      <c r="C208" s="7">
        <v>2460500</v>
      </c>
      <c r="D208" s="78">
        <f t="shared" si="6"/>
        <v>8.0482601467772863E-3</v>
      </c>
      <c r="E208" s="90">
        <f t="shared" si="7"/>
        <v>95.27850105660535</v>
      </c>
    </row>
    <row r="209" spans="1:5" ht="15.75" customHeight="1" x14ac:dyDescent="0.3">
      <c r="A209" s="80">
        <v>44068</v>
      </c>
      <c r="B209" s="7">
        <v>38.824913000000002</v>
      </c>
      <c r="C209" s="7">
        <v>3591900</v>
      </c>
      <c r="D209" s="78">
        <f t="shared" si="6"/>
        <v>5.0555247501786749E-3</v>
      </c>
      <c r="E209" s="90">
        <f t="shared" si="7"/>
        <v>94.51779723595007</v>
      </c>
    </row>
    <row r="210" spans="1:5" ht="15.75" customHeight="1" x14ac:dyDescent="0.3">
      <c r="A210" s="80">
        <v>44067</v>
      </c>
      <c r="B210" s="7">
        <v>38.629620000000003</v>
      </c>
      <c r="C210" s="7">
        <v>2222500</v>
      </c>
      <c r="D210" s="78">
        <f t="shared" si="6"/>
        <v>1.8275523552446327E-2</v>
      </c>
      <c r="E210" s="90">
        <f t="shared" si="7"/>
        <v>94.042363738504747</v>
      </c>
    </row>
    <row r="211" spans="1:5" ht="15.75" customHeight="1" x14ac:dyDescent="0.3">
      <c r="A211" s="80">
        <v>44064</v>
      </c>
      <c r="B211" s="7">
        <v>37.936314000000003</v>
      </c>
      <c r="C211" s="7">
        <v>3802400</v>
      </c>
      <c r="D211" s="78">
        <f t="shared" si="6"/>
        <v>-7.9162844763953633E-3</v>
      </c>
      <c r="E211" s="90">
        <f t="shared" si="7"/>
        <v>92.354536236342213</v>
      </c>
    </row>
    <row r="212" spans="1:5" ht="15.75" customHeight="1" x14ac:dyDescent="0.3">
      <c r="A212" s="80">
        <v>44063</v>
      </c>
      <c r="B212" s="7">
        <v>38.239024999999998</v>
      </c>
      <c r="C212" s="7">
        <v>3393300</v>
      </c>
      <c r="D212" s="78">
        <f t="shared" si="6"/>
        <v>-5.8390247510536897E-3</v>
      </c>
      <c r="E212" s="90">
        <f t="shared" si="7"/>
        <v>93.091474833451016</v>
      </c>
    </row>
    <row r="213" spans="1:5" ht="15.75" customHeight="1" x14ac:dyDescent="0.3">
      <c r="A213" s="80">
        <v>44062</v>
      </c>
      <c r="B213" s="7">
        <v>38.463614999999997</v>
      </c>
      <c r="C213" s="7">
        <v>4710900</v>
      </c>
      <c r="D213" s="78">
        <f t="shared" si="6"/>
        <v>-3.2894575737789644E-3</v>
      </c>
      <c r="E213" s="90">
        <f t="shared" si="7"/>
        <v>93.638230780623957</v>
      </c>
    </row>
    <row r="214" spans="1:5" ht="15.75" customHeight="1" x14ac:dyDescent="0.3">
      <c r="A214" s="80">
        <v>44061</v>
      </c>
      <c r="B214" s="7">
        <v>38.590556999999997</v>
      </c>
      <c r="C214" s="7">
        <v>1676400</v>
      </c>
      <c r="D214" s="78">
        <f t="shared" si="6"/>
        <v>-1.0112188522695131E-3</v>
      </c>
      <c r="E214" s="90">
        <f t="shared" si="7"/>
        <v>93.94726632738039</v>
      </c>
    </row>
    <row r="215" spans="1:5" ht="15.75" customHeight="1" x14ac:dyDescent="0.3">
      <c r="A215" s="80">
        <v>44060</v>
      </c>
      <c r="B215" s="7">
        <v>38.629620000000003</v>
      </c>
      <c r="C215" s="7">
        <v>3069200</v>
      </c>
      <c r="D215" s="78">
        <f t="shared" si="6"/>
        <v>6.6159264362117831E-3</v>
      </c>
      <c r="E215" s="90">
        <f t="shared" si="7"/>
        <v>94.042363738504747</v>
      </c>
    </row>
    <row r="216" spans="1:5" ht="15.75" customHeight="1" x14ac:dyDescent="0.3">
      <c r="A216" s="80">
        <v>44057</v>
      </c>
      <c r="B216" s="7">
        <v>38.375729</v>
      </c>
      <c r="C216" s="7">
        <v>1932200</v>
      </c>
      <c r="D216" s="78">
        <f t="shared" si="6"/>
        <v>-9.3270186175862246E-3</v>
      </c>
      <c r="E216" s="90">
        <f t="shared" si="7"/>
        <v>93.424275603753941</v>
      </c>
    </row>
    <row r="217" spans="1:5" ht="15.75" customHeight="1" x14ac:dyDescent="0.3">
      <c r="A217" s="80">
        <v>44056</v>
      </c>
      <c r="B217" s="7">
        <v>38.737029999999997</v>
      </c>
      <c r="C217" s="7">
        <v>3159900</v>
      </c>
      <c r="D217" s="78">
        <f t="shared" si="6"/>
        <v>-6.0135402933836346E-3</v>
      </c>
      <c r="E217" s="90">
        <f t="shared" si="7"/>
        <v>94.30384936246773</v>
      </c>
    </row>
    <row r="218" spans="1:5" ht="15.75" customHeight="1" x14ac:dyDescent="0.3">
      <c r="A218" s="80">
        <v>44055</v>
      </c>
      <c r="B218" s="7">
        <v>38.971386000000003</v>
      </c>
      <c r="C218" s="7">
        <v>5589800</v>
      </c>
      <c r="D218" s="78">
        <f t="shared" si="6"/>
        <v>2.4384100778357176E-2</v>
      </c>
      <c r="E218" s="90">
        <f t="shared" si="7"/>
        <v>94.87438027103741</v>
      </c>
    </row>
    <row r="219" spans="1:5" ht="15.75" customHeight="1" x14ac:dyDescent="0.3">
      <c r="A219" s="80">
        <v>44054</v>
      </c>
      <c r="B219" s="7">
        <v>38.043723999999997</v>
      </c>
      <c r="C219" s="7">
        <v>8154900</v>
      </c>
      <c r="D219" s="78">
        <f t="shared" si="6"/>
        <v>6.1982515869343224E-3</v>
      </c>
      <c r="E219" s="90">
        <f t="shared" si="7"/>
        <v>92.616021860305196</v>
      </c>
    </row>
    <row r="220" spans="1:5" ht="15.75" customHeight="1" x14ac:dyDescent="0.3">
      <c r="A220" s="80">
        <v>44053</v>
      </c>
      <c r="B220" s="7">
        <v>37.809372000000003</v>
      </c>
      <c r="C220" s="7">
        <v>5840900</v>
      </c>
      <c r="D220" s="78">
        <f t="shared" si="6"/>
        <v>1.2929897097893051E-3</v>
      </c>
      <c r="E220" s="90">
        <f t="shared" si="7"/>
        <v>92.045500689585808</v>
      </c>
    </row>
    <row r="221" spans="1:5" ht="15.75" customHeight="1" x14ac:dyDescent="0.3">
      <c r="A221" s="80">
        <v>44050</v>
      </c>
      <c r="B221" s="7">
        <v>37.760548</v>
      </c>
      <c r="C221" s="7">
        <v>3411000</v>
      </c>
      <c r="D221" s="78">
        <f t="shared" si="6"/>
        <v>-5.6570341792007151E-3</v>
      </c>
      <c r="E221" s="90">
        <f t="shared" si="7"/>
        <v>91.926640489377547</v>
      </c>
    </row>
    <row r="222" spans="1:5" ht="15.75" customHeight="1" x14ac:dyDescent="0.3">
      <c r="A222" s="80">
        <v>44049</v>
      </c>
      <c r="B222" s="7">
        <v>37.975375999999997</v>
      </c>
      <c r="C222" s="7">
        <v>3136800</v>
      </c>
      <c r="D222" s="78">
        <f t="shared" si="6"/>
        <v>2.0612836405926593E-3</v>
      </c>
      <c r="E222" s="90">
        <f t="shared" si="7"/>
        <v>92.449631213004011</v>
      </c>
    </row>
    <row r="223" spans="1:5" ht="15.75" customHeight="1" x14ac:dyDescent="0.3">
      <c r="A223" s="80">
        <v>44048</v>
      </c>
      <c r="B223" s="7">
        <v>37.897258999999998</v>
      </c>
      <c r="C223" s="7">
        <v>5512700</v>
      </c>
      <c r="D223" s="78">
        <f t="shared" si="6"/>
        <v>4.9198494590130259E-3</v>
      </c>
      <c r="E223" s="90">
        <f t="shared" si="7"/>
        <v>92.259458300918382</v>
      </c>
    </row>
    <row r="224" spans="1:5" ht="15.75" customHeight="1" x14ac:dyDescent="0.3">
      <c r="A224" s="80">
        <v>44047</v>
      </c>
      <c r="B224" s="7">
        <v>37.711722999999999</v>
      </c>
      <c r="C224" s="7">
        <v>3425900</v>
      </c>
      <c r="D224" s="78">
        <f t="shared" si="6"/>
        <v>4.9439330328073794E-3</v>
      </c>
      <c r="E224" s="90">
        <f t="shared" si="7"/>
        <v>91.807777854706714</v>
      </c>
    </row>
    <row r="225" spans="1:5" ht="15.75" customHeight="1" x14ac:dyDescent="0.3">
      <c r="A225" s="80">
        <v>44046</v>
      </c>
      <c r="B225" s="7">
        <v>37.526195999999999</v>
      </c>
      <c r="C225" s="7">
        <v>4922000</v>
      </c>
      <c r="D225" s="78">
        <f t="shared" si="6"/>
        <v>2.0175339511824042E-2</v>
      </c>
      <c r="E225" s="90">
        <f t="shared" si="7"/>
        <v>91.356119318658102</v>
      </c>
    </row>
    <row r="226" spans="1:5" ht="15.75" customHeight="1" x14ac:dyDescent="0.3">
      <c r="A226" s="80">
        <v>44043</v>
      </c>
      <c r="B226" s="7">
        <v>36.784064999999998</v>
      </c>
      <c r="C226" s="7">
        <v>6102200</v>
      </c>
      <c r="D226" s="78">
        <f t="shared" si="6"/>
        <v>-2.1304287464006033E-2</v>
      </c>
      <c r="E226" s="90">
        <f t="shared" si="7"/>
        <v>89.549429181824749</v>
      </c>
    </row>
    <row r="227" spans="1:5" ht="15.75" customHeight="1" x14ac:dyDescent="0.3">
      <c r="A227" s="80">
        <v>44042</v>
      </c>
      <c r="B227" s="7">
        <v>37.584781999999997</v>
      </c>
      <c r="C227" s="7">
        <v>4270800</v>
      </c>
      <c r="D227" s="78">
        <f t="shared" si="6"/>
        <v>-1.7861565576157812E-2</v>
      </c>
      <c r="E227" s="90">
        <f t="shared" si="7"/>
        <v>91.498744742412825</v>
      </c>
    </row>
    <row r="228" spans="1:5" ht="15.75" customHeight="1" x14ac:dyDescent="0.3">
      <c r="A228" s="80">
        <v>44041</v>
      </c>
      <c r="B228" s="7">
        <v>38.268313999999997</v>
      </c>
      <c r="C228" s="7">
        <v>5493300</v>
      </c>
      <c r="D228" s="78">
        <f t="shared" si="6"/>
        <v>1.239981178639793E-2</v>
      </c>
      <c r="E228" s="90">
        <f t="shared" si="7"/>
        <v>93.162777807478108</v>
      </c>
    </row>
    <row r="229" spans="1:5" ht="15.75" customHeight="1" x14ac:dyDescent="0.3">
      <c r="A229" s="80">
        <v>44040</v>
      </c>
      <c r="B229" s="7">
        <v>37.799605999999997</v>
      </c>
      <c r="C229" s="7">
        <v>1906200</v>
      </c>
      <c r="D229" s="78">
        <f t="shared" si="6"/>
        <v>-7.9447134948587017E-3</v>
      </c>
      <c r="E229" s="90">
        <f t="shared" si="7"/>
        <v>92.021725728189026</v>
      </c>
    </row>
    <row r="230" spans="1:5" ht="15.75" customHeight="1" x14ac:dyDescent="0.3">
      <c r="A230" s="80">
        <v>44039</v>
      </c>
      <c r="B230" s="7">
        <v>38.102317999999997</v>
      </c>
      <c r="C230" s="7">
        <v>2730200</v>
      </c>
      <c r="D230" s="78">
        <f t="shared" si="6"/>
        <v>1.0095810374823655E-2</v>
      </c>
      <c r="E230" s="90">
        <f t="shared" si="7"/>
        <v>92.758666759760402</v>
      </c>
    </row>
    <row r="231" spans="1:5" ht="15.75" customHeight="1" x14ac:dyDescent="0.3">
      <c r="A231" s="80">
        <v>44036</v>
      </c>
      <c r="B231" s="7">
        <v>37.721488999999998</v>
      </c>
      <c r="C231" s="7">
        <v>2804700</v>
      </c>
      <c r="D231" s="78">
        <f t="shared" si="6"/>
        <v>-7.1960966133773896E-3</v>
      </c>
      <c r="E231" s="90">
        <f t="shared" si="7"/>
        <v>91.831552816103425</v>
      </c>
    </row>
    <row r="232" spans="1:5" ht="15.75" customHeight="1" x14ac:dyDescent="0.3">
      <c r="A232" s="80">
        <v>44035</v>
      </c>
      <c r="B232" s="7">
        <v>37.994903999999998</v>
      </c>
      <c r="C232" s="7">
        <v>3864700</v>
      </c>
      <c r="D232" s="78">
        <f t="shared" si="6"/>
        <v>-9.1672665485783567E-3</v>
      </c>
      <c r="E232" s="90">
        <f t="shared" si="7"/>
        <v>92.497171397947184</v>
      </c>
    </row>
    <row r="233" spans="1:5" ht="15.75" customHeight="1" x14ac:dyDescent="0.3">
      <c r="A233" s="80">
        <v>44034</v>
      </c>
      <c r="B233" s="7">
        <v>38.346435999999997</v>
      </c>
      <c r="C233" s="7">
        <v>3450200</v>
      </c>
      <c r="D233" s="78">
        <f t="shared" si="6"/>
        <v>5.3763136390254651E-3</v>
      </c>
      <c r="E233" s="90">
        <f t="shared" si="7"/>
        <v>93.352962891876558</v>
      </c>
    </row>
    <row r="234" spans="1:5" ht="15.75" customHeight="1" x14ac:dyDescent="0.3">
      <c r="A234" s="80">
        <v>44033</v>
      </c>
      <c r="B234" s="7">
        <v>38.141376000000001</v>
      </c>
      <c r="C234" s="7">
        <v>3561000</v>
      </c>
      <c r="D234" s="78">
        <f t="shared" si="6"/>
        <v>3.597216289105587E-3</v>
      </c>
      <c r="E234" s="90">
        <f t="shared" si="7"/>
        <v>92.853751998571951</v>
      </c>
    </row>
    <row r="235" spans="1:5" ht="15.75" customHeight="1" x14ac:dyDescent="0.3">
      <c r="A235" s="80">
        <v>44032</v>
      </c>
      <c r="B235" s="7">
        <v>38.004665000000003</v>
      </c>
      <c r="C235" s="7">
        <v>3221000</v>
      </c>
      <c r="D235" s="78">
        <f t="shared" si="6"/>
        <v>8.0289464011393807E-3</v>
      </c>
      <c r="E235" s="90">
        <f t="shared" si="7"/>
        <v>92.520934187031102</v>
      </c>
    </row>
    <row r="236" spans="1:5" ht="15.75" customHeight="1" x14ac:dyDescent="0.3">
      <c r="A236" s="80">
        <v>44029</v>
      </c>
      <c r="B236" s="7">
        <v>37.701957999999998</v>
      </c>
      <c r="C236" s="7">
        <v>2518500</v>
      </c>
      <c r="D236" s="78">
        <f t="shared" si="6"/>
        <v>4.4224528496767945E-3</v>
      </c>
      <c r="E236" s="90">
        <f t="shared" si="7"/>
        <v>91.784005327772519</v>
      </c>
    </row>
    <row r="237" spans="1:5" ht="15.75" customHeight="1" x14ac:dyDescent="0.3">
      <c r="A237" s="80">
        <v>44028</v>
      </c>
      <c r="B237" s="7">
        <v>37.535957000000003</v>
      </c>
      <c r="C237" s="7">
        <v>2658200</v>
      </c>
      <c r="D237" s="78">
        <f t="shared" si="6"/>
        <v>-1.2990630090655708E-3</v>
      </c>
      <c r="E237" s="90">
        <f t="shared" si="7"/>
        <v>91.379882107742006</v>
      </c>
    </row>
    <row r="238" spans="1:5" ht="15.75" customHeight="1" x14ac:dyDescent="0.3">
      <c r="A238" s="80">
        <v>44027</v>
      </c>
      <c r="B238" s="7">
        <v>37.584781999999997</v>
      </c>
      <c r="C238" s="7">
        <v>4889200</v>
      </c>
      <c r="D238" s="78">
        <f t="shared" si="6"/>
        <v>1.1297973835200592E-2</v>
      </c>
      <c r="E238" s="90">
        <f t="shared" si="7"/>
        <v>91.498744742412811</v>
      </c>
    </row>
    <row r="239" spans="1:5" ht="15.75" customHeight="1" x14ac:dyDescent="0.3">
      <c r="A239" s="80">
        <v>44026</v>
      </c>
      <c r="B239" s="7">
        <v>37.164893999999997</v>
      </c>
      <c r="C239" s="7">
        <v>8413700</v>
      </c>
      <c r="D239" s="78">
        <f t="shared" si="6"/>
        <v>1.6017056341006031E-2</v>
      </c>
      <c r="E239" s="90">
        <f t="shared" si="7"/>
        <v>90.476543125481726</v>
      </c>
    </row>
    <row r="240" spans="1:5" ht="15.75" customHeight="1" x14ac:dyDescent="0.3">
      <c r="A240" s="80">
        <v>44025</v>
      </c>
      <c r="B240" s="7">
        <v>36.579006</v>
      </c>
      <c r="C240" s="7">
        <v>4715900</v>
      </c>
      <c r="D240" s="78">
        <f t="shared" si="6"/>
        <v>-3.4583495841055134E-3</v>
      </c>
      <c r="E240" s="90">
        <f t="shared" si="7"/>
        <v>89.050220722982687</v>
      </c>
    </row>
    <row r="241" spans="1:5" ht="15.75" customHeight="1" x14ac:dyDescent="0.3">
      <c r="A241" s="80">
        <v>44022</v>
      </c>
      <c r="B241" s="7">
        <v>36.705947999999999</v>
      </c>
      <c r="C241" s="7">
        <v>4695900</v>
      </c>
      <c r="D241" s="78">
        <f t="shared" si="6"/>
        <v>1.1843793657120294E-2</v>
      </c>
      <c r="E241" s="90">
        <f t="shared" si="7"/>
        <v>89.35925626973912</v>
      </c>
    </row>
    <row r="242" spans="1:5" ht="15.75" customHeight="1" x14ac:dyDescent="0.3">
      <c r="A242" s="80">
        <v>44021</v>
      </c>
      <c r="B242" s="7">
        <v>36.276299000000002</v>
      </c>
      <c r="C242" s="7">
        <v>11749700</v>
      </c>
      <c r="D242" s="78">
        <f t="shared" si="6"/>
        <v>-1.4850043684506486E-2</v>
      </c>
      <c r="E242" s="90">
        <f t="shared" si="7"/>
        <v>88.313291863724132</v>
      </c>
    </row>
    <row r="243" spans="1:5" ht="15.75" customHeight="1" x14ac:dyDescent="0.3">
      <c r="A243" s="80">
        <v>44020</v>
      </c>
      <c r="B243" s="7">
        <v>36.823124</v>
      </c>
      <c r="C243" s="7">
        <v>2988600</v>
      </c>
      <c r="D243" s="78">
        <f t="shared" si="6"/>
        <v>1.1534359198176691E-2</v>
      </c>
      <c r="E243" s="90">
        <f t="shared" si="7"/>
        <v>89.644516855098829</v>
      </c>
    </row>
    <row r="244" spans="1:5" ht="15.75" customHeight="1" x14ac:dyDescent="0.3">
      <c r="A244" s="80">
        <v>44019</v>
      </c>
      <c r="B244" s="7">
        <v>36.403236</v>
      </c>
      <c r="C244" s="7">
        <v>3591400</v>
      </c>
      <c r="D244" s="78">
        <f t="shared" si="6"/>
        <v>-1.635895534609888E-2</v>
      </c>
      <c r="E244" s="90">
        <f t="shared" si="7"/>
        <v>88.622315238167758</v>
      </c>
    </row>
    <row r="245" spans="1:5" ht="15.75" customHeight="1" x14ac:dyDescent="0.3">
      <c r="A245" s="80">
        <v>44018</v>
      </c>
      <c r="B245" s="7">
        <v>37.008659000000002</v>
      </c>
      <c r="C245" s="7">
        <v>5047700</v>
      </c>
      <c r="D245" s="78">
        <f t="shared" si="6"/>
        <v>2.0463108508331773E-2</v>
      </c>
      <c r="E245" s="90">
        <f t="shared" si="7"/>
        <v>90.096194866847952</v>
      </c>
    </row>
    <row r="246" spans="1:5" ht="15.75" customHeight="1" x14ac:dyDescent="0.3">
      <c r="A246" s="80">
        <v>44014</v>
      </c>
      <c r="B246" s="7">
        <v>36.266533000000003</v>
      </c>
      <c r="C246" s="7">
        <v>6439400</v>
      </c>
      <c r="D246" s="78">
        <f t="shared" si="6"/>
        <v>1.5031515305365062E-2</v>
      </c>
      <c r="E246" s="90">
        <f t="shared" si="7"/>
        <v>88.289516902327435</v>
      </c>
    </row>
    <row r="247" spans="1:5" ht="15.75" customHeight="1" x14ac:dyDescent="0.3">
      <c r="A247" s="80">
        <v>44013</v>
      </c>
      <c r="B247" s="7">
        <v>35.729464999999998</v>
      </c>
      <c r="C247" s="7">
        <v>3947400</v>
      </c>
      <c r="D247" s="78">
        <f t="shared" si="6"/>
        <v>3.0152668059153509E-3</v>
      </c>
      <c r="E247" s="90">
        <f t="shared" si="7"/>
        <v>86.982044962186379</v>
      </c>
    </row>
    <row r="248" spans="1:5" ht="15.75" customHeight="1" x14ac:dyDescent="0.3">
      <c r="A248" s="80">
        <v>44012</v>
      </c>
      <c r="B248" s="7">
        <v>35.622055000000003</v>
      </c>
      <c r="C248" s="7">
        <v>4046000</v>
      </c>
      <c r="D248" s="78">
        <f t="shared" si="6"/>
        <v>-8.215398555521114E-4</v>
      </c>
      <c r="E248" s="90">
        <f t="shared" si="7"/>
        <v>86.720559338223424</v>
      </c>
    </row>
    <row r="249" spans="1:5" ht="15.75" customHeight="1" x14ac:dyDescent="0.3">
      <c r="A249" s="80">
        <v>44011</v>
      </c>
      <c r="B249" s="7">
        <v>35.651344000000002</v>
      </c>
      <c r="C249" s="7">
        <v>3659600</v>
      </c>
      <c r="D249" s="78">
        <f t="shared" si="6"/>
        <v>1.4730311643951444E-2</v>
      </c>
      <c r="E249" s="90">
        <f t="shared" si="7"/>
        <v>86.791862312250529</v>
      </c>
    </row>
    <row r="250" spans="1:5" ht="15.75" customHeight="1" x14ac:dyDescent="0.3">
      <c r="A250" s="80">
        <v>44008</v>
      </c>
      <c r="B250" s="7">
        <v>35.133811999999999</v>
      </c>
      <c r="C250" s="7">
        <v>4680300</v>
      </c>
      <c r="D250" s="78">
        <f t="shared" si="6"/>
        <v>-1.8013102359000333E-2</v>
      </c>
      <c r="E250" s="90">
        <f t="shared" si="7"/>
        <v>85.531950032753187</v>
      </c>
    </row>
    <row r="251" spans="1:5" ht="15.75" customHeight="1" x14ac:dyDescent="0.3">
      <c r="A251" s="80">
        <v>44007</v>
      </c>
      <c r="B251" s="7">
        <v>35.778289999999998</v>
      </c>
      <c r="C251" s="7">
        <v>5539900</v>
      </c>
      <c r="D251" s="78">
        <f t="shared" si="6"/>
        <v>1.6084234852997037E-2</v>
      </c>
      <c r="E251" s="90">
        <f t="shared" si="7"/>
        <v>87.100907596857212</v>
      </c>
    </row>
    <row r="252" spans="1:5" ht="15.75" customHeight="1" x14ac:dyDescent="0.3">
      <c r="A252" s="80">
        <v>44006</v>
      </c>
      <c r="B252" s="7">
        <v>35.211933000000002</v>
      </c>
      <c r="C252" s="7">
        <v>5009000</v>
      </c>
      <c r="D252" s="78">
        <f t="shared" si="6"/>
        <v>-2.750805258393163E-2</v>
      </c>
      <c r="E252" s="90">
        <f t="shared" si="7"/>
        <v>85.722132682689065</v>
      </c>
    </row>
    <row r="253" spans="1:5" ht="15.75" customHeight="1" x14ac:dyDescent="0.3">
      <c r="A253" s="80">
        <v>44005</v>
      </c>
      <c r="B253" s="7">
        <v>36.207943</v>
      </c>
      <c r="C253" s="7">
        <v>6891300</v>
      </c>
      <c r="D253" s="78">
        <f t="shared" si="6"/>
        <v>9.8038813756344823E-3</v>
      </c>
      <c r="E253" s="90">
        <f t="shared" si="7"/>
        <v>88.146881740722463</v>
      </c>
    </row>
    <row r="254" spans="1:5" ht="15.75" customHeight="1" x14ac:dyDescent="0.3">
      <c r="A254" s="80">
        <v>44004</v>
      </c>
      <c r="B254" s="7">
        <v>35.856411000000001</v>
      </c>
      <c r="C254" s="7">
        <v>4535300</v>
      </c>
      <c r="D254" s="78">
        <f t="shared" si="6"/>
        <v>1.5767645927672769E-2</v>
      </c>
      <c r="E254" s="90">
        <f t="shared" si="7"/>
        <v>87.291090246793104</v>
      </c>
    </row>
    <row r="255" spans="1:5" ht="15.75" customHeight="1" x14ac:dyDescent="0.3">
      <c r="A255" s="80">
        <v>44001</v>
      </c>
      <c r="B255" s="7">
        <v>35.299816</v>
      </c>
      <c r="C255" s="7">
        <v>7652000</v>
      </c>
      <c r="D255" s="78">
        <f t="shared" si="6"/>
        <v>-6.8680636195194156E-3</v>
      </c>
      <c r="E255" s="90">
        <f t="shared" si="7"/>
        <v>85.936080556171433</v>
      </c>
    </row>
    <row r="256" spans="1:5" ht="15.75" customHeight="1" x14ac:dyDescent="0.3">
      <c r="A256" s="80">
        <v>44000</v>
      </c>
      <c r="B256" s="7">
        <v>35.543934</v>
      </c>
      <c r="C256" s="7">
        <v>4199500</v>
      </c>
      <c r="D256" s="78">
        <f t="shared" si="6"/>
        <v>-6.2789842823819386E-3</v>
      </c>
      <c r="E256" s="90">
        <f t="shared" si="7"/>
        <v>86.530376688287575</v>
      </c>
    </row>
    <row r="257" spans="1:5" ht="15.75" customHeight="1" x14ac:dyDescent="0.3">
      <c r="A257" s="80">
        <v>43999</v>
      </c>
      <c r="B257" s="7">
        <v>35.768523999999999</v>
      </c>
      <c r="C257" s="7">
        <v>5150600</v>
      </c>
      <c r="D257" s="78">
        <f t="shared" si="6"/>
        <v>1.3667526472223024E-3</v>
      </c>
      <c r="E257" s="90">
        <f t="shared" si="7"/>
        <v>87.077132635460515</v>
      </c>
    </row>
    <row r="258" spans="1:5" ht="15.75" customHeight="1" x14ac:dyDescent="0.3">
      <c r="A258" s="80">
        <v>43998</v>
      </c>
      <c r="B258" s="7">
        <v>35.719704</v>
      </c>
      <c r="C258" s="7">
        <v>7876100</v>
      </c>
      <c r="D258" s="78">
        <f t="shared" ref="D258:D321" si="8">B258/B259-1</f>
        <v>1.1894906194411803E-2</v>
      </c>
      <c r="E258" s="90">
        <f t="shared" ref="E258:E321" si="9">E259*(1+D258)</f>
        <v>86.958282173102518</v>
      </c>
    </row>
    <row r="259" spans="1:5" ht="15.75" customHeight="1" x14ac:dyDescent="0.3">
      <c r="A259" s="80">
        <v>43997</v>
      </c>
      <c r="B259" s="7">
        <v>35.299816</v>
      </c>
      <c r="C259" s="7">
        <v>3187100</v>
      </c>
      <c r="D259" s="78">
        <f t="shared" si="8"/>
        <v>1.0284578901461616E-2</v>
      </c>
      <c r="E259" s="90">
        <f t="shared" si="9"/>
        <v>85.936080556171447</v>
      </c>
    </row>
    <row r="260" spans="1:5" ht="15.75" customHeight="1" x14ac:dyDescent="0.3">
      <c r="A260" s="80">
        <v>43994</v>
      </c>
      <c r="B260" s="7">
        <v>34.940468000000003</v>
      </c>
      <c r="C260" s="7">
        <v>6666300</v>
      </c>
      <c r="D260" s="78">
        <f t="shared" si="8"/>
        <v>1.9198181219410193E-2</v>
      </c>
      <c r="E260" s="90">
        <f t="shared" si="9"/>
        <v>85.0612613028445</v>
      </c>
    </row>
    <row r="261" spans="1:5" ht="15.75" customHeight="1" x14ac:dyDescent="0.3">
      <c r="A261" s="80">
        <v>43993</v>
      </c>
      <c r="B261" s="7">
        <v>34.282310000000003</v>
      </c>
      <c r="C261" s="7">
        <v>8301500</v>
      </c>
      <c r="D261" s="78">
        <f t="shared" si="8"/>
        <v>-6.1721894716744496E-2</v>
      </c>
      <c r="E261" s="90">
        <f t="shared" si="9"/>
        <v>83.459000290869582</v>
      </c>
    </row>
    <row r="262" spans="1:5" ht="15.75" customHeight="1" x14ac:dyDescent="0.3">
      <c r="A262" s="80">
        <v>43992</v>
      </c>
      <c r="B262" s="7">
        <v>36.537472000000001</v>
      </c>
      <c r="C262" s="7">
        <v>5956200</v>
      </c>
      <c r="D262" s="78">
        <f t="shared" si="8"/>
        <v>-7.1015629014651305E-3</v>
      </c>
      <c r="E262" s="90">
        <f t="shared" si="9"/>
        <v>88.949107754863633</v>
      </c>
    </row>
    <row r="263" spans="1:5" ht="15.75" customHeight="1" x14ac:dyDescent="0.3">
      <c r="A263" s="80">
        <v>43991</v>
      </c>
      <c r="B263" s="7">
        <v>36.798800999999997</v>
      </c>
      <c r="C263" s="7">
        <v>4984500</v>
      </c>
      <c r="D263" s="78">
        <f t="shared" si="8"/>
        <v>-1.9597708117747747E-2</v>
      </c>
      <c r="E263" s="90">
        <f t="shared" si="9"/>
        <v>89.585303422162966</v>
      </c>
    </row>
    <row r="264" spans="1:5" ht="15.75" customHeight="1" x14ac:dyDescent="0.3">
      <c r="A264" s="80">
        <v>43990</v>
      </c>
      <c r="B264" s="7">
        <v>37.534388999999997</v>
      </c>
      <c r="C264" s="7">
        <v>4899500</v>
      </c>
      <c r="D264" s="78">
        <f t="shared" si="8"/>
        <v>1.2797095919288015E-2</v>
      </c>
      <c r="E264" s="90">
        <f t="shared" si="9"/>
        <v>91.376064870442278</v>
      </c>
    </row>
    <row r="265" spans="1:5" ht="15.75" customHeight="1" x14ac:dyDescent="0.3">
      <c r="A265" s="80">
        <v>43987</v>
      </c>
      <c r="B265" s="7">
        <v>37.060127000000001</v>
      </c>
      <c r="C265" s="7">
        <v>9514400</v>
      </c>
      <c r="D265" s="78">
        <f t="shared" si="8"/>
        <v>2.0250442820485715E-2</v>
      </c>
      <c r="E265" s="90">
        <f t="shared" si="9"/>
        <v>90.221491786074623</v>
      </c>
    </row>
    <row r="266" spans="1:5" ht="15.75" customHeight="1" x14ac:dyDescent="0.3">
      <c r="A266" s="80">
        <v>43986</v>
      </c>
      <c r="B266" s="7">
        <v>36.324539000000001</v>
      </c>
      <c r="C266" s="7">
        <v>3345900</v>
      </c>
      <c r="D266" s="78">
        <f t="shared" si="8"/>
        <v>2.1361980106111567E-3</v>
      </c>
      <c r="E266" s="90">
        <f t="shared" si="9"/>
        <v>88.43073033779531</v>
      </c>
    </row>
    <row r="267" spans="1:5" ht="15.75" customHeight="1" x14ac:dyDescent="0.3">
      <c r="A267" s="80">
        <v>43985</v>
      </c>
      <c r="B267" s="7">
        <v>36.247107999999997</v>
      </c>
      <c r="C267" s="7">
        <v>6456100</v>
      </c>
      <c r="D267" s="78">
        <f t="shared" si="8"/>
        <v>3.5674770804030365E-2</v>
      </c>
      <c r="E267" s="90">
        <f t="shared" si="9"/>
        <v>88.242227467028343</v>
      </c>
    </row>
    <row r="268" spans="1:5" ht="15.75" customHeight="1" x14ac:dyDescent="0.3">
      <c r="A268" s="80">
        <v>43984</v>
      </c>
      <c r="B268" s="7">
        <v>34.998542999999998</v>
      </c>
      <c r="C268" s="7">
        <v>4494100</v>
      </c>
      <c r="D268" s="78">
        <f t="shared" si="8"/>
        <v>1.6301191479812349E-2</v>
      </c>
      <c r="E268" s="90">
        <f t="shared" si="9"/>
        <v>85.202642716229178</v>
      </c>
    </row>
    <row r="269" spans="1:5" ht="15.75" customHeight="1" x14ac:dyDescent="0.3">
      <c r="A269" s="80">
        <v>43983</v>
      </c>
      <c r="B269" s="7">
        <v>34.437176000000001</v>
      </c>
      <c r="C269" s="7">
        <v>7430600</v>
      </c>
      <c r="D269" s="78">
        <f t="shared" si="8"/>
        <v>2.3001934030273619E-2</v>
      </c>
      <c r="E269" s="90">
        <f t="shared" si="9"/>
        <v>83.836015770253709</v>
      </c>
    </row>
    <row r="270" spans="1:5" ht="15.75" customHeight="1" x14ac:dyDescent="0.3">
      <c r="A270" s="80">
        <v>43980</v>
      </c>
      <c r="B270" s="7">
        <v>33.662864999999996</v>
      </c>
      <c r="C270" s="7">
        <v>5916400</v>
      </c>
      <c r="D270" s="78">
        <f t="shared" si="8"/>
        <v>1.7279675874846134E-3</v>
      </c>
      <c r="E270" s="90">
        <f t="shared" si="9"/>
        <v>81.950984628121688</v>
      </c>
    </row>
    <row r="271" spans="1:5" ht="15.75" customHeight="1" x14ac:dyDescent="0.3">
      <c r="A271" s="80">
        <v>43979</v>
      </c>
      <c r="B271" s="7">
        <v>33.604796999999998</v>
      </c>
      <c r="C271" s="7">
        <v>4669300</v>
      </c>
      <c r="D271" s="78">
        <f t="shared" si="8"/>
        <v>6.668647164267183E-3</v>
      </c>
      <c r="E271" s="90">
        <f t="shared" si="9"/>
        <v>81.809620255974934</v>
      </c>
    </row>
    <row r="272" spans="1:5" ht="15.75" customHeight="1" x14ac:dyDescent="0.3">
      <c r="A272" s="80">
        <v>43978</v>
      </c>
      <c r="B272" s="7">
        <v>33.382182999999998</v>
      </c>
      <c r="C272" s="7">
        <v>15205300</v>
      </c>
      <c r="D272" s="78">
        <f t="shared" si="8"/>
        <v>2.4658365696361928E-2</v>
      </c>
      <c r="E272" s="90">
        <f t="shared" si="9"/>
        <v>81.267674806827799</v>
      </c>
    </row>
    <row r="273" spans="1:5" ht="15.75" customHeight="1" x14ac:dyDescent="0.3">
      <c r="A273" s="80">
        <v>43977</v>
      </c>
      <c r="B273" s="7">
        <v>32.578842000000002</v>
      </c>
      <c r="C273" s="7">
        <v>2176800</v>
      </c>
      <c r="D273" s="78">
        <f t="shared" si="8"/>
        <v>3.3149058613314297E-2</v>
      </c>
      <c r="E273" s="90">
        <f t="shared" si="9"/>
        <v>79.311971216472685</v>
      </c>
    </row>
    <row r="274" spans="1:5" ht="15.75" customHeight="1" x14ac:dyDescent="0.3">
      <c r="A274" s="80">
        <v>43973</v>
      </c>
      <c r="B274" s="7">
        <v>31.533535000000001</v>
      </c>
      <c r="C274" s="7">
        <v>2263600</v>
      </c>
      <c r="D274" s="78">
        <f t="shared" si="8"/>
        <v>2.1534190035548129E-3</v>
      </c>
      <c r="E274" s="90">
        <f t="shared" si="9"/>
        <v>76.767210457438424</v>
      </c>
    </row>
    <row r="275" spans="1:5" ht="15.75" customHeight="1" x14ac:dyDescent="0.3">
      <c r="A275" s="80">
        <v>43972</v>
      </c>
      <c r="B275" s="7">
        <v>31.465776000000002</v>
      </c>
      <c r="C275" s="7">
        <v>3978100</v>
      </c>
      <c r="D275" s="78">
        <f t="shared" si="8"/>
        <v>-9.4454983375212853E-3</v>
      </c>
      <c r="E275" s="90">
        <f t="shared" si="9"/>
        <v>76.602253708587227</v>
      </c>
    </row>
    <row r="276" spans="1:5" ht="15.75" customHeight="1" x14ac:dyDescent="0.3">
      <c r="A276" s="80">
        <v>43971</v>
      </c>
      <c r="B276" s="7">
        <v>31.765820000000001</v>
      </c>
      <c r="C276" s="7">
        <v>2704200</v>
      </c>
      <c r="D276" s="78">
        <f t="shared" si="8"/>
        <v>2.5624882111878522E-2</v>
      </c>
      <c r="E276" s="90">
        <f t="shared" si="9"/>
        <v>77.332699594038758</v>
      </c>
    </row>
    <row r="277" spans="1:5" ht="15.75" customHeight="1" x14ac:dyDescent="0.3">
      <c r="A277" s="80">
        <v>43970</v>
      </c>
      <c r="B277" s="7">
        <v>30.972162000000001</v>
      </c>
      <c r="C277" s="7">
        <v>3267300</v>
      </c>
      <c r="D277" s="78">
        <f t="shared" si="8"/>
        <v>-1.9006662339025926E-2</v>
      </c>
      <c r="E277" s="90">
        <f t="shared" si="9"/>
        <v>75.40056890468756</v>
      </c>
    </row>
    <row r="278" spans="1:5" ht="15.75" customHeight="1" x14ac:dyDescent="0.3">
      <c r="A278" s="80">
        <v>43969</v>
      </c>
      <c r="B278" s="7">
        <v>31.572244999999999</v>
      </c>
      <c r="C278" s="7">
        <v>5609600</v>
      </c>
      <c r="D278" s="78">
        <f t="shared" si="8"/>
        <v>5.4639396929457185E-2</v>
      </c>
      <c r="E278" s="90">
        <f t="shared" si="9"/>
        <v>76.861448503277785</v>
      </c>
    </row>
    <row r="279" spans="1:5" ht="15.75" customHeight="1" x14ac:dyDescent="0.3">
      <c r="A279" s="80">
        <v>43966</v>
      </c>
      <c r="B279" s="7">
        <v>29.936530999999999</v>
      </c>
      <c r="C279" s="7">
        <v>7125500</v>
      </c>
      <c r="D279" s="78">
        <f t="shared" si="8"/>
        <v>9.7096072114633003E-4</v>
      </c>
      <c r="E279" s="90">
        <f t="shared" si="9"/>
        <v>72.879364005419291</v>
      </c>
    </row>
    <row r="280" spans="1:5" ht="15.75" customHeight="1" x14ac:dyDescent="0.3">
      <c r="A280" s="80">
        <v>43965</v>
      </c>
      <c r="B280" s="7">
        <v>29.907492000000001</v>
      </c>
      <c r="C280" s="7">
        <v>6698100</v>
      </c>
      <c r="D280" s="78">
        <f t="shared" si="8"/>
        <v>-7.069421926502506E-3</v>
      </c>
      <c r="E280" s="90">
        <f t="shared" si="9"/>
        <v>72.808669647033099</v>
      </c>
    </row>
    <row r="281" spans="1:5" ht="15.75" customHeight="1" x14ac:dyDescent="0.3">
      <c r="A281" s="80">
        <v>43964</v>
      </c>
      <c r="B281" s="7">
        <v>30.120425999999998</v>
      </c>
      <c r="C281" s="7">
        <v>6535500</v>
      </c>
      <c r="D281" s="78">
        <f t="shared" si="8"/>
        <v>-1.5189892538530869E-2</v>
      </c>
      <c r="E281" s="90">
        <f t="shared" si="9"/>
        <v>73.32704949856398</v>
      </c>
    </row>
    <row r="282" spans="1:5" ht="15.75" customHeight="1" x14ac:dyDescent="0.3">
      <c r="A282" s="80">
        <v>43963</v>
      </c>
      <c r="B282" s="7">
        <v>30.585008999999999</v>
      </c>
      <c r="C282" s="7">
        <v>5681800</v>
      </c>
      <c r="D282" s="78">
        <f t="shared" si="8"/>
        <v>-1.5269515840826808E-2</v>
      </c>
      <c r="E282" s="90">
        <f t="shared" si="9"/>
        <v>74.458059419777953</v>
      </c>
    </row>
    <row r="283" spans="1:5" ht="15.75" customHeight="1" x14ac:dyDescent="0.3">
      <c r="A283" s="80">
        <v>43962</v>
      </c>
      <c r="B283" s="7">
        <v>31.059269</v>
      </c>
      <c r="C283" s="7">
        <v>4081000</v>
      </c>
      <c r="D283" s="78">
        <f t="shared" si="8"/>
        <v>-6.5015543850521773E-3</v>
      </c>
      <c r="E283" s="90">
        <f t="shared" si="9"/>
        <v>75.612627635220491</v>
      </c>
    </row>
    <row r="284" spans="1:5" ht="15.75" customHeight="1" x14ac:dyDescent="0.3">
      <c r="A284" s="80">
        <v>43959</v>
      </c>
      <c r="B284" s="7">
        <v>31.262523999999999</v>
      </c>
      <c r="C284" s="7">
        <v>3085300</v>
      </c>
      <c r="D284" s="78">
        <f t="shared" si="8"/>
        <v>1.7002479190705744E-2</v>
      </c>
      <c r="E284" s="90">
        <f t="shared" si="9"/>
        <v>76.10744432359769</v>
      </c>
    </row>
    <row r="285" spans="1:5" ht="15.75" customHeight="1" x14ac:dyDescent="0.3">
      <c r="A285" s="80">
        <v>43958</v>
      </c>
      <c r="B285" s="7">
        <v>30.73987</v>
      </c>
      <c r="C285" s="7">
        <v>2998500</v>
      </c>
      <c r="D285" s="78">
        <f t="shared" si="8"/>
        <v>1.958263669297744E-2</v>
      </c>
      <c r="E285" s="90">
        <f t="shared" si="9"/>
        <v>74.835062726849273</v>
      </c>
    </row>
    <row r="286" spans="1:5" ht="15.75" customHeight="1" x14ac:dyDescent="0.3">
      <c r="A286" s="80">
        <v>43957</v>
      </c>
      <c r="B286" s="7">
        <v>30.149463999999998</v>
      </c>
      <c r="C286" s="7">
        <v>2574900</v>
      </c>
      <c r="D286" s="78">
        <f t="shared" si="8"/>
        <v>-1.0168394197021424E-2</v>
      </c>
      <c r="E286" s="90">
        <f t="shared" si="9"/>
        <v>73.397741422487599</v>
      </c>
    </row>
    <row r="287" spans="1:5" ht="15.75" customHeight="1" x14ac:dyDescent="0.3">
      <c r="A287" s="80">
        <v>43956</v>
      </c>
      <c r="B287" s="7">
        <v>30.459185000000002</v>
      </c>
      <c r="C287" s="7">
        <v>3603900</v>
      </c>
      <c r="D287" s="78">
        <f t="shared" si="8"/>
        <v>-2.2193842185799229E-3</v>
      </c>
      <c r="E287" s="90">
        <f t="shared" si="9"/>
        <v>74.151745602167694</v>
      </c>
    </row>
    <row r="288" spans="1:5" ht="15.75" customHeight="1" x14ac:dyDescent="0.3">
      <c r="A288" s="80">
        <v>43955</v>
      </c>
      <c r="B288" s="7">
        <v>30.526935999999999</v>
      </c>
      <c r="C288" s="7">
        <v>5233700</v>
      </c>
      <c r="D288" s="78">
        <f t="shared" si="8"/>
        <v>-6.6142118474235012E-3</v>
      </c>
      <c r="E288" s="90">
        <f t="shared" si="9"/>
        <v>74.316682875318378</v>
      </c>
    </row>
    <row r="289" spans="1:5" ht="15.75" customHeight="1" x14ac:dyDescent="0.3">
      <c r="A289" s="80">
        <v>43952</v>
      </c>
      <c r="B289" s="7">
        <v>30.730191999999999</v>
      </c>
      <c r="C289" s="7">
        <v>4210400</v>
      </c>
      <c r="D289" s="78">
        <f t="shared" si="8"/>
        <v>-1.9759083615399353E-2</v>
      </c>
      <c r="E289" s="90">
        <f t="shared" si="9"/>
        <v>74.811501998158136</v>
      </c>
    </row>
    <row r="290" spans="1:5" ht="15.75" customHeight="1" x14ac:dyDescent="0.3">
      <c r="A290" s="80">
        <v>43951</v>
      </c>
      <c r="B290" s="7">
        <v>31.349632</v>
      </c>
      <c r="C290" s="7">
        <v>6392400</v>
      </c>
      <c r="D290" s="78">
        <f t="shared" si="8"/>
        <v>-1.8484947515097105E-2</v>
      </c>
      <c r="E290" s="90">
        <f t="shared" si="9"/>
        <v>76.31950548859318</v>
      </c>
    </row>
    <row r="291" spans="1:5" ht="15.75" customHeight="1" x14ac:dyDescent="0.3">
      <c r="A291" s="80">
        <v>43950</v>
      </c>
      <c r="B291" s="7">
        <v>31.940041999999998</v>
      </c>
      <c r="C291" s="7">
        <v>4142400</v>
      </c>
      <c r="D291" s="78">
        <f t="shared" si="8"/>
        <v>3.6432165165924069E-2</v>
      </c>
      <c r="E291" s="90">
        <f t="shared" si="9"/>
        <v>77.756836530805103</v>
      </c>
    </row>
    <row r="292" spans="1:5" ht="15.75" customHeight="1" x14ac:dyDescent="0.3">
      <c r="A292" s="80">
        <v>43949</v>
      </c>
      <c r="B292" s="7">
        <v>30.817301</v>
      </c>
      <c r="C292" s="7">
        <v>3578900</v>
      </c>
      <c r="D292" s="78">
        <f t="shared" si="8"/>
        <v>5.0505440875072694E-3</v>
      </c>
      <c r="E292" s="90">
        <f t="shared" si="9"/>
        <v>75.023565597616212</v>
      </c>
    </row>
    <row r="293" spans="1:5" ht="15.75" customHeight="1" x14ac:dyDescent="0.3">
      <c r="A293" s="80">
        <v>43948</v>
      </c>
      <c r="B293" s="7">
        <v>30.662438999999999</v>
      </c>
      <c r="C293" s="7">
        <v>2571100</v>
      </c>
      <c r="D293" s="78">
        <f t="shared" si="8"/>
        <v>1.7014398663936392E-2</v>
      </c>
      <c r="E293" s="90">
        <f t="shared" si="9"/>
        <v>74.64655985608232</v>
      </c>
    </row>
    <row r="294" spans="1:5" ht="15.75" customHeight="1" x14ac:dyDescent="0.3">
      <c r="A294" s="80">
        <v>43945</v>
      </c>
      <c r="B294" s="7">
        <v>30.149463999999998</v>
      </c>
      <c r="C294" s="7">
        <v>5446800</v>
      </c>
      <c r="D294" s="78">
        <f t="shared" si="8"/>
        <v>1.3337710761185839E-2</v>
      </c>
      <c r="E294" s="90">
        <f t="shared" si="9"/>
        <v>73.397741422487599</v>
      </c>
    </row>
    <row r="295" spans="1:5" ht="15.75" customHeight="1" x14ac:dyDescent="0.3">
      <c r="A295" s="80">
        <v>43944</v>
      </c>
      <c r="B295" s="7">
        <v>29.752631999999998</v>
      </c>
      <c r="C295" s="7">
        <v>6478400</v>
      </c>
      <c r="D295" s="78">
        <f t="shared" si="8"/>
        <v>-8.7068817310346214E-3</v>
      </c>
      <c r="E295" s="90">
        <f t="shared" si="9"/>
        <v>72.43166877442431</v>
      </c>
    </row>
    <row r="296" spans="1:5" ht="15.75" customHeight="1" x14ac:dyDescent="0.3">
      <c r="A296" s="80">
        <v>43943</v>
      </c>
      <c r="B296" s="7">
        <v>30.013960000000001</v>
      </c>
      <c r="C296" s="7">
        <v>4315700</v>
      </c>
      <c r="D296" s="78">
        <f t="shared" si="8"/>
        <v>1.3398664894268997E-2</v>
      </c>
      <c r="E296" s="90">
        <f t="shared" si="9"/>
        <v>73.067862007261084</v>
      </c>
    </row>
    <row r="297" spans="1:5" ht="15.75" customHeight="1" x14ac:dyDescent="0.3">
      <c r="A297" s="80">
        <v>43942</v>
      </c>
      <c r="B297" s="7">
        <v>29.61713</v>
      </c>
      <c r="C297" s="7">
        <v>4069400</v>
      </c>
      <c r="D297" s="78">
        <f t="shared" si="8"/>
        <v>-2.0799998624622895E-2</v>
      </c>
      <c r="E297" s="90">
        <f t="shared" si="9"/>
        <v>72.101794228122927</v>
      </c>
    </row>
    <row r="298" spans="1:5" ht="15.75" customHeight="1" x14ac:dyDescent="0.3">
      <c r="A298" s="80">
        <v>43941</v>
      </c>
      <c r="B298" s="7">
        <v>30.246251999999998</v>
      </c>
      <c r="C298" s="7">
        <v>8399800</v>
      </c>
      <c r="D298" s="78">
        <f t="shared" si="8"/>
        <v>-1.4506406094852098E-2</v>
      </c>
      <c r="E298" s="90">
        <f t="shared" si="9"/>
        <v>73.633368185099343</v>
      </c>
    </row>
    <row r="299" spans="1:5" ht="15.75" customHeight="1" x14ac:dyDescent="0.3">
      <c r="A299" s="80">
        <v>43938</v>
      </c>
      <c r="B299" s="7">
        <v>30.691475000000001</v>
      </c>
      <c r="C299" s="7">
        <v>8610100</v>
      </c>
      <c r="D299" s="78">
        <f t="shared" si="8"/>
        <v>3.4584019792404108E-2</v>
      </c>
      <c r="E299" s="90">
        <f t="shared" si="9"/>
        <v>74.717246911080821</v>
      </c>
    </row>
    <row r="300" spans="1:5" ht="15.75" customHeight="1" x14ac:dyDescent="0.3">
      <c r="A300" s="80">
        <v>43937</v>
      </c>
      <c r="B300" s="7">
        <v>29.665521999999999</v>
      </c>
      <c r="C300" s="7">
        <v>8510500</v>
      </c>
      <c r="D300" s="78">
        <f t="shared" si="8"/>
        <v>-4.2235752474174548E-3</v>
      </c>
      <c r="E300" s="90">
        <f t="shared" si="9"/>
        <v>72.219602740503674</v>
      </c>
    </row>
    <row r="301" spans="1:5" ht="15.75" customHeight="1" x14ac:dyDescent="0.3">
      <c r="A301" s="80">
        <v>43936</v>
      </c>
      <c r="B301" s="7">
        <v>29.791347999999999</v>
      </c>
      <c r="C301" s="7">
        <v>4905600</v>
      </c>
      <c r="D301" s="78">
        <f t="shared" si="8"/>
        <v>-4.2910433256352021E-2</v>
      </c>
      <c r="E301" s="90">
        <f t="shared" si="9"/>
        <v>72.525921427039066</v>
      </c>
    </row>
    <row r="302" spans="1:5" ht="15.75" customHeight="1" x14ac:dyDescent="0.3">
      <c r="A302" s="80">
        <v>43935</v>
      </c>
      <c r="B302" s="7">
        <v>31.127022</v>
      </c>
      <c r="C302" s="7">
        <v>5616300</v>
      </c>
      <c r="D302" s="78">
        <f t="shared" si="8"/>
        <v>1.8366007099537507E-2</v>
      </c>
      <c r="E302" s="90">
        <f t="shared" si="9"/>
        <v>75.777569777296293</v>
      </c>
    </row>
    <row r="303" spans="1:5" ht="15.75" customHeight="1" x14ac:dyDescent="0.3">
      <c r="A303" s="80">
        <v>43934</v>
      </c>
      <c r="B303" s="7">
        <v>30.565653000000001</v>
      </c>
      <c r="C303" s="7">
        <v>2683500</v>
      </c>
      <c r="D303" s="78">
        <f t="shared" si="8"/>
        <v>-1.4664534532022433E-2</v>
      </c>
      <c r="E303" s="90">
        <f t="shared" si="9"/>
        <v>74.410937962395693</v>
      </c>
    </row>
    <row r="304" spans="1:5" ht="15.75" customHeight="1" x14ac:dyDescent="0.3">
      <c r="A304" s="80">
        <v>43930</v>
      </c>
      <c r="B304" s="7">
        <v>31.020555000000002</v>
      </c>
      <c r="C304" s="7">
        <v>4454000</v>
      </c>
      <c r="D304" s="78">
        <f t="shared" si="8"/>
        <v>2.6914408811284485E-2</v>
      </c>
      <c r="E304" s="90">
        <f t="shared" si="9"/>
        <v>75.518379851530852</v>
      </c>
    </row>
    <row r="305" spans="1:5" ht="15.75" customHeight="1" x14ac:dyDescent="0.3">
      <c r="A305" s="80">
        <v>43929</v>
      </c>
      <c r="B305" s="7">
        <v>30.207536999999999</v>
      </c>
      <c r="C305" s="7">
        <v>4373000</v>
      </c>
      <c r="D305" s="78">
        <f t="shared" si="8"/>
        <v>1.3640805063530159E-2</v>
      </c>
      <c r="E305" s="90">
        <f t="shared" si="9"/>
        <v>73.53911796694716</v>
      </c>
    </row>
    <row r="306" spans="1:5" ht="15.75" customHeight="1" x14ac:dyDescent="0.3">
      <c r="A306" s="80">
        <v>43928</v>
      </c>
      <c r="B306" s="7">
        <v>29.801027000000001</v>
      </c>
      <c r="C306" s="7">
        <v>8132900</v>
      </c>
      <c r="D306" s="78">
        <f t="shared" si="8"/>
        <v>6.2091431546540399E-3</v>
      </c>
      <c r="E306" s="90">
        <f t="shared" si="9"/>
        <v>72.549484590192762</v>
      </c>
    </row>
    <row r="307" spans="1:5" ht="15.75" customHeight="1" x14ac:dyDescent="0.3">
      <c r="A307" s="80">
        <v>43927</v>
      </c>
      <c r="B307" s="7">
        <v>29.61713</v>
      </c>
      <c r="C307" s="7">
        <v>8233400</v>
      </c>
      <c r="D307" s="78">
        <f t="shared" si="8"/>
        <v>5.9190110254064621E-2</v>
      </c>
      <c r="E307" s="90">
        <f t="shared" si="9"/>
        <v>72.101794228122941</v>
      </c>
    </row>
    <row r="308" spans="1:5" ht="15.75" customHeight="1" x14ac:dyDescent="0.3">
      <c r="A308" s="80">
        <v>43924</v>
      </c>
      <c r="B308" s="7">
        <v>27.962053000000001</v>
      </c>
      <c r="C308" s="7">
        <v>5999700</v>
      </c>
      <c r="D308" s="78">
        <f t="shared" si="8"/>
        <v>-2.0013561792194823E-2</v>
      </c>
      <c r="E308" s="90">
        <f t="shared" si="9"/>
        <v>68.072571231644247</v>
      </c>
    </row>
    <row r="309" spans="1:5" ht="15.75" customHeight="1" x14ac:dyDescent="0.3">
      <c r="A309" s="80">
        <v>43923</v>
      </c>
      <c r="B309" s="7">
        <v>28.533102</v>
      </c>
      <c r="C309" s="7">
        <v>7453100</v>
      </c>
      <c r="D309" s="78">
        <f t="shared" si="8"/>
        <v>1.5151435909548816E-2</v>
      </c>
      <c r="E309" s="90">
        <f t="shared" si="9"/>
        <v>69.462768644161102</v>
      </c>
    </row>
    <row r="310" spans="1:5" ht="15.75" customHeight="1" x14ac:dyDescent="0.3">
      <c r="A310" s="80">
        <v>43922</v>
      </c>
      <c r="B310" s="7">
        <v>28.107237000000001</v>
      </c>
      <c r="C310" s="7">
        <v>4987300</v>
      </c>
      <c r="D310" s="78">
        <f t="shared" si="8"/>
        <v>-4.8180902010902749E-2</v>
      </c>
      <c r="E310" s="90">
        <f t="shared" si="9"/>
        <v>68.426016244487016</v>
      </c>
    </row>
    <row r="311" spans="1:5" ht="15.75" customHeight="1" x14ac:dyDescent="0.3">
      <c r="A311" s="80">
        <v>43921</v>
      </c>
      <c r="B311" s="7">
        <v>29.53002</v>
      </c>
      <c r="C311" s="7">
        <v>9874400</v>
      </c>
      <c r="D311" s="78">
        <f t="shared" si="8"/>
        <v>-5.5410487827080024E-3</v>
      </c>
      <c r="E311" s="90">
        <f t="shared" si="9"/>
        <v>71.889728194202306</v>
      </c>
    </row>
    <row r="312" spans="1:5" ht="15.75" customHeight="1" x14ac:dyDescent="0.3">
      <c r="A312" s="80">
        <v>43920</v>
      </c>
      <c r="B312" s="7">
        <v>29.694559000000002</v>
      </c>
      <c r="C312" s="7">
        <v>6155700</v>
      </c>
      <c r="D312" s="78">
        <f t="shared" si="8"/>
        <v>1.2207205897456719E-2</v>
      </c>
      <c r="E312" s="90">
        <f t="shared" si="9"/>
        <v>72.290292229964763</v>
      </c>
    </row>
    <row r="313" spans="1:5" ht="15.75" customHeight="1" x14ac:dyDescent="0.3">
      <c r="A313" s="80">
        <v>43917</v>
      </c>
      <c r="B313" s="7">
        <v>29.336442999999999</v>
      </c>
      <c r="C313" s="7">
        <v>8414300</v>
      </c>
      <c r="D313" s="78">
        <f t="shared" si="8"/>
        <v>-4.0822809631999801E-2</v>
      </c>
      <c r="E313" s="90">
        <f t="shared" si="9"/>
        <v>71.41847223451623</v>
      </c>
    </row>
    <row r="314" spans="1:5" ht="15.75" customHeight="1" x14ac:dyDescent="0.3">
      <c r="A314" s="80">
        <v>43916</v>
      </c>
      <c r="B314" s="7">
        <v>30.585008999999999</v>
      </c>
      <c r="C314" s="7">
        <v>12863500</v>
      </c>
      <c r="D314" s="78">
        <f t="shared" si="8"/>
        <v>4.4628133328460606E-2</v>
      </c>
      <c r="E314" s="90">
        <f t="shared" si="9"/>
        <v>74.458059419777953</v>
      </c>
    </row>
    <row r="315" spans="1:5" ht="15.75" customHeight="1" x14ac:dyDescent="0.3">
      <c r="A315" s="80">
        <v>43915</v>
      </c>
      <c r="B315" s="7">
        <v>29.278369999999999</v>
      </c>
      <c r="C315" s="7">
        <v>14001900</v>
      </c>
      <c r="D315" s="78">
        <f t="shared" si="8"/>
        <v>3.8804856597920656E-2</v>
      </c>
      <c r="E315" s="90">
        <f t="shared" si="9"/>
        <v>71.277095690056655</v>
      </c>
    </row>
    <row r="316" spans="1:5" ht="15.75" customHeight="1" x14ac:dyDescent="0.3">
      <c r="A316" s="80">
        <v>43914</v>
      </c>
      <c r="B316" s="7">
        <v>28.184667999999999</v>
      </c>
      <c r="C316" s="7">
        <v>6132800</v>
      </c>
      <c r="D316" s="78">
        <f t="shared" si="8"/>
        <v>8.6972726208302875E-2</v>
      </c>
      <c r="E316" s="90">
        <f t="shared" si="9"/>
        <v>68.614519115253941</v>
      </c>
    </row>
    <row r="317" spans="1:5" ht="15.75" customHeight="1" x14ac:dyDescent="0.3">
      <c r="A317" s="80">
        <v>43913</v>
      </c>
      <c r="B317" s="7">
        <v>25.929507999999998</v>
      </c>
      <c r="C317" s="7">
        <v>7489100</v>
      </c>
      <c r="D317" s="78">
        <f t="shared" si="8"/>
        <v>1.1325066520359028E-2</v>
      </c>
      <c r="E317" s="90">
        <f t="shared" si="9"/>
        <v>63.124416520185022</v>
      </c>
    </row>
    <row r="318" spans="1:5" ht="15.75" customHeight="1" x14ac:dyDescent="0.3">
      <c r="A318" s="80">
        <v>43910</v>
      </c>
      <c r="B318" s="7">
        <v>25.639143000000001</v>
      </c>
      <c r="C318" s="7">
        <v>10220600</v>
      </c>
      <c r="D318" s="78">
        <f t="shared" si="8"/>
        <v>3.7893924651344335E-3</v>
      </c>
      <c r="E318" s="90">
        <f t="shared" si="9"/>
        <v>62.417533797887195</v>
      </c>
    </row>
    <row r="319" spans="1:5" ht="15.75" customHeight="1" x14ac:dyDescent="0.3">
      <c r="A319" s="80">
        <v>43909</v>
      </c>
      <c r="B319" s="7">
        <v>25.542352999999999</v>
      </c>
      <c r="C319" s="7">
        <v>8722000</v>
      </c>
      <c r="D319" s="78">
        <f t="shared" si="8"/>
        <v>1.4609668863738934E-2</v>
      </c>
      <c r="E319" s="90">
        <f t="shared" si="9"/>
        <v>62.181902166350298</v>
      </c>
    </row>
    <row r="320" spans="1:5" ht="15.75" customHeight="1" x14ac:dyDescent="0.3">
      <c r="A320" s="80">
        <v>43908</v>
      </c>
      <c r="B320" s="7">
        <v>25.174561000000001</v>
      </c>
      <c r="C320" s="7">
        <v>8045700</v>
      </c>
      <c r="D320" s="78">
        <f t="shared" si="8"/>
        <v>-6.874326052449431E-2</v>
      </c>
      <c r="E320" s="90">
        <f t="shared" si="9"/>
        <v>61.286526311135781</v>
      </c>
    </row>
    <row r="321" spans="1:5" ht="15.75" customHeight="1" x14ac:dyDescent="0.3">
      <c r="A321" s="80">
        <v>43907</v>
      </c>
      <c r="B321" s="7">
        <v>27.032889999999998</v>
      </c>
      <c r="C321" s="7">
        <v>7853300</v>
      </c>
      <c r="D321" s="78">
        <f t="shared" si="8"/>
        <v>4.2553140614931761E-2</v>
      </c>
      <c r="E321" s="90">
        <f t="shared" si="9"/>
        <v>65.810558692603976</v>
      </c>
    </row>
    <row r="322" spans="1:5" ht="15.75" customHeight="1" x14ac:dyDescent="0.3">
      <c r="A322" s="80">
        <v>43906</v>
      </c>
      <c r="B322" s="7">
        <v>25.929507999999998</v>
      </c>
      <c r="C322" s="7">
        <v>6716300</v>
      </c>
      <c r="D322" s="78">
        <f t="shared" ref="D322:D385" si="10">B322/B323-1</f>
        <v>-0.11961872010640562</v>
      </c>
      <c r="E322" s="90">
        <f t="shared" ref="E322:E371" si="11">E323*(1+D322)</f>
        <v>63.124416520185015</v>
      </c>
    </row>
    <row r="323" spans="1:5" ht="15.75" customHeight="1" x14ac:dyDescent="0.3">
      <c r="A323" s="80">
        <v>43903</v>
      </c>
      <c r="B323" s="7">
        <v>29.452589</v>
      </c>
      <c r="C323" s="7">
        <v>7486100</v>
      </c>
      <c r="D323" s="78">
        <f t="shared" si="10"/>
        <v>6.4730617912436728E-2</v>
      </c>
      <c r="E323" s="90">
        <f t="shared" si="11"/>
        <v>71.701225323435352</v>
      </c>
    </row>
    <row r="324" spans="1:5" ht="15.75" customHeight="1" x14ac:dyDescent="0.3">
      <c r="A324" s="80">
        <v>43902</v>
      </c>
      <c r="B324" s="7">
        <v>27.662009999999999</v>
      </c>
      <c r="C324" s="7">
        <v>14319100</v>
      </c>
      <c r="D324" s="78">
        <f t="shared" si="10"/>
        <v>-0.12679496334304763</v>
      </c>
      <c r="E324" s="90">
        <f t="shared" si="11"/>
        <v>67.342127780655261</v>
      </c>
    </row>
    <row r="325" spans="1:5" ht="15.75" customHeight="1" x14ac:dyDescent="0.3">
      <c r="A325" s="80">
        <v>43901</v>
      </c>
      <c r="B325" s="7">
        <v>31.678711</v>
      </c>
      <c r="C325" s="7">
        <v>7609400</v>
      </c>
      <c r="D325" s="78">
        <f t="shared" si="10"/>
        <v>-5.6228404164466173E-2</v>
      </c>
      <c r="E325" s="90">
        <f t="shared" si="11"/>
        <v>77.120635994580638</v>
      </c>
    </row>
    <row r="326" spans="1:5" ht="15.75" customHeight="1" x14ac:dyDescent="0.3">
      <c r="A326" s="80">
        <v>43900</v>
      </c>
      <c r="B326" s="7">
        <v>33.566077999999997</v>
      </c>
      <c r="C326" s="7">
        <v>16175600</v>
      </c>
      <c r="D326" s="78">
        <f t="shared" si="10"/>
        <v>3.0915570741709697E-2</v>
      </c>
      <c r="E326" s="90">
        <f t="shared" si="11"/>
        <v>81.71536029997246</v>
      </c>
    </row>
    <row r="327" spans="1:5" ht="15.75" customHeight="1" x14ac:dyDescent="0.3">
      <c r="A327" s="80">
        <v>43899</v>
      </c>
      <c r="B327" s="7">
        <v>32.559483</v>
      </c>
      <c r="C327" s="7">
        <v>6654400</v>
      </c>
      <c r="D327" s="78">
        <f t="shared" si="10"/>
        <v>-9.1056481882159312E-2</v>
      </c>
      <c r="E327" s="90">
        <f t="shared" si="11"/>
        <v>79.264842455702706</v>
      </c>
    </row>
    <row r="328" spans="1:5" ht="15.75" customHeight="1" x14ac:dyDescent="0.3">
      <c r="A328" s="80">
        <v>43896</v>
      </c>
      <c r="B328" s="7">
        <v>35.821238999999998</v>
      </c>
      <c r="C328" s="7">
        <v>8635500</v>
      </c>
      <c r="D328" s="78">
        <f t="shared" si="10"/>
        <v>-1.6998747416520965E-2</v>
      </c>
      <c r="E328" s="90">
        <f t="shared" si="11"/>
        <v>87.205465329503951</v>
      </c>
    </row>
    <row r="329" spans="1:5" ht="15.75" customHeight="1" x14ac:dyDescent="0.3">
      <c r="A329" s="80">
        <v>43895</v>
      </c>
      <c r="B329" s="7">
        <v>36.440685000000002</v>
      </c>
      <c r="C329" s="7">
        <v>4831300</v>
      </c>
      <c r="D329" s="78">
        <f t="shared" si="10"/>
        <v>-3.5357327742252309E-2</v>
      </c>
      <c r="E329" s="90">
        <f t="shared" si="11"/>
        <v>88.71348342671439</v>
      </c>
    </row>
    <row r="330" spans="1:5" ht="15.75" customHeight="1" x14ac:dyDescent="0.3">
      <c r="A330" s="80">
        <v>43894</v>
      </c>
      <c r="B330" s="7">
        <v>37.776356</v>
      </c>
      <c r="C330" s="7">
        <v>10054200</v>
      </c>
      <c r="D330" s="78">
        <f t="shared" si="10"/>
        <v>3.5278333392985806E-2</v>
      </c>
      <c r="E330" s="90">
        <f t="shared" si="11"/>
        <v>91.965124473583927</v>
      </c>
    </row>
    <row r="331" spans="1:5" ht="15.75" customHeight="1" x14ac:dyDescent="0.3">
      <c r="A331" s="80">
        <v>43893</v>
      </c>
      <c r="B331" s="7">
        <v>36.489082000000003</v>
      </c>
      <c r="C331" s="7">
        <v>15592500</v>
      </c>
      <c r="D331" s="78">
        <f t="shared" si="10"/>
        <v>-1.3605290647201951E-2</v>
      </c>
      <c r="E331" s="90">
        <f t="shared" si="11"/>
        <v>88.83130411140796</v>
      </c>
    </row>
    <row r="332" spans="1:5" ht="15.75" customHeight="1" x14ac:dyDescent="0.3">
      <c r="A332" s="80">
        <v>43892</v>
      </c>
      <c r="B332" s="7">
        <v>36.992373999999998</v>
      </c>
      <c r="C332" s="7">
        <v>19064700</v>
      </c>
      <c r="D332" s="78">
        <f t="shared" si="10"/>
        <v>1.9471679135997455E-2</v>
      </c>
      <c r="E332" s="90">
        <f t="shared" si="11"/>
        <v>90.056549643998736</v>
      </c>
    </row>
    <row r="333" spans="1:5" ht="15.75" customHeight="1" x14ac:dyDescent="0.3">
      <c r="A333" s="80">
        <v>43889</v>
      </c>
      <c r="B333" s="7">
        <v>36.285828000000002</v>
      </c>
      <c r="C333" s="7">
        <v>14907900</v>
      </c>
      <c r="D333" s="78">
        <f t="shared" si="10"/>
        <v>-5.8338426657609244E-3</v>
      </c>
      <c r="E333" s="90">
        <f t="shared" si="11"/>
        <v>88.336489857493333</v>
      </c>
    </row>
    <row r="334" spans="1:5" ht="15.75" customHeight="1" x14ac:dyDescent="0.3">
      <c r="A334" s="80">
        <v>43888</v>
      </c>
      <c r="B334" s="7">
        <v>36.498756</v>
      </c>
      <c r="C334" s="7">
        <v>10123200</v>
      </c>
      <c r="D334" s="78">
        <f t="shared" si="10"/>
        <v>-2.8343183740203837E-2</v>
      </c>
      <c r="E334" s="90">
        <f t="shared" si="11"/>
        <v>88.854855102248834</v>
      </c>
    </row>
    <row r="335" spans="1:5" ht="15.75" customHeight="1" x14ac:dyDescent="0.3">
      <c r="A335" s="80">
        <v>43887</v>
      </c>
      <c r="B335" s="7">
        <v>37.563423</v>
      </c>
      <c r="C335" s="7">
        <v>8552900</v>
      </c>
      <c r="D335" s="78">
        <f t="shared" si="10"/>
        <v>1.0316135137826699E-3</v>
      </c>
      <c r="E335" s="90">
        <f t="shared" si="11"/>
        <v>91.446747056515605</v>
      </c>
    </row>
    <row r="336" spans="1:5" ht="15.75" customHeight="1" x14ac:dyDescent="0.3">
      <c r="A336" s="80">
        <v>43886</v>
      </c>
      <c r="B336" s="7">
        <v>37.524712000000001</v>
      </c>
      <c r="C336" s="7">
        <v>8179300</v>
      </c>
      <c r="D336" s="78">
        <f t="shared" si="10"/>
        <v>-2.3671459034748321E-2</v>
      </c>
      <c r="E336" s="90">
        <f t="shared" si="11"/>
        <v>91.352506576213656</v>
      </c>
    </row>
    <row r="337" spans="1:5" ht="15.75" customHeight="1" x14ac:dyDescent="0.3">
      <c r="A337" s="80">
        <v>43885</v>
      </c>
      <c r="B337" s="7">
        <v>38.434513000000003</v>
      </c>
      <c r="C337" s="7">
        <v>7719500</v>
      </c>
      <c r="D337" s="78">
        <f t="shared" si="10"/>
        <v>-4.3363142235097851E-2</v>
      </c>
      <c r="E337" s="90">
        <f t="shared" si="11"/>
        <v>93.567383051096286</v>
      </c>
    </row>
    <row r="338" spans="1:5" ht="15.75" customHeight="1" x14ac:dyDescent="0.3">
      <c r="A338" s="80">
        <v>43882</v>
      </c>
      <c r="B338" s="7">
        <v>40.176701000000001</v>
      </c>
      <c r="C338" s="7">
        <v>2885800</v>
      </c>
      <c r="D338" s="78">
        <f t="shared" si="10"/>
        <v>-5.9864913407460252E-3</v>
      </c>
      <c r="E338" s="90">
        <f t="shared" si="11"/>
        <v>97.808674515958174</v>
      </c>
    </row>
    <row r="339" spans="1:5" ht="15.75" customHeight="1" x14ac:dyDescent="0.3">
      <c r="A339" s="80">
        <v>43881</v>
      </c>
      <c r="B339" s="7">
        <v>40.418666999999999</v>
      </c>
      <c r="C339" s="7">
        <v>5454000</v>
      </c>
      <c r="D339" s="78">
        <f t="shared" si="10"/>
        <v>-6.4241150442477801E-3</v>
      </c>
      <c r="E339" s="90">
        <f t="shared" si="11"/>
        <v>98.397731684637307</v>
      </c>
    </row>
    <row r="340" spans="1:5" ht="15.75" customHeight="1" x14ac:dyDescent="0.3">
      <c r="A340" s="80">
        <v>43880</v>
      </c>
      <c r="B340" s="7">
        <v>40.68</v>
      </c>
      <c r="C340" s="7">
        <v>3787100</v>
      </c>
      <c r="D340" s="78">
        <f t="shared" si="10"/>
        <v>6.7067008283725471E-3</v>
      </c>
      <c r="E340" s="90">
        <f t="shared" si="11"/>
        <v>99.033937089786889</v>
      </c>
    </row>
    <row r="341" spans="1:5" ht="15.75" customHeight="1" x14ac:dyDescent="0.3">
      <c r="A341" s="80">
        <v>43879</v>
      </c>
      <c r="B341" s="7">
        <v>40.408988999999998</v>
      </c>
      <c r="C341" s="7">
        <v>1603400</v>
      </c>
      <c r="D341" s="78">
        <f t="shared" si="10"/>
        <v>-4.530325607776553E-3</v>
      </c>
      <c r="E341" s="90">
        <f t="shared" si="11"/>
        <v>98.374170955946184</v>
      </c>
    </row>
    <row r="342" spans="1:5" ht="15.75" customHeight="1" x14ac:dyDescent="0.3">
      <c r="A342" s="80">
        <v>43875</v>
      </c>
      <c r="B342" s="7">
        <v>40.592888000000002</v>
      </c>
      <c r="C342" s="7">
        <v>3445600</v>
      </c>
      <c r="D342" s="78">
        <f t="shared" si="10"/>
        <v>4.771584073239854E-4</v>
      </c>
      <c r="E342" s="90">
        <f t="shared" si="11"/>
        <v>98.821866186941151</v>
      </c>
    </row>
    <row r="343" spans="1:5" ht="15.75" customHeight="1" x14ac:dyDescent="0.3">
      <c r="A343" s="80">
        <v>43874</v>
      </c>
      <c r="B343" s="7">
        <v>40.573528000000003</v>
      </c>
      <c r="C343" s="7">
        <v>3493400</v>
      </c>
      <c r="D343" s="78">
        <f t="shared" si="10"/>
        <v>-6.6352075454882975E-3</v>
      </c>
      <c r="E343" s="90">
        <f t="shared" si="11"/>
        <v>98.774734991708655</v>
      </c>
    </row>
    <row r="344" spans="1:5" ht="15.75" customHeight="1" x14ac:dyDescent="0.3">
      <c r="A344" s="80">
        <v>43873</v>
      </c>
      <c r="B344" s="7">
        <v>40.844540000000002</v>
      </c>
      <c r="C344" s="7">
        <v>2382800</v>
      </c>
      <c r="D344" s="78">
        <f t="shared" si="10"/>
        <v>5.2406743588235827E-3</v>
      </c>
      <c r="E344" s="90">
        <f t="shared" si="11"/>
        <v>99.434503560011933</v>
      </c>
    </row>
    <row r="345" spans="1:5" ht="15.75" customHeight="1" x14ac:dyDescent="0.3">
      <c r="A345" s="80">
        <v>43872</v>
      </c>
      <c r="B345" s="7">
        <v>40.631602999999998</v>
      </c>
      <c r="C345" s="7">
        <v>3247000</v>
      </c>
      <c r="D345" s="78">
        <f t="shared" si="10"/>
        <v>6.4733026087462342E-3</v>
      </c>
      <c r="E345" s="90">
        <f t="shared" si="11"/>
        <v>98.916116405093348</v>
      </c>
    </row>
    <row r="346" spans="1:5" ht="15.75" customHeight="1" x14ac:dyDescent="0.3">
      <c r="A346" s="80">
        <v>43871</v>
      </c>
      <c r="B346" s="7">
        <v>40.370274000000002</v>
      </c>
      <c r="C346" s="7">
        <v>1541600</v>
      </c>
      <c r="D346" s="78">
        <f t="shared" si="10"/>
        <v>1.9215319839624989E-3</v>
      </c>
      <c r="E346" s="90">
        <f t="shared" si="11"/>
        <v>98.279920737794015</v>
      </c>
    </row>
    <row r="347" spans="1:5" ht="15.75" customHeight="1" x14ac:dyDescent="0.3">
      <c r="A347" s="80">
        <v>43868</v>
      </c>
      <c r="B347" s="7">
        <v>40.292850000000001</v>
      </c>
      <c r="C347" s="7">
        <v>3294200</v>
      </c>
      <c r="D347" s="78">
        <f t="shared" si="10"/>
        <v>-8.5734247822134568E-3</v>
      </c>
      <c r="E347" s="90">
        <f t="shared" si="11"/>
        <v>98.091434908265015</v>
      </c>
    </row>
    <row r="348" spans="1:5" ht="15.75" customHeight="1" x14ac:dyDescent="0.3">
      <c r="A348" s="80">
        <v>43867</v>
      </c>
      <c r="B348" s="7">
        <v>40.641285000000003</v>
      </c>
      <c r="C348" s="7">
        <v>5217800</v>
      </c>
      <c r="D348" s="78">
        <f t="shared" si="10"/>
        <v>5.0264322991433463E-3</v>
      </c>
      <c r="E348" s="90">
        <f t="shared" si="11"/>
        <v>98.939686871634734</v>
      </c>
    </row>
    <row r="349" spans="1:5" ht="15.75" customHeight="1" x14ac:dyDescent="0.3">
      <c r="A349" s="80">
        <v>43866</v>
      </c>
      <c r="B349" s="7">
        <v>40.438026000000001</v>
      </c>
      <c r="C349" s="7">
        <v>5124500</v>
      </c>
      <c r="D349" s="78">
        <f t="shared" si="10"/>
        <v>1.1132603311966083E-2</v>
      </c>
      <c r="E349" s="90">
        <f t="shared" si="11"/>
        <v>98.444860445407286</v>
      </c>
    </row>
    <row r="350" spans="1:5" ht="15.75" customHeight="1" x14ac:dyDescent="0.3">
      <c r="A350" s="80">
        <v>43865</v>
      </c>
      <c r="B350" s="7">
        <v>39.992801999999998</v>
      </c>
      <c r="C350" s="7">
        <v>2800100</v>
      </c>
      <c r="D350" s="78">
        <f t="shared" si="10"/>
        <v>1.6732272955108041E-2</v>
      </c>
      <c r="E350" s="90">
        <f t="shared" si="11"/>
        <v>97.36097928496325</v>
      </c>
    </row>
    <row r="351" spans="1:5" ht="15.75" customHeight="1" x14ac:dyDescent="0.3">
      <c r="A351" s="80">
        <v>43864</v>
      </c>
      <c r="B351" s="7">
        <v>39.334643999999997</v>
      </c>
      <c r="C351" s="7">
        <v>2120000</v>
      </c>
      <c r="D351" s="78">
        <f t="shared" si="10"/>
        <v>3.9525742141042208E-3</v>
      </c>
      <c r="E351" s="90">
        <f t="shared" si="11"/>
        <v>95.758718272988318</v>
      </c>
    </row>
    <row r="352" spans="1:5" ht="15.75" customHeight="1" x14ac:dyDescent="0.3">
      <c r="A352" s="80">
        <v>43861</v>
      </c>
      <c r="B352" s="7">
        <v>39.179783</v>
      </c>
      <c r="C352" s="7">
        <v>4542000</v>
      </c>
      <c r="D352" s="78">
        <f t="shared" si="10"/>
        <v>-1.7237296768538912E-2</v>
      </c>
      <c r="E352" s="90">
        <f t="shared" si="11"/>
        <v>95.381714965916998</v>
      </c>
    </row>
    <row r="353" spans="1:5" ht="15.75" customHeight="1" x14ac:dyDescent="0.3">
      <c r="A353" s="80">
        <v>43860</v>
      </c>
      <c r="B353" s="7">
        <v>39.866982</v>
      </c>
      <c r="C353" s="7">
        <v>3159000</v>
      </c>
      <c r="D353" s="78">
        <f t="shared" si="10"/>
        <v>-7.2771679076211182E-4</v>
      </c>
      <c r="E353" s="90">
        <f t="shared" si="11"/>
        <v>97.054675205203239</v>
      </c>
    </row>
    <row r="354" spans="1:5" ht="15.75" customHeight="1" x14ac:dyDescent="0.3">
      <c r="A354" s="80">
        <v>43859</v>
      </c>
      <c r="B354" s="7">
        <v>39.896014999999998</v>
      </c>
      <c r="C354" s="7">
        <v>1739000</v>
      </c>
      <c r="D354" s="78">
        <f t="shared" si="10"/>
        <v>1.7010281090319435E-3</v>
      </c>
      <c r="E354" s="90">
        <f t="shared" si="11"/>
        <v>97.125354956814036</v>
      </c>
    </row>
    <row r="355" spans="1:5" ht="15.75" customHeight="1" x14ac:dyDescent="0.3">
      <c r="A355" s="80">
        <v>43858</v>
      </c>
      <c r="B355" s="7">
        <v>39.828265999999999</v>
      </c>
      <c r="C355" s="7">
        <v>4801900</v>
      </c>
      <c r="D355" s="78">
        <f t="shared" si="10"/>
        <v>1.1305069964384185E-2</v>
      </c>
      <c r="E355" s="90">
        <f t="shared" si="11"/>
        <v>96.960422552588469</v>
      </c>
    </row>
    <row r="356" spans="1:5" ht="15.75" customHeight="1" x14ac:dyDescent="0.3">
      <c r="A356" s="80">
        <v>43857</v>
      </c>
      <c r="B356" s="7">
        <v>39.383037999999999</v>
      </c>
      <c r="C356" s="7">
        <v>4301500</v>
      </c>
      <c r="D356" s="78">
        <f t="shared" si="10"/>
        <v>-2.2110151811771228E-2</v>
      </c>
      <c r="E356" s="90">
        <f t="shared" si="11"/>
        <v>95.876531654294183</v>
      </c>
    </row>
    <row r="357" spans="1:5" ht="15.75" customHeight="1" x14ac:dyDescent="0.3">
      <c r="A357" s="80">
        <v>43854</v>
      </c>
      <c r="B357" s="7">
        <v>40.273491</v>
      </c>
      <c r="C357" s="7">
        <v>3557900</v>
      </c>
      <c r="D357" s="78">
        <f t="shared" si="10"/>
        <v>-2.8755398693521839E-3</v>
      </c>
      <c r="E357" s="90">
        <f t="shared" si="11"/>
        <v>98.044306147495078</v>
      </c>
    </row>
    <row r="358" spans="1:5" ht="15.75" customHeight="1" x14ac:dyDescent="0.3">
      <c r="A358" s="80">
        <v>43853</v>
      </c>
      <c r="B358" s="7">
        <v>40.389633000000003</v>
      </c>
      <c r="C358" s="7">
        <v>3483700</v>
      </c>
      <c r="D358" s="78">
        <f t="shared" si="10"/>
        <v>-2.6291911283812253E-3</v>
      </c>
      <c r="E358" s="90">
        <f t="shared" si="11"/>
        <v>98.327049498563966</v>
      </c>
    </row>
    <row r="359" spans="1:5" ht="15.75" customHeight="1" x14ac:dyDescent="0.3">
      <c r="A359" s="80">
        <v>43852</v>
      </c>
      <c r="B359" s="7">
        <v>40.496105</v>
      </c>
      <c r="C359" s="7">
        <v>4840400</v>
      </c>
      <c r="D359" s="78">
        <f t="shared" si="10"/>
        <v>-2.6221246586115576E-3</v>
      </c>
      <c r="E359" s="90">
        <f t="shared" si="11"/>
        <v>98.586251596642214</v>
      </c>
    </row>
    <row r="360" spans="1:5" ht="15.75" customHeight="1" x14ac:dyDescent="0.3">
      <c r="A360" s="80">
        <v>43851</v>
      </c>
      <c r="B360" s="7">
        <v>40.60257</v>
      </c>
      <c r="C360" s="7">
        <v>5387600</v>
      </c>
      <c r="D360" s="78">
        <f t="shared" si="10"/>
        <v>-8.2740855314833439E-3</v>
      </c>
      <c r="E360" s="90">
        <f t="shared" si="11"/>
        <v>98.845436653482537</v>
      </c>
    </row>
    <row r="361" spans="1:5" ht="15.75" customHeight="1" x14ac:dyDescent="0.3">
      <c r="A361" s="80">
        <v>43847</v>
      </c>
      <c r="B361" s="7">
        <v>40.941322</v>
      </c>
      <c r="C361" s="7">
        <v>3623600</v>
      </c>
      <c r="D361" s="78">
        <f t="shared" si="10"/>
        <v>3.0827505767538899E-3</v>
      </c>
      <c r="E361" s="90">
        <f t="shared" si="11"/>
        <v>99.670115715848311</v>
      </c>
    </row>
    <row r="362" spans="1:5" ht="15.75" customHeight="1" x14ac:dyDescent="0.3">
      <c r="A362" s="80">
        <v>43846</v>
      </c>
      <c r="B362" s="7">
        <v>40.815497999999998</v>
      </c>
      <c r="C362" s="7">
        <v>6524000</v>
      </c>
      <c r="D362" s="78">
        <f t="shared" si="10"/>
        <v>5.2442000592571869E-3</v>
      </c>
      <c r="E362" s="90">
        <f t="shared" si="11"/>
        <v>99.363801898238066</v>
      </c>
    </row>
    <row r="363" spans="1:5" ht="15.75" customHeight="1" x14ac:dyDescent="0.3">
      <c r="A363" s="80">
        <v>43845</v>
      </c>
      <c r="B363" s="7">
        <v>40.60257</v>
      </c>
      <c r="C363" s="7">
        <v>6109900</v>
      </c>
      <c r="D363" s="78">
        <f t="shared" si="10"/>
        <v>-2.6153406032340953E-3</v>
      </c>
      <c r="E363" s="90">
        <f t="shared" si="11"/>
        <v>98.845436653482565</v>
      </c>
    </row>
    <row r="364" spans="1:5" ht="15.75" customHeight="1" x14ac:dyDescent="0.3">
      <c r="A364" s="80">
        <v>43844</v>
      </c>
      <c r="B364" s="7">
        <v>40.709038</v>
      </c>
      <c r="C364" s="7">
        <v>5038200</v>
      </c>
      <c r="D364" s="78">
        <f t="shared" si="10"/>
        <v>-2.3758118871730627E-4</v>
      </c>
      <c r="E364" s="90">
        <f t="shared" si="11"/>
        <v>99.104629013710579</v>
      </c>
    </row>
    <row r="365" spans="1:5" ht="15.75" customHeight="1" x14ac:dyDescent="0.3">
      <c r="A365" s="80">
        <v>43843</v>
      </c>
      <c r="B365" s="7">
        <v>40.718711999999996</v>
      </c>
      <c r="C365" s="7">
        <v>2659800</v>
      </c>
      <c r="D365" s="78">
        <f t="shared" si="10"/>
        <v>4.0572643412060128E-3</v>
      </c>
      <c r="E365" s="90">
        <f t="shared" si="11"/>
        <v>99.128180004551439</v>
      </c>
    </row>
    <row r="366" spans="1:5" ht="15.75" customHeight="1" x14ac:dyDescent="0.3">
      <c r="A366" s="80">
        <v>43840</v>
      </c>
      <c r="B366" s="7">
        <v>40.554172999999999</v>
      </c>
      <c r="C366" s="7">
        <v>3013600</v>
      </c>
      <c r="D366" s="78">
        <f t="shared" si="10"/>
        <v>-3.8041920813751684E-3</v>
      </c>
      <c r="E366" s="90">
        <f t="shared" si="11"/>
        <v>98.727615968788996</v>
      </c>
    </row>
    <row r="367" spans="1:5" ht="15.75" customHeight="1" x14ac:dyDescent="0.3">
      <c r="A367" s="80">
        <v>43839</v>
      </c>
      <c r="B367" s="7">
        <v>40.709038</v>
      </c>
      <c r="C367" s="7">
        <v>4164300</v>
      </c>
      <c r="D367" s="78">
        <f t="shared" si="10"/>
        <v>3.8187192228036348E-3</v>
      </c>
      <c r="E367" s="90">
        <f t="shared" si="11"/>
        <v>99.104629013710579</v>
      </c>
    </row>
    <row r="368" spans="1:5" ht="15.75" customHeight="1" x14ac:dyDescent="0.3">
      <c r="A368" s="80">
        <v>43838</v>
      </c>
      <c r="B368" s="7">
        <v>40.554172999999999</v>
      </c>
      <c r="C368" s="7">
        <v>4608100</v>
      </c>
      <c r="D368" s="78">
        <f t="shared" si="10"/>
        <v>4.3143679269213031E-3</v>
      </c>
      <c r="E368" s="90">
        <f t="shared" si="11"/>
        <v>98.727615968788996</v>
      </c>
    </row>
    <row r="369" spans="1:5" ht="15.75" customHeight="1" x14ac:dyDescent="0.3">
      <c r="A369" s="80">
        <v>43837</v>
      </c>
      <c r="B369" s="7">
        <v>40.379958999999999</v>
      </c>
      <c r="C369" s="7">
        <v>1741000</v>
      </c>
      <c r="D369" s="78">
        <f t="shared" si="10"/>
        <v>-5.4826825001471624E-3</v>
      </c>
      <c r="E369" s="90">
        <f t="shared" si="11"/>
        <v>98.30349850772312</v>
      </c>
    </row>
    <row r="370" spans="1:5" ht="15.75" customHeight="1" x14ac:dyDescent="0.3">
      <c r="A370" s="80">
        <v>43836</v>
      </c>
      <c r="B370" s="7">
        <v>40.60257</v>
      </c>
      <c r="C370" s="7">
        <v>2499800</v>
      </c>
      <c r="D370" s="78">
        <f t="shared" si="10"/>
        <v>2.629018272251038E-3</v>
      </c>
      <c r="E370" s="90">
        <f t="shared" si="11"/>
        <v>98.845436653482579</v>
      </c>
    </row>
    <row r="371" spans="1:5" ht="15.75" customHeight="1" x14ac:dyDescent="0.3">
      <c r="A371" s="80">
        <v>43833</v>
      </c>
      <c r="B371" s="7">
        <v>40.496105</v>
      </c>
      <c r="C371" s="7">
        <v>2927600</v>
      </c>
      <c r="D371" s="78">
        <f t="shared" si="10"/>
        <v>-1.4137484033577286E-2</v>
      </c>
      <c r="E371" s="90">
        <f t="shared" si="11"/>
        <v>98.586251596642271</v>
      </c>
    </row>
    <row r="372" spans="1:5" ht="15.75" customHeight="1" x14ac:dyDescent="0.3">
      <c r="A372" s="80">
        <v>43832</v>
      </c>
      <c r="B372" s="7">
        <v>41.076827999999999</v>
      </c>
      <c r="C372" s="7">
        <v>7985600</v>
      </c>
      <c r="D372" s="78">
        <f t="shared" si="10"/>
        <v>1.2404639793709649E-2</v>
      </c>
      <c r="E372" s="90">
        <v>100</v>
      </c>
    </row>
    <row r="373" spans="1:5" ht="15.75" customHeight="1" x14ac:dyDescent="0.3">
      <c r="A373" s="80">
        <v>43830</v>
      </c>
      <c r="B373" s="7">
        <v>40.573528000000003</v>
      </c>
      <c r="C373" s="7">
        <v>1812100</v>
      </c>
      <c r="D373" s="78">
        <f t="shared" si="10"/>
        <v>5.0347441288112194E-3</v>
      </c>
      <c r="E373" s="90"/>
    </row>
    <row r="374" spans="1:5" ht="15.75" customHeight="1" x14ac:dyDescent="0.3">
      <c r="A374" s="80">
        <v>43829</v>
      </c>
      <c r="B374" s="7">
        <v>40.370274000000002</v>
      </c>
      <c r="C374" s="7">
        <v>2991200</v>
      </c>
      <c r="D374" s="78">
        <f t="shared" si="10"/>
        <v>-7.3774931541598088E-3</v>
      </c>
      <c r="E374" s="90"/>
    </row>
    <row r="375" spans="1:5" ht="15.75" customHeight="1" x14ac:dyDescent="0.3">
      <c r="A375" s="80">
        <v>43826</v>
      </c>
      <c r="B375" s="7">
        <v>40.670318999999999</v>
      </c>
      <c r="C375" s="7">
        <v>1491300</v>
      </c>
      <c r="D375" s="78">
        <f t="shared" si="10"/>
        <v>3.5825667206290657E-3</v>
      </c>
      <c r="E375" s="90"/>
    </row>
    <row r="376" spans="1:5" ht="15.75" customHeight="1" x14ac:dyDescent="0.3">
      <c r="A376" s="80">
        <v>43825</v>
      </c>
      <c r="B376" s="7">
        <v>40.525134999999999</v>
      </c>
      <c r="C376" s="7">
        <v>2939200</v>
      </c>
      <c r="D376" s="78">
        <f t="shared" si="10"/>
        <v>5.2819982116580899E-3</v>
      </c>
      <c r="E376" s="90"/>
    </row>
    <row r="377" spans="1:5" ht="15.75" customHeight="1" x14ac:dyDescent="0.3">
      <c r="A377" s="80">
        <v>43823</v>
      </c>
      <c r="B377" s="7">
        <v>40.312206000000003</v>
      </c>
      <c r="C377" s="7">
        <v>1244800</v>
      </c>
      <c r="D377" s="78">
        <f t="shared" si="10"/>
        <v>-1.4383850850256952E-3</v>
      </c>
      <c r="E377" s="90"/>
    </row>
    <row r="378" spans="1:5" ht="15.75" customHeight="1" x14ac:dyDescent="0.3">
      <c r="A378" s="80">
        <v>43822</v>
      </c>
      <c r="B378" s="7">
        <v>40.370274000000002</v>
      </c>
      <c r="C378" s="7">
        <v>2105100</v>
      </c>
      <c r="D378" s="78">
        <f t="shared" si="10"/>
        <v>2.1623174681217883E-3</v>
      </c>
      <c r="E378" s="90"/>
    </row>
    <row r="379" spans="1:5" ht="15.75" customHeight="1" x14ac:dyDescent="0.3">
      <c r="A379" s="80">
        <v>43819</v>
      </c>
      <c r="B379" s="7">
        <v>40.283169000000001</v>
      </c>
      <c r="C379" s="7">
        <v>4362100</v>
      </c>
      <c r="D379" s="78">
        <f t="shared" si="10"/>
        <v>2.167202672819446E-3</v>
      </c>
      <c r="E379" s="90"/>
    </row>
    <row r="380" spans="1:5" ht="15.75" customHeight="1" x14ac:dyDescent="0.3">
      <c r="A380" s="80">
        <v>43818</v>
      </c>
      <c r="B380" s="7">
        <v>40.196055999999999</v>
      </c>
      <c r="C380" s="7">
        <v>3417100</v>
      </c>
      <c r="D380" s="78">
        <f t="shared" si="10"/>
        <v>9.6398305216638391E-4</v>
      </c>
      <c r="E380" s="90"/>
    </row>
    <row r="381" spans="1:5" ht="15.75" customHeight="1" x14ac:dyDescent="0.3">
      <c r="A381" s="80">
        <v>43817</v>
      </c>
      <c r="B381" s="7">
        <v>40.157344999999999</v>
      </c>
      <c r="C381" s="7">
        <v>3142800</v>
      </c>
      <c r="D381" s="78">
        <f t="shared" si="10"/>
        <v>-3.1234881247799162E-3</v>
      </c>
      <c r="E381" s="90"/>
    </row>
    <row r="382" spans="1:5" ht="15.75" customHeight="1" x14ac:dyDescent="0.3">
      <c r="A382" s="80">
        <v>43816</v>
      </c>
      <c r="B382" s="7">
        <v>40.283169000000001</v>
      </c>
      <c r="C382" s="7">
        <v>5370700</v>
      </c>
      <c r="D382" s="78">
        <f t="shared" si="10"/>
        <v>-3.5910444920715934E-3</v>
      </c>
      <c r="E382" s="90"/>
    </row>
    <row r="383" spans="1:5" ht="15.75" customHeight="1" x14ac:dyDescent="0.3">
      <c r="A383" s="80">
        <v>43815</v>
      </c>
      <c r="B383" s="7">
        <v>40.428348999999997</v>
      </c>
      <c r="C383" s="7">
        <v>5880700</v>
      </c>
      <c r="D383" s="78">
        <f t="shared" si="10"/>
        <v>1.0157305380924964E-2</v>
      </c>
      <c r="E383" s="90"/>
    </row>
    <row r="384" spans="1:5" ht="15.75" customHeight="1" x14ac:dyDescent="0.3">
      <c r="A384" s="80">
        <v>43812</v>
      </c>
      <c r="B384" s="7">
        <v>40.021835000000003</v>
      </c>
      <c r="C384" s="7">
        <v>4777200</v>
      </c>
      <c r="D384" s="78">
        <f t="shared" si="10"/>
        <v>3.3831918206710387E-3</v>
      </c>
      <c r="E384" s="90"/>
    </row>
    <row r="385" spans="1:5" ht="15.75" customHeight="1" x14ac:dyDescent="0.3">
      <c r="A385" s="80">
        <v>43811</v>
      </c>
      <c r="B385" s="7">
        <v>39.886890000000001</v>
      </c>
      <c r="C385" s="7">
        <v>4604700</v>
      </c>
      <c r="D385" s="78">
        <f t="shared" si="10"/>
        <v>8.530343946787422E-3</v>
      </c>
      <c r="E385" s="90"/>
    </row>
    <row r="386" spans="1:5" ht="15.75" customHeight="1" x14ac:dyDescent="0.3">
      <c r="A386" s="80">
        <v>43810</v>
      </c>
      <c r="B386" s="7">
        <v>39.549518999999997</v>
      </c>
      <c r="C386" s="7">
        <v>4334400</v>
      </c>
      <c r="D386" s="78">
        <f t="shared" ref="D386:D449" si="12">B386/B387-1</f>
        <v>6.6242535459501983E-3</v>
      </c>
      <c r="E386" s="90"/>
    </row>
    <row r="387" spans="1:5" ht="15.75" customHeight="1" x14ac:dyDescent="0.3">
      <c r="A387" s="80">
        <v>43809</v>
      </c>
      <c r="B387" s="7">
        <v>39.289256999999999</v>
      </c>
      <c r="C387" s="7">
        <v>2066800</v>
      </c>
      <c r="D387" s="78">
        <f t="shared" si="12"/>
        <v>3.1993958935099265E-3</v>
      </c>
      <c r="E387" s="90"/>
    </row>
    <row r="388" spans="1:5" ht="15.75" customHeight="1" x14ac:dyDescent="0.3">
      <c r="A388" s="80">
        <v>43808</v>
      </c>
      <c r="B388" s="7">
        <v>39.163955999999999</v>
      </c>
      <c r="C388" s="7">
        <v>3361100</v>
      </c>
      <c r="D388" s="78">
        <f t="shared" si="12"/>
        <v>-6.6014507379006382E-3</v>
      </c>
      <c r="E388" s="90"/>
    </row>
    <row r="389" spans="1:5" ht="15.75" customHeight="1" x14ac:dyDescent="0.3">
      <c r="A389" s="80">
        <v>43805</v>
      </c>
      <c r="B389" s="7">
        <v>39.424213000000002</v>
      </c>
      <c r="C389" s="7">
        <v>4229100</v>
      </c>
      <c r="D389" s="78">
        <f t="shared" si="12"/>
        <v>6.1501309067646392E-3</v>
      </c>
      <c r="E389" s="90"/>
    </row>
    <row r="390" spans="1:5" ht="15.75" customHeight="1" x14ac:dyDescent="0.3">
      <c r="A390" s="80">
        <v>43804</v>
      </c>
      <c r="B390" s="7">
        <v>39.183230999999999</v>
      </c>
      <c r="C390" s="7">
        <v>3149100</v>
      </c>
      <c r="D390" s="78">
        <f t="shared" si="12"/>
        <v>-4.9170324744784999E-4</v>
      </c>
      <c r="E390" s="90"/>
    </row>
    <row r="391" spans="1:5" ht="15.75" customHeight="1" x14ac:dyDescent="0.3">
      <c r="A391" s="80">
        <v>43803</v>
      </c>
      <c r="B391" s="7">
        <v>39.202506999999997</v>
      </c>
      <c r="C391" s="7">
        <v>3117800</v>
      </c>
      <c r="D391" s="78">
        <f t="shared" si="12"/>
        <v>8.1803718908690648E-3</v>
      </c>
      <c r="E391" s="90"/>
    </row>
    <row r="392" spans="1:5" ht="15.75" customHeight="1" x14ac:dyDescent="0.3">
      <c r="A392" s="80">
        <v>43802</v>
      </c>
      <c r="B392" s="7">
        <v>38.884417999999997</v>
      </c>
      <c r="C392" s="7">
        <v>4118500</v>
      </c>
      <c r="D392" s="78">
        <f t="shared" si="12"/>
        <v>-1.4852503284542573E-3</v>
      </c>
      <c r="E392" s="90"/>
    </row>
    <row r="393" spans="1:5" ht="15.75" customHeight="1" x14ac:dyDescent="0.3">
      <c r="A393" s="80">
        <v>43801</v>
      </c>
      <c r="B393" s="7">
        <v>38.942256999999998</v>
      </c>
      <c r="C393" s="7">
        <v>4036100</v>
      </c>
      <c r="D393" s="78">
        <f t="shared" si="12"/>
        <v>-9.5610478409733357E-3</v>
      </c>
      <c r="E393" s="90"/>
    </row>
    <row r="394" spans="1:5" ht="15.75" customHeight="1" x14ac:dyDescent="0.3">
      <c r="A394" s="80">
        <v>43798</v>
      </c>
      <c r="B394" s="7">
        <v>39.318179999999998</v>
      </c>
      <c r="C394" s="7">
        <v>3269700</v>
      </c>
      <c r="D394" s="78">
        <f t="shared" si="12"/>
        <v>-4.3935321275708761E-3</v>
      </c>
      <c r="E394" s="90"/>
    </row>
    <row r="395" spans="1:5" ht="15.75" customHeight="1" x14ac:dyDescent="0.3">
      <c r="A395" s="80">
        <v>43796</v>
      </c>
      <c r="B395" s="7">
        <v>39.491688000000003</v>
      </c>
      <c r="C395" s="7">
        <v>5673800</v>
      </c>
      <c r="D395" s="78">
        <f t="shared" si="12"/>
        <v>-7.3164369480893665E-4</v>
      </c>
      <c r="E395" s="90"/>
    </row>
    <row r="396" spans="1:5" ht="15.75" customHeight="1" x14ac:dyDescent="0.3">
      <c r="A396" s="80">
        <v>43795</v>
      </c>
      <c r="B396" s="7">
        <v>39.520603000000001</v>
      </c>
      <c r="C396" s="7">
        <v>3908000</v>
      </c>
      <c r="D396" s="78">
        <f t="shared" si="12"/>
        <v>2.4449441768183977E-3</v>
      </c>
      <c r="E396" s="90"/>
    </row>
    <row r="397" spans="1:5" ht="15.75" customHeight="1" x14ac:dyDescent="0.3">
      <c r="A397" s="80">
        <v>43794</v>
      </c>
      <c r="B397" s="7">
        <v>39.424213000000002</v>
      </c>
      <c r="C397" s="7">
        <v>4381800</v>
      </c>
      <c r="D397" s="78">
        <f t="shared" si="12"/>
        <v>3.4349338802717178E-3</v>
      </c>
      <c r="E397" s="90"/>
    </row>
    <row r="398" spans="1:5" ht="15.75" customHeight="1" x14ac:dyDescent="0.3">
      <c r="A398" s="80">
        <v>43791</v>
      </c>
      <c r="B398" s="7">
        <v>39.289256999999999</v>
      </c>
      <c r="C398" s="7">
        <v>2403000</v>
      </c>
      <c r="D398" s="78">
        <f t="shared" si="12"/>
        <v>9.8217341619277754E-4</v>
      </c>
      <c r="E398" s="90"/>
    </row>
    <row r="399" spans="1:5" ht="15.75" customHeight="1" x14ac:dyDescent="0.3">
      <c r="A399" s="80">
        <v>43790</v>
      </c>
      <c r="B399" s="7">
        <v>39.250706000000001</v>
      </c>
      <c r="C399" s="7">
        <v>2451200</v>
      </c>
      <c r="D399" s="78">
        <f t="shared" si="12"/>
        <v>-7.3623411628809254E-4</v>
      </c>
      <c r="E399" s="90"/>
    </row>
    <row r="400" spans="1:5" ht="15.75" customHeight="1" x14ac:dyDescent="0.3">
      <c r="A400" s="80">
        <v>43789</v>
      </c>
      <c r="B400" s="7">
        <v>39.279625000000003</v>
      </c>
      <c r="C400" s="7">
        <v>3489000</v>
      </c>
      <c r="D400" s="78">
        <f t="shared" si="12"/>
        <v>-5.1268622262818919E-3</v>
      </c>
      <c r="E400" s="90"/>
    </row>
    <row r="401" spans="1:5" ht="15.75" customHeight="1" x14ac:dyDescent="0.3">
      <c r="A401" s="80">
        <v>43788</v>
      </c>
      <c r="B401" s="7">
        <v>39.482044000000002</v>
      </c>
      <c r="C401" s="7">
        <v>2016000</v>
      </c>
      <c r="D401" s="78">
        <f t="shared" si="12"/>
        <v>-2.4355180464675774E-3</v>
      </c>
      <c r="E401" s="90"/>
    </row>
    <row r="402" spans="1:5" ht="15.75" customHeight="1" x14ac:dyDescent="0.3">
      <c r="A402" s="80">
        <v>43787</v>
      </c>
      <c r="B402" s="7">
        <v>39.578437999999998</v>
      </c>
      <c r="C402" s="7">
        <v>2912700</v>
      </c>
      <c r="D402" s="78">
        <f t="shared" si="12"/>
        <v>4.8727018029337543E-4</v>
      </c>
      <c r="E402" s="90"/>
    </row>
    <row r="403" spans="1:5" ht="15.75" customHeight="1" x14ac:dyDescent="0.3">
      <c r="A403" s="80">
        <v>43784</v>
      </c>
      <c r="B403" s="7">
        <v>39.559162000000001</v>
      </c>
      <c r="C403" s="7">
        <v>2871300</v>
      </c>
      <c r="D403" s="78">
        <f t="shared" si="12"/>
        <v>7.1165903442305112E-3</v>
      </c>
      <c r="E403" s="90"/>
    </row>
    <row r="404" spans="1:5" ht="15.75" customHeight="1" x14ac:dyDescent="0.3">
      <c r="A404" s="80">
        <v>43783</v>
      </c>
      <c r="B404" s="7">
        <v>39.279625000000003</v>
      </c>
      <c r="C404" s="7">
        <v>5157100</v>
      </c>
      <c r="D404" s="78">
        <f t="shared" si="12"/>
        <v>-4.9049717700755391E-4</v>
      </c>
      <c r="E404" s="90"/>
    </row>
    <row r="405" spans="1:5" ht="15.75" customHeight="1" x14ac:dyDescent="0.3">
      <c r="A405" s="80">
        <v>43782</v>
      </c>
      <c r="B405" s="7">
        <v>39.298901000000001</v>
      </c>
      <c r="C405" s="7">
        <v>7485400</v>
      </c>
      <c r="D405" s="78">
        <f t="shared" si="12"/>
        <v>-3.4221361450159637E-3</v>
      </c>
      <c r="E405" s="90"/>
    </row>
    <row r="406" spans="1:5" ht="15.75" customHeight="1" x14ac:dyDescent="0.3">
      <c r="A406" s="80">
        <v>43781</v>
      </c>
      <c r="B406" s="7">
        <v>39.433849000000002</v>
      </c>
      <c r="C406" s="7">
        <v>4146200</v>
      </c>
      <c r="D406" s="78">
        <f t="shared" si="12"/>
        <v>0</v>
      </c>
      <c r="E406" s="90"/>
    </row>
    <row r="407" spans="1:5" ht="15.75" customHeight="1" x14ac:dyDescent="0.3">
      <c r="A407" s="80">
        <v>43780</v>
      </c>
      <c r="B407" s="7">
        <v>39.433849000000002</v>
      </c>
      <c r="C407" s="7">
        <v>2898400</v>
      </c>
      <c r="D407" s="78">
        <f t="shared" si="12"/>
        <v>-4.8868113857314377E-4</v>
      </c>
      <c r="E407" s="90"/>
    </row>
    <row r="408" spans="1:5" ht="15.75" customHeight="1" x14ac:dyDescent="0.3">
      <c r="A408" s="80">
        <v>43777</v>
      </c>
      <c r="B408" s="7">
        <v>39.453128999999997</v>
      </c>
      <c r="C408" s="7">
        <v>2964600</v>
      </c>
      <c r="D408" s="78">
        <f t="shared" si="12"/>
        <v>-4.8831583705921666E-4</v>
      </c>
      <c r="E408" s="90"/>
    </row>
    <row r="409" spans="1:5" ht="15.75" customHeight="1" x14ac:dyDescent="0.3">
      <c r="A409" s="80">
        <v>43776</v>
      </c>
      <c r="B409" s="7">
        <v>39.472403999999997</v>
      </c>
      <c r="C409" s="7">
        <v>10741800</v>
      </c>
      <c r="D409" s="78">
        <f t="shared" si="12"/>
        <v>9.7771333455165532E-4</v>
      </c>
      <c r="E409" s="90"/>
    </row>
    <row r="410" spans="1:5" ht="15.75" customHeight="1" x14ac:dyDescent="0.3">
      <c r="A410" s="80">
        <v>43775</v>
      </c>
      <c r="B410" s="7">
        <v>39.433849000000002</v>
      </c>
      <c r="C410" s="7">
        <v>6880900</v>
      </c>
      <c r="D410" s="78">
        <f t="shared" si="12"/>
        <v>-2.4429890005916999E-4</v>
      </c>
      <c r="E410" s="90"/>
    </row>
    <row r="411" spans="1:5" ht="15.75" customHeight="1" x14ac:dyDescent="0.3">
      <c r="A411" s="80">
        <v>43774</v>
      </c>
      <c r="B411" s="7">
        <v>39.443485000000003</v>
      </c>
      <c r="C411" s="7">
        <v>3810400</v>
      </c>
      <c r="D411" s="78">
        <f t="shared" si="12"/>
        <v>-1.9513366230773377E-3</v>
      </c>
      <c r="E411" s="90"/>
    </row>
    <row r="412" spans="1:5" ht="15.75" customHeight="1" x14ac:dyDescent="0.3">
      <c r="A412" s="80">
        <v>43773</v>
      </c>
      <c r="B412" s="7">
        <v>39.520603000000001</v>
      </c>
      <c r="C412" s="7">
        <v>4124700</v>
      </c>
      <c r="D412" s="78">
        <f t="shared" si="12"/>
        <v>6.8762330032994257E-3</v>
      </c>
      <c r="E412" s="90"/>
    </row>
    <row r="413" spans="1:5" ht="15.75" customHeight="1" x14ac:dyDescent="0.3">
      <c r="A413" s="80">
        <v>43770</v>
      </c>
      <c r="B413" s="7">
        <v>39.250706000000001</v>
      </c>
      <c r="C413" s="7">
        <v>2934000</v>
      </c>
      <c r="D413" s="78">
        <f t="shared" si="12"/>
        <v>7.4221163137617729E-3</v>
      </c>
      <c r="E413" s="90"/>
    </row>
    <row r="414" spans="1:5" ht="15.75" customHeight="1" x14ac:dyDescent="0.3">
      <c r="A414" s="80">
        <v>43769</v>
      </c>
      <c r="B414" s="7">
        <v>38.961528999999999</v>
      </c>
      <c r="C414" s="7">
        <v>8518300</v>
      </c>
      <c r="D414" s="78">
        <f t="shared" si="12"/>
        <v>-2.7139909794208217E-3</v>
      </c>
      <c r="E414" s="90"/>
    </row>
    <row r="415" spans="1:5" ht="15.75" customHeight="1" x14ac:dyDescent="0.3">
      <c r="A415" s="80">
        <v>43768</v>
      </c>
      <c r="B415" s="7">
        <v>39.067557999999998</v>
      </c>
      <c r="C415" s="7">
        <v>5298500</v>
      </c>
      <c r="D415" s="78">
        <f t="shared" si="12"/>
        <v>3.7145411564998287E-3</v>
      </c>
      <c r="E415" s="90"/>
    </row>
    <row r="416" spans="1:5" ht="15.75" customHeight="1" x14ac:dyDescent="0.3">
      <c r="A416" s="80">
        <v>43767</v>
      </c>
      <c r="B416" s="7">
        <v>38.922977000000003</v>
      </c>
      <c r="C416" s="7">
        <v>2040400</v>
      </c>
      <c r="D416" s="78">
        <f t="shared" si="12"/>
        <v>-2.474275421040506E-4</v>
      </c>
      <c r="E416" s="90"/>
    </row>
    <row r="417" spans="1:5" ht="15.75" customHeight="1" x14ac:dyDescent="0.3">
      <c r="A417" s="80">
        <v>43766</v>
      </c>
      <c r="B417" s="7">
        <v>38.932609999999997</v>
      </c>
      <c r="C417" s="7">
        <v>3393900</v>
      </c>
      <c r="D417" s="78">
        <f t="shared" si="12"/>
        <v>4.7262581914022661E-3</v>
      </c>
      <c r="E417" s="90"/>
    </row>
    <row r="418" spans="1:5" ht="15.75" customHeight="1" x14ac:dyDescent="0.3">
      <c r="A418" s="80">
        <v>43763</v>
      </c>
      <c r="B418" s="7">
        <v>38.749470000000002</v>
      </c>
      <c r="C418" s="7">
        <v>2320000</v>
      </c>
      <c r="D418" s="78">
        <f t="shared" si="12"/>
        <v>-7.4564734967685897E-4</v>
      </c>
      <c r="E418" s="90"/>
    </row>
    <row r="419" spans="1:5" ht="15.75" customHeight="1" x14ac:dyDescent="0.3">
      <c r="A419" s="80">
        <v>43762</v>
      </c>
      <c r="B419" s="7">
        <v>38.778385</v>
      </c>
      <c r="C419" s="7">
        <v>3687000</v>
      </c>
      <c r="D419" s="78">
        <f t="shared" si="12"/>
        <v>9.952289413763804E-4</v>
      </c>
      <c r="E419" s="90"/>
    </row>
    <row r="420" spans="1:5" ht="15.75" customHeight="1" x14ac:dyDescent="0.3">
      <c r="A420" s="80">
        <v>43761</v>
      </c>
      <c r="B420" s="7">
        <v>38.739829999999998</v>
      </c>
      <c r="C420" s="7">
        <v>4283700</v>
      </c>
      <c r="D420" s="78">
        <f t="shared" si="12"/>
        <v>4.4989511833666285E-3</v>
      </c>
      <c r="E420" s="90"/>
    </row>
    <row r="421" spans="1:5" ht="15.75" customHeight="1" x14ac:dyDescent="0.3">
      <c r="A421" s="80">
        <v>43760</v>
      </c>
      <c r="B421" s="7">
        <v>38.566322</v>
      </c>
      <c r="C421" s="7">
        <v>7868300</v>
      </c>
      <c r="D421" s="78">
        <f t="shared" si="12"/>
        <v>-5.4685877196793964E-3</v>
      </c>
      <c r="E421" s="90"/>
    </row>
    <row r="422" spans="1:5" ht="15.75" customHeight="1" x14ac:dyDescent="0.3">
      <c r="A422" s="80">
        <v>43759</v>
      </c>
      <c r="B422" s="7">
        <v>38.778385</v>
      </c>
      <c r="C422" s="7">
        <v>9994200</v>
      </c>
      <c r="D422" s="78">
        <f t="shared" si="12"/>
        <v>4.2435849456736729E-3</v>
      </c>
      <c r="E422" s="90"/>
    </row>
    <row r="423" spans="1:5" ht="15.75" customHeight="1" x14ac:dyDescent="0.3">
      <c r="A423" s="80">
        <v>43756</v>
      </c>
      <c r="B423" s="7">
        <v>38.614521000000003</v>
      </c>
      <c r="C423" s="7">
        <v>5113200</v>
      </c>
      <c r="D423" s="78">
        <f t="shared" si="12"/>
        <v>1.4999992478608171E-3</v>
      </c>
      <c r="E423" s="90"/>
    </row>
    <row r="424" spans="1:5" ht="15.75" customHeight="1" x14ac:dyDescent="0.3">
      <c r="A424" s="80">
        <v>43755</v>
      </c>
      <c r="B424" s="7">
        <v>38.556685999999999</v>
      </c>
      <c r="C424" s="7">
        <v>3807500</v>
      </c>
      <c r="D424" s="78">
        <f t="shared" si="12"/>
        <v>3.7641266040713273E-3</v>
      </c>
      <c r="E424" s="90"/>
    </row>
    <row r="425" spans="1:5" ht="15.75" customHeight="1" x14ac:dyDescent="0.3">
      <c r="A425" s="80">
        <v>43754</v>
      </c>
      <c r="B425" s="7">
        <v>38.412098</v>
      </c>
      <c r="C425" s="7">
        <v>4019400</v>
      </c>
      <c r="D425" s="78">
        <f t="shared" si="12"/>
        <v>3.0203599400873138E-3</v>
      </c>
      <c r="E425" s="90"/>
    </row>
    <row r="426" spans="1:5" ht="15.75" customHeight="1" x14ac:dyDescent="0.3">
      <c r="A426" s="80">
        <v>43753</v>
      </c>
      <c r="B426" s="7">
        <v>38.296429000000003</v>
      </c>
      <c r="C426" s="7">
        <v>6671600</v>
      </c>
      <c r="D426" s="78">
        <f t="shared" si="12"/>
        <v>1.2745493027602084E-2</v>
      </c>
      <c r="E426" s="90"/>
    </row>
    <row r="427" spans="1:5" ht="15.75" customHeight="1" x14ac:dyDescent="0.3">
      <c r="A427" s="80">
        <v>43752</v>
      </c>
      <c r="B427" s="7">
        <v>37.814464999999998</v>
      </c>
      <c r="C427" s="7">
        <v>2453100</v>
      </c>
      <c r="D427" s="78">
        <f t="shared" si="12"/>
        <v>-1.2729690988718678E-3</v>
      </c>
      <c r="E427" s="90"/>
    </row>
    <row r="428" spans="1:5" ht="15.75" customHeight="1" x14ac:dyDescent="0.3">
      <c r="A428" s="80">
        <v>43749</v>
      </c>
      <c r="B428" s="7">
        <v>37.862662999999998</v>
      </c>
      <c r="C428" s="7">
        <v>8475700</v>
      </c>
      <c r="D428" s="78">
        <f t="shared" si="12"/>
        <v>2.1055262171883582E-2</v>
      </c>
      <c r="E428" s="90"/>
    </row>
    <row r="429" spans="1:5" ht="15.75" customHeight="1" x14ac:dyDescent="0.3">
      <c r="A429" s="80">
        <v>43748</v>
      </c>
      <c r="B429" s="7">
        <v>37.081893999999998</v>
      </c>
      <c r="C429" s="7">
        <v>4611600</v>
      </c>
      <c r="D429" s="78">
        <f t="shared" si="12"/>
        <v>8.9168677005884156E-3</v>
      </c>
      <c r="E429" s="90"/>
    </row>
    <row r="430" spans="1:5" ht="15.75" customHeight="1" x14ac:dyDescent="0.3">
      <c r="A430" s="80">
        <v>43747</v>
      </c>
      <c r="B430" s="7">
        <v>36.754162000000001</v>
      </c>
      <c r="C430" s="7">
        <v>3436900</v>
      </c>
      <c r="D430" s="78">
        <f t="shared" si="12"/>
        <v>1.0333843849213764E-2</v>
      </c>
      <c r="E430" s="90"/>
    </row>
    <row r="431" spans="1:5" ht="15.75" customHeight="1" x14ac:dyDescent="0.3">
      <c r="A431" s="80">
        <v>43746</v>
      </c>
      <c r="B431" s="7">
        <v>36.378234999999997</v>
      </c>
      <c r="C431" s="7">
        <v>4566700</v>
      </c>
      <c r="D431" s="78">
        <f t="shared" si="12"/>
        <v>-1.1783062112393772E-2</v>
      </c>
      <c r="E431" s="90"/>
    </row>
    <row r="432" spans="1:5" ht="15.75" customHeight="1" x14ac:dyDescent="0.3">
      <c r="A432" s="80">
        <v>43745</v>
      </c>
      <c r="B432" s="7">
        <v>36.811993000000001</v>
      </c>
      <c r="C432" s="7">
        <v>3638400</v>
      </c>
      <c r="D432" s="78">
        <f t="shared" si="12"/>
        <v>2.6183105609245416E-4</v>
      </c>
      <c r="E432" s="90"/>
    </row>
    <row r="433" spans="1:5" ht="15.75" customHeight="1" x14ac:dyDescent="0.3">
      <c r="A433" s="80">
        <v>43742</v>
      </c>
      <c r="B433" s="7">
        <v>36.802357000000001</v>
      </c>
      <c r="C433" s="7">
        <v>3413300</v>
      </c>
      <c r="D433" s="78">
        <f t="shared" si="12"/>
        <v>8.4522892867027188E-3</v>
      </c>
      <c r="E433" s="90"/>
    </row>
    <row r="434" spans="1:5" ht="15.75" customHeight="1" x14ac:dyDescent="0.3">
      <c r="A434" s="80">
        <v>43741</v>
      </c>
      <c r="B434" s="7">
        <v>36.493899999999996</v>
      </c>
      <c r="C434" s="7">
        <v>5287400</v>
      </c>
      <c r="D434" s="78">
        <f t="shared" si="12"/>
        <v>7.7188426350236483E-3</v>
      </c>
      <c r="E434" s="90"/>
    </row>
    <row r="435" spans="1:5" ht="15.75" customHeight="1" x14ac:dyDescent="0.3">
      <c r="A435" s="80">
        <v>43740</v>
      </c>
      <c r="B435" s="7">
        <v>36.214367000000003</v>
      </c>
      <c r="C435" s="7">
        <v>8670200</v>
      </c>
      <c r="D435" s="78">
        <f t="shared" si="12"/>
        <v>-2.4915585670060691E-2</v>
      </c>
      <c r="E435" s="90"/>
    </row>
    <row r="436" spans="1:5" ht="15.75" customHeight="1" x14ac:dyDescent="0.3">
      <c r="A436" s="80">
        <v>43739</v>
      </c>
      <c r="B436" s="7">
        <v>37.139724999999999</v>
      </c>
      <c r="C436" s="7">
        <v>7081000</v>
      </c>
      <c r="D436" s="78">
        <f t="shared" si="12"/>
        <v>-9.2569008942257058E-3</v>
      </c>
      <c r="E436" s="90"/>
    </row>
    <row r="437" spans="1:5" ht="15.75" customHeight="1" x14ac:dyDescent="0.3">
      <c r="A437" s="80">
        <v>43738</v>
      </c>
      <c r="B437" s="7">
        <v>37.486736000000001</v>
      </c>
      <c r="C437" s="7">
        <v>1863800</v>
      </c>
      <c r="D437" s="78">
        <f t="shared" si="12"/>
        <v>5.6892790734297538E-3</v>
      </c>
      <c r="E437" s="90"/>
    </row>
    <row r="438" spans="1:5" ht="15.75" customHeight="1" x14ac:dyDescent="0.3">
      <c r="A438" s="80">
        <v>43735</v>
      </c>
      <c r="B438" s="7">
        <v>37.27467</v>
      </c>
      <c r="C438" s="7">
        <v>4174800</v>
      </c>
      <c r="D438" s="78">
        <f t="shared" si="12"/>
        <v>-7.7534086327823992E-4</v>
      </c>
      <c r="E438" s="90"/>
    </row>
    <row r="439" spans="1:5" ht="15.75" customHeight="1" x14ac:dyDescent="0.3">
      <c r="A439" s="80">
        <v>43734</v>
      </c>
      <c r="B439" s="7">
        <v>37.303592999999999</v>
      </c>
      <c r="C439" s="7">
        <v>10540800</v>
      </c>
      <c r="D439" s="78">
        <f t="shared" si="12"/>
        <v>2.850563393151706E-3</v>
      </c>
      <c r="E439" s="90"/>
    </row>
    <row r="440" spans="1:5" ht="15.75" customHeight="1" x14ac:dyDescent="0.3">
      <c r="A440" s="80">
        <v>43733</v>
      </c>
      <c r="B440" s="7">
        <v>37.197558999999998</v>
      </c>
      <c r="C440" s="7">
        <v>3084900</v>
      </c>
      <c r="D440" s="78">
        <f t="shared" si="12"/>
        <v>-4.8993198334787991E-3</v>
      </c>
      <c r="E440" s="90"/>
    </row>
    <row r="441" spans="1:5" ht="15.75" customHeight="1" x14ac:dyDescent="0.3">
      <c r="A441" s="80">
        <v>43732</v>
      </c>
      <c r="B441" s="7">
        <v>37.380699</v>
      </c>
      <c r="C441" s="7">
        <v>10078000</v>
      </c>
      <c r="D441" s="78">
        <f t="shared" si="12"/>
        <v>-5.3862198278854523E-3</v>
      </c>
      <c r="E441" s="90"/>
    </row>
    <row r="442" spans="1:5" ht="15.75" customHeight="1" x14ac:dyDescent="0.3">
      <c r="A442" s="80">
        <v>43731</v>
      </c>
      <c r="B442" s="7">
        <v>37.583129999999997</v>
      </c>
      <c r="C442" s="7">
        <v>1644200</v>
      </c>
      <c r="D442" s="78">
        <f t="shared" si="12"/>
        <v>-5.1032259739931529E-3</v>
      </c>
      <c r="E442" s="90"/>
    </row>
    <row r="443" spans="1:5" ht="15.75" customHeight="1" x14ac:dyDescent="0.3">
      <c r="A443" s="80">
        <v>43728</v>
      </c>
      <c r="B443" s="7">
        <v>37.775908999999999</v>
      </c>
      <c r="C443" s="7">
        <v>2674700</v>
      </c>
      <c r="D443" s="78">
        <f t="shared" si="12"/>
        <v>-3.3064101936967072E-3</v>
      </c>
      <c r="E443" s="90"/>
    </row>
    <row r="444" spans="1:5" ht="15.75" customHeight="1" x14ac:dyDescent="0.3">
      <c r="A444" s="80">
        <v>43727</v>
      </c>
      <c r="B444" s="7">
        <v>37.901226000000001</v>
      </c>
      <c r="C444" s="7">
        <v>1544400</v>
      </c>
      <c r="D444" s="78">
        <f t="shared" si="12"/>
        <v>3.3173788088065592E-3</v>
      </c>
      <c r="E444" s="90"/>
    </row>
    <row r="445" spans="1:5" ht="15.75" customHeight="1" x14ac:dyDescent="0.3">
      <c r="A445" s="80">
        <v>43726</v>
      </c>
      <c r="B445" s="7">
        <v>37.775908999999999</v>
      </c>
      <c r="C445" s="7">
        <v>2378300</v>
      </c>
      <c r="D445" s="78">
        <f t="shared" si="12"/>
        <v>-7.6498163766325344E-4</v>
      </c>
      <c r="E445" s="90"/>
    </row>
    <row r="446" spans="1:5" ht="15.75" customHeight="1" x14ac:dyDescent="0.3">
      <c r="A446" s="80">
        <v>43725</v>
      </c>
      <c r="B446" s="7">
        <v>37.804828999999998</v>
      </c>
      <c r="C446" s="7">
        <v>5829200</v>
      </c>
      <c r="D446" s="78">
        <f t="shared" si="12"/>
        <v>4.3533421632520053E-3</v>
      </c>
      <c r="E446" s="90"/>
    </row>
    <row r="447" spans="1:5" ht="15.75" customHeight="1" x14ac:dyDescent="0.3">
      <c r="A447" s="80">
        <v>43724</v>
      </c>
      <c r="B447" s="7">
        <v>37.640965000000001</v>
      </c>
      <c r="C447" s="7">
        <v>3096100</v>
      </c>
      <c r="D447" s="78">
        <f t="shared" si="12"/>
        <v>-1.1892710890001879E-2</v>
      </c>
      <c r="E447" s="90"/>
    </row>
    <row r="448" spans="1:5" ht="15.75" customHeight="1" x14ac:dyDescent="0.3">
      <c r="A448" s="80">
        <v>43721</v>
      </c>
      <c r="B448" s="7">
        <v>38.094006</v>
      </c>
      <c r="C448" s="7">
        <v>4703800</v>
      </c>
      <c r="D448" s="78">
        <f t="shared" si="12"/>
        <v>2.5368436311208331E-3</v>
      </c>
      <c r="E448" s="90"/>
    </row>
    <row r="449" spans="1:5" ht="15.75" customHeight="1" x14ac:dyDescent="0.3">
      <c r="A449" s="80">
        <v>43720</v>
      </c>
      <c r="B449" s="7">
        <v>37.997611999999997</v>
      </c>
      <c r="C449" s="7">
        <v>3955000</v>
      </c>
      <c r="D449" s="78">
        <f t="shared" si="12"/>
        <v>9.2165320906936188E-3</v>
      </c>
      <c r="E449" s="90"/>
    </row>
    <row r="450" spans="1:5" ht="15.75" customHeight="1" x14ac:dyDescent="0.3">
      <c r="A450" s="80">
        <v>43719</v>
      </c>
      <c r="B450" s="7">
        <v>37.650604000000001</v>
      </c>
      <c r="C450" s="7">
        <v>3530400</v>
      </c>
      <c r="D450" s="78">
        <f t="shared" ref="D450:D504" si="13">B450/B451-1</f>
        <v>2.8241899474628074E-3</v>
      </c>
      <c r="E450" s="90"/>
    </row>
    <row r="451" spans="1:5" ht="15.75" customHeight="1" x14ac:dyDescent="0.3">
      <c r="A451" s="80">
        <v>43718</v>
      </c>
      <c r="B451" s="7">
        <v>37.544570999999998</v>
      </c>
      <c r="C451" s="7">
        <v>10218700</v>
      </c>
      <c r="D451" s="78">
        <f t="shared" si="13"/>
        <v>2.0580524525000143E-3</v>
      </c>
      <c r="E451" s="90"/>
    </row>
    <row r="452" spans="1:5" ht="15.75" customHeight="1" x14ac:dyDescent="0.3">
      <c r="A452" s="80">
        <v>43717</v>
      </c>
      <c r="B452" s="7">
        <v>37.467461</v>
      </c>
      <c r="C452" s="7">
        <v>2501600</v>
      </c>
      <c r="D452" s="78">
        <f t="shared" si="13"/>
        <v>3.6147848824101825E-3</v>
      </c>
      <c r="E452" s="90"/>
    </row>
    <row r="453" spans="1:5" ht="15.75" customHeight="1" x14ac:dyDescent="0.3">
      <c r="A453" s="80">
        <v>43714</v>
      </c>
      <c r="B453" s="7">
        <v>37.332512000000001</v>
      </c>
      <c r="C453" s="7">
        <v>2269600</v>
      </c>
      <c r="D453" s="78">
        <f t="shared" si="13"/>
        <v>1.8107591153679881E-3</v>
      </c>
      <c r="E453" s="90"/>
    </row>
    <row r="454" spans="1:5" ht="15.75" customHeight="1" x14ac:dyDescent="0.3">
      <c r="A454" s="80">
        <v>43713</v>
      </c>
      <c r="B454" s="7">
        <v>37.265034</v>
      </c>
      <c r="C454" s="7">
        <v>7405500</v>
      </c>
      <c r="D454" s="78">
        <f t="shared" si="13"/>
        <v>7.0330921608605657E-3</v>
      </c>
      <c r="E454" s="90"/>
    </row>
    <row r="455" spans="1:5" ht="15.75" customHeight="1" x14ac:dyDescent="0.3">
      <c r="A455" s="80">
        <v>43712</v>
      </c>
      <c r="B455" s="7">
        <v>37.004776</v>
      </c>
      <c r="C455" s="7">
        <v>3221600</v>
      </c>
      <c r="D455" s="78">
        <f t="shared" si="13"/>
        <v>1.6146013967732964E-2</v>
      </c>
      <c r="E455" s="90"/>
    </row>
    <row r="456" spans="1:5" ht="15.75" customHeight="1" x14ac:dyDescent="0.3">
      <c r="A456" s="80">
        <v>43711</v>
      </c>
      <c r="B456" s="7">
        <v>36.416789999999999</v>
      </c>
      <c r="C456" s="7">
        <v>7509800</v>
      </c>
      <c r="D456" s="78">
        <f t="shared" si="13"/>
        <v>-3.4290590071534011E-3</v>
      </c>
      <c r="E456" s="90"/>
    </row>
    <row r="457" spans="1:5" ht="15.75" customHeight="1" x14ac:dyDescent="0.3">
      <c r="A457" s="80">
        <v>43707</v>
      </c>
      <c r="B457" s="7">
        <v>36.542095000000003</v>
      </c>
      <c r="C457" s="7">
        <v>5179800</v>
      </c>
      <c r="D457" s="78">
        <f t="shared" si="13"/>
        <v>2.9100013157294935E-3</v>
      </c>
      <c r="E457" s="90"/>
    </row>
    <row r="458" spans="1:5" ht="15.75" customHeight="1" x14ac:dyDescent="0.3">
      <c r="A458" s="80">
        <v>43706</v>
      </c>
      <c r="B458" s="7">
        <v>36.436065999999997</v>
      </c>
      <c r="C458" s="7">
        <v>3697200</v>
      </c>
      <c r="D458" s="78">
        <f t="shared" si="13"/>
        <v>1.2319232608066999E-2</v>
      </c>
      <c r="E458" s="90"/>
    </row>
    <row r="459" spans="1:5" ht="15.75" customHeight="1" x14ac:dyDescent="0.3">
      <c r="A459" s="80">
        <v>43705</v>
      </c>
      <c r="B459" s="7">
        <v>35.992663999999998</v>
      </c>
      <c r="C459" s="7">
        <v>2276400</v>
      </c>
      <c r="D459" s="78">
        <f t="shared" si="13"/>
        <v>-8.0285197896901028E-4</v>
      </c>
      <c r="E459" s="90"/>
    </row>
    <row r="460" spans="1:5" ht="15.75" customHeight="1" x14ac:dyDescent="0.3">
      <c r="A460" s="80">
        <v>43704</v>
      </c>
      <c r="B460" s="7">
        <v>36.021583999999997</v>
      </c>
      <c r="C460" s="7">
        <v>4156200</v>
      </c>
      <c r="D460" s="78">
        <f t="shared" si="13"/>
        <v>8.034970681802811E-4</v>
      </c>
      <c r="E460" s="90"/>
    </row>
    <row r="461" spans="1:5" ht="15.75" customHeight="1" x14ac:dyDescent="0.3">
      <c r="A461" s="80">
        <v>43703</v>
      </c>
      <c r="B461" s="7">
        <v>35.992663999999998</v>
      </c>
      <c r="C461" s="7">
        <v>2692800</v>
      </c>
      <c r="D461" s="78">
        <f t="shared" si="13"/>
        <v>8.9166041197750179E-3</v>
      </c>
      <c r="E461" s="90"/>
    </row>
    <row r="462" spans="1:5" ht="15.75" customHeight="1" x14ac:dyDescent="0.3">
      <c r="A462" s="80">
        <v>43700</v>
      </c>
      <c r="B462" s="7">
        <v>35.674568000000001</v>
      </c>
      <c r="C462" s="7">
        <v>5901700</v>
      </c>
      <c r="D462" s="78">
        <f t="shared" si="13"/>
        <v>-1.4118382616127856E-2</v>
      </c>
      <c r="E462" s="90"/>
    </row>
    <row r="463" spans="1:5" ht="15.75" customHeight="1" x14ac:dyDescent="0.3">
      <c r="A463" s="80">
        <v>43699</v>
      </c>
      <c r="B463" s="7">
        <v>36.185448000000001</v>
      </c>
      <c r="C463" s="7">
        <v>2454400</v>
      </c>
      <c r="D463" s="78">
        <f t="shared" si="13"/>
        <v>-3.1863757801170456E-3</v>
      </c>
      <c r="E463" s="90"/>
    </row>
    <row r="464" spans="1:5" ht="15.75" customHeight="1" x14ac:dyDescent="0.3">
      <c r="A464" s="80">
        <v>43698</v>
      </c>
      <c r="B464" s="7">
        <v>36.301116999999998</v>
      </c>
      <c r="C464" s="7">
        <v>2037900</v>
      </c>
      <c r="D464" s="78">
        <f t="shared" si="13"/>
        <v>1.3182720401768488E-2</v>
      </c>
      <c r="E464" s="90"/>
    </row>
    <row r="465" spans="1:5" ht="15.75" customHeight="1" x14ac:dyDescent="0.3">
      <c r="A465" s="80">
        <v>43697</v>
      </c>
      <c r="B465" s="7">
        <v>35.828795999999997</v>
      </c>
      <c r="C465" s="7">
        <v>1984500</v>
      </c>
      <c r="D465" s="78">
        <f t="shared" si="13"/>
        <v>-4.8193582277402669E-3</v>
      </c>
      <c r="E465" s="90"/>
    </row>
    <row r="466" spans="1:5" ht="15.75" customHeight="1" x14ac:dyDescent="0.3">
      <c r="A466" s="80">
        <v>43696</v>
      </c>
      <c r="B466" s="7">
        <v>36.002304000000002</v>
      </c>
      <c r="C466" s="7">
        <v>4436700</v>
      </c>
      <c r="D466" s="78">
        <f t="shared" si="13"/>
        <v>8.6415154653372017E-3</v>
      </c>
      <c r="E466" s="90"/>
    </row>
    <row r="467" spans="1:5" ht="15.75" customHeight="1" x14ac:dyDescent="0.3">
      <c r="A467" s="80">
        <v>43693</v>
      </c>
      <c r="B467" s="7">
        <v>35.693854999999999</v>
      </c>
      <c r="C467" s="7">
        <v>4990800</v>
      </c>
      <c r="D467" s="78">
        <f t="shared" si="13"/>
        <v>1.3409977730953315E-2</v>
      </c>
      <c r="E467" s="90"/>
    </row>
    <row r="468" spans="1:5" ht="15.75" customHeight="1" x14ac:dyDescent="0.3">
      <c r="A468" s="80">
        <v>43692</v>
      </c>
      <c r="B468" s="7">
        <v>35.221535000000003</v>
      </c>
      <c r="C468" s="7">
        <v>3633400</v>
      </c>
      <c r="D468" s="78">
        <f t="shared" si="13"/>
        <v>-1.3664692074478735E-3</v>
      </c>
      <c r="E468" s="90"/>
    </row>
    <row r="469" spans="1:5" ht="15.75" customHeight="1" x14ac:dyDescent="0.3">
      <c r="A469" s="80">
        <v>43691</v>
      </c>
      <c r="B469" s="7">
        <v>35.269730000000003</v>
      </c>
      <c r="C469" s="7">
        <v>4532100</v>
      </c>
      <c r="D469" s="78">
        <f t="shared" si="13"/>
        <v>-3.1498108427458815E-2</v>
      </c>
      <c r="E469" s="90"/>
    </row>
    <row r="470" spans="1:5" ht="15.75" customHeight="1" x14ac:dyDescent="0.3">
      <c r="A470" s="80">
        <v>43690</v>
      </c>
      <c r="B470" s="7">
        <v>36.416789999999999</v>
      </c>
      <c r="C470" s="7">
        <v>5267000</v>
      </c>
      <c r="D470" s="78">
        <f t="shared" si="13"/>
        <v>9.3508160248039207E-3</v>
      </c>
      <c r="E470" s="90"/>
    </row>
    <row r="471" spans="1:5" ht="15.75" customHeight="1" x14ac:dyDescent="0.3">
      <c r="A471" s="80">
        <v>43689</v>
      </c>
      <c r="B471" s="7">
        <v>36.079417999999997</v>
      </c>
      <c r="C471" s="7">
        <v>2756800</v>
      </c>
      <c r="D471" s="78">
        <f t="shared" si="13"/>
        <v>-8.2141698188490375E-3</v>
      </c>
      <c r="E471" s="90"/>
    </row>
    <row r="472" spans="1:5" ht="15.75" customHeight="1" x14ac:dyDescent="0.3">
      <c r="A472" s="80">
        <v>43686</v>
      </c>
      <c r="B472" s="7">
        <v>36.378234999999997</v>
      </c>
      <c r="C472" s="7">
        <v>5014000</v>
      </c>
      <c r="D472" s="78">
        <f t="shared" si="13"/>
        <v>-5.7953899791449714E-3</v>
      </c>
      <c r="E472" s="90"/>
    </row>
    <row r="473" spans="1:5" ht="15.75" customHeight="1" x14ac:dyDescent="0.3">
      <c r="A473" s="80">
        <v>43685</v>
      </c>
      <c r="B473" s="7">
        <v>36.590290000000003</v>
      </c>
      <c r="C473" s="7">
        <v>4145700</v>
      </c>
      <c r="D473" s="78">
        <f t="shared" si="13"/>
        <v>7.6983523092069017E-3</v>
      </c>
      <c r="E473" s="90"/>
    </row>
    <row r="474" spans="1:5" ht="15.75" customHeight="1" x14ac:dyDescent="0.3">
      <c r="A474" s="80">
        <v>43684</v>
      </c>
      <c r="B474" s="7">
        <v>36.310757000000002</v>
      </c>
      <c r="C474" s="7">
        <v>13163200</v>
      </c>
      <c r="D474" s="78">
        <f t="shared" si="13"/>
        <v>5.874422396065393E-3</v>
      </c>
      <c r="E474" s="90"/>
    </row>
    <row r="475" spans="1:5" ht="15.75" customHeight="1" x14ac:dyDescent="0.3">
      <c r="A475" s="80">
        <v>43683</v>
      </c>
      <c r="B475" s="7">
        <v>36.098697999999999</v>
      </c>
      <c r="C475" s="7">
        <v>8582300</v>
      </c>
      <c r="D475" s="78">
        <f t="shared" si="13"/>
        <v>5.9092472726964829E-3</v>
      </c>
      <c r="E475" s="90"/>
    </row>
    <row r="476" spans="1:5" ht="15.75" customHeight="1" x14ac:dyDescent="0.3">
      <c r="A476" s="80">
        <v>43682</v>
      </c>
      <c r="B476" s="7">
        <v>35.886634999999998</v>
      </c>
      <c r="C476" s="7">
        <v>6665500</v>
      </c>
      <c r="D476" s="78">
        <f t="shared" si="13"/>
        <v>-1.9489159229973518E-2</v>
      </c>
      <c r="E476" s="90"/>
    </row>
    <row r="477" spans="1:5" ht="15.75" customHeight="1" x14ac:dyDescent="0.3">
      <c r="A477" s="80">
        <v>43679</v>
      </c>
      <c r="B477" s="7">
        <v>36.599936999999997</v>
      </c>
      <c r="C477" s="7">
        <v>6126200</v>
      </c>
      <c r="D477" s="78">
        <f t="shared" si="13"/>
        <v>-1.0682565331554428E-2</v>
      </c>
      <c r="E477" s="90"/>
    </row>
    <row r="478" spans="1:5" ht="15.75" customHeight="1" x14ac:dyDescent="0.3">
      <c r="A478" s="80">
        <v>43678</v>
      </c>
      <c r="B478" s="7">
        <v>36.995139999999999</v>
      </c>
      <c r="C478" s="7">
        <v>5108500</v>
      </c>
      <c r="D478" s="78">
        <f t="shared" si="13"/>
        <v>-2.8579419847454268E-3</v>
      </c>
      <c r="E478" s="90"/>
    </row>
    <row r="479" spans="1:5" ht="15.75" customHeight="1" x14ac:dyDescent="0.3">
      <c r="A479" s="80">
        <v>43677</v>
      </c>
      <c r="B479" s="7">
        <v>37.101173000000003</v>
      </c>
      <c r="C479" s="7">
        <v>5934700</v>
      </c>
      <c r="D479" s="78">
        <f t="shared" si="13"/>
        <v>-5.9400305528468644E-3</v>
      </c>
      <c r="E479" s="90"/>
    </row>
    <row r="480" spans="1:5" ht="15.75" customHeight="1" x14ac:dyDescent="0.3">
      <c r="A480" s="80">
        <v>43676</v>
      </c>
      <c r="B480" s="7">
        <v>37.322871999999997</v>
      </c>
      <c r="C480" s="7">
        <v>7646300</v>
      </c>
      <c r="D480" s="78">
        <f t="shared" si="13"/>
        <v>-1.9001802852881888E-2</v>
      </c>
      <c r="E480" s="90"/>
    </row>
    <row r="481" spans="1:5" ht="15.75" customHeight="1" x14ac:dyDescent="0.3">
      <c r="A481" s="80">
        <v>43675</v>
      </c>
      <c r="B481" s="7">
        <v>38.045811</v>
      </c>
      <c r="C481" s="7">
        <v>1426800</v>
      </c>
      <c r="D481" s="78">
        <f t="shared" si="13"/>
        <v>1.268474450447199E-3</v>
      </c>
      <c r="E481" s="90"/>
    </row>
    <row r="482" spans="1:5" ht="15.75" customHeight="1" x14ac:dyDescent="0.3">
      <c r="A482" s="80">
        <v>43672</v>
      </c>
      <c r="B482" s="7">
        <v>37.997611999999997</v>
      </c>
      <c r="C482" s="7">
        <v>3355800</v>
      </c>
      <c r="D482" s="78">
        <f t="shared" si="13"/>
        <v>2.0334646413699975E-3</v>
      </c>
      <c r="E482" s="90"/>
    </row>
    <row r="483" spans="1:5" ht="15.75" customHeight="1" x14ac:dyDescent="0.3">
      <c r="A483" s="80">
        <v>43671</v>
      </c>
      <c r="B483" s="7">
        <v>37.920501999999999</v>
      </c>
      <c r="C483" s="7">
        <v>3157600</v>
      </c>
      <c r="D483" s="78">
        <f t="shared" si="13"/>
        <v>-9.8162416135458841E-3</v>
      </c>
      <c r="E483" s="90"/>
    </row>
    <row r="484" spans="1:5" ht="15.75" customHeight="1" x14ac:dyDescent="0.3">
      <c r="A484" s="80">
        <v>43670</v>
      </c>
      <c r="B484" s="7">
        <v>38.296429000000003</v>
      </c>
      <c r="C484" s="7">
        <v>2861200</v>
      </c>
      <c r="D484" s="78">
        <f t="shared" si="13"/>
        <v>2.2704720728456973E-3</v>
      </c>
      <c r="E484" s="90"/>
    </row>
    <row r="485" spans="1:5" ht="15.75" customHeight="1" x14ac:dyDescent="0.3">
      <c r="A485" s="80">
        <v>43669</v>
      </c>
      <c r="B485" s="7">
        <v>38.209674999999997</v>
      </c>
      <c r="C485" s="7">
        <v>1919300</v>
      </c>
      <c r="D485" s="78">
        <f t="shared" si="13"/>
        <v>8.6514041795584529E-3</v>
      </c>
      <c r="E485" s="90"/>
    </row>
    <row r="486" spans="1:5" ht="15.75" customHeight="1" x14ac:dyDescent="0.3">
      <c r="A486" s="80">
        <v>43668</v>
      </c>
      <c r="B486" s="7">
        <v>37.881943</v>
      </c>
      <c r="C486" s="7">
        <v>2395900</v>
      </c>
      <c r="D486" s="78">
        <f t="shared" si="13"/>
        <v>4.3444418258946627E-3</v>
      </c>
      <c r="E486" s="90"/>
    </row>
    <row r="487" spans="1:5" ht="15.75" customHeight="1" x14ac:dyDescent="0.3">
      <c r="A487" s="80">
        <v>43665</v>
      </c>
      <c r="B487" s="7">
        <v>37.718079000000003</v>
      </c>
      <c r="C487" s="7">
        <v>7751000</v>
      </c>
      <c r="D487" s="78">
        <f t="shared" si="13"/>
        <v>-8.1114945772990943E-3</v>
      </c>
      <c r="E487" s="90"/>
    </row>
    <row r="488" spans="1:5" ht="15.75" customHeight="1" x14ac:dyDescent="0.3">
      <c r="A488" s="80">
        <v>43664</v>
      </c>
      <c r="B488" s="7">
        <v>38.026530999999999</v>
      </c>
      <c r="C488" s="7">
        <v>3017000</v>
      </c>
      <c r="D488" s="78">
        <f t="shared" si="13"/>
        <v>2.5412507694078101E-3</v>
      </c>
      <c r="E488" s="90"/>
    </row>
    <row r="489" spans="1:5" ht="15.75" customHeight="1" x14ac:dyDescent="0.3">
      <c r="A489" s="80">
        <v>43663</v>
      </c>
      <c r="B489" s="7">
        <v>37.930140999999999</v>
      </c>
      <c r="C489" s="7">
        <v>2051800</v>
      </c>
      <c r="D489" s="78">
        <f t="shared" si="13"/>
        <v>-4.805253601204873E-3</v>
      </c>
      <c r="E489" s="90"/>
    </row>
    <row r="490" spans="1:5" ht="15.75" customHeight="1" x14ac:dyDescent="0.3">
      <c r="A490" s="80">
        <v>43662</v>
      </c>
      <c r="B490" s="7">
        <v>38.113284999999998</v>
      </c>
      <c r="C490" s="7">
        <v>2655900</v>
      </c>
      <c r="D490" s="78">
        <f t="shared" si="13"/>
        <v>-1.515150721278391E-3</v>
      </c>
      <c r="E490" s="90"/>
    </row>
    <row r="491" spans="1:5" ht="15.75" customHeight="1" x14ac:dyDescent="0.3">
      <c r="A491" s="80">
        <v>43661</v>
      </c>
      <c r="B491" s="7">
        <v>38.171120000000002</v>
      </c>
      <c r="C491" s="7">
        <v>2734200</v>
      </c>
      <c r="D491" s="78">
        <f t="shared" si="13"/>
        <v>1.7708279614718769E-3</v>
      </c>
      <c r="E491" s="90"/>
    </row>
    <row r="492" spans="1:5" ht="15.75" customHeight="1" x14ac:dyDescent="0.3">
      <c r="A492" s="80">
        <v>43658</v>
      </c>
      <c r="B492" s="7">
        <v>38.103645</v>
      </c>
      <c r="C492" s="7">
        <v>2896400</v>
      </c>
      <c r="D492" s="78">
        <f t="shared" si="13"/>
        <v>2.2819856573752517E-3</v>
      </c>
      <c r="E492" s="90"/>
    </row>
    <row r="493" spans="1:5" ht="15.75" customHeight="1" x14ac:dyDescent="0.3">
      <c r="A493" s="80">
        <v>43657</v>
      </c>
      <c r="B493" s="7">
        <v>38.016891000000001</v>
      </c>
      <c r="C493" s="7">
        <v>2398200</v>
      </c>
      <c r="D493" s="78">
        <f t="shared" si="13"/>
        <v>-1.519091533938699E-3</v>
      </c>
      <c r="E493" s="90"/>
    </row>
    <row r="494" spans="1:5" ht="15.75" customHeight="1" x14ac:dyDescent="0.3">
      <c r="A494" s="80">
        <v>43656</v>
      </c>
      <c r="B494" s="7">
        <v>38.074730000000002</v>
      </c>
      <c r="C494" s="7">
        <v>3194200</v>
      </c>
      <c r="D494" s="78">
        <f t="shared" si="13"/>
        <v>2.7925633482317469E-3</v>
      </c>
      <c r="E494" s="90"/>
    </row>
    <row r="495" spans="1:5" ht="15.75" customHeight="1" x14ac:dyDescent="0.3">
      <c r="A495" s="80">
        <v>43655</v>
      </c>
      <c r="B495" s="7">
        <v>37.968699999999998</v>
      </c>
      <c r="C495" s="7">
        <v>1994300</v>
      </c>
      <c r="D495" s="78">
        <f t="shared" si="13"/>
        <v>-3.0370992653522277E-3</v>
      </c>
      <c r="E495" s="90"/>
    </row>
    <row r="496" spans="1:5" ht="15.75" customHeight="1" x14ac:dyDescent="0.3">
      <c r="A496" s="80">
        <v>43654</v>
      </c>
      <c r="B496" s="7">
        <v>38.084366000000003</v>
      </c>
      <c r="C496" s="7">
        <v>1536400</v>
      </c>
      <c r="D496" s="78">
        <f t="shared" si="13"/>
        <v>-6.2876930732832514E-3</v>
      </c>
      <c r="E496" s="90"/>
    </row>
    <row r="497" spans="1:5" ht="15.75" customHeight="1" x14ac:dyDescent="0.3">
      <c r="A497" s="80">
        <v>43651</v>
      </c>
      <c r="B497" s="7">
        <v>38.325344000000001</v>
      </c>
      <c r="C497" s="7">
        <v>2475700</v>
      </c>
      <c r="D497" s="78">
        <f t="shared" si="13"/>
        <v>-8.2315653057801752E-3</v>
      </c>
      <c r="E497" s="90"/>
    </row>
    <row r="498" spans="1:5" ht="15.75" customHeight="1" x14ac:dyDescent="0.3">
      <c r="A498" s="80">
        <v>43649</v>
      </c>
      <c r="B498" s="7">
        <v>38.643439999999998</v>
      </c>
      <c r="C498" s="7">
        <v>1551700</v>
      </c>
      <c r="D498" s="78">
        <f t="shared" si="13"/>
        <v>1.0587366261426867E-2</v>
      </c>
      <c r="E498" s="90"/>
    </row>
    <row r="499" spans="1:5" ht="15.75" customHeight="1" x14ac:dyDescent="0.3">
      <c r="A499" s="80">
        <v>43648</v>
      </c>
      <c r="B499" s="7">
        <v>38.238593999999999</v>
      </c>
      <c r="C499" s="7">
        <v>3082000</v>
      </c>
      <c r="D499" s="78">
        <f t="shared" si="13"/>
        <v>5.0424756357525524E-4</v>
      </c>
      <c r="E499" s="90"/>
    </row>
    <row r="500" spans="1:5" ht="15.75" customHeight="1" x14ac:dyDescent="0.3">
      <c r="A500" s="80">
        <v>43647</v>
      </c>
      <c r="B500" s="7">
        <v>38.219321999999998</v>
      </c>
      <c r="C500" s="7">
        <v>2469000</v>
      </c>
      <c r="D500" s="78">
        <f t="shared" si="13"/>
        <v>2.2751419947752982E-3</v>
      </c>
      <c r="E500" s="90"/>
    </row>
    <row r="501" spans="1:5" ht="15.75" customHeight="1" x14ac:dyDescent="0.3">
      <c r="A501" s="80">
        <v>43644</v>
      </c>
      <c r="B501" s="7">
        <v>38.132565</v>
      </c>
      <c r="C501" s="7">
        <v>7726800</v>
      </c>
      <c r="D501" s="78">
        <f t="shared" si="13"/>
        <v>7.8982666901799004E-3</v>
      </c>
      <c r="E501" s="90"/>
    </row>
    <row r="502" spans="1:5" ht="15.75" customHeight="1" x14ac:dyDescent="0.3">
      <c r="A502" s="80">
        <v>43643</v>
      </c>
      <c r="B502" s="7">
        <v>37.833744000000003</v>
      </c>
      <c r="C502" s="7">
        <v>11255900</v>
      </c>
      <c r="D502" s="78">
        <f t="shared" si="13"/>
        <v>1.020103378766013E-3</v>
      </c>
      <c r="E502" s="90"/>
    </row>
    <row r="503" spans="1:5" ht="15.75" customHeight="1" x14ac:dyDescent="0.3">
      <c r="A503" s="80">
        <v>43642</v>
      </c>
      <c r="B503" s="7">
        <v>37.795189000000001</v>
      </c>
      <c r="C503" s="7">
        <v>2393000</v>
      </c>
      <c r="D503" s="78">
        <f t="shared" si="13"/>
        <v>2.0443777107523875E-3</v>
      </c>
      <c r="E503" s="90"/>
    </row>
    <row r="504" spans="1:5" ht="15.75" customHeight="1" x14ac:dyDescent="0.3">
      <c r="A504" s="80">
        <v>43641</v>
      </c>
      <c r="B504" s="7">
        <v>37.718079000000003</v>
      </c>
      <c r="C504" s="7">
        <v>2674100</v>
      </c>
      <c r="D504" s="78">
        <f t="shared" si="13"/>
        <v>-7.6084682356440947E-3</v>
      </c>
      <c r="E504" s="90"/>
    </row>
    <row r="505" spans="1:5" ht="15.75" customHeight="1" x14ac:dyDescent="0.3">
      <c r="A505" s="80">
        <v>43640</v>
      </c>
      <c r="B505" s="7">
        <v>38.007255999999998</v>
      </c>
      <c r="C505" s="7">
        <v>2521000</v>
      </c>
      <c r="D505" s="78"/>
      <c r="E505" s="90"/>
    </row>
    <row r="506" spans="1:5" ht="15.75" customHeight="1" x14ac:dyDescent="0.3">
      <c r="D506" s="77"/>
      <c r="E506" s="90"/>
    </row>
    <row r="507" spans="1:5" ht="15.75" customHeight="1" x14ac:dyDescent="0.3">
      <c r="D507" s="77"/>
      <c r="E507" s="90"/>
    </row>
    <row r="508" spans="1:5" ht="15.75" customHeight="1" x14ac:dyDescent="0.3">
      <c r="D508" s="77"/>
      <c r="E508" s="90"/>
    </row>
    <row r="509" spans="1:5" ht="15.75" customHeight="1" x14ac:dyDescent="0.3">
      <c r="D509" s="77"/>
      <c r="E509" s="90"/>
    </row>
    <row r="510" spans="1:5" ht="15.75" customHeight="1" x14ac:dyDescent="0.3">
      <c r="D510" s="77"/>
      <c r="E510" s="90"/>
    </row>
    <row r="511" spans="1:5" ht="15.75" customHeight="1" x14ac:dyDescent="0.3">
      <c r="D511" s="77"/>
      <c r="E511" s="90"/>
    </row>
    <row r="512" spans="1:5" ht="15.75" customHeight="1" x14ac:dyDescent="0.3">
      <c r="D512" s="77"/>
      <c r="E512" s="90"/>
    </row>
    <row r="513" spans="4:5" ht="15.75" customHeight="1" x14ac:dyDescent="0.3">
      <c r="D513" s="77"/>
      <c r="E513" s="90"/>
    </row>
    <row r="514" spans="4:5" ht="15.75" customHeight="1" x14ac:dyDescent="0.3">
      <c r="D514" s="77"/>
      <c r="E514" s="90"/>
    </row>
    <row r="515" spans="4:5" ht="15.75" customHeight="1" x14ac:dyDescent="0.3">
      <c r="D515" s="77"/>
      <c r="E515" s="90"/>
    </row>
    <row r="516" spans="4:5" ht="15.75" customHeight="1" x14ac:dyDescent="0.3">
      <c r="D516" s="77"/>
      <c r="E516" s="90"/>
    </row>
    <row r="517" spans="4:5" ht="15.75" customHeight="1" x14ac:dyDescent="0.3">
      <c r="D517" s="77"/>
      <c r="E517" s="90"/>
    </row>
    <row r="518" spans="4:5" ht="15.75" customHeight="1" x14ac:dyDescent="0.3">
      <c r="D518" s="77"/>
      <c r="E518" s="90"/>
    </row>
    <row r="519" spans="4:5" ht="15.75" customHeight="1" x14ac:dyDescent="0.3">
      <c r="D519" s="77"/>
      <c r="E519" s="90"/>
    </row>
    <row r="520" spans="4:5" ht="15.75" customHeight="1" x14ac:dyDescent="0.3">
      <c r="D520" s="77"/>
      <c r="E520" s="90"/>
    </row>
    <row r="521" spans="4:5" ht="15.75" customHeight="1" x14ac:dyDescent="0.3">
      <c r="D521" s="77"/>
      <c r="E521" s="90"/>
    </row>
    <row r="522" spans="4:5" ht="15.75" customHeight="1" x14ac:dyDescent="0.3">
      <c r="D522" s="77"/>
      <c r="E522" s="90"/>
    </row>
    <row r="523" spans="4:5" ht="15.75" customHeight="1" x14ac:dyDescent="0.3">
      <c r="D523" s="77"/>
      <c r="E523" s="90"/>
    </row>
    <row r="524" spans="4:5" ht="15.75" customHeight="1" x14ac:dyDescent="0.3">
      <c r="D524" s="77"/>
      <c r="E524" s="90"/>
    </row>
    <row r="525" spans="4:5" ht="15.75" customHeight="1" x14ac:dyDescent="0.3">
      <c r="D525" s="77"/>
      <c r="E525" s="90"/>
    </row>
    <row r="526" spans="4:5" ht="15.75" customHeight="1" x14ac:dyDescent="0.3">
      <c r="D526" s="77"/>
      <c r="E526" s="90"/>
    </row>
    <row r="527" spans="4:5" ht="15.75" customHeight="1" x14ac:dyDescent="0.3">
      <c r="D527" s="77"/>
      <c r="E527" s="90"/>
    </row>
    <row r="528" spans="4:5" ht="15.75" customHeight="1" x14ac:dyDescent="0.3">
      <c r="D528" s="77"/>
      <c r="E528" s="90"/>
    </row>
    <row r="529" spans="4:5" ht="15.75" customHeight="1" x14ac:dyDescent="0.3">
      <c r="D529" s="77"/>
      <c r="E529" s="90"/>
    </row>
    <row r="530" spans="4:5" ht="15.75" customHeight="1" x14ac:dyDescent="0.3">
      <c r="D530" s="77"/>
      <c r="E530" s="90"/>
    </row>
    <row r="531" spans="4:5" ht="15.75" customHeight="1" x14ac:dyDescent="0.3">
      <c r="D531" s="77"/>
      <c r="E531" s="90"/>
    </row>
    <row r="532" spans="4:5" ht="15.75" customHeight="1" x14ac:dyDescent="0.3">
      <c r="D532" s="77"/>
      <c r="E532" s="90"/>
    </row>
    <row r="533" spans="4:5" ht="15.75" customHeight="1" x14ac:dyDescent="0.3">
      <c r="D533" s="77"/>
      <c r="E533" s="90"/>
    </row>
    <row r="534" spans="4:5" ht="15.75" customHeight="1" x14ac:dyDescent="0.3">
      <c r="D534" s="77"/>
      <c r="E534" s="90"/>
    </row>
    <row r="535" spans="4:5" ht="15.75" customHeight="1" x14ac:dyDescent="0.3">
      <c r="D535" s="77"/>
      <c r="E535" s="90"/>
    </row>
    <row r="536" spans="4:5" ht="15.75" customHeight="1" x14ac:dyDescent="0.3">
      <c r="D536" s="77"/>
      <c r="E536" s="90"/>
    </row>
    <row r="537" spans="4:5" ht="15.75" customHeight="1" x14ac:dyDescent="0.3">
      <c r="D537" s="77"/>
      <c r="E537" s="90"/>
    </row>
    <row r="538" spans="4:5" ht="15.75" customHeight="1" x14ac:dyDescent="0.3">
      <c r="D538" s="77"/>
      <c r="E538" s="90"/>
    </row>
    <row r="539" spans="4:5" ht="15.75" customHeight="1" x14ac:dyDescent="0.3">
      <c r="D539" s="77"/>
      <c r="E539" s="90"/>
    </row>
    <row r="540" spans="4:5" ht="15.75" customHeight="1" x14ac:dyDescent="0.3">
      <c r="D540" s="77"/>
      <c r="E540" s="90"/>
    </row>
    <row r="541" spans="4:5" ht="15.75" customHeight="1" x14ac:dyDescent="0.3">
      <c r="D541" s="77"/>
      <c r="E541" s="90"/>
    </row>
    <row r="542" spans="4:5" ht="15.75" customHeight="1" x14ac:dyDescent="0.3">
      <c r="D542" s="77"/>
      <c r="E542" s="90"/>
    </row>
    <row r="543" spans="4:5" ht="15.75" customHeight="1" x14ac:dyDescent="0.3">
      <c r="D543" s="77"/>
      <c r="E543" s="90"/>
    </row>
    <row r="544" spans="4:5" ht="15.75" customHeight="1" x14ac:dyDescent="0.3">
      <c r="D544" s="77"/>
      <c r="E544" s="90"/>
    </row>
    <row r="545" spans="4:5" ht="15.75" customHeight="1" x14ac:dyDescent="0.3">
      <c r="D545" s="77"/>
      <c r="E545" s="90"/>
    </row>
    <row r="546" spans="4:5" ht="15.75" customHeight="1" x14ac:dyDescent="0.3">
      <c r="D546" s="77"/>
      <c r="E546" s="90"/>
    </row>
    <row r="547" spans="4:5" ht="15.75" customHeight="1" x14ac:dyDescent="0.3">
      <c r="D547" s="77"/>
      <c r="E547" s="90"/>
    </row>
    <row r="548" spans="4:5" ht="15.75" customHeight="1" x14ac:dyDescent="0.3">
      <c r="D548" s="77"/>
      <c r="E548" s="90"/>
    </row>
    <row r="549" spans="4:5" ht="15.75" customHeight="1" x14ac:dyDescent="0.3">
      <c r="D549" s="77"/>
      <c r="E549" s="90"/>
    </row>
    <row r="550" spans="4:5" ht="15.75" customHeight="1" x14ac:dyDescent="0.3">
      <c r="D550" s="77"/>
      <c r="E550" s="90"/>
    </row>
    <row r="551" spans="4:5" ht="15.75" customHeight="1" x14ac:dyDescent="0.3">
      <c r="D551" s="77"/>
      <c r="E551" s="90"/>
    </row>
    <row r="552" spans="4:5" ht="15.75" customHeight="1" x14ac:dyDescent="0.3">
      <c r="D552" s="77"/>
      <c r="E552" s="90"/>
    </row>
    <row r="553" spans="4:5" ht="15.75" customHeight="1" x14ac:dyDescent="0.3">
      <c r="D553" s="77"/>
      <c r="E553" s="90"/>
    </row>
    <row r="554" spans="4:5" ht="15.75" customHeight="1" x14ac:dyDescent="0.3">
      <c r="D554" s="77"/>
      <c r="E554" s="90"/>
    </row>
    <row r="555" spans="4:5" ht="15.75" customHeight="1" x14ac:dyDescent="0.3">
      <c r="D555" s="77"/>
      <c r="E555" s="90"/>
    </row>
    <row r="556" spans="4:5" ht="15.75" customHeight="1" x14ac:dyDescent="0.3">
      <c r="D556" s="77"/>
      <c r="E556" s="90"/>
    </row>
    <row r="557" spans="4:5" ht="15.75" customHeight="1" x14ac:dyDescent="0.3">
      <c r="D557" s="77"/>
      <c r="E557" s="90"/>
    </row>
    <row r="558" spans="4:5" ht="15.75" customHeight="1" x14ac:dyDescent="0.3">
      <c r="D558" s="77"/>
      <c r="E558" s="90"/>
    </row>
    <row r="559" spans="4:5" ht="15.75" customHeight="1" x14ac:dyDescent="0.3">
      <c r="D559" s="77"/>
      <c r="E559" s="90"/>
    </row>
    <row r="560" spans="4:5" ht="15.75" customHeight="1" x14ac:dyDescent="0.3">
      <c r="D560" s="77"/>
      <c r="E560" s="90"/>
    </row>
    <row r="561" spans="4:5" ht="15.75" customHeight="1" x14ac:dyDescent="0.3">
      <c r="D561" s="77"/>
      <c r="E561" s="90"/>
    </row>
    <row r="562" spans="4:5" ht="15.75" customHeight="1" x14ac:dyDescent="0.3">
      <c r="D562" s="77"/>
      <c r="E562" s="90"/>
    </row>
    <row r="563" spans="4:5" ht="15.75" customHeight="1" x14ac:dyDescent="0.3">
      <c r="D563" s="77"/>
      <c r="E563" s="90"/>
    </row>
    <row r="564" spans="4:5" ht="15.75" customHeight="1" x14ac:dyDescent="0.3">
      <c r="D564" s="77"/>
      <c r="E564" s="90"/>
    </row>
    <row r="565" spans="4:5" ht="15.75" customHeight="1" x14ac:dyDescent="0.3">
      <c r="D565" s="77"/>
      <c r="E565" s="90"/>
    </row>
    <row r="566" spans="4:5" ht="15.75" customHeight="1" x14ac:dyDescent="0.3">
      <c r="D566" s="77"/>
      <c r="E566" s="90"/>
    </row>
    <row r="567" spans="4:5" ht="15.75" customHeight="1" x14ac:dyDescent="0.3">
      <c r="D567" s="77"/>
      <c r="E567" s="90"/>
    </row>
    <row r="568" spans="4:5" ht="15.75" customHeight="1" x14ac:dyDescent="0.3">
      <c r="D568" s="77"/>
      <c r="E568" s="90"/>
    </row>
    <row r="569" spans="4:5" ht="15.75" customHeight="1" x14ac:dyDescent="0.3">
      <c r="D569" s="77"/>
      <c r="E569" s="90"/>
    </row>
    <row r="570" spans="4:5" ht="15.75" customHeight="1" x14ac:dyDescent="0.3">
      <c r="D570" s="77"/>
      <c r="E570" s="90"/>
    </row>
    <row r="571" spans="4:5" ht="15.75" customHeight="1" x14ac:dyDescent="0.3">
      <c r="D571" s="77"/>
      <c r="E571" s="90"/>
    </row>
    <row r="572" spans="4:5" ht="15.75" customHeight="1" x14ac:dyDescent="0.3">
      <c r="D572" s="77"/>
      <c r="E572" s="90"/>
    </row>
    <row r="573" spans="4:5" ht="15.75" customHeight="1" x14ac:dyDescent="0.3">
      <c r="D573" s="77"/>
      <c r="E573" s="90"/>
    </row>
    <row r="574" spans="4:5" ht="15.75" customHeight="1" x14ac:dyDescent="0.3">
      <c r="D574" s="77"/>
      <c r="E574" s="90"/>
    </row>
    <row r="575" spans="4:5" ht="15.75" customHeight="1" x14ac:dyDescent="0.3">
      <c r="D575" s="77"/>
      <c r="E575" s="90"/>
    </row>
    <row r="576" spans="4:5" ht="15.75" customHeight="1" x14ac:dyDescent="0.3">
      <c r="D576" s="77"/>
      <c r="E576" s="90"/>
    </row>
    <row r="577" spans="4:5" ht="15.75" customHeight="1" x14ac:dyDescent="0.3">
      <c r="D577" s="77"/>
      <c r="E577" s="90"/>
    </row>
    <row r="578" spans="4:5" ht="15.75" customHeight="1" x14ac:dyDescent="0.3">
      <c r="D578" s="77"/>
      <c r="E578" s="90"/>
    </row>
    <row r="579" spans="4:5" ht="15.75" customHeight="1" x14ac:dyDescent="0.3">
      <c r="D579" s="77"/>
      <c r="E579" s="90"/>
    </row>
    <row r="580" spans="4:5" ht="15.75" customHeight="1" x14ac:dyDescent="0.3">
      <c r="D580" s="77"/>
      <c r="E580" s="90"/>
    </row>
    <row r="581" spans="4:5" ht="15.75" customHeight="1" x14ac:dyDescent="0.3">
      <c r="D581" s="77"/>
      <c r="E581" s="90"/>
    </row>
    <row r="582" spans="4:5" ht="15.75" customHeight="1" x14ac:dyDescent="0.3">
      <c r="D582" s="77"/>
      <c r="E582" s="90"/>
    </row>
    <row r="583" spans="4:5" ht="15.75" customHeight="1" x14ac:dyDescent="0.3">
      <c r="D583" s="77"/>
      <c r="E583" s="90"/>
    </row>
    <row r="584" spans="4:5" ht="15.75" customHeight="1" x14ac:dyDescent="0.3">
      <c r="D584" s="77"/>
      <c r="E584" s="90"/>
    </row>
    <row r="585" spans="4:5" ht="15.75" customHeight="1" x14ac:dyDescent="0.3">
      <c r="D585" s="77"/>
      <c r="E585" s="90"/>
    </row>
    <row r="586" spans="4:5" ht="15.75" customHeight="1" x14ac:dyDescent="0.3">
      <c r="D586" s="77"/>
      <c r="E586" s="90"/>
    </row>
    <row r="587" spans="4:5" ht="15.75" customHeight="1" x14ac:dyDescent="0.3">
      <c r="D587" s="77"/>
      <c r="E587" s="90"/>
    </row>
    <row r="588" spans="4:5" ht="15.75" customHeight="1" x14ac:dyDescent="0.3">
      <c r="D588" s="77"/>
      <c r="E588" s="90"/>
    </row>
    <row r="589" spans="4:5" ht="15.75" customHeight="1" x14ac:dyDescent="0.3">
      <c r="D589" s="77"/>
      <c r="E589" s="90"/>
    </row>
    <row r="590" spans="4:5" ht="15.75" customHeight="1" x14ac:dyDescent="0.3">
      <c r="D590" s="77"/>
      <c r="E590" s="90"/>
    </row>
    <row r="591" spans="4:5" ht="15.75" customHeight="1" x14ac:dyDescent="0.3">
      <c r="D591" s="77"/>
      <c r="E591" s="90"/>
    </row>
    <row r="592" spans="4:5" ht="15.75" customHeight="1" x14ac:dyDescent="0.3">
      <c r="D592" s="77"/>
      <c r="E592" s="90"/>
    </row>
    <row r="593" spans="4:5" ht="15.75" customHeight="1" x14ac:dyDescent="0.3">
      <c r="D593" s="77"/>
      <c r="E593" s="90"/>
    </row>
    <row r="594" spans="4:5" ht="15.75" customHeight="1" x14ac:dyDescent="0.3">
      <c r="D594" s="77"/>
      <c r="E594" s="90"/>
    </row>
    <row r="595" spans="4:5" ht="15.75" customHeight="1" x14ac:dyDescent="0.3">
      <c r="D595" s="77"/>
      <c r="E595" s="90"/>
    </row>
    <row r="596" spans="4:5" ht="15.75" customHeight="1" x14ac:dyDescent="0.3">
      <c r="D596" s="77"/>
      <c r="E596" s="90"/>
    </row>
    <row r="597" spans="4:5" ht="15.75" customHeight="1" x14ac:dyDescent="0.3">
      <c r="D597" s="77"/>
      <c r="E597" s="90"/>
    </row>
    <row r="598" spans="4:5" ht="15.75" customHeight="1" x14ac:dyDescent="0.3">
      <c r="D598" s="77"/>
      <c r="E598" s="90"/>
    </row>
    <row r="599" spans="4:5" ht="15.75" customHeight="1" x14ac:dyDescent="0.3">
      <c r="D599" s="77"/>
      <c r="E599" s="90"/>
    </row>
    <row r="600" spans="4:5" ht="15.75" customHeight="1" x14ac:dyDescent="0.3">
      <c r="D600" s="77"/>
      <c r="E600" s="90"/>
    </row>
    <row r="601" spans="4:5" ht="15.75" customHeight="1" x14ac:dyDescent="0.3">
      <c r="D601" s="77"/>
      <c r="E601" s="90"/>
    </row>
    <row r="602" spans="4:5" ht="15.75" customHeight="1" x14ac:dyDescent="0.3">
      <c r="D602" s="77"/>
      <c r="E602" s="90"/>
    </row>
    <row r="603" spans="4:5" ht="15.75" customHeight="1" x14ac:dyDescent="0.3">
      <c r="D603" s="77"/>
      <c r="E603" s="90"/>
    </row>
    <row r="604" spans="4:5" ht="15.75" customHeight="1" x14ac:dyDescent="0.3">
      <c r="D604" s="77"/>
      <c r="E604" s="90"/>
    </row>
    <row r="605" spans="4:5" ht="15.75" customHeight="1" x14ac:dyDescent="0.3">
      <c r="D605" s="77"/>
      <c r="E605" s="90"/>
    </row>
    <row r="606" spans="4:5" ht="15.75" customHeight="1" x14ac:dyDescent="0.3">
      <c r="D606" s="77"/>
      <c r="E606" s="90"/>
    </row>
    <row r="607" spans="4:5" ht="15.75" customHeight="1" x14ac:dyDescent="0.3">
      <c r="D607" s="77"/>
      <c r="E607" s="90"/>
    </row>
    <row r="608" spans="4:5" ht="15.75" customHeight="1" x14ac:dyDescent="0.3">
      <c r="D608" s="77"/>
      <c r="E608" s="90"/>
    </row>
    <row r="609" spans="4:5" ht="15.75" customHeight="1" x14ac:dyDescent="0.3">
      <c r="D609" s="77"/>
      <c r="E609" s="90"/>
    </row>
    <row r="610" spans="4:5" ht="15.75" customHeight="1" x14ac:dyDescent="0.3">
      <c r="D610" s="77"/>
      <c r="E610" s="90"/>
    </row>
    <row r="611" spans="4:5" ht="15.75" customHeight="1" x14ac:dyDescent="0.3">
      <c r="D611" s="77"/>
      <c r="E611" s="90"/>
    </row>
    <row r="612" spans="4:5" ht="15.75" customHeight="1" x14ac:dyDescent="0.3">
      <c r="D612" s="77"/>
      <c r="E612" s="90"/>
    </row>
    <row r="613" spans="4:5" ht="15.75" customHeight="1" x14ac:dyDescent="0.3">
      <c r="D613" s="77"/>
      <c r="E613" s="90"/>
    </row>
    <row r="614" spans="4:5" ht="15.75" customHeight="1" x14ac:dyDescent="0.3">
      <c r="D614" s="77"/>
      <c r="E614" s="90"/>
    </row>
    <row r="615" spans="4:5" ht="15.75" customHeight="1" x14ac:dyDescent="0.3">
      <c r="D615" s="77"/>
      <c r="E615" s="90"/>
    </row>
    <row r="616" spans="4:5" ht="15.75" customHeight="1" x14ac:dyDescent="0.3">
      <c r="D616" s="77"/>
      <c r="E616" s="90"/>
    </row>
    <row r="617" spans="4:5" ht="15.75" customHeight="1" x14ac:dyDescent="0.3">
      <c r="D617" s="77"/>
      <c r="E617" s="90"/>
    </row>
    <row r="618" spans="4:5" ht="15.75" customHeight="1" x14ac:dyDescent="0.3">
      <c r="D618" s="77"/>
      <c r="E618" s="90"/>
    </row>
    <row r="619" spans="4:5" ht="15.75" customHeight="1" x14ac:dyDescent="0.3">
      <c r="D619" s="77"/>
      <c r="E619" s="90"/>
    </row>
    <row r="620" spans="4:5" ht="15.75" customHeight="1" x14ac:dyDescent="0.3">
      <c r="D620" s="77"/>
      <c r="E620" s="90"/>
    </row>
    <row r="621" spans="4:5" ht="15.75" customHeight="1" x14ac:dyDescent="0.3">
      <c r="D621" s="77"/>
      <c r="E621" s="90"/>
    </row>
    <row r="622" spans="4:5" ht="15.75" customHeight="1" x14ac:dyDescent="0.3">
      <c r="D622" s="77"/>
      <c r="E622" s="90"/>
    </row>
    <row r="623" spans="4:5" ht="15.75" customHeight="1" x14ac:dyDescent="0.3">
      <c r="D623" s="77"/>
      <c r="E623" s="90"/>
    </row>
    <row r="624" spans="4:5" ht="15.75" customHeight="1" x14ac:dyDescent="0.3">
      <c r="D624" s="77"/>
      <c r="E624" s="90"/>
    </row>
    <row r="625" spans="4:5" ht="15.75" customHeight="1" x14ac:dyDescent="0.3">
      <c r="D625" s="77"/>
      <c r="E625" s="90"/>
    </row>
    <row r="626" spans="4:5" ht="15.75" customHeight="1" x14ac:dyDescent="0.3">
      <c r="D626" s="77"/>
      <c r="E626" s="90"/>
    </row>
    <row r="627" spans="4:5" ht="15.75" customHeight="1" x14ac:dyDescent="0.3">
      <c r="D627" s="77"/>
      <c r="E627" s="90"/>
    </row>
    <row r="628" spans="4:5" ht="15.75" customHeight="1" x14ac:dyDescent="0.3">
      <c r="D628" s="77"/>
      <c r="E628" s="90"/>
    </row>
    <row r="629" spans="4:5" ht="15.75" customHeight="1" x14ac:dyDescent="0.3">
      <c r="D629" s="77"/>
      <c r="E629" s="90"/>
    </row>
    <row r="630" spans="4:5" ht="15.75" customHeight="1" x14ac:dyDescent="0.3">
      <c r="D630" s="77"/>
      <c r="E630" s="90"/>
    </row>
    <row r="631" spans="4:5" ht="15.75" customHeight="1" x14ac:dyDescent="0.3">
      <c r="D631" s="77"/>
      <c r="E631" s="90"/>
    </row>
    <row r="632" spans="4:5" ht="15.75" customHeight="1" x14ac:dyDescent="0.3">
      <c r="D632" s="77"/>
      <c r="E632" s="90"/>
    </row>
    <row r="633" spans="4:5" ht="15.75" customHeight="1" x14ac:dyDescent="0.3">
      <c r="D633" s="77"/>
      <c r="E633" s="90"/>
    </row>
    <row r="634" spans="4:5" ht="15.75" customHeight="1" x14ac:dyDescent="0.3">
      <c r="D634" s="77"/>
      <c r="E634" s="90"/>
    </row>
    <row r="635" spans="4:5" ht="15.75" customHeight="1" x14ac:dyDescent="0.3">
      <c r="D635" s="77"/>
      <c r="E635" s="90"/>
    </row>
    <row r="636" spans="4:5" ht="15.75" customHeight="1" x14ac:dyDescent="0.3">
      <c r="D636" s="77"/>
      <c r="E636" s="90"/>
    </row>
    <row r="637" spans="4:5" ht="15.75" customHeight="1" x14ac:dyDescent="0.3">
      <c r="D637" s="77"/>
      <c r="E637" s="90"/>
    </row>
    <row r="638" spans="4:5" ht="15.75" customHeight="1" x14ac:dyDescent="0.3">
      <c r="D638" s="77"/>
      <c r="E638" s="90"/>
    </row>
    <row r="639" spans="4:5" ht="15.75" customHeight="1" x14ac:dyDescent="0.3">
      <c r="D639" s="77"/>
      <c r="E639" s="90"/>
    </row>
    <row r="640" spans="4:5" ht="15.75" customHeight="1" x14ac:dyDescent="0.3">
      <c r="D640" s="77"/>
      <c r="E640" s="90"/>
    </row>
    <row r="641" spans="4:5" ht="15.75" customHeight="1" x14ac:dyDescent="0.3">
      <c r="D641" s="77"/>
      <c r="E641" s="90"/>
    </row>
    <row r="642" spans="4:5" ht="15.75" customHeight="1" x14ac:dyDescent="0.3">
      <c r="D642" s="77"/>
      <c r="E642" s="90"/>
    </row>
    <row r="643" spans="4:5" ht="15.75" customHeight="1" x14ac:dyDescent="0.3">
      <c r="D643" s="77"/>
      <c r="E643" s="90"/>
    </row>
    <row r="644" spans="4:5" ht="15.75" customHeight="1" x14ac:dyDescent="0.3">
      <c r="D644" s="77"/>
      <c r="E644" s="90"/>
    </row>
    <row r="645" spans="4:5" ht="15.75" customHeight="1" x14ac:dyDescent="0.3">
      <c r="D645" s="77"/>
      <c r="E645" s="90"/>
    </row>
    <row r="646" spans="4:5" ht="15.75" customHeight="1" x14ac:dyDescent="0.3">
      <c r="D646" s="77"/>
      <c r="E646" s="90"/>
    </row>
    <row r="647" spans="4:5" ht="15.75" customHeight="1" x14ac:dyDescent="0.3">
      <c r="D647" s="77"/>
      <c r="E647" s="90"/>
    </row>
    <row r="648" spans="4:5" ht="15.75" customHeight="1" x14ac:dyDescent="0.3">
      <c r="D648" s="77"/>
      <c r="E648" s="90"/>
    </row>
    <row r="649" spans="4:5" ht="15.75" customHeight="1" x14ac:dyDescent="0.3">
      <c r="D649" s="77"/>
      <c r="E649" s="90"/>
    </row>
    <row r="650" spans="4:5" ht="15.75" customHeight="1" x14ac:dyDescent="0.3">
      <c r="D650" s="77"/>
      <c r="E650" s="90"/>
    </row>
    <row r="651" spans="4:5" ht="15.75" customHeight="1" x14ac:dyDescent="0.3">
      <c r="D651" s="77"/>
      <c r="E651" s="90"/>
    </row>
    <row r="652" spans="4:5" ht="15.75" customHeight="1" x14ac:dyDescent="0.3">
      <c r="D652" s="77"/>
      <c r="E652" s="90"/>
    </row>
    <row r="653" spans="4:5" ht="15.75" customHeight="1" x14ac:dyDescent="0.3">
      <c r="D653" s="77"/>
      <c r="E653" s="90"/>
    </row>
    <row r="654" spans="4:5" ht="15.75" customHeight="1" x14ac:dyDescent="0.3">
      <c r="D654" s="77"/>
      <c r="E654" s="90"/>
    </row>
    <row r="655" spans="4:5" ht="15.75" customHeight="1" x14ac:dyDescent="0.3">
      <c r="D655" s="77"/>
      <c r="E655" s="90"/>
    </row>
    <row r="656" spans="4:5" ht="15.75" customHeight="1" x14ac:dyDescent="0.3">
      <c r="D656" s="77"/>
      <c r="E656" s="90"/>
    </row>
    <row r="657" spans="4:5" ht="15.75" customHeight="1" x14ac:dyDescent="0.3">
      <c r="D657" s="77"/>
      <c r="E657" s="90"/>
    </row>
    <row r="658" spans="4:5" ht="15.75" customHeight="1" x14ac:dyDescent="0.3">
      <c r="D658" s="77"/>
      <c r="E658" s="90"/>
    </row>
    <row r="659" spans="4:5" ht="15.75" customHeight="1" x14ac:dyDescent="0.3">
      <c r="D659" s="77"/>
      <c r="E659" s="90"/>
    </row>
    <row r="660" spans="4:5" ht="15.75" customHeight="1" x14ac:dyDescent="0.3">
      <c r="D660" s="77"/>
      <c r="E660" s="90"/>
    </row>
    <row r="661" spans="4:5" ht="15.75" customHeight="1" x14ac:dyDescent="0.3">
      <c r="D661" s="77"/>
      <c r="E661" s="90"/>
    </row>
    <row r="662" spans="4:5" ht="15.75" customHeight="1" x14ac:dyDescent="0.3">
      <c r="D662" s="77"/>
      <c r="E662" s="90"/>
    </row>
    <row r="663" spans="4:5" ht="15.75" customHeight="1" x14ac:dyDescent="0.3">
      <c r="D663" s="77"/>
      <c r="E663" s="90"/>
    </row>
    <row r="664" spans="4:5" ht="15.75" customHeight="1" x14ac:dyDescent="0.3">
      <c r="D664" s="77"/>
      <c r="E664" s="90"/>
    </row>
    <row r="665" spans="4:5" ht="15.75" customHeight="1" x14ac:dyDescent="0.3">
      <c r="D665" s="77"/>
      <c r="E665" s="90"/>
    </row>
    <row r="666" spans="4:5" ht="15.75" customHeight="1" x14ac:dyDescent="0.3">
      <c r="D666" s="77"/>
      <c r="E666" s="90"/>
    </row>
    <row r="667" spans="4:5" ht="15.75" customHeight="1" x14ac:dyDescent="0.3">
      <c r="D667" s="77"/>
      <c r="E667" s="90"/>
    </row>
    <row r="668" spans="4:5" ht="15.75" customHeight="1" x14ac:dyDescent="0.3">
      <c r="D668" s="77"/>
      <c r="E668" s="90"/>
    </row>
    <row r="669" spans="4:5" ht="15.75" customHeight="1" x14ac:dyDescent="0.3">
      <c r="D669" s="77"/>
      <c r="E669" s="90"/>
    </row>
    <row r="670" spans="4:5" ht="15.75" customHeight="1" x14ac:dyDescent="0.3">
      <c r="D670" s="77"/>
      <c r="E670" s="90"/>
    </row>
    <row r="671" spans="4:5" ht="15.75" customHeight="1" x14ac:dyDescent="0.3">
      <c r="D671" s="77"/>
      <c r="E671" s="90"/>
    </row>
    <row r="672" spans="4:5" ht="15.75" customHeight="1" x14ac:dyDescent="0.3">
      <c r="D672" s="77"/>
      <c r="E672" s="90"/>
    </row>
    <row r="673" spans="4:5" ht="15.75" customHeight="1" x14ac:dyDescent="0.3">
      <c r="D673" s="77"/>
      <c r="E673" s="90"/>
    </row>
    <row r="674" spans="4:5" ht="15.75" customHeight="1" x14ac:dyDescent="0.3">
      <c r="D674" s="77"/>
      <c r="E674" s="90"/>
    </row>
    <row r="675" spans="4:5" ht="15.75" customHeight="1" x14ac:dyDescent="0.3">
      <c r="D675" s="77"/>
      <c r="E675" s="90"/>
    </row>
    <row r="676" spans="4:5" ht="15.75" customHeight="1" x14ac:dyDescent="0.3">
      <c r="D676" s="77"/>
      <c r="E676" s="90"/>
    </row>
    <row r="677" spans="4:5" ht="15.75" customHeight="1" x14ac:dyDescent="0.3">
      <c r="D677" s="77"/>
      <c r="E677" s="90"/>
    </row>
    <row r="678" spans="4:5" ht="15.75" customHeight="1" x14ac:dyDescent="0.3">
      <c r="D678" s="77"/>
      <c r="E678" s="90"/>
    </row>
    <row r="679" spans="4:5" ht="15.75" customHeight="1" x14ac:dyDescent="0.3">
      <c r="D679" s="77"/>
      <c r="E679" s="90"/>
    </row>
    <row r="680" spans="4:5" ht="15.75" customHeight="1" x14ac:dyDescent="0.3">
      <c r="D680" s="77"/>
      <c r="E680" s="90"/>
    </row>
    <row r="681" spans="4:5" ht="15.75" customHeight="1" x14ac:dyDescent="0.3">
      <c r="D681" s="77"/>
      <c r="E681" s="90"/>
    </row>
    <row r="682" spans="4:5" ht="15.75" customHeight="1" x14ac:dyDescent="0.3">
      <c r="D682" s="77"/>
      <c r="E682" s="90"/>
    </row>
    <row r="683" spans="4:5" ht="15.75" customHeight="1" x14ac:dyDescent="0.3">
      <c r="D683" s="77"/>
      <c r="E683" s="90"/>
    </row>
    <row r="684" spans="4:5" ht="15.75" customHeight="1" x14ac:dyDescent="0.3">
      <c r="D684" s="77"/>
      <c r="E684" s="90"/>
    </row>
    <row r="685" spans="4:5" ht="15.75" customHeight="1" x14ac:dyDescent="0.3">
      <c r="D685" s="77"/>
      <c r="E685" s="90"/>
    </row>
    <row r="686" spans="4:5" ht="15.75" customHeight="1" x14ac:dyDescent="0.3">
      <c r="D686" s="77"/>
      <c r="E686" s="90"/>
    </row>
    <row r="687" spans="4:5" ht="15.75" customHeight="1" x14ac:dyDescent="0.3">
      <c r="D687" s="77"/>
      <c r="E687" s="90"/>
    </row>
    <row r="688" spans="4:5" ht="15.75" customHeight="1" x14ac:dyDescent="0.3">
      <c r="D688" s="77"/>
      <c r="E688" s="90"/>
    </row>
    <row r="689" spans="4:5" ht="15.75" customHeight="1" x14ac:dyDescent="0.3">
      <c r="D689" s="77"/>
      <c r="E689" s="90"/>
    </row>
    <row r="690" spans="4:5" ht="15.75" customHeight="1" x14ac:dyDescent="0.3">
      <c r="D690" s="77"/>
      <c r="E690" s="90"/>
    </row>
    <row r="691" spans="4:5" ht="15.75" customHeight="1" x14ac:dyDescent="0.3">
      <c r="D691" s="77"/>
      <c r="E691" s="90"/>
    </row>
    <row r="692" spans="4:5" ht="15.75" customHeight="1" x14ac:dyDescent="0.3">
      <c r="D692" s="77"/>
      <c r="E692" s="90"/>
    </row>
    <row r="693" spans="4:5" ht="15.75" customHeight="1" x14ac:dyDescent="0.3">
      <c r="D693" s="77"/>
      <c r="E693" s="90"/>
    </row>
    <row r="694" spans="4:5" ht="15.75" customHeight="1" x14ac:dyDescent="0.3">
      <c r="D694" s="77"/>
      <c r="E694" s="90"/>
    </row>
    <row r="695" spans="4:5" ht="15.75" customHeight="1" x14ac:dyDescent="0.3">
      <c r="D695" s="77"/>
      <c r="E695" s="90"/>
    </row>
    <row r="696" spans="4:5" ht="15.75" customHeight="1" x14ac:dyDescent="0.3">
      <c r="D696" s="77"/>
      <c r="E696" s="90"/>
    </row>
    <row r="697" spans="4:5" ht="15.75" customHeight="1" x14ac:dyDescent="0.3">
      <c r="D697" s="77"/>
      <c r="E697" s="90"/>
    </row>
    <row r="698" spans="4:5" ht="15.75" customHeight="1" x14ac:dyDescent="0.3">
      <c r="D698" s="77"/>
      <c r="E698" s="90"/>
    </row>
    <row r="699" spans="4:5" ht="15.75" customHeight="1" x14ac:dyDescent="0.3">
      <c r="D699" s="77"/>
      <c r="E699" s="90"/>
    </row>
    <row r="700" spans="4:5" ht="15.75" customHeight="1" x14ac:dyDescent="0.3">
      <c r="D700" s="77"/>
      <c r="E700" s="90"/>
    </row>
    <row r="701" spans="4:5" ht="15.75" customHeight="1" x14ac:dyDescent="0.3">
      <c r="D701" s="77"/>
      <c r="E701" s="90"/>
    </row>
    <row r="702" spans="4:5" ht="15.75" customHeight="1" x14ac:dyDescent="0.3">
      <c r="D702" s="77"/>
      <c r="E702" s="90"/>
    </row>
    <row r="703" spans="4:5" ht="15.75" customHeight="1" x14ac:dyDescent="0.3">
      <c r="D703" s="77"/>
      <c r="E703" s="90"/>
    </row>
    <row r="704" spans="4:5" ht="15.75" customHeight="1" x14ac:dyDescent="0.3">
      <c r="D704" s="77"/>
      <c r="E704" s="90"/>
    </row>
    <row r="705" spans="4:5" ht="15.75" customHeight="1" x14ac:dyDescent="0.3">
      <c r="D705" s="77"/>
      <c r="E705" s="90"/>
    </row>
    <row r="706" spans="4:5" ht="15.75" customHeight="1" x14ac:dyDescent="0.3">
      <c r="D706" s="77"/>
      <c r="E706" s="90"/>
    </row>
    <row r="707" spans="4:5" ht="15.75" customHeight="1" x14ac:dyDescent="0.3">
      <c r="D707" s="77"/>
      <c r="E707" s="90"/>
    </row>
    <row r="708" spans="4:5" ht="15.75" customHeight="1" x14ac:dyDescent="0.3">
      <c r="D708" s="77"/>
      <c r="E708" s="90"/>
    </row>
    <row r="709" spans="4:5" ht="15.75" customHeight="1" x14ac:dyDescent="0.3">
      <c r="D709" s="77"/>
      <c r="E709" s="90"/>
    </row>
    <row r="710" spans="4:5" ht="15.75" customHeight="1" x14ac:dyDescent="0.3">
      <c r="D710" s="77"/>
      <c r="E710" s="90"/>
    </row>
    <row r="711" spans="4:5" ht="15.75" customHeight="1" x14ac:dyDescent="0.3">
      <c r="D711" s="77"/>
      <c r="E711" s="90"/>
    </row>
    <row r="712" spans="4:5" ht="15.75" customHeight="1" x14ac:dyDescent="0.3">
      <c r="D712" s="77"/>
      <c r="E712" s="90"/>
    </row>
    <row r="713" spans="4:5" ht="15.75" customHeight="1" x14ac:dyDescent="0.3">
      <c r="D713" s="77"/>
      <c r="E713" s="90"/>
    </row>
    <row r="714" spans="4:5" ht="15.75" customHeight="1" x14ac:dyDescent="0.3">
      <c r="D714" s="77"/>
      <c r="E714" s="90"/>
    </row>
    <row r="715" spans="4:5" ht="15.75" customHeight="1" x14ac:dyDescent="0.3">
      <c r="D715" s="77"/>
      <c r="E715" s="90"/>
    </row>
    <row r="716" spans="4:5" ht="15.75" customHeight="1" x14ac:dyDescent="0.3">
      <c r="D716" s="77"/>
      <c r="E716" s="90"/>
    </row>
    <row r="717" spans="4:5" ht="15.75" customHeight="1" x14ac:dyDescent="0.3">
      <c r="D717" s="77"/>
      <c r="E717" s="90"/>
    </row>
    <row r="718" spans="4:5" ht="15.75" customHeight="1" x14ac:dyDescent="0.3">
      <c r="D718" s="77"/>
      <c r="E718" s="90"/>
    </row>
    <row r="719" spans="4:5" ht="15.75" customHeight="1" x14ac:dyDescent="0.3">
      <c r="D719" s="77"/>
      <c r="E719" s="90"/>
    </row>
    <row r="720" spans="4:5" ht="15.75" customHeight="1" x14ac:dyDescent="0.3">
      <c r="D720" s="77"/>
      <c r="E720" s="90"/>
    </row>
    <row r="721" spans="4:5" ht="15.75" customHeight="1" x14ac:dyDescent="0.3">
      <c r="D721" s="77"/>
      <c r="E721" s="90"/>
    </row>
    <row r="722" spans="4:5" ht="15.75" customHeight="1" x14ac:dyDescent="0.3">
      <c r="D722" s="77"/>
      <c r="E722" s="90"/>
    </row>
    <row r="723" spans="4:5" ht="15.75" customHeight="1" x14ac:dyDescent="0.3">
      <c r="D723" s="77"/>
      <c r="E723" s="90"/>
    </row>
    <row r="724" spans="4:5" ht="15.75" customHeight="1" x14ac:dyDescent="0.3">
      <c r="D724" s="77"/>
      <c r="E724" s="90"/>
    </row>
    <row r="725" spans="4:5" ht="15.75" customHeight="1" x14ac:dyDescent="0.3">
      <c r="D725" s="77"/>
      <c r="E725" s="90"/>
    </row>
    <row r="726" spans="4:5" ht="15.75" customHeight="1" x14ac:dyDescent="0.3">
      <c r="D726" s="77"/>
      <c r="E726" s="90"/>
    </row>
    <row r="727" spans="4:5" ht="15.75" customHeight="1" x14ac:dyDescent="0.3">
      <c r="D727" s="77"/>
      <c r="E727" s="90"/>
    </row>
    <row r="728" spans="4:5" ht="15.75" customHeight="1" x14ac:dyDescent="0.3">
      <c r="D728" s="77"/>
      <c r="E728" s="90"/>
    </row>
    <row r="729" spans="4:5" ht="15.75" customHeight="1" x14ac:dyDescent="0.3">
      <c r="D729" s="77"/>
      <c r="E729" s="90"/>
    </row>
    <row r="730" spans="4:5" ht="15.75" customHeight="1" x14ac:dyDescent="0.3">
      <c r="D730" s="77"/>
      <c r="E730" s="90"/>
    </row>
    <row r="731" spans="4:5" ht="15.75" customHeight="1" x14ac:dyDescent="0.3">
      <c r="D731" s="77"/>
      <c r="E731" s="90"/>
    </row>
    <row r="732" spans="4:5" ht="15.75" customHeight="1" x14ac:dyDescent="0.3">
      <c r="D732" s="77"/>
      <c r="E732" s="90"/>
    </row>
    <row r="733" spans="4:5" ht="15.75" customHeight="1" x14ac:dyDescent="0.3">
      <c r="D733" s="77"/>
      <c r="E733" s="90"/>
    </row>
    <row r="734" spans="4:5" ht="15.75" customHeight="1" x14ac:dyDescent="0.3">
      <c r="D734" s="77"/>
      <c r="E734" s="90"/>
    </row>
    <row r="735" spans="4:5" ht="15.75" customHeight="1" x14ac:dyDescent="0.3">
      <c r="D735" s="77"/>
      <c r="E735" s="90"/>
    </row>
    <row r="736" spans="4:5" ht="15.75" customHeight="1" x14ac:dyDescent="0.3">
      <c r="D736" s="77"/>
      <c r="E736" s="90"/>
    </row>
    <row r="737" spans="4:5" ht="15.75" customHeight="1" x14ac:dyDescent="0.3">
      <c r="D737" s="77"/>
      <c r="E737" s="90"/>
    </row>
    <row r="738" spans="4:5" ht="15.75" customHeight="1" x14ac:dyDescent="0.3">
      <c r="D738" s="77"/>
      <c r="E738" s="90"/>
    </row>
    <row r="739" spans="4:5" ht="15.75" customHeight="1" x14ac:dyDescent="0.3">
      <c r="D739" s="77"/>
      <c r="E739" s="90"/>
    </row>
    <row r="740" spans="4:5" ht="15.75" customHeight="1" x14ac:dyDescent="0.3">
      <c r="D740" s="77"/>
      <c r="E740" s="90"/>
    </row>
    <row r="741" spans="4:5" ht="15.75" customHeight="1" x14ac:dyDescent="0.3">
      <c r="D741" s="77"/>
      <c r="E741" s="90"/>
    </row>
    <row r="742" spans="4:5" ht="15.75" customHeight="1" x14ac:dyDescent="0.3">
      <c r="D742" s="77"/>
      <c r="E742" s="90"/>
    </row>
    <row r="743" spans="4:5" ht="15.75" customHeight="1" x14ac:dyDescent="0.3">
      <c r="D743" s="77"/>
      <c r="E743" s="90"/>
    </row>
    <row r="744" spans="4:5" ht="15.75" customHeight="1" x14ac:dyDescent="0.3">
      <c r="D744" s="77"/>
      <c r="E744" s="90"/>
    </row>
    <row r="745" spans="4:5" ht="15.75" customHeight="1" x14ac:dyDescent="0.3">
      <c r="D745" s="77"/>
      <c r="E745" s="90"/>
    </row>
    <row r="746" spans="4:5" ht="15.75" customHeight="1" x14ac:dyDescent="0.3">
      <c r="D746" s="77"/>
      <c r="E746" s="90"/>
    </row>
    <row r="747" spans="4:5" ht="15.75" customHeight="1" x14ac:dyDescent="0.3">
      <c r="D747" s="77"/>
      <c r="E747" s="90"/>
    </row>
    <row r="748" spans="4:5" ht="15.75" customHeight="1" x14ac:dyDescent="0.3">
      <c r="D748" s="77"/>
      <c r="E748" s="90"/>
    </row>
    <row r="749" spans="4:5" ht="15.75" customHeight="1" x14ac:dyDescent="0.3">
      <c r="D749" s="77"/>
      <c r="E749" s="90"/>
    </row>
    <row r="750" spans="4:5" ht="15.75" customHeight="1" x14ac:dyDescent="0.3">
      <c r="D750" s="77"/>
      <c r="E750" s="90"/>
    </row>
    <row r="751" spans="4:5" ht="15.75" customHeight="1" x14ac:dyDescent="0.3">
      <c r="D751" s="77"/>
      <c r="E751" s="90"/>
    </row>
    <row r="752" spans="4:5" ht="15.75" customHeight="1" x14ac:dyDescent="0.3">
      <c r="D752" s="77"/>
      <c r="E752" s="90"/>
    </row>
    <row r="753" spans="4:5" ht="15.75" customHeight="1" x14ac:dyDescent="0.3">
      <c r="D753" s="77"/>
      <c r="E753" s="90"/>
    </row>
    <row r="754" spans="4:5" ht="15.75" customHeight="1" x14ac:dyDescent="0.3">
      <c r="D754" s="77"/>
      <c r="E754" s="90"/>
    </row>
    <row r="755" spans="4:5" ht="15.75" customHeight="1" x14ac:dyDescent="0.3">
      <c r="D755" s="77"/>
      <c r="E755" s="90"/>
    </row>
    <row r="756" spans="4:5" ht="15.75" customHeight="1" x14ac:dyDescent="0.3">
      <c r="D756" s="77"/>
      <c r="E756" s="90"/>
    </row>
    <row r="757" spans="4:5" ht="15.75" customHeight="1" x14ac:dyDescent="0.3">
      <c r="D757" s="77"/>
      <c r="E757" s="90"/>
    </row>
    <row r="758" spans="4:5" ht="15.75" customHeight="1" x14ac:dyDescent="0.3">
      <c r="D758" s="77"/>
      <c r="E758" s="90"/>
    </row>
    <row r="759" spans="4:5" ht="15.75" customHeight="1" x14ac:dyDescent="0.3">
      <c r="D759" s="77"/>
      <c r="E759" s="90"/>
    </row>
    <row r="760" spans="4:5" ht="15.75" customHeight="1" x14ac:dyDescent="0.3">
      <c r="D760" s="77"/>
      <c r="E760" s="90"/>
    </row>
    <row r="761" spans="4:5" ht="15.75" customHeight="1" x14ac:dyDescent="0.3">
      <c r="D761" s="77"/>
      <c r="E761" s="90"/>
    </row>
    <row r="762" spans="4:5" ht="15.75" customHeight="1" x14ac:dyDescent="0.3">
      <c r="D762" s="77"/>
      <c r="E762" s="90"/>
    </row>
    <row r="763" spans="4:5" ht="15.75" customHeight="1" x14ac:dyDescent="0.3">
      <c r="D763" s="77"/>
      <c r="E763" s="90"/>
    </row>
    <row r="764" spans="4:5" ht="15.75" customHeight="1" x14ac:dyDescent="0.3">
      <c r="D764" s="77"/>
      <c r="E764" s="90"/>
    </row>
    <row r="765" spans="4:5" ht="15.75" customHeight="1" x14ac:dyDescent="0.3">
      <c r="D765" s="77"/>
      <c r="E765" s="90"/>
    </row>
    <row r="766" spans="4:5" ht="15.75" customHeight="1" x14ac:dyDescent="0.3">
      <c r="D766" s="77"/>
      <c r="E766" s="90"/>
    </row>
    <row r="767" spans="4:5" ht="15.75" customHeight="1" x14ac:dyDescent="0.3">
      <c r="D767" s="77"/>
      <c r="E767" s="90"/>
    </row>
    <row r="768" spans="4:5" ht="15.75" customHeight="1" x14ac:dyDescent="0.3">
      <c r="D768" s="77"/>
      <c r="E768" s="90"/>
    </row>
    <row r="769" spans="4:5" ht="15.75" customHeight="1" x14ac:dyDescent="0.3">
      <c r="D769" s="77"/>
      <c r="E769" s="90"/>
    </row>
    <row r="770" spans="4:5" ht="15.75" customHeight="1" x14ac:dyDescent="0.3">
      <c r="D770" s="77"/>
      <c r="E770" s="90"/>
    </row>
    <row r="771" spans="4:5" ht="15.75" customHeight="1" x14ac:dyDescent="0.3">
      <c r="D771" s="77"/>
      <c r="E771" s="90"/>
    </row>
    <row r="772" spans="4:5" ht="15.75" customHeight="1" x14ac:dyDescent="0.3">
      <c r="D772" s="77"/>
      <c r="E772" s="90"/>
    </row>
    <row r="773" spans="4:5" ht="15.75" customHeight="1" x14ac:dyDescent="0.3">
      <c r="D773" s="77"/>
      <c r="E773" s="90"/>
    </row>
    <row r="774" spans="4:5" ht="15.75" customHeight="1" x14ac:dyDescent="0.3">
      <c r="D774" s="77"/>
      <c r="E774" s="90"/>
    </row>
    <row r="775" spans="4:5" ht="15.75" customHeight="1" x14ac:dyDescent="0.3">
      <c r="D775" s="77"/>
      <c r="E775" s="90"/>
    </row>
    <row r="776" spans="4:5" ht="15.75" customHeight="1" x14ac:dyDescent="0.3">
      <c r="D776" s="77"/>
      <c r="E776" s="90"/>
    </row>
    <row r="777" spans="4:5" ht="15.75" customHeight="1" x14ac:dyDescent="0.3">
      <c r="D777" s="77"/>
      <c r="E777" s="90"/>
    </row>
    <row r="778" spans="4:5" ht="15.75" customHeight="1" x14ac:dyDescent="0.3">
      <c r="D778" s="77"/>
      <c r="E778" s="90"/>
    </row>
    <row r="779" spans="4:5" ht="15.75" customHeight="1" x14ac:dyDescent="0.3">
      <c r="D779" s="77"/>
      <c r="E779" s="90"/>
    </row>
    <row r="780" spans="4:5" ht="15.75" customHeight="1" x14ac:dyDescent="0.3">
      <c r="D780" s="77"/>
      <c r="E780" s="90"/>
    </row>
    <row r="781" spans="4:5" ht="15.75" customHeight="1" x14ac:dyDescent="0.3">
      <c r="D781" s="77"/>
      <c r="E781" s="90"/>
    </row>
    <row r="782" spans="4:5" ht="15.75" customHeight="1" x14ac:dyDescent="0.3">
      <c r="D782" s="77"/>
      <c r="E782" s="90"/>
    </row>
    <row r="783" spans="4:5" ht="15.75" customHeight="1" x14ac:dyDescent="0.3">
      <c r="D783" s="77"/>
      <c r="E783" s="90"/>
    </row>
    <row r="784" spans="4:5" ht="15.75" customHeight="1" x14ac:dyDescent="0.3">
      <c r="D784" s="77"/>
      <c r="E784" s="90"/>
    </row>
    <row r="785" spans="4:5" ht="15.75" customHeight="1" x14ac:dyDescent="0.3">
      <c r="D785" s="77"/>
      <c r="E785" s="90"/>
    </row>
    <row r="786" spans="4:5" ht="15.75" customHeight="1" x14ac:dyDescent="0.3">
      <c r="D786" s="77"/>
      <c r="E786" s="90"/>
    </row>
    <row r="787" spans="4:5" ht="15.75" customHeight="1" x14ac:dyDescent="0.3">
      <c r="D787" s="77"/>
      <c r="E787" s="90"/>
    </row>
    <row r="788" spans="4:5" ht="15.75" customHeight="1" x14ac:dyDescent="0.3">
      <c r="D788" s="77"/>
      <c r="E788" s="90"/>
    </row>
    <row r="789" spans="4:5" ht="15.75" customHeight="1" x14ac:dyDescent="0.3">
      <c r="D789" s="77"/>
      <c r="E789" s="90"/>
    </row>
    <row r="790" spans="4:5" ht="15.75" customHeight="1" x14ac:dyDescent="0.3">
      <c r="D790" s="77"/>
      <c r="E790" s="90"/>
    </row>
    <row r="791" spans="4:5" ht="15.75" customHeight="1" x14ac:dyDescent="0.3">
      <c r="D791" s="77"/>
      <c r="E791" s="90"/>
    </row>
    <row r="792" spans="4:5" ht="15.75" customHeight="1" x14ac:dyDescent="0.3">
      <c r="D792" s="77"/>
      <c r="E792" s="90"/>
    </row>
    <row r="793" spans="4:5" ht="15.75" customHeight="1" x14ac:dyDescent="0.3">
      <c r="D793" s="77"/>
      <c r="E793" s="90"/>
    </row>
    <row r="794" spans="4:5" ht="15.75" customHeight="1" x14ac:dyDescent="0.3">
      <c r="D794" s="77"/>
      <c r="E794" s="90"/>
    </row>
    <row r="795" spans="4:5" ht="15.75" customHeight="1" x14ac:dyDescent="0.3">
      <c r="D795" s="77"/>
      <c r="E795" s="90"/>
    </row>
    <row r="796" spans="4:5" ht="15.75" customHeight="1" x14ac:dyDescent="0.3">
      <c r="D796" s="77"/>
      <c r="E796" s="90"/>
    </row>
    <row r="797" spans="4:5" ht="15.75" customHeight="1" x14ac:dyDescent="0.3">
      <c r="D797" s="77"/>
      <c r="E797" s="90"/>
    </row>
    <row r="798" spans="4:5" ht="15.75" customHeight="1" x14ac:dyDescent="0.3">
      <c r="D798" s="77"/>
      <c r="E798" s="90"/>
    </row>
    <row r="799" spans="4:5" ht="15.75" customHeight="1" x14ac:dyDescent="0.3">
      <c r="D799" s="77"/>
      <c r="E799" s="90"/>
    </row>
    <row r="800" spans="4:5" ht="15.75" customHeight="1" x14ac:dyDescent="0.3">
      <c r="D800" s="77"/>
      <c r="E800" s="90"/>
    </row>
    <row r="801" spans="4:5" ht="15.75" customHeight="1" x14ac:dyDescent="0.3">
      <c r="D801" s="77"/>
      <c r="E801" s="90"/>
    </row>
    <row r="802" spans="4:5" ht="15.75" customHeight="1" x14ac:dyDescent="0.3">
      <c r="D802" s="77"/>
      <c r="E802" s="90"/>
    </row>
    <row r="803" spans="4:5" ht="15.75" customHeight="1" x14ac:dyDescent="0.3">
      <c r="D803" s="77"/>
      <c r="E803" s="90"/>
    </row>
    <row r="804" spans="4:5" ht="15.75" customHeight="1" x14ac:dyDescent="0.3">
      <c r="D804" s="77"/>
      <c r="E804" s="90"/>
    </row>
    <row r="805" spans="4:5" ht="15.75" customHeight="1" x14ac:dyDescent="0.3">
      <c r="D805" s="77"/>
      <c r="E805" s="90"/>
    </row>
    <row r="806" spans="4:5" ht="15.75" customHeight="1" x14ac:dyDescent="0.3">
      <c r="D806" s="77"/>
      <c r="E806" s="90"/>
    </row>
    <row r="807" spans="4:5" ht="15.75" customHeight="1" x14ac:dyDescent="0.3">
      <c r="D807" s="77"/>
      <c r="E807" s="90"/>
    </row>
    <row r="808" spans="4:5" ht="15.75" customHeight="1" x14ac:dyDescent="0.3">
      <c r="D808" s="77"/>
      <c r="E808" s="90"/>
    </row>
    <row r="809" spans="4:5" ht="15.75" customHeight="1" x14ac:dyDescent="0.3">
      <c r="D809" s="77"/>
      <c r="E809" s="90"/>
    </row>
    <row r="810" spans="4:5" ht="15.75" customHeight="1" x14ac:dyDescent="0.3">
      <c r="D810" s="77"/>
      <c r="E810" s="90"/>
    </row>
    <row r="811" spans="4:5" ht="15.75" customHeight="1" x14ac:dyDescent="0.3">
      <c r="D811" s="77"/>
      <c r="E811" s="90"/>
    </row>
    <row r="812" spans="4:5" ht="15.75" customHeight="1" x14ac:dyDescent="0.3">
      <c r="D812" s="77"/>
      <c r="E812" s="90"/>
    </row>
    <row r="813" spans="4:5" ht="15.75" customHeight="1" x14ac:dyDescent="0.3">
      <c r="D813" s="77"/>
      <c r="E813" s="90"/>
    </row>
    <row r="814" spans="4:5" ht="15.75" customHeight="1" x14ac:dyDescent="0.3">
      <c r="D814" s="77"/>
      <c r="E814" s="90"/>
    </row>
    <row r="815" spans="4:5" ht="15.75" customHeight="1" x14ac:dyDescent="0.3">
      <c r="D815" s="77"/>
      <c r="E815" s="90"/>
    </row>
    <row r="816" spans="4:5" ht="15.75" customHeight="1" x14ac:dyDescent="0.3">
      <c r="D816" s="77"/>
      <c r="E816" s="90"/>
    </row>
    <row r="817" spans="4:5" ht="15.75" customHeight="1" x14ac:dyDescent="0.3">
      <c r="D817" s="77"/>
      <c r="E817" s="90"/>
    </row>
    <row r="818" spans="4:5" ht="15.75" customHeight="1" x14ac:dyDescent="0.3">
      <c r="D818" s="77"/>
      <c r="E818" s="90"/>
    </row>
    <row r="819" spans="4:5" ht="15.75" customHeight="1" x14ac:dyDescent="0.3">
      <c r="D819" s="77"/>
      <c r="E819" s="90"/>
    </row>
    <row r="820" spans="4:5" ht="15.75" customHeight="1" x14ac:dyDescent="0.3">
      <c r="D820" s="77"/>
      <c r="E820" s="90"/>
    </row>
    <row r="821" spans="4:5" ht="15.75" customHeight="1" x14ac:dyDescent="0.3">
      <c r="D821" s="77"/>
      <c r="E821" s="90"/>
    </row>
    <row r="822" spans="4:5" ht="15.75" customHeight="1" x14ac:dyDescent="0.3">
      <c r="D822" s="77"/>
      <c r="E822" s="90"/>
    </row>
    <row r="823" spans="4:5" ht="15.75" customHeight="1" x14ac:dyDescent="0.3">
      <c r="D823" s="77"/>
      <c r="E823" s="90"/>
    </row>
    <row r="824" spans="4:5" ht="15.75" customHeight="1" x14ac:dyDescent="0.3">
      <c r="D824" s="77"/>
      <c r="E824" s="90"/>
    </row>
    <row r="825" spans="4:5" ht="15.75" customHeight="1" x14ac:dyDescent="0.3">
      <c r="D825" s="77"/>
      <c r="E825" s="90"/>
    </row>
    <row r="826" spans="4:5" ht="15.75" customHeight="1" x14ac:dyDescent="0.3">
      <c r="D826" s="77"/>
      <c r="E826" s="90"/>
    </row>
    <row r="827" spans="4:5" ht="15.75" customHeight="1" x14ac:dyDescent="0.3">
      <c r="D827" s="77"/>
      <c r="E827" s="90"/>
    </row>
    <row r="828" spans="4:5" ht="15.75" customHeight="1" x14ac:dyDescent="0.3">
      <c r="D828" s="77"/>
      <c r="E828" s="90"/>
    </row>
    <row r="829" spans="4:5" ht="15.75" customHeight="1" x14ac:dyDescent="0.3">
      <c r="D829" s="77"/>
      <c r="E829" s="90"/>
    </row>
    <row r="830" spans="4:5" ht="15.75" customHeight="1" x14ac:dyDescent="0.3">
      <c r="D830" s="77"/>
      <c r="E830" s="90"/>
    </row>
    <row r="831" spans="4:5" ht="15.75" customHeight="1" x14ac:dyDescent="0.3">
      <c r="D831" s="77"/>
      <c r="E831" s="90"/>
    </row>
    <row r="832" spans="4:5" ht="15.75" customHeight="1" x14ac:dyDescent="0.3">
      <c r="D832" s="77"/>
      <c r="E832" s="90"/>
    </row>
    <row r="833" spans="4:5" ht="15.75" customHeight="1" x14ac:dyDescent="0.3">
      <c r="D833" s="77"/>
      <c r="E833" s="90"/>
    </row>
    <row r="834" spans="4:5" ht="15.75" customHeight="1" x14ac:dyDescent="0.3">
      <c r="D834" s="77"/>
      <c r="E834" s="90"/>
    </row>
    <row r="835" spans="4:5" ht="15.75" customHeight="1" x14ac:dyDescent="0.3">
      <c r="D835" s="77"/>
      <c r="E835" s="90"/>
    </row>
    <row r="836" spans="4:5" ht="15.75" customHeight="1" x14ac:dyDescent="0.3">
      <c r="D836" s="77"/>
      <c r="E836" s="90"/>
    </row>
    <row r="837" spans="4:5" ht="15.75" customHeight="1" x14ac:dyDescent="0.3">
      <c r="D837" s="77"/>
      <c r="E837" s="90"/>
    </row>
    <row r="838" spans="4:5" ht="15.75" customHeight="1" x14ac:dyDescent="0.3">
      <c r="D838" s="77"/>
      <c r="E838" s="90"/>
    </row>
    <row r="839" spans="4:5" ht="15.75" customHeight="1" x14ac:dyDescent="0.3">
      <c r="D839" s="77"/>
      <c r="E839" s="90"/>
    </row>
    <row r="840" spans="4:5" ht="15.75" customHeight="1" x14ac:dyDescent="0.3">
      <c r="D840" s="77"/>
      <c r="E840" s="90"/>
    </row>
    <row r="841" spans="4:5" ht="15.75" customHeight="1" x14ac:dyDescent="0.3">
      <c r="D841" s="77"/>
      <c r="E841" s="90"/>
    </row>
    <row r="842" spans="4:5" ht="15.75" customHeight="1" x14ac:dyDescent="0.3">
      <c r="D842" s="77"/>
      <c r="E842" s="90"/>
    </row>
    <row r="843" spans="4:5" ht="15.75" customHeight="1" x14ac:dyDescent="0.3">
      <c r="D843" s="77"/>
      <c r="E843" s="90"/>
    </row>
    <row r="844" spans="4:5" ht="15.75" customHeight="1" x14ac:dyDescent="0.3">
      <c r="D844" s="77"/>
      <c r="E844" s="90"/>
    </row>
    <row r="845" spans="4:5" ht="15.75" customHeight="1" x14ac:dyDescent="0.3">
      <c r="D845" s="77"/>
      <c r="E845" s="90"/>
    </row>
    <row r="846" spans="4:5" ht="15.75" customHeight="1" x14ac:dyDescent="0.3">
      <c r="D846" s="77"/>
      <c r="E846" s="90"/>
    </row>
    <row r="847" spans="4:5" ht="15.75" customHeight="1" x14ac:dyDescent="0.3">
      <c r="D847" s="77"/>
      <c r="E847" s="90"/>
    </row>
    <row r="848" spans="4:5" ht="15.75" customHeight="1" x14ac:dyDescent="0.3">
      <c r="D848" s="77"/>
      <c r="E848" s="90"/>
    </row>
    <row r="849" spans="4:5" ht="15.75" customHeight="1" x14ac:dyDescent="0.3">
      <c r="D849" s="77"/>
      <c r="E849" s="90"/>
    </row>
    <row r="850" spans="4:5" ht="15.75" customHeight="1" x14ac:dyDescent="0.3">
      <c r="D850" s="77"/>
      <c r="E850" s="90"/>
    </row>
    <row r="851" spans="4:5" ht="15.75" customHeight="1" x14ac:dyDescent="0.3">
      <c r="D851" s="77"/>
      <c r="E851" s="90"/>
    </row>
    <row r="852" spans="4:5" ht="15.75" customHeight="1" x14ac:dyDescent="0.3">
      <c r="D852" s="77"/>
      <c r="E852" s="90"/>
    </row>
    <row r="853" spans="4:5" ht="15.75" customHeight="1" x14ac:dyDescent="0.3">
      <c r="D853" s="77"/>
      <c r="E853" s="90"/>
    </row>
    <row r="854" spans="4:5" ht="15.75" customHeight="1" x14ac:dyDescent="0.3">
      <c r="D854" s="77"/>
      <c r="E854" s="90"/>
    </row>
    <row r="855" spans="4:5" ht="15.75" customHeight="1" x14ac:dyDescent="0.3">
      <c r="D855" s="77"/>
      <c r="E855" s="90"/>
    </row>
    <row r="856" spans="4:5" ht="15.75" customHeight="1" x14ac:dyDescent="0.3">
      <c r="D856" s="77"/>
      <c r="E856" s="90"/>
    </row>
    <row r="857" spans="4:5" ht="15.75" customHeight="1" x14ac:dyDescent="0.3">
      <c r="D857" s="77"/>
      <c r="E857" s="90"/>
    </row>
    <row r="858" spans="4:5" ht="15.75" customHeight="1" x14ac:dyDescent="0.3">
      <c r="D858" s="77"/>
      <c r="E858" s="90"/>
    </row>
    <row r="859" spans="4:5" ht="15.75" customHeight="1" x14ac:dyDescent="0.3">
      <c r="D859" s="77"/>
      <c r="E859" s="90"/>
    </row>
    <row r="860" spans="4:5" ht="15.75" customHeight="1" x14ac:dyDescent="0.3">
      <c r="D860" s="77"/>
      <c r="E860" s="90"/>
    </row>
    <row r="861" spans="4:5" ht="15.75" customHeight="1" x14ac:dyDescent="0.3">
      <c r="D861" s="77"/>
      <c r="E861" s="90"/>
    </row>
    <row r="862" spans="4:5" ht="15.75" customHeight="1" x14ac:dyDescent="0.3">
      <c r="D862" s="77"/>
      <c r="E862" s="90"/>
    </row>
    <row r="863" spans="4:5" ht="15.75" customHeight="1" x14ac:dyDescent="0.3">
      <c r="D863" s="77"/>
      <c r="E863" s="90"/>
    </row>
    <row r="864" spans="4:5" ht="15.75" customHeight="1" x14ac:dyDescent="0.3">
      <c r="D864" s="77"/>
      <c r="E864" s="90"/>
    </row>
    <row r="865" spans="4:5" ht="15.75" customHeight="1" x14ac:dyDescent="0.3">
      <c r="D865" s="77"/>
      <c r="E865" s="90"/>
    </row>
    <row r="866" spans="4:5" ht="15.75" customHeight="1" x14ac:dyDescent="0.3">
      <c r="D866" s="77"/>
      <c r="E866" s="90"/>
    </row>
    <row r="867" spans="4:5" ht="15.75" customHeight="1" x14ac:dyDescent="0.3">
      <c r="D867" s="77"/>
      <c r="E867" s="90"/>
    </row>
    <row r="868" spans="4:5" ht="15.75" customHeight="1" x14ac:dyDescent="0.3">
      <c r="D868" s="77"/>
      <c r="E868" s="90"/>
    </row>
    <row r="869" spans="4:5" ht="15.75" customHeight="1" x14ac:dyDescent="0.3">
      <c r="D869" s="77"/>
      <c r="E869" s="90"/>
    </row>
    <row r="870" spans="4:5" ht="15.75" customHeight="1" x14ac:dyDescent="0.3">
      <c r="D870" s="77"/>
      <c r="E870" s="90"/>
    </row>
    <row r="871" spans="4:5" ht="15.75" customHeight="1" x14ac:dyDescent="0.3">
      <c r="D871" s="77"/>
      <c r="E871" s="90"/>
    </row>
    <row r="872" spans="4:5" ht="15.75" customHeight="1" x14ac:dyDescent="0.3">
      <c r="D872" s="77"/>
      <c r="E872" s="90"/>
    </row>
    <row r="873" spans="4:5" ht="15.75" customHeight="1" x14ac:dyDescent="0.3">
      <c r="D873" s="77"/>
      <c r="E873" s="90"/>
    </row>
    <row r="874" spans="4:5" ht="15.75" customHeight="1" x14ac:dyDescent="0.3">
      <c r="D874" s="77"/>
      <c r="E874" s="90"/>
    </row>
    <row r="875" spans="4:5" ht="15.75" customHeight="1" x14ac:dyDescent="0.3">
      <c r="D875" s="77"/>
      <c r="E875" s="90"/>
    </row>
    <row r="876" spans="4:5" ht="15.75" customHeight="1" x14ac:dyDescent="0.3">
      <c r="D876" s="77"/>
      <c r="E876" s="90"/>
    </row>
    <row r="877" spans="4:5" ht="15.75" customHeight="1" x14ac:dyDescent="0.3">
      <c r="D877" s="77"/>
      <c r="E877" s="90"/>
    </row>
    <row r="878" spans="4:5" ht="15.75" customHeight="1" x14ac:dyDescent="0.3">
      <c r="D878" s="77"/>
      <c r="E878" s="90"/>
    </row>
    <row r="879" spans="4:5" ht="15.75" customHeight="1" x14ac:dyDescent="0.3">
      <c r="D879" s="77"/>
      <c r="E879" s="90"/>
    </row>
    <row r="880" spans="4:5" ht="15.75" customHeight="1" x14ac:dyDescent="0.3">
      <c r="D880" s="77"/>
      <c r="E880" s="90"/>
    </row>
    <row r="881" spans="4:5" ht="15.75" customHeight="1" x14ac:dyDescent="0.3">
      <c r="D881" s="77"/>
      <c r="E881" s="90"/>
    </row>
    <row r="882" spans="4:5" ht="15.75" customHeight="1" x14ac:dyDescent="0.3">
      <c r="D882" s="77"/>
      <c r="E882" s="90"/>
    </row>
    <row r="883" spans="4:5" ht="15.75" customHeight="1" x14ac:dyDescent="0.3">
      <c r="D883" s="77"/>
      <c r="E883" s="90"/>
    </row>
    <row r="884" spans="4:5" ht="15.75" customHeight="1" x14ac:dyDescent="0.3">
      <c r="D884" s="77"/>
      <c r="E884" s="90"/>
    </row>
    <row r="885" spans="4:5" ht="15.75" customHeight="1" x14ac:dyDescent="0.3">
      <c r="D885" s="77"/>
      <c r="E885" s="90"/>
    </row>
    <row r="886" spans="4:5" ht="15.75" customHeight="1" x14ac:dyDescent="0.3">
      <c r="D886" s="77"/>
      <c r="E886" s="90"/>
    </row>
    <row r="887" spans="4:5" ht="15.75" customHeight="1" x14ac:dyDescent="0.3">
      <c r="D887" s="77"/>
      <c r="E887" s="90"/>
    </row>
    <row r="888" spans="4:5" ht="15.75" customHeight="1" x14ac:dyDescent="0.3">
      <c r="D888" s="77"/>
      <c r="E888" s="90"/>
    </row>
    <row r="889" spans="4:5" ht="15.75" customHeight="1" x14ac:dyDescent="0.3">
      <c r="D889" s="77"/>
      <c r="E889" s="90"/>
    </row>
    <row r="890" spans="4:5" ht="15.75" customHeight="1" x14ac:dyDescent="0.3">
      <c r="D890" s="77"/>
      <c r="E890" s="90"/>
    </row>
    <row r="891" spans="4:5" ht="15.75" customHeight="1" x14ac:dyDescent="0.3">
      <c r="D891" s="77"/>
      <c r="E891" s="90"/>
    </row>
    <row r="892" spans="4:5" ht="15.75" customHeight="1" x14ac:dyDescent="0.3">
      <c r="D892" s="77"/>
      <c r="E892" s="90"/>
    </row>
    <row r="893" spans="4:5" ht="15.75" customHeight="1" x14ac:dyDescent="0.3">
      <c r="D893" s="77"/>
      <c r="E893" s="90"/>
    </row>
    <row r="894" spans="4:5" ht="15.75" customHeight="1" x14ac:dyDescent="0.3">
      <c r="D894" s="77"/>
      <c r="E894" s="90"/>
    </row>
    <row r="895" spans="4:5" ht="15.75" customHeight="1" x14ac:dyDescent="0.3">
      <c r="D895" s="77"/>
      <c r="E895" s="90"/>
    </row>
    <row r="896" spans="4:5" ht="15.75" customHeight="1" x14ac:dyDescent="0.3">
      <c r="D896" s="77"/>
      <c r="E896" s="90"/>
    </row>
    <row r="897" spans="4:5" ht="15.75" customHeight="1" x14ac:dyDescent="0.3">
      <c r="D897" s="77"/>
      <c r="E897" s="90"/>
    </row>
    <row r="898" spans="4:5" ht="15.75" customHeight="1" x14ac:dyDescent="0.3">
      <c r="D898" s="77"/>
      <c r="E898" s="90"/>
    </row>
    <row r="899" spans="4:5" ht="15.75" customHeight="1" x14ac:dyDescent="0.3">
      <c r="D899" s="77"/>
      <c r="E899" s="90"/>
    </row>
    <row r="900" spans="4:5" ht="15.75" customHeight="1" x14ac:dyDescent="0.3">
      <c r="D900" s="77"/>
      <c r="E900" s="90"/>
    </row>
    <row r="901" spans="4:5" ht="15.75" customHeight="1" x14ac:dyDescent="0.3">
      <c r="D901" s="77"/>
      <c r="E901" s="90"/>
    </row>
    <row r="902" spans="4:5" ht="15.75" customHeight="1" x14ac:dyDescent="0.3">
      <c r="D902" s="77"/>
      <c r="E902" s="90"/>
    </row>
    <row r="903" spans="4:5" ht="15.75" customHeight="1" x14ac:dyDescent="0.3">
      <c r="D903" s="77"/>
      <c r="E903" s="90"/>
    </row>
    <row r="904" spans="4:5" ht="15.75" customHeight="1" x14ac:dyDescent="0.3">
      <c r="D904" s="77"/>
      <c r="E904" s="90"/>
    </row>
    <row r="905" spans="4:5" ht="15.75" customHeight="1" x14ac:dyDescent="0.3">
      <c r="D905" s="77"/>
      <c r="E905" s="90"/>
    </row>
    <row r="906" spans="4:5" ht="15.75" customHeight="1" x14ac:dyDescent="0.3">
      <c r="D906" s="77"/>
      <c r="E906" s="90"/>
    </row>
    <row r="907" spans="4:5" ht="15.75" customHeight="1" x14ac:dyDescent="0.3">
      <c r="D907" s="77"/>
      <c r="E907" s="90"/>
    </row>
    <row r="908" spans="4:5" ht="15.75" customHeight="1" x14ac:dyDescent="0.3">
      <c r="D908" s="77"/>
      <c r="E908" s="90"/>
    </row>
    <row r="909" spans="4:5" ht="15.75" customHeight="1" x14ac:dyDescent="0.3">
      <c r="D909" s="77"/>
      <c r="E909" s="90"/>
    </row>
    <row r="910" spans="4:5" ht="15.75" customHeight="1" x14ac:dyDescent="0.3">
      <c r="D910" s="77"/>
      <c r="E910" s="90"/>
    </row>
    <row r="911" spans="4:5" ht="15.75" customHeight="1" x14ac:dyDescent="0.3">
      <c r="D911" s="77"/>
      <c r="E911" s="90"/>
    </row>
    <row r="912" spans="4:5" ht="15.75" customHeight="1" x14ac:dyDescent="0.3">
      <c r="D912" s="77"/>
      <c r="E912" s="90"/>
    </row>
    <row r="913" spans="4:5" ht="15.75" customHeight="1" x14ac:dyDescent="0.3">
      <c r="D913" s="77"/>
      <c r="E913" s="90"/>
    </row>
    <row r="914" spans="4:5" ht="15.75" customHeight="1" x14ac:dyDescent="0.3">
      <c r="D914" s="77"/>
      <c r="E914" s="90"/>
    </row>
    <row r="915" spans="4:5" ht="15.75" customHeight="1" x14ac:dyDescent="0.3">
      <c r="D915" s="77"/>
      <c r="E915" s="90"/>
    </row>
    <row r="916" spans="4:5" ht="15.75" customHeight="1" x14ac:dyDescent="0.3">
      <c r="D916" s="77"/>
      <c r="E916" s="90"/>
    </row>
    <row r="917" spans="4:5" ht="15.75" customHeight="1" x14ac:dyDescent="0.3">
      <c r="D917" s="77"/>
      <c r="E917" s="90"/>
    </row>
    <row r="918" spans="4:5" ht="15.75" customHeight="1" x14ac:dyDescent="0.3">
      <c r="D918" s="77"/>
      <c r="E918" s="90"/>
    </row>
    <row r="919" spans="4:5" ht="15.75" customHeight="1" x14ac:dyDescent="0.3">
      <c r="D919" s="77"/>
      <c r="E919" s="90"/>
    </row>
    <row r="920" spans="4:5" ht="15.75" customHeight="1" x14ac:dyDescent="0.3">
      <c r="D920" s="77"/>
      <c r="E920" s="90"/>
    </row>
    <row r="921" spans="4:5" ht="15.75" customHeight="1" x14ac:dyDescent="0.3">
      <c r="D921" s="77"/>
      <c r="E921" s="90"/>
    </row>
    <row r="922" spans="4:5" ht="15.75" customHeight="1" x14ac:dyDescent="0.3">
      <c r="D922" s="77"/>
      <c r="E922" s="90"/>
    </row>
    <row r="923" spans="4:5" ht="15.75" customHeight="1" x14ac:dyDescent="0.3">
      <c r="D923" s="77"/>
      <c r="E923" s="90"/>
    </row>
    <row r="924" spans="4:5" ht="15.75" customHeight="1" x14ac:dyDescent="0.3">
      <c r="D924" s="77"/>
      <c r="E924" s="90"/>
    </row>
    <row r="925" spans="4:5" ht="15.75" customHeight="1" x14ac:dyDescent="0.3">
      <c r="D925" s="77"/>
      <c r="E925" s="90"/>
    </row>
    <row r="926" spans="4:5" ht="15.75" customHeight="1" x14ac:dyDescent="0.3">
      <c r="D926" s="77"/>
      <c r="E926" s="90"/>
    </row>
    <row r="927" spans="4:5" ht="15.75" customHeight="1" x14ac:dyDescent="0.3">
      <c r="D927" s="77"/>
      <c r="E927" s="90"/>
    </row>
    <row r="928" spans="4:5" ht="15.75" customHeight="1" x14ac:dyDescent="0.3">
      <c r="D928" s="77"/>
      <c r="E928" s="90"/>
    </row>
    <row r="929" spans="4:5" ht="15.75" customHeight="1" x14ac:dyDescent="0.3">
      <c r="D929" s="77"/>
      <c r="E929" s="90"/>
    </row>
    <row r="930" spans="4:5" ht="15.75" customHeight="1" x14ac:dyDescent="0.3">
      <c r="D930" s="77"/>
      <c r="E930" s="90"/>
    </row>
    <row r="931" spans="4:5" ht="15.75" customHeight="1" x14ac:dyDescent="0.3">
      <c r="D931" s="77"/>
      <c r="E931" s="90"/>
    </row>
    <row r="932" spans="4:5" ht="15.75" customHeight="1" x14ac:dyDescent="0.3">
      <c r="D932" s="77"/>
      <c r="E932" s="90"/>
    </row>
    <row r="933" spans="4:5" ht="15.75" customHeight="1" x14ac:dyDescent="0.3">
      <c r="D933" s="77"/>
      <c r="E933" s="90"/>
    </row>
    <row r="934" spans="4:5" ht="15.75" customHeight="1" x14ac:dyDescent="0.3">
      <c r="D934" s="77"/>
      <c r="E934" s="90"/>
    </row>
    <row r="935" spans="4:5" ht="15.75" customHeight="1" x14ac:dyDescent="0.3">
      <c r="D935" s="77"/>
      <c r="E935" s="90"/>
    </row>
    <row r="936" spans="4:5" ht="15.75" customHeight="1" x14ac:dyDescent="0.3">
      <c r="D936" s="77"/>
      <c r="E936" s="90"/>
    </row>
    <row r="937" spans="4:5" ht="15.75" customHeight="1" x14ac:dyDescent="0.3">
      <c r="D937" s="77"/>
      <c r="E937" s="90"/>
    </row>
    <row r="938" spans="4:5" ht="15.75" customHeight="1" x14ac:dyDescent="0.3">
      <c r="D938" s="77"/>
      <c r="E938" s="90"/>
    </row>
    <row r="939" spans="4:5" ht="15.75" customHeight="1" x14ac:dyDescent="0.3">
      <c r="D939" s="77"/>
      <c r="E939" s="90"/>
    </row>
    <row r="940" spans="4:5" ht="15.75" customHeight="1" x14ac:dyDescent="0.3">
      <c r="D940" s="77"/>
      <c r="E940" s="90"/>
    </row>
    <row r="941" spans="4:5" ht="15.75" customHeight="1" x14ac:dyDescent="0.3">
      <c r="D941" s="77"/>
      <c r="E941" s="90"/>
    </row>
    <row r="942" spans="4:5" ht="15.75" customHeight="1" x14ac:dyDescent="0.3">
      <c r="D942" s="77"/>
      <c r="E942" s="90"/>
    </row>
    <row r="943" spans="4:5" ht="15.75" customHeight="1" x14ac:dyDescent="0.3">
      <c r="D943" s="77"/>
      <c r="E943" s="90"/>
    </row>
    <row r="944" spans="4:5" ht="15.75" customHeight="1" x14ac:dyDescent="0.3">
      <c r="D944" s="77"/>
      <c r="E944" s="90"/>
    </row>
    <row r="945" spans="4:5" ht="15.75" customHeight="1" x14ac:dyDescent="0.3">
      <c r="D945" s="77"/>
      <c r="E945" s="90"/>
    </row>
    <row r="946" spans="4:5" ht="15.75" customHeight="1" x14ac:dyDescent="0.3">
      <c r="D946" s="77"/>
      <c r="E946" s="90"/>
    </row>
    <row r="947" spans="4:5" ht="15.75" customHeight="1" x14ac:dyDescent="0.3">
      <c r="D947" s="77"/>
      <c r="E947" s="90"/>
    </row>
    <row r="948" spans="4:5" ht="15.75" customHeight="1" x14ac:dyDescent="0.3">
      <c r="D948" s="77"/>
      <c r="E948" s="90"/>
    </row>
    <row r="949" spans="4:5" ht="15.75" customHeight="1" x14ac:dyDescent="0.3">
      <c r="D949" s="77"/>
      <c r="E949" s="90"/>
    </row>
    <row r="950" spans="4:5" ht="15.75" customHeight="1" x14ac:dyDescent="0.3">
      <c r="D950" s="77"/>
      <c r="E950" s="90"/>
    </row>
    <row r="951" spans="4:5" ht="15.75" customHeight="1" x14ac:dyDescent="0.3">
      <c r="D951" s="77"/>
      <c r="E951" s="90"/>
    </row>
    <row r="952" spans="4:5" ht="15.75" customHeight="1" x14ac:dyDescent="0.3">
      <c r="D952" s="77"/>
      <c r="E952" s="90"/>
    </row>
    <row r="953" spans="4:5" ht="15.75" customHeight="1" x14ac:dyDescent="0.3">
      <c r="D953" s="77"/>
      <c r="E953" s="90"/>
    </row>
    <row r="954" spans="4:5" ht="15.75" customHeight="1" x14ac:dyDescent="0.3">
      <c r="D954" s="77"/>
      <c r="E954" s="90"/>
    </row>
    <row r="955" spans="4:5" ht="15.75" customHeight="1" x14ac:dyDescent="0.3">
      <c r="D955" s="77"/>
      <c r="E955" s="90"/>
    </row>
    <row r="956" spans="4:5" ht="15.75" customHeight="1" x14ac:dyDescent="0.3">
      <c r="D956" s="77"/>
      <c r="E956" s="90"/>
    </row>
    <row r="957" spans="4:5" ht="15.75" customHeight="1" x14ac:dyDescent="0.3">
      <c r="D957" s="77"/>
      <c r="E957" s="90"/>
    </row>
    <row r="958" spans="4:5" ht="15.75" customHeight="1" x14ac:dyDescent="0.3">
      <c r="D958" s="77"/>
      <c r="E958" s="90"/>
    </row>
    <row r="959" spans="4:5" ht="15.75" customHeight="1" x14ac:dyDescent="0.3">
      <c r="D959" s="77"/>
      <c r="E959" s="90"/>
    </row>
    <row r="960" spans="4:5" ht="15.75" customHeight="1" x14ac:dyDescent="0.3">
      <c r="D960" s="77"/>
      <c r="E960" s="90"/>
    </row>
    <row r="961" spans="4:5" ht="15.75" customHeight="1" x14ac:dyDescent="0.3">
      <c r="D961" s="77"/>
      <c r="E961" s="90"/>
    </row>
    <row r="962" spans="4:5" ht="15.75" customHeight="1" x14ac:dyDescent="0.3">
      <c r="D962" s="77"/>
      <c r="E962" s="90"/>
    </row>
    <row r="963" spans="4:5" ht="15.75" customHeight="1" x14ac:dyDescent="0.3">
      <c r="D963" s="77"/>
      <c r="E963" s="90"/>
    </row>
    <row r="964" spans="4:5" ht="15.75" customHeight="1" x14ac:dyDescent="0.3">
      <c r="D964" s="77"/>
      <c r="E964" s="90"/>
    </row>
    <row r="965" spans="4:5" ht="15.75" customHeight="1" x14ac:dyDescent="0.3">
      <c r="D965" s="77"/>
      <c r="E965" s="90"/>
    </row>
    <row r="966" spans="4:5" ht="15.75" customHeight="1" x14ac:dyDescent="0.3">
      <c r="D966" s="77"/>
      <c r="E966" s="90"/>
    </row>
    <row r="967" spans="4:5" ht="15.75" customHeight="1" x14ac:dyDescent="0.3">
      <c r="D967" s="77"/>
      <c r="E967" s="90"/>
    </row>
    <row r="968" spans="4:5" ht="15.75" customHeight="1" x14ac:dyDescent="0.3">
      <c r="D968" s="77"/>
      <c r="E968" s="90"/>
    </row>
    <row r="969" spans="4:5" ht="15.75" customHeight="1" x14ac:dyDescent="0.3">
      <c r="D969" s="77"/>
      <c r="E969" s="90"/>
    </row>
    <row r="970" spans="4:5" ht="15.75" customHeight="1" x14ac:dyDescent="0.3">
      <c r="D970" s="77"/>
      <c r="E970" s="90"/>
    </row>
    <row r="971" spans="4:5" ht="15.75" customHeight="1" x14ac:dyDescent="0.3">
      <c r="D971" s="77"/>
      <c r="E971" s="90"/>
    </row>
    <row r="972" spans="4:5" ht="15.75" customHeight="1" x14ac:dyDescent="0.3">
      <c r="D972" s="77"/>
      <c r="E972" s="90"/>
    </row>
    <row r="973" spans="4:5" ht="15.75" customHeight="1" x14ac:dyDescent="0.3">
      <c r="D973" s="77"/>
      <c r="E973" s="90"/>
    </row>
    <row r="974" spans="4:5" ht="15.75" customHeight="1" x14ac:dyDescent="0.3">
      <c r="D974" s="77"/>
      <c r="E974" s="90"/>
    </row>
    <row r="975" spans="4:5" ht="15.75" customHeight="1" x14ac:dyDescent="0.3">
      <c r="D975" s="77"/>
      <c r="E975" s="90"/>
    </row>
    <row r="976" spans="4:5" ht="15.75" customHeight="1" x14ac:dyDescent="0.3">
      <c r="D976" s="77"/>
      <c r="E976" s="90"/>
    </row>
    <row r="977" spans="4:5" ht="15.75" customHeight="1" x14ac:dyDescent="0.3">
      <c r="D977" s="77"/>
      <c r="E977" s="90"/>
    </row>
    <row r="978" spans="4:5" ht="15.75" customHeight="1" x14ac:dyDescent="0.3">
      <c r="D978" s="77"/>
      <c r="E978" s="90"/>
    </row>
    <row r="979" spans="4:5" ht="15.75" customHeight="1" x14ac:dyDescent="0.3">
      <c r="D979" s="77"/>
      <c r="E979" s="90"/>
    </row>
    <row r="980" spans="4:5" ht="15.75" customHeight="1" x14ac:dyDescent="0.3">
      <c r="D980" s="77"/>
      <c r="E980" s="90"/>
    </row>
    <row r="981" spans="4:5" ht="15.75" customHeight="1" x14ac:dyDescent="0.3">
      <c r="D981" s="77"/>
      <c r="E981" s="90"/>
    </row>
    <row r="982" spans="4:5" ht="15.75" customHeight="1" x14ac:dyDescent="0.3">
      <c r="D982" s="77"/>
      <c r="E982" s="90"/>
    </row>
    <row r="983" spans="4:5" ht="15.75" customHeight="1" x14ac:dyDescent="0.3">
      <c r="D983" s="77"/>
      <c r="E983" s="90"/>
    </row>
    <row r="984" spans="4:5" ht="15.75" customHeight="1" x14ac:dyDescent="0.3">
      <c r="D984" s="77"/>
      <c r="E984" s="90"/>
    </row>
    <row r="985" spans="4:5" ht="15.75" customHeight="1" x14ac:dyDescent="0.3">
      <c r="D985" s="77"/>
      <c r="E985" s="90"/>
    </row>
    <row r="986" spans="4:5" ht="15.75" customHeight="1" x14ac:dyDescent="0.3">
      <c r="D986" s="77"/>
      <c r="E986" s="90"/>
    </row>
    <row r="987" spans="4:5" ht="15.75" customHeight="1" x14ac:dyDescent="0.3">
      <c r="D987" s="77"/>
      <c r="E987" s="90"/>
    </row>
    <row r="988" spans="4:5" ht="15.75" customHeight="1" x14ac:dyDescent="0.3">
      <c r="D988" s="77"/>
      <c r="E988" s="90"/>
    </row>
    <row r="989" spans="4:5" ht="15.75" customHeight="1" x14ac:dyDescent="0.3">
      <c r="D989" s="77"/>
      <c r="E989" s="90"/>
    </row>
    <row r="990" spans="4:5" ht="15.75" customHeight="1" x14ac:dyDescent="0.3">
      <c r="D990" s="77"/>
      <c r="E990" s="90"/>
    </row>
    <row r="991" spans="4:5" ht="15.75" customHeight="1" x14ac:dyDescent="0.3">
      <c r="D991" s="77"/>
      <c r="E991" s="90"/>
    </row>
    <row r="992" spans="4:5" ht="15.75" customHeight="1" x14ac:dyDescent="0.3">
      <c r="D992" s="77"/>
      <c r="E992" s="90"/>
    </row>
    <row r="993" spans="4:5" ht="15.75" customHeight="1" x14ac:dyDescent="0.3">
      <c r="D993" s="77"/>
      <c r="E993" s="90"/>
    </row>
    <row r="994" spans="4:5" ht="15.75" customHeight="1" x14ac:dyDescent="0.3">
      <c r="D994" s="77"/>
      <c r="E994" s="90"/>
    </row>
    <row r="995" spans="4:5" ht="15.75" customHeight="1" x14ac:dyDescent="0.3">
      <c r="D995" s="77"/>
      <c r="E995" s="90"/>
    </row>
    <row r="996" spans="4:5" ht="15.75" customHeight="1" x14ac:dyDescent="0.3">
      <c r="D996" s="77"/>
      <c r="E996" s="90"/>
    </row>
    <row r="997" spans="4:5" ht="15.75" customHeight="1" x14ac:dyDescent="0.3">
      <c r="D997" s="77"/>
      <c r="E997" s="90"/>
    </row>
    <row r="998" spans="4:5" ht="15.75" customHeight="1" x14ac:dyDescent="0.3">
      <c r="D998" s="77"/>
      <c r="E998" s="90"/>
    </row>
    <row r="999" spans="4:5" ht="15.75" customHeight="1" x14ac:dyDescent="0.3">
      <c r="D999" s="77"/>
      <c r="E999" s="90"/>
    </row>
    <row r="1000" spans="4:5" ht="15.75" customHeight="1" x14ac:dyDescent="0.3">
      <c r="D1000" s="77"/>
      <c r="E1000" s="90"/>
    </row>
  </sheetData>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8B6F00"/>
  </sheetPr>
  <dimension ref="A1:Z1000"/>
  <sheetViews>
    <sheetView workbookViewId="0"/>
  </sheetViews>
  <sheetFormatPr defaultColWidth="14.453125" defaultRowHeight="15" customHeight="1" x14ac:dyDescent="0.3"/>
  <cols>
    <col min="1" max="1" width="14" style="7" customWidth="1"/>
    <col min="2" max="2" width="12.54296875" style="7" customWidth="1"/>
    <col min="3" max="3" width="12" style="7" customWidth="1"/>
    <col min="4" max="4" width="10" style="7" customWidth="1"/>
    <col min="5" max="5" width="10.7265625" style="7" customWidth="1"/>
    <col min="6" max="26" width="8.7265625" style="7" customWidth="1"/>
    <col min="27" max="27" width="14.453125" style="7" customWidth="1"/>
    <col min="28" max="16384" width="14.453125" style="7"/>
  </cols>
  <sheetData>
    <row r="1" spans="1:26" ht="17.5" customHeight="1" x14ac:dyDescent="0.35">
      <c r="A1" s="96" t="s">
        <v>430</v>
      </c>
      <c r="B1" s="96" t="s">
        <v>431</v>
      </c>
      <c r="C1" s="96" t="s">
        <v>480</v>
      </c>
      <c r="D1" s="98" t="s">
        <v>481</v>
      </c>
      <c r="E1" s="97" t="s">
        <v>487</v>
      </c>
      <c r="F1" s="96"/>
      <c r="G1" s="96"/>
      <c r="H1" s="96"/>
      <c r="I1" s="96"/>
      <c r="J1" s="96"/>
      <c r="K1" s="96"/>
      <c r="L1" s="96"/>
      <c r="M1" s="96"/>
      <c r="N1" s="96"/>
      <c r="O1" s="96"/>
      <c r="P1" s="96"/>
      <c r="Q1" s="96"/>
      <c r="R1" s="96"/>
      <c r="S1" s="96"/>
      <c r="T1" s="96"/>
      <c r="U1" s="96"/>
      <c r="V1" s="96"/>
      <c r="W1" s="96"/>
      <c r="X1" s="96"/>
      <c r="Y1" s="96"/>
      <c r="Z1" s="96"/>
    </row>
    <row r="2" spans="1:26" ht="17.5" customHeight="1" x14ac:dyDescent="0.35">
      <c r="A2" s="68">
        <v>44369</v>
      </c>
      <c r="B2" s="96">
        <v>26.360001</v>
      </c>
      <c r="C2" s="96">
        <v>1378200</v>
      </c>
      <c r="D2" s="70">
        <f t="shared" ref="D2:D65" si="0">B2/B3-1</f>
        <v>0</v>
      </c>
      <c r="E2" s="97">
        <f t="shared" ref="E2:E65" si="1">E3*(1+D2)</f>
        <v>120.32757675150802</v>
      </c>
      <c r="F2" s="96"/>
      <c r="G2" s="96"/>
      <c r="H2" s="96"/>
      <c r="I2" s="96"/>
      <c r="J2" s="96"/>
      <c r="K2" s="96"/>
      <c r="L2" s="96"/>
      <c r="M2" s="96"/>
      <c r="N2" s="96"/>
      <c r="O2" s="96"/>
      <c r="P2" s="96"/>
      <c r="Q2" s="96"/>
      <c r="R2" s="96"/>
      <c r="S2" s="96"/>
      <c r="T2" s="96"/>
      <c r="U2" s="96"/>
      <c r="V2" s="96"/>
      <c r="W2" s="96"/>
      <c r="X2" s="96"/>
      <c r="Y2" s="96"/>
      <c r="Z2" s="96"/>
    </row>
    <row r="3" spans="1:26" ht="17.5" customHeight="1" x14ac:dyDescent="0.35">
      <c r="A3" s="68">
        <v>44368</v>
      </c>
      <c r="B3" s="96">
        <v>26.360001</v>
      </c>
      <c r="C3" s="96">
        <v>1220500</v>
      </c>
      <c r="D3" s="70">
        <f t="shared" si="0"/>
        <v>1.3456401384082994E-2</v>
      </c>
      <c r="E3" s="97">
        <f t="shared" si="1"/>
        <v>120.32757675150802</v>
      </c>
      <c r="F3" s="96"/>
      <c r="G3" s="96"/>
      <c r="H3" s="96"/>
      <c r="I3" s="96"/>
      <c r="J3" s="96"/>
      <c r="K3" s="96"/>
      <c r="L3" s="96"/>
      <c r="M3" s="96"/>
      <c r="N3" s="96"/>
      <c r="O3" s="96"/>
      <c r="P3" s="96"/>
      <c r="Q3" s="96"/>
      <c r="R3" s="96"/>
      <c r="S3" s="96"/>
      <c r="T3" s="96"/>
      <c r="U3" s="96"/>
      <c r="V3" s="96"/>
      <c r="W3" s="96"/>
      <c r="X3" s="96"/>
      <c r="Y3" s="96"/>
      <c r="Z3" s="96"/>
    </row>
    <row r="4" spans="1:26" ht="17.5" customHeight="1" x14ac:dyDescent="0.35">
      <c r="A4" s="68">
        <v>44365</v>
      </c>
      <c r="B4" s="96">
        <v>26.01</v>
      </c>
      <c r="C4" s="96">
        <v>2633900</v>
      </c>
      <c r="D4" s="70">
        <f t="shared" si="0"/>
        <v>-2.4746906636670452E-2</v>
      </c>
      <c r="E4" s="97">
        <f t="shared" si="1"/>
        <v>118.72989956664735</v>
      </c>
      <c r="F4" s="96"/>
      <c r="G4" s="96"/>
      <c r="H4" s="96"/>
      <c r="I4" s="96"/>
      <c r="J4" s="96"/>
      <c r="K4" s="96"/>
      <c r="L4" s="96"/>
      <c r="M4" s="96"/>
      <c r="N4" s="96"/>
      <c r="O4" s="96"/>
      <c r="P4" s="96"/>
      <c r="Q4" s="96"/>
      <c r="R4" s="96"/>
      <c r="S4" s="96"/>
      <c r="T4" s="96"/>
      <c r="U4" s="96"/>
      <c r="V4" s="96"/>
      <c r="W4" s="96"/>
      <c r="X4" s="96"/>
      <c r="Y4" s="96"/>
      <c r="Z4" s="96"/>
    </row>
    <row r="5" spans="1:26" ht="17.5" customHeight="1" x14ac:dyDescent="0.35">
      <c r="A5" s="68">
        <v>44364</v>
      </c>
      <c r="B5" s="96">
        <v>26.67</v>
      </c>
      <c r="C5" s="96">
        <v>3426200</v>
      </c>
      <c r="D5" s="70">
        <f t="shared" si="0"/>
        <v>-8.1814432198379361E-3</v>
      </c>
      <c r="E5" s="97">
        <f t="shared" si="1"/>
        <v>121.7426536502301</v>
      </c>
      <c r="F5" s="96"/>
      <c r="G5" s="96"/>
      <c r="H5" s="96"/>
      <c r="I5" s="96"/>
      <c r="J5" s="96"/>
      <c r="K5" s="96"/>
      <c r="L5" s="96"/>
      <c r="M5" s="96"/>
      <c r="N5" s="96"/>
      <c r="O5" s="96"/>
      <c r="P5" s="96"/>
      <c r="Q5" s="96"/>
      <c r="R5" s="96"/>
      <c r="S5" s="96"/>
      <c r="T5" s="96"/>
      <c r="U5" s="96"/>
      <c r="V5" s="96"/>
      <c r="W5" s="96"/>
      <c r="X5" s="96"/>
      <c r="Y5" s="96"/>
      <c r="Z5" s="96"/>
    </row>
    <row r="6" spans="1:26" ht="17.5" customHeight="1" x14ac:dyDescent="0.35">
      <c r="A6" s="68">
        <v>44363</v>
      </c>
      <c r="B6" s="96">
        <v>26.889999</v>
      </c>
      <c r="C6" s="96">
        <v>2001500</v>
      </c>
      <c r="D6" s="70">
        <f t="shared" si="0"/>
        <v>-4.4428359866717226E-3</v>
      </c>
      <c r="E6" s="97">
        <f t="shared" si="1"/>
        <v>122.74690044664543</v>
      </c>
      <c r="F6" s="96"/>
      <c r="G6" s="96"/>
      <c r="H6" s="96"/>
      <c r="I6" s="96"/>
      <c r="J6" s="96"/>
      <c r="K6" s="96"/>
      <c r="L6" s="96"/>
      <c r="M6" s="96"/>
      <c r="N6" s="96"/>
      <c r="O6" s="96"/>
      <c r="P6" s="96"/>
      <c r="Q6" s="96"/>
      <c r="R6" s="96"/>
      <c r="S6" s="96"/>
      <c r="T6" s="96"/>
      <c r="U6" s="96"/>
      <c r="V6" s="96"/>
      <c r="W6" s="96"/>
      <c r="X6" s="96"/>
      <c r="Y6" s="96"/>
      <c r="Z6" s="96"/>
    </row>
    <row r="7" spans="1:26" ht="17.5" customHeight="1" x14ac:dyDescent="0.35">
      <c r="A7" s="68">
        <v>44362</v>
      </c>
      <c r="B7" s="96">
        <v>27.01</v>
      </c>
      <c r="C7" s="96">
        <v>4244700</v>
      </c>
      <c r="D7" s="70">
        <f t="shared" si="0"/>
        <v>-1.4787061544807578E-3</v>
      </c>
      <c r="E7" s="97">
        <f t="shared" si="1"/>
        <v>123.29467848116667</v>
      </c>
      <c r="F7" s="96"/>
      <c r="G7" s="96"/>
      <c r="H7" s="96"/>
      <c r="I7" s="96"/>
      <c r="J7" s="96"/>
      <c r="K7" s="96"/>
      <c r="L7" s="96"/>
      <c r="M7" s="96"/>
      <c r="N7" s="96"/>
      <c r="O7" s="96"/>
      <c r="P7" s="96"/>
      <c r="Q7" s="96"/>
      <c r="R7" s="96"/>
      <c r="S7" s="96"/>
      <c r="T7" s="96"/>
      <c r="U7" s="96"/>
      <c r="V7" s="96"/>
      <c r="W7" s="96"/>
      <c r="X7" s="96"/>
      <c r="Y7" s="96"/>
      <c r="Z7" s="96"/>
    </row>
    <row r="8" spans="1:26" ht="17.5" customHeight="1" x14ac:dyDescent="0.35">
      <c r="A8" s="68">
        <v>44361</v>
      </c>
      <c r="B8" s="96">
        <v>27.049999</v>
      </c>
      <c r="C8" s="96">
        <v>902400</v>
      </c>
      <c r="D8" s="70">
        <f t="shared" si="0"/>
        <v>2.2230085216747852E-3</v>
      </c>
      <c r="E8" s="97">
        <f t="shared" si="1"/>
        <v>123.47726507296852</v>
      </c>
      <c r="F8" s="96"/>
      <c r="G8" s="96"/>
      <c r="H8" s="96"/>
      <c r="I8" s="96"/>
      <c r="J8" s="96"/>
      <c r="K8" s="96"/>
      <c r="L8" s="96"/>
      <c r="M8" s="96"/>
      <c r="N8" s="96"/>
      <c r="O8" s="96"/>
      <c r="P8" s="96"/>
      <c r="Q8" s="96"/>
      <c r="R8" s="96"/>
      <c r="S8" s="96"/>
      <c r="T8" s="96"/>
      <c r="U8" s="96"/>
      <c r="V8" s="96"/>
      <c r="W8" s="96"/>
      <c r="X8" s="96"/>
      <c r="Y8" s="96"/>
      <c r="Z8" s="96"/>
    </row>
    <row r="9" spans="1:26" ht="17.5" customHeight="1" x14ac:dyDescent="0.35">
      <c r="A9" s="68">
        <v>44358</v>
      </c>
      <c r="B9" s="96">
        <v>26.99</v>
      </c>
      <c r="C9" s="96">
        <v>1908900</v>
      </c>
      <c r="D9" s="70">
        <f t="shared" si="0"/>
        <v>-7.4046649389125641E-4</v>
      </c>
      <c r="E9" s="97">
        <f t="shared" si="1"/>
        <v>123.20338290287627</v>
      </c>
      <c r="F9" s="96"/>
      <c r="G9" s="96"/>
      <c r="H9" s="96"/>
      <c r="I9" s="96"/>
      <c r="J9" s="96"/>
      <c r="K9" s="96"/>
      <c r="L9" s="96"/>
      <c r="M9" s="96"/>
      <c r="N9" s="96"/>
      <c r="O9" s="96"/>
      <c r="P9" s="96"/>
      <c r="Q9" s="96"/>
      <c r="R9" s="96"/>
      <c r="S9" s="96"/>
      <c r="T9" s="96"/>
      <c r="U9" s="96"/>
      <c r="V9" s="96"/>
      <c r="W9" s="96"/>
      <c r="X9" s="96"/>
      <c r="Y9" s="96"/>
      <c r="Z9" s="96"/>
    </row>
    <row r="10" spans="1:26" ht="17.5" customHeight="1" x14ac:dyDescent="0.35">
      <c r="A10" s="68">
        <v>44357</v>
      </c>
      <c r="B10" s="96">
        <v>27.01</v>
      </c>
      <c r="C10" s="96">
        <v>2148000</v>
      </c>
      <c r="D10" s="70">
        <f t="shared" si="0"/>
        <v>1.032389427979763E-2</v>
      </c>
      <c r="E10" s="97">
        <f t="shared" si="1"/>
        <v>123.29467848116667</v>
      </c>
      <c r="F10" s="96"/>
      <c r="G10" s="96"/>
      <c r="H10" s="96"/>
      <c r="I10" s="96"/>
      <c r="J10" s="96"/>
      <c r="K10" s="96"/>
      <c r="L10" s="96"/>
      <c r="M10" s="96"/>
      <c r="N10" s="96"/>
      <c r="O10" s="96"/>
      <c r="P10" s="96"/>
      <c r="Q10" s="96"/>
      <c r="R10" s="96"/>
      <c r="S10" s="96"/>
      <c r="T10" s="96"/>
      <c r="U10" s="96"/>
      <c r="V10" s="96"/>
      <c r="W10" s="96"/>
      <c r="X10" s="96"/>
      <c r="Y10" s="96"/>
      <c r="Z10" s="96"/>
    </row>
    <row r="11" spans="1:26" ht="17.5" customHeight="1" x14ac:dyDescent="0.35">
      <c r="A11" s="68">
        <v>44356</v>
      </c>
      <c r="B11" s="96">
        <v>26.734000999999999</v>
      </c>
      <c r="C11" s="96">
        <v>2785000</v>
      </c>
      <c r="D11" s="70">
        <f t="shared" si="0"/>
        <v>-9.4994534166691347E-3</v>
      </c>
      <c r="E11" s="97">
        <f t="shared" si="1"/>
        <v>122.03480406553824</v>
      </c>
      <c r="F11" s="96"/>
      <c r="G11" s="96"/>
      <c r="H11" s="96"/>
      <c r="I11" s="96"/>
      <c r="J11" s="96"/>
      <c r="K11" s="96"/>
      <c r="L11" s="96"/>
      <c r="M11" s="96"/>
      <c r="N11" s="96"/>
      <c r="O11" s="96"/>
      <c r="P11" s="96"/>
      <c r="Q11" s="96"/>
      <c r="R11" s="96"/>
      <c r="S11" s="96"/>
      <c r="T11" s="96"/>
      <c r="U11" s="96"/>
      <c r="V11" s="96"/>
      <c r="W11" s="96"/>
      <c r="X11" s="96"/>
      <c r="Y11" s="96"/>
      <c r="Z11" s="96"/>
    </row>
    <row r="12" spans="1:26" ht="17.5" customHeight="1" x14ac:dyDescent="0.35">
      <c r="A12" s="68">
        <v>44355</v>
      </c>
      <c r="B12" s="96">
        <v>26.990394999999999</v>
      </c>
      <c r="C12" s="96">
        <v>997100</v>
      </c>
      <c r="D12" s="70">
        <f t="shared" si="0"/>
        <v>1.4636219303445497E-3</v>
      </c>
      <c r="E12" s="97">
        <f t="shared" si="1"/>
        <v>123.20518599054751</v>
      </c>
      <c r="F12" s="96"/>
      <c r="G12" s="96"/>
      <c r="H12" s="96"/>
      <c r="I12" s="96"/>
      <c r="J12" s="96"/>
      <c r="K12" s="96"/>
      <c r="L12" s="96"/>
      <c r="M12" s="96"/>
      <c r="N12" s="96"/>
      <c r="O12" s="96"/>
      <c r="P12" s="96"/>
      <c r="Q12" s="96"/>
      <c r="R12" s="96"/>
      <c r="S12" s="96"/>
      <c r="T12" s="96"/>
      <c r="U12" s="96"/>
      <c r="V12" s="96"/>
      <c r="W12" s="96"/>
      <c r="X12" s="96"/>
      <c r="Y12" s="96"/>
      <c r="Z12" s="96"/>
    </row>
    <row r="13" spans="1:26" ht="17.5" customHeight="1" x14ac:dyDescent="0.35">
      <c r="A13" s="68">
        <v>44354</v>
      </c>
      <c r="B13" s="96">
        <v>26.950949000000001</v>
      </c>
      <c r="C13" s="96">
        <v>1823200</v>
      </c>
      <c r="D13" s="70">
        <f t="shared" si="0"/>
        <v>-1.8261678704083462E-3</v>
      </c>
      <c r="E13" s="97">
        <f t="shared" si="1"/>
        <v>123.02512372148539</v>
      </c>
      <c r="F13" s="96"/>
      <c r="G13" s="96"/>
      <c r="H13" s="96"/>
      <c r="I13" s="96"/>
      <c r="J13" s="96"/>
      <c r="K13" s="96"/>
      <c r="L13" s="96"/>
      <c r="M13" s="96"/>
      <c r="N13" s="96"/>
      <c r="O13" s="96"/>
      <c r="P13" s="96"/>
      <c r="Q13" s="96"/>
      <c r="R13" s="96"/>
      <c r="S13" s="96"/>
      <c r="T13" s="96"/>
      <c r="U13" s="96"/>
      <c r="V13" s="96"/>
      <c r="W13" s="96"/>
      <c r="X13" s="96"/>
      <c r="Y13" s="96"/>
      <c r="Z13" s="96"/>
    </row>
    <row r="14" spans="1:26" ht="17.5" customHeight="1" x14ac:dyDescent="0.35">
      <c r="A14" s="68">
        <v>44351</v>
      </c>
      <c r="B14" s="96">
        <v>27.000256</v>
      </c>
      <c r="C14" s="96">
        <v>2910200</v>
      </c>
      <c r="D14" s="70">
        <f t="shared" si="0"/>
        <v>1.6332573086135005E-2</v>
      </c>
      <c r="E14" s="97">
        <f t="shared" si="1"/>
        <v>123.2501992754236</v>
      </c>
      <c r="F14" s="96"/>
      <c r="G14" s="96"/>
      <c r="H14" s="96"/>
      <c r="I14" s="96"/>
      <c r="J14" s="96"/>
      <c r="K14" s="96"/>
      <c r="L14" s="96"/>
      <c r="M14" s="96"/>
      <c r="N14" s="96"/>
      <c r="O14" s="96"/>
      <c r="P14" s="96"/>
      <c r="Q14" s="96"/>
      <c r="R14" s="96"/>
      <c r="S14" s="96"/>
      <c r="T14" s="96"/>
      <c r="U14" s="96"/>
      <c r="V14" s="96"/>
      <c r="W14" s="96"/>
      <c r="X14" s="96"/>
      <c r="Y14" s="96"/>
      <c r="Z14" s="96"/>
    </row>
    <row r="15" spans="1:26" ht="17.5" customHeight="1" x14ac:dyDescent="0.35">
      <c r="A15" s="68">
        <v>44350</v>
      </c>
      <c r="B15" s="96">
        <v>26.566358999999999</v>
      </c>
      <c r="C15" s="96">
        <v>1562700</v>
      </c>
      <c r="D15" s="70">
        <f t="shared" si="0"/>
        <v>-6.6371491148137229E-3</v>
      </c>
      <c r="E15" s="97">
        <f t="shared" si="1"/>
        <v>121.26955539875041</v>
      </c>
      <c r="F15" s="96"/>
      <c r="G15" s="96"/>
      <c r="H15" s="96"/>
      <c r="I15" s="96"/>
      <c r="J15" s="96"/>
      <c r="K15" s="96"/>
      <c r="L15" s="96"/>
      <c r="M15" s="96"/>
      <c r="N15" s="96"/>
      <c r="O15" s="96"/>
      <c r="P15" s="96"/>
      <c r="Q15" s="96"/>
      <c r="R15" s="96"/>
      <c r="S15" s="96"/>
      <c r="T15" s="96"/>
      <c r="U15" s="96"/>
      <c r="V15" s="96"/>
      <c r="W15" s="96"/>
      <c r="X15" s="96"/>
      <c r="Y15" s="96"/>
      <c r="Z15" s="96"/>
    </row>
    <row r="16" spans="1:26" ht="17.5" customHeight="1" x14ac:dyDescent="0.35">
      <c r="A16" s="68">
        <v>44349</v>
      </c>
      <c r="B16" s="96">
        <v>26.743862</v>
      </c>
      <c r="C16" s="96">
        <v>1833400</v>
      </c>
      <c r="D16" s="70">
        <f t="shared" si="0"/>
        <v>9.6797848069212211E-3</v>
      </c>
      <c r="E16" s="97">
        <f t="shared" si="1"/>
        <v>122.07981735041433</v>
      </c>
      <c r="F16" s="96"/>
      <c r="G16" s="96"/>
      <c r="H16" s="96"/>
      <c r="I16" s="96"/>
      <c r="J16" s="96"/>
      <c r="K16" s="96"/>
      <c r="L16" s="96"/>
      <c r="M16" s="96"/>
      <c r="N16" s="96"/>
      <c r="O16" s="96"/>
      <c r="P16" s="96"/>
      <c r="Q16" s="96"/>
      <c r="R16" s="96"/>
      <c r="S16" s="96"/>
      <c r="T16" s="96"/>
      <c r="U16" s="96"/>
      <c r="V16" s="96"/>
      <c r="W16" s="96"/>
      <c r="X16" s="96"/>
      <c r="Y16" s="96"/>
      <c r="Z16" s="96"/>
    </row>
    <row r="17" spans="1:26" ht="17.5" customHeight="1" x14ac:dyDescent="0.35">
      <c r="A17" s="68">
        <v>44348</v>
      </c>
      <c r="B17" s="96">
        <v>26.487469000000001</v>
      </c>
      <c r="C17" s="96">
        <v>1720200</v>
      </c>
      <c r="D17" s="70">
        <f t="shared" si="0"/>
        <v>4.4877474346805002E-3</v>
      </c>
      <c r="E17" s="97">
        <f t="shared" si="1"/>
        <v>120.909439990184</v>
      </c>
      <c r="F17" s="96"/>
      <c r="G17" s="96"/>
      <c r="H17" s="96"/>
      <c r="I17" s="96"/>
      <c r="J17" s="96"/>
      <c r="K17" s="96"/>
      <c r="L17" s="96"/>
      <c r="M17" s="96"/>
      <c r="N17" s="96"/>
      <c r="O17" s="96"/>
      <c r="P17" s="96"/>
      <c r="Q17" s="96"/>
      <c r="R17" s="96"/>
      <c r="S17" s="96"/>
      <c r="T17" s="96"/>
      <c r="U17" s="96"/>
      <c r="V17" s="96"/>
      <c r="W17" s="96"/>
      <c r="X17" s="96"/>
      <c r="Y17" s="96"/>
      <c r="Z17" s="96"/>
    </row>
    <row r="18" spans="1:26" ht="17.5" customHeight="1" x14ac:dyDescent="0.35">
      <c r="A18" s="68">
        <v>44344</v>
      </c>
      <c r="B18" s="96">
        <v>26.369130999999999</v>
      </c>
      <c r="C18" s="96">
        <v>2120400</v>
      </c>
      <c r="D18" s="70">
        <f t="shared" si="0"/>
        <v>0</v>
      </c>
      <c r="E18" s="97">
        <f t="shared" si="1"/>
        <v>120.3692531829976</v>
      </c>
      <c r="F18" s="96"/>
      <c r="G18" s="96"/>
      <c r="H18" s="96"/>
      <c r="I18" s="96"/>
      <c r="J18" s="96"/>
      <c r="K18" s="96"/>
      <c r="L18" s="96"/>
      <c r="M18" s="96"/>
      <c r="N18" s="96"/>
      <c r="O18" s="96"/>
      <c r="P18" s="96"/>
      <c r="Q18" s="96"/>
      <c r="R18" s="96"/>
      <c r="S18" s="96"/>
      <c r="T18" s="96"/>
      <c r="U18" s="96"/>
      <c r="V18" s="96"/>
      <c r="W18" s="96"/>
      <c r="X18" s="96"/>
      <c r="Y18" s="96"/>
      <c r="Z18" s="96"/>
    </row>
    <row r="19" spans="1:26" ht="17.5" customHeight="1" x14ac:dyDescent="0.35">
      <c r="A19" s="68">
        <v>44343</v>
      </c>
      <c r="B19" s="96">
        <v>26.369130999999999</v>
      </c>
      <c r="C19" s="96">
        <v>2431100</v>
      </c>
      <c r="D19" s="70">
        <f t="shared" si="0"/>
        <v>5.6411961430309354E-3</v>
      </c>
      <c r="E19" s="97">
        <f t="shared" si="1"/>
        <v>120.3692531829976</v>
      </c>
      <c r="F19" s="96"/>
      <c r="G19" s="96"/>
      <c r="H19" s="96"/>
      <c r="I19" s="96"/>
      <c r="J19" s="96"/>
      <c r="K19" s="96"/>
      <c r="L19" s="96"/>
      <c r="M19" s="96"/>
      <c r="N19" s="96"/>
      <c r="O19" s="96"/>
      <c r="P19" s="96"/>
      <c r="Q19" s="96"/>
      <c r="R19" s="96"/>
      <c r="S19" s="96"/>
      <c r="T19" s="96"/>
      <c r="U19" s="96"/>
      <c r="V19" s="96"/>
      <c r="W19" s="96"/>
      <c r="X19" s="96"/>
      <c r="Y19" s="96"/>
      <c r="Z19" s="96"/>
    </row>
    <row r="20" spans="1:26" ht="17.5" customHeight="1" x14ac:dyDescent="0.35">
      <c r="A20" s="68">
        <v>44342</v>
      </c>
      <c r="B20" s="96">
        <v>26.221212000000001</v>
      </c>
      <c r="C20" s="96">
        <v>2254700</v>
      </c>
      <c r="D20" s="70">
        <f t="shared" si="0"/>
        <v>1.5065828062712505E-3</v>
      </c>
      <c r="E20" s="97">
        <f t="shared" si="1"/>
        <v>119.69403565074083</v>
      </c>
      <c r="F20" s="96"/>
      <c r="G20" s="96"/>
      <c r="H20" s="96"/>
      <c r="I20" s="96"/>
      <c r="J20" s="96"/>
      <c r="K20" s="96"/>
      <c r="L20" s="96"/>
      <c r="M20" s="96"/>
      <c r="N20" s="96"/>
      <c r="O20" s="96"/>
      <c r="P20" s="96"/>
      <c r="Q20" s="96"/>
      <c r="R20" s="96"/>
      <c r="S20" s="96"/>
      <c r="T20" s="96"/>
      <c r="U20" s="96"/>
      <c r="V20" s="96"/>
      <c r="W20" s="96"/>
      <c r="X20" s="96"/>
      <c r="Y20" s="96"/>
      <c r="Z20" s="96"/>
    </row>
    <row r="21" spans="1:26" ht="15.75" customHeight="1" x14ac:dyDescent="0.35">
      <c r="A21" s="68">
        <v>44341</v>
      </c>
      <c r="B21" s="96">
        <v>26.181767000000001</v>
      </c>
      <c r="C21" s="96">
        <v>1374100</v>
      </c>
      <c r="D21" s="70">
        <f t="shared" si="0"/>
        <v>2.2650119921068246E-3</v>
      </c>
      <c r="E21" s="97">
        <f t="shared" si="1"/>
        <v>119.51397794645762</v>
      </c>
      <c r="F21" s="96"/>
      <c r="G21" s="96"/>
      <c r="H21" s="96"/>
      <c r="I21" s="96"/>
      <c r="J21" s="96"/>
      <c r="K21" s="96"/>
      <c r="L21" s="96"/>
      <c r="M21" s="96"/>
      <c r="N21" s="96"/>
      <c r="O21" s="96"/>
      <c r="P21" s="96"/>
      <c r="Q21" s="96"/>
      <c r="R21" s="96"/>
      <c r="S21" s="96"/>
      <c r="T21" s="96"/>
      <c r="U21" s="96"/>
      <c r="V21" s="96"/>
      <c r="W21" s="96"/>
      <c r="X21" s="96"/>
      <c r="Y21" s="96"/>
      <c r="Z21" s="96"/>
    </row>
    <row r="22" spans="1:26" ht="15.75" customHeight="1" x14ac:dyDescent="0.35">
      <c r="A22" s="68">
        <v>44340</v>
      </c>
      <c r="B22" s="96">
        <v>26.122599000000001</v>
      </c>
      <c r="C22" s="96">
        <v>2129400</v>
      </c>
      <c r="D22" s="70">
        <f t="shared" si="0"/>
        <v>7.2243419897426442E-3</v>
      </c>
      <c r="E22" s="97">
        <f t="shared" si="1"/>
        <v>119.24388910764334</v>
      </c>
      <c r="F22" s="96"/>
      <c r="G22" s="96"/>
      <c r="H22" s="96"/>
      <c r="I22" s="96"/>
      <c r="J22" s="96"/>
      <c r="K22" s="96"/>
      <c r="L22" s="96"/>
      <c r="M22" s="96"/>
      <c r="N22" s="96"/>
      <c r="O22" s="96"/>
      <c r="P22" s="96"/>
      <c r="Q22" s="96"/>
      <c r="R22" s="96"/>
      <c r="S22" s="96"/>
      <c r="T22" s="96"/>
      <c r="U22" s="96"/>
      <c r="V22" s="96"/>
      <c r="W22" s="96"/>
      <c r="X22" s="96"/>
      <c r="Y22" s="96"/>
      <c r="Z22" s="96"/>
    </row>
    <row r="23" spans="1:26" ht="15.75" customHeight="1" x14ac:dyDescent="0.35">
      <c r="A23" s="68">
        <v>44337</v>
      </c>
      <c r="B23" s="96">
        <v>25.935234000000001</v>
      </c>
      <c r="C23" s="96">
        <v>2016700</v>
      </c>
      <c r="D23" s="70">
        <f t="shared" si="0"/>
        <v>-9.0430170029260903E-3</v>
      </c>
      <c r="E23" s="97">
        <f t="shared" si="1"/>
        <v>118.38860930632443</v>
      </c>
      <c r="F23" s="96"/>
      <c r="G23" s="96"/>
      <c r="H23" s="96"/>
      <c r="I23" s="96"/>
      <c r="J23" s="96"/>
      <c r="K23" s="96"/>
      <c r="L23" s="96"/>
      <c r="M23" s="96"/>
      <c r="N23" s="96"/>
      <c r="O23" s="96"/>
      <c r="P23" s="96"/>
      <c r="Q23" s="96"/>
      <c r="R23" s="96"/>
      <c r="S23" s="96"/>
      <c r="T23" s="96"/>
      <c r="U23" s="96"/>
      <c r="V23" s="96"/>
      <c r="W23" s="96"/>
      <c r="X23" s="96"/>
      <c r="Y23" s="96"/>
      <c r="Z23" s="96"/>
    </row>
    <row r="24" spans="1:26" ht="15.75" customHeight="1" x14ac:dyDescent="0.35">
      <c r="A24" s="68">
        <v>44336</v>
      </c>
      <c r="B24" s="96">
        <v>26.171907000000001</v>
      </c>
      <c r="C24" s="96">
        <v>2611200</v>
      </c>
      <c r="D24" s="70">
        <f t="shared" si="0"/>
        <v>2.4314964429076769E-2</v>
      </c>
      <c r="E24" s="97">
        <f t="shared" si="1"/>
        <v>119.46896922636046</v>
      </c>
      <c r="F24" s="96"/>
      <c r="G24" s="96"/>
      <c r="H24" s="96"/>
      <c r="I24" s="96"/>
      <c r="J24" s="96"/>
      <c r="K24" s="96"/>
      <c r="L24" s="96"/>
      <c r="M24" s="96"/>
      <c r="N24" s="96"/>
      <c r="O24" s="96"/>
      <c r="P24" s="96"/>
      <c r="Q24" s="96"/>
      <c r="R24" s="96"/>
      <c r="S24" s="96"/>
      <c r="T24" s="96"/>
      <c r="U24" s="96"/>
      <c r="V24" s="96"/>
      <c r="W24" s="96"/>
      <c r="X24" s="96"/>
      <c r="Y24" s="96"/>
      <c r="Z24" s="96"/>
    </row>
    <row r="25" spans="1:26" ht="15.75" customHeight="1" x14ac:dyDescent="0.35">
      <c r="A25" s="68">
        <v>44335</v>
      </c>
      <c r="B25" s="96">
        <v>25.550643999999998</v>
      </c>
      <c r="C25" s="96">
        <v>4152600</v>
      </c>
      <c r="D25" s="70">
        <f t="shared" si="0"/>
        <v>-1.7444100035128973E-2</v>
      </c>
      <c r="E25" s="97">
        <f t="shared" si="1"/>
        <v>116.63304098358942</v>
      </c>
      <c r="F25" s="96"/>
      <c r="G25" s="96"/>
      <c r="H25" s="96"/>
      <c r="I25" s="96"/>
      <c r="J25" s="96"/>
      <c r="K25" s="96"/>
      <c r="L25" s="96"/>
      <c r="M25" s="96"/>
      <c r="N25" s="96"/>
      <c r="O25" s="96"/>
      <c r="P25" s="96"/>
      <c r="Q25" s="96"/>
      <c r="R25" s="96"/>
      <c r="S25" s="96"/>
      <c r="T25" s="96"/>
      <c r="U25" s="96"/>
      <c r="V25" s="96"/>
      <c r="W25" s="96"/>
      <c r="X25" s="96"/>
      <c r="Y25" s="96"/>
      <c r="Z25" s="96"/>
    </row>
    <row r="26" spans="1:26" ht="15.75" customHeight="1" x14ac:dyDescent="0.35">
      <c r="A26" s="68">
        <v>44334</v>
      </c>
      <c r="B26" s="96">
        <v>26.004265</v>
      </c>
      <c r="C26" s="96">
        <v>8541200</v>
      </c>
      <c r="D26" s="70">
        <f t="shared" si="0"/>
        <v>-3.0245574202968362E-3</v>
      </c>
      <c r="E26" s="97">
        <f t="shared" si="1"/>
        <v>118.7037205595726</v>
      </c>
      <c r="F26" s="96"/>
      <c r="G26" s="96"/>
      <c r="H26" s="96"/>
      <c r="I26" s="96"/>
      <c r="J26" s="96"/>
      <c r="K26" s="96"/>
      <c r="L26" s="96"/>
      <c r="M26" s="96"/>
      <c r="N26" s="96"/>
      <c r="O26" s="96"/>
      <c r="P26" s="96"/>
      <c r="Q26" s="96"/>
      <c r="R26" s="96"/>
      <c r="S26" s="96"/>
      <c r="T26" s="96"/>
      <c r="U26" s="96"/>
      <c r="V26" s="96"/>
      <c r="W26" s="96"/>
      <c r="X26" s="96"/>
      <c r="Y26" s="96"/>
      <c r="Z26" s="96"/>
    </row>
    <row r="27" spans="1:26" ht="15.75" customHeight="1" x14ac:dyDescent="0.35">
      <c r="A27" s="68">
        <v>44333</v>
      </c>
      <c r="B27" s="96">
        <v>26.083155000000001</v>
      </c>
      <c r="C27" s="96">
        <v>2665800</v>
      </c>
      <c r="D27" s="70">
        <f t="shared" si="0"/>
        <v>-1.8868103587025287E-3</v>
      </c>
      <c r="E27" s="97">
        <f t="shared" si="1"/>
        <v>119.06383596813905</v>
      </c>
      <c r="F27" s="96"/>
      <c r="G27" s="96"/>
      <c r="H27" s="96"/>
      <c r="I27" s="96"/>
      <c r="J27" s="96"/>
      <c r="K27" s="96"/>
      <c r="L27" s="96"/>
      <c r="M27" s="96"/>
      <c r="N27" s="96"/>
      <c r="O27" s="96"/>
      <c r="P27" s="96"/>
      <c r="Q27" s="96"/>
      <c r="R27" s="96"/>
      <c r="S27" s="96"/>
      <c r="T27" s="96"/>
      <c r="U27" s="96"/>
      <c r="V27" s="96"/>
      <c r="W27" s="96"/>
      <c r="X27" s="96"/>
      <c r="Y27" s="96"/>
      <c r="Z27" s="96"/>
    </row>
    <row r="28" spans="1:26" ht="15.75" customHeight="1" x14ac:dyDescent="0.35">
      <c r="A28" s="68">
        <v>44330</v>
      </c>
      <c r="B28" s="96">
        <v>26.132462</v>
      </c>
      <c r="C28" s="96">
        <v>1927700</v>
      </c>
      <c r="D28" s="70">
        <f t="shared" si="0"/>
        <v>9.5239007666212405E-3</v>
      </c>
      <c r="E28" s="97">
        <f t="shared" si="1"/>
        <v>119.28891152207726</v>
      </c>
      <c r="F28" s="96"/>
      <c r="G28" s="96"/>
      <c r="H28" s="96"/>
      <c r="I28" s="96"/>
      <c r="J28" s="96"/>
      <c r="K28" s="96"/>
      <c r="L28" s="96"/>
      <c r="M28" s="96"/>
      <c r="N28" s="96"/>
      <c r="O28" s="96"/>
      <c r="P28" s="96"/>
      <c r="Q28" s="96"/>
      <c r="R28" s="96"/>
      <c r="S28" s="96"/>
      <c r="T28" s="96"/>
      <c r="U28" s="96"/>
      <c r="V28" s="96"/>
      <c r="W28" s="96"/>
      <c r="X28" s="96"/>
      <c r="Y28" s="96"/>
      <c r="Z28" s="96"/>
    </row>
    <row r="29" spans="1:26" ht="15.75" customHeight="1" x14ac:dyDescent="0.35">
      <c r="A29" s="68">
        <v>44329</v>
      </c>
      <c r="B29" s="96">
        <v>25.885926999999999</v>
      </c>
      <c r="C29" s="96">
        <v>1911400</v>
      </c>
      <c r="D29" s="70">
        <f t="shared" si="0"/>
        <v>4.2081350786726812E-3</v>
      </c>
      <c r="E29" s="97">
        <f t="shared" si="1"/>
        <v>118.16353375238623</v>
      </c>
      <c r="F29" s="96"/>
      <c r="G29" s="96"/>
      <c r="H29" s="96"/>
      <c r="I29" s="96"/>
      <c r="J29" s="96"/>
      <c r="K29" s="96"/>
      <c r="L29" s="96"/>
      <c r="M29" s="96"/>
      <c r="N29" s="96"/>
      <c r="O29" s="96"/>
      <c r="P29" s="96"/>
      <c r="Q29" s="96"/>
      <c r="R29" s="96"/>
      <c r="S29" s="96"/>
      <c r="T29" s="96"/>
      <c r="U29" s="96"/>
      <c r="V29" s="96"/>
      <c r="W29" s="96"/>
      <c r="X29" s="96"/>
      <c r="Y29" s="96"/>
      <c r="Z29" s="96"/>
    </row>
    <row r="30" spans="1:26" ht="15.75" customHeight="1" x14ac:dyDescent="0.35">
      <c r="A30" s="68">
        <v>44328</v>
      </c>
      <c r="B30" s="96">
        <v>25.777452</v>
      </c>
      <c r="C30" s="96">
        <v>2547000</v>
      </c>
      <c r="D30" s="70">
        <f t="shared" si="0"/>
        <v>-1.7293268940999806E-2</v>
      </c>
      <c r="E30" s="97">
        <f t="shared" si="1"/>
        <v>117.66836935963374</v>
      </c>
      <c r="F30" s="96"/>
      <c r="G30" s="96"/>
      <c r="H30" s="96"/>
      <c r="I30" s="96"/>
      <c r="J30" s="96"/>
      <c r="K30" s="96"/>
      <c r="L30" s="96"/>
      <c r="M30" s="96"/>
      <c r="N30" s="96"/>
      <c r="O30" s="96"/>
      <c r="P30" s="96"/>
      <c r="Q30" s="96"/>
      <c r="R30" s="96"/>
      <c r="S30" s="96"/>
      <c r="T30" s="96"/>
      <c r="U30" s="96"/>
      <c r="V30" s="96"/>
      <c r="W30" s="96"/>
      <c r="X30" s="96"/>
      <c r="Y30" s="96"/>
      <c r="Z30" s="96"/>
    </row>
    <row r="31" spans="1:26" ht="15.75" customHeight="1" x14ac:dyDescent="0.35">
      <c r="A31" s="68">
        <v>44327</v>
      </c>
      <c r="B31" s="96">
        <v>26.231072999999999</v>
      </c>
      <c r="C31" s="96">
        <v>3492800</v>
      </c>
      <c r="D31" s="70">
        <f t="shared" si="0"/>
        <v>-8.5725298364752733E-3</v>
      </c>
      <c r="E31" s="97">
        <f t="shared" si="1"/>
        <v>119.73904893561691</v>
      </c>
      <c r="F31" s="96"/>
      <c r="G31" s="96"/>
      <c r="H31" s="96"/>
      <c r="I31" s="96"/>
      <c r="J31" s="96"/>
      <c r="K31" s="96"/>
      <c r="L31" s="96"/>
      <c r="M31" s="96"/>
      <c r="N31" s="96"/>
      <c r="O31" s="96"/>
      <c r="P31" s="96"/>
      <c r="Q31" s="96"/>
      <c r="R31" s="96"/>
      <c r="S31" s="96"/>
      <c r="T31" s="96"/>
      <c r="U31" s="96"/>
      <c r="V31" s="96"/>
      <c r="W31" s="96"/>
      <c r="X31" s="96"/>
      <c r="Y31" s="96"/>
      <c r="Z31" s="96"/>
    </row>
    <row r="32" spans="1:26" ht="15.75" customHeight="1" x14ac:dyDescent="0.35">
      <c r="A32" s="68">
        <v>44326</v>
      </c>
      <c r="B32" s="96">
        <v>26.457884</v>
      </c>
      <c r="C32" s="96">
        <v>2305900</v>
      </c>
      <c r="D32" s="70">
        <f t="shared" si="0"/>
        <v>2.6158391487618449E-3</v>
      </c>
      <c r="E32" s="97">
        <f t="shared" si="1"/>
        <v>120.77439100599796</v>
      </c>
      <c r="F32" s="96"/>
      <c r="G32" s="96"/>
      <c r="H32" s="96"/>
      <c r="I32" s="96"/>
      <c r="J32" s="96"/>
      <c r="K32" s="96"/>
      <c r="L32" s="96"/>
      <c r="M32" s="96"/>
      <c r="N32" s="96"/>
      <c r="O32" s="96"/>
      <c r="P32" s="96"/>
      <c r="Q32" s="96"/>
      <c r="R32" s="96"/>
      <c r="S32" s="96"/>
      <c r="T32" s="96"/>
      <c r="U32" s="96"/>
      <c r="V32" s="96"/>
      <c r="W32" s="96"/>
      <c r="X32" s="96"/>
      <c r="Y32" s="96"/>
      <c r="Z32" s="96"/>
    </row>
    <row r="33" spans="1:26" ht="15.75" customHeight="1" x14ac:dyDescent="0.35">
      <c r="A33" s="68">
        <v>44323</v>
      </c>
      <c r="B33" s="96">
        <v>26.388855</v>
      </c>
      <c r="C33" s="96">
        <v>2012100</v>
      </c>
      <c r="D33" s="70">
        <f t="shared" si="0"/>
        <v>1.1337938959447236E-2</v>
      </c>
      <c r="E33" s="97">
        <f t="shared" si="1"/>
        <v>120.4592888823076</v>
      </c>
      <c r="F33" s="96"/>
      <c r="G33" s="96"/>
      <c r="H33" s="96"/>
      <c r="I33" s="96"/>
      <c r="J33" s="96"/>
      <c r="K33" s="96"/>
      <c r="L33" s="96"/>
      <c r="M33" s="96"/>
      <c r="N33" s="96"/>
      <c r="O33" s="96"/>
      <c r="P33" s="96"/>
      <c r="Q33" s="96"/>
      <c r="R33" s="96"/>
      <c r="S33" s="96"/>
      <c r="T33" s="96"/>
      <c r="U33" s="96"/>
      <c r="V33" s="96"/>
      <c r="W33" s="96"/>
      <c r="X33" s="96"/>
      <c r="Y33" s="96"/>
      <c r="Z33" s="96"/>
    </row>
    <row r="34" spans="1:26" ht="15.75" customHeight="1" x14ac:dyDescent="0.35">
      <c r="A34" s="68">
        <v>44322</v>
      </c>
      <c r="B34" s="96">
        <v>26.093014</v>
      </c>
      <c r="C34" s="96">
        <v>2594200</v>
      </c>
      <c r="D34" s="70">
        <f t="shared" si="0"/>
        <v>1.5139575881539802E-3</v>
      </c>
      <c r="E34" s="97">
        <f t="shared" si="1"/>
        <v>119.10884012345728</v>
      </c>
      <c r="F34" s="96"/>
      <c r="G34" s="96"/>
      <c r="H34" s="96"/>
      <c r="I34" s="96"/>
      <c r="J34" s="96"/>
      <c r="K34" s="96"/>
      <c r="L34" s="96"/>
      <c r="M34" s="96"/>
      <c r="N34" s="96"/>
      <c r="O34" s="96"/>
      <c r="P34" s="96"/>
      <c r="Q34" s="96"/>
      <c r="R34" s="96"/>
      <c r="S34" s="96"/>
      <c r="T34" s="96"/>
      <c r="U34" s="96"/>
      <c r="V34" s="96"/>
      <c r="W34" s="96"/>
      <c r="X34" s="96"/>
      <c r="Y34" s="96"/>
      <c r="Z34" s="96"/>
    </row>
    <row r="35" spans="1:26" ht="15.75" customHeight="1" x14ac:dyDescent="0.35">
      <c r="A35" s="68">
        <v>44321</v>
      </c>
      <c r="B35" s="96">
        <v>26.053570000000001</v>
      </c>
      <c r="C35" s="96">
        <v>1955900</v>
      </c>
      <c r="D35" s="70">
        <f t="shared" si="0"/>
        <v>1.3814274362344614E-2</v>
      </c>
      <c r="E35" s="97">
        <f t="shared" si="1"/>
        <v>118.92878698395297</v>
      </c>
      <c r="F35" s="96"/>
      <c r="G35" s="96"/>
      <c r="H35" s="96"/>
      <c r="I35" s="96"/>
      <c r="J35" s="96"/>
      <c r="K35" s="96"/>
      <c r="L35" s="96"/>
      <c r="M35" s="96"/>
      <c r="N35" s="96"/>
      <c r="O35" s="96"/>
      <c r="P35" s="96"/>
      <c r="Q35" s="96"/>
      <c r="R35" s="96"/>
      <c r="S35" s="96"/>
      <c r="T35" s="96"/>
      <c r="U35" s="96"/>
      <c r="V35" s="96"/>
      <c r="W35" s="96"/>
      <c r="X35" s="96"/>
      <c r="Y35" s="96"/>
      <c r="Z35" s="96"/>
    </row>
    <row r="36" spans="1:26" ht="15.75" customHeight="1" x14ac:dyDescent="0.35">
      <c r="A36" s="68">
        <v>44320</v>
      </c>
      <c r="B36" s="96">
        <v>25.698563</v>
      </c>
      <c r="C36" s="96">
        <v>3447500</v>
      </c>
      <c r="D36" s="70">
        <f t="shared" si="0"/>
        <v>-6.1022161524459939E-3</v>
      </c>
      <c r="E36" s="97">
        <f t="shared" si="1"/>
        <v>117.30825851584622</v>
      </c>
      <c r="F36" s="96"/>
      <c r="G36" s="96"/>
      <c r="H36" s="96"/>
      <c r="I36" s="96"/>
      <c r="J36" s="96"/>
      <c r="K36" s="96"/>
      <c r="L36" s="96"/>
      <c r="M36" s="96"/>
      <c r="N36" s="96"/>
      <c r="O36" s="96"/>
      <c r="P36" s="96"/>
      <c r="Q36" s="96"/>
      <c r="R36" s="96"/>
      <c r="S36" s="96"/>
      <c r="T36" s="96"/>
      <c r="U36" s="96"/>
      <c r="V36" s="96"/>
      <c r="W36" s="96"/>
      <c r="X36" s="96"/>
      <c r="Y36" s="96"/>
      <c r="Z36" s="96"/>
    </row>
    <row r="37" spans="1:26" ht="15.75" customHeight="1" x14ac:dyDescent="0.35">
      <c r="A37" s="68">
        <v>44319</v>
      </c>
      <c r="B37" s="96">
        <v>25.856344</v>
      </c>
      <c r="C37" s="96">
        <v>2256100</v>
      </c>
      <c r="D37" s="70">
        <f t="shared" si="0"/>
        <v>1.3137581790786834E-2</v>
      </c>
      <c r="E37" s="97">
        <f t="shared" si="1"/>
        <v>118.028493897758</v>
      </c>
      <c r="F37" s="96"/>
      <c r="G37" s="96"/>
      <c r="H37" s="96"/>
      <c r="I37" s="96"/>
      <c r="J37" s="96"/>
      <c r="K37" s="96"/>
      <c r="L37" s="96"/>
      <c r="M37" s="96"/>
      <c r="N37" s="96"/>
      <c r="O37" s="96"/>
      <c r="P37" s="96"/>
      <c r="Q37" s="96"/>
      <c r="R37" s="96"/>
      <c r="S37" s="96"/>
      <c r="T37" s="96"/>
      <c r="U37" s="96"/>
      <c r="V37" s="96"/>
      <c r="W37" s="96"/>
      <c r="X37" s="96"/>
      <c r="Y37" s="96"/>
      <c r="Z37" s="96"/>
    </row>
    <row r="38" spans="1:26" ht="15.75" customHeight="1" x14ac:dyDescent="0.35">
      <c r="A38" s="68">
        <v>44316</v>
      </c>
      <c r="B38" s="96">
        <v>25.521059000000001</v>
      </c>
      <c r="C38" s="96">
        <v>2008100</v>
      </c>
      <c r="D38" s="70">
        <f t="shared" si="0"/>
        <v>-1.709081815667568E-2</v>
      </c>
      <c r="E38" s="97">
        <f t="shared" si="1"/>
        <v>116.49799199940341</v>
      </c>
      <c r="F38" s="96"/>
      <c r="G38" s="96"/>
      <c r="H38" s="96"/>
      <c r="I38" s="96"/>
      <c r="J38" s="96"/>
      <c r="K38" s="96"/>
      <c r="L38" s="96"/>
      <c r="M38" s="96"/>
      <c r="N38" s="96"/>
      <c r="O38" s="96"/>
      <c r="P38" s="96"/>
      <c r="Q38" s="96"/>
      <c r="R38" s="96"/>
      <c r="S38" s="96"/>
      <c r="T38" s="96"/>
      <c r="U38" s="96"/>
      <c r="V38" s="96"/>
      <c r="W38" s="96"/>
      <c r="X38" s="96"/>
      <c r="Y38" s="96"/>
      <c r="Z38" s="96"/>
    </row>
    <row r="39" spans="1:26" ht="15.75" customHeight="1" x14ac:dyDescent="0.35">
      <c r="A39" s="68">
        <v>44315</v>
      </c>
      <c r="B39" s="96">
        <v>25.964818999999999</v>
      </c>
      <c r="C39" s="96">
        <v>2663800</v>
      </c>
      <c r="D39" s="70">
        <f t="shared" si="0"/>
        <v>-4.9130008514923773E-3</v>
      </c>
      <c r="E39" s="97">
        <f t="shared" si="1"/>
        <v>118.5236582905105</v>
      </c>
      <c r="F39" s="96"/>
      <c r="G39" s="96"/>
      <c r="H39" s="96"/>
      <c r="I39" s="96"/>
      <c r="J39" s="96"/>
      <c r="K39" s="96"/>
      <c r="L39" s="96"/>
      <c r="M39" s="96"/>
      <c r="N39" s="96"/>
      <c r="O39" s="96"/>
      <c r="P39" s="96"/>
      <c r="Q39" s="96"/>
      <c r="R39" s="96"/>
      <c r="S39" s="96"/>
      <c r="T39" s="96"/>
      <c r="U39" s="96"/>
      <c r="V39" s="96"/>
      <c r="W39" s="96"/>
      <c r="X39" s="96"/>
      <c r="Y39" s="96"/>
      <c r="Z39" s="96"/>
    </row>
    <row r="40" spans="1:26" ht="15.75" customHeight="1" x14ac:dyDescent="0.35">
      <c r="A40" s="68">
        <v>44314</v>
      </c>
      <c r="B40" s="96">
        <v>26.093014</v>
      </c>
      <c r="C40" s="96">
        <v>1413900</v>
      </c>
      <c r="D40" s="70">
        <f t="shared" si="0"/>
        <v>8.7685456757184976E-3</v>
      </c>
      <c r="E40" s="97">
        <f t="shared" si="1"/>
        <v>119.10884012345731</v>
      </c>
      <c r="F40" s="96"/>
      <c r="G40" s="96"/>
      <c r="H40" s="96"/>
      <c r="I40" s="96"/>
      <c r="J40" s="96"/>
      <c r="K40" s="96"/>
      <c r="L40" s="96"/>
      <c r="M40" s="96"/>
      <c r="N40" s="96"/>
      <c r="O40" s="96"/>
      <c r="P40" s="96"/>
      <c r="Q40" s="96"/>
      <c r="R40" s="96"/>
      <c r="S40" s="96"/>
      <c r="T40" s="96"/>
      <c r="U40" s="96"/>
      <c r="V40" s="96"/>
      <c r="W40" s="96"/>
      <c r="X40" s="96"/>
      <c r="Y40" s="96"/>
      <c r="Z40" s="96"/>
    </row>
    <row r="41" spans="1:26" ht="15.75" customHeight="1" x14ac:dyDescent="0.35">
      <c r="A41" s="68">
        <v>44313</v>
      </c>
      <c r="B41" s="96">
        <v>25.866205000000001</v>
      </c>
      <c r="C41" s="96">
        <v>1238000</v>
      </c>
      <c r="D41" s="70">
        <f t="shared" si="0"/>
        <v>-5.6861034413459022E-3</v>
      </c>
      <c r="E41" s="97">
        <f t="shared" si="1"/>
        <v>118.0735071826341</v>
      </c>
      <c r="F41" s="96"/>
      <c r="G41" s="96"/>
      <c r="H41" s="96"/>
      <c r="I41" s="96"/>
      <c r="J41" s="96"/>
      <c r="K41" s="96"/>
      <c r="L41" s="96"/>
      <c r="M41" s="96"/>
      <c r="N41" s="96"/>
      <c r="O41" s="96"/>
      <c r="P41" s="96"/>
      <c r="Q41" s="96"/>
      <c r="R41" s="96"/>
      <c r="S41" s="96"/>
      <c r="T41" s="96"/>
      <c r="U41" s="96"/>
      <c r="V41" s="96"/>
      <c r="W41" s="96"/>
      <c r="X41" s="96"/>
      <c r="Y41" s="96"/>
      <c r="Z41" s="96"/>
    </row>
    <row r="42" spans="1:26" ht="15.75" customHeight="1" x14ac:dyDescent="0.35">
      <c r="A42" s="68">
        <v>44312</v>
      </c>
      <c r="B42" s="96">
        <v>26.014123999999999</v>
      </c>
      <c r="C42" s="96">
        <v>1171900</v>
      </c>
      <c r="D42" s="70">
        <f t="shared" si="0"/>
        <v>5.3353550729078325E-3</v>
      </c>
      <c r="E42" s="97">
        <f t="shared" si="1"/>
        <v>118.74872471489088</v>
      </c>
      <c r="F42" s="96"/>
      <c r="G42" s="96"/>
      <c r="H42" s="96"/>
      <c r="I42" s="96"/>
      <c r="J42" s="96"/>
      <c r="K42" s="96"/>
      <c r="L42" s="96"/>
      <c r="M42" s="96"/>
      <c r="N42" s="96"/>
      <c r="O42" s="96"/>
      <c r="P42" s="96"/>
      <c r="Q42" s="96"/>
      <c r="R42" s="96"/>
      <c r="S42" s="96"/>
      <c r="T42" s="96"/>
      <c r="U42" s="96"/>
      <c r="V42" s="96"/>
      <c r="W42" s="96"/>
      <c r="X42" s="96"/>
      <c r="Y42" s="96"/>
      <c r="Z42" s="96"/>
    </row>
    <row r="43" spans="1:26" ht="15.75" customHeight="1" x14ac:dyDescent="0.35">
      <c r="A43" s="68">
        <v>44309</v>
      </c>
      <c r="B43" s="96">
        <v>25.876066000000002</v>
      </c>
      <c r="C43" s="96">
        <v>2036000</v>
      </c>
      <c r="D43" s="70">
        <f t="shared" si="0"/>
        <v>1.234564810045824E-2</v>
      </c>
      <c r="E43" s="97">
        <f t="shared" si="1"/>
        <v>118.11852046751018</v>
      </c>
      <c r="F43" s="96"/>
      <c r="G43" s="96"/>
      <c r="H43" s="96"/>
      <c r="I43" s="96"/>
      <c r="J43" s="96"/>
      <c r="K43" s="96"/>
      <c r="L43" s="96"/>
      <c r="M43" s="96"/>
      <c r="N43" s="96"/>
      <c r="O43" s="96"/>
      <c r="P43" s="96"/>
      <c r="Q43" s="96"/>
      <c r="R43" s="96"/>
      <c r="S43" s="96"/>
      <c r="T43" s="96"/>
      <c r="U43" s="96"/>
      <c r="V43" s="96"/>
      <c r="W43" s="96"/>
      <c r="X43" s="96"/>
      <c r="Y43" s="96"/>
      <c r="Z43" s="96"/>
    </row>
    <row r="44" spans="1:26" ht="15.75" customHeight="1" x14ac:dyDescent="0.35">
      <c r="A44" s="68">
        <v>44308</v>
      </c>
      <c r="B44" s="96">
        <v>25.560504999999999</v>
      </c>
      <c r="C44" s="96">
        <v>1877000</v>
      </c>
      <c r="D44" s="70">
        <f t="shared" si="0"/>
        <v>-6.5159373305844204E-3</v>
      </c>
      <c r="E44" s="97">
        <f t="shared" si="1"/>
        <v>116.67805426846553</v>
      </c>
      <c r="F44" s="96"/>
      <c r="G44" s="96"/>
      <c r="H44" s="96"/>
      <c r="I44" s="96"/>
      <c r="J44" s="96"/>
      <c r="K44" s="96"/>
      <c r="L44" s="96"/>
      <c r="M44" s="96"/>
      <c r="N44" s="96"/>
      <c r="O44" s="96"/>
      <c r="P44" s="96"/>
      <c r="Q44" s="96"/>
      <c r="R44" s="96"/>
      <c r="S44" s="96"/>
      <c r="T44" s="96"/>
      <c r="U44" s="96"/>
      <c r="V44" s="96"/>
      <c r="W44" s="96"/>
      <c r="X44" s="96"/>
      <c r="Y44" s="96"/>
      <c r="Z44" s="96"/>
    </row>
    <row r="45" spans="1:26" ht="15.75" customHeight="1" x14ac:dyDescent="0.35">
      <c r="A45" s="68">
        <v>44307</v>
      </c>
      <c r="B45" s="96">
        <v>25.728148000000001</v>
      </c>
      <c r="C45" s="96">
        <v>1346400</v>
      </c>
      <c r="D45" s="70">
        <f t="shared" si="0"/>
        <v>1.7947754274491468E-2</v>
      </c>
      <c r="E45" s="97">
        <f t="shared" si="1"/>
        <v>117.44330750003229</v>
      </c>
      <c r="F45" s="96"/>
      <c r="G45" s="96"/>
      <c r="H45" s="96"/>
      <c r="I45" s="96"/>
      <c r="J45" s="96"/>
      <c r="K45" s="96"/>
      <c r="L45" s="96"/>
      <c r="M45" s="96"/>
      <c r="N45" s="96"/>
      <c r="O45" s="96"/>
      <c r="P45" s="96"/>
      <c r="Q45" s="96"/>
      <c r="R45" s="96"/>
      <c r="S45" s="96"/>
      <c r="T45" s="96"/>
      <c r="U45" s="96"/>
      <c r="V45" s="96"/>
      <c r="W45" s="96"/>
      <c r="X45" s="96"/>
      <c r="Y45" s="96"/>
      <c r="Z45" s="96"/>
    </row>
    <row r="46" spans="1:26" ht="15.75" customHeight="1" x14ac:dyDescent="0.35">
      <c r="A46" s="68">
        <v>44306</v>
      </c>
      <c r="B46" s="96">
        <v>25.274526999999999</v>
      </c>
      <c r="C46" s="96">
        <v>2303700</v>
      </c>
      <c r="D46" s="70">
        <f t="shared" si="0"/>
        <v>-1.9135044482815666E-2</v>
      </c>
      <c r="E46" s="97">
        <f t="shared" si="1"/>
        <v>115.37262792404913</v>
      </c>
      <c r="F46" s="96"/>
      <c r="G46" s="96"/>
      <c r="H46" s="96"/>
      <c r="I46" s="96"/>
      <c r="J46" s="96"/>
      <c r="K46" s="96"/>
      <c r="L46" s="96"/>
      <c r="M46" s="96"/>
      <c r="N46" s="96"/>
      <c r="O46" s="96"/>
      <c r="P46" s="96"/>
      <c r="Q46" s="96"/>
      <c r="R46" s="96"/>
      <c r="S46" s="96"/>
      <c r="T46" s="96"/>
      <c r="U46" s="96"/>
      <c r="V46" s="96"/>
      <c r="W46" s="96"/>
      <c r="X46" s="96"/>
      <c r="Y46" s="96"/>
      <c r="Z46" s="96"/>
    </row>
    <row r="47" spans="1:26" ht="15.75" customHeight="1" x14ac:dyDescent="0.35">
      <c r="A47" s="68">
        <v>44305</v>
      </c>
      <c r="B47" s="96">
        <v>25.767590999999999</v>
      </c>
      <c r="C47" s="96">
        <v>2650500</v>
      </c>
      <c r="D47" s="70">
        <f t="shared" si="0"/>
        <v>-4.9505730468157871E-3</v>
      </c>
      <c r="E47" s="97">
        <f t="shared" si="1"/>
        <v>117.62335607475768</v>
      </c>
      <c r="F47" s="96"/>
      <c r="G47" s="96"/>
      <c r="H47" s="96"/>
      <c r="I47" s="96"/>
      <c r="J47" s="96"/>
      <c r="K47" s="96"/>
      <c r="L47" s="96"/>
      <c r="M47" s="96"/>
      <c r="N47" s="96"/>
      <c r="O47" s="96"/>
      <c r="P47" s="96"/>
      <c r="Q47" s="96"/>
      <c r="R47" s="96"/>
      <c r="S47" s="96"/>
      <c r="T47" s="96"/>
      <c r="U47" s="96"/>
      <c r="V47" s="96"/>
      <c r="W47" s="96"/>
      <c r="X47" s="96"/>
      <c r="Y47" s="96"/>
      <c r="Z47" s="96"/>
    </row>
    <row r="48" spans="1:26" ht="15.75" customHeight="1" x14ac:dyDescent="0.35">
      <c r="A48" s="68">
        <v>44302</v>
      </c>
      <c r="B48" s="96">
        <v>25.895790000000002</v>
      </c>
      <c r="C48" s="96">
        <v>4792600</v>
      </c>
      <c r="D48" s="70">
        <f t="shared" si="0"/>
        <v>1.1437704139436455E-3</v>
      </c>
      <c r="E48" s="97">
        <f t="shared" si="1"/>
        <v>118.20855616682014</v>
      </c>
      <c r="F48" s="96"/>
      <c r="G48" s="96"/>
      <c r="H48" s="96"/>
      <c r="I48" s="96"/>
      <c r="J48" s="96"/>
      <c r="K48" s="96"/>
      <c r="L48" s="96"/>
      <c r="M48" s="96"/>
      <c r="N48" s="96"/>
      <c r="O48" s="96"/>
      <c r="P48" s="96"/>
      <c r="Q48" s="96"/>
      <c r="R48" s="96"/>
      <c r="S48" s="96"/>
      <c r="T48" s="96"/>
      <c r="U48" s="96"/>
      <c r="V48" s="96"/>
      <c r="W48" s="96"/>
      <c r="X48" s="96"/>
      <c r="Y48" s="96"/>
      <c r="Z48" s="96"/>
    </row>
    <row r="49" spans="1:26" ht="15.75" customHeight="1" x14ac:dyDescent="0.35">
      <c r="A49" s="68">
        <v>44301</v>
      </c>
      <c r="B49" s="96">
        <v>25.866205000000001</v>
      </c>
      <c r="C49" s="96">
        <v>4118300</v>
      </c>
      <c r="D49" s="70">
        <f t="shared" si="0"/>
        <v>1.8640789683336934E-2</v>
      </c>
      <c r="E49" s="97">
        <f t="shared" si="1"/>
        <v>118.07350718263409</v>
      </c>
      <c r="F49" s="96"/>
      <c r="G49" s="96"/>
      <c r="H49" s="96"/>
      <c r="I49" s="96"/>
      <c r="J49" s="96"/>
      <c r="K49" s="96"/>
      <c r="L49" s="96"/>
      <c r="M49" s="96"/>
      <c r="N49" s="96"/>
      <c r="O49" s="96"/>
      <c r="P49" s="96"/>
      <c r="Q49" s="96"/>
      <c r="R49" s="96"/>
      <c r="S49" s="96"/>
      <c r="T49" s="96"/>
      <c r="U49" s="96"/>
      <c r="V49" s="96"/>
      <c r="W49" s="96"/>
      <c r="X49" s="96"/>
      <c r="Y49" s="96"/>
      <c r="Z49" s="96"/>
    </row>
    <row r="50" spans="1:26" ht="15.75" customHeight="1" x14ac:dyDescent="0.35">
      <c r="A50" s="68">
        <v>44300</v>
      </c>
      <c r="B50" s="96">
        <v>25.392862000000001</v>
      </c>
      <c r="C50" s="96">
        <v>1471600</v>
      </c>
      <c r="D50" s="70">
        <f t="shared" si="0"/>
        <v>7.8277441447500706E-3</v>
      </c>
      <c r="E50" s="97">
        <f t="shared" si="1"/>
        <v>115.91280103689878</v>
      </c>
      <c r="F50" s="96"/>
      <c r="G50" s="96"/>
      <c r="H50" s="96"/>
      <c r="I50" s="96"/>
      <c r="J50" s="96"/>
      <c r="K50" s="96"/>
      <c r="L50" s="96"/>
      <c r="M50" s="96"/>
      <c r="N50" s="96"/>
      <c r="O50" s="96"/>
      <c r="P50" s="96"/>
      <c r="Q50" s="96"/>
      <c r="R50" s="96"/>
      <c r="S50" s="96"/>
      <c r="T50" s="96"/>
      <c r="U50" s="96"/>
      <c r="V50" s="96"/>
      <c r="W50" s="96"/>
      <c r="X50" s="96"/>
      <c r="Y50" s="96"/>
      <c r="Z50" s="96"/>
    </row>
    <row r="51" spans="1:26" ht="15.75" customHeight="1" x14ac:dyDescent="0.35">
      <c r="A51" s="68">
        <v>44299</v>
      </c>
      <c r="B51" s="96">
        <v>25.195637000000001</v>
      </c>
      <c r="C51" s="96">
        <v>1398300</v>
      </c>
      <c r="D51" s="70">
        <f t="shared" si="0"/>
        <v>4.3239247229320821E-3</v>
      </c>
      <c r="E51" s="97">
        <f t="shared" si="1"/>
        <v>115.01251251548273</v>
      </c>
      <c r="F51" s="96"/>
      <c r="G51" s="96"/>
      <c r="H51" s="96"/>
      <c r="I51" s="96"/>
      <c r="J51" s="96"/>
      <c r="K51" s="96"/>
      <c r="L51" s="96"/>
      <c r="M51" s="96"/>
      <c r="N51" s="96"/>
      <c r="O51" s="96"/>
      <c r="P51" s="96"/>
      <c r="Q51" s="96"/>
      <c r="R51" s="96"/>
      <c r="S51" s="96"/>
      <c r="T51" s="96"/>
      <c r="U51" s="96"/>
      <c r="V51" s="96"/>
      <c r="W51" s="96"/>
      <c r="X51" s="96"/>
      <c r="Y51" s="96"/>
      <c r="Z51" s="96"/>
    </row>
    <row r="52" spans="1:26" ht="15.75" customHeight="1" x14ac:dyDescent="0.35">
      <c r="A52" s="68">
        <v>44298</v>
      </c>
      <c r="B52" s="96">
        <v>25.087161999999999</v>
      </c>
      <c r="C52" s="96">
        <v>947900</v>
      </c>
      <c r="D52" s="70">
        <f t="shared" si="0"/>
        <v>-3.1348577730938576E-3</v>
      </c>
      <c r="E52" s="97">
        <f t="shared" si="1"/>
        <v>114.51734812273023</v>
      </c>
      <c r="F52" s="96"/>
      <c r="G52" s="96"/>
      <c r="H52" s="96"/>
      <c r="I52" s="96"/>
      <c r="J52" s="96"/>
      <c r="K52" s="96"/>
      <c r="L52" s="96"/>
      <c r="M52" s="96"/>
      <c r="N52" s="96"/>
      <c r="O52" s="96"/>
      <c r="P52" s="96"/>
      <c r="Q52" s="96"/>
      <c r="R52" s="96"/>
      <c r="S52" s="96"/>
      <c r="T52" s="96"/>
      <c r="U52" s="96"/>
      <c r="V52" s="96"/>
      <c r="W52" s="96"/>
      <c r="X52" s="96"/>
      <c r="Y52" s="96"/>
      <c r="Z52" s="96"/>
    </row>
    <row r="53" spans="1:26" ht="15.75" customHeight="1" x14ac:dyDescent="0.35">
      <c r="A53" s="68">
        <v>44295</v>
      </c>
      <c r="B53" s="96">
        <v>25.166053999999999</v>
      </c>
      <c r="C53" s="96">
        <v>1473400</v>
      </c>
      <c r="D53" s="70">
        <f t="shared" si="0"/>
        <v>1.5698895768183618E-3</v>
      </c>
      <c r="E53" s="97">
        <f t="shared" si="1"/>
        <v>114.87747266085448</v>
      </c>
      <c r="F53" s="96"/>
      <c r="G53" s="96"/>
      <c r="H53" s="96"/>
      <c r="I53" s="96"/>
      <c r="J53" s="96"/>
      <c r="K53" s="96"/>
      <c r="L53" s="96"/>
      <c r="M53" s="96"/>
      <c r="N53" s="96"/>
      <c r="O53" s="96"/>
      <c r="P53" s="96"/>
      <c r="Q53" s="96"/>
      <c r="R53" s="96"/>
      <c r="S53" s="96"/>
      <c r="T53" s="96"/>
      <c r="U53" s="96"/>
      <c r="V53" s="96"/>
      <c r="W53" s="96"/>
      <c r="X53" s="96"/>
      <c r="Y53" s="96"/>
      <c r="Z53" s="96"/>
    </row>
    <row r="54" spans="1:26" ht="15.75" customHeight="1" x14ac:dyDescent="0.35">
      <c r="A54" s="68">
        <v>44294</v>
      </c>
      <c r="B54" s="96">
        <v>25.126608000000001</v>
      </c>
      <c r="C54" s="96">
        <v>2231900</v>
      </c>
      <c r="D54" s="70">
        <f t="shared" si="0"/>
        <v>6.7167448650216066E-3</v>
      </c>
      <c r="E54" s="97">
        <f t="shared" si="1"/>
        <v>114.69741039179235</v>
      </c>
      <c r="F54" s="96"/>
      <c r="G54" s="96"/>
      <c r="H54" s="96"/>
      <c r="I54" s="96"/>
      <c r="J54" s="96"/>
      <c r="K54" s="96"/>
      <c r="L54" s="96"/>
      <c r="M54" s="96"/>
      <c r="N54" s="96"/>
      <c r="O54" s="96"/>
      <c r="P54" s="96"/>
      <c r="Q54" s="96"/>
      <c r="R54" s="96"/>
      <c r="S54" s="96"/>
      <c r="T54" s="96"/>
      <c r="U54" s="96"/>
      <c r="V54" s="96"/>
      <c r="W54" s="96"/>
      <c r="X54" s="96"/>
      <c r="Y54" s="96"/>
      <c r="Z54" s="96"/>
    </row>
    <row r="55" spans="1:26" ht="15.75" customHeight="1" x14ac:dyDescent="0.35">
      <c r="A55" s="68">
        <v>44293</v>
      </c>
      <c r="B55" s="96">
        <v>24.958964999999999</v>
      </c>
      <c r="C55" s="96">
        <v>1696100</v>
      </c>
      <c r="D55" s="70">
        <f t="shared" si="0"/>
        <v>2.7733699275080959E-3</v>
      </c>
      <c r="E55" s="97">
        <f t="shared" si="1"/>
        <v>113.93215716022557</v>
      </c>
      <c r="F55" s="96"/>
      <c r="G55" s="96"/>
      <c r="H55" s="96"/>
      <c r="I55" s="96"/>
      <c r="J55" s="96"/>
      <c r="K55" s="96"/>
      <c r="L55" s="96"/>
      <c r="M55" s="96"/>
      <c r="N55" s="96"/>
      <c r="O55" s="96"/>
      <c r="P55" s="96"/>
      <c r="Q55" s="96"/>
      <c r="R55" s="96"/>
      <c r="S55" s="96"/>
      <c r="T55" s="96"/>
      <c r="U55" s="96"/>
      <c r="V55" s="96"/>
      <c r="W55" s="96"/>
      <c r="X55" s="96"/>
      <c r="Y55" s="96"/>
      <c r="Z55" s="96"/>
    </row>
    <row r="56" spans="1:26" ht="15.75" customHeight="1" x14ac:dyDescent="0.35">
      <c r="A56" s="68">
        <v>44292</v>
      </c>
      <c r="B56" s="96">
        <v>24.889935999999999</v>
      </c>
      <c r="C56" s="96">
        <v>2391600</v>
      </c>
      <c r="D56" s="70">
        <f t="shared" si="0"/>
        <v>-9.8077816737108803E-3</v>
      </c>
      <c r="E56" s="97">
        <f t="shared" si="1"/>
        <v>113.61705503653521</v>
      </c>
      <c r="F56" s="96"/>
      <c r="G56" s="96"/>
      <c r="H56" s="96"/>
      <c r="I56" s="96"/>
      <c r="J56" s="96"/>
      <c r="K56" s="96"/>
      <c r="L56" s="96"/>
      <c r="M56" s="96"/>
      <c r="N56" s="96"/>
      <c r="O56" s="96"/>
      <c r="P56" s="96"/>
      <c r="Q56" s="96"/>
      <c r="R56" s="96"/>
      <c r="S56" s="96"/>
      <c r="T56" s="96"/>
      <c r="U56" s="96"/>
      <c r="V56" s="96"/>
      <c r="W56" s="96"/>
      <c r="X56" s="96"/>
      <c r="Y56" s="96"/>
      <c r="Z56" s="96"/>
    </row>
    <row r="57" spans="1:26" ht="15.75" customHeight="1" x14ac:dyDescent="0.35">
      <c r="A57" s="68">
        <v>44291</v>
      </c>
      <c r="B57" s="96">
        <v>25.136469000000002</v>
      </c>
      <c r="C57" s="96">
        <v>2295600</v>
      </c>
      <c r="D57" s="70">
        <f t="shared" si="0"/>
        <v>1.4325506703357638E-2</v>
      </c>
      <c r="E57" s="97">
        <f t="shared" si="1"/>
        <v>114.74242367666841</v>
      </c>
      <c r="F57" s="96"/>
      <c r="G57" s="96"/>
      <c r="H57" s="96"/>
      <c r="I57" s="96"/>
      <c r="J57" s="96"/>
      <c r="K57" s="96"/>
      <c r="L57" s="96"/>
      <c r="M57" s="96"/>
      <c r="N57" s="96"/>
      <c r="O57" s="96"/>
      <c r="P57" s="96"/>
      <c r="Q57" s="96"/>
      <c r="R57" s="96"/>
      <c r="S57" s="96"/>
      <c r="T57" s="96"/>
      <c r="U57" s="96"/>
      <c r="V57" s="96"/>
      <c r="W57" s="96"/>
      <c r="X57" s="96"/>
      <c r="Y57" s="96"/>
      <c r="Z57" s="96"/>
    </row>
    <row r="58" spans="1:26" ht="15.75" customHeight="1" x14ac:dyDescent="0.35">
      <c r="A58" s="68">
        <v>44287</v>
      </c>
      <c r="B58" s="96">
        <v>24.781462000000001</v>
      </c>
      <c r="C58" s="96">
        <v>4335800</v>
      </c>
      <c r="D58" s="70">
        <f t="shared" si="0"/>
        <v>1.3715190979956216E-2</v>
      </c>
      <c r="E58" s="97">
        <f t="shared" si="1"/>
        <v>113.12189520856164</v>
      </c>
      <c r="F58" s="96"/>
      <c r="G58" s="96"/>
      <c r="H58" s="96"/>
      <c r="I58" s="96"/>
      <c r="J58" s="96"/>
      <c r="K58" s="96"/>
      <c r="L58" s="96"/>
      <c r="M58" s="96"/>
      <c r="N58" s="96"/>
      <c r="O58" s="96"/>
      <c r="P58" s="96"/>
      <c r="Q58" s="96"/>
      <c r="R58" s="96"/>
      <c r="S58" s="96"/>
      <c r="T58" s="96"/>
      <c r="U58" s="96"/>
      <c r="V58" s="96"/>
      <c r="W58" s="96"/>
      <c r="X58" s="96"/>
      <c r="Y58" s="96"/>
      <c r="Z58" s="96"/>
    </row>
    <row r="59" spans="1:26" ht="15.75" customHeight="1" x14ac:dyDescent="0.35">
      <c r="A59" s="68">
        <v>44286</v>
      </c>
      <c r="B59" s="96">
        <v>24.446178</v>
      </c>
      <c r="C59" s="96">
        <v>2750500</v>
      </c>
      <c r="D59" s="70">
        <f t="shared" si="0"/>
        <v>2.4262507960692847E-3</v>
      </c>
      <c r="E59" s="97">
        <f t="shared" si="1"/>
        <v>111.59139787498593</v>
      </c>
      <c r="F59" s="96"/>
      <c r="G59" s="96"/>
      <c r="H59" s="96"/>
      <c r="I59" s="96"/>
      <c r="J59" s="96"/>
      <c r="K59" s="96"/>
      <c r="L59" s="96"/>
      <c r="M59" s="96"/>
      <c r="N59" s="96"/>
      <c r="O59" s="96"/>
      <c r="P59" s="96"/>
      <c r="Q59" s="96"/>
      <c r="R59" s="96"/>
      <c r="S59" s="96"/>
      <c r="T59" s="96"/>
      <c r="U59" s="96"/>
      <c r="V59" s="96"/>
      <c r="W59" s="96"/>
      <c r="X59" s="96"/>
      <c r="Y59" s="96"/>
      <c r="Z59" s="96"/>
    </row>
    <row r="60" spans="1:26" ht="15.75" customHeight="1" x14ac:dyDescent="0.35">
      <c r="A60" s="68">
        <v>44285</v>
      </c>
      <c r="B60" s="96">
        <v>24.387008999999999</v>
      </c>
      <c r="C60" s="96">
        <v>1840000</v>
      </c>
      <c r="D60" s="70">
        <f t="shared" si="0"/>
        <v>-8.4202318954830213E-3</v>
      </c>
      <c r="E60" s="97">
        <f t="shared" si="1"/>
        <v>111.32130447139274</v>
      </c>
      <c r="F60" s="96"/>
      <c r="G60" s="96"/>
      <c r="H60" s="96"/>
      <c r="I60" s="96"/>
      <c r="J60" s="96"/>
      <c r="K60" s="96"/>
      <c r="L60" s="96"/>
      <c r="M60" s="96"/>
      <c r="N60" s="96"/>
      <c r="O60" s="96"/>
      <c r="P60" s="96"/>
      <c r="Q60" s="96"/>
      <c r="R60" s="96"/>
      <c r="S60" s="96"/>
      <c r="T60" s="96"/>
      <c r="U60" s="96"/>
      <c r="V60" s="96"/>
      <c r="W60" s="96"/>
      <c r="X60" s="96"/>
      <c r="Y60" s="96"/>
      <c r="Z60" s="96"/>
    </row>
    <row r="61" spans="1:26" ht="15.75" customHeight="1" x14ac:dyDescent="0.35">
      <c r="A61" s="68">
        <v>44284</v>
      </c>
      <c r="B61" s="96">
        <v>24.594097000000001</v>
      </c>
      <c r="C61" s="96">
        <v>1964900</v>
      </c>
      <c r="D61" s="70">
        <f t="shared" si="0"/>
        <v>-4.3911625389585485E-3</v>
      </c>
      <c r="E61" s="97">
        <f t="shared" si="1"/>
        <v>112.26661540724272</v>
      </c>
      <c r="F61" s="96"/>
      <c r="G61" s="96"/>
      <c r="H61" s="96"/>
      <c r="I61" s="96"/>
      <c r="J61" s="96"/>
      <c r="K61" s="96"/>
      <c r="L61" s="96"/>
      <c r="M61" s="96"/>
      <c r="N61" s="96"/>
      <c r="O61" s="96"/>
      <c r="P61" s="96"/>
      <c r="Q61" s="96"/>
      <c r="R61" s="96"/>
      <c r="S61" s="96"/>
      <c r="T61" s="96"/>
      <c r="U61" s="96"/>
      <c r="V61" s="96"/>
      <c r="W61" s="96"/>
      <c r="X61" s="96"/>
      <c r="Y61" s="96"/>
      <c r="Z61" s="96"/>
    </row>
    <row r="62" spans="1:26" ht="15.75" customHeight="1" x14ac:dyDescent="0.35">
      <c r="A62" s="68">
        <v>44281</v>
      </c>
      <c r="B62" s="96">
        <v>24.702570000000001</v>
      </c>
      <c r="C62" s="96">
        <v>1597200</v>
      </c>
      <c r="D62" s="70">
        <f t="shared" si="0"/>
        <v>1.7052382423787149E-2</v>
      </c>
      <c r="E62" s="97">
        <f t="shared" si="1"/>
        <v>112.76177067043739</v>
      </c>
      <c r="F62" s="96"/>
      <c r="G62" s="96"/>
      <c r="H62" s="96"/>
      <c r="I62" s="96"/>
      <c r="J62" s="96"/>
      <c r="K62" s="96"/>
      <c r="L62" s="96"/>
      <c r="M62" s="96"/>
      <c r="N62" s="96"/>
      <c r="O62" s="96"/>
      <c r="P62" s="96"/>
      <c r="Q62" s="96"/>
      <c r="R62" s="96"/>
      <c r="S62" s="96"/>
      <c r="T62" s="96"/>
      <c r="U62" s="96"/>
      <c r="V62" s="96"/>
      <c r="W62" s="96"/>
      <c r="X62" s="96"/>
      <c r="Y62" s="96"/>
      <c r="Z62" s="96"/>
    </row>
    <row r="63" spans="1:26" ht="15.75" customHeight="1" x14ac:dyDescent="0.35">
      <c r="A63" s="68">
        <v>44280</v>
      </c>
      <c r="B63" s="96">
        <v>24.288395000000001</v>
      </c>
      <c r="C63" s="96">
        <v>3842400</v>
      </c>
      <c r="D63" s="70">
        <f t="shared" si="0"/>
        <v>3.667367696205126E-3</v>
      </c>
      <c r="E63" s="97">
        <f t="shared" si="1"/>
        <v>110.87115336351636</v>
      </c>
      <c r="F63" s="96"/>
      <c r="G63" s="96"/>
      <c r="H63" s="96"/>
      <c r="I63" s="96"/>
      <c r="J63" s="96"/>
      <c r="K63" s="96"/>
      <c r="L63" s="96"/>
      <c r="M63" s="96"/>
      <c r="N63" s="96"/>
      <c r="O63" s="96"/>
      <c r="P63" s="96"/>
      <c r="Q63" s="96"/>
      <c r="R63" s="96"/>
      <c r="S63" s="96"/>
      <c r="T63" s="96"/>
      <c r="U63" s="96"/>
      <c r="V63" s="96"/>
      <c r="W63" s="96"/>
      <c r="X63" s="96"/>
      <c r="Y63" s="96"/>
      <c r="Z63" s="96"/>
    </row>
    <row r="64" spans="1:26" ht="15.75" customHeight="1" x14ac:dyDescent="0.35">
      <c r="A64" s="68">
        <v>44279</v>
      </c>
      <c r="B64" s="96">
        <v>24.199646000000001</v>
      </c>
      <c r="C64" s="96">
        <v>2912300</v>
      </c>
      <c r="D64" s="70">
        <f t="shared" si="0"/>
        <v>-4.072367444108993E-4</v>
      </c>
      <c r="E64" s="97">
        <f t="shared" si="1"/>
        <v>110.46603379963169</v>
      </c>
      <c r="F64" s="96"/>
      <c r="G64" s="96"/>
      <c r="H64" s="96"/>
      <c r="I64" s="96"/>
      <c r="J64" s="96"/>
      <c r="K64" s="96"/>
      <c r="L64" s="96"/>
      <c r="M64" s="96"/>
      <c r="N64" s="96"/>
      <c r="O64" s="96"/>
      <c r="P64" s="96"/>
      <c r="Q64" s="96"/>
      <c r="R64" s="96"/>
      <c r="S64" s="96"/>
      <c r="T64" s="96"/>
      <c r="U64" s="96"/>
      <c r="V64" s="96"/>
      <c r="W64" s="96"/>
      <c r="X64" s="96"/>
      <c r="Y64" s="96"/>
      <c r="Z64" s="96"/>
    </row>
    <row r="65" spans="1:26" ht="15.75" customHeight="1" x14ac:dyDescent="0.35">
      <c r="A65" s="68">
        <v>44278</v>
      </c>
      <c r="B65" s="96">
        <v>24.209505</v>
      </c>
      <c r="C65" s="96">
        <v>5782500</v>
      </c>
      <c r="D65" s="70">
        <f t="shared" si="0"/>
        <v>-1.2469892667029137E-2</v>
      </c>
      <c r="E65" s="97">
        <f t="shared" si="1"/>
        <v>110.51103795494993</v>
      </c>
      <c r="F65" s="96"/>
      <c r="G65" s="96"/>
      <c r="H65" s="96"/>
      <c r="I65" s="96"/>
      <c r="J65" s="96"/>
      <c r="K65" s="96"/>
      <c r="L65" s="96"/>
      <c r="M65" s="96"/>
      <c r="N65" s="96"/>
      <c r="O65" s="96"/>
      <c r="P65" s="96"/>
      <c r="Q65" s="96"/>
      <c r="R65" s="96"/>
      <c r="S65" s="96"/>
      <c r="T65" s="96"/>
      <c r="U65" s="96"/>
      <c r="V65" s="96"/>
      <c r="W65" s="96"/>
      <c r="X65" s="96"/>
      <c r="Y65" s="96"/>
      <c r="Z65" s="96"/>
    </row>
    <row r="66" spans="1:26" ht="15.75" customHeight="1" x14ac:dyDescent="0.35">
      <c r="A66" s="68">
        <v>44277</v>
      </c>
      <c r="B66" s="96">
        <v>24.515207</v>
      </c>
      <c r="C66" s="96">
        <v>7752700</v>
      </c>
      <c r="D66" s="70">
        <f t="shared" ref="D66:D129" si="2">B66/B67-1</f>
        <v>7.2933338329697062E-3</v>
      </c>
      <c r="E66" s="97">
        <f t="shared" ref="E66:E129" si="3">E67*(1+D66)</f>
        <v>111.90649999867631</v>
      </c>
      <c r="F66" s="96"/>
      <c r="G66" s="96"/>
      <c r="H66" s="96"/>
      <c r="I66" s="96"/>
      <c r="J66" s="96"/>
      <c r="K66" s="96"/>
      <c r="L66" s="96"/>
      <c r="M66" s="96"/>
      <c r="N66" s="96"/>
      <c r="O66" s="96"/>
      <c r="P66" s="96"/>
      <c r="Q66" s="96"/>
      <c r="R66" s="96"/>
      <c r="S66" s="96"/>
      <c r="T66" s="96"/>
      <c r="U66" s="96"/>
      <c r="V66" s="96"/>
      <c r="W66" s="96"/>
      <c r="X66" s="96"/>
      <c r="Y66" s="96"/>
      <c r="Z66" s="96"/>
    </row>
    <row r="67" spans="1:26" ht="15.75" customHeight="1" x14ac:dyDescent="0.35">
      <c r="A67" s="68">
        <v>44274</v>
      </c>
      <c r="B67" s="96">
        <v>24.337703999999999</v>
      </c>
      <c r="C67" s="96">
        <v>2258100</v>
      </c>
      <c r="D67" s="70">
        <f t="shared" si="2"/>
        <v>-4.4372580449999477E-3</v>
      </c>
      <c r="E67" s="97">
        <f t="shared" si="3"/>
        <v>111.09623804701238</v>
      </c>
      <c r="F67" s="96"/>
      <c r="G67" s="96"/>
      <c r="H67" s="96"/>
      <c r="I67" s="96"/>
      <c r="J67" s="96"/>
      <c r="K67" s="96"/>
      <c r="L67" s="96"/>
      <c r="M67" s="96"/>
      <c r="N67" s="96"/>
      <c r="O67" s="96"/>
      <c r="P67" s="96"/>
      <c r="Q67" s="96"/>
      <c r="R67" s="96"/>
      <c r="S67" s="96"/>
      <c r="T67" s="96"/>
      <c r="U67" s="96"/>
      <c r="V67" s="96"/>
      <c r="W67" s="96"/>
      <c r="X67" s="96"/>
      <c r="Y67" s="96"/>
      <c r="Z67" s="96"/>
    </row>
    <row r="68" spans="1:26" ht="15.75" customHeight="1" x14ac:dyDescent="0.35">
      <c r="A68" s="68">
        <v>44273</v>
      </c>
      <c r="B68" s="96">
        <v>24.446178</v>
      </c>
      <c r="C68" s="96">
        <v>4100700</v>
      </c>
      <c r="D68" s="70">
        <f t="shared" si="2"/>
        <v>-1.7439497969338857E-2</v>
      </c>
      <c r="E68" s="97">
        <f t="shared" si="3"/>
        <v>111.59139787498594</v>
      </c>
      <c r="F68" s="96"/>
      <c r="G68" s="96"/>
      <c r="H68" s="96"/>
      <c r="I68" s="96"/>
      <c r="J68" s="96"/>
      <c r="K68" s="96"/>
      <c r="L68" s="96"/>
      <c r="M68" s="96"/>
      <c r="N68" s="96"/>
      <c r="O68" s="96"/>
      <c r="P68" s="96"/>
      <c r="Q68" s="96"/>
      <c r="R68" s="96"/>
      <c r="S68" s="96"/>
      <c r="T68" s="96"/>
      <c r="U68" s="96"/>
      <c r="V68" s="96"/>
      <c r="W68" s="96"/>
      <c r="X68" s="96"/>
      <c r="Y68" s="96"/>
      <c r="Z68" s="96"/>
    </row>
    <row r="69" spans="1:26" ht="15.75" customHeight="1" x14ac:dyDescent="0.35">
      <c r="A69" s="68">
        <v>44272</v>
      </c>
      <c r="B69" s="96">
        <v>24.880074</v>
      </c>
      <c r="C69" s="96">
        <v>4084000</v>
      </c>
      <c r="D69" s="70">
        <f t="shared" si="2"/>
        <v>1.9856412823944236E-3</v>
      </c>
      <c r="E69" s="97">
        <f t="shared" si="3"/>
        <v>113.57203718688022</v>
      </c>
      <c r="F69" s="96"/>
      <c r="G69" s="96"/>
      <c r="H69" s="96"/>
      <c r="I69" s="96"/>
      <c r="J69" s="96"/>
      <c r="K69" s="96"/>
      <c r="L69" s="96"/>
      <c r="M69" s="96"/>
      <c r="N69" s="96"/>
      <c r="O69" s="96"/>
      <c r="P69" s="96"/>
      <c r="Q69" s="96"/>
      <c r="R69" s="96"/>
      <c r="S69" s="96"/>
      <c r="T69" s="96"/>
      <c r="U69" s="96"/>
      <c r="V69" s="96"/>
      <c r="W69" s="96"/>
      <c r="X69" s="96"/>
      <c r="Y69" s="96"/>
      <c r="Z69" s="96"/>
    </row>
    <row r="70" spans="1:26" ht="15.75" customHeight="1" x14ac:dyDescent="0.35">
      <c r="A70" s="68">
        <v>44271</v>
      </c>
      <c r="B70" s="96">
        <v>24.830769</v>
      </c>
      <c r="C70" s="96">
        <v>2969500</v>
      </c>
      <c r="D70" s="70">
        <f t="shared" si="2"/>
        <v>-1.5859936543366482E-3</v>
      </c>
      <c r="E70" s="97">
        <f t="shared" si="3"/>
        <v>113.34697076249985</v>
      </c>
      <c r="F70" s="96"/>
      <c r="G70" s="96"/>
      <c r="H70" s="96"/>
      <c r="I70" s="96"/>
      <c r="J70" s="96"/>
      <c r="K70" s="96"/>
      <c r="L70" s="96"/>
      <c r="M70" s="96"/>
      <c r="N70" s="96"/>
      <c r="O70" s="96"/>
      <c r="P70" s="96"/>
      <c r="Q70" s="96"/>
      <c r="R70" s="96"/>
      <c r="S70" s="96"/>
      <c r="T70" s="96"/>
      <c r="U70" s="96"/>
      <c r="V70" s="96"/>
      <c r="W70" s="96"/>
      <c r="X70" s="96"/>
      <c r="Y70" s="96"/>
      <c r="Z70" s="96"/>
    </row>
    <row r="71" spans="1:26" ht="15.75" customHeight="1" x14ac:dyDescent="0.35">
      <c r="A71" s="68">
        <v>44270</v>
      </c>
      <c r="B71" s="96">
        <v>24.870213</v>
      </c>
      <c r="C71" s="96">
        <v>2276200</v>
      </c>
      <c r="D71" s="70">
        <f t="shared" si="2"/>
        <v>3.1821617587735052E-3</v>
      </c>
      <c r="E71" s="97">
        <f t="shared" si="3"/>
        <v>113.52702390200416</v>
      </c>
      <c r="F71" s="96"/>
      <c r="G71" s="96"/>
      <c r="H71" s="96"/>
      <c r="I71" s="96"/>
      <c r="J71" s="96"/>
      <c r="K71" s="96"/>
      <c r="L71" s="96"/>
      <c r="M71" s="96"/>
      <c r="N71" s="96"/>
      <c r="O71" s="96"/>
      <c r="P71" s="96"/>
      <c r="Q71" s="96"/>
      <c r="R71" s="96"/>
      <c r="S71" s="96"/>
      <c r="T71" s="96"/>
      <c r="U71" s="96"/>
      <c r="V71" s="96"/>
      <c r="W71" s="96"/>
      <c r="X71" s="96"/>
      <c r="Y71" s="96"/>
      <c r="Z71" s="96"/>
    </row>
    <row r="72" spans="1:26" ht="15.75" customHeight="1" x14ac:dyDescent="0.35">
      <c r="A72" s="68">
        <v>44267</v>
      </c>
      <c r="B72" s="96">
        <v>24.791322999999998</v>
      </c>
      <c r="C72" s="96">
        <v>2680800</v>
      </c>
      <c r="D72" s="70">
        <f t="shared" si="2"/>
        <v>-1.984933554422863E-3</v>
      </c>
      <c r="E72" s="97">
        <f t="shared" si="3"/>
        <v>113.16690849343772</v>
      </c>
      <c r="F72" s="96"/>
      <c r="G72" s="96"/>
      <c r="H72" s="96"/>
      <c r="I72" s="96"/>
      <c r="J72" s="96"/>
      <c r="K72" s="96"/>
      <c r="L72" s="96"/>
      <c r="M72" s="96"/>
      <c r="N72" s="96"/>
      <c r="O72" s="96"/>
      <c r="P72" s="96"/>
      <c r="Q72" s="96"/>
      <c r="R72" s="96"/>
      <c r="S72" s="96"/>
      <c r="T72" s="96"/>
      <c r="U72" s="96"/>
      <c r="V72" s="96"/>
      <c r="W72" s="96"/>
      <c r="X72" s="96"/>
      <c r="Y72" s="96"/>
      <c r="Z72" s="96"/>
    </row>
    <row r="73" spans="1:26" ht="15.75" customHeight="1" x14ac:dyDescent="0.35">
      <c r="A73" s="68">
        <v>44266</v>
      </c>
      <c r="B73" s="96">
        <v>24.840630000000001</v>
      </c>
      <c r="C73" s="96">
        <v>3102100</v>
      </c>
      <c r="D73" s="70">
        <f t="shared" si="2"/>
        <v>7.6000075446396309E-3</v>
      </c>
      <c r="E73" s="97">
        <f t="shared" si="3"/>
        <v>113.39198404737594</v>
      </c>
      <c r="F73" s="96"/>
      <c r="G73" s="96"/>
      <c r="H73" s="96"/>
      <c r="I73" s="96"/>
      <c r="J73" s="96"/>
      <c r="K73" s="96"/>
      <c r="L73" s="96"/>
      <c r="M73" s="96"/>
      <c r="N73" s="96"/>
      <c r="O73" s="96"/>
      <c r="P73" s="96"/>
      <c r="Q73" s="96"/>
      <c r="R73" s="96"/>
      <c r="S73" s="96"/>
      <c r="T73" s="96"/>
      <c r="U73" s="96"/>
      <c r="V73" s="96"/>
      <c r="W73" s="96"/>
      <c r="X73" s="96"/>
      <c r="Y73" s="96"/>
      <c r="Z73" s="96"/>
    </row>
    <row r="74" spans="1:26" ht="15.75" customHeight="1" x14ac:dyDescent="0.35">
      <c r="A74" s="68">
        <v>44265</v>
      </c>
      <c r="B74" s="96">
        <v>24.653265000000001</v>
      </c>
      <c r="C74" s="96">
        <v>3973000</v>
      </c>
      <c r="D74" s="70">
        <f t="shared" si="2"/>
        <v>-7.9365430672357906E-3</v>
      </c>
      <c r="E74" s="97">
        <f t="shared" si="3"/>
        <v>112.53670424605703</v>
      </c>
      <c r="F74" s="96"/>
      <c r="G74" s="96"/>
      <c r="H74" s="96"/>
      <c r="I74" s="96"/>
      <c r="J74" s="96"/>
      <c r="K74" s="96"/>
      <c r="L74" s="96"/>
      <c r="M74" s="96"/>
      <c r="N74" s="96"/>
      <c r="O74" s="96"/>
      <c r="P74" s="96"/>
      <c r="Q74" s="96"/>
      <c r="R74" s="96"/>
      <c r="S74" s="96"/>
      <c r="T74" s="96"/>
      <c r="U74" s="96"/>
      <c r="V74" s="96"/>
      <c r="W74" s="96"/>
      <c r="X74" s="96"/>
      <c r="Y74" s="96"/>
      <c r="Z74" s="96"/>
    </row>
    <row r="75" spans="1:26" ht="15.75" customHeight="1" x14ac:dyDescent="0.35">
      <c r="A75" s="68">
        <v>44264</v>
      </c>
      <c r="B75" s="96">
        <v>24.850491999999999</v>
      </c>
      <c r="C75" s="96">
        <v>3489500</v>
      </c>
      <c r="D75" s="70">
        <f t="shared" si="2"/>
        <v>1.083035486642725E-2</v>
      </c>
      <c r="E75" s="97">
        <f t="shared" si="3"/>
        <v>113.43700189703092</v>
      </c>
      <c r="F75" s="96"/>
      <c r="G75" s="96"/>
      <c r="H75" s="96"/>
      <c r="I75" s="96"/>
      <c r="J75" s="96"/>
      <c r="K75" s="96"/>
      <c r="L75" s="96"/>
      <c r="M75" s="96"/>
      <c r="N75" s="96"/>
      <c r="O75" s="96"/>
      <c r="P75" s="96"/>
      <c r="Q75" s="96"/>
      <c r="R75" s="96"/>
      <c r="S75" s="96"/>
      <c r="T75" s="96"/>
      <c r="U75" s="96"/>
      <c r="V75" s="96"/>
      <c r="W75" s="96"/>
      <c r="X75" s="96"/>
      <c r="Y75" s="96"/>
      <c r="Z75" s="96"/>
    </row>
    <row r="76" spans="1:26" ht="15.75" customHeight="1" x14ac:dyDescent="0.35">
      <c r="A76" s="68">
        <v>44263</v>
      </c>
      <c r="B76" s="96">
        <v>24.584236000000001</v>
      </c>
      <c r="C76" s="96">
        <v>5296600</v>
      </c>
      <c r="D76" s="70">
        <f t="shared" si="2"/>
        <v>-8.74748560391303E-3</v>
      </c>
      <c r="E76" s="97">
        <f t="shared" si="3"/>
        <v>112.22160212236669</v>
      </c>
      <c r="F76" s="96"/>
      <c r="G76" s="96"/>
      <c r="H76" s="96"/>
      <c r="I76" s="96"/>
      <c r="J76" s="96"/>
      <c r="K76" s="96"/>
      <c r="L76" s="96"/>
      <c r="M76" s="96"/>
      <c r="N76" s="96"/>
      <c r="O76" s="96"/>
      <c r="P76" s="96"/>
      <c r="Q76" s="96"/>
      <c r="R76" s="96"/>
      <c r="S76" s="96"/>
      <c r="T76" s="96"/>
      <c r="U76" s="96"/>
      <c r="V76" s="96"/>
      <c r="W76" s="96"/>
      <c r="X76" s="96"/>
      <c r="Y76" s="96"/>
      <c r="Z76" s="96"/>
    </row>
    <row r="77" spans="1:26" ht="15.75" customHeight="1" x14ac:dyDescent="0.35">
      <c r="A77" s="68">
        <v>44260</v>
      </c>
      <c r="B77" s="96">
        <v>24.801183999999999</v>
      </c>
      <c r="C77" s="96">
        <v>5102100</v>
      </c>
      <c r="D77" s="70">
        <f t="shared" si="2"/>
        <v>5.9999760680784497E-3</v>
      </c>
      <c r="E77" s="97">
        <f t="shared" si="3"/>
        <v>113.21192177831382</v>
      </c>
      <c r="F77" s="96"/>
      <c r="G77" s="96"/>
      <c r="H77" s="96"/>
      <c r="I77" s="96"/>
      <c r="J77" s="96"/>
      <c r="K77" s="96"/>
      <c r="L77" s="96"/>
      <c r="M77" s="96"/>
      <c r="N77" s="96"/>
      <c r="O77" s="96"/>
      <c r="P77" s="96"/>
      <c r="Q77" s="96"/>
      <c r="R77" s="96"/>
      <c r="S77" s="96"/>
      <c r="T77" s="96"/>
      <c r="U77" s="96"/>
      <c r="V77" s="96"/>
      <c r="W77" s="96"/>
      <c r="X77" s="96"/>
      <c r="Y77" s="96"/>
      <c r="Z77" s="96"/>
    </row>
    <row r="78" spans="1:26" ht="15.75" customHeight="1" x14ac:dyDescent="0.35">
      <c r="A78" s="68">
        <v>44259</v>
      </c>
      <c r="B78" s="96">
        <v>24.653265000000001</v>
      </c>
      <c r="C78" s="96">
        <v>7007900</v>
      </c>
      <c r="D78" s="70">
        <f t="shared" si="2"/>
        <v>-6.7541042414724917E-3</v>
      </c>
      <c r="E78" s="97">
        <f t="shared" si="3"/>
        <v>112.53670424605706</v>
      </c>
      <c r="F78" s="96"/>
      <c r="G78" s="96"/>
      <c r="H78" s="96"/>
      <c r="I78" s="96"/>
      <c r="J78" s="96"/>
      <c r="K78" s="96"/>
      <c r="L78" s="96"/>
      <c r="M78" s="96"/>
      <c r="N78" s="96"/>
      <c r="O78" s="96"/>
      <c r="P78" s="96"/>
      <c r="Q78" s="96"/>
      <c r="R78" s="96"/>
      <c r="S78" s="96"/>
      <c r="T78" s="96"/>
      <c r="U78" s="96"/>
      <c r="V78" s="96"/>
      <c r="W78" s="96"/>
      <c r="X78" s="96"/>
      <c r="Y78" s="96"/>
      <c r="Z78" s="96"/>
    </row>
    <row r="79" spans="1:26" ht="15.75" customHeight="1" x14ac:dyDescent="0.35">
      <c r="A79" s="68">
        <v>44258</v>
      </c>
      <c r="B79" s="96">
        <v>24.820907999999999</v>
      </c>
      <c r="C79" s="96">
        <v>6444900</v>
      </c>
      <c r="D79" s="70">
        <f t="shared" si="2"/>
        <v>-6.3165449809271523E-3</v>
      </c>
      <c r="E79" s="97">
        <f t="shared" si="3"/>
        <v>113.30195747762382</v>
      </c>
      <c r="F79" s="96"/>
      <c r="G79" s="96"/>
      <c r="H79" s="96"/>
      <c r="I79" s="96"/>
      <c r="J79" s="96"/>
      <c r="K79" s="96"/>
      <c r="L79" s="96"/>
      <c r="M79" s="96"/>
      <c r="N79" s="96"/>
      <c r="O79" s="96"/>
      <c r="P79" s="96"/>
      <c r="Q79" s="96"/>
      <c r="R79" s="96"/>
      <c r="S79" s="96"/>
      <c r="T79" s="96"/>
      <c r="U79" s="96"/>
      <c r="V79" s="96"/>
      <c r="W79" s="96"/>
      <c r="X79" s="96"/>
      <c r="Y79" s="96"/>
      <c r="Z79" s="96"/>
    </row>
    <row r="80" spans="1:26" ht="15.75" customHeight="1" x14ac:dyDescent="0.35">
      <c r="A80" s="68">
        <v>44257</v>
      </c>
      <c r="B80" s="96">
        <v>24.978687000000001</v>
      </c>
      <c r="C80" s="96">
        <v>3532300</v>
      </c>
      <c r="D80" s="70">
        <f t="shared" si="2"/>
        <v>-1.5766963905738951E-3</v>
      </c>
      <c r="E80" s="97">
        <f t="shared" si="3"/>
        <v>114.02218372997775</v>
      </c>
      <c r="F80" s="96"/>
      <c r="G80" s="96"/>
      <c r="H80" s="96"/>
      <c r="I80" s="96"/>
      <c r="J80" s="96"/>
      <c r="K80" s="96"/>
      <c r="L80" s="96"/>
      <c r="M80" s="96"/>
      <c r="N80" s="96"/>
      <c r="O80" s="96"/>
      <c r="P80" s="96"/>
      <c r="Q80" s="96"/>
      <c r="R80" s="96"/>
      <c r="S80" s="96"/>
      <c r="T80" s="96"/>
      <c r="U80" s="96"/>
      <c r="V80" s="96"/>
      <c r="W80" s="96"/>
      <c r="X80" s="96"/>
      <c r="Y80" s="96"/>
      <c r="Z80" s="96"/>
    </row>
    <row r="81" spans="1:26" ht="15.75" customHeight="1" x14ac:dyDescent="0.35">
      <c r="A81" s="68">
        <v>44256</v>
      </c>
      <c r="B81" s="96">
        <v>25.018132999999999</v>
      </c>
      <c r="C81" s="96">
        <v>3491700</v>
      </c>
      <c r="D81" s="70">
        <f t="shared" si="2"/>
        <v>3.5087706232930005E-2</v>
      </c>
      <c r="E81" s="97">
        <f t="shared" si="3"/>
        <v>114.20224599903987</v>
      </c>
      <c r="F81" s="96"/>
      <c r="G81" s="96"/>
      <c r="H81" s="96"/>
      <c r="I81" s="96"/>
      <c r="J81" s="96"/>
      <c r="K81" s="96"/>
      <c r="L81" s="96"/>
      <c r="M81" s="96"/>
      <c r="N81" s="96"/>
      <c r="O81" s="96"/>
      <c r="P81" s="96"/>
      <c r="Q81" s="96"/>
      <c r="R81" s="96"/>
      <c r="S81" s="96"/>
      <c r="T81" s="96"/>
      <c r="U81" s="96"/>
      <c r="V81" s="96"/>
      <c r="W81" s="96"/>
      <c r="X81" s="96"/>
      <c r="Y81" s="96"/>
      <c r="Z81" s="96"/>
    </row>
    <row r="82" spans="1:26" ht="15.75" customHeight="1" x14ac:dyDescent="0.35">
      <c r="A82" s="68">
        <v>44253</v>
      </c>
      <c r="B82" s="96">
        <v>24.170061</v>
      </c>
      <c r="C82" s="96">
        <v>7178800</v>
      </c>
      <c r="D82" s="70">
        <f t="shared" si="2"/>
        <v>-2.8537415121836052E-2</v>
      </c>
      <c r="E82" s="97">
        <f t="shared" si="3"/>
        <v>110.33098481544566</v>
      </c>
      <c r="F82" s="96"/>
      <c r="G82" s="96"/>
      <c r="H82" s="96"/>
      <c r="I82" s="96"/>
      <c r="J82" s="96"/>
      <c r="K82" s="96"/>
      <c r="L82" s="96"/>
      <c r="M82" s="96"/>
      <c r="N82" s="96"/>
      <c r="O82" s="96"/>
      <c r="P82" s="96"/>
      <c r="Q82" s="96"/>
      <c r="R82" s="96"/>
      <c r="S82" s="96"/>
      <c r="T82" s="96"/>
      <c r="U82" s="96"/>
      <c r="V82" s="96"/>
      <c r="W82" s="96"/>
      <c r="X82" s="96"/>
      <c r="Y82" s="96"/>
      <c r="Z82" s="96"/>
    </row>
    <row r="83" spans="1:26" ht="15.75" customHeight="1" x14ac:dyDescent="0.35">
      <c r="A83" s="68">
        <v>44252</v>
      </c>
      <c r="B83" s="96">
        <v>24.880074</v>
      </c>
      <c r="C83" s="96">
        <v>6828800</v>
      </c>
      <c r="D83" s="70">
        <f t="shared" si="2"/>
        <v>-2.2093045604720252E-2</v>
      </c>
      <c r="E83" s="97">
        <f t="shared" si="3"/>
        <v>113.57203718688027</v>
      </c>
      <c r="F83" s="96"/>
      <c r="G83" s="96"/>
      <c r="H83" s="96"/>
      <c r="I83" s="96"/>
      <c r="J83" s="96"/>
      <c r="K83" s="96"/>
      <c r="L83" s="96"/>
      <c r="M83" s="96"/>
      <c r="N83" s="96"/>
      <c r="O83" s="96"/>
      <c r="P83" s="96"/>
      <c r="Q83" s="96"/>
      <c r="R83" s="96"/>
      <c r="S83" s="96"/>
      <c r="T83" s="96"/>
      <c r="U83" s="96"/>
      <c r="V83" s="96"/>
      <c r="W83" s="96"/>
      <c r="X83" s="96"/>
      <c r="Y83" s="96"/>
      <c r="Z83" s="96"/>
    </row>
    <row r="84" spans="1:26" ht="15.75" customHeight="1" x14ac:dyDescent="0.35">
      <c r="A84" s="68">
        <v>44251</v>
      </c>
      <c r="B84" s="96">
        <v>25.442169</v>
      </c>
      <c r="C84" s="96">
        <v>2308800</v>
      </c>
      <c r="D84" s="70">
        <f t="shared" si="2"/>
        <v>7.0256612910963856E-3</v>
      </c>
      <c r="E84" s="97">
        <f t="shared" si="3"/>
        <v>116.137876590837</v>
      </c>
      <c r="F84" s="96"/>
      <c r="G84" s="96"/>
      <c r="H84" s="96"/>
      <c r="I84" s="96"/>
      <c r="J84" s="96"/>
      <c r="K84" s="96"/>
      <c r="L84" s="96"/>
      <c r="M84" s="96"/>
      <c r="N84" s="96"/>
      <c r="O84" s="96"/>
      <c r="P84" s="96"/>
      <c r="Q84" s="96"/>
      <c r="R84" s="96"/>
      <c r="S84" s="96"/>
      <c r="T84" s="96"/>
      <c r="U84" s="96"/>
      <c r="V84" s="96"/>
      <c r="W84" s="96"/>
      <c r="X84" s="96"/>
      <c r="Y84" s="96"/>
      <c r="Z84" s="96"/>
    </row>
    <row r="85" spans="1:26" ht="15.75" customHeight="1" x14ac:dyDescent="0.35">
      <c r="A85" s="68">
        <v>44250</v>
      </c>
      <c r="B85" s="96">
        <v>25.264668</v>
      </c>
      <c r="C85" s="96">
        <v>4135500</v>
      </c>
      <c r="D85" s="70">
        <f t="shared" si="2"/>
        <v>9.4563711338591094E-3</v>
      </c>
      <c r="E85" s="97">
        <f t="shared" si="3"/>
        <v>115.3276237687309</v>
      </c>
      <c r="F85" s="96"/>
      <c r="G85" s="96"/>
      <c r="H85" s="96"/>
      <c r="I85" s="96"/>
      <c r="J85" s="96"/>
      <c r="K85" s="96"/>
      <c r="L85" s="96"/>
      <c r="M85" s="96"/>
      <c r="N85" s="96"/>
      <c r="O85" s="96"/>
      <c r="P85" s="96"/>
      <c r="Q85" s="96"/>
      <c r="R85" s="96"/>
      <c r="S85" s="96"/>
      <c r="T85" s="96"/>
      <c r="U85" s="96"/>
      <c r="V85" s="96"/>
      <c r="W85" s="96"/>
      <c r="X85" s="96"/>
      <c r="Y85" s="96"/>
      <c r="Z85" s="96"/>
    </row>
    <row r="86" spans="1:26" ht="15.75" customHeight="1" x14ac:dyDescent="0.35">
      <c r="A86" s="68">
        <v>44249</v>
      </c>
      <c r="B86" s="96">
        <v>25.027994</v>
      </c>
      <c r="C86" s="96">
        <v>3471300</v>
      </c>
      <c r="D86" s="70">
        <f t="shared" si="2"/>
        <v>3.5586886097545012E-3</v>
      </c>
      <c r="E86" s="97">
        <f t="shared" si="3"/>
        <v>114.24725928391597</v>
      </c>
      <c r="F86" s="96"/>
      <c r="G86" s="96"/>
      <c r="H86" s="96"/>
      <c r="I86" s="96"/>
      <c r="J86" s="96"/>
      <c r="K86" s="96"/>
      <c r="L86" s="96"/>
      <c r="M86" s="96"/>
      <c r="N86" s="96"/>
      <c r="O86" s="96"/>
      <c r="P86" s="96"/>
      <c r="Q86" s="96"/>
      <c r="R86" s="96"/>
      <c r="S86" s="96"/>
      <c r="T86" s="96"/>
      <c r="U86" s="96"/>
      <c r="V86" s="96"/>
      <c r="W86" s="96"/>
      <c r="X86" s="96"/>
      <c r="Y86" s="96"/>
      <c r="Z86" s="96"/>
    </row>
    <row r="87" spans="1:26" ht="15.75" customHeight="1" x14ac:dyDescent="0.35">
      <c r="A87" s="68">
        <v>44246</v>
      </c>
      <c r="B87" s="96">
        <v>24.939243000000001</v>
      </c>
      <c r="C87" s="96">
        <v>2553400</v>
      </c>
      <c r="D87" s="70">
        <f t="shared" si="2"/>
        <v>7.9142773249940568E-4</v>
      </c>
      <c r="E87" s="97">
        <f t="shared" si="3"/>
        <v>113.84213059047346</v>
      </c>
      <c r="F87" s="96"/>
      <c r="G87" s="96"/>
      <c r="H87" s="96"/>
      <c r="I87" s="96"/>
      <c r="J87" s="96"/>
      <c r="K87" s="96"/>
      <c r="L87" s="96"/>
      <c r="M87" s="96"/>
      <c r="N87" s="96"/>
      <c r="O87" s="96"/>
      <c r="P87" s="96"/>
      <c r="Q87" s="96"/>
      <c r="R87" s="96"/>
      <c r="S87" s="96"/>
      <c r="T87" s="96"/>
      <c r="U87" s="96"/>
      <c r="V87" s="96"/>
      <c r="W87" s="96"/>
      <c r="X87" s="96"/>
      <c r="Y87" s="96"/>
      <c r="Z87" s="96"/>
    </row>
    <row r="88" spans="1:26" ht="15.75" customHeight="1" x14ac:dyDescent="0.35">
      <c r="A88" s="68">
        <v>44245</v>
      </c>
      <c r="B88" s="96">
        <v>24.919521</v>
      </c>
      <c r="C88" s="96">
        <v>2579800</v>
      </c>
      <c r="D88" s="70">
        <f t="shared" si="2"/>
        <v>3.1758856357506637E-3</v>
      </c>
      <c r="E88" s="97">
        <f t="shared" si="3"/>
        <v>113.7521040207213</v>
      </c>
      <c r="F88" s="96"/>
      <c r="G88" s="96"/>
      <c r="H88" s="96"/>
      <c r="I88" s="96"/>
      <c r="J88" s="96"/>
      <c r="K88" s="96"/>
      <c r="L88" s="96"/>
      <c r="M88" s="96"/>
      <c r="N88" s="96"/>
      <c r="O88" s="96"/>
      <c r="P88" s="96"/>
      <c r="Q88" s="96"/>
      <c r="R88" s="96"/>
      <c r="S88" s="96"/>
      <c r="T88" s="96"/>
      <c r="U88" s="96"/>
      <c r="V88" s="96"/>
      <c r="W88" s="96"/>
      <c r="X88" s="96"/>
      <c r="Y88" s="96"/>
      <c r="Z88" s="96"/>
    </row>
    <row r="89" spans="1:26" ht="15.75" customHeight="1" x14ac:dyDescent="0.35">
      <c r="A89" s="68">
        <v>44244</v>
      </c>
      <c r="B89" s="96">
        <v>24.840630000000001</v>
      </c>
      <c r="C89" s="96">
        <v>2035500</v>
      </c>
      <c r="D89" s="70">
        <f t="shared" si="2"/>
        <v>-5.5269918711099431E-3</v>
      </c>
      <c r="E89" s="97">
        <f t="shared" si="3"/>
        <v>113.39198404737597</v>
      </c>
      <c r="F89" s="96"/>
      <c r="G89" s="96"/>
      <c r="H89" s="96"/>
      <c r="I89" s="96"/>
      <c r="J89" s="96"/>
      <c r="K89" s="96"/>
      <c r="L89" s="96"/>
      <c r="M89" s="96"/>
      <c r="N89" s="96"/>
      <c r="O89" s="96"/>
      <c r="P89" s="96"/>
      <c r="Q89" s="96"/>
      <c r="R89" s="96"/>
      <c r="S89" s="96"/>
      <c r="T89" s="96"/>
      <c r="U89" s="96"/>
      <c r="V89" s="96"/>
      <c r="W89" s="96"/>
      <c r="X89" s="96"/>
      <c r="Y89" s="96"/>
      <c r="Z89" s="96"/>
    </row>
    <row r="90" spans="1:26" ht="15.75" customHeight="1" x14ac:dyDescent="0.35">
      <c r="A90" s="68">
        <v>44243</v>
      </c>
      <c r="B90" s="96">
        <v>24.978687000000001</v>
      </c>
      <c r="C90" s="96">
        <v>4729900</v>
      </c>
      <c r="D90" s="70">
        <f t="shared" si="2"/>
        <v>7.9585699988160563E-3</v>
      </c>
      <c r="E90" s="97">
        <f t="shared" si="3"/>
        <v>114.02218372997777</v>
      </c>
      <c r="F90" s="96"/>
      <c r="G90" s="96"/>
      <c r="H90" s="96"/>
      <c r="I90" s="96"/>
      <c r="J90" s="96"/>
      <c r="K90" s="96"/>
      <c r="L90" s="96"/>
      <c r="M90" s="96"/>
      <c r="N90" s="96"/>
      <c r="O90" s="96"/>
      <c r="P90" s="96"/>
      <c r="Q90" s="96"/>
      <c r="R90" s="96"/>
      <c r="S90" s="96"/>
      <c r="T90" s="96"/>
      <c r="U90" s="96"/>
      <c r="V90" s="96"/>
      <c r="W90" s="96"/>
      <c r="X90" s="96"/>
      <c r="Y90" s="96"/>
      <c r="Z90" s="96"/>
    </row>
    <row r="91" spans="1:26" ht="15.75" customHeight="1" x14ac:dyDescent="0.35">
      <c r="A91" s="68">
        <v>44239</v>
      </c>
      <c r="B91" s="96">
        <v>24.781462000000001</v>
      </c>
      <c r="C91" s="96">
        <v>1057300</v>
      </c>
      <c r="D91" s="70">
        <f t="shared" si="2"/>
        <v>1.1951819900219984E-3</v>
      </c>
      <c r="E91" s="97">
        <f t="shared" si="3"/>
        <v>113.1218952085617</v>
      </c>
      <c r="F91" s="96"/>
      <c r="G91" s="96"/>
      <c r="H91" s="96"/>
      <c r="I91" s="96"/>
      <c r="J91" s="96"/>
      <c r="K91" s="96"/>
      <c r="L91" s="96"/>
      <c r="M91" s="96"/>
      <c r="N91" s="96"/>
      <c r="O91" s="96"/>
      <c r="P91" s="96"/>
      <c r="Q91" s="96"/>
      <c r="R91" s="96"/>
      <c r="S91" s="96"/>
      <c r="T91" s="96"/>
      <c r="U91" s="96"/>
      <c r="V91" s="96"/>
      <c r="W91" s="96"/>
      <c r="X91" s="96"/>
      <c r="Y91" s="96"/>
      <c r="Z91" s="96"/>
    </row>
    <row r="92" spans="1:26" ht="15.75" customHeight="1" x14ac:dyDescent="0.35">
      <c r="A92" s="68">
        <v>44238</v>
      </c>
      <c r="B92" s="96">
        <v>24.751878999999999</v>
      </c>
      <c r="C92" s="96">
        <v>3296500</v>
      </c>
      <c r="D92" s="70">
        <f t="shared" si="2"/>
        <v>7.2231338538619738E-3</v>
      </c>
      <c r="E92" s="97">
        <f t="shared" si="3"/>
        <v>112.98685535393345</v>
      </c>
      <c r="F92" s="96"/>
      <c r="G92" s="96"/>
      <c r="H92" s="96"/>
      <c r="I92" s="96"/>
      <c r="J92" s="96"/>
      <c r="K92" s="96"/>
      <c r="L92" s="96"/>
      <c r="M92" s="96"/>
      <c r="N92" s="96"/>
      <c r="O92" s="96"/>
      <c r="P92" s="96"/>
      <c r="Q92" s="96"/>
      <c r="R92" s="96"/>
      <c r="S92" s="96"/>
      <c r="T92" s="96"/>
      <c r="U92" s="96"/>
      <c r="V92" s="96"/>
      <c r="W92" s="96"/>
      <c r="X92" s="96"/>
      <c r="Y92" s="96"/>
      <c r="Z92" s="96"/>
    </row>
    <row r="93" spans="1:26" ht="15.75" customHeight="1" x14ac:dyDescent="0.35">
      <c r="A93" s="68">
        <v>44237</v>
      </c>
      <c r="B93" s="96">
        <v>24.574375</v>
      </c>
      <c r="C93" s="96">
        <v>1668800</v>
      </c>
      <c r="D93" s="70">
        <f t="shared" si="2"/>
        <v>-2.0023408361382611E-3</v>
      </c>
      <c r="E93" s="97">
        <f t="shared" si="3"/>
        <v>112.17658883749061</v>
      </c>
      <c r="F93" s="96"/>
      <c r="G93" s="96"/>
      <c r="H93" s="96"/>
      <c r="I93" s="96"/>
      <c r="J93" s="96"/>
      <c r="K93" s="96"/>
      <c r="L93" s="96"/>
      <c r="M93" s="96"/>
      <c r="N93" s="96"/>
      <c r="O93" s="96"/>
      <c r="P93" s="96"/>
      <c r="Q93" s="96"/>
      <c r="R93" s="96"/>
      <c r="S93" s="96"/>
      <c r="T93" s="96"/>
      <c r="U93" s="96"/>
      <c r="V93" s="96"/>
      <c r="W93" s="96"/>
      <c r="X93" s="96"/>
      <c r="Y93" s="96"/>
      <c r="Z93" s="96"/>
    </row>
    <row r="94" spans="1:26" ht="15.75" customHeight="1" x14ac:dyDescent="0.35">
      <c r="A94" s="68">
        <v>44236</v>
      </c>
      <c r="B94" s="96">
        <v>24.62368</v>
      </c>
      <c r="C94" s="96">
        <v>7238300</v>
      </c>
      <c r="D94" s="70">
        <f t="shared" si="2"/>
        <v>-8.0037644150132703E-4</v>
      </c>
      <c r="E94" s="97">
        <f t="shared" si="3"/>
        <v>112.40165526187099</v>
      </c>
      <c r="F94" s="96"/>
      <c r="G94" s="96"/>
      <c r="H94" s="96"/>
      <c r="I94" s="96"/>
      <c r="J94" s="96"/>
      <c r="K94" s="96"/>
      <c r="L94" s="96"/>
      <c r="M94" s="96"/>
      <c r="N94" s="96"/>
      <c r="O94" s="96"/>
      <c r="P94" s="96"/>
      <c r="Q94" s="96"/>
      <c r="R94" s="96"/>
      <c r="S94" s="96"/>
      <c r="T94" s="96"/>
      <c r="U94" s="96"/>
      <c r="V94" s="96"/>
      <c r="W94" s="96"/>
      <c r="X94" s="96"/>
      <c r="Y94" s="96"/>
      <c r="Z94" s="96"/>
    </row>
    <row r="95" spans="1:26" ht="15.75" customHeight="1" x14ac:dyDescent="0.35">
      <c r="A95" s="68">
        <v>44235</v>
      </c>
      <c r="B95" s="96">
        <v>24.643404</v>
      </c>
      <c r="C95" s="96">
        <v>3236200</v>
      </c>
      <c r="D95" s="70">
        <f t="shared" si="2"/>
        <v>7.2551592216103522E-3</v>
      </c>
      <c r="E95" s="97">
        <f t="shared" si="3"/>
        <v>112.49169096118096</v>
      </c>
      <c r="F95" s="96"/>
      <c r="G95" s="96"/>
      <c r="H95" s="96"/>
      <c r="I95" s="96"/>
      <c r="J95" s="96"/>
      <c r="K95" s="96"/>
      <c r="L95" s="96"/>
      <c r="M95" s="96"/>
      <c r="N95" s="96"/>
      <c r="O95" s="96"/>
      <c r="P95" s="96"/>
      <c r="Q95" s="96"/>
      <c r="R95" s="96"/>
      <c r="S95" s="96"/>
      <c r="T95" s="96"/>
      <c r="U95" s="96"/>
      <c r="V95" s="96"/>
      <c r="W95" s="96"/>
      <c r="X95" s="96"/>
      <c r="Y95" s="96"/>
      <c r="Z95" s="96"/>
    </row>
    <row r="96" spans="1:26" ht="15.75" customHeight="1" x14ac:dyDescent="0.35">
      <c r="A96" s="68">
        <v>44232</v>
      </c>
      <c r="B96" s="96">
        <v>24.465900000000001</v>
      </c>
      <c r="C96" s="96">
        <v>1720800</v>
      </c>
      <c r="D96" s="70">
        <f t="shared" si="2"/>
        <v>1.0590675026193264E-2</v>
      </c>
      <c r="E96" s="97">
        <f t="shared" si="3"/>
        <v>111.68142444473814</v>
      </c>
      <c r="F96" s="96"/>
      <c r="G96" s="96"/>
      <c r="H96" s="96"/>
      <c r="I96" s="96"/>
      <c r="J96" s="96"/>
      <c r="K96" s="96"/>
      <c r="L96" s="96"/>
      <c r="M96" s="96"/>
      <c r="N96" s="96"/>
      <c r="O96" s="96"/>
      <c r="P96" s="96"/>
      <c r="Q96" s="96"/>
      <c r="R96" s="96"/>
      <c r="S96" s="96"/>
      <c r="T96" s="96"/>
      <c r="U96" s="96"/>
      <c r="V96" s="96"/>
      <c r="W96" s="96"/>
      <c r="X96" s="96"/>
      <c r="Y96" s="96"/>
      <c r="Z96" s="96"/>
    </row>
    <row r="97" spans="1:26" ht="15.75" customHeight="1" x14ac:dyDescent="0.35">
      <c r="A97" s="68">
        <v>44231</v>
      </c>
      <c r="B97" s="96">
        <v>24.209505</v>
      </c>
      <c r="C97" s="96">
        <v>2496800</v>
      </c>
      <c r="D97" s="70">
        <f t="shared" si="2"/>
        <v>-4.0715351508380238E-4</v>
      </c>
      <c r="E97" s="97">
        <f t="shared" si="3"/>
        <v>110.51103795494996</v>
      </c>
      <c r="F97" s="96"/>
      <c r="G97" s="96"/>
      <c r="H97" s="96"/>
      <c r="I97" s="96"/>
      <c r="J97" s="96"/>
      <c r="K97" s="96"/>
      <c r="L97" s="96"/>
      <c r="M97" s="96"/>
      <c r="N97" s="96"/>
      <c r="O97" s="96"/>
      <c r="P97" s="96"/>
      <c r="Q97" s="96"/>
      <c r="R97" s="96"/>
      <c r="S97" s="96"/>
      <c r="T97" s="96"/>
      <c r="U97" s="96"/>
      <c r="V97" s="96"/>
      <c r="W97" s="96"/>
      <c r="X97" s="96"/>
      <c r="Y97" s="96"/>
      <c r="Z97" s="96"/>
    </row>
    <row r="98" spans="1:26" ht="15.75" customHeight="1" x14ac:dyDescent="0.35">
      <c r="A98" s="68">
        <v>44230</v>
      </c>
      <c r="B98" s="96">
        <v>24.219366000000001</v>
      </c>
      <c r="C98" s="96">
        <v>4450700</v>
      </c>
      <c r="D98" s="70">
        <f t="shared" si="2"/>
        <v>4.0882635758401342E-3</v>
      </c>
      <c r="E98" s="97">
        <f t="shared" si="3"/>
        <v>110.55605123982603</v>
      </c>
      <c r="F98" s="96"/>
      <c r="G98" s="96"/>
      <c r="H98" s="96"/>
      <c r="I98" s="96"/>
      <c r="J98" s="96"/>
      <c r="K98" s="96"/>
      <c r="L98" s="96"/>
      <c r="M98" s="96"/>
      <c r="N98" s="96"/>
      <c r="O98" s="96"/>
      <c r="P98" s="96"/>
      <c r="Q98" s="96"/>
      <c r="R98" s="96"/>
      <c r="S98" s="96"/>
      <c r="T98" s="96"/>
      <c r="U98" s="96"/>
      <c r="V98" s="96"/>
      <c r="W98" s="96"/>
      <c r="X98" s="96"/>
      <c r="Y98" s="96"/>
      <c r="Z98" s="96"/>
    </row>
    <row r="99" spans="1:26" ht="15.75" customHeight="1" x14ac:dyDescent="0.35">
      <c r="A99" s="68">
        <v>44229</v>
      </c>
      <c r="B99" s="96">
        <v>24.120754000000002</v>
      </c>
      <c r="C99" s="96">
        <v>3432400</v>
      </c>
      <c r="D99" s="70">
        <f t="shared" si="2"/>
        <v>1.2417211142201401E-2</v>
      </c>
      <c r="E99" s="97">
        <f t="shared" si="3"/>
        <v>110.10590926150745</v>
      </c>
      <c r="F99" s="96"/>
      <c r="G99" s="96"/>
      <c r="H99" s="96"/>
      <c r="I99" s="96"/>
      <c r="J99" s="96"/>
      <c r="K99" s="96"/>
      <c r="L99" s="96"/>
      <c r="M99" s="96"/>
      <c r="N99" s="96"/>
      <c r="O99" s="96"/>
      <c r="P99" s="96"/>
      <c r="Q99" s="96"/>
      <c r="R99" s="96"/>
      <c r="S99" s="96"/>
      <c r="T99" s="96"/>
      <c r="U99" s="96"/>
      <c r="V99" s="96"/>
      <c r="W99" s="96"/>
      <c r="X99" s="96"/>
      <c r="Y99" s="96"/>
      <c r="Z99" s="96"/>
    </row>
    <row r="100" spans="1:26" ht="15.75" customHeight="1" x14ac:dyDescent="0.35">
      <c r="A100" s="68">
        <v>44228</v>
      </c>
      <c r="B100" s="96">
        <v>23.824915000000001</v>
      </c>
      <c r="C100" s="96">
        <v>4897300</v>
      </c>
      <c r="D100" s="70">
        <f t="shared" si="2"/>
        <v>1.7263177832199883E-2</v>
      </c>
      <c r="E100" s="97">
        <f t="shared" si="3"/>
        <v>108.75546963221497</v>
      </c>
      <c r="F100" s="96"/>
      <c r="G100" s="96"/>
      <c r="H100" s="96"/>
      <c r="I100" s="96"/>
      <c r="J100" s="96"/>
      <c r="K100" s="96"/>
      <c r="L100" s="96"/>
      <c r="M100" s="96"/>
      <c r="N100" s="96"/>
      <c r="O100" s="96"/>
      <c r="P100" s="96"/>
      <c r="Q100" s="96"/>
      <c r="R100" s="96"/>
      <c r="S100" s="96"/>
      <c r="T100" s="96"/>
      <c r="U100" s="96"/>
      <c r="V100" s="96"/>
      <c r="W100" s="96"/>
      <c r="X100" s="96"/>
      <c r="Y100" s="96"/>
      <c r="Z100" s="96"/>
    </row>
    <row r="101" spans="1:26" ht="15.75" customHeight="1" x14ac:dyDescent="0.35">
      <c r="A101" s="68">
        <v>44225</v>
      </c>
      <c r="B101" s="96">
        <v>23.420601000000001</v>
      </c>
      <c r="C101" s="96">
        <v>5242300</v>
      </c>
      <c r="D101" s="70">
        <f t="shared" si="2"/>
        <v>-2.9820248780512815E-2</v>
      </c>
      <c r="E101" s="97">
        <f t="shared" si="3"/>
        <v>106.90986561017002</v>
      </c>
      <c r="F101" s="96"/>
      <c r="G101" s="96"/>
      <c r="H101" s="96"/>
      <c r="I101" s="96"/>
      <c r="J101" s="96"/>
      <c r="K101" s="96"/>
      <c r="L101" s="96"/>
      <c r="M101" s="96"/>
      <c r="N101" s="96"/>
      <c r="O101" s="96"/>
      <c r="P101" s="96"/>
      <c r="Q101" s="96"/>
      <c r="R101" s="96"/>
      <c r="S101" s="96"/>
      <c r="T101" s="96"/>
      <c r="U101" s="96"/>
      <c r="V101" s="96"/>
      <c r="W101" s="96"/>
      <c r="X101" s="96"/>
      <c r="Y101" s="96"/>
      <c r="Z101" s="96"/>
    </row>
    <row r="102" spans="1:26" ht="15.75" customHeight="1" x14ac:dyDescent="0.35">
      <c r="A102" s="68">
        <v>44224</v>
      </c>
      <c r="B102" s="96">
        <v>24.140476</v>
      </c>
      <c r="C102" s="96">
        <v>3947300</v>
      </c>
      <c r="D102" s="70">
        <f t="shared" si="2"/>
        <v>6.9929988252537267E-3</v>
      </c>
      <c r="E102" s="97">
        <f t="shared" si="3"/>
        <v>110.1959358312596</v>
      </c>
      <c r="F102" s="96"/>
      <c r="G102" s="96"/>
      <c r="H102" s="96"/>
      <c r="I102" s="96"/>
      <c r="J102" s="96"/>
      <c r="K102" s="96"/>
      <c r="L102" s="96"/>
      <c r="M102" s="96"/>
      <c r="N102" s="96"/>
      <c r="O102" s="96"/>
      <c r="P102" s="96"/>
      <c r="Q102" s="96"/>
      <c r="R102" s="96"/>
      <c r="S102" s="96"/>
      <c r="T102" s="96"/>
      <c r="U102" s="96"/>
      <c r="V102" s="96"/>
      <c r="W102" s="96"/>
      <c r="X102" s="96"/>
      <c r="Y102" s="96"/>
      <c r="Z102" s="96"/>
    </row>
    <row r="103" spans="1:26" ht="15.75" customHeight="1" x14ac:dyDescent="0.35">
      <c r="A103" s="68">
        <v>44223</v>
      </c>
      <c r="B103" s="96">
        <v>23.972833999999999</v>
      </c>
      <c r="C103" s="96">
        <v>4740000</v>
      </c>
      <c r="D103" s="70">
        <f t="shared" si="2"/>
        <v>-2.7600035938444734E-2</v>
      </c>
      <c r="E103" s="97">
        <f t="shared" si="3"/>
        <v>109.43068716447175</v>
      </c>
      <c r="F103" s="96"/>
      <c r="G103" s="96"/>
      <c r="H103" s="96"/>
      <c r="I103" s="96"/>
      <c r="J103" s="96"/>
      <c r="K103" s="96"/>
      <c r="L103" s="96"/>
      <c r="M103" s="96"/>
      <c r="N103" s="96"/>
      <c r="O103" s="96"/>
      <c r="P103" s="96"/>
      <c r="Q103" s="96"/>
      <c r="R103" s="96"/>
      <c r="S103" s="96"/>
      <c r="T103" s="96"/>
      <c r="U103" s="96"/>
      <c r="V103" s="96"/>
      <c r="W103" s="96"/>
      <c r="X103" s="96"/>
      <c r="Y103" s="96"/>
      <c r="Z103" s="96"/>
    </row>
    <row r="104" spans="1:26" ht="15.75" customHeight="1" x14ac:dyDescent="0.35">
      <c r="A104" s="68">
        <v>44222</v>
      </c>
      <c r="B104" s="96">
        <v>24.653265000000001</v>
      </c>
      <c r="C104" s="96">
        <v>2631100</v>
      </c>
      <c r="D104" s="70">
        <f t="shared" si="2"/>
        <v>8.006969034617395E-4</v>
      </c>
      <c r="E104" s="97">
        <f t="shared" si="3"/>
        <v>112.53670424605706</v>
      </c>
      <c r="F104" s="96"/>
      <c r="G104" s="96"/>
      <c r="H104" s="96"/>
      <c r="I104" s="96"/>
      <c r="J104" s="96"/>
      <c r="K104" s="96"/>
      <c r="L104" s="96"/>
      <c r="M104" s="96"/>
      <c r="N104" s="96"/>
      <c r="O104" s="96"/>
      <c r="P104" s="96"/>
      <c r="Q104" s="96"/>
      <c r="R104" s="96"/>
      <c r="S104" s="96"/>
      <c r="T104" s="96"/>
      <c r="U104" s="96"/>
      <c r="V104" s="96"/>
      <c r="W104" s="96"/>
      <c r="X104" s="96"/>
      <c r="Y104" s="96"/>
      <c r="Z104" s="96"/>
    </row>
    <row r="105" spans="1:26" ht="15.75" customHeight="1" x14ac:dyDescent="0.35">
      <c r="A105" s="68">
        <v>44221</v>
      </c>
      <c r="B105" s="96">
        <v>24.633541000000001</v>
      </c>
      <c r="C105" s="96">
        <v>3943900</v>
      </c>
      <c r="D105" s="70">
        <f t="shared" si="2"/>
        <v>4.4229439037641871E-3</v>
      </c>
      <c r="E105" s="97">
        <f t="shared" si="3"/>
        <v>112.44666854674709</v>
      </c>
      <c r="F105" s="96"/>
      <c r="G105" s="96"/>
      <c r="H105" s="96"/>
      <c r="I105" s="96"/>
      <c r="J105" s="96"/>
      <c r="K105" s="96"/>
      <c r="L105" s="96"/>
      <c r="M105" s="96"/>
      <c r="N105" s="96"/>
      <c r="O105" s="96"/>
      <c r="P105" s="96"/>
      <c r="Q105" s="96"/>
      <c r="R105" s="96"/>
      <c r="S105" s="96"/>
      <c r="T105" s="96"/>
      <c r="U105" s="96"/>
      <c r="V105" s="96"/>
      <c r="W105" s="96"/>
      <c r="X105" s="96"/>
      <c r="Y105" s="96"/>
      <c r="Z105" s="96"/>
    </row>
    <row r="106" spans="1:26" ht="15.75" customHeight="1" x14ac:dyDescent="0.35">
      <c r="A106" s="68">
        <v>44218</v>
      </c>
      <c r="B106" s="96">
        <v>24.525068000000001</v>
      </c>
      <c r="C106" s="96">
        <v>2985500</v>
      </c>
      <c r="D106" s="70">
        <f t="shared" si="2"/>
        <v>-7.5818111474494909E-3</v>
      </c>
      <c r="E106" s="97">
        <f t="shared" si="3"/>
        <v>111.95151328355243</v>
      </c>
      <c r="F106" s="96"/>
      <c r="G106" s="96"/>
      <c r="H106" s="96"/>
      <c r="I106" s="96"/>
      <c r="J106" s="96"/>
      <c r="K106" s="96"/>
      <c r="L106" s="96"/>
      <c r="M106" s="96"/>
      <c r="N106" s="96"/>
      <c r="O106" s="96"/>
      <c r="P106" s="96"/>
      <c r="Q106" s="96"/>
      <c r="R106" s="96"/>
      <c r="S106" s="96"/>
      <c r="T106" s="96"/>
      <c r="U106" s="96"/>
      <c r="V106" s="96"/>
      <c r="W106" s="96"/>
      <c r="X106" s="96"/>
      <c r="Y106" s="96"/>
      <c r="Z106" s="96"/>
    </row>
    <row r="107" spans="1:26" ht="15.75" customHeight="1" x14ac:dyDescent="0.35">
      <c r="A107" s="68">
        <v>44217</v>
      </c>
      <c r="B107" s="96">
        <v>24.712433000000001</v>
      </c>
      <c r="C107" s="96">
        <v>2376000</v>
      </c>
      <c r="D107" s="70">
        <f t="shared" si="2"/>
        <v>2.4000066522629204E-3</v>
      </c>
      <c r="E107" s="97">
        <f t="shared" si="3"/>
        <v>112.80679308487133</v>
      </c>
      <c r="F107" s="96"/>
      <c r="G107" s="96"/>
      <c r="H107" s="96"/>
      <c r="I107" s="96"/>
      <c r="J107" s="96"/>
      <c r="K107" s="96"/>
      <c r="L107" s="96"/>
      <c r="M107" s="96"/>
      <c r="N107" s="96"/>
      <c r="O107" s="96"/>
      <c r="P107" s="96"/>
      <c r="Q107" s="96"/>
      <c r="R107" s="96"/>
      <c r="S107" s="96"/>
      <c r="T107" s="96"/>
      <c r="U107" s="96"/>
      <c r="V107" s="96"/>
      <c r="W107" s="96"/>
      <c r="X107" s="96"/>
      <c r="Y107" s="96"/>
      <c r="Z107" s="96"/>
    </row>
    <row r="108" spans="1:26" ht="15.75" customHeight="1" x14ac:dyDescent="0.35">
      <c r="A108" s="68">
        <v>44216</v>
      </c>
      <c r="B108" s="96">
        <v>24.653265000000001</v>
      </c>
      <c r="C108" s="96">
        <v>2353200</v>
      </c>
      <c r="D108" s="70">
        <f t="shared" si="2"/>
        <v>1.7501010865843103E-2</v>
      </c>
      <c r="E108" s="97">
        <f t="shared" si="3"/>
        <v>112.53670424605704</v>
      </c>
      <c r="F108" s="96"/>
      <c r="G108" s="96"/>
      <c r="H108" s="96"/>
      <c r="I108" s="96"/>
      <c r="J108" s="96"/>
      <c r="K108" s="96"/>
      <c r="L108" s="96"/>
      <c r="M108" s="96"/>
      <c r="N108" s="96"/>
      <c r="O108" s="96"/>
      <c r="P108" s="96"/>
      <c r="Q108" s="96"/>
      <c r="R108" s="96"/>
      <c r="S108" s="96"/>
      <c r="T108" s="96"/>
      <c r="U108" s="96"/>
      <c r="V108" s="96"/>
      <c r="W108" s="96"/>
      <c r="X108" s="96"/>
      <c r="Y108" s="96"/>
      <c r="Z108" s="96"/>
    </row>
    <row r="109" spans="1:26" ht="15.75" customHeight="1" x14ac:dyDescent="0.35">
      <c r="A109" s="68">
        <v>44215</v>
      </c>
      <c r="B109" s="96">
        <v>24.229229</v>
      </c>
      <c r="C109" s="96">
        <v>2887000</v>
      </c>
      <c r="D109" s="70">
        <f t="shared" si="2"/>
        <v>4.9079890985372909E-3</v>
      </c>
      <c r="E109" s="97">
        <f t="shared" si="3"/>
        <v>110.60107365425992</v>
      </c>
      <c r="F109" s="96"/>
      <c r="G109" s="96"/>
      <c r="H109" s="96"/>
      <c r="I109" s="96"/>
      <c r="J109" s="96"/>
      <c r="K109" s="96"/>
      <c r="L109" s="96"/>
      <c r="M109" s="96"/>
      <c r="N109" s="96"/>
      <c r="O109" s="96"/>
      <c r="P109" s="96"/>
      <c r="Q109" s="96"/>
      <c r="R109" s="96"/>
      <c r="S109" s="96"/>
      <c r="T109" s="96"/>
      <c r="U109" s="96"/>
      <c r="V109" s="96"/>
      <c r="W109" s="96"/>
      <c r="X109" s="96"/>
      <c r="Y109" s="96"/>
      <c r="Z109" s="96"/>
    </row>
    <row r="110" spans="1:26" ht="15.75" customHeight="1" x14ac:dyDescent="0.35">
      <c r="A110" s="68">
        <v>44211</v>
      </c>
      <c r="B110" s="96">
        <v>24.110893000000001</v>
      </c>
      <c r="C110" s="96">
        <v>3525500</v>
      </c>
      <c r="D110" s="70">
        <f t="shared" si="2"/>
        <v>-1.291886194701608E-2</v>
      </c>
      <c r="E110" s="97">
        <f t="shared" si="3"/>
        <v>110.06089597663137</v>
      </c>
      <c r="F110" s="96"/>
      <c r="G110" s="96"/>
      <c r="H110" s="96"/>
      <c r="I110" s="96"/>
      <c r="J110" s="96"/>
      <c r="K110" s="96"/>
      <c r="L110" s="96"/>
      <c r="M110" s="96"/>
      <c r="N110" s="96"/>
      <c r="O110" s="96"/>
      <c r="P110" s="96"/>
      <c r="Q110" s="96"/>
      <c r="R110" s="96"/>
      <c r="S110" s="96"/>
      <c r="T110" s="96"/>
      <c r="U110" s="96"/>
      <c r="V110" s="96"/>
      <c r="W110" s="96"/>
      <c r="X110" s="96"/>
      <c r="Y110" s="96"/>
      <c r="Z110" s="96"/>
    </row>
    <row r="111" spans="1:26" ht="15.75" customHeight="1" x14ac:dyDescent="0.35">
      <c r="A111" s="68">
        <v>44210</v>
      </c>
      <c r="B111" s="96">
        <v>24.426455000000001</v>
      </c>
      <c r="C111" s="96">
        <v>4813000</v>
      </c>
      <c r="D111" s="70">
        <f t="shared" si="2"/>
        <v>1.184645240632376E-2</v>
      </c>
      <c r="E111" s="97">
        <f t="shared" si="3"/>
        <v>111.50136674045491</v>
      </c>
      <c r="F111" s="96"/>
      <c r="G111" s="96"/>
      <c r="H111" s="96"/>
      <c r="I111" s="96"/>
      <c r="J111" s="96"/>
      <c r="K111" s="96"/>
      <c r="L111" s="96"/>
      <c r="M111" s="96"/>
      <c r="N111" s="96"/>
      <c r="O111" s="96"/>
      <c r="P111" s="96"/>
      <c r="Q111" s="96"/>
      <c r="R111" s="96"/>
      <c r="S111" s="96"/>
      <c r="T111" s="96"/>
      <c r="U111" s="96"/>
      <c r="V111" s="96"/>
      <c r="W111" s="96"/>
      <c r="X111" s="96"/>
      <c r="Y111" s="96"/>
      <c r="Z111" s="96"/>
    </row>
    <row r="112" spans="1:26" ht="15.75" customHeight="1" x14ac:dyDescent="0.35">
      <c r="A112" s="68">
        <v>44209</v>
      </c>
      <c r="B112" s="96">
        <v>24.140476</v>
      </c>
      <c r="C112" s="96">
        <v>3247300</v>
      </c>
      <c r="D112" s="70">
        <f t="shared" si="2"/>
        <v>-3.6630550646081783E-3</v>
      </c>
      <c r="E112" s="97">
        <f t="shared" si="3"/>
        <v>110.19593583125959</v>
      </c>
      <c r="F112" s="96"/>
      <c r="G112" s="96"/>
      <c r="H112" s="96"/>
      <c r="I112" s="96"/>
      <c r="J112" s="96"/>
      <c r="K112" s="96"/>
      <c r="L112" s="96"/>
      <c r="M112" s="96"/>
      <c r="N112" s="96"/>
      <c r="O112" s="96"/>
      <c r="P112" s="96"/>
      <c r="Q112" s="96"/>
      <c r="R112" s="96"/>
      <c r="S112" s="96"/>
      <c r="T112" s="96"/>
      <c r="U112" s="96"/>
      <c r="V112" s="96"/>
      <c r="W112" s="96"/>
      <c r="X112" s="96"/>
      <c r="Y112" s="96"/>
      <c r="Z112" s="96"/>
    </row>
    <row r="113" spans="1:26" ht="15.75" customHeight="1" x14ac:dyDescent="0.35">
      <c r="A113" s="68">
        <v>44208</v>
      </c>
      <c r="B113" s="96">
        <v>24.229229</v>
      </c>
      <c r="C113" s="96">
        <v>17127200</v>
      </c>
      <c r="D113" s="70">
        <f t="shared" si="2"/>
        <v>6.1425650134951937E-3</v>
      </c>
      <c r="E113" s="97">
        <f t="shared" si="3"/>
        <v>110.60107365425993</v>
      </c>
      <c r="F113" s="96"/>
      <c r="G113" s="96"/>
      <c r="H113" s="96"/>
      <c r="I113" s="96"/>
      <c r="J113" s="96"/>
      <c r="K113" s="96"/>
      <c r="L113" s="96"/>
      <c r="M113" s="96"/>
      <c r="N113" s="96"/>
      <c r="O113" s="96"/>
      <c r="P113" s="96"/>
      <c r="Q113" s="96"/>
      <c r="R113" s="96"/>
      <c r="S113" s="96"/>
      <c r="T113" s="96"/>
      <c r="U113" s="96"/>
      <c r="V113" s="96"/>
      <c r="W113" s="96"/>
      <c r="X113" s="96"/>
      <c r="Y113" s="96"/>
      <c r="Z113" s="96"/>
    </row>
    <row r="114" spans="1:26" ht="15.75" customHeight="1" x14ac:dyDescent="0.35">
      <c r="A114" s="68">
        <v>44207</v>
      </c>
      <c r="B114" s="96">
        <v>24.081308</v>
      </c>
      <c r="C114" s="96">
        <v>3140400</v>
      </c>
      <c r="D114" s="70">
        <f t="shared" si="2"/>
        <v>-1.651230260762826E-2</v>
      </c>
      <c r="E114" s="97">
        <f t="shared" si="3"/>
        <v>109.92584699244532</v>
      </c>
      <c r="F114" s="96"/>
      <c r="G114" s="96"/>
      <c r="H114" s="96"/>
      <c r="I114" s="96"/>
      <c r="J114" s="96"/>
      <c r="K114" s="96"/>
      <c r="L114" s="96"/>
      <c r="M114" s="96"/>
      <c r="N114" s="96"/>
      <c r="O114" s="96"/>
      <c r="P114" s="96"/>
      <c r="Q114" s="96"/>
      <c r="R114" s="96"/>
      <c r="S114" s="96"/>
      <c r="T114" s="96"/>
      <c r="U114" s="96"/>
      <c r="V114" s="96"/>
      <c r="W114" s="96"/>
      <c r="X114" s="96"/>
      <c r="Y114" s="96"/>
      <c r="Z114" s="96"/>
    </row>
    <row r="115" spans="1:26" ht="15.75" customHeight="1" x14ac:dyDescent="0.35">
      <c r="A115" s="68">
        <v>44204</v>
      </c>
      <c r="B115" s="96">
        <v>24.485621999999999</v>
      </c>
      <c r="C115" s="96">
        <v>3480200</v>
      </c>
      <c r="D115" s="70">
        <f t="shared" si="2"/>
        <v>4.8563059153856614E-3</v>
      </c>
      <c r="E115" s="97">
        <f t="shared" si="3"/>
        <v>111.77145101449028</v>
      </c>
      <c r="F115" s="96"/>
      <c r="G115" s="96"/>
      <c r="H115" s="96"/>
      <c r="I115" s="96"/>
      <c r="J115" s="96"/>
      <c r="K115" s="96"/>
      <c r="L115" s="96"/>
      <c r="M115" s="96"/>
      <c r="N115" s="96"/>
      <c r="O115" s="96"/>
      <c r="P115" s="96"/>
      <c r="Q115" s="96"/>
      <c r="R115" s="96"/>
      <c r="S115" s="96"/>
      <c r="T115" s="96"/>
      <c r="U115" s="96"/>
      <c r="V115" s="96"/>
      <c r="W115" s="96"/>
      <c r="X115" s="96"/>
      <c r="Y115" s="96"/>
      <c r="Z115" s="96"/>
    </row>
    <row r="116" spans="1:26" ht="15.75" customHeight="1" x14ac:dyDescent="0.35">
      <c r="A116" s="68">
        <v>44203</v>
      </c>
      <c r="B116" s="96">
        <v>24.367287000000001</v>
      </c>
      <c r="C116" s="96">
        <v>3392400</v>
      </c>
      <c r="D116" s="70">
        <f t="shared" si="2"/>
        <v>4.048457336995881E-4</v>
      </c>
      <c r="E116" s="97">
        <f t="shared" si="3"/>
        <v>111.23127790164064</v>
      </c>
      <c r="F116" s="96"/>
      <c r="G116" s="96"/>
      <c r="H116" s="96"/>
      <c r="I116" s="96"/>
      <c r="J116" s="96"/>
      <c r="K116" s="96"/>
      <c r="L116" s="96"/>
      <c r="M116" s="96"/>
      <c r="N116" s="96"/>
      <c r="O116" s="96"/>
      <c r="P116" s="96"/>
      <c r="Q116" s="96"/>
      <c r="R116" s="96"/>
      <c r="S116" s="96"/>
      <c r="T116" s="96"/>
      <c r="U116" s="96"/>
      <c r="V116" s="96"/>
      <c r="W116" s="96"/>
      <c r="X116" s="96"/>
      <c r="Y116" s="96"/>
      <c r="Z116" s="96"/>
    </row>
    <row r="117" spans="1:26" ht="15.75" customHeight="1" x14ac:dyDescent="0.35">
      <c r="A117" s="68">
        <v>44202</v>
      </c>
      <c r="B117" s="96">
        <v>24.357426</v>
      </c>
      <c r="C117" s="96">
        <v>11030400</v>
      </c>
      <c r="D117" s="70">
        <f t="shared" si="2"/>
        <v>1.3541234994020268E-2</v>
      </c>
      <c r="E117" s="97">
        <f t="shared" si="3"/>
        <v>111.18626461676455</v>
      </c>
      <c r="F117" s="96"/>
      <c r="G117" s="96"/>
      <c r="H117" s="96"/>
      <c r="I117" s="96"/>
      <c r="J117" s="96"/>
      <c r="K117" s="96"/>
      <c r="L117" s="96"/>
      <c r="M117" s="96"/>
      <c r="N117" s="96"/>
      <c r="O117" s="96"/>
      <c r="P117" s="96"/>
      <c r="Q117" s="96"/>
      <c r="R117" s="96"/>
      <c r="S117" s="96"/>
      <c r="T117" s="96"/>
      <c r="U117" s="96"/>
      <c r="V117" s="96"/>
      <c r="W117" s="96"/>
      <c r="X117" s="96"/>
      <c r="Y117" s="96"/>
      <c r="Z117" s="96"/>
    </row>
    <row r="118" spans="1:26" ht="15.75" customHeight="1" x14ac:dyDescent="0.35">
      <c r="A118" s="68">
        <v>44201</v>
      </c>
      <c r="B118" s="96">
        <v>24.032003</v>
      </c>
      <c r="C118" s="96">
        <v>8767000</v>
      </c>
      <c r="D118" s="70">
        <f t="shared" si="2"/>
        <v>1.4149005782150947E-2</v>
      </c>
      <c r="E118" s="97">
        <f t="shared" si="3"/>
        <v>109.70078056806493</v>
      </c>
      <c r="F118" s="96"/>
      <c r="G118" s="96"/>
      <c r="H118" s="96"/>
      <c r="I118" s="96"/>
      <c r="J118" s="96"/>
      <c r="K118" s="96"/>
      <c r="L118" s="96"/>
      <c r="M118" s="96"/>
      <c r="N118" s="96"/>
      <c r="O118" s="96"/>
      <c r="P118" s="96"/>
      <c r="Q118" s="96"/>
      <c r="R118" s="96"/>
      <c r="S118" s="96"/>
      <c r="T118" s="96"/>
      <c r="U118" s="96"/>
      <c r="V118" s="96"/>
      <c r="W118" s="96"/>
      <c r="X118" s="96"/>
      <c r="Y118" s="96"/>
      <c r="Z118" s="96"/>
    </row>
    <row r="119" spans="1:26" ht="15.75" customHeight="1" x14ac:dyDescent="0.35">
      <c r="A119" s="68">
        <v>44200</v>
      </c>
      <c r="B119" s="96">
        <v>23.696718000000001</v>
      </c>
      <c r="C119" s="96">
        <v>5276200</v>
      </c>
      <c r="D119" s="70">
        <f t="shared" si="2"/>
        <v>3.3402732884666442E-3</v>
      </c>
      <c r="E119" s="97">
        <f t="shared" si="3"/>
        <v>108.17027866971031</v>
      </c>
      <c r="F119" s="96"/>
      <c r="G119" s="96"/>
      <c r="H119" s="96"/>
      <c r="I119" s="96"/>
      <c r="J119" s="96"/>
      <c r="K119" s="96"/>
      <c r="L119" s="96"/>
      <c r="M119" s="96"/>
      <c r="N119" s="96"/>
      <c r="O119" s="96"/>
      <c r="P119" s="96"/>
      <c r="Q119" s="96"/>
      <c r="R119" s="96"/>
      <c r="S119" s="96"/>
      <c r="T119" s="96"/>
      <c r="U119" s="96"/>
      <c r="V119" s="96"/>
      <c r="W119" s="96"/>
      <c r="X119" s="96"/>
      <c r="Y119" s="96"/>
      <c r="Z119" s="96"/>
    </row>
    <row r="120" spans="1:26" ht="15.75" customHeight="1" x14ac:dyDescent="0.35">
      <c r="A120" s="68">
        <v>44196</v>
      </c>
      <c r="B120" s="96">
        <v>23.617827999999999</v>
      </c>
      <c r="C120" s="96">
        <v>3304200</v>
      </c>
      <c r="D120" s="70">
        <f t="shared" si="2"/>
        <v>-5.8115281408573916E-3</v>
      </c>
      <c r="E120" s="97">
        <f t="shared" si="3"/>
        <v>107.81016326114388</v>
      </c>
      <c r="F120" s="96"/>
      <c r="G120" s="96"/>
      <c r="H120" s="96"/>
      <c r="I120" s="96"/>
      <c r="J120" s="96"/>
      <c r="K120" s="96"/>
      <c r="L120" s="96"/>
      <c r="M120" s="96"/>
      <c r="N120" s="96"/>
      <c r="O120" s="96"/>
      <c r="P120" s="96"/>
      <c r="Q120" s="96"/>
      <c r="R120" s="96"/>
      <c r="S120" s="96"/>
      <c r="T120" s="96"/>
      <c r="U120" s="96"/>
      <c r="V120" s="96"/>
      <c r="W120" s="96"/>
      <c r="X120" s="96"/>
      <c r="Y120" s="96"/>
      <c r="Z120" s="96"/>
    </row>
    <row r="121" spans="1:26" ht="15.75" customHeight="1" x14ac:dyDescent="0.35">
      <c r="A121" s="68">
        <v>44195</v>
      </c>
      <c r="B121" s="96">
        <v>23.755886</v>
      </c>
      <c r="C121" s="96">
        <v>2069300</v>
      </c>
      <c r="D121" s="70">
        <f t="shared" si="2"/>
        <v>5.4257955931107382E-3</v>
      </c>
      <c r="E121" s="97">
        <f t="shared" si="3"/>
        <v>108.44036750852459</v>
      </c>
      <c r="F121" s="96"/>
      <c r="G121" s="96"/>
      <c r="H121" s="96"/>
      <c r="I121" s="96"/>
      <c r="J121" s="96"/>
      <c r="K121" s="96"/>
      <c r="L121" s="96"/>
      <c r="M121" s="96"/>
      <c r="N121" s="96"/>
      <c r="O121" s="96"/>
      <c r="P121" s="96"/>
      <c r="Q121" s="96"/>
      <c r="R121" s="96"/>
      <c r="S121" s="96"/>
      <c r="T121" s="96"/>
      <c r="U121" s="96"/>
      <c r="V121" s="96"/>
      <c r="W121" s="96"/>
      <c r="X121" s="96"/>
      <c r="Y121" s="96"/>
      <c r="Z121" s="96"/>
    </row>
    <row r="122" spans="1:26" ht="15.75" customHeight="1" x14ac:dyDescent="0.35">
      <c r="A122" s="68">
        <v>44194</v>
      </c>
      <c r="B122" s="96">
        <v>23.627687000000002</v>
      </c>
      <c r="C122" s="96">
        <v>1993700</v>
      </c>
      <c r="D122" s="70">
        <f t="shared" si="2"/>
        <v>-3.7422564263437375E-3</v>
      </c>
      <c r="E122" s="97">
        <f t="shared" si="3"/>
        <v>107.85516741646212</v>
      </c>
      <c r="F122" s="96"/>
      <c r="G122" s="96"/>
      <c r="H122" s="96"/>
      <c r="I122" s="96"/>
      <c r="J122" s="96"/>
      <c r="K122" s="96"/>
      <c r="L122" s="96"/>
      <c r="M122" s="96"/>
      <c r="N122" s="96"/>
      <c r="O122" s="96"/>
      <c r="P122" s="96"/>
      <c r="Q122" s="96"/>
      <c r="R122" s="96"/>
      <c r="S122" s="96"/>
      <c r="T122" s="96"/>
      <c r="U122" s="96"/>
      <c r="V122" s="96"/>
      <c r="W122" s="96"/>
      <c r="X122" s="96"/>
      <c r="Y122" s="96"/>
      <c r="Z122" s="96"/>
    </row>
    <row r="123" spans="1:26" ht="15.75" customHeight="1" x14ac:dyDescent="0.35">
      <c r="A123" s="68">
        <v>44193</v>
      </c>
      <c r="B123" s="96">
        <v>23.716439999999999</v>
      </c>
      <c r="C123" s="96">
        <v>1960400</v>
      </c>
      <c r="D123" s="70">
        <f t="shared" si="2"/>
        <v>4.5947624376125873E-3</v>
      </c>
      <c r="E123" s="97">
        <f t="shared" si="3"/>
        <v>108.26030523946244</v>
      </c>
      <c r="F123" s="96"/>
      <c r="G123" s="96"/>
      <c r="H123" s="96"/>
      <c r="I123" s="96"/>
      <c r="J123" s="96"/>
      <c r="K123" s="96"/>
      <c r="L123" s="96"/>
      <c r="M123" s="96"/>
      <c r="N123" s="96"/>
      <c r="O123" s="96"/>
      <c r="P123" s="96"/>
      <c r="Q123" s="96"/>
      <c r="R123" s="96"/>
      <c r="S123" s="96"/>
      <c r="T123" s="96"/>
      <c r="U123" s="96"/>
      <c r="V123" s="96"/>
      <c r="W123" s="96"/>
      <c r="X123" s="96"/>
      <c r="Y123" s="96"/>
      <c r="Z123" s="96"/>
    </row>
    <row r="124" spans="1:26" ht="15.75" customHeight="1" x14ac:dyDescent="0.35">
      <c r="A124" s="68">
        <v>44189</v>
      </c>
      <c r="B124" s="96">
        <v>23.607966999999999</v>
      </c>
      <c r="C124" s="96">
        <v>853600</v>
      </c>
      <c r="D124" s="70">
        <f t="shared" si="2"/>
        <v>4.1787251909108925E-4</v>
      </c>
      <c r="E124" s="97">
        <f t="shared" si="3"/>
        <v>107.76514997626779</v>
      </c>
      <c r="F124" s="96"/>
      <c r="G124" s="96"/>
      <c r="H124" s="96"/>
      <c r="I124" s="96"/>
      <c r="J124" s="96"/>
      <c r="K124" s="96"/>
      <c r="L124" s="96"/>
      <c r="M124" s="96"/>
      <c r="N124" s="96"/>
      <c r="O124" s="96"/>
      <c r="P124" s="96"/>
      <c r="Q124" s="96"/>
      <c r="R124" s="96"/>
      <c r="S124" s="96"/>
      <c r="T124" s="96"/>
      <c r="U124" s="96"/>
      <c r="V124" s="96"/>
      <c r="W124" s="96"/>
      <c r="X124" s="96"/>
      <c r="Y124" s="96"/>
      <c r="Z124" s="96"/>
    </row>
    <row r="125" spans="1:26" ht="15.75" customHeight="1" x14ac:dyDescent="0.35">
      <c r="A125" s="68">
        <v>44188</v>
      </c>
      <c r="B125" s="96">
        <v>23.598106000000001</v>
      </c>
      <c r="C125" s="96">
        <v>1471900</v>
      </c>
      <c r="D125" s="70">
        <f t="shared" si="2"/>
        <v>1.1839341833151718E-2</v>
      </c>
      <c r="E125" s="97">
        <f t="shared" si="3"/>
        <v>107.72013669139173</v>
      </c>
      <c r="F125" s="96"/>
      <c r="G125" s="96"/>
      <c r="H125" s="96"/>
      <c r="I125" s="96"/>
      <c r="J125" s="96"/>
      <c r="K125" s="96"/>
      <c r="L125" s="96"/>
      <c r="M125" s="96"/>
      <c r="N125" s="96"/>
      <c r="O125" s="96"/>
      <c r="P125" s="96"/>
      <c r="Q125" s="96"/>
      <c r="R125" s="96"/>
      <c r="S125" s="96"/>
      <c r="T125" s="96"/>
      <c r="U125" s="96"/>
      <c r="V125" s="96"/>
      <c r="W125" s="96"/>
      <c r="X125" s="96"/>
      <c r="Y125" s="96"/>
      <c r="Z125" s="96"/>
    </row>
    <row r="126" spans="1:26" ht="15.75" customHeight="1" x14ac:dyDescent="0.35">
      <c r="A126" s="68">
        <v>44187</v>
      </c>
      <c r="B126" s="96">
        <v>23.321988999999999</v>
      </c>
      <c r="C126" s="96">
        <v>3107300</v>
      </c>
      <c r="D126" s="70">
        <f t="shared" si="2"/>
        <v>-6.3024959450204143E-3</v>
      </c>
      <c r="E126" s="97">
        <f t="shared" si="3"/>
        <v>106.45972363185138</v>
      </c>
      <c r="F126" s="96"/>
      <c r="G126" s="96"/>
      <c r="H126" s="96"/>
      <c r="I126" s="96"/>
      <c r="J126" s="96"/>
      <c r="K126" s="96"/>
      <c r="L126" s="96"/>
      <c r="M126" s="96"/>
      <c r="N126" s="96"/>
      <c r="O126" s="96"/>
      <c r="P126" s="96"/>
      <c r="Q126" s="96"/>
      <c r="R126" s="96"/>
      <c r="S126" s="96"/>
      <c r="T126" s="96"/>
      <c r="U126" s="96"/>
      <c r="V126" s="96"/>
      <c r="W126" s="96"/>
      <c r="X126" s="96"/>
      <c r="Y126" s="96"/>
      <c r="Z126" s="96"/>
    </row>
    <row r="127" spans="1:26" ht="15.75" customHeight="1" x14ac:dyDescent="0.35">
      <c r="A127" s="68">
        <v>44186</v>
      </c>
      <c r="B127" s="96">
        <v>23.469908</v>
      </c>
      <c r="C127" s="96">
        <v>3431800</v>
      </c>
      <c r="D127" s="70">
        <f t="shared" si="2"/>
        <v>-7.9199326109958834E-3</v>
      </c>
      <c r="E127" s="97">
        <f t="shared" si="3"/>
        <v>107.13494116410817</v>
      </c>
      <c r="F127" s="96"/>
      <c r="G127" s="96"/>
      <c r="H127" s="96"/>
      <c r="I127" s="96"/>
      <c r="J127" s="96"/>
      <c r="K127" s="96"/>
      <c r="L127" s="96"/>
      <c r="M127" s="96"/>
      <c r="N127" s="96"/>
      <c r="O127" s="96"/>
      <c r="P127" s="96"/>
      <c r="Q127" s="96"/>
      <c r="R127" s="96"/>
      <c r="S127" s="96"/>
      <c r="T127" s="96"/>
      <c r="U127" s="96"/>
      <c r="V127" s="96"/>
      <c r="W127" s="96"/>
      <c r="X127" s="96"/>
      <c r="Y127" s="96"/>
      <c r="Z127" s="96"/>
    </row>
    <row r="128" spans="1:26" ht="15.75" customHeight="1" x14ac:dyDescent="0.35">
      <c r="A128" s="68">
        <v>44183</v>
      </c>
      <c r="B128" s="96">
        <v>23.657271999999999</v>
      </c>
      <c r="C128" s="96">
        <v>2671500</v>
      </c>
      <c r="D128" s="70">
        <f t="shared" si="2"/>
        <v>-1.2350878470331672E-2</v>
      </c>
      <c r="E128" s="97">
        <f t="shared" si="3"/>
        <v>107.99021640064817</v>
      </c>
      <c r="F128" s="96"/>
      <c r="G128" s="96"/>
      <c r="H128" s="96"/>
      <c r="I128" s="96"/>
      <c r="J128" s="96"/>
      <c r="K128" s="96"/>
      <c r="L128" s="96"/>
      <c r="M128" s="96"/>
      <c r="N128" s="96"/>
      <c r="O128" s="96"/>
      <c r="P128" s="96"/>
      <c r="Q128" s="96"/>
      <c r="R128" s="96"/>
      <c r="S128" s="96"/>
      <c r="T128" s="96"/>
      <c r="U128" s="96"/>
      <c r="V128" s="96"/>
      <c r="W128" s="96"/>
      <c r="X128" s="96"/>
      <c r="Y128" s="96"/>
      <c r="Z128" s="96"/>
    </row>
    <row r="129" spans="1:26" ht="15.75" customHeight="1" x14ac:dyDescent="0.35">
      <c r="A129" s="68">
        <v>44182</v>
      </c>
      <c r="B129" s="96">
        <v>23.953113999999999</v>
      </c>
      <c r="C129" s="96">
        <v>2405500</v>
      </c>
      <c r="D129" s="70">
        <f t="shared" si="2"/>
        <v>1.3350114542327818E-2</v>
      </c>
      <c r="E129" s="97">
        <f t="shared" si="3"/>
        <v>109.34066972427739</v>
      </c>
      <c r="F129" s="96"/>
      <c r="G129" s="96"/>
      <c r="H129" s="96"/>
      <c r="I129" s="96"/>
      <c r="J129" s="96"/>
      <c r="K129" s="96"/>
      <c r="L129" s="96"/>
      <c r="M129" s="96"/>
      <c r="N129" s="96"/>
      <c r="O129" s="96"/>
      <c r="P129" s="96"/>
      <c r="Q129" s="96"/>
      <c r="R129" s="96"/>
      <c r="S129" s="96"/>
      <c r="T129" s="96"/>
      <c r="U129" s="96"/>
      <c r="V129" s="96"/>
      <c r="W129" s="96"/>
      <c r="X129" s="96"/>
      <c r="Y129" s="96"/>
      <c r="Z129" s="96"/>
    </row>
    <row r="130" spans="1:26" ht="15.75" customHeight="1" x14ac:dyDescent="0.35">
      <c r="A130" s="68">
        <v>44181</v>
      </c>
      <c r="B130" s="96">
        <v>23.637550000000001</v>
      </c>
      <c r="C130" s="96">
        <v>1558300</v>
      </c>
      <c r="D130" s="70">
        <f t="shared" ref="D130:D193" si="4">B130/B131-1</f>
        <v>2.9288643101534895E-3</v>
      </c>
      <c r="E130" s="97">
        <f t="shared" ref="E130:E193" si="5">E131*(1+D130)</f>
        <v>107.90018983089601</v>
      </c>
      <c r="F130" s="96"/>
      <c r="G130" s="96"/>
      <c r="H130" s="96"/>
      <c r="I130" s="96"/>
      <c r="J130" s="96"/>
      <c r="K130" s="96"/>
      <c r="L130" s="96"/>
      <c r="M130" s="96"/>
      <c r="N130" s="96"/>
      <c r="O130" s="96"/>
      <c r="P130" s="96"/>
      <c r="Q130" s="96"/>
      <c r="R130" s="96"/>
      <c r="S130" s="96"/>
      <c r="T130" s="96"/>
      <c r="U130" s="96"/>
      <c r="V130" s="96"/>
      <c r="W130" s="96"/>
      <c r="X130" s="96"/>
      <c r="Y130" s="96"/>
      <c r="Z130" s="96"/>
    </row>
    <row r="131" spans="1:26" ht="15.75" customHeight="1" x14ac:dyDescent="0.35">
      <c r="A131" s="68">
        <v>44180</v>
      </c>
      <c r="B131" s="96">
        <v>23.568521</v>
      </c>
      <c r="C131" s="96">
        <v>3668500</v>
      </c>
      <c r="D131" s="70">
        <f t="shared" si="4"/>
        <v>1.1854292768209485E-2</v>
      </c>
      <c r="E131" s="97">
        <f t="shared" si="5"/>
        <v>107.58508770720564</v>
      </c>
      <c r="F131" s="96"/>
      <c r="G131" s="96"/>
      <c r="H131" s="96"/>
      <c r="I131" s="96"/>
      <c r="J131" s="96"/>
      <c r="K131" s="96"/>
      <c r="L131" s="96"/>
      <c r="M131" s="96"/>
      <c r="N131" s="96"/>
      <c r="O131" s="96"/>
      <c r="P131" s="96"/>
      <c r="Q131" s="96"/>
      <c r="R131" s="96"/>
      <c r="S131" s="96"/>
      <c r="T131" s="96"/>
      <c r="U131" s="96"/>
      <c r="V131" s="96"/>
      <c r="W131" s="96"/>
      <c r="X131" s="96"/>
      <c r="Y131" s="96"/>
      <c r="Z131" s="96"/>
    </row>
    <row r="132" spans="1:26" ht="15.75" customHeight="1" x14ac:dyDescent="0.35">
      <c r="A132" s="68">
        <v>44179</v>
      </c>
      <c r="B132" s="96">
        <v>23.292406</v>
      </c>
      <c r="C132" s="96">
        <v>3038200</v>
      </c>
      <c r="D132" s="70">
        <f t="shared" si="4"/>
        <v>2.9724792369756337E-3</v>
      </c>
      <c r="E132" s="97">
        <f t="shared" si="5"/>
        <v>106.32468377722314</v>
      </c>
      <c r="F132" s="96"/>
      <c r="G132" s="96"/>
      <c r="H132" s="96"/>
      <c r="I132" s="96"/>
      <c r="J132" s="96"/>
      <c r="K132" s="96"/>
      <c r="L132" s="96"/>
      <c r="M132" s="96"/>
      <c r="N132" s="96"/>
      <c r="O132" s="96"/>
      <c r="P132" s="96"/>
      <c r="Q132" s="96"/>
      <c r="R132" s="96"/>
      <c r="S132" s="96"/>
      <c r="T132" s="96"/>
      <c r="U132" s="96"/>
      <c r="V132" s="96"/>
      <c r="W132" s="96"/>
      <c r="X132" s="96"/>
      <c r="Y132" s="96"/>
      <c r="Z132" s="96"/>
    </row>
    <row r="133" spans="1:26" ht="15.75" customHeight="1" x14ac:dyDescent="0.35">
      <c r="A133" s="68">
        <v>44176</v>
      </c>
      <c r="B133" s="96">
        <v>23.223375000000001</v>
      </c>
      <c r="C133" s="96">
        <v>2133800</v>
      </c>
      <c r="D133" s="70">
        <f t="shared" si="4"/>
        <v>-4.6103161390252945E-3</v>
      </c>
      <c r="E133" s="97">
        <f t="shared" si="5"/>
        <v>106.00957252397497</v>
      </c>
      <c r="F133" s="96"/>
      <c r="G133" s="96"/>
      <c r="H133" s="96"/>
      <c r="I133" s="96"/>
      <c r="J133" s="96"/>
      <c r="K133" s="96"/>
      <c r="L133" s="96"/>
      <c r="M133" s="96"/>
      <c r="N133" s="96"/>
      <c r="O133" s="96"/>
      <c r="P133" s="96"/>
      <c r="Q133" s="96"/>
      <c r="R133" s="96"/>
      <c r="S133" s="96"/>
      <c r="T133" s="96"/>
      <c r="U133" s="96"/>
      <c r="V133" s="96"/>
      <c r="W133" s="96"/>
      <c r="X133" s="96"/>
      <c r="Y133" s="96"/>
      <c r="Z133" s="96"/>
    </row>
    <row r="134" spans="1:26" ht="15.75" customHeight="1" x14ac:dyDescent="0.35">
      <c r="A134" s="68">
        <v>44175</v>
      </c>
      <c r="B134" s="96">
        <v>23.330938</v>
      </c>
      <c r="C134" s="96">
        <v>2815200</v>
      </c>
      <c r="D134" s="70">
        <f t="shared" si="4"/>
        <v>6.3265764649560463E-3</v>
      </c>
      <c r="E134" s="97">
        <f t="shared" si="5"/>
        <v>106.5005738383574</v>
      </c>
      <c r="F134" s="96"/>
      <c r="G134" s="96"/>
      <c r="H134" s="96"/>
      <c r="I134" s="96"/>
      <c r="J134" s="96"/>
      <c r="K134" s="96"/>
      <c r="L134" s="96"/>
      <c r="M134" s="96"/>
      <c r="N134" s="96"/>
      <c r="O134" s="96"/>
      <c r="P134" s="96"/>
      <c r="Q134" s="96"/>
      <c r="R134" s="96"/>
      <c r="S134" s="96"/>
      <c r="T134" s="96"/>
      <c r="U134" s="96"/>
      <c r="V134" s="96"/>
      <c r="W134" s="96"/>
      <c r="X134" s="96"/>
      <c r="Y134" s="96"/>
      <c r="Z134" s="96"/>
    </row>
    <row r="135" spans="1:26" ht="15.75" customHeight="1" x14ac:dyDescent="0.35">
      <c r="A135" s="68">
        <v>44174</v>
      </c>
      <c r="B135" s="96">
        <v>23.184260999999999</v>
      </c>
      <c r="C135" s="96">
        <v>3036800</v>
      </c>
      <c r="D135" s="70">
        <f t="shared" si="4"/>
        <v>1.6898573433248298E-3</v>
      </c>
      <c r="E135" s="97">
        <f t="shared" si="5"/>
        <v>105.83102576151245</v>
      </c>
      <c r="F135" s="96"/>
      <c r="G135" s="96"/>
      <c r="H135" s="96"/>
      <c r="I135" s="96"/>
      <c r="J135" s="96"/>
      <c r="K135" s="96"/>
      <c r="L135" s="96"/>
      <c r="M135" s="96"/>
      <c r="N135" s="96"/>
      <c r="O135" s="96"/>
      <c r="P135" s="96"/>
      <c r="Q135" s="96"/>
      <c r="R135" s="96"/>
      <c r="S135" s="96"/>
      <c r="T135" s="96"/>
      <c r="U135" s="96"/>
      <c r="V135" s="96"/>
      <c r="W135" s="96"/>
      <c r="X135" s="96"/>
      <c r="Y135" s="96"/>
      <c r="Z135" s="96"/>
    </row>
    <row r="136" spans="1:26" ht="15.75" customHeight="1" x14ac:dyDescent="0.35">
      <c r="A136" s="68">
        <v>44173</v>
      </c>
      <c r="B136" s="96">
        <v>23.145149</v>
      </c>
      <c r="C136" s="96">
        <v>1747900</v>
      </c>
      <c r="D136" s="70">
        <f t="shared" si="4"/>
        <v>6.8056053807661332E-3</v>
      </c>
      <c r="E136" s="97">
        <f t="shared" si="5"/>
        <v>105.65248812860779</v>
      </c>
      <c r="F136" s="96"/>
      <c r="G136" s="96"/>
      <c r="H136" s="96"/>
      <c r="I136" s="96"/>
      <c r="J136" s="96"/>
      <c r="K136" s="96"/>
      <c r="L136" s="96"/>
      <c r="M136" s="96"/>
      <c r="N136" s="96"/>
      <c r="O136" s="96"/>
      <c r="P136" s="96"/>
      <c r="Q136" s="96"/>
      <c r="R136" s="96"/>
      <c r="S136" s="96"/>
      <c r="T136" s="96"/>
      <c r="U136" s="96"/>
      <c r="V136" s="96"/>
      <c r="W136" s="96"/>
      <c r="X136" s="96"/>
      <c r="Y136" s="96"/>
      <c r="Z136" s="96"/>
    </row>
    <row r="137" spans="1:26" ht="15.75" customHeight="1" x14ac:dyDescent="0.35">
      <c r="A137" s="68">
        <v>44172</v>
      </c>
      <c r="B137" s="96">
        <v>22.988696999999998</v>
      </c>
      <c r="C137" s="96">
        <v>2780400</v>
      </c>
      <c r="D137" s="70">
        <f t="shared" si="4"/>
        <v>-2.5455404554924899E-3</v>
      </c>
      <c r="E137" s="97">
        <f t="shared" si="5"/>
        <v>104.93831933787339</v>
      </c>
      <c r="F137" s="96"/>
      <c r="G137" s="96"/>
      <c r="H137" s="96"/>
      <c r="I137" s="96"/>
      <c r="J137" s="96"/>
      <c r="K137" s="96"/>
      <c r="L137" s="96"/>
      <c r="M137" s="96"/>
      <c r="N137" s="96"/>
      <c r="O137" s="96"/>
      <c r="P137" s="96"/>
      <c r="Q137" s="96"/>
      <c r="R137" s="96"/>
      <c r="S137" s="96"/>
      <c r="T137" s="96"/>
      <c r="U137" s="96"/>
      <c r="V137" s="96"/>
      <c r="W137" s="96"/>
      <c r="X137" s="96"/>
      <c r="Y137" s="96"/>
      <c r="Z137" s="96"/>
    </row>
    <row r="138" spans="1:26" ht="15.75" customHeight="1" x14ac:dyDescent="0.35">
      <c r="A138" s="68">
        <v>44169</v>
      </c>
      <c r="B138" s="96">
        <v>23.047364999999999</v>
      </c>
      <c r="C138" s="96">
        <v>3540400</v>
      </c>
      <c r="D138" s="70">
        <f t="shared" si="4"/>
        <v>8.5578367711292014E-3</v>
      </c>
      <c r="E138" s="97">
        <f t="shared" si="5"/>
        <v>105.20612578723042</v>
      </c>
      <c r="F138" s="96"/>
      <c r="G138" s="96"/>
      <c r="H138" s="96"/>
      <c r="I138" s="96"/>
      <c r="J138" s="96"/>
      <c r="K138" s="96"/>
      <c r="L138" s="96"/>
      <c r="M138" s="96"/>
      <c r="N138" s="96"/>
      <c r="O138" s="96"/>
      <c r="P138" s="96"/>
      <c r="Q138" s="96"/>
      <c r="R138" s="96"/>
      <c r="S138" s="96"/>
      <c r="T138" s="96"/>
      <c r="U138" s="96"/>
      <c r="V138" s="96"/>
      <c r="W138" s="96"/>
      <c r="X138" s="96"/>
      <c r="Y138" s="96"/>
      <c r="Z138" s="96"/>
    </row>
    <row r="139" spans="1:26" ht="15.75" customHeight="1" x14ac:dyDescent="0.35">
      <c r="A139" s="68">
        <v>44168</v>
      </c>
      <c r="B139" s="96">
        <v>22.851803</v>
      </c>
      <c r="C139" s="96">
        <v>10197100</v>
      </c>
      <c r="D139" s="70">
        <f t="shared" si="4"/>
        <v>4.729241337587009E-3</v>
      </c>
      <c r="E139" s="97">
        <f t="shared" si="5"/>
        <v>104.31342849314919</v>
      </c>
      <c r="F139" s="96"/>
      <c r="G139" s="96"/>
      <c r="H139" s="96"/>
      <c r="I139" s="96"/>
      <c r="J139" s="96"/>
      <c r="K139" s="96"/>
      <c r="L139" s="96"/>
      <c r="M139" s="96"/>
      <c r="N139" s="96"/>
      <c r="O139" s="96"/>
      <c r="P139" s="96"/>
      <c r="Q139" s="96"/>
      <c r="R139" s="96"/>
      <c r="S139" s="96"/>
      <c r="T139" s="96"/>
      <c r="U139" s="96"/>
      <c r="V139" s="96"/>
      <c r="W139" s="96"/>
      <c r="X139" s="96"/>
      <c r="Y139" s="96"/>
      <c r="Z139" s="96"/>
    </row>
    <row r="140" spans="1:26" ht="15.75" customHeight="1" x14ac:dyDescent="0.35">
      <c r="A140" s="68">
        <v>44167</v>
      </c>
      <c r="B140" s="96">
        <v>22.744240000000001</v>
      </c>
      <c r="C140" s="96">
        <v>8319700</v>
      </c>
      <c r="D140" s="70">
        <f t="shared" si="4"/>
        <v>3.884272573596359E-3</v>
      </c>
      <c r="E140" s="97">
        <f t="shared" si="5"/>
        <v>103.82242717876674</v>
      </c>
      <c r="F140" s="96"/>
      <c r="G140" s="96"/>
      <c r="H140" s="96"/>
      <c r="I140" s="96"/>
      <c r="J140" s="96"/>
      <c r="K140" s="96"/>
      <c r="L140" s="96"/>
      <c r="M140" s="96"/>
      <c r="N140" s="96"/>
      <c r="O140" s="96"/>
      <c r="P140" s="96"/>
      <c r="Q140" s="96"/>
      <c r="R140" s="96"/>
      <c r="S140" s="96"/>
      <c r="T140" s="96"/>
      <c r="U140" s="96"/>
      <c r="V140" s="96"/>
      <c r="W140" s="96"/>
      <c r="X140" s="96"/>
      <c r="Y140" s="96"/>
      <c r="Z140" s="96"/>
    </row>
    <row r="141" spans="1:26" ht="15.75" customHeight="1" x14ac:dyDescent="0.35">
      <c r="A141" s="68">
        <v>44166</v>
      </c>
      <c r="B141" s="96">
        <v>22.656237000000001</v>
      </c>
      <c r="C141" s="96">
        <v>3778300</v>
      </c>
      <c r="D141" s="70">
        <f t="shared" si="4"/>
        <v>1.980643595737952E-2</v>
      </c>
      <c r="E141" s="97">
        <f t="shared" si="5"/>
        <v>103.42071293995231</v>
      </c>
      <c r="F141" s="96"/>
      <c r="G141" s="96"/>
      <c r="H141" s="96"/>
      <c r="I141" s="96"/>
      <c r="J141" s="96"/>
      <c r="K141" s="96"/>
      <c r="L141" s="96"/>
      <c r="M141" s="96"/>
      <c r="N141" s="96"/>
      <c r="O141" s="96"/>
      <c r="P141" s="96"/>
      <c r="Q141" s="96"/>
      <c r="R141" s="96"/>
      <c r="S141" s="96"/>
      <c r="T141" s="96"/>
      <c r="U141" s="96"/>
      <c r="V141" s="96"/>
      <c r="W141" s="96"/>
      <c r="X141" s="96"/>
      <c r="Y141" s="96"/>
      <c r="Z141" s="96"/>
    </row>
    <row r="142" spans="1:26" ht="15.75" customHeight="1" x14ac:dyDescent="0.35">
      <c r="A142" s="68">
        <v>44165</v>
      </c>
      <c r="B142" s="96">
        <v>22.216213</v>
      </c>
      <c r="C142" s="96">
        <v>4833600</v>
      </c>
      <c r="D142" s="70">
        <f t="shared" si="4"/>
        <v>-2.489277917553312E-2</v>
      </c>
      <c r="E142" s="97">
        <f t="shared" si="5"/>
        <v>101.41210066286985</v>
      </c>
      <c r="F142" s="96"/>
      <c r="G142" s="96"/>
      <c r="H142" s="96"/>
      <c r="I142" s="96"/>
      <c r="J142" s="96"/>
      <c r="K142" s="96"/>
      <c r="L142" s="96"/>
      <c r="M142" s="96"/>
      <c r="N142" s="96"/>
      <c r="O142" s="96"/>
      <c r="P142" s="96"/>
      <c r="Q142" s="96"/>
      <c r="R142" s="96"/>
      <c r="S142" s="96"/>
      <c r="T142" s="96"/>
      <c r="U142" s="96"/>
      <c r="V142" s="96"/>
      <c r="W142" s="96"/>
      <c r="X142" s="96"/>
      <c r="Y142" s="96"/>
      <c r="Z142" s="96"/>
    </row>
    <row r="143" spans="1:26" ht="15.75" customHeight="1" x14ac:dyDescent="0.35">
      <c r="A143" s="68">
        <v>44162</v>
      </c>
      <c r="B143" s="96">
        <v>22.783353999999999</v>
      </c>
      <c r="C143" s="96">
        <v>1492000</v>
      </c>
      <c r="D143" s="70">
        <f t="shared" si="4"/>
        <v>-5.548423688015891E-3</v>
      </c>
      <c r="E143" s="97">
        <f t="shared" si="5"/>
        <v>104.00097394122923</v>
      </c>
      <c r="F143" s="96"/>
      <c r="G143" s="96"/>
      <c r="H143" s="96"/>
      <c r="I143" s="96"/>
      <c r="J143" s="96"/>
      <c r="K143" s="96"/>
      <c r="L143" s="96"/>
      <c r="M143" s="96"/>
      <c r="N143" s="96"/>
      <c r="O143" s="96"/>
      <c r="P143" s="96"/>
      <c r="Q143" s="96"/>
      <c r="R143" s="96"/>
      <c r="S143" s="96"/>
      <c r="T143" s="96"/>
      <c r="U143" s="96"/>
      <c r="V143" s="96"/>
      <c r="W143" s="96"/>
      <c r="X143" s="96"/>
      <c r="Y143" s="96"/>
      <c r="Z143" s="96"/>
    </row>
    <row r="144" spans="1:26" ht="15.75" customHeight="1" x14ac:dyDescent="0.35">
      <c r="A144" s="68">
        <v>44160</v>
      </c>
      <c r="B144" s="96">
        <v>22.910471000000001</v>
      </c>
      <c r="C144" s="96">
        <v>2807900</v>
      </c>
      <c r="D144" s="70">
        <f t="shared" si="4"/>
        <v>8.5431272624969523E-4</v>
      </c>
      <c r="E144" s="97">
        <f t="shared" si="5"/>
        <v>104.58123494250619</v>
      </c>
      <c r="F144" s="96"/>
      <c r="G144" s="96"/>
      <c r="H144" s="96"/>
      <c r="I144" s="96"/>
      <c r="J144" s="96"/>
      <c r="K144" s="96"/>
      <c r="L144" s="96"/>
      <c r="M144" s="96"/>
      <c r="N144" s="96"/>
      <c r="O144" s="96"/>
      <c r="P144" s="96"/>
      <c r="Q144" s="96"/>
      <c r="R144" s="96"/>
      <c r="S144" s="96"/>
      <c r="T144" s="96"/>
      <c r="U144" s="96"/>
      <c r="V144" s="96"/>
      <c r="W144" s="96"/>
      <c r="X144" s="96"/>
      <c r="Y144" s="96"/>
      <c r="Z144" s="96"/>
    </row>
    <row r="145" spans="1:26" ht="15.75" customHeight="1" x14ac:dyDescent="0.35">
      <c r="A145" s="68">
        <v>44159</v>
      </c>
      <c r="B145" s="96">
        <v>22.890915</v>
      </c>
      <c r="C145" s="96">
        <v>2778100</v>
      </c>
      <c r="D145" s="70">
        <f t="shared" si="4"/>
        <v>2.630430710460252E-2</v>
      </c>
      <c r="E145" s="97">
        <f t="shared" si="5"/>
        <v>104.49196612605384</v>
      </c>
      <c r="F145" s="96"/>
      <c r="G145" s="96"/>
      <c r="H145" s="96"/>
      <c r="I145" s="96"/>
      <c r="J145" s="96"/>
      <c r="K145" s="96"/>
      <c r="L145" s="96"/>
      <c r="M145" s="96"/>
      <c r="N145" s="96"/>
      <c r="O145" s="96"/>
      <c r="P145" s="96"/>
      <c r="Q145" s="96"/>
      <c r="R145" s="96"/>
      <c r="S145" s="96"/>
      <c r="T145" s="96"/>
      <c r="U145" s="96"/>
      <c r="V145" s="96"/>
      <c r="W145" s="96"/>
      <c r="X145" s="96"/>
      <c r="Y145" s="96"/>
      <c r="Z145" s="96"/>
    </row>
    <row r="146" spans="1:26" ht="15.75" customHeight="1" x14ac:dyDescent="0.35">
      <c r="A146" s="68">
        <v>44158</v>
      </c>
      <c r="B146" s="96">
        <v>22.304217999999999</v>
      </c>
      <c r="C146" s="96">
        <v>4199000</v>
      </c>
      <c r="D146" s="70">
        <f t="shared" si="4"/>
        <v>4.3862956138962517E-4</v>
      </c>
      <c r="E146" s="97">
        <f t="shared" si="5"/>
        <v>101.81382403124209</v>
      </c>
      <c r="F146" s="96"/>
      <c r="G146" s="96"/>
      <c r="H146" s="96"/>
      <c r="I146" s="96"/>
      <c r="J146" s="96"/>
      <c r="K146" s="96"/>
      <c r="L146" s="96"/>
      <c r="M146" s="96"/>
      <c r="N146" s="96"/>
      <c r="O146" s="96"/>
      <c r="P146" s="96"/>
      <c r="Q146" s="96"/>
      <c r="R146" s="96"/>
      <c r="S146" s="96"/>
      <c r="T146" s="96"/>
      <c r="U146" s="96"/>
      <c r="V146" s="96"/>
      <c r="W146" s="96"/>
      <c r="X146" s="96"/>
      <c r="Y146" s="96"/>
      <c r="Z146" s="96"/>
    </row>
    <row r="147" spans="1:26" ht="15.75" customHeight="1" x14ac:dyDescent="0.35">
      <c r="A147" s="68">
        <v>44155</v>
      </c>
      <c r="B147" s="96">
        <v>22.294439000000001</v>
      </c>
      <c r="C147" s="96">
        <v>2378100</v>
      </c>
      <c r="D147" s="70">
        <f t="shared" si="4"/>
        <v>1.7574219421714332E-3</v>
      </c>
      <c r="E147" s="97">
        <f t="shared" si="5"/>
        <v>101.76918505823701</v>
      </c>
      <c r="F147" s="96"/>
      <c r="G147" s="96"/>
      <c r="H147" s="96"/>
      <c r="I147" s="96"/>
      <c r="J147" s="96"/>
      <c r="K147" s="96"/>
      <c r="L147" s="96"/>
      <c r="M147" s="96"/>
      <c r="N147" s="96"/>
      <c r="O147" s="96"/>
      <c r="P147" s="96"/>
      <c r="Q147" s="96"/>
      <c r="R147" s="96"/>
      <c r="S147" s="96"/>
      <c r="T147" s="96"/>
      <c r="U147" s="96"/>
      <c r="V147" s="96"/>
      <c r="W147" s="96"/>
      <c r="X147" s="96"/>
      <c r="Y147" s="96"/>
      <c r="Z147" s="96"/>
    </row>
    <row r="148" spans="1:26" ht="15.75" customHeight="1" x14ac:dyDescent="0.35">
      <c r="A148" s="68">
        <v>44154</v>
      </c>
      <c r="B148" s="96">
        <v>22.255327000000001</v>
      </c>
      <c r="C148" s="96">
        <v>2692800</v>
      </c>
      <c r="D148" s="70">
        <f t="shared" si="4"/>
        <v>7.5254777289210928E-3</v>
      </c>
      <c r="E148" s="97">
        <f t="shared" si="5"/>
        <v>101.59064742533234</v>
      </c>
      <c r="F148" s="96"/>
      <c r="G148" s="96"/>
      <c r="H148" s="96"/>
      <c r="I148" s="96"/>
      <c r="J148" s="96"/>
      <c r="K148" s="96"/>
      <c r="L148" s="96"/>
      <c r="M148" s="96"/>
      <c r="N148" s="96"/>
      <c r="O148" s="96"/>
      <c r="P148" s="96"/>
      <c r="Q148" s="96"/>
      <c r="R148" s="96"/>
      <c r="S148" s="96"/>
      <c r="T148" s="96"/>
      <c r="U148" s="96"/>
      <c r="V148" s="96"/>
      <c r="W148" s="96"/>
      <c r="X148" s="96"/>
      <c r="Y148" s="96"/>
      <c r="Z148" s="96"/>
    </row>
    <row r="149" spans="1:26" ht="15.75" customHeight="1" x14ac:dyDescent="0.35">
      <c r="A149" s="68">
        <v>44153</v>
      </c>
      <c r="B149" s="96">
        <v>22.089096000000001</v>
      </c>
      <c r="C149" s="96">
        <v>4644300</v>
      </c>
      <c r="D149" s="70">
        <f t="shared" si="4"/>
        <v>1.3297060353731904E-3</v>
      </c>
      <c r="E149" s="97">
        <f t="shared" si="5"/>
        <v>100.83183966159288</v>
      </c>
      <c r="F149" s="96"/>
      <c r="G149" s="96"/>
      <c r="H149" s="96"/>
      <c r="I149" s="96"/>
      <c r="J149" s="96"/>
      <c r="K149" s="96"/>
      <c r="L149" s="96"/>
      <c r="M149" s="96"/>
      <c r="N149" s="96"/>
      <c r="O149" s="96"/>
      <c r="P149" s="96"/>
      <c r="Q149" s="96"/>
      <c r="R149" s="96"/>
      <c r="S149" s="96"/>
      <c r="T149" s="96"/>
      <c r="U149" s="96"/>
      <c r="V149" s="96"/>
      <c r="W149" s="96"/>
      <c r="X149" s="96"/>
      <c r="Y149" s="96"/>
      <c r="Z149" s="96"/>
    </row>
    <row r="150" spans="1:26" ht="15.75" customHeight="1" x14ac:dyDescent="0.35">
      <c r="A150" s="68">
        <v>44152</v>
      </c>
      <c r="B150" s="96">
        <v>22.059763</v>
      </c>
      <c r="C150" s="96">
        <v>1445000</v>
      </c>
      <c r="D150" s="70">
        <f t="shared" si="4"/>
        <v>1.7762419263847029E-3</v>
      </c>
      <c r="E150" s="97">
        <f t="shared" si="5"/>
        <v>100.69794100169328</v>
      </c>
      <c r="F150" s="96"/>
      <c r="G150" s="96"/>
      <c r="H150" s="96"/>
      <c r="I150" s="96"/>
      <c r="J150" s="96"/>
      <c r="K150" s="96"/>
      <c r="L150" s="96"/>
      <c r="M150" s="96"/>
      <c r="N150" s="96"/>
      <c r="O150" s="96"/>
      <c r="P150" s="96"/>
      <c r="Q150" s="96"/>
      <c r="R150" s="96"/>
      <c r="S150" s="96"/>
      <c r="T150" s="96"/>
      <c r="U150" s="96"/>
      <c r="V150" s="96"/>
      <c r="W150" s="96"/>
      <c r="X150" s="96"/>
      <c r="Y150" s="96"/>
      <c r="Z150" s="96"/>
    </row>
    <row r="151" spans="1:26" ht="15.75" customHeight="1" x14ac:dyDescent="0.35">
      <c r="A151" s="68">
        <v>44151</v>
      </c>
      <c r="B151" s="96">
        <v>22.020648999999999</v>
      </c>
      <c r="C151" s="96">
        <v>2993600</v>
      </c>
      <c r="D151" s="70">
        <f t="shared" si="4"/>
        <v>1.4871484739953589E-2</v>
      </c>
      <c r="E151" s="97">
        <f t="shared" si="5"/>
        <v>100.51939423923076</v>
      </c>
      <c r="F151" s="96"/>
      <c r="G151" s="96"/>
      <c r="H151" s="96"/>
      <c r="I151" s="96"/>
      <c r="J151" s="96"/>
      <c r="K151" s="96"/>
      <c r="L151" s="96"/>
      <c r="M151" s="96"/>
      <c r="N151" s="96"/>
      <c r="O151" s="96"/>
      <c r="P151" s="96"/>
      <c r="Q151" s="96"/>
      <c r="R151" s="96"/>
      <c r="S151" s="96"/>
      <c r="T151" s="96"/>
      <c r="U151" s="96"/>
      <c r="V151" s="96"/>
      <c r="W151" s="96"/>
      <c r="X151" s="96"/>
      <c r="Y151" s="96"/>
      <c r="Z151" s="96"/>
    </row>
    <row r="152" spans="1:26" ht="15.75" customHeight="1" x14ac:dyDescent="0.35">
      <c r="A152" s="68">
        <v>44148</v>
      </c>
      <c r="B152" s="96">
        <v>21.697967999999999</v>
      </c>
      <c r="C152" s="96">
        <v>2692800</v>
      </c>
      <c r="D152" s="70">
        <f t="shared" si="4"/>
        <v>1.2779628620471772E-2</v>
      </c>
      <c r="E152" s="97">
        <f t="shared" si="5"/>
        <v>99.046426814314756</v>
      </c>
      <c r="F152" s="96"/>
      <c r="G152" s="96"/>
      <c r="H152" s="96"/>
      <c r="I152" s="96"/>
      <c r="J152" s="96"/>
      <c r="K152" s="96"/>
      <c r="L152" s="96"/>
      <c r="M152" s="96"/>
      <c r="N152" s="96"/>
      <c r="O152" s="96"/>
      <c r="P152" s="96"/>
      <c r="Q152" s="96"/>
      <c r="R152" s="96"/>
      <c r="S152" s="96"/>
      <c r="T152" s="96"/>
      <c r="U152" s="96"/>
      <c r="V152" s="96"/>
      <c r="W152" s="96"/>
      <c r="X152" s="96"/>
      <c r="Y152" s="96"/>
      <c r="Z152" s="96"/>
    </row>
    <row r="153" spans="1:26" ht="15.75" customHeight="1" x14ac:dyDescent="0.35">
      <c r="A153" s="68">
        <v>44147</v>
      </c>
      <c r="B153" s="96">
        <v>21.424175000000002</v>
      </c>
      <c r="C153" s="96">
        <v>1915600</v>
      </c>
      <c r="D153" s="70">
        <f t="shared" si="4"/>
        <v>-1.8808774701667419E-2</v>
      </c>
      <c r="E153" s="97">
        <f t="shared" si="5"/>
        <v>97.796622300971791</v>
      </c>
      <c r="F153" s="96"/>
      <c r="G153" s="96"/>
      <c r="H153" s="96"/>
      <c r="I153" s="96"/>
      <c r="J153" s="96"/>
      <c r="K153" s="96"/>
      <c r="L153" s="96"/>
      <c r="M153" s="96"/>
      <c r="N153" s="96"/>
      <c r="O153" s="96"/>
      <c r="P153" s="96"/>
      <c r="Q153" s="96"/>
      <c r="R153" s="96"/>
      <c r="S153" s="96"/>
      <c r="T153" s="96"/>
      <c r="U153" s="96"/>
      <c r="V153" s="96"/>
      <c r="W153" s="96"/>
      <c r="X153" s="96"/>
      <c r="Y153" s="96"/>
      <c r="Z153" s="96"/>
    </row>
    <row r="154" spans="1:26" ht="15.75" customHeight="1" x14ac:dyDescent="0.35">
      <c r="A154" s="68">
        <v>44146</v>
      </c>
      <c r="B154" s="96">
        <v>21.834862000000001</v>
      </c>
      <c r="C154" s="96">
        <v>3353100</v>
      </c>
      <c r="D154" s="70">
        <f t="shared" si="4"/>
        <v>1.3617845691711761E-2</v>
      </c>
      <c r="E154" s="97">
        <f t="shared" si="5"/>
        <v>99.671317659038976</v>
      </c>
      <c r="F154" s="96"/>
      <c r="G154" s="96"/>
      <c r="H154" s="96"/>
      <c r="I154" s="96"/>
      <c r="J154" s="96"/>
      <c r="K154" s="96"/>
      <c r="L154" s="96"/>
      <c r="M154" s="96"/>
      <c r="N154" s="96"/>
      <c r="O154" s="96"/>
      <c r="P154" s="96"/>
      <c r="Q154" s="96"/>
      <c r="R154" s="96"/>
      <c r="S154" s="96"/>
      <c r="T154" s="96"/>
      <c r="U154" s="96"/>
      <c r="V154" s="96"/>
      <c r="W154" s="96"/>
      <c r="X154" s="96"/>
      <c r="Y154" s="96"/>
      <c r="Z154" s="96"/>
    </row>
    <row r="155" spans="1:26" ht="15.75" customHeight="1" x14ac:dyDescent="0.35">
      <c r="A155" s="68">
        <v>44145</v>
      </c>
      <c r="B155" s="96">
        <v>21.541512999999998</v>
      </c>
      <c r="C155" s="96">
        <v>4285400</v>
      </c>
      <c r="D155" s="70">
        <f t="shared" si="4"/>
        <v>-2.2645244496340977E-3</v>
      </c>
      <c r="E155" s="97">
        <f t="shared" si="5"/>
        <v>98.332244329243636</v>
      </c>
      <c r="F155" s="96"/>
      <c r="G155" s="96"/>
      <c r="H155" s="96"/>
      <c r="I155" s="96"/>
      <c r="J155" s="96"/>
      <c r="K155" s="96"/>
      <c r="L155" s="96"/>
      <c r="M155" s="96"/>
      <c r="N155" s="96"/>
      <c r="O155" s="96"/>
      <c r="P155" s="96"/>
      <c r="Q155" s="96"/>
      <c r="R155" s="96"/>
      <c r="S155" s="96"/>
      <c r="T155" s="96"/>
      <c r="U155" s="96"/>
      <c r="V155" s="96"/>
      <c r="W155" s="96"/>
      <c r="X155" s="96"/>
      <c r="Y155" s="96"/>
      <c r="Z155" s="96"/>
    </row>
    <row r="156" spans="1:26" ht="15.75" customHeight="1" x14ac:dyDescent="0.35">
      <c r="A156" s="68">
        <v>44144</v>
      </c>
      <c r="B156" s="96">
        <v>21.590405000000001</v>
      </c>
      <c r="C156" s="96">
        <v>6026500</v>
      </c>
      <c r="D156" s="70">
        <f t="shared" si="4"/>
        <v>3.9547967377584259E-2</v>
      </c>
      <c r="E156" s="97">
        <f t="shared" si="5"/>
        <v>98.555425499932326</v>
      </c>
      <c r="F156" s="96"/>
      <c r="G156" s="96"/>
      <c r="H156" s="96"/>
      <c r="I156" s="96"/>
      <c r="J156" s="96"/>
      <c r="K156" s="96"/>
      <c r="L156" s="96"/>
      <c r="M156" s="96"/>
      <c r="N156" s="96"/>
      <c r="O156" s="96"/>
      <c r="P156" s="96"/>
      <c r="Q156" s="96"/>
      <c r="R156" s="96"/>
      <c r="S156" s="96"/>
      <c r="T156" s="96"/>
      <c r="U156" s="96"/>
      <c r="V156" s="96"/>
      <c r="W156" s="96"/>
      <c r="X156" s="96"/>
      <c r="Y156" s="96"/>
      <c r="Z156" s="96"/>
    </row>
    <row r="157" spans="1:26" ht="15.75" customHeight="1" x14ac:dyDescent="0.35">
      <c r="A157" s="68">
        <v>44141</v>
      </c>
      <c r="B157" s="96">
        <v>20.769031999999999</v>
      </c>
      <c r="C157" s="96">
        <v>2925400</v>
      </c>
      <c r="D157" s="70">
        <f t="shared" si="4"/>
        <v>1.8867898133128058E-3</v>
      </c>
      <c r="E157" s="97">
        <f t="shared" si="5"/>
        <v>94.806039348576846</v>
      </c>
      <c r="F157" s="96"/>
      <c r="G157" s="96"/>
      <c r="H157" s="96"/>
      <c r="I157" s="96"/>
      <c r="J157" s="96"/>
      <c r="K157" s="96"/>
      <c r="L157" s="96"/>
      <c r="M157" s="96"/>
      <c r="N157" s="96"/>
      <c r="O157" s="96"/>
      <c r="P157" s="96"/>
      <c r="Q157" s="96"/>
      <c r="R157" s="96"/>
      <c r="S157" s="96"/>
      <c r="T157" s="96"/>
      <c r="U157" s="96"/>
      <c r="V157" s="96"/>
      <c r="W157" s="96"/>
      <c r="X157" s="96"/>
      <c r="Y157" s="96"/>
      <c r="Z157" s="96"/>
    </row>
    <row r="158" spans="1:26" ht="15.75" customHeight="1" x14ac:dyDescent="0.35">
      <c r="A158" s="68">
        <v>44140</v>
      </c>
      <c r="B158" s="96">
        <v>20.729918999999999</v>
      </c>
      <c r="C158" s="96">
        <v>3918800</v>
      </c>
      <c r="D158" s="70">
        <f t="shared" si="4"/>
        <v>3.2635133761891089E-2</v>
      </c>
      <c r="E158" s="97">
        <f t="shared" si="5"/>
        <v>94.627497150893248</v>
      </c>
      <c r="F158" s="96"/>
      <c r="G158" s="96"/>
      <c r="H158" s="96"/>
      <c r="I158" s="96"/>
      <c r="J158" s="96"/>
      <c r="K158" s="96"/>
      <c r="L158" s="96"/>
      <c r="M158" s="96"/>
      <c r="N158" s="96"/>
      <c r="O158" s="96"/>
      <c r="P158" s="96"/>
      <c r="Q158" s="96"/>
      <c r="R158" s="96"/>
      <c r="S158" s="96"/>
      <c r="T158" s="96"/>
      <c r="U158" s="96"/>
      <c r="V158" s="96"/>
      <c r="W158" s="96"/>
      <c r="X158" s="96"/>
      <c r="Y158" s="96"/>
      <c r="Z158" s="96"/>
    </row>
    <row r="159" spans="1:26" ht="15.75" customHeight="1" x14ac:dyDescent="0.35">
      <c r="A159" s="68">
        <v>44139</v>
      </c>
      <c r="B159" s="96">
        <v>20.074776</v>
      </c>
      <c r="C159" s="96">
        <v>4353500</v>
      </c>
      <c r="D159" s="70">
        <f t="shared" si="4"/>
        <v>4.8736613317212907E-4</v>
      </c>
      <c r="E159" s="97">
        <f t="shared" si="5"/>
        <v>91.636914198498317</v>
      </c>
      <c r="F159" s="96"/>
      <c r="G159" s="96"/>
      <c r="H159" s="96"/>
      <c r="I159" s="96"/>
      <c r="J159" s="96"/>
      <c r="K159" s="96"/>
      <c r="L159" s="96"/>
      <c r="M159" s="96"/>
      <c r="N159" s="96"/>
      <c r="O159" s="96"/>
      <c r="P159" s="96"/>
      <c r="Q159" s="96"/>
      <c r="R159" s="96"/>
      <c r="S159" s="96"/>
      <c r="T159" s="96"/>
      <c r="U159" s="96"/>
      <c r="V159" s="96"/>
      <c r="W159" s="96"/>
      <c r="X159" s="96"/>
      <c r="Y159" s="96"/>
      <c r="Z159" s="96"/>
    </row>
    <row r="160" spans="1:26" ht="15.75" customHeight="1" x14ac:dyDescent="0.35">
      <c r="A160" s="68">
        <v>44138</v>
      </c>
      <c r="B160" s="96">
        <v>20.064997000000002</v>
      </c>
      <c r="C160" s="96">
        <v>3150400</v>
      </c>
      <c r="D160" s="70">
        <f t="shared" si="4"/>
        <v>3.219327187877119E-2</v>
      </c>
      <c r="E160" s="97">
        <f t="shared" si="5"/>
        <v>91.592275225493225</v>
      </c>
      <c r="F160" s="96"/>
      <c r="G160" s="96"/>
      <c r="H160" s="96"/>
      <c r="I160" s="96"/>
      <c r="J160" s="96"/>
      <c r="K160" s="96"/>
      <c r="L160" s="96"/>
      <c r="M160" s="96"/>
      <c r="N160" s="96"/>
      <c r="O160" s="96"/>
      <c r="P160" s="96"/>
      <c r="Q160" s="96"/>
      <c r="R160" s="96"/>
      <c r="S160" s="96"/>
      <c r="T160" s="96"/>
      <c r="U160" s="96"/>
      <c r="V160" s="96"/>
      <c r="W160" s="96"/>
      <c r="X160" s="96"/>
      <c r="Y160" s="96"/>
      <c r="Z160" s="96"/>
    </row>
    <row r="161" spans="1:26" ht="15.75" customHeight="1" x14ac:dyDescent="0.35">
      <c r="A161" s="68">
        <v>44137</v>
      </c>
      <c r="B161" s="96">
        <v>19.439185999999999</v>
      </c>
      <c r="C161" s="96">
        <v>3047400</v>
      </c>
      <c r="D161" s="70">
        <f t="shared" si="4"/>
        <v>5.5638876127703796E-3</v>
      </c>
      <c r="E161" s="97">
        <f t="shared" si="5"/>
        <v>88.735586368218975</v>
      </c>
      <c r="F161" s="96"/>
      <c r="G161" s="96"/>
      <c r="H161" s="96"/>
      <c r="I161" s="96"/>
      <c r="J161" s="96"/>
      <c r="K161" s="96"/>
      <c r="L161" s="96"/>
      <c r="M161" s="96"/>
      <c r="N161" s="96"/>
      <c r="O161" s="96"/>
      <c r="P161" s="96"/>
      <c r="Q161" s="96"/>
      <c r="R161" s="96"/>
      <c r="S161" s="96"/>
      <c r="T161" s="96"/>
      <c r="U161" s="96"/>
      <c r="V161" s="96"/>
      <c r="W161" s="96"/>
      <c r="X161" s="96"/>
      <c r="Y161" s="96"/>
      <c r="Z161" s="96"/>
    </row>
    <row r="162" spans="1:26" ht="15.75" customHeight="1" x14ac:dyDescent="0.35">
      <c r="A162" s="68">
        <v>44134</v>
      </c>
      <c r="B162" s="96">
        <v>19.331627000000001</v>
      </c>
      <c r="C162" s="96">
        <v>3980900</v>
      </c>
      <c r="D162" s="70">
        <f t="shared" si="4"/>
        <v>-5.0326800985042164E-3</v>
      </c>
      <c r="E162" s="97">
        <f t="shared" si="5"/>
        <v>88.244603312952208</v>
      </c>
      <c r="F162" s="96"/>
      <c r="G162" s="96"/>
      <c r="H162" s="96"/>
      <c r="I162" s="96"/>
      <c r="J162" s="96"/>
      <c r="K162" s="96"/>
      <c r="L162" s="96"/>
      <c r="M162" s="96"/>
      <c r="N162" s="96"/>
      <c r="O162" s="96"/>
      <c r="P162" s="96"/>
      <c r="Q162" s="96"/>
      <c r="R162" s="96"/>
      <c r="S162" s="96"/>
      <c r="T162" s="96"/>
      <c r="U162" s="96"/>
      <c r="V162" s="96"/>
      <c r="W162" s="96"/>
      <c r="X162" s="96"/>
      <c r="Y162" s="96"/>
      <c r="Z162" s="96"/>
    </row>
    <row r="163" spans="1:26" ht="15.75" customHeight="1" x14ac:dyDescent="0.35">
      <c r="A163" s="68">
        <v>44133</v>
      </c>
      <c r="B163" s="96">
        <v>19.429409</v>
      </c>
      <c r="C163" s="96">
        <v>3921900</v>
      </c>
      <c r="D163" s="70">
        <f t="shared" si="4"/>
        <v>4.5500833341778346E-3</v>
      </c>
      <c r="E163" s="97">
        <f t="shared" si="5"/>
        <v>88.690956524771735</v>
      </c>
      <c r="F163" s="96"/>
      <c r="G163" s="96"/>
      <c r="H163" s="96"/>
      <c r="I163" s="96"/>
      <c r="J163" s="96"/>
      <c r="K163" s="96"/>
      <c r="L163" s="96"/>
      <c r="M163" s="96"/>
      <c r="N163" s="96"/>
      <c r="O163" s="96"/>
      <c r="P163" s="96"/>
      <c r="Q163" s="96"/>
      <c r="R163" s="96"/>
      <c r="S163" s="96"/>
      <c r="T163" s="96"/>
      <c r="U163" s="96"/>
      <c r="V163" s="96"/>
      <c r="W163" s="96"/>
      <c r="X163" s="96"/>
      <c r="Y163" s="96"/>
      <c r="Z163" s="96"/>
    </row>
    <row r="164" spans="1:26" ht="15.75" customHeight="1" x14ac:dyDescent="0.35">
      <c r="A164" s="68">
        <v>44132</v>
      </c>
      <c r="B164" s="96">
        <v>19.341404000000001</v>
      </c>
      <c r="C164" s="96">
        <v>4361400</v>
      </c>
      <c r="D164" s="70">
        <f t="shared" si="4"/>
        <v>-2.7053690765377447E-2</v>
      </c>
      <c r="E164" s="97">
        <f t="shared" si="5"/>
        <v>88.289233156399462</v>
      </c>
      <c r="F164" s="96"/>
      <c r="G164" s="96"/>
      <c r="H164" s="96"/>
      <c r="I164" s="96"/>
      <c r="J164" s="96"/>
      <c r="K164" s="96"/>
      <c r="L164" s="96"/>
      <c r="M164" s="96"/>
      <c r="N164" s="96"/>
      <c r="O164" s="96"/>
      <c r="P164" s="96"/>
      <c r="Q164" s="96"/>
      <c r="R164" s="96"/>
      <c r="S164" s="96"/>
      <c r="T164" s="96"/>
      <c r="U164" s="96"/>
      <c r="V164" s="96"/>
      <c r="W164" s="96"/>
      <c r="X164" s="96"/>
      <c r="Y164" s="96"/>
      <c r="Z164" s="96"/>
    </row>
    <row r="165" spans="1:26" ht="15.75" customHeight="1" x14ac:dyDescent="0.35">
      <c r="A165" s="68">
        <v>44131</v>
      </c>
      <c r="B165" s="96">
        <v>19.87921</v>
      </c>
      <c r="C165" s="96">
        <v>2176400</v>
      </c>
      <c r="D165" s="70">
        <f t="shared" si="4"/>
        <v>-1.1667460811156882E-2</v>
      </c>
      <c r="E165" s="97">
        <f t="shared" si="5"/>
        <v>90.744198645301424</v>
      </c>
      <c r="F165" s="96"/>
      <c r="G165" s="96"/>
      <c r="H165" s="96"/>
      <c r="I165" s="96"/>
      <c r="J165" s="96"/>
      <c r="K165" s="96"/>
      <c r="L165" s="96"/>
      <c r="M165" s="96"/>
      <c r="N165" s="96"/>
      <c r="O165" s="96"/>
      <c r="P165" s="96"/>
      <c r="Q165" s="96"/>
      <c r="R165" s="96"/>
      <c r="S165" s="96"/>
      <c r="T165" s="96"/>
      <c r="U165" s="96"/>
      <c r="V165" s="96"/>
      <c r="W165" s="96"/>
      <c r="X165" s="96"/>
      <c r="Y165" s="96"/>
      <c r="Z165" s="96"/>
    </row>
    <row r="166" spans="1:26" ht="15.75" customHeight="1" x14ac:dyDescent="0.35">
      <c r="A166" s="68">
        <v>44130</v>
      </c>
      <c r="B166" s="96">
        <v>20.113887999999999</v>
      </c>
      <c r="C166" s="96">
        <v>3175300</v>
      </c>
      <c r="D166" s="70">
        <f t="shared" si="4"/>
        <v>-1.484668692722102E-2</v>
      </c>
      <c r="E166" s="97">
        <f t="shared" si="5"/>
        <v>91.815451831402981</v>
      </c>
      <c r="F166" s="96"/>
      <c r="G166" s="96"/>
      <c r="H166" s="96"/>
      <c r="I166" s="96"/>
      <c r="J166" s="96"/>
      <c r="K166" s="96"/>
      <c r="L166" s="96"/>
      <c r="M166" s="96"/>
      <c r="N166" s="96"/>
      <c r="O166" s="96"/>
      <c r="P166" s="96"/>
      <c r="Q166" s="96"/>
      <c r="R166" s="96"/>
      <c r="S166" s="96"/>
      <c r="T166" s="96"/>
      <c r="U166" s="96"/>
      <c r="V166" s="96"/>
      <c r="W166" s="96"/>
      <c r="X166" s="96"/>
      <c r="Y166" s="96"/>
      <c r="Z166" s="96"/>
    </row>
    <row r="167" spans="1:26" ht="15.75" customHeight="1" x14ac:dyDescent="0.35">
      <c r="A167" s="68">
        <v>44127</v>
      </c>
      <c r="B167" s="96">
        <v>20.417013000000001</v>
      </c>
      <c r="C167" s="96">
        <v>2722000</v>
      </c>
      <c r="D167" s="70">
        <f t="shared" si="4"/>
        <v>7.2358431086996244E-3</v>
      </c>
      <c r="E167" s="97">
        <f t="shared" si="5"/>
        <v>93.199150439866656</v>
      </c>
      <c r="F167" s="96"/>
      <c r="G167" s="96"/>
      <c r="H167" s="96"/>
      <c r="I167" s="96"/>
      <c r="J167" s="96"/>
      <c r="K167" s="96"/>
      <c r="L167" s="96"/>
      <c r="M167" s="96"/>
      <c r="N167" s="96"/>
      <c r="O167" s="96"/>
      <c r="P167" s="96"/>
      <c r="Q167" s="96"/>
      <c r="R167" s="96"/>
      <c r="S167" s="96"/>
      <c r="T167" s="96"/>
      <c r="U167" s="96"/>
      <c r="V167" s="96"/>
      <c r="W167" s="96"/>
      <c r="X167" s="96"/>
      <c r="Y167" s="96"/>
      <c r="Z167" s="96"/>
    </row>
    <row r="168" spans="1:26" ht="15.75" customHeight="1" x14ac:dyDescent="0.35">
      <c r="A168" s="68">
        <v>44126</v>
      </c>
      <c r="B168" s="96">
        <v>20.270340000000001</v>
      </c>
      <c r="C168" s="96">
        <v>2601300</v>
      </c>
      <c r="D168" s="70">
        <f t="shared" si="4"/>
        <v>8.7591872931320758E-3</v>
      </c>
      <c r="E168" s="97">
        <f t="shared" si="5"/>
        <v>92.529620622137372</v>
      </c>
      <c r="F168" s="96"/>
      <c r="G168" s="96"/>
      <c r="H168" s="96"/>
      <c r="I168" s="96"/>
      <c r="J168" s="96"/>
      <c r="K168" s="96"/>
      <c r="L168" s="96"/>
      <c r="M168" s="96"/>
      <c r="N168" s="96"/>
      <c r="O168" s="96"/>
      <c r="P168" s="96"/>
      <c r="Q168" s="96"/>
      <c r="R168" s="96"/>
      <c r="S168" s="96"/>
      <c r="T168" s="96"/>
      <c r="U168" s="96"/>
      <c r="V168" s="96"/>
      <c r="W168" s="96"/>
      <c r="X168" s="96"/>
      <c r="Y168" s="96"/>
      <c r="Z168" s="96"/>
    </row>
    <row r="169" spans="1:26" ht="15.75" customHeight="1" x14ac:dyDescent="0.35">
      <c r="A169" s="68">
        <v>44125</v>
      </c>
      <c r="B169" s="96">
        <v>20.094329999999999</v>
      </c>
      <c r="C169" s="96">
        <v>1853400</v>
      </c>
      <c r="D169" s="70">
        <f t="shared" si="4"/>
        <v>-4.8641797554926924E-4</v>
      </c>
      <c r="E169" s="97">
        <f t="shared" si="5"/>
        <v>91.726173885392811</v>
      </c>
      <c r="F169" s="96"/>
      <c r="G169" s="96"/>
      <c r="H169" s="96"/>
      <c r="I169" s="96"/>
      <c r="J169" s="96"/>
      <c r="K169" s="96"/>
      <c r="L169" s="96"/>
      <c r="M169" s="96"/>
      <c r="N169" s="96"/>
      <c r="O169" s="96"/>
      <c r="P169" s="96"/>
      <c r="Q169" s="96"/>
      <c r="R169" s="96"/>
      <c r="S169" s="96"/>
      <c r="T169" s="96"/>
      <c r="U169" s="96"/>
      <c r="V169" s="96"/>
      <c r="W169" s="96"/>
      <c r="X169" s="96"/>
      <c r="Y169" s="96"/>
      <c r="Z169" s="96"/>
    </row>
    <row r="170" spans="1:26" ht="15.75" customHeight="1" x14ac:dyDescent="0.35">
      <c r="A170" s="68">
        <v>44124</v>
      </c>
      <c r="B170" s="96">
        <v>20.104109000000001</v>
      </c>
      <c r="C170" s="96">
        <v>1904500</v>
      </c>
      <c r="D170" s="70">
        <f t="shared" si="4"/>
        <v>-9.7179117223422651E-4</v>
      </c>
      <c r="E170" s="97">
        <f t="shared" si="5"/>
        <v>91.770812858397903</v>
      </c>
      <c r="F170" s="96"/>
      <c r="G170" s="96"/>
      <c r="H170" s="96"/>
      <c r="I170" s="96"/>
      <c r="J170" s="96"/>
      <c r="K170" s="96"/>
      <c r="L170" s="96"/>
      <c r="M170" s="96"/>
      <c r="N170" s="96"/>
      <c r="O170" s="96"/>
      <c r="P170" s="96"/>
      <c r="Q170" s="96"/>
      <c r="R170" s="96"/>
      <c r="S170" s="96"/>
      <c r="T170" s="96"/>
      <c r="U170" s="96"/>
      <c r="V170" s="96"/>
      <c r="W170" s="96"/>
      <c r="X170" s="96"/>
      <c r="Y170" s="96"/>
      <c r="Z170" s="96"/>
    </row>
    <row r="171" spans="1:26" ht="15.75" customHeight="1" x14ac:dyDescent="0.35">
      <c r="A171" s="68">
        <v>44123</v>
      </c>
      <c r="B171" s="96">
        <v>20.123664999999999</v>
      </c>
      <c r="C171" s="96">
        <v>2146100</v>
      </c>
      <c r="D171" s="70">
        <f t="shared" si="4"/>
        <v>-8.1927970453865573E-3</v>
      </c>
      <c r="E171" s="97">
        <f t="shared" si="5"/>
        <v>91.860081674850235</v>
      </c>
      <c r="F171" s="96"/>
      <c r="G171" s="96"/>
      <c r="H171" s="96"/>
      <c r="I171" s="96"/>
      <c r="J171" s="96"/>
      <c r="K171" s="96"/>
      <c r="L171" s="96"/>
      <c r="M171" s="96"/>
      <c r="N171" s="96"/>
      <c r="O171" s="96"/>
      <c r="P171" s="96"/>
      <c r="Q171" s="96"/>
      <c r="R171" s="96"/>
      <c r="S171" s="96"/>
      <c r="T171" s="96"/>
      <c r="U171" s="96"/>
      <c r="V171" s="96"/>
      <c r="W171" s="96"/>
      <c r="X171" s="96"/>
      <c r="Y171" s="96"/>
      <c r="Z171" s="96"/>
    </row>
    <row r="172" spans="1:26" ht="15.75" customHeight="1" x14ac:dyDescent="0.35">
      <c r="A172" s="68">
        <v>44120</v>
      </c>
      <c r="B172" s="96">
        <v>20.289895999999999</v>
      </c>
      <c r="C172" s="96">
        <v>1226600</v>
      </c>
      <c r="D172" s="70">
        <f t="shared" si="4"/>
        <v>0</v>
      </c>
      <c r="E172" s="97">
        <f t="shared" si="5"/>
        <v>92.618889438589704</v>
      </c>
      <c r="F172" s="96"/>
      <c r="G172" s="96"/>
      <c r="H172" s="96"/>
      <c r="I172" s="96"/>
      <c r="J172" s="96"/>
      <c r="K172" s="96"/>
      <c r="L172" s="96"/>
      <c r="M172" s="96"/>
      <c r="N172" s="96"/>
      <c r="O172" s="96"/>
      <c r="P172" s="96"/>
      <c r="Q172" s="96"/>
      <c r="R172" s="96"/>
      <c r="S172" s="96"/>
      <c r="T172" s="96"/>
      <c r="U172" s="96"/>
      <c r="V172" s="96"/>
      <c r="W172" s="96"/>
      <c r="X172" s="96"/>
      <c r="Y172" s="96"/>
      <c r="Z172" s="96"/>
    </row>
    <row r="173" spans="1:26" ht="15.75" customHeight="1" x14ac:dyDescent="0.35">
      <c r="A173" s="68">
        <v>44119</v>
      </c>
      <c r="B173" s="96">
        <v>20.289895999999999</v>
      </c>
      <c r="C173" s="96">
        <v>2257900</v>
      </c>
      <c r="D173" s="70">
        <f t="shared" si="4"/>
        <v>-1.4437062111257726E-3</v>
      </c>
      <c r="E173" s="97">
        <f t="shared" si="5"/>
        <v>92.618889438589704</v>
      </c>
      <c r="F173" s="96"/>
      <c r="G173" s="96"/>
      <c r="H173" s="96"/>
      <c r="I173" s="96"/>
      <c r="J173" s="96"/>
      <c r="K173" s="96"/>
      <c r="L173" s="96"/>
      <c r="M173" s="96"/>
      <c r="N173" s="96"/>
      <c r="O173" s="96"/>
      <c r="P173" s="96"/>
      <c r="Q173" s="96"/>
      <c r="R173" s="96"/>
      <c r="S173" s="96"/>
      <c r="T173" s="96"/>
      <c r="U173" s="96"/>
      <c r="V173" s="96"/>
      <c r="W173" s="96"/>
      <c r="X173" s="96"/>
      <c r="Y173" s="96"/>
      <c r="Z173" s="96"/>
    </row>
    <row r="174" spans="1:26" ht="15.75" customHeight="1" x14ac:dyDescent="0.35">
      <c r="A174" s="68">
        <v>44118</v>
      </c>
      <c r="B174" s="96">
        <v>20.319230999999998</v>
      </c>
      <c r="C174" s="96">
        <v>2406800</v>
      </c>
      <c r="D174" s="70">
        <f t="shared" si="4"/>
        <v>-9.6151260151366991E-4</v>
      </c>
      <c r="E174" s="97">
        <f t="shared" si="5"/>
        <v>92.752797228047129</v>
      </c>
      <c r="F174" s="96"/>
      <c r="G174" s="96"/>
      <c r="H174" s="96"/>
      <c r="I174" s="96"/>
      <c r="J174" s="96"/>
      <c r="K174" s="96"/>
      <c r="L174" s="96"/>
      <c r="M174" s="96"/>
      <c r="N174" s="96"/>
      <c r="O174" s="96"/>
      <c r="P174" s="96"/>
      <c r="Q174" s="96"/>
      <c r="R174" s="96"/>
      <c r="S174" s="96"/>
      <c r="T174" s="96"/>
      <c r="U174" s="96"/>
      <c r="V174" s="96"/>
      <c r="W174" s="96"/>
      <c r="X174" s="96"/>
      <c r="Y174" s="96"/>
      <c r="Z174" s="96"/>
    </row>
    <row r="175" spans="1:26" ht="15.75" customHeight="1" x14ac:dyDescent="0.35">
      <c r="A175" s="68">
        <v>44117</v>
      </c>
      <c r="B175" s="96">
        <v>20.338787</v>
      </c>
      <c r="C175" s="96">
        <v>2478600</v>
      </c>
      <c r="D175" s="70">
        <f t="shared" si="4"/>
        <v>-7.6335777299304519E-3</v>
      </c>
      <c r="E175" s="97">
        <f t="shared" si="5"/>
        <v>92.842066044499475</v>
      </c>
      <c r="F175" s="96"/>
      <c r="G175" s="96"/>
      <c r="H175" s="96"/>
      <c r="I175" s="96"/>
      <c r="J175" s="96"/>
      <c r="K175" s="96"/>
      <c r="L175" s="96"/>
      <c r="M175" s="96"/>
      <c r="N175" s="96"/>
      <c r="O175" s="96"/>
      <c r="P175" s="96"/>
      <c r="Q175" s="96"/>
      <c r="R175" s="96"/>
      <c r="S175" s="96"/>
      <c r="T175" s="96"/>
      <c r="U175" s="96"/>
      <c r="V175" s="96"/>
      <c r="W175" s="96"/>
      <c r="X175" s="96"/>
      <c r="Y175" s="96"/>
      <c r="Z175" s="96"/>
    </row>
    <row r="176" spans="1:26" ht="15.75" customHeight="1" x14ac:dyDescent="0.35">
      <c r="A176" s="68">
        <v>44116</v>
      </c>
      <c r="B176" s="96">
        <v>20.495239000000002</v>
      </c>
      <c r="C176" s="96">
        <v>2155500</v>
      </c>
      <c r="D176" s="70">
        <f t="shared" si="4"/>
        <v>6.724319361354647E-3</v>
      </c>
      <c r="E176" s="97">
        <f t="shared" si="5"/>
        <v>93.556234835233866</v>
      </c>
      <c r="F176" s="96"/>
      <c r="G176" s="96"/>
      <c r="H176" s="96"/>
      <c r="I176" s="96"/>
      <c r="J176" s="96"/>
      <c r="K176" s="96"/>
      <c r="L176" s="96"/>
      <c r="M176" s="96"/>
      <c r="N176" s="96"/>
      <c r="O176" s="96"/>
      <c r="P176" s="96"/>
      <c r="Q176" s="96"/>
      <c r="R176" s="96"/>
      <c r="S176" s="96"/>
      <c r="T176" s="96"/>
      <c r="U176" s="96"/>
      <c r="V176" s="96"/>
      <c r="W176" s="96"/>
      <c r="X176" s="96"/>
      <c r="Y176" s="96"/>
      <c r="Z176" s="96"/>
    </row>
    <row r="177" spans="1:26" ht="15.75" customHeight="1" x14ac:dyDescent="0.35">
      <c r="A177" s="68">
        <v>44113</v>
      </c>
      <c r="B177" s="96">
        <v>20.358343000000001</v>
      </c>
      <c r="C177" s="96">
        <v>2472000</v>
      </c>
      <c r="D177" s="70">
        <f t="shared" si="4"/>
        <v>6.2832079479513414E-3</v>
      </c>
      <c r="E177" s="97">
        <f t="shared" si="5"/>
        <v>92.931334860951836</v>
      </c>
      <c r="F177" s="96"/>
      <c r="G177" s="96"/>
      <c r="H177" s="96"/>
      <c r="I177" s="96"/>
      <c r="J177" s="96"/>
      <c r="K177" s="96"/>
      <c r="L177" s="96"/>
      <c r="M177" s="96"/>
      <c r="N177" s="96"/>
      <c r="O177" s="96"/>
      <c r="P177" s="96"/>
      <c r="Q177" s="96"/>
      <c r="R177" s="96"/>
      <c r="S177" s="96"/>
      <c r="T177" s="96"/>
      <c r="U177" s="96"/>
      <c r="V177" s="96"/>
      <c r="W177" s="96"/>
      <c r="X177" s="96"/>
      <c r="Y177" s="96"/>
      <c r="Z177" s="96"/>
    </row>
    <row r="178" spans="1:26" ht="15.75" customHeight="1" x14ac:dyDescent="0.35">
      <c r="A178" s="68">
        <v>44112</v>
      </c>
      <c r="B178" s="96">
        <v>20.231225999999999</v>
      </c>
      <c r="C178" s="96">
        <v>10048400</v>
      </c>
      <c r="D178" s="70">
        <f t="shared" si="4"/>
        <v>1.4713100361031239E-2</v>
      </c>
      <c r="E178" s="97">
        <f t="shared" si="5"/>
        <v>92.351073859674884</v>
      </c>
      <c r="F178" s="96"/>
      <c r="G178" s="96"/>
      <c r="H178" s="96"/>
      <c r="I178" s="96"/>
      <c r="J178" s="96"/>
      <c r="K178" s="96"/>
      <c r="L178" s="96"/>
      <c r="M178" s="96"/>
      <c r="N178" s="96"/>
      <c r="O178" s="96"/>
      <c r="P178" s="96"/>
      <c r="Q178" s="96"/>
      <c r="R178" s="96"/>
      <c r="S178" s="96"/>
      <c r="T178" s="96"/>
      <c r="U178" s="96"/>
      <c r="V178" s="96"/>
      <c r="W178" s="96"/>
      <c r="X178" s="96"/>
      <c r="Y178" s="96"/>
      <c r="Z178" s="96"/>
    </row>
    <row r="179" spans="1:26" ht="15.75" customHeight="1" x14ac:dyDescent="0.35">
      <c r="A179" s="68">
        <v>44111</v>
      </c>
      <c r="B179" s="96">
        <v>19.937878000000001</v>
      </c>
      <c r="C179" s="96">
        <v>3429200</v>
      </c>
      <c r="D179" s="70">
        <f t="shared" si="4"/>
        <v>1.9499986858606766E-2</v>
      </c>
      <c r="E179" s="97">
        <f t="shared" si="5"/>
        <v>91.012005094658491</v>
      </c>
      <c r="F179" s="96"/>
      <c r="G179" s="96"/>
      <c r="H179" s="96"/>
      <c r="I179" s="96"/>
      <c r="J179" s="96"/>
      <c r="K179" s="96"/>
      <c r="L179" s="96"/>
      <c r="M179" s="96"/>
      <c r="N179" s="96"/>
      <c r="O179" s="96"/>
      <c r="P179" s="96"/>
      <c r="Q179" s="96"/>
      <c r="R179" s="96"/>
      <c r="S179" s="96"/>
      <c r="T179" s="96"/>
      <c r="U179" s="96"/>
      <c r="V179" s="96"/>
      <c r="W179" s="96"/>
      <c r="X179" s="96"/>
      <c r="Y179" s="96"/>
      <c r="Z179" s="96"/>
    </row>
    <row r="180" spans="1:26" ht="15.75" customHeight="1" x14ac:dyDescent="0.35">
      <c r="A180" s="68">
        <v>44110</v>
      </c>
      <c r="B180" s="96">
        <v>19.556526000000002</v>
      </c>
      <c r="C180" s="96">
        <v>5039400</v>
      </c>
      <c r="D180" s="70">
        <f t="shared" si="4"/>
        <v>-1.2345700210943944E-2</v>
      </c>
      <c r="E180" s="97">
        <f t="shared" si="5"/>
        <v>89.271217526048716</v>
      </c>
      <c r="F180" s="96"/>
      <c r="G180" s="96"/>
      <c r="H180" s="96"/>
      <c r="I180" s="96"/>
      <c r="J180" s="96"/>
      <c r="K180" s="96"/>
      <c r="L180" s="96"/>
      <c r="M180" s="96"/>
      <c r="N180" s="96"/>
      <c r="O180" s="96"/>
      <c r="P180" s="96"/>
      <c r="Q180" s="96"/>
      <c r="R180" s="96"/>
      <c r="S180" s="96"/>
      <c r="T180" s="96"/>
      <c r="U180" s="96"/>
      <c r="V180" s="96"/>
      <c r="W180" s="96"/>
      <c r="X180" s="96"/>
      <c r="Y180" s="96"/>
      <c r="Z180" s="96"/>
    </row>
    <row r="181" spans="1:26" ht="15.75" customHeight="1" x14ac:dyDescent="0.35">
      <c r="A181" s="68">
        <v>44109</v>
      </c>
      <c r="B181" s="96">
        <v>19.800982999999999</v>
      </c>
      <c r="C181" s="96">
        <v>2277200</v>
      </c>
      <c r="D181" s="70">
        <f t="shared" si="4"/>
        <v>2.0151105729651952E-2</v>
      </c>
      <c r="E181" s="97">
        <f t="shared" si="5"/>
        <v>90.387109685155352</v>
      </c>
      <c r="F181" s="96"/>
      <c r="G181" s="96"/>
      <c r="H181" s="96"/>
      <c r="I181" s="96"/>
      <c r="J181" s="96"/>
      <c r="K181" s="96"/>
      <c r="L181" s="96"/>
      <c r="M181" s="96"/>
      <c r="N181" s="96"/>
      <c r="O181" s="96"/>
      <c r="P181" s="96"/>
      <c r="Q181" s="96"/>
      <c r="R181" s="96"/>
      <c r="S181" s="96"/>
      <c r="T181" s="96"/>
      <c r="U181" s="96"/>
      <c r="V181" s="96"/>
      <c r="W181" s="96"/>
      <c r="X181" s="96"/>
      <c r="Y181" s="96"/>
      <c r="Z181" s="96"/>
    </row>
    <row r="182" spans="1:26" ht="15.75" customHeight="1" x14ac:dyDescent="0.35">
      <c r="A182" s="68">
        <v>44106</v>
      </c>
      <c r="B182" s="96">
        <v>19.409852999999998</v>
      </c>
      <c r="C182" s="96">
        <v>3736100</v>
      </c>
      <c r="D182" s="70">
        <f t="shared" si="4"/>
        <v>-1.5089623608726122E-3</v>
      </c>
      <c r="E182" s="97">
        <f t="shared" si="5"/>
        <v>88.601687708319403</v>
      </c>
      <c r="F182" s="96"/>
      <c r="G182" s="96"/>
      <c r="H182" s="96"/>
      <c r="I182" s="96"/>
      <c r="J182" s="96"/>
      <c r="K182" s="96"/>
      <c r="L182" s="96"/>
      <c r="M182" s="96"/>
      <c r="N182" s="96"/>
      <c r="O182" s="96"/>
      <c r="P182" s="96"/>
      <c r="Q182" s="96"/>
      <c r="R182" s="96"/>
      <c r="S182" s="96"/>
      <c r="T182" s="96"/>
      <c r="U182" s="96"/>
      <c r="V182" s="96"/>
      <c r="W182" s="96"/>
      <c r="X182" s="96"/>
      <c r="Y182" s="96"/>
      <c r="Z182" s="96"/>
    </row>
    <row r="183" spans="1:26" ht="15.75" customHeight="1" x14ac:dyDescent="0.35">
      <c r="A183" s="68">
        <v>44105</v>
      </c>
      <c r="B183" s="96">
        <v>19.439185999999999</v>
      </c>
      <c r="C183" s="96">
        <v>3133700</v>
      </c>
      <c r="D183" s="70">
        <f t="shared" si="4"/>
        <v>8.1134751831897223E-3</v>
      </c>
      <c r="E183" s="97">
        <f t="shared" si="5"/>
        <v>88.735586368219003</v>
      </c>
      <c r="F183" s="96"/>
      <c r="G183" s="96"/>
      <c r="H183" s="96"/>
      <c r="I183" s="96"/>
      <c r="J183" s="96"/>
      <c r="K183" s="96"/>
      <c r="L183" s="96"/>
      <c r="M183" s="96"/>
      <c r="N183" s="96"/>
      <c r="O183" s="96"/>
      <c r="P183" s="96"/>
      <c r="Q183" s="96"/>
      <c r="R183" s="96"/>
      <c r="S183" s="96"/>
      <c r="T183" s="96"/>
      <c r="U183" s="96"/>
      <c r="V183" s="96"/>
      <c r="W183" s="96"/>
      <c r="X183" s="96"/>
      <c r="Y183" s="96"/>
      <c r="Z183" s="96"/>
    </row>
    <row r="184" spans="1:26" ht="15.75" customHeight="1" x14ac:dyDescent="0.35">
      <c r="A184" s="68">
        <v>44104</v>
      </c>
      <c r="B184" s="96">
        <v>19.282736</v>
      </c>
      <c r="C184" s="96">
        <v>3361500</v>
      </c>
      <c r="D184" s="70">
        <f t="shared" si="4"/>
        <v>-6.5490964820804631E-3</v>
      </c>
      <c r="E184" s="97">
        <f t="shared" si="5"/>
        <v>88.021426707042465</v>
      </c>
      <c r="F184" s="96"/>
      <c r="G184" s="96"/>
      <c r="H184" s="96"/>
      <c r="I184" s="96"/>
      <c r="J184" s="96"/>
      <c r="K184" s="96"/>
      <c r="L184" s="96"/>
      <c r="M184" s="96"/>
      <c r="N184" s="96"/>
      <c r="O184" s="96"/>
      <c r="P184" s="96"/>
      <c r="Q184" s="96"/>
      <c r="R184" s="96"/>
      <c r="S184" s="96"/>
      <c r="T184" s="96"/>
      <c r="U184" s="96"/>
      <c r="V184" s="96"/>
      <c r="W184" s="96"/>
      <c r="X184" s="96"/>
      <c r="Y184" s="96"/>
      <c r="Z184" s="96"/>
    </row>
    <row r="185" spans="1:26" ht="15.75" customHeight="1" x14ac:dyDescent="0.35">
      <c r="A185" s="68">
        <v>44103</v>
      </c>
      <c r="B185" s="96">
        <v>19.409852999999998</v>
      </c>
      <c r="C185" s="96">
        <v>4069700</v>
      </c>
      <c r="D185" s="70">
        <f t="shared" si="4"/>
        <v>-1.0468466434744417E-2</v>
      </c>
      <c r="E185" s="97">
        <f t="shared" si="5"/>
        <v>88.601687708319417</v>
      </c>
      <c r="F185" s="96"/>
      <c r="G185" s="96"/>
      <c r="H185" s="96"/>
      <c r="I185" s="96"/>
      <c r="J185" s="96"/>
      <c r="K185" s="96"/>
      <c r="L185" s="96"/>
      <c r="M185" s="96"/>
      <c r="N185" s="96"/>
      <c r="O185" s="96"/>
      <c r="P185" s="96"/>
      <c r="Q185" s="96"/>
      <c r="R185" s="96"/>
      <c r="S185" s="96"/>
      <c r="T185" s="96"/>
      <c r="U185" s="96"/>
      <c r="V185" s="96"/>
      <c r="W185" s="96"/>
      <c r="X185" s="96"/>
      <c r="Y185" s="96"/>
      <c r="Z185" s="96"/>
    </row>
    <row r="186" spans="1:26" ht="15.75" customHeight="1" x14ac:dyDescent="0.35">
      <c r="A186" s="68">
        <v>44102</v>
      </c>
      <c r="B186" s="96">
        <v>19.615193999999999</v>
      </c>
      <c r="C186" s="96">
        <v>4688500</v>
      </c>
      <c r="D186" s="70">
        <f t="shared" si="4"/>
        <v>9.0542885900675163E-3</v>
      </c>
      <c r="E186" s="97">
        <f t="shared" si="5"/>
        <v>89.539023975405726</v>
      </c>
      <c r="F186" s="96"/>
      <c r="G186" s="96"/>
      <c r="H186" s="96"/>
      <c r="I186" s="96"/>
      <c r="J186" s="96"/>
      <c r="K186" s="96"/>
      <c r="L186" s="96"/>
      <c r="M186" s="96"/>
      <c r="N186" s="96"/>
      <c r="O186" s="96"/>
      <c r="P186" s="96"/>
      <c r="Q186" s="96"/>
      <c r="R186" s="96"/>
      <c r="S186" s="96"/>
      <c r="T186" s="96"/>
      <c r="U186" s="96"/>
      <c r="V186" s="96"/>
      <c r="W186" s="96"/>
      <c r="X186" s="96"/>
      <c r="Y186" s="96"/>
      <c r="Z186" s="96"/>
    </row>
    <row r="187" spans="1:26" ht="15.75" customHeight="1" x14ac:dyDescent="0.35">
      <c r="A187" s="68">
        <v>44099</v>
      </c>
      <c r="B187" s="96">
        <v>19.439185999999999</v>
      </c>
      <c r="C187" s="96">
        <v>2990900</v>
      </c>
      <c r="D187" s="70">
        <f t="shared" si="4"/>
        <v>1.5840405625754839E-2</v>
      </c>
      <c r="E187" s="97">
        <f t="shared" si="5"/>
        <v>88.735586368219003</v>
      </c>
      <c r="F187" s="96"/>
      <c r="G187" s="96"/>
      <c r="H187" s="96"/>
      <c r="I187" s="96"/>
      <c r="J187" s="96"/>
      <c r="K187" s="96"/>
      <c r="L187" s="96"/>
      <c r="M187" s="96"/>
      <c r="N187" s="96"/>
      <c r="O187" s="96"/>
      <c r="P187" s="96"/>
      <c r="Q187" s="96"/>
      <c r="R187" s="96"/>
      <c r="S187" s="96"/>
      <c r="T187" s="96"/>
      <c r="U187" s="96"/>
      <c r="V187" s="96"/>
      <c r="W187" s="96"/>
      <c r="X187" s="96"/>
      <c r="Y187" s="96"/>
      <c r="Z187" s="96"/>
    </row>
    <row r="188" spans="1:26" ht="15.75" customHeight="1" x14ac:dyDescent="0.35">
      <c r="A188" s="68">
        <v>44098</v>
      </c>
      <c r="B188" s="96">
        <v>19.136063</v>
      </c>
      <c r="C188" s="96">
        <v>5955600</v>
      </c>
      <c r="D188" s="70">
        <f t="shared" si="4"/>
        <v>-5.1065923459092666E-4</v>
      </c>
      <c r="E188" s="97">
        <f t="shared" si="5"/>
        <v>87.351896889313167</v>
      </c>
      <c r="F188" s="96"/>
      <c r="G188" s="96"/>
      <c r="H188" s="96"/>
      <c r="I188" s="96"/>
      <c r="J188" s="96"/>
      <c r="K188" s="96"/>
      <c r="L188" s="96"/>
      <c r="M188" s="96"/>
      <c r="N188" s="96"/>
      <c r="O188" s="96"/>
      <c r="P188" s="96"/>
      <c r="Q188" s="96"/>
      <c r="R188" s="96"/>
      <c r="S188" s="96"/>
      <c r="T188" s="96"/>
      <c r="U188" s="96"/>
      <c r="V188" s="96"/>
      <c r="W188" s="96"/>
      <c r="X188" s="96"/>
      <c r="Y188" s="96"/>
      <c r="Z188" s="96"/>
    </row>
    <row r="189" spans="1:26" ht="15.75" customHeight="1" x14ac:dyDescent="0.35">
      <c r="A189" s="68">
        <v>44097</v>
      </c>
      <c r="B189" s="96">
        <v>19.14584</v>
      </c>
      <c r="C189" s="96">
        <v>4551000</v>
      </c>
      <c r="D189" s="70">
        <f t="shared" si="4"/>
        <v>-1.4098722365078808E-2</v>
      </c>
      <c r="E189" s="97">
        <f t="shared" si="5"/>
        <v>87.396526732760421</v>
      </c>
      <c r="F189" s="96"/>
      <c r="G189" s="96"/>
      <c r="H189" s="96"/>
      <c r="I189" s="96"/>
      <c r="J189" s="96"/>
      <c r="K189" s="96"/>
      <c r="L189" s="96"/>
      <c r="M189" s="96"/>
      <c r="N189" s="96"/>
      <c r="O189" s="96"/>
      <c r="P189" s="96"/>
      <c r="Q189" s="96"/>
      <c r="R189" s="96"/>
      <c r="S189" s="96"/>
      <c r="T189" s="96"/>
      <c r="U189" s="96"/>
      <c r="V189" s="96"/>
      <c r="W189" s="96"/>
      <c r="X189" s="96"/>
      <c r="Y189" s="96"/>
      <c r="Z189" s="96"/>
    </row>
    <row r="190" spans="1:26" ht="15.75" customHeight="1" x14ac:dyDescent="0.35">
      <c r="A190" s="68">
        <v>44096</v>
      </c>
      <c r="B190" s="96">
        <v>19.419632</v>
      </c>
      <c r="C190" s="96">
        <v>6331700</v>
      </c>
      <c r="D190" s="70">
        <f t="shared" si="4"/>
        <v>1.0687099656625287E-2</v>
      </c>
      <c r="E190" s="97">
        <f t="shared" si="5"/>
        <v>88.646326681324496</v>
      </c>
      <c r="F190" s="96"/>
      <c r="G190" s="96"/>
      <c r="H190" s="96"/>
      <c r="I190" s="96"/>
      <c r="J190" s="96"/>
      <c r="K190" s="96"/>
      <c r="L190" s="96"/>
      <c r="M190" s="96"/>
      <c r="N190" s="96"/>
      <c r="O190" s="96"/>
      <c r="P190" s="96"/>
      <c r="Q190" s="96"/>
      <c r="R190" s="96"/>
      <c r="S190" s="96"/>
      <c r="T190" s="96"/>
      <c r="U190" s="96"/>
      <c r="V190" s="96"/>
      <c r="W190" s="96"/>
      <c r="X190" s="96"/>
      <c r="Y190" s="96"/>
      <c r="Z190" s="96"/>
    </row>
    <row r="191" spans="1:26" ht="15.75" customHeight="1" x14ac:dyDescent="0.35">
      <c r="A191" s="68">
        <v>44095</v>
      </c>
      <c r="B191" s="96">
        <v>19.214286999999999</v>
      </c>
      <c r="C191" s="96">
        <v>6812300</v>
      </c>
      <c r="D191" s="70">
        <f t="shared" si="4"/>
        <v>-2.384487707330174E-2</v>
      </c>
      <c r="E191" s="97">
        <f t="shared" si="5"/>
        <v>87.708972155122524</v>
      </c>
      <c r="F191" s="96"/>
      <c r="G191" s="96"/>
      <c r="H191" s="96"/>
      <c r="I191" s="96"/>
      <c r="J191" s="96"/>
      <c r="K191" s="96"/>
      <c r="L191" s="96"/>
      <c r="M191" s="96"/>
      <c r="N191" s="96"/>
      <c r="O191" s="96"/>
      <c r="P191" s="96"/>
      <c r="Q191" s="96"/>
      <c r="R191" s="96"/>
      <c r="S191" s="96"/>
      <c r="T191" s="96"/>
      <c r="U191" s="96"/>
      <c r="V191" s="96"/>
      <c r="W191" s="96"/>
      <c r="X191" s="96"/>
      <c r="Y191" s="96"/>
      <c r="Z191" s="96"/>
    </row>
    <row r="192" spans="1:26" ht="15.75" customHeight="1" x14ac:dyDescent="0.35">
      <c r="A192" s="68">
        <v>44092</v>
      </c>
      <c r="B192" s="96">
        <v>19.683641000000001</v>
      </c>
      <c r="C192" s="96">
        <v>4240700</v>
      </c>
      <c r="D192" s="70">
        <f t="shared" si="4"/>
        <v>-1.1782266419604226E-2</v>
      </c>
      <c r="E192" s="97">
        <f t="shared" si="5"/>
        <v>89.851469397767829</v>
      </c>
      <c r="F192" s="96"/>
      <c r="G192" s="96"/>
      <c r="H192" s="96"/>
      <c r="I192" s="96"/>
      <c r="J192" s="96"/>
      <c r="K192" s="96"/>
      <c r="L192" s="96"/>
      <c r="M192" s="96"/>
      <c r="N192" s="96"/>
      <c r="O192" s="96"/>
      <c r="P192" s="96"/>
      <c r="Q192" s="96"/>
      <c r="R192" s="96"/>
      <c r="S192" s="96"/>
      <c r="T192" s="96"/>
      <c r="U192" s="96"/>
      <c r="V192" s="96"/>
      <c r="W192" s="96"/>
      <c r="X192" s="96"/>
      <c r="Y192" s="96"/>
      <c r="Z192" s="96"/>
    </row>
    <row r="193" spans="1:26" ht="15.75" customHeight="1" x14ac:dyDescent="0.35">
      <c r="A193" s="68">
        <v>44091</v>
      </c>
      <c r="B193" s="96">
        <v>19.918323999999998</v>
      </c>
      <c r="C193" s="96">
        <v>3877500</v>
      </c>
      <c r="D193" s="70">
        <f t="shared" si="4"/>
        <v>-6.3414419268701394E-3</v>
      </c>
      <c r="E193" s="97">
        <f t="shared" si="5"/>
        <v>90.922745407763955</v>
      </c>
      <c r="F193" s="96"/>
      <c r="G193" s="96"/>
      <c r="H193" s="96"/>
      <c r="I193" s="96"/>
      <c r="J193" s="96"/>
      <c r="K193" s="96"/>
      <c r="L193" s="96"/>
      <c r="M193" s="96"/>
      <c r="N193" s="96"/>
      <c r="O193" s="96"/>
      <c r="P193" s="96"/>
      <c r="Q193" s="96"/>
      <c r="R193" s="96"/>
      <c r="S193" s="96"/>
      <c r="T193" s="96"/>
      <c r="U193" s="96"/>
      <c r="V193" s="96"/>
      <c r="W193" s="96"/>
      <c r="X193" s="96"/>
      <c r="Y193" s="96"/>
      <c r="Z193" s="96"/>
    </row>
    <row r="194" spans="1:26" ht="15.75" customHeight="1" x14ac:dyDescent="0.35">
      <c r="A194" s="68">
        <v>44090</v>
      </c>
      <c r="B194" s="96">
        <v>20.045441</v>
      </c>
      <c r="C194" s="96">
        <v>3770800</v>
      </c>
      <c r="D194" s="70">
        <f t="shared" ref="D194:D257" si="6">B194/B195-1</f>
        <v>9.7663608640874422E-4</v>
      </c>
      <c r="E194" s="97">
        <f t="shared" ref="E194:E257" si="7">E195*(1+D194)</f>
        <v>91.503006409040907</v>
      </c>
      <c r="F194" s="96"/>
      <c r="G194" s="96"/>
      <c r="H194" s="96"/>
      <c r="I194" s="96"/>
      <c r="J194" s="96"/>
      <c r="K194" s="96"/>
      <c r="L194" s="96"/>
      <c r="M194" s="96"/>
      <c r="N194" s="96"/>
      <c r="O194" s="96"/>
      <c r="P194" s="96"/>
      <c r="Q194" s="96"/>
      <c r="R194" s="96"/>
      <c r="S194" s="96"/>
      <c r="T194" s="96"/>
      <c r="U194" s="96"/>
      <c r="V194" s="96"/>
      <c r="W194" s="96"/>
      <c r="X194" s="96"/>
      <c r="Y194" s="96"/>
      <c r="Z194" s="96"/>
    </row>
    <row r="195" spans="1:26" ht="15.75" customHeight="1" x14ac:dyDescent="0.35">
      <c r="A195" s="68">
        <v>44089</v>
      </c>
      <c r="B195" s="96">
        <v>20.025883</v>
      </c>
      <c r="C195" s="96">
        <v>2988500</v>
      </c>
      <c r="D195" s="70">
        <f t="shared" si="6"/>
        <v>7.3782107035440525E-3</v>
      </c>
      <c r="E195" s="97">
        <f t="shared" si="7"/>
        <v>91.413728463030736</v>
      </c>
      <c r="F195" s="96"/>
      <c r="G195" s="96"/>
      <c r="H195" s="96"/>
      <c r="I195" s="96"/>
      <c r="J195" s="96"/>
      <c r="K195" s="96"/>
      <c r="L195" s="96"/>
      <c r="M195" s="96"/>
      <c r="N195" s="96"/>
      <c r="O195" s="96"/>
      <c r="P195" s="96"/>
      <c r="Q195" s="96"/>
      <c r="R195" s="96"/>
      <c r="S195" s="96"/>
      <c r="T195" s="96"/>
      <c r="U195" s="96"/>
      <c r="V195" s="96"/>
      <c r="W195" s="96"/>
      <c r="X195" s="96"/>
      <c r="Y195" s="96"/>
      <c r="Z195" s="96"/>
    </row>
    <row r="196" spans="1:26" ht="15.75" customHeight="1" x14ac:dyDescent="0.35">
      <c r="A196" s="68">
        <v>44088</v>
      </c>
      <c r="B196" s="96">
        <v>19.87921</v>
      </c>
      <c r="C196" s="96">
        <v>2417700</v>
      </c>
      <c r="D196" s="70">
        <f t="shared" si="6"/>
        <v>8.9331179165372809E-3</v>
      </c>
      <c r="E196" s="97">
        <f t="shared" si="7"/>
        <v>90.744198645301452</v>
      </c>
      <c r="F196" s="96"/>
      <c r="G196" s="96"/>
      <c r="H196" s="96"/>
      <c r="I196" s="96"/>
      <c r="J196" s="96"/>
      <c r="K196" s="96"/>
      <c r="L196" s="96"/>
      <c r="M196" s="96"/>
      <c r="N196" s="96"/>
      <c r="O196" s="96"/>
      <c r="P196" s="96"/>
      <c r="Q196" s="96"/>
      <c r="R196" s="96"/>
      <c r="S196" s="96"/>
      <c r="T196" s="96"/>
      <c r="U196" s="96"/>
      <c r="V196" s="96"/>
      <c r="W196" s="96"/>
      <c r="X196" s="96"/>
      <c r="Y196" s="96"/>
      <c r="Z196" s="96"/>
    </row>
    <row r="197" spans="1:26" ht="15.75" customHeight="1" x14ac:dyDescent="0.35">
      <c r="A197" s="68">
        <v>44085</v>
      </c>
      <c r="B197" s="96">
        <v>19.703199000000001</v>
      </c>
      <c r="C197" s="96">
        <v>3688000</v>
      </c>
      <c r="D197" s="70">
        <f t="shared" si="6"/>
        <v>1.002499790466671E-2</v>
      </c>
      <c r="E197" s="97">
        <f t="shared" si="7"/>
        <v>89.940747343778</v>
      </c>
      <c r="F197" s="96"/>
      <c r="G197" s="96"/>
      <c r="H197" s="96"/>
      <c r="I197" s="96"/>
      <c r="J197" s="96"/>
      <c r="K197" s="96"/>
      <c r="L197" s="96"/>
      <c r="M197" s="96"/>
      <c r="N197" s="96"/>
      <c r="O197" s="96"/>
      <c r="P197" s="96"/>
      <c r="Q197" s="96"/>
      <c r="R197" s="96"/>
      <c r="S197" s="96"/>
      <c r="T197" s="96"/>
      <c r="U197" s="96"/>
      <c r="V197" s="96"/>
      <c r="W197" s="96"/>
      <c r="X197" s="96"/>
      <c r="Y197" s="96"/>
      <c r="Z197" s="96"/>
    </row>
    <row r="198" spans="1:26" ht="15.75" customHeight="1" x14ac:dyDescent="0.35">
      <c r="A198" s="68">
        <v>44084</v>
      </c>
      <c r="B198" s="96">
        <v>19.507635000000001</v>
      </c>
      <c r="C198" s="96">
        <v>5461700</v>
      </c>
      <c r="D198" s="70">
        <f t="shared" si="6"/>
        <v>-2.6354357545061324E-2</v>
      </c>
      <c r="E198" s="97">
        <f t="shared" si="7"/>
        <v>89.048040920138931</v>
      </c>
      <c r="F198" s="96"/>
      <c r="G198" s="96"/>
      <c r="H198" s="96"/>
      <c r="I198" s="96"/>
      <c r="J198" s="96"/>
      <c r="K198" s="96"/>
      <c r="L198" s="96"/>
      <c r="M198" s="96"/>
      <c r="N198" s="96"/>
      <c r="O198" s="96"/>
      <c r="P198" s="96"/>
      <c r="Q198" s="96"/>
      <c r="R198" s="96"/>
      <c r="S198" s="96"/>
      <c r="T198" s="96"/>
      <c r="U198" s="96"/>
      <c r="V198" s="96"/>
      <c r="W198" s="96"/>
      <c r="X198" s="96"/>
      <c r="Y198" s="96"/>
      <c r="Z198" s="96"/>
    </row>
    <row r="199" spans="1:26" ht="15.75" customHeight="1" x14ac:dyDescent="0.35">
      <c r="A199" s="68">
        <v>44083</v>
      </c>
      <c r="B199" s="96">
        <v>20.035661999999999</v>
      </c>
      <c r="C199" s="96">
        <v>3270100</v>
      </c>
      <c r="D199" s="70">
        <f t="shared" si="6"/>
        <v>1.9910426978378748E-2</v>
      </c>
      <c r="E199" s="97">
        <f t="shared" si="7"/>
        <v>91.458367436035815</v>
      </c>
      <c r="F199" s="96"/>
      <c r="G199" s="96"/>
      <c r="H199" s="96"/>
      <c r="I199" s="96"/>
      <c r="J199" s="96"/>
      <c r="K199" s="96"/>
      <c r="L199" s="96"/>
      <c r="M199" s="96"/>
      <c r="N199" s="96"/>
      <c r="O199" s="96"/>
      <c r="P199" s="96"/>
      <c r="Q199" s="96"/>
      <c r="R199" s="96"/>
      <c r="S199" s="96"/>
      <c r="T199" s="96"/>
      <c r="U199" s="96"/>
      <c r="V199" s="96"/>
      <c r="W199" s="96"/>
      <c r="X199" s="96"/>
      <c r="Y199" s="96"/>
      <c r="Z199" s="96"/>
    </row>
    <row r="200" spans="1:26" ht="15.75" customHeight="1" x14ac:dyDescent="0.35">
      <c r="A200" s="68">
        <v>44082</v>
      </c>
      <c r="B200" s="96">
        <v>19.644531000000001</v>
      </c>
      <c r="C200" s="96">
        <v>6467100</v>
      </c>
      <c r="D200" s="70">
        <f t="shared" si="6"/>
        <v>-9.8571090655453775E-3</v>
      </c>
      <c r="E200" s="97">
        <f t="shared" si="7"/>
        <v>89.672940894420975</v>
      </c>
      <c r="F200" s="96"/>
      <c r="G200" s="96"/>
      <c r="H200" s="96"/>
      <c r="I200" s="96"/>
      <c r="J200" s="96"/>
      <c r="K200" s="96"/>
      <c r="L200" s="96"/>
      <c r="M200" s="96"/>
      <c r="N200" s="96"/>
      <c r="O200" s="96"/>
      <c r="P200" s="96"/>
      <c r="Q200" s="96"/>
      <c r="R200" s="96"/>
      <c r="S200" s="96"/>
      <c r="T200" s="96"/>
      <c r="U200" s="96"/>
      <c r="V200" s="96"/>
      <c r="W200" s="96"/>
      <c r="X200" s="96"/>
      <c r="Y200" s="96"/>
      <c r="Z200" s="96"/>
    </row>
    <row r="201" spans="1:26" ht="15.75" customHeight="1" x14ac:dyDescent="0.35">
      <c r="A201" s="68">
        <v>44078</v>
      </c>
      <c r="B201" s="96">
        <v>19.840097</v>
      </c>
      <c r="C201" s="96">
        <v>6377700</v>
      </c>
      <c r="D201" s="70">
        <f t="shared" si="6"/>
        <v>-1.2651976950711963E-2</v>
      </c>
      <c r="E201" s="97">
        <f t="shared" si="7"/>
        <v>90.565656447617854</v>
      </c>
      <c r="F201" s="96"/>
      <c r="G201" s="96"/>
      <c r="H201" s="96"/>
      <c r="I201" s="96"/>
      <c r="J201" s="96"/>
      <c r="K201" s="96"/>
      <c r="L201" s="96"/>
      <c r="M201" s="96"/>
      <c r="N201" s="96"/>
      <c r="O201" s="96"/>
      <c r="P201" s="96"/>
      <c r="Q201" s="96"/>
      <c r="R201" s="96"/>
      <c r="S201" s="96"/>
      <c r="T201" s="96"/>
      <c r="U201" s="96"/>
      <c r="V201" s="96"/>
      <c r="W201" s="96"/>
      <c r="X201" s="96"/>
      <c r="Y201" s="96"/>
      <c r="Z201" s="96"/>
    </row>
    <row r="202" spans="1:26" ht="15.75" customHeight="1" x14ac:dyDescent="0.35">
      <c r="A202" s="68">
        <v>44077</v>
      </c>
      <c r="B202" s="96">
        <v>20.094329999999999</v>
      </c>
      <c r="C202" s="96">
        <v>6024100</v>
      </c>
      <c r="D202" s="70">
        <f t="shared" si="6"/>
        <v>-2.6988731626022222E-2</v>
      </c>
      <c r="E202" s="97">
        <f t="shared" si="7"/>
        <v>91.726173885392839</v>
      </c>
      <c r="F202" s="96"/>
      <c r="G202" s="96"/>
      <c r="H202" s="96"/>
      <c r="I202" s="96"/>
      <c r="J202" s="96"/>
      <c r="K202" s="96"/>
      <c r="L202" s="96"/>
      <c r="M202" s="96"/>
      <c r="N202" s="96"/>
      <c r="O202" s="96"/>
      <c r="P202" s="96"/>
      <c r="Q202" s="96"/>
      <c r="R202" s="96"/>
      <c r="S202" s="96"/>
      <c r="T202" s="96"/>
      <c r="U202" s="96"/>
      <c r="V202" s="96"/>
      <c r="W202" s="96"/>
      <c r="X202" s="96"/>
      <c r="Y202" s="96"/>
      <c r="Z202" s="96"/>
    </row>
    <row r="203" spans="1:26" ht="15.75" customHeight="1" x14ac:dyDescent="0.35">
      <c r="A203" s="68">
        <v>44076</v>
      </c>
      <c r="B203" s="96">
        <v>20.651693000000002</v>
      </c>
      <c r="C203" s="96">
        <v>3042600</v>
      </c>
      <c r="D203" s="70">
        <f t="shared" si="6"/>
        <v>1.6851216187298901E-2</v>
      </c>
      <c r="E203" s="97">
        <f t="shared" si="7"/>
        <v>94.270412755526081</v>
      </c>
      <c r="F203" s="96"/>
      <c r="G203" s="96"/>
      <c r="H203" s="96"/>
      <c r="I203" s="96"/>
      <c r="J203" s="96"/>
      <c r="K203" s="96"/>
      <c r="L203" s="96"/>
      <c r="M203" s="96"/>
      <c r="N203" s="96"/>
      <c r="O203" s="96"/>
      <c r="P203" s="96"/>
      <c r="Q203" s="96"/>
      <c r="R203" s="96"/>
      <c r="S203" s="96"/>
      <c r="T203" s="96"/>
      <c r="U203" s="96"/>
      <c r="V203" s="96"/>
      <c r="W203" s="96"/>
      <c r="X203" s="96"/>
      <c r="Y203" s="96"/>
      <c r="Z203" s="96"/>
    </row>
    <row r="204" spans="1:26" ht="15.75" customHeight="1" x14ac:dyDescent="0.35">
      <c r="A204" s="68">
        <v>44075</v>
      </c>
      <c r="B204" s="96">
        <v>20.309453999999999</v>
      </c>
      <c r="C204" s="96">
        <v>2509100</v>
      </c>
      <c r="D204" s="70">
        <f t="shared" si="6"/>
        <v>-9.6197502977279914E-4</v>
      </c>
      <c r="E204" s="97">
        <f t="shared" si="7"/>
        <v>92.708167384599889</v>
      </c>
      <c r="F204" s="96"/>
      <c r="G204" s="96"/>
      <c r="H204" s="96"/>
      <c r="I204" s="96"/>
      <c r="J204" s="96"/>
      <c r="K204" s="96"/>
      <c r="L204" s="96"/>
      <c r="M204" s="96"/>
      <c r="N204" s="96"/>
      <c r="O204" s="96"/>
      <c r="P204" s="96"/>
      <c r="Q204" s="96"/>
      <c r="R204" s="96"/>
      <c r="S204" s="96"/>
      <c r="T204" s="96"/>
      <c r="U204" s="96"/>
      <c r="V204" s="96"/>
      <c r="W204" s="96"/>
      <c r="X204" s="96"/>
      <c r="Y204" s="96"/>
      <c r="Z204" s="96"/>
    </row>
    <row r="205" spans="1:26" ht="15.75" customHeight="1" x14ac:dyDescent="0.35">
      <c r="A205" s="68">
        <v>44074</v>
      </c>
      <c r="B205" s="96">
        <v>20.32901</v>
      </c>
      <c r="C205" s="96">
        <v>4087000</v>
      </c>
      <c r="D205" s="70">
        <f t="shared" si="6"/>
        <v>-5.2630654392132881E-3</v>
      </c>
      <c r="E205" s="97">
        <f t="shared" si="7"/>
        <v>92.797436201052236</v>
      </c>
      <c r="F205" s="96"/>
      <c r="G205" s="96"/>
      <c r="H205" s="96"/>
      <c r="I205" s="96"/>
      <c r="J205" s="96"/>
      <c r="K205" s="96"/>
      <c r="L205" s="96"/>
      <c r="M205" s="96"/>
      <c r="N205" s="96"/>
      <c r="O205" s="96"/>
      <c r="P205" s="96"/>
      <c r="Q205" s="96"/>
      <c r="R205" s="96"/>
      <c r="S205" s="96"/>
      <c r="T205" s="96"/>
      <c r="U205" s="96"/>
      <c r="V205" s="96"/>
      <c r="W205" s="96"/>
      <c r="X205" s="96"/>
      <c r="Y205" s="96"/>
      <c r="Z205" s="96"/>
    </row>
    <row r="206" spans="1:26" ht="15.75" customHeight="1" x14ac:dyDescent="0.35">
      <c r="A206" s="68">
        <v>44071</v>
      </c>
      <c r="B206" s="96">
        <v>20.436568999999999</v>
      </c>
      <c r="C206" s="96">
        <v>2300200</v>
      </c>
      <c r="D206" s="70">
        <f t="shared" si="6"/>
        <v>3.8424541722279493E-3</v>
      </c>
      <c r="E206" s="97">
        <f t="shared" si="7"/>
        <v>93.288419256319003</v>
      </c>
      <c r="F206" s="96"/>
      <c r="G206" s="96"/>
      <c r="H206" s="96"/>
      <c r="I206" s="96"/>
      <c r="J206" s="96"/>
      <c r="K206" s="96"/>
      <c r="L206" s="96"/>
      <c r="M206" s="96"/>
      <c r="N206" s="96"/>
      <c r="O206" s="96"/>
      <c r="P206" s="96"/>
      <c r="Q206" s="96"/>
      <c r="R206" s="96"/>
      <c r="S206" s="96"/>
      <c r="T206" s="96"/>
      <c r="U206" s="96"/>
      <c r="V206" s="96"/>
      <c r="W206" s="96"/>
      <c r="X206" s="96"/>
      <c r="Y206" s="96"/>
      <c r="Z206" s="96"/>
    </row>
    <row r="207" spans="1:26" ht="15.75" customHeight="1" x14ac:dyDescent="0.35">
      <c r="A207" s="68">
        <v>44070</v>
      </c>
      <c r="B207" s="96">
        <v>20.358343000000001</v>
      </c>
      <c r="C207" s="96">
        <v>3180000</v>
      </c>
      <c r="D207" s="70">
        <f t="shared" si="6"/>
        <v>-9.5976518876994543E-4</v>
      </c>
      <c r="E207" s="97">
        <f t="shared" si="7"/>
        <v>92.931334860951821</v>
      </c>
      <c r="F207" s="96"/>
      <c r="G207" s="96"/>
      <c r="H207" s="96"/>
      <c r="I207" s="96"/>
      <c r="J207" s="96"/>
      <c r="K207" s="96"/>
      <c r="L207" s="96"/>
      <c r="M207" s="96"/>
      <c r="N207" s="96"/>
      <c r="O207" s="96"/>
      <c r="P207" s="96"/>
      <c r="Q207" s="96"/>
      <c r="R207" s="96"/>
      <c r="S207" s="96"/>
      <c r="T207" s="96"/>
      <c r="U207" s="96"/>
      <c r="V207" s="96"/>
      <c r="W207" s="96"/>
      <c r="X207" s="96"/>
      <c r="Y207" s="96"/>
      <c r="Z207" s="96"/>
    </row>
    <row r="208" spans="1:26" ht="15.75" customHeight="1" x14ac:dyDescent="0.35">
      <c r="A208" s="68">
        <v>44069</v>
      </c>
      <c r="B208" s="96">
        <v>20.377901000000001</v>
      </c>
      <c r="C208" s="96">
        <v>3017800</v>
      </c>
      <c r="D208" s="70">
        <f t="shared" si="6"/>
        <v>5.30632441291079E-3</v>
      </c>
      <c r="E208" s="97">
        <f t="shared" si="7"/>
        <v>93.020612806961992</v>
      </c>
      <c r="F208" s="96"/>
      <c r="G208" s="96"/>
      <c r="H208" s="96"/>
      <c r="I208" s="96"/>
      <c r="J208" s="96"/>
      <c r="K208" s="96"/>
      <c r="L208" s="96"/>
      <c r="M208" s="96"/>
      <c r="N208" s="96"/>
      <c r="O208" s="96"/>
      <c r="P208" s="96"/>
      <c r="Q208" s="96"/>
      <c r="R208" s="96"/>
      <c r="S208" s="96"/>
      <c r="T208" s="96"/>
      <c r="U208" s="96"/>
      <c r="V208" s="96"/>
      <c r="W208" s="96"/>
      <c r="X208" s="96"/>
      <c r="Y208" s="96"/>
      <c r="Z208" s="96"/>
    </row>
    <row r="209" spans="1:26" ht="15.75" customHeight="1" x14ac:dyDescent="0.35">
      <c r="A209" s="68">
        <v>44068</v>
      </c>
      <c r="B209" s="96">
        <v>20.270340000000001</v>
      </c>
      <c r="C209" s="96">
        <v>2014900</v>
      </c>
      <c r="D209" s="70">
        <f t="shared" si="6"/>
        <v>-2.8860234708920629E-3</v>
      </c>
      <c r="E209" s="97">
        <f t="shared" si="7"/>
        <v>92.529620622137372</v>
      </c>
      <c r="F209" s="96"/>
      <c r="G209" s="96"/>
      <c r="H209" s="96"/>
      <c r="I209" s="96"/>
      <c r="J209" s="96"/>
      <c r="K209" s="96"/>
      <c r="L209" s="96"/>
      <c r="M209" s="96"/>
      <c r="N209" s="96"/>
      <c r="O209" s="96"/>
      <c r="P209" s="96"/>
      <c r="Q209" s="96"/>
      <c r="R209" s="96"/>
      <c r="S209" s="96"/>
      <c r="T209" s="96"/>
      <c r="U209" s="96"/>
      <c r="V209" s="96"/>
      <c r="W209" s="96"/>
      <c r="X209" s="96"/>
      <c r="Y209" s="96"/>
      <c r="Z209" s="96"/>
    </row>
    <row r="210" spans="1:26" ht="15.75" customHeight="1" x14ac:dyDescent="0.35">
      <c r="A210" s="68">
        <v>44067</v>
      </c>
      <c r="B210" s="96">
        <v>20.32901</v>
      </c>
      <c r="C210" s="96">
        <v>1408200</v>
      </c>
      <c r="D210" s="70">
        <f t="shared" si="6"/>
        <v>9.223300561186365E-3</v>
      </c>
      <c r="E210" s="97">
        <f t="shared" si="7"/>
        <v>92.797436201052221</v>
      </c>
      <c r="F210" s="96"/>
      <c r="G210" s="96"/>
      <c r="H210" s="96"/>
      <c r="I210" s="96"/>
      <c r="J210" s="96"/>
      <c r="K210" s="96"/>
      <c r="L210" s="96"/>
      <c r="M210" s="96"/>
      <c r="N210" s="96"/>
      <c r="O210" s="96"/>
      <c r="P210" s="96"/>
      <c r="Q210" s="96"/>
      <c r="R210" s="96"/>
      <c r="S210" s="96"/>
      <c r="T210" s="96"/>
      <c r="U210" s="96"/>
      <c r="V210" s="96"/>
      <c r="W210" s="96"/>
      <c r="X210" s="96"/>
      <c r="Y210" s="96"/>
      <c r="Z210" s="96"/>
    </row>
    <row r="211" spans="1:26" ht="15.75" customHeight="1" x14ac:dyDescent="0.35">
      <c r="A211" s="68">
        <v>44064</v>
      </c>
      <c r="B211" s="96">
        <v>20.143222999999999</v>
      </c>
      <c r="C211" s="96">
        <v>2265700</v>
      </c>
      <c r="D211" s="70">
        <f t="shared" si="6"/>
        <v>-1.0091276210815181E-2</v>
      </c>
      <c r="E211" s="97">
        <f t="shared" si="7"/>
        <v>91.949359620860406</v>
      </c>
      <c r="F211" s="96"/>
      <c r="G211" s="96"/>
      <c r="H211" s="96"/>
      <c r="I211" s="96"/>
      <c r="J211" s="96"/>
      <c r="K211" s="96"/>
      <c r="L211" s="96"/>
      <c r="M211" s="96"/>
      <c r="N211" s="96"/>
      <c r="O211" s="96"/>
      <c r="P211" s="96"/>
      <c r="Q211" s="96"/>
      <c r="R211" s="96"/>
      <c r="S211" s="96"/>
      <c r="T211" s="96"/>
      <c r="U211" s="96"/>
      <c r="V211" s="96"/>
      <c r="W211" s="96"/>
      <c r="X211" s="96"/>
      <c r="Y211" s="96"/>
      <c r="Z211" s="96"/>
    </row>
    <row r="212" spans="1:26" ht="15.75" customHeight="1" x14ac:dyDescent="0.35">
      <c r="A212" s="68">
        <v>44063</v>
      </c>
      <c r="B212" s="96">
        <v>20.348566000000002</v>
      </c>
      <c r="C212" s="96">
        <v>1874200</v>
      </c>
      <c r="D212" s="70">
        <f t="shared" si="6"/>
        <v>-3.3524492539628303E-3</v>
      </c>
      <c r="E212" s="97">
        <f t="shared" si="7"/>
        <v>92.886705017504553</v>
      </c>
      <c r="F212" s="96"/>
      <c r="G212" s="96"/>
      <c r="H212" s="96"/>
      <c r="I212" s="96"/>
      <c r="J212" s="96"/>
      <c r="K212" s="96"/>
      <c r="L212" s="96"/>
      <c r="M212" s="96"/>
      <c r="N212" s="96"/>
      <c r="O212" s="96"/>
      <c r="P212" s="96"/>
      <c r="Q212" s="96"/>
      <c r="R212" s="96"/>
      <c r="S212" s="96"/>
      <c r="T212" s="96"/>
      <c r="U212" s="96"/>
      <c r="V212" s="96"/>
      <c r="W212" s="96"/>
      <c r="X212" s="96"/>
      <c r="Y212" s="96"/>
      <c r="Z212" s="96"/>
    </row>
    <row r="213" spans="1:26" ht="15.75" customHeight="1" x14ac:dyDescent="0.35">
      <c r="A213" s="68">
        <v>44062</v>
      </c>
      <c r="B213" s="96">
        <v>20.417013000000001</v>
      </c>
      <c r="C213" s="96">
        <v>2183500</v>
      </c>
      <c r="D213" s="70">
        <f t="shared" si="6"/>
        <v>9.5874696536935033E-4</v>
      </c>
      <c r="E213" s="97">
        <f t="shared" si="7"/>
        <v>93.199150439866656</v>
      </c>
      <c r="F213" s="96"/>
      <c r="G213" s="96"/>
      <c r="H213" s="96"/>
      <c r="I213" s="96"/>
      <c r="J213" s="96"/>
      <c r="K213" s="96"/>
      <c r="L213" s="96"/>
      <c r="M213" s="96"/>
      <c r="N213" s="96"/>
      <c r="O213" s="96"/>
      <c r="P213" s="96"/>
      <c r="Q213" s="96"/>
      <c r="R213" s="96"/>
      <c r="S213" s="96"/>
      <c r="T213" s="96"/>
      <c r="U213" s="96"/>
      <c r="V213" s="96"/>
      <c r="W213" s="96"/>
      <c r="X213" s="96"/>
      <c r="Y213" s="96"/>
      <c r="Z213" s="96"/>
    </row>
    <row r="214" spans="1:26" ht="15.75" customHeight="1" x14ac:dyDescent="0.35">
      <c r="A214" s="68">
        <v>44061</v>
      </c>
      <c r="B214" s="96">
        <v>20.397456999999999</v>
      </c>
      <c r="C214" s="96">
        <v>2019700</v>
      </c>
      <c r="D214" s="70">
        <f t="shared" si="6"/>
        <v>4.3331051637331974E-3</v>
      </c>
      <c r="E214" s="97">
        <f t="shared" si="7"/>
        <v>93.10988162341431</v>
      </c>
      <c r="F214" s="96"/>
      <c r="G214" s="96"/>
      <c r="H214" s="96"/>
      <c r="I214" s="96"/>
      <c r="J214" s="96"/>
      <c r="K214" s="96"/>
      <c r="L214" s="96"/>
      <c r="M214" s="96"/>
      <c r="N214" s="96"/>
      <c r="O214" s="96"/>
      <c r="P214" s="96"/>
      <c r="Q214" s="96"/>
      <c r="R214" s="96"/>
      <c r="S214" s="96"/>
      <c r="T214" s="96"/>
      <c r="U214" s="96"/>
      <c r="V214" s="96"/>
      <c r="W214" s="96"/>
      <c r="X214" s="96"/>
      <c r="Y214" s="96"/>
      <c r="Z214" s="96"/>
    </row>
    <row r="215" spans="1:26" ht="15.75" customHeight="1" x14ac:dyDescent="0.35">
      <c r="A215" s="68">
        <v>44060</v>
      </c>
      <c r="B215" s="96">
        <v>20.309453999999999</v>
      </c>
      <c r="C215" s="96">
        <v>2004100</v>
      </c>
      <c r="D215" s="70">
        <f t="shared" si="6"/>
        <v>9.7229337261894866E-3</v>
      </c>
      <c r="E215" s="97">
        <f t="shared" si="7"/>
        <v>92.708167384599861</v>
      </c>
      <c r="F215" s="96"/>
      <c r="G215" s="96"/>
      <c r="H215" s="96"/>
      <c r="I215" s="96"/>
      <c r="J215" s="96"/>
      <c r="K215" s="96"/>
      <c r="L215" s="96"/>
      <c r="M215" s="96"/>
      <c r="N215" s="96"/>
      <c r="O215" s="96"/>
      <c r="P215" s="96"/>
      <c r="Q215" s="96"/>
      <c r="R215" s="96"/>
      <c r="S215" s="96"/>
      <c r="T215" s="96"/>
      <c r="U215" s="96"/>
      <c r="V215" s="96"/>
      <c r="W215" s="96"/>
      <c r="X215" s="96"/>
      <c r="Y215" s="96"/>
      <c r="Z215" s="96"/>
    </row>
    <row r="216" spans="1:26" ht="15.75" customHeight="1" x14ac:dyDescent="0.35">
      <c r="A216" s="68">
        <v>44057</v>
      </c>
      <c r="B216" s="96">
        <v>20.113887999999999</v>
      </c>
      <c r="C216" s="96">
        <v>2705300</v>
      </c>
      <c r="D216" s="70">
        <f t="shared" si="6"/>
        <v>4.864179755490472E-4</v>
      </c>
      <c r="E216" s="97">
        <f t="shared" si="7"/>
        <v>91.815451831402981</v>
      </c>
      <c r="F216" s="96"/>
      <c r="G216" s="96"/>
      <c r="H216" s="96"/>
      <c r="I216" s="96"/>
      <c r="J216" s="96"/>
      <c r="K216" s="96"/>
      <c r="L216" s="96"/>
      <c r="M216" s="96"/>
      <c r="N216" s="96"/>
      <c r="O216" s="96"/>
      <c r="P216" s="96"/>
      <c r="Q216" s="96"/>
      <c r="R216" s="96"/>
      <c r="S216" s="96"/>
      <c r="T216" s="96"/>
      <c r="U216" s="96"/>
      <c r="V216" s="96"/>
      <c r="W216" s="96"/>
      <c r="X216" s="96"/>
      <c r="Y216" s="96"/>
      <c r="Z216" s="96"/>
    </row>
    <row r="217" spans="1:26" ht="15.75" customHeight="1" x14ac:dyDescent="0.35">
      <c r="A217" s="68">
        <v>44056</v>
      </c>
      <c r="B217" s="96">
        <v>20.104109000000001</v>
      </c>
      <c r="C217" s="96">
        <v>2377000</v>
      </c>
      <c r="D217" s="70">
        <f t="shared" si="6"/>
        <v>-1.5797047328821812E-2</v>
      </c>
      <c r="E217" s="97">
        <f t="shared" si="7"/>
        <v>91.770812858397903</v>
      </c>
      <c r="F217" s="96"/>
      <c r="G217" s="96"/>
      <c r="H217" s="96"/>
      <c r="I217" s="96"/>
      <c r="J217" s="96"/>
      <c r="K217" s="96"/>
      <c r="L217" s="96"/>
      <c r="M217" s="96"/>
      <c r="N217" s="96"/>
      <c r="O217" s="96"/>
      <c r="P217" s="96"/>
      <c r="Q217" s="96"/>
      <c r="R217" s="96"/>
      <c r="S217" s="96"/>
      <c r="T217" s="96"/>
      <c r="U217" s="96"/>
      <c r="V217" s="96"/>
      <c r="W217" s="96"/>
      <c r="X217" s="96"/>
      <c r="Y217" s="96"/>
      <c r="Z217" s="96"/>
    </row>
    <row r="218" spans="1:26" ht="15.75" customHeight="1" x14ac:dyDescent="0.35">
      <c r="A218" s="68">
        <v>44055</v>
      </c>
      <c r="B218" s="96">
        <v>20.426791999999999</v>
      </c>
      <c r="C218" s="96">
        <v>2555200</v>
      </c>
      <c r="D218" s="70">
        <f t="shared" si="6"/>
        <v>1.2602962896425929E-2</v>
      </c>
      <c r="E218" s="97">
        <f t="shared" si="7"/>
        <v>93.243789412871735</v>
      </c>
      <c r="F218" s="96"/>
      <c r="G218" s="96"/>
      <c r="H218" s="96"/>
      <c r="I218" s="96"/>
      <c r="J218" s="96"/>
      <c r="K218" s="96"/>
      <c r="L218" s="96"/>
      <c r="M218" s="96"/>
      <c r="N218" s="96"/>
      <c r="O218" s="96"/>
      <c r="P218" s="96"/>
      <c r="Q218" s="96"/>
      <c r="R218" s="96"/>
      <c r="S218" s="96"/>
      <c r="T218" s="96"/>
      <c r="U218" s="96"/>
      <c r="V218" s="96"/>
      <c r="W218" s="96"/>
      <c r="X218" s="96"/>
      <c r="Y218" s="96"/>
      <c r="Z218" s="96"/>
    </row>
    <row r="219" spans="1:26" ht="15.75" customHeight="1" x14ac:dyDescent="0.35">
      <c r="A219" s="68">
        <v>44054</v>
      </c>
      <c r="B219" s="96">
        <v>20.172557999999999</v>
      </c>
      <c r="C219" s="96">
        <v>2376100</v>
      </c>
      <c r="D219" s="70">
        <f t="shared" si="6"/>
        <v>9.7037652256459772E-4</v>
      </c>
      <c r="E219" s="97">
        <f t="shared" si="7"/>
        <v>92.083267410317831</v>
      </c>
      <c r="F219" s="96"/>
      <c r="G219" s="96"/>
      <c r="H219" s="96"/>
      <c r="I219" s="96"/>
      <c r="J219" s="96"/>
      <c r="K219" s="96"/>
      <c r="L219" s="96"/>
      <c r="M219" s="96"/>
      <c r="N219" s="96"/>
      <c r="O219" s="96"/>
      <c r="P219" s="96"/>
      <c r="Q219" s="96"/>
      <c r="R219" s="96"/>
      <c r="S219" s="96"/>
      <c r="T219" s="96"/>
      <c r="U219" s="96"/>
      <c r="V219" s="96"/>
      <c r="W219" s="96"/>
      <c r="X219" s="96"/>
      <c r="Y219" s="96"/>
      <c r="Z219" s="96"/>
    </row>
    <row r="220" spans="1:26" ht="15.75" customHeight="1" x14ac:dyDescent="0.35">
      <c r="A220" s="68">
        <v>44053</v>
      </c>
      <c r="B220" s="96">
        <v>20.153002000000001</v>
      </c>
      <c r="C220" s="96">
        <v>1792200</v>
      </c>
      <c r="D220" s="70">
        <f t="shared" si="6"/>
        <v>1.0789713930439371E-2</v>
      </c>
      <c r="E220" s="97">
        <f t="shared" si="7"/>
        <v>91.993998593865498</v>
      </c>
      <c r="F220" s="96"/>
      <c r="G220" s="96"/>
      <c r="H220" s="96"/>
      <c r="I220" s="96"/>
      <c r="J220" s="96"/>
      <c r="K220" s="96"/>
      <c r="L220" s="96"/>
      <c r="M220" s="96"/>
      <c r="N220" s="96"/>
      <c r="O220" s="96"/>
      <c r="P220" s="96"/>
      <c r="Q220" s="96"/>
      <c r="R220" s="96"/>
      <c r="S220" s="96"/>
      <c r="T220" s="96"/>
      <c r="U220" s="96"/>
      <c r="V220" s="96"/>
      <c r="W220" s="96"/>
      <c r="X220" s="96"/>
      <c r="Y220" s="96"/>
      <c r="Z220" s="96"/>
    </row>
    <row r="221" spans="1:26" ht="15.75" customHeight="1" x14ac:dyDescent="0.35">
      <c r="A221" s="68">
        <v>44050</v>
      </c>
      <c r="B221" s="96">
        <v>19.937878000000001</v>
      </c>
      <c r="C221" s="96">
        <v>2054000</v>
      </c>
      <c r="D221" s="70">
        <f t="shared" si="6"/>
        <v>-7.3028759962942003E-3</v>
      </c>
      <c r="E221" s="97">
        <f t="shared" si="7"/>
        <v>91.012005094658448</v>
      </c>
      <c r="F221" s="96"/>
      <c r="G221" s="96"/>
      <c r="H221" s="96"/>
      <c r="I221" s="96"/>
      <c r="J221" s="96"/>
      <c r="K221" s="96"/>
      <c r="L221" s="96"/>
      <c r="M221" s="96"/>
      <c r="N221" s="96"/>
      <c r="O221" s="96"/>
      <c r="P221" s="96"/>
      <c r="Q221" s="96"/>
      <c r="R221" s="96"/>
      <c r="S221" s="96"/>
      <c r="T221" s="96"/>
      <c r="U221" s="96"/>
      <c r="V221" s="96"/>
      <c r="W221" s="96"/>
      <c r="X221" s="96"/>
      <c r="Y221" s="96"/>
      <c r="Z221" s="96"/>
    </row>
    <row r="222" spans="1:26" ht="15.75" customHeight="1" x14ac:dyDescent="0.35">
      <c r="A222" s="68">
        <v>44049</v>
      </c>
      <c r="B222" s="96">
        <v>20.084553</v>
      </c>
      <c r="C222" s="96">
        <v>2667400</v>
      </c>
      <c r="D222" s="70">
        <f t="shared" si="6"/>
        <v>6.8627608746230084E-3</v>
      </c>
      <c r="E222" s="97">
        <f t="shared" si="7"/>
        <v>91.681544041945557</v>
      </c>
      <c r="F222" s="96"/>
      <c r="G222" s="96"/>
      <c r="H222" s="96"/>
      <c r="I222" s="96"/>
      <c r="J222" s="96"/>
      <c r="K222" s="96"/>
      <c r="L222" s="96"/>
      <c r="M222" s="96"/>
      <c r="N222" s="96"/>
      <c r="O222" s="96"/>
      <c r="P222" s="96"/>
      <c r="Q222" s="96"/>
      <c r="R222" s="96"/>
      <c r="S222" s="96"/>
      <c r="T222" s="96"/>
      <c r="U222" s="96"/>
      <c r="V222" s="96"/>
      <c r="W222" s="96"/>
      <c r="X222" s="96"/>
      <c r="Y222" s="96"/>
      <c r="Z222" s="96"/>
    </row>
    <row r="223" spans="1:26" ht="15.75" customHeight="1" x14ac:dyDescent="0.35">
      <c r="A223" s="68">
        <v>44048</v>
      </c>
      <c r="B223" s="96">
        <v>19.947657</v>
      </c>
      <c r="C223" s="96">
        <v>2448700</v>
      </c>
      <c r="D223" s="70">
        <f t="shared" si="6"/>
        <v>3.9370025241287632E-3</v>
      </c>
      <c r="E223" s="97">
        <f t="shared" si="7"/>
        <v>91.056644067663527</v>
      </c>
      <c r="F223" s="96"/>
      <c r="G223" s="96"/>
      <c r="H223" s="96"/>
      <c r="I223" s="96"/>
      <c r="J223" s="96"/>
      <c r="K223" s="96"/>
      <c r="L223" s="96"/>
      <c r="M223" s="96"/>
      <c r="N223" s="96"/>
      <c r="O223" s="96"/>
      <c r="P223" s="96"/>
      <c r="Q223" s="96"/>
      <c r="R223" s="96"/>
      <c r="S223" s="96"/>
      <c r="T223" s="96"/>
      <c r="U223" s="96"/>
      <c r="V223" s="96"/>
      <c r="W223" s="96"/>
      <c r="X223" s="96"/>
      <c r="Y223" s="96"/>
      <c r="Z223" s="96"/>
    </row>
    <row r="224" spans="1:26" ht="15.75" customHeight="1" x14ac:dyDescent="0.35">
      <c r="A224" s="68">
        <v>44047</v>
      </c>
      <c r="B224" s="96">
        <v>19.869430999999999</v>
      </c>
      <c r="C224" s="96">
        <v>2133000</v>
      </c>
      <c r="D224" s="70">
        <f t="shared" si="6"/>
        <v>6.4388605327045934E-3</v>
      </c>
      <c r="E224" s="97">
        <f t="shared" si="7"/>
        <v>90.699559672296331</v>
      </c>
      <c r="F224" s="96"/>
      <c r="G224" s="96"/>
      <c r="H224" s="96"/>
      <c r="I224" s="96"/>
      <c r="J224" s="96"/>
      <c r="K224" s="96"/>
      <c r="L224" s="96"/>
      <c r="M224" s="96"/>
      <c r="N224" s="96"/>
      <c r="O224" s="96"/>
      <c r="P224" s="96"/>
      <c r="Q224" s="96"/>
      <c r="R224" s="96"/>
      <c r="S224" s="96"/>
      <c r="T224" s="96"/>
      <c r="U224" s="96"/>
      <c r="V224" s="96"/>
      <c r="W224" s="96"/>
      <c r="X224" s="96"/>
      <c r="Y224" s="96"/>
      <c r="Z224" s="96"/>
    </row>
    <row r="225" spans="1:26" ht="15.75" customHeight="1" x14ac:dyDescent="0.35">
      <c r="A225" s="68">
        <v>44046</v>
      </c>
      <c r="B225" s="96">
        <v>19.742312999999999</v>
      </c>
      <c r="C225" s="96">
        <v>1515200</v>
      </c>
      <c r="D225" s="70">
        <f t="shared" si="6"/>
        <v>1.4063317906891859E-2</v>
      </c>
      <c r="E225" s="97">
        <f t="shared" si="7"/>
        <v>90.11929410624046</v>
      </c>
      <c r="F225" s="96"/>
      <c r="G225" s="96"/>
      <c r="H225" s="96"/>
      <c r="I225" s="96"/>
      <c r="J225" s="96"/>
      <c r="K225" s="96"/>
      <c r="L225" s="96"/>
      <c r="M225" s="96"/>
      <c r="N225" s="96"/>
      <c r="O225" s="96"/>
      <c r="P225" s="96"/>
      <c r="Q225" s="96"/>
      <c r="R225" s="96"/>
      <c r="S225" s="96"/>
      <c r="T225" s="96"/>
      <c r="U225" s="96"/>
      <c r="V225" s="96"/>
      <c r="W225" s="96"/>
      <c r="X225" s="96"/>
      <c r="Y225" s="96"/>
      <c r="Z225" s="96"/>
    </row>
    <row r="226" spans="1:26" ht="15.75" customHeight="1" x14ac:dyDescent="0.35">
      <c r="A226" s="68">
        <v>44043</v>
      </c>
      <c r="B226" s="96">
        <v>19.468520999999999</v>
      </c>
      <c r="C226" s="96">
        <v>3038100</v>
      </c>
      <c r="D226" s="70">
        <f t="shared" si="6"/>
        <v>-1.9211810574304433E-2</v>
      </c>
      <c r="E226" s="97">
        <f t="shared" si="7"/>
        <v>88.869494157676385</v>
      </c>
      <c r="F226" s="96"/>
      <c r="G226" s="96"/>
      <c r="H226" s="96"/>
      <c r="I226" s="96"/>
      <c r="J226" s="96"/>
      <c r="K226" s="96"/>
      <c r="L226" s="96"/>
      <c r="M226" s="96"/>
      <c r="N226" s="96"/>
      <c r="O226" s="96"/>
      <c r="P226" s="96"/>
      <c r="Q226" s="96"/>
      <c r="R226" s="96"/>
      <c r="S226" s="96"/>
      <c r="T226" s="96"/>
      <c r="U226" s="96"/>
      <c r="V226" s="96"/>
      <c r="W226" s="96"/>
      <c r="X226" s="96"/>
      <c r="Y226" s="96"/>
      <c r="Z226" s="96"/>
    </row>
    <row r="227" spans="1:26" ht="15.75" customHeight="1" x14ac:dyDescent="0.35">
      <c r="A227" s="68">
        <v>44042</v>
      </c>
      <c r="B227" s="96">
        <v>19.849872999999999</v>
      </c>
      <c r="C227" s="96">
        <v>2254800</v>
      </c>
      <c r="D227" s="70">
        <f t="shared" si="6"/>
        <v>-8.7891255531654666E-3</v>
      </c>
      <c r="E227" s="97">
        <f t="shared" si="7"/>
        <v>90.610281726286146</v>
      </c>
      <c r="F227" s="96"/>
      <c r="G227" s="96"/>
      <c r="H227" s="96"/>
      <c r="I227" s="96"/>
      <c r="J227" s="96"/>
      <c r="K227" s="96"/>
      <c r="L227" s="96"/>
      <c r="M227" s="96"/>
      <c r="N227" s="96"/>
      <c r="O227" s="96"/>
      <c r="P227" s="96"/>
      <c r="Q227" s="96"/>
      <c r="R227" s="96"/>
      <c r="S227" s="96"/>
      <c r="T227" s="96"/>
      <c r="U227" s="96"/>
      <c r="V227" s="96"/>
      <c r="W227" s="96"/>
      <c r="X227" s="96"/>
      <c r="Y227" s="96"/>
      <c r="Z227" s="96"/>
    </row>
    <row r="228" spans="1:26" ht="15.75" customHeight="1" x14ac:dyDescent="0.35">
      <c r="A228" s="68">
        <v>44041</v>
      </c>
      <c r="B228" s="96">
        <v>20.025883</v>
      </c>
      <c r="C228" s="96">
        <v>1662900</v>
      </c>
      <c r="D228" s="70">
        <f t="shared" si="6"/>
        <v>1.6377239046309056E-2</v>
      </c>
      <c r="E228" s="97">
        <f t="shared" si="7"/>
        <v>91.413728463030694</v>
      </c>
      <c r="F228" s="96"/>
      <c r="G228" s="96"/>
      <c r="H228" s="96"/>
      <c r="I228" s="96"/>
      <c r="J228" s="96"/>
      <c r="K228" s="96"/>
      <c r="L228" s="96"/>
      <c r="M228" s="96"/>
      <c r="N228" s="96"/>
      <c r="O228" s="96"/>
      <c r="P228" s="96"/>
      <c r="Q228" s="96"/>
      <c r="R228" s="96"/>
      <c r="S228" s="96"/>
      <c r="T228" s="96"/>
      <c r="U228" s="96"/>
      <c r="V228" s="96"/>
      <c r="W228" s="96"/>
      <c r="X228" s="96"/>
      <c r="Y228" s="96"/>
      <c r="Z228" s="96"/>
    </row>
    <row r="229" spans="1:26" ht="15.75" customHeight="1" x14ac:dyDescent="0.35">
      <c r="A229" s="68">
        <v>44040</v>
      </c>
      <c r="B229" s="96">
        <v>19.703199000000001</v>
      </c>
      <c r="C229" s="96">
        <v>1123300</v>
      </c>
      <c r="D229" s="70">
        <f t="shared" si="6"/>
        <v>-1.0314465471987E-2</v>
      </c>
      <c r="E229" s="97">
        <f t="shared" si="7"/>
        <v>89.940747343777957</v>
      </c>
      <c r="F229" s="96"/>
      <c r="G229" s="96"/>
      <c r="H229" s="96"/>
      <c r="I229" s="96"/>
      <c r="J229" s="96"/>
      <c r="K229" s="96"/>
      <c r="L229" s="96"/>
      <c r="M229" s="96"/>
      <c r="N229" s="96"/>
      <c r="O229" s="96"/>
      <c r="P229" s="96"/>
      <c r="Q229" s="96"/>
      <c r="R229" s="96"/>
      <c r="S229" s="96"/>
      <c r="T229" s="96"/>
      <c r="U229" s="96"/>
      <c r="V229" s="96"/>
      <c r="W229" s="96"/>
      <c r="X229" s="96"/>
      <c r="Y229" s="96"/>
      <c r="Z229" s="96"/>
    </row>
    <row r="230" spans="1:26" ht="15.75" customHeight="1" x14ac:dyDescent="0.35">
      <c r="A230" s="68">
        <v>44039</v>
      </c>
      <c r="B230" s="96">
        <v>19.908545</v>
      </c>
      <c r="C230" s="96">
        <v>2070400</v>
      </c>
      <c r="D230" s="70">
        <f t="shared" si="6"/>
        <v>1.6475250541678976E-2</v>
      </c>
      <c r="E230" s="97">
        <f t="shared" si="7"/>
        <v>90.878106434758834</v>
      </c>
      <c r="F230" s="96"/>
      <c r="G230" s="96"/>
      <c r="H230" s="96"/>
      <c r="I230" s="96"/>
      <c r="J230" s="96"/>
      <c r="K230" s="96"/>
      <c r="L230" s="96"/>
      <c r="M230" s="96"/>
      <c r="N230" s="96"/>
      <c r="O230" s="96"/>
      <c r="P230" s="96"/>
      <c r="Q230" s="96"/>
      <c r="R230" s="96"/>
      <c r="S230" s="96"/>
      <c r="T230" s="96"/>
      <c r="U230" s="96"/>
      <c r="V230" s="96"/>
      <c r="W230" s="96"/>
      <c r="X230" s="96"/>
      <c r="Y230" s="96"/>
      <c r="Z230" s="96"/>
    </row>
    <row r="231" spans="1:26" ht="15.75" customHeight="1" x14ac:dyDescent="0.35">
      <c r="A231" s="68">
        <v>44036</v>
      </c>
      <c r="B231" s="96">
        <v>19.585863</v>
      </c>
      <c r="C231" s="96">
        <v>2098300</v>
      </c>
      <c r="D231" s="70">
        <f t="shared" si="6"/>
        <v>-6.4482900554142519E-3</v>
      </c>
      <c r="E231" s="97">
        <f t="shared" si="7"/>
        <v>89.405134445063908</v>
      </c>
      <c r="F231" s="96"/>
      <c r="G231" s="96"/>
      <c r="H231" s="96"/>
      <c r="I231" s="96"/>
      <c r="J231" s="96"/>
      <c r="K231" s="96"/>
      <c r="L231" s="96"/>
      <c r="M231" s="96"/>
      <c r="N231" s="96"/>
      <c r="O231" s="96"/>
      <c r="P231" s="96"/>
      <c r="Q231" s="96"/>
      <c r="R231" s="96"/>
      <c r="S231" s="96"/>
      <c r="T231" s="96"/>
      <c r="U231" s="96"/>
      <c r="V231" s="96"/>
      <c r="W231" s="96"/>
      <c r="X231" s="96"/>
      <c r="Y231" s="96"/>
      <c r="Z231" s="96"/>
    </row>
    <row r="232" spans="1:26" ht="15.75" customHeight="1" x14ac:dyDescent="0.35">
      <c r="A232" s="68">
        <v>44035</v>
      </c>
      <c r="B232" s="96">
        <v>19.712978</v>
      </c>
      <c r="C232" s="96">
        <v>1689900</v>
      </c>
      <c r="D232" s="70">
        <f t="shared" si="6"/>
        <v>-1.3215903575473198E-2</v>
      </c>
      <c r="E232" s="97">
        <f t="shared" si="7"/>
        <v>89.985386316783035</v>
      </c>
      <c r="F232" s="96"/>
      <c r="G232" s="96"/>
      <c r="H232" s="96"/>
      <c r="I232" s="96"/>
      <c r="J232" s="96"/>
      <c r="K232" s="96"/>
      <c r="L232" s="96"/>
      <c r="M232" s="96"/>
      <c r="N232" s="96"/>
      <c r="O232" s="96"/>
      <c r="P232" s="96"/>
      <c r="Q232" s="96"/>
      <c r="R232" s="96"/>
      <c r="S232" s="96"/>
      <c r="T232" s="96"/>
      <c r="U232" s="96"/>
      <c r="V232" s="96"/>
      <c r="W232" s="96"/>
      <c r="X232" s="96"/>
      <c r="Y232" s="96"/>
      <c r="Z232" s="96"/>
    </row>
    <row r="233" spans="1:26" ht="15.75" customHeight="1" x14ac:dyDescent="0.35">
      <c r="A233" s="68">
        <v>44034</v>
      </c>
      <c r="B233" s="96">
        <v>19.976991999999999</v>
      </c>
      <c r="C233" s="96">
        <v>1856300</v>
      </c>
      <c r="D233" s="70">
        <f t="shared" si="6"/>
        <v>-2.4413904745174131E-3</v>
      </c>
      <c r="E233" s="97">
        <f t="shared" si="7"/>
        <v>91.190551857120937</v>
      </c>
      <c r="F233" s="96"/>
      <c r="G233" s="96"/>
      <c r="H233" s="96"/>
      <c r="I233" s="96"/>
      <c r="J233" s="96"/>
      <c r="K233" s="96"/>
      <c r="L233" s="96"/>
      <c r="M233" s="96"/>
      <c r="N233" s="96"/>
      <c r="O233" s="96"/>
      <c r="P233" s="96"/>
      <c r="Q233" s="96"/>
      <c r="R233" s="96"/>
      <c r="S233" s="96"/>
      <c r="T233" s="96"/>
      <c r="U233" s="96"/>
      <c r="V233" s="96"/>
      <c r="W233" s="96"/>
      <c r="X233" s="96"/>
      <c r="Y233" s="96"/>
      <c r="Z233" s="96"/>
    </row>
    <row r="234" spans="1:26" ht="15.75" customHeight="1" x14ac:dyDescent="0.35">
      <c r="A234" s="68">
        <v>44033</v>
      </c>
      <c r="B234" s="96">
        <v>20.025883</v>
      </c>
      <c r="C234" s="96">
        <v>2761200</v>
      </c>
      <c r="D234" s="70">
        <f t="shared" si="6"/>
        <v>2.4000019226318559E-2</v>
      </c>
      <c r="E234" s="97">
        <f t="shared" si="7"/>
        <v>91.413728463030708</v>
      </c>
      <c r="F234" s="96"/>
      <c r="G234" s="96"/>
      <c r="H234" s="96"/>
      <c r="I234" s="96"/>
      <c r="J234" s="96"/>
      <c r="K234" s="96"/>
      <c r="L234" s="96"/>
      <c r="M234" s="96"/>
      <c r="N234" s="96"/>
      <c r="O234" s="96"/>
      <c r="P234" s="96"/>
      <c r="Q234" s="96"/>
      <c r="R234" s="96"/>
      <c r="S234" s="96"/>
      <c r="T234" s="96"/>
      <c r="U234" s="96"/>
      <c r="V234" s="96"/>
      <c r="W234" s="96"/>
      <c r="X234" s="96"/>
      <c r="Y234" s="96"/>
      <c r="Z234" s="96"/>
    </row>
    <row r="235" spans="1:26" ht="15.75" customHeight="1" x14ac:dyDescent="0.35">
      <c r="A235" s="68">
        <v>44032</v>
      </c>
      <c r="B235" s="96">
        <v>19.556526000000002</v>
      </c>
      <c r="C235" s="96">
        <v>1268600</v>
      </c>
      <c r="D235" s="70">
        <f t="shared" si="6"/>
        <v>4.0160588963102928E-3</v>
      </c>
      <c r="E235" s="97">
        <f t="shared" si="7"/>
        <v>89.271217526048673</v>
      </c>
      <c r="F235" s="96"/>
      <c r="G235" s="96"/>
      <c r="H235" s="96"/>
      <c r="I235" s="96"/>
      <c r="J235" s="96"/>
      <c r="K235" s="96"/>
      <c r="L235" s="96"/>
      <c r="M235" s="96"/>
      <c r="N235" s="96"/>
      <c r="O235" s="96"/>
      <c r="P235" s="96"/>
      <c r="Q235" s="96"/>
      <c r="R235" s="96"/>
      <c r="S235" s="96"/>
      <c r="T235" s="96"/>
      <c r="U235" s="96"/>
      <c r="V235" s="96"/>
      <c r="W235" s="96"/>
      <c r="X235" s="96"/>
      <c r="Y235" s="96"/>
      <c r="Z235" s="96"/>
    </row>
    <row r="236" spans="1:26" ht="15.75" customHeight="1" x14ac:dyDescent="0.35">
      <c r="A236" s="68">
        <v>44029</v>
      </c>
      <c r="B236" s="96">
        <v>19.478300000000001</v>
      </c>
      <c r="C236" s="96">
        <v>2207700</v>
      </c>
      <c r="D236" s="70">
        <f t="shared" si="6"/>
        <v>5.5527566604454126E-3</v>
      </c>
      <c r="E236" s="97">
        <f t="shared" si="7"/>
        <v>88.914133130681478</v>
      </c>
      <c r="F236" s="96"/>
      <c r="G236" s="96"/>
      <c r="H236" s="96"/>
      <c r="I236" s="96"/>
      <c r="J236" s="96"/>
      <c r="K236" s="96"/>
      <c r="L236" s="96"/>
      <c r="M236" s="96"/>
      <c r="N236" s="96"/>
      <c r="O236" s="96"/>
      <c r="P236" s="96"/>
      <c r="Q236" s="96"/>
      <c r="R236" s="96"/>
      <c r="S236" s="96"/>
      <c r="T236" s="96"/>
      <c r="U236" s="96"/>
      <c r="V236" s="96"/>
      <c r="W236" s="96"/>
      <c r="X236" s="96"/>
      <c r="Y236" s="96"/>
      <c r="Z236" s="96"/>
    </row>
    <row r="237" spans="1:26" ht="15.75" customHeight="1" x14ac:dyDescent="0.35">
      <c r="A237" s="68">
        <v>44028</v>
      </c>
      <c r="B237" s="96">
        <v>19.370739</v>
      </c>
      <c r="C237" s="96">
        <v>1769800</v>
      </c>
      <c r="D237" s="70">
        <f t="shared" si="6"/>
        <v>-1.2954717139767036E-2</v>
      </c>
      <c r="E237" s="97">
        <f t="shared" si="7"/>
        <v>88.423140945856872</v>
      </c>
      <c r="F237" s="96"/>
      <c r="G237" s="96"/>
      <c r="H237" s="96"/>
      <c r="I237" s="96"/>
      <c r="J237" s="96"/>
      <c r="K237" s="96"/>
      <c r="L237" s="96"/>
      <c r="M237" s="96"/>
      <c r="N237" s="96"/>
      <c r="O237" s="96"/>
      <c r="P237" s="96"/>
      <c r="Q237" s="96"/>
      <c r="R237" s="96"/>
      <c r="S237" s="96"/>
      <c r="T237" s="96"/>
      <c r="U237" s="96"/>
      <c r="V237" s="96"/>
      <c r="W237" s="96"/>
      <c r="X237" s="96"/>
      <c r="Y237" s="96"/>
      <c r="Z237" s="96"/>
    </row>
    <row r="238" spans="1:26" ht="15.75" customHeight="1" x14ac:dyDescent="0.35">
      <c r="A238" s="68">
        <v>44027</v>
      </c>
      <c r="B238" s="96">
        <v>19.624974999999999</v>
      </c>
      <c r="C238" s="96">
        <v>2366500</v>
      </c>
      <c r="D238" s="70">
        <f t="shared" si="6"/>
        <v>2.1894075922791023E-2</v>
      </c>
      <c r="E238" s="97">
        <f t="shared" si="7"/>
        <v>89.5836720779686</v>
      </c>
      <c r="F238" s="96"/>
      <c r="G238" s="96"/>
      <c r="H238" s="96"/>
      <c r="I238" s="96"/>
      <c r="J238" s="96"/>
      <c r="K238" s="96"/>
      <c r="L238" s="96"/>
      <c r="M238" s="96"/>
      <c r="N238" s="96"/>
      <c r="O238" s="96"/>
      <c r="P238" s="96"/>
      <c r="Q238" s="96"/>
      <c r="R238" s="96"/>
      <c r="S238" s="96"/>
      <c r="T238" s="96"/>
      <c r="U238" s="96"/>
      <c r="V238" s="96"/>
      <c r="W238" s="96"/>
      <c r="X238" s="96"/>
      <c r="Y238" s="96"/>
      <c r="Z238" s="96"/>
    </row>
    <row r="239" spans="1:26" ht="15.75" customHeight="1" x14ac:dyDescent="0.35">
      <c r="A239" s="68">
        <v>44026</v>
      </c>
      <c r="B239" s="96">
        <v>19.204509999999999</v>
      </c>
      <c r="C239" s="96">
        <v>3799500</v>
      </c>
      <c r="D239" s="70">
        <f t="shared" si="6"/>
        <v>1.4987206236815487E-2</v>
      </c>
      <c r="E239" s="97">
        <f t="shared" si="7"/>
        <v>87.664342311675242</v>
      </c>
      <c r="F239" s="96"/>
      <c r="G239" s="96"/>
      <c r="H239" s="96"/>
      <c r="I239" s="96"/>
      <c r="J239" s="96"/>
      <c r="K239" s="96"/>
      <c r="L239" s="96"/>
      <c r="M239" s="96"/>
      <c r="N239" s="96"/>
      <c r="O239" s="96"/>
      <c r="P239" s="96"/>
      <c r="Q239" s="96"/>
      <c r="R239" s="96"/>
      <c r="S239" s="96"/>
      <c r="T239" s="96"/>
      <c r="U239" s="96"/>
      <c r="V239" s="96"/>
      <c r="W239" s="96"/>
      <c r="X239" s="96"/>
      <c r="Y239" s="96"/>
      <c r="Z239" s="96"/>
    </row>
    <row r="240" spans="1:26" ht="15.75" customHeight="1" x14ac:dyDescent="0.35">
      <c r="A240" s="68">
        <v>44025</v>
      </c>
      <c r="B240" s="96">
        <v>18.920938</v>
      </c>
      <c r="C240" s="96">
        <v>2075200</v>
      </c>
      <c r="D240" s="70">
        <f t="shared" si="6"/>
        <v>-1.4263863793023579E-2</v>
      </c>
      <c r="E240" s="97">
        <f t="shared" si="7"/>
        <v>86.369898825327169</v>
      </c>
      <c r="F240" s="96"/>
      <c r="G240" s="96"/>
      <c r="H240" s="96"/>
      <c r="I240" s="96"/>
      <c r="J240" s="96"/>
      <c r="K240" s="96"/>
      <c r="L240" s="96"/>
      <c r="M240" s="96"/>
      <c r="N240" s="96"/>
      <c r="O240" s="96"/>
      <c r="P240" s="96"/>
      <c r="Q240" s="96"/>
      <c r="R240" s="96"/>
      <c r="S240" s="96"/>
      <c r="T240" s="96"/>
      <c r="U240" s="96"/>
      <c r="V240" s="96"/>
      <c r="W240" s="96"/>
      <c r="X240" s="96"/>
      <c r="Y240" s="96"/>
      <c r="Z240" s="96"/>
    </row>
    <row r="241" spans="1:26" ht="15.75" customHeight="1" x14ac:dyDescent="0.35">
      <c r="A241" s="68">
        <v>44022</v>
      </c>
      <c r="B241" s="96">
        <v>19.194728999999999</v>
      </c>
      <c r="C241" s="96">
        <v>2329800</v>
      </c>
      <c r="D241" s="70">
        <f t="shared" si="6"/>
        <v>1.1334269320300461E-2</v>
      </c>
      <c r="E241" s="97">
        <f t="shared" si="7"/>
        <v>87.619694209112325</v>
      </c>
      <c r="F241" s="96"/>
      <c r="G241" s="96"/>
      <c r="H241" s="96"/>
      <c r="I241" s="96"/>
      <c r="J241" s="96"/>
      <c r="K241" s="96"/>
      <c r="L241" s="96"/>
      <c r="M241" s="96"/>
      <c r="N241" s="96"/>
      <c r="O241" s="96"/>
      <c r="P241" s="96"/>
      <c r="Q241" s="96"/>
      <c r="R241" s="96"/>
      <c r="S241" s="96"/>
      <c r="T241" s="96"/>
      <c r="U241" s="96"/>
      <c r="V241" s="96"/>
      <c r="W241" s="96"/>
      <c r="X241" s="96"/>
      <c r="Y241" s="96"/>
      <c r="Z241" s="96"/>
    </row>
    <row r="242" spans="1:26" ht="15.75" customHeight="1" x14ac:dyDescent="0.35">
      <c r="A242" s="68">
        <v>44021</v>
      </c>
      <c r="B242" s="96">
        <v>18.979609</v>
      </c>
      <c r="C242" s="96">
        <v>2708400</v>
      </c>
      <c r="D242" s="70">
        <f t="shared" si="6"/>
        <v>-9.693877444536092E-3</v>
      </c>
      <c r="E242" s="97">
        <f t="shared" si="7"/>
        <v>86.637718969020938</v>
      </c>
      <c r="F242" s="96"/>
      <c r="G242" s="96"/>
      <c r="H242" s="96"/>
      <c r="I242" s="96"/>
      <c r="J242" s="96"/>
      <c r="K242" s="96"/>
      <c r="L242" s="96"/>
      <c r="M242" s="96"/>
      <c r="N242" s="96"/>
      <c r="O242" s="96"/>
      <c r="P242" s="96"/>
      <c r="Q242" s="96"/>
      <c r="R242" s="96"/>
      <c r="S242" s="96"/>
      <c r="T242" s="96"/>
      <c r="U242" s="96"/>
      <c r="V242" s="96"/>
      <c r="W242" s="96"/>
      <c r="X242" s="96"/>
      <c r="Y242" s="96"/>
      <c r="Z242" s="96"/>
    </row>
    <row r="243" spans="1:26" ht="15.75" customHeight="1" x14ac:dyDescent="0.35">
      <c r="A243" s="68">
        <v>44020</v>
      </c>
      <c r="B243" s="96">
        <v>19.165396000000001</v>
      </c>
      <c r="C243" s="96">
        <v>2669300</v>
      </c>
      <c r="D243" s="70">
        <f t="shared" si="6"/>
        <v>2.5575281674135031E-3</v>
      </c>
      <c r="E243" s="97">
        <f t="shared" si="7"/>
        <v>87.485795549212753</v>
      </c>
      <c r="F243" s="96"/>
      <c r="G243" s="96"/>
      <c r="H243" s="96"/>
      <c r="I243" s="96"/>
      <c r="J243" s="96"/>
      <c r="K243" s="96"/>
      <c r="L243" s="96"/>
      <c r="M243" s="96"/>
      <c r="N243" s="96"/>
      <c r="O243" s="96"/>
      <c r="P243" s="96"/>
      <c r="Q243" s="96"/>
      <c r="R243" s="96"/>
      <c r="S243" s="96"/>
      <c r="T243" s="96"/>
      <c r="U243" s="96"/>
      <c r="V243" s="96"/>
      <c r="W243" s="96"/>
      <c r="X243" s="96"/>
      <c r="Y243" s="96"/>
      <c r="Z243" s="96"/>
    </row>
    <row r="244" spans="1:26" ht="15.75" customHeight="1" x14ac:dyDescent="0.35">
      <c r="A244" s="68">
        <v>44019</v>
      </c>
      <c r="B244" s="96">
        <v>19.116505</v>
      </c>
      <c r="C244" s="96">
        <v>1941600</v>
      </c>
      <c r="D244" s="70">
        <f t="shared" si="6"/>
        <v>-1.5113355057351452E-2</v>
      </c>
      <c r="E244" s="97">
        <f t="shared" si="7"/>
        <v>87.262618943302982</v>
      </c>
      <c r="F244" s="96"/>
      <c r="G244" s="96"/>
      <c r="H244" s="96"/>
      <c r="I244" s="96"/>
      <c r="J244" s="96"/>
      <c r="K244" s="96"/>
      <c r="L244" s="96"/>
      <c r="M244" s="96"/>
      <c r="N244" s="96"/>
      <c r="O244" s="96"/>
      <c r="P244" s="96"/>
      <c r="Q244" s="96"/>
      <c r="R244" s="96"/>
      <c r="S244" s="96"/>
      <c r="T244" s="96"/>
      <c r="U244" s="96"/>
      <c r="V244" s="96"/>
      <c r="W244" s="96"/>
      <c r="X244" s="96"/>
      <c r="Y244" s="96"/>
      <c r="Z244" s="96"/>
    </row>
    <row r="245" spans="1:26" ht="15.75" customHeight="1" x14ac:dyDescent="0.35">
      <c r="A245" s="68">
        <v>44018</v>
      </c>
      <c r="B245" s="96">
        <v>19.409852999999998</v>
      </c>
      <c r="C245" s="96">
        <v>2203600</v>
      </c>
      <c r="D245" s="70">
        <f t="shared" si="6"/>
        <v>1.0085456659070235E-3</v>
      </c>
      <c r="E245" s="97">
        <f t="shared" si="7"/>
        <v>88.601687708319389</v>
      </c>
      <c r="F245" s="96"/>
      <c r="G245" s="96"/>
      <c r="H245" s="96"/>
      <c r="I245" s="96"/>
      <c r="J245" s="96"/>
      <c r="K245" s="96"/>
      <c r="L245" s="96"/>
      <c r="M245" s="96"/>
      <c r="N245" s="96"/>
      <c r="O245" s="96"/>
      <c r="P245" s="96"/>
      <c r="Q245" s="96"/>
      <c r="R245" s="96"/>
      <c r="S245" s="96"/>
      <c r="T245" s="96"/>
      <c r="U245" s="96"/>
      <c r="V245" s="96"/>
      <c r="W245" s="96"/>
      <c r="X245" s="96"/>
      <c r="Y245" s="96"/>
      <c r="Z245" s="96"/>
    </row>
    <row r="246" spans="1:26" ht="15.75" customHeight="1" x14ac:dyDescent="0.35">
      <c r="A246" s="68">
        <v>44014</v>
      </c>
      <c r="B246" s="96">
        <v>19.390297</v>
      </c>
      <c r="C246" s="96">
        <v>3496800</v>
      </c>
      <c r="D246" s="70">
        <f t="shared" si="6"/>
        <v>1.9013427227579704E-2</v>
      </c>
      <c r="E246" s="97">
        <f t="shared" si="7"/>
        <v>88.512418891867043</v>
      </c>
      <c r="F246" s="96"/>
      <c r="G246" s="96"/>
      <c r="H246" s="96"/>
      <c r="I246" s="96"/>
      <c r="J246" s="96"/>
      <c r="K246" s="96"/>
      <c r="L246" s="96"/>
      <c r="M246" s="96"/>
      <c r="N246" s="96"/>
      <c r="O246" s="96"/>
      <c r="P246" s="96"/>
      <c r="Q246" s="96"/>
      <c r="R246" s="96"/>
      <c r="S246" s="96"/>
      <c r="T246" s="96"/>
      <c r="U246" s="96"/>
      <c r="V246" s="96"/>
      <c r="W246" s="96"/>
      <c r="X246" s="96"/>
      <c r="Y246" s="96"/>
      <c r="Z246" s="96"/>
    </row>
    <row r="247" spans="1:26" ht="15.75" customHeight="1" x14ac:dyDescent="0.35">
      <c r="A247" s="68">
        <v>44013</v>
      </c>
      <c r="B247" s="96">
        <v>19.028500000000001</v>
      </c>
      <c r="C247" s="96">
        <v>3357300</v>
      </c>
      <c r="D247" s="70">
        <f t="shared" si="6"/>
        <v>9.8598322937979432E-3</v>
      </c>
      <c r="E247" s="97">
        <f t="shared" si="7"/>
        <v>86.860895574930694</v>
      </c>
      <c r="F247" s="96"/>
      <c r="G247" s="96"/>
      <c r="H247" s="96"/>
      <c r="I247" s="96"/>
      <c r="J247" s="96"/>
      <c r="K247" s="96"/>
      <c r="L247" s="96"/>
      <c r="M247" s="96"/>
      <c r="N247" s="96"/>
      <c r="O247" s="96"/>
      <c r="P247" s="96"/>
      <c r="Q247" s="96"/>
      <c r="R247" s="96"/>
      <c r="S247" s="96"/>
      <c r="T247" s="96"/>
      <c r="U247" s="96"/>
      <c r="V247" s="96"/>
      <c r="W247" s="96"/>
      <c r="X247" s="96"/>
      <c r="Y247" s="96"/>
      <c r="Z247" s="96"/>
    </row>
    <row r="248" spans="1:26" ht="15.75" customHeight="1" x14ac:dyDescent="0.35">
      <c r="A248" s="68">
        <v>44012</v>
      </c>
      <c r="B248" s="96">
        <v>18.842714000000001</v>
      </c>
      <c r="C248" s="96">
        <v>2204500</v>
      </c>
      <c r="D248" s="70">
        <f t="shared" si="6"/>
        <v>6.2663634915918198E-3</v>
      </c>
      <c r="E248" s="97">
        <f t="shared" si="7"/>
        <v>86.012823559517813</v>
      </c>
      <c r="F248" s="96"/>
      <c r="G248" s="96"/>
      <c r="H248" s="96"/>
      <c r="I248" s="96"/>
      <c r="J248" s="96"/>
      <c r="K248" s="96"/>
      <c r="L248" s="96"/>
      <c r="M248" s="96"/>
      <c r="N248" s="96"/>
      <c r="O248" s="96"/>
      <c r="P248" s="96"/>
      <c r="Q248" s="96"/>
      <c r="R248" s="96"/>
      <c r="S248" s="96"/>
      <c r="T248" s="96"/>
      <c r="U248" s="96"/>
      <c r="V248" s="96"/>
      <c r="W248" s="96"/>
      <c r="X248" s="96"/>
      <c r="Y248" s="96"/>
      <c r="Z248" s="96"/>
    </row>
    <row r="249" spans="1:26" ht="15.75" customHeight="1" x14ac:dyDescent="0.35">
      <c r="A249" s="68">
        <v>44011</v>
      </c>
      <c r="B249" s="96">
        <v>18.725373999999999</v>
      </c>
      <c r="C249" s="96">
        <v>2945200</v>
      </c>
      <c r="D249" s="70">
        <f t="shared" si="6"/>
        <v>1.9159045396056618E-2</v>
      </c>
      <c r="E249" s="97">
        <f t="shared" si="7"/>
        <v>85.4771924016881</v>
      </c>
      <c r="F249" s="96"/>
      <c r="G249" s="96"/>
      <c r="H249" s="96"/>
      <c r="I249" s="96"/>
      <c r="J249" s="96"/>
      <c r="K249" s="96"/>
      <c r="L249" s="96"/>
      <c r="M249" s="96"/>
      <c r="N249" s="96"/>
      <c r="O249" s="96"/>
      <c r="P249" s="96"/>
      <c r="Q249" s="96"/>
      <c r="R249" s="96"/>
      <c r="S249" s="96"/>
      <c r="T249" s="96"/>
      <c r="U249" s="96"/>
      <c r="V249" s="96"/>
      <c r="W249" s="96"/>
      <c r="X249" s="96"/>
      <c r="Y249" s="96"/>
      <c r="Z249" s="96"/>
    </row>
    <row r="250" spans="1:26" ht="15.75" customHeight="1" x14ac:dyDescent="0.35">
      <c r="A250" s="68">
        <v>44008</v>
      </c>
      <c r="B250" s="96">
        <v>18.373358</v>
      </c>
      <c r="C250" s="96">
        <v>3185700</v>
      </c>
      <c r="D250" s="70">
        <f t="shared" si="6"/>
        <v>-1.6745030840842445E-2</v>
      </c>
      <c r="E250" s="97">
        <f t="shared" si="7"/>
        <v>83.870317187314669</v>
      </c>
      <c r="F250" s="96"/>
      <c r="G250" s="96"/>
      <c r="H250" s="96"/>
      <c r="I250" s="96"/>
      <c r="J250" s="96"/>
      <c r="K250" s="96"/>
      <c r="L250" s="96"/>
      <c r="M250" s="96"/>
      <c r="N250" s="96"/>
      <c r="O250" s="96"/>
      <c r="P250" s="96"/>
      <c r="Q250" s="96"/>
      <c r="R250" s="96"/>
      <c r="S250" s="96"/>
      <c r="T250" s="96"/>
      <c r="U250" s="96"/>
      <c r="V250" s="96"/>
      <c r="W250" s="96"/>
      <c r="X250" s="96"/>
      <c r="Y250" s="96"/>
      <c r="Z250" s="96"/>
    </row>
    <row r="251" spans="1:26" ht="15.75" customHeight="1" x14ac:dyDescent="0.35">
      <c r="A251" s="68">
        <v>44007</v>
      </c>
      <c r="B251" s="96">
        <v>18.686260000000001</v>
      </c>
      <c r="C251" s="96">
        <v>3616900</v>
      </c>
      <c r="D251" s="70">
        <f t="shared" si="6"/>
        <v>9.508676597163479E-3</v>
      </c>
      <c r="E251" s="97">
        <f t="shared" si="7"/>
        <v>85.298645639225597</v>
      </c>
      <c r="F251" s="96"/>
      <c r="G251" s="96"/>
      <c r="H251" s="96"/>
      <c r="I251" s="96"/>
      <c r="J251" s="96"/>
      <c r="K251" s="96"/>
      <c r="L251" s="96"/>
      <c r="M251" s="96"/>
      <c r="N251" s="96"/>
      <c r="O251" s="96"/>
      <c r="P251" s="96"/>
      <c r="Q251" s="96"/>
      <c r="R251" s="96"/>
      <c r="S251" s="96"/>
      <c r="T251" s="96"/>
      <c r="U251" s="96"/>
      <c r="V251" s="96"/>
      <c r="W251" s="96"/>
      <c r="X251" s="96"/>
      <c r="Y251" s="96"/>
      <c r="Z251" s="96"/>
    </row>
    <row r="252" spans="1:26" ht="15.75" customHeight="1" x14ac:dyDescent="0.35">
      <c r="A252" s="68">
        <v>44006</v>
      </c>
      <c r="B252" s="96">
        <v>18.510252000000001</v>
      </c>
      <c r="C252" s="96">
        <v>3718100</v>
      </c>
      <c r="D252" s="70">
        <f t="shared" si="6"/>
        <v>-2.823406231061043E-2</v>
      </c>
      <c r="E252" s="97">
        <f t="shared" si="7"/>
        <v>84.495208032038889</v>
      </c>
      <c r="F252" s="96"/>
      <c r="G252" s="96"/>
      <c r="H252" s="96"/>
      <c r="I252" s="96"/>
      <c r="J252" s="96"/>
      <c r="K252" s="96"/>
      <c r="L252" s="96"/>
      <c r="M252" s="96"/>
      <c r="N252" s="96"/>
      <c r="O252" s="96"/>
      <c r="P252" s="96"/>
      <c r="Q252" s="96"/>
      <c r="R252" s="96"/>
      <c r="S252" s="96"/>
      <c r="T252" s="96"/>
      <c r="U252" s="96"/>
      <c r="V252" s="96"/>
      <c r="W252" s="96"/>
      <c r="X252" s="96"/>
      <c r="Y252" s="96"/>
      <c r="Z252" s="96"/>
    </row>
    <row r="253" spans="1:26" ht="15.75" customHeight="1" x14ac:dyDescent="0.35">
      <c r="A253" s="68">
        <v>44005</v>
      </c>
      <c r="B253" s="96">
        <v>19.048055999999999</v>
      </c>
      <c r="C253" s="96">
        <v>1644100</v>
      </c>
      <c r="D253" s="70">
        <f t="shared" si="6"/>
        <v>1.5423222684298743E-3</v>
      </c>
      <c r="E253" s="97">
        <f t="shared" si="7"/>
        <v>86.950164391383012</v>
      </c>
      <c r="F253" s="96"/>
      <c r="G253" s="96"/>
      <c r="H253" s="96"/>
      <c r="I253" s="96"/>
      <c r="J253" s="96"/>
      <c r="K253" s="96"/>
      <c r="L253" s="96"/>
      <c r="M253" s="96"/>
      <c r="N253" s="96"/>
      <c r="O253" s="96"/>
      <c r="P253" s="96"/>
      <c r="Q253" s="96"/>
      <c r="R253" s="96"/>
      <c r="S253" s="96"/>
      <c r="T253" s="96"/>
      <c r="U253" s="96"/>
      <c r="V253" s="96"/>
      <c r="W253" s="96"/>
      <c r="X253" s="96"/>
      <c r="Y253" s="96"/>
      <c r="Z253" s="96"/>
    </row>
    <row r="254" spans="1:26" ht="15.75" customHeight="1" x14ac:dyDescent="0.35">
      <c r="A254" s="68">
        <v>44004</v>
      </c>
      <c r="B254" s="96">
        <v>19.018723000000001</v>
      </c>
      <c r="C254" s="96">
        <v>2043100</v>
      </c>
      <c r="D254" s="70">
        <f t="shared" si="6"/>
        <v>2.2607817496016036E-2</v>
      </c>
      <c r="E254" s="97">
        <f t="shared" si="7"/>
        <v>86.816265731483426</v>
      </c>
      <c r="F254" s="96"/>
      <c r="G254" s="96"/>
      <c r="H254" s="96"/>
      <c r="I254" s="96"/>
      <c r="J254" s="96"/>
      <c r="K254" s="96"/>
      <c r="L254" s="96"/>
      <c r="M254" s="96"/>
      <c r="N254" s="96"/>
      <c r="O254" s="96"/>
      <c r="P254" s="96"/>
      <c r="Q254" s="96"/>
      <c r="R254" s="96"/>
      <c r="S254" s="96"/>
      <c r="T254" s="96"/>
      <c r="U254" s="96"/>
      <c r="V254" s="96"/>
      <c r="W254" s="96"/>
      <c r="X254" s="96"/>
      <c r="Y254" s="96"/>
      <c r="Z254" s="96"/>
    </row>
    <row r="255" spans="1:26" ht="15.75" customHeight="1" x14ac:dyDescent="0.35">
      <c r="A255" s="68">
        <v>44001</v>
      </c>
      <c r="B255" s="96">
        <v>18.598257</v>
      </c>
      <c r="C255" s="96">
        <v>2862200</v>
      </c>
      <c r="D255" s="70">
        <f t="shared" si="6"/>
        <v>-1.1947996393378513E-2</v>
      </c>
      <c r="E255" s="97">
        <f t="shared" si="7"/>
        <v>84.896931400411134</v>
      </c>
      <c r="F255" s="96"/>
      <c r="G255" s="96"/>
      <c r="H255" s="96"/>
      <c r="I255" s="96"/>
      <c r="J255" s="96"/>
      <c r="K255" s="96"/>
      <c r="L255" s="96"/>
      <c r="M255" s="96"/>
      <c r="N255" s="96"/>
      <c r="O255" s="96"/>
      <c r="P255" s="96"/>
      <c r="Q255" s="96"/>
      <c r="R255" s="96"/>
      <c r="S255" s="96"/>
      <c r="T255" s="96"/>
      <c r="U255" s="96"/>
      <c r="V255" s="96"/>
      <c r="W255" s="96"/>
      <c r="X255" s="96"/>
      <c r="Y255" s="96"/>
      <c r="Z255" s="96"/>
    </row>
    <row r="256" spans="1:26" ht="15.75" customHeight="1" x14ac:dyDescent="0.35">
      <c r="A256" s="68">
        <v>44000</v>
      </c>
      <c r="B256" s="96">
        <v>18.823156000000001</v>
      </c>
      <c r="C256" s="96">
        <v>2535600</v>
      </c>
      <c r="D256" s="70">
        <f t="shared" si="6"/>
        <v>-5.1679256070708002E-3</v>
      </c>
      <c r="E256" s="97">
        <f t="shared" si="7"/>
        <v>85.923545613507613</v>
      </c>
      <c r="F256" s="96"/>
      <c r="G256" s="96"/>
      <c r="H256" s="96"/>
      <c r="I256" s="96"/>
      <c r="J256" s="96"/>
      <c r="K256" s="96"/>
      <c r="L256" s="96"/>
      <c r="M256" s="96"/>
      <c r="N256" s="96"/>
      <c r="O256" s="96"/>
      <c r="P256" s="96"/>
      <c r="Q256" s="96"/>
      <c r="R256" s="96"/>
      <c r="S256" s="96"/>
      <c r="T256" s="96"/>
      <c r="U256" s="96"/>
      <c r="V256" s="96"/>
      <c r="W256" s="96"/>
      <c r="X256" s="96"/>
      <c r="Y256" s="96"/>
      <c r="Z256" s="96"/>
    </row>
    <row r="257" spans="1:26" ht="15.75" customHeight="1" x14ac:dyDescent="0.35">
      <c r="A257" s="68">
        <v>43999</v>
      </c>
      <c r="B257" s="96">
        <v>18.920938</v>
      </c>
      <c r="C257" s="96">
        <v>2761900</v>
      </c>
      <c r="D257" s="70">
        <f t="shared" si="6"/>
        <v>-1.5480514951921043E-3</v>
      </c>
      <c r="E257" s="97">
        <f t="shared" si="7"/>
        <v>86.369898825327141</v>
      </c>
      <c r="F257" s="96"/>
      <c r="G257" s="96"/>
      <c r="H257" s="96"/>
      <c r="I257" s="96"/>
      <c r="J257" s="96"/>
      <c r="K257" s="96"/>
      <c r="L257" s="96"/>
      <c r="M257" s="96"/>
      <c r="N257" s="96"/>
      <c r="O257" s="96"/>
      <c r="P257" s="96"/>
      <c r="Q257" s="96"/>
      <c r="R257" s="96"/>
      <c r="S257" s="96"/>
      <c r="T257" s="96"/>
      <c r="U257" s="96"/>
      <c r="V257" s="96"/>
      <c r="W257" s="96"/>
      <c r="X257" s="96"/>
      <c r="Y257" s="96"/>
      <c r="Z257" s="96"/>
    </row>
    <row r="258" spans="1:26" ht="15.75" customHeight="1" x14ac:dyDescent="0.35">
      <c r="A258" s="68">
        <v>43998</v>
      </c>
      <c r="B258" s="96">
        <v>18.950274</v>
      </c>
      <c r="C258" s="96">
        <v>7222800</v>
      </c>
      <c r="D258" s="70">
        <f t="shared" ref="D258:D321" si="8">B258/B259-1</f>
        <v>1.0427514497825641E-2</v>
      </c>
      <c r="E258" s="97">
        <f t="shared" ref="E258:E321" si="9">E259*(1+D258)</f>
        <v>86.503811179563485</v>
      </c>
      <c r="F258" s="96"/>
      <c r="G258" s="96"/>
      <c r="H258" s="96"/>
      <c r="I258" s="96"/>
      <c r="J258" s="96"/>
      <c r="K258" s="96"/>
      <c r="L258" s="96"/>
      <c r="M258" s="96"/>
      <c r="N258" s="96"/>
      <c r="O258" s="96"/>
      <c r="P258" s="96"/>
      <c r="Q258" s="96"/>
      <c r="R258" s="96"/>
      <c r="S258" s="96"/>
      <c r="T258" s="96"/>
      <c r="U258" s="96"/>
      <c r="V258" s="96"/>
      <c r="W258" s="96"/>
      <c r="X258" s="96"/>
      <c r="Y258" s="96"/>
      <c r="Z258" s="96"/>
    </row>
    <row r="259" spans="1:26" ht="15.75" customHeight="1" x14ac:dyDescent="0.35">
      <c r="A259" s="68">
        <v>43997</v>
      </c>
      <c r="B259" s="96">
        <v>18.754708999999998</v>
      </c>
      <c r="C259" s="96">
        <v>5516900</v>
      </c>
      <c r="D259" s="70">
        <f t="shared" si="8"/>
        <v>1.3956430716344448E-2</v>
      </c>
      <c r="E259" s="97">
        <f t="shared" si="9"/>
        <v>85.611100191145511</v>
      </c>
      <c r="F259" s="96"/>
      <c r="G259" s="96"/>
      <c r="H259" s="96"/>
      <c r="I259" s="96"/>
      <c r="J259" s="96"/>
      <c r="K259" s="96"/>
      <c r="L259" s="96"/>
      <c r="M259" s="96"/>
      <c r="N259" s="96"/>
      <c r="O259" s="96"/>
      <c r="P259" s="96"/>
      <c r="Q259" s="96"/>
      <c r="R259" s="96"/>
      <c r="S259" s="96"/>
      <c r="T259" s="96"/>
      <c r="U259" s="96"/>
      <c r="V259" s="96"/>
      <c r="W259" s="96"/>
      <c r="X259" s="96"/>
      <c r="Y259" s="96"/>
      <c r="Z259" s="96"/>
    </row>
    <row r="260" spans="1:26" ht="15.75" customHeight="1" x14ac:dyDescent="0.35">
      <c r="A260" s="68">
        <v>43994</v>
      </c>
      <c r="B260" s="96">
        <v>18.496562999999998</v>
      </c>
      <c r="C260" s="96">
        <v>6222100</v>
      </c>
      <c r="D260" s="70">
        <f t="shared" si="8"/>
        <v>1.8567643201152118E-2</v>
      </c>
      <c r="E260" s="97">
        <f t="shared" si="9"/>
        <v>84.43272077347801</v>
      </c>
      <c r="F260" s="96"/>
      <c r="G260" s="96"/>
      <c r="H260" s="96"/>
      <c r="I260" s="96"/>
      <c r="J260" s="96"/>
      <c r="K260" s="96"/>
      <c r="L260" s="96"/>
      <c r="M260" s="96"/>
      <c r="N260" s="96"/>
      <c r="O260" s="96"/>
      <c r="P260" s="96"/>
      <c r="Q260" s="96"/>
      <c r="R260" s="96"/>
      <c r="S260" s="96"/>
      <c r="T260" s="96"/>
      <c r="U260" s="96"/>
      <c r="V260" s="96"/>
      <c r="W260" s="96"/>
      <c r="X260" s="96"/>
      <c r="Y260" s="96"/>
      <c r="Z260" s="96"/>
    </row>
    <row r="261" spans="1:26" ht="15.75" customHeight="1" x14ac:dyDescent="0.35">
      <c r="A261" s="68">
        <v>43993</v>
      </c>
      <c r="B261" s="96">
        <v>18.159386000000001</v>
      </c>
      <c r="C261" s="96">
        <v>7386000</v>
      </c>
      <c r="D261" s="70">
        <f t="shared" si="8"/>
        <v>-7.1885748134700722E-2</v>
      </c>
      <c r="E261" s="97">
        <f t="shared" si="9"/>
        <v>82.893582313417141</v>
      </c>
      <c r="F261" s="96"/>
      <c r="G261" s="96"/>
      <c r="H261" s="96"/>
      <c r="I261" s="96"/>
      <c r="J261" s="96"/>
      <c r="K261" s="96"/>
      <c r="L261" s="96"/>
      <c r="M261" s="96"/>
      <c r="N261" s="96"/>
      <c r="O261" s="96"/>
      <c r="P261" s="96"/>
      <c r="Q261" s="96"/>
      <c r="R261" s="96"/>
      <c r="S261" s="96"/>
      <c r="T261" s="96"/>
      <c r="U261" s="96"/>
      <c r="V261" s="96"/>
      <c r="W261" s="96"/>
      <c r="X261" s="96"/>
      <c r="Y261" s="96"/>
      <c r="Z261" s="96"/>
    </row>
    <row r="262" spans="1:26" ht="15.75" customHeight="1" x14ac:dyDescent="0.35">
      <c r="A262" s="68">
        <v>43992</v>
      </c>
      <c r="B262" s="96">
        <v>19.565895000000001</v>
      </c>
      <c r="C262" s="96">
        <v>5139600</v>
      </c>
      <c r="D262" s="70">
        <f t="shared" si="8"/>
        <v>4.9252763679841216E-4</v>
      </c>
      <c r="E262" s="97">
        <f t="shared" si="9"/>
        <v>89.313984939698784</v>
      </c>
      <c r="F262" s="96"/>
      <c r="G262" s="96"/>
      <c r="H262" s="96"/>
      <c r="I262" s="96"/>
      <c r="J262" s="96"/>
      <c r="K262" s="96"/>
      <c r="L262" s="96"/>
      <c r="M262" s="96"/>
      <c r="N262" s="96"/>
      <c r="O262" s="96"/>
      <c r="P262" s="96"/>
      <c r="Q262" s="96"/>
      <c r="R262" s="96"/>
      <c r="S262" s="96"/>
      <c r="T262" s="96"/>
      <c r="U262" s="96"/>
      <c r="V262" s="96"/>
      <c r="W262" s="96"/>
      <c r="X262" s="96"/>
      <c r="Y262" s="96"/>
      <c r="Z262" s="96"/>
    </row>
    <row r="263" spans="1:26" ht="15.75" customHeight="1" x14ac:dyDescent="0.35">
      <c r="A263" s="68">
        <v>43991</v>
      </c>
      <c r="B263" s="96">
        <v>19.556263000000001</v>
      </c>
      <c r="C263" s="96">
        <v>4087500</v>
      </c>
      <c r="D263" s="70">
        <f t="shared" si="8"/>
        <v>-1.7424898025792168E-2</v>
      </c>
      <c r="E263" s="97">
        <f t="shared" si="9"/>
        <v>89.270016989194147</v>
      </c>
      <c r="F263" s="96"/>
      <c r="G263" s="96"/>
      <c r="H263" s="96"/>
      <c r="I263" s="96"/>
      <c r="J263" s="96"/>
      <c r="K263" s="96"/>
      <c r="L263" s="96"/>
      <c r="M263" s="96"/>
      <c r="N263" s="96"/>
      <c r="O263" s="96"/>
      <c r="P263" s="96"/>
      <c r="Q263" s="96"/>
      <c r="R263" s="96"/>
      <c r="S263" s="96"/>
      <c r="T263" s="96"/>
      <c r="U263" s="96"/>
      <c r="V263" s="96"/>
      <c r="W263" s="96"/>
      <c r="X263" s="96"/>
      <c r="Y263" s="96"/>
      <c r="Z263" s="96"/>
    </row>
    <row r="264" spans="1:26" ht="15.75" customHeight="1" x14ac:dyDescent="0.35">
      <c r="A264" s="68">
        <v>43990</v>
      </c>
      <c r="B264" s="96">
        <v>19.903072000000002</v>
      </c>
      <c r="C264" s="96">
        <v>3311500</v>
      </c>
      <c r="D264" s="70">
        <f t="shared" si="8"/>
        <v>1.6732372007149499E-2</v>
      </c>
      <c r="E264" s="97">
        <f t="shared" si="9"/>
        <v>90.853123399759667</v>
      </c>
      <c r="F264" s="96"/>
      <c r="G264" s="96"/>
      <c r="H264" s="96"/>
      <c r="I264" s="96"/>
      <c r="J264" s="96"/>
      <c r="K264" s="96"/>
      <c r="L264" s="96"/>
      <c r="M264" s="96"/>
      <c r="N264" s="96"/>
      <c r="O264" s="96"/>
      <c r="P264" s="96"/>
      <c r="Q264" s="96"/>
      <c r="R264" s="96"/>
      <c r="S264" s="96"/>
      <c r="T264" s="96"/>
      <c r="U264" s="96"/>
      <c r="V264" s="96"/>
      <c r="W264" s="96"/>
      <c r="X264" s="96"/>
      <c r="Y264" s="96"/>
      <c r="Z264" s="96"/>
    </row>
    <row r="265" spans="1:26" ht="15.75" customHeight="1" x14ac:dyDescent="0.35">
      <c r="A265" s="68">
        <v>43987</v>
      </c>
      <c r="B265" s="96">
        <v>19.575527000000001</v>
      </c>
      <c r="C265" s="96">
        <v>4815100</v>
      </c>
      <c r="D265" s="70">
        <f t="shared" si="8"/>
        <v>2.7300207558910161E-2</v>
      </c>
      <c r="E265" s="97">
        <f t="shared" si="9"/>
        <v>89.35795289020345</v>
      </c>
      <c r="F265" s="96"/>
      <c r="G265" s="96"/>
      <c r="H265" s="96"/>
      <c r="I265" s="96"/>
      <c r="J265" s="96"/>
      <c r="K265" s="96"/>
      <c r="L265" s="96"/>
      <c r="M265" s="96"/>
      <c r="N265" s="96"/>
      <c r="O265" s="96"/>
      <c r="P265" s="96"/>
      <c r="Q265" s="96"/>
      <c r="R265" s="96"/>
      <c r="S265" s="96"/>
      <c r="T265" s="96"/>
      <c r="U265" s="96"/>
      <c r="V265" s="96"/>
      <c r="W265" s="96"/>
      <c r="X265" s="96"/>
      <c r="Y265" s="96"/>
      <c r="Z265" s="96"/>
    </row>
    <row r="266" spans="1:26" ht="15.75" customHeight="1" x14ac:dyDescent="0.35">
      <c r="A266" s="68">
        <v>43986</v>
      </c>
      <c r="B266" s="96">
        <v>19.055313000000002</v>
      </c>
      <c r="C266" s="96">
        <v>3784800</v>
      </c>
      <c r="D266" s="70">
        <f t="shared" si="8"/>
        <v>-1.5143406751956245E-3</v>
      </c>
      <c r="E266" s="97">
        <f t="shared" si="9"/>
        <v>86.983290991965703</v>
      </c>
      <c r="F266" s="96"/>
      <c r="G266" s="96"/>
      <c r="H266" s="96"/>
      <c r="I266" s="96"/>
      <c r="J266" s="96"/>
      <c r="K266" s="96"/>
      <c r="L266" s="96"/>
      <c r="M266" s="96"/>
      <c r="N266" s="96"/>
      <c r="O266" s="96"/>
      <c r="P266" s="96"/>
      <c r="Q266" s="96"/>
      <c r="R266" s="96"/>
      <c r="S266" s="96"/>
      <c r="T266" s="96"/>
      <c r="U266" s="96"/>
      <c r="V266" s="96"/>
      <c r="W266" s="96"/>
      <c r="X266" s="96"/>
      <c r="Y266" s="96"/>
      <c r="Z266" s="96"/>
    </row>
    <row r="267" spans="1:26" ht="15.75" customHeight="1" x14ac:dyDescent="0.35">
      <c r="A267" s="68">
        <v>43985</v>
      </c>
      <c r="B267" s="96">
        <v>19.084212999999998</v>
      </c>
      <c r="C267" s="96">
        <v>2445900</v>
      </c>
      <c r="D267" s="70">
        <f t="shared" si="8"/>
        <v>2.9090850657256695E-2</v>
      </c>
      <c r="E267" s="97">
        <f t="shared" si="9"/>
        <v>87.115213102595291</v>
      </c>
      <c r="F267" s="96"/>
      <c r="G267" s="96"/>
      <c r="H267" s="96"/>
      <c r="I267" s="96"/>
      <c r="J267" s="96"/>
      <c r="K267" s="96"/>
      <c r="L267" s="96"/>
      <c r="M267" s="96"/>
      <c r="N267" s="96"/>
      <c r="O267" s="96"/>
      <c r="P267" s="96"/>
      <c r="Q267" s="96"/>
      <c r="R267" s="96"/>
      <c r="S267" s="96"/>
      <c r="T267" s="96"/>
      <c r="U267" s="96"/>
      <c r="V267" s="96"/>
      <c r="W267" s="96"/>
      <c r="X267" s="96"/>
      <c r="Y267" s="96"/>
      <c r="Z267" s="96"/>
    </row>
    <row r="268" spans="1:26" ht="15.75" customHeight="1" x14ac:dyDescent="0.35">
      <c r="A268" s="68">
        <v>43984</v>
      </c>
      <c r="B268" s="96">
        <v>18.544730999999999</v>
      </c>
      <c r="C268" s="96">
        <v>6205300</v>
      </c>
      <c r="D268" s="70">
        <f t="shared" si="8"/>
        <v>1.5831145982613037E-2</v>
      </c>
      <c r="E268" s="97">
        <f t="shared" si="9"/>
        <v>84.652597044232593</v>
      </c>
      <c r="F268" s="96"/>
      <c r="G268" s="96"/>
      <c r="H268" s="96"/>
      <c r="I268" s="96"/>
      <c r="J268" s="96"/>
      <c r="K268" s="96"/>
      <c r="L268" s="96"/>
      <c r="M268" s="96"/>
      <c r="N268" s="96"/>
      <c r="O268" s="96"/>
      <c r="P268" s="96"/>
      <c r="Q268" s="96"/>
      <c r="R268" s="96"/>
      <c r="S268" s="96"/>
      <c r="T268" s="96"/>
      <c r="U268" s="96"/>
      <c r="V268" s="96"/>
      <c r="W268" s="96"/>
      <c r="X268" s="96"/>
      <c r="Y268" s="96"/>
      <c r="Z268" s="96"/>
    </row>
    <row r="269" spans="1:26" ht="15.75" customHeight="1" x14ac:dyDescent="0.35">
      <c r="A269" s="68">
        <v>43983</v>
      </c>
      <c r="B269" s="96">
        <v>18.255721999999999</v>
      </c>
      <c r="C269" s="96">
        <v>2586600</v>
      </c>
      <c r="D269" s="70">
        <f t="shared" si="8"/>
        <v>4.9280192367899156E-2</v>
      </c>
      <c r="E269" s="97">
        <f t="shared" si="9"/>
        <v>83.333334854926278</v>
      </c>
      <c r="F269" s="96"/>
      <c r="G269" s="96"/>
      <c r="H269" s="96"/>
      <c r="I269" s="96"/>
      <c r="J269" s="96"/>
      <c r="K269" s="96"/>
      <c r="L269" s="96"/>
      <c r="M269" s="96"/>
      <c r="N269" s="96"/>
      <c r="O269" s="96"/>
      <c r="P269" s="96"/>
      <c r="Q269" s="96"/>
      <c r="R269" s="96"/>
      <c r="S269" s="96"/>
      <c r="T269" s="96"/>
      <c r="U269" s="96"/>
      <c r="V269" s="96"/>
      <c r="W269" s="96"/>
      <c r="X269" s="96"/>
      <c r="Y269" s="96"/>
      <c r="Z269" s="96"/>
    </row>
    <row r="270" spans="1:26" ht="15.75" customHeight="1" x14ac:dyDescent="0.35">
      <c r="A270" s="68">
        <v>43980</v>
      </c>
      <c r="B270" s="96">
        <v>17.398329</v>
      </c>
      <c r="C270" s="96">
        <v>5594700</v>
      </c>
      <c r="D270" s="70">
        <f t="shared" si="8"/>
        <v>-2.3255763035707311E-2</v>
      </c>
      <c r="E270" s="97">
        <f t="shared" si="9"/>
        <v>79.419525367069824</v>
      </c>
      <c r="F270" s="96"/>
      <c r="G270" s="96"/>
      <c r="H270" s="96"/>
      <c r="I270" s="96"/>
      <c r="J270" s="96"/>
      <c r="K270" s="96"/>
      <c r="L270" s="96"/>
      <c r="M270" s="96"/>
      <c r="N270" s="96"/>
      <c r="O270" s="96"/>
      <c r="P270" s="96"/>
      <c r="Q270" s="96"/>
      <c r="R270" s="96"/>
      <c r="S270" s="96"/>
      <c r="T270" s="96"/>
      <c r="U270" s="96"/>
      <c r="V270" s="96"/>
      <c r="W270" s="96"/>
      <c r="X270" s="96"/>
      <c r="Y270" s="96"/>
      <c r="Z270" s="96"/>
    </row>
    <row r="271" spans="1:26" ht="15.75" customHeight="1" x14ac:dyDescent="0.35">
      <c r="A271" s="68">
        <v>43979</v>
      </c>
      <c r="B271" s="96">
        <v>17.812574000000001</v>
      </c>
      <c r="C271" s="96">
        <v>4286300</v>
      </c>
      <c r="D271" s="70">
        <f t="shared" si="8"/>
        <v>5.984772687072093E-3</v>
      </c>
      <c r="E271" s="97">
        <f t="shared" si="9"/>
        <v>81.310462208514878</v>
      </c>
      <c r="F271" s="96"/>
      <c r="G271" s="96"/>
      <c r="H271" s="96"/>
      <c r="I271" s="96"/>
      <c r="J271" s="96"/>
      <c r="K271" s="96"/>
      <c r="L271" s="96"/>
      <c r="M271" s="96"/>
      <c r="N271" s="96"/>
      <c r="O271" s="96"/>
      <c r="P271" s="96"/>
      <c r="Q271" s="96"/>
      <c r="R271" s="96"/>
      <c r="S271" s="96"/>
      <c r="T271" s="96"/>
      <c r="U271" s="96"/>
      <c r="V271" s="96"/>
      <c r="W271" s="96"/>
      <c r="X271" s="96"/>
      <c r="Y271" s="96"/>
      <c r="Z271" s="96"/>
    </row>
    <row r="272" spans="1:26" ht="15.75" customHeight="1" x14ac:dyDescent="0.35">
      <c r="A272" s="68">
        <v>43978</v>
      </c>
      <c r="B272" s="96">
        <v>17.706603999999999</v>
      </c>
      <c r="C272" s="96">
        <v>2618100</v>
      </c>
      <c r="D272" s="70">
        <f t="shared" si="8"/>
        <v>1.2114493189780751E-2</v>
      </c>
      <c r="E272" s="97">
        <f t="shared" si="9"/>
        <v>80.826732586943265</v>
      </c>
      <c r="F272" s="96"/>
      <c r="G272" s="96"/>
      <c r="H272" s="96"/>
      <c r="I272" s="96"/>
      <c r="J272" s="96"/>
      <c r="K272" s="96"/>
      <c r="L272" s="96"/>
      <c r="M272" s="96"/>
      <c r="N272" s="96"/>
      <c r="O272" s="96"/>
      <c r="P272" s="96"/>
      <c r="Q272" s="96"/>
      <c r="R272" s="96"/>
      <c r="S272" s="96"/>
      <c r="T272" s="96"/>
      <c r="U272" s="96"/>
      <c r="V272" s="96"/>
      <c r="W272" s="96"/>
      <c r="X272" s="96"/>
      <c r="Y272" s="96"/>
      <c r="Z272" s="96"/>
    </row>
    <row r="273" spans="1:26" ht="15.75" customHeight="1" x14ac:dyDescent="0.35">
      <c r="A273" s="68">
        <v>43977</v>
      </c>
      <c r="B273" s="96">
        <v>17.494665000000001</v>
      </c>
      <c r="C273" s="96">
        <v>3860700</v>
      </c>
      <c r="D273" s="70">
        <f t="shared" si="8"/>
        <v>4.7289482701523555E-2</v>
      </c>
      <c r="E273" s="97">
        <f t="shared" si="9"/>
        <v>79.859277908578974</v>
      </c>
      <c r="F273" s="96"/>
      <c r="G273" s="96"/>
      <c r="H273" s="96"/>
      <c r="I273" s="96"/>
      <c r="J273" s="96"/>
      <c r="K273" s="96"/>
      <c r="L273" s="96"/>
      <c r="M273" s="96"/>
      <c r="N273" s="96"/>
      <c r="O273" s="96"/>
      <c r="P273" s="96"/>
      <c r="Q273" s="96"/>
      <c r="R273" s="96"/>
      <c r="S273" s="96"/>
      <c r="T273" s="96"/>
      <c r="U273" s="96"/>
      <c r="V273" s="96"/>
      <c r="W273" s="96"/>
      <c r="X273" s="96"/>
      <c r="Y273" s="96"/>
      <c r="Z273" s="96"/>
    </row>
    <row r="274" spans="1:26" ht="15.75" customHeight="1" x14ac:dyDescent="0.35">
      <c r="A274" s="68">
        <v>43973</v>
      </c>
      <c r="B274" s="96">
        <v>16.704708</v>
      </c>
      <c r="C274" s="96">
        <v>1993100</v>
      </c>
      <c r="D274" s="70">
        <f t="shared" si="8"/>
        <v>-1.727182598375232E-3</v>
      </c>
      <c r="E274" s="97">
        <f t="shared" si="9"/>
        <v>76.25329885160204</v>
      </c>
      <c r="F274" s="96"/>
      <c r="G274" s="96"/>
      <c r="H274" s="96"/>
      <c r="I274" s="96"/>
      <c r="J274" s="96"/>
      <c r="K274" s="96"/>
      <c r="L274" s="96"/>
      <c r="M274" s="96"/>
      <c r="N274" s="96"/>
      <c r="O274" s="96"/>
      <c r="P274" s="96"/>
      <c r="Q274" s="96"/>
      <c r="R274" s="96"/>
      <c r="S274" s="96"/>
      <c r="T274" s="96"/>
      <c r="U274" s="96"/>
      <c r="V274" s="96"/>
      <c r="W274" s="96"/>
      <c r="X274" s="96"/>
      <c r="Y274" s="96"/>
      <c r="Z274" s="96"/>
    </row>
    <row r="275" spans="1:26" ht="15.75" customHeight="1" x14ac:dyDescent="0.35">
      <c r="A275" s="68">
        <v>43972</v>
      </c>
      <c r="B275" s="96">
        <v>16.733609999999999</v>
      </c>
      <c r="C275" s="96">
        <v>3304900</v>
      </c>
      <c r="D275" s="70">
        <f t="shared" si="8"/>
        <v>-1.5305952818439272E-2</v>
      </c>
      <c r="E275" s="97">
        <f t="shared" si="9"/>
        <v>76.385230091789467</v>
      </c>
      <c r="F275" s="96"/>
      <c r="G275" s="96"/>
      <c r="H275" s="96"/>
      <c r="I275" s="96"/>
      <c r="J275" s="96"/>
      <c r="K275" s="96"/>
      <c r="L275" s="96"/>
      <c r="M275" s="96"/>
      <c r="N275" s="96"/>
      <c r="O275" s="96"/>
      <c r="P275" s="96"/>
      <c r="Q275" s="96"/>
      <c r="R275" s="96"/>
      <c r="S275" s="96"/>
      <c r="T275" s="96"/>
      <c r="U275" s="96"/>
      <c r="V275" s="96"/>
      <c r="W275" s="96"/>
      <c r="X275" s="96"/>
      <c r="Y275" s="96"/>
      <c r="Z275" s="96"/>
    </row>
    <row r="276" spans="1:26" ht="15.75" customHeight="1" x14ac:dyDescent="0.35">
      <c r="A276" s="68">
        <v>43971</v>
      </c>
      <c r="B276" s="96">
        <v>16.993715000000002</v>
      </c>
      <c r="C276" s="96">
        <v>2954600</v>
      </c>
      <c r="D276" s="70">
        <f t="shared" si="8"/>
        <v>2.977227374368141E-2</v>
      </c>
      <c r="E276" s="97">
        <f t="shared" si="9"/>
        <v>77.57255191135053</v>
      </c>
      <c r="F276" s="96"/>
      <c r="G276" s="96"/>
      <c r="H276" s="96"/>
      <c r="I276" s="96"/>
      <c r="J276" s="96"/>
      <c r="K276" s="96"/>
      <c r="L276" s="96"/>
      <c r="M276" s="96"/>
      <c r="N276" s="96"/>
      <c r="O276" s="96"/>
      <c r="P276" s="96"/>
      <c r="Q276" s="96"/>
      <c r="R276" s="96"/>
      <c r="S276" s="96"/>
      <c r="T276" s="96"/>
      <c r="U276" s="96"/>
      <c r="V276" s="96"/>
      <c r="W276" s="96"/>
      <c r="X276" s="96"/>
      <c r="Y276" s="96"/>
      <c r="Z276" s="96"/>
    </row>
    <row r="277" spans="1:26" ht="15.75" customHeight="1" x14ac:dyDescent="0.35">
      <c r="A277" s="68">
        <v>43970</v>
      </c>
      <c r="B277" s="96">
        <v>16.502400999999999</v>
      </c>
      <c r="C277" s="96">
        <v>2808500</v>
      </c>
      <c r="D277" s="70">
        <f t="shared" si="8"/>
        <v>-1.5517188716628882E-2</v>
      </c>
      <c r="E277" s="97">
        <f t="shared" si="9"/>
        <v>75.329812123742386</v>
      </c>
      <c r="F277" s="96"/>
      <c r="G277" s="96"/>
      <c r="H277" s="96"/>
      <c r="I277" s="96"/>
      <c r="J277" s="96"/>
      <c r="K277" s="96"/>
      <c r="L277" s="96"/>
      <c r="M277" s="96"/>
      <c r="N277" s="96"/>
      <c r="O277" s="96"/>
      <c r="P277" s="96"/>
      <c r="Q277" s="96"/>
      <c r="R277" s="96"/>
      <c r="S277" s="96"/>
      <c r="T277" s="96"/>
      <c r="U277" s="96"/>
      <c r="V277" s="96"/>
      <c r="W277" s="96"/>
      <c r="X277" s="96"/>
      <c r="Y277" s="96"/>
      <c r="Z277" s="96"/>
    </row>
    <row r="278" spans="1:26" ht="15.75" customHeight="1" x14ac:dyDescent="0.35">
      <c r="A278" s="68">
        <v>43969</v>
      </c>
      <c r="B278" s="96">
        <v>16.762508</v>
      </c>
      <c r="C278" s="96">
        <v>4712900</v>
      </c>
      <c r="D278" s="70">
        <f t="shared" si="8"/>
        <v>4.4417619305925138E-2</v>
      </c>
      <c r="E278" s="97">
        <f t="shared" si="9"/>
        <v>76.517143072861259</v>
      </c>
      <c r="F278" s="96"/>
      <c r="G278" s="96"/>
      <c r="H278" s="96"/>
      <c r="I278" s="96"/>
      <c r="J278" s="96"/>
      <c r="K278" s="96"/>
      <c r="L278" s="96"/>
      <c r="M278" s="96"/>
      <c r="N278" s="96"/>
      <c r="O278" s="96"/>
      <c r="P278" s="96"/>
      <c r="Q278" s="96"/>
      <c r="R278" s="96"/>
      <c r="S278" s="96"/>
      <c r="T278" s="96"/>
      <c r="U278" s="96"/>
      <c r="V278" s="96"/>
      <c r="W278" s="96"/>
      <c r="X278" s="96"/>
      <c r="Y278" s="96"/>
      <c r="Z278" s="96"/>
    </row>
    <row r="279" spans="1:26" ht="15.75" customHeight="1" x14ac:dyDescent="0.35">
      <c r="A279" s="68">
        <v>43966</v>
      </c>
      <c r="B279" s="96">
        <v>16.049621999999999</v>
      </c>
      <c r="C279" s="96">
        <v>2056300</v>
      </c>
      <c r="D279" s="70">
        <f t="shared" si="8"/>
        <v>8.4745272813551153E-3</v>
      </c>
      <c r="E279" s="97">
        <f t="shared" si="9"/>
        <v>73.262976091605239</v>
      </c>
      <c r="F279" s="96"/>
      <c r="G279" s="96"/>
      <c r="H279" s="96"/>
      <c r="I279" s="96"/>
      <c r="J279" s="96"/>
      <c r="K279" s="96"/>
      <c r="L279" s="96"/>
      <c r="M279" s="96"/>
      <c r="N279" s="96"/>
      <c r="O279" s="96"/>
      <c r="P279" s="96"/>
      <c r="Q279" s="96"/>
      <c r="R279" s="96"/>
      <c r="S279" s="96"/>
      <c r="T279" s="96"/>
      <c r="U279" s="96"/>
      <c r="V279" s="96"/>
      <c r="W279" s="96"/>
      <c r="X279" s="96"/>
      <c r="Y279" s="96"/>
      <c r="Z279" s="96"/>
    </row>
    <row r="280" spans="1:26" ht="15.75" customHeight="1" x14ac:dyDescent="0.35">
      <c r="A280" s="68">
        <v>43965</v>
      </c>
      <c r="B280" s="96">
        <v>15.914752</v>
      </c>
      <c r="C280" s="96">
        <v>3428400</v>
      </c>
      <c r="D280" s="70">
        <f t="shared" si="8"/>
        <v>1.8192288333040985E-3</v>
      </c>
      <c r="E280" s="97">
        <f t="shared" si="9"/>
        <v>72.64732435940401</v>
      </c>
      <c r="F280" s="96"/>
      <c r="G280" s="96"/>
      <c r="H280" s="96"/>
      <c r="I280" s="96"/>
      <c r="J280" s="96"/>
      <c r="K280" s="96"/>
      <c r="L280" s="96"/>
      <c r="M280" s="96"/>
      <c r="N280" s="96"/>
      <c r="O280" s="96"/>
      <c r="P280" s="96"/>
      <c r="Q280" s="96"/>
      <c r="R280" s="96"/>
      <c r="S280" s="96"/>
      <c r="T280" s="96"/>
      <c r="U280" s="96"/>
      <c r="V280" s="96"/>
      <c r="W280" s="96"/>
      <c r="X280" s="96"/>
      <c r="Y280" s="96"/>
      <c r="Z280" s="96"/>
    </row>
    <row r="281" spans="1:26" ht="15.75" customHeight="1" x14ac:dyDescent="0.35">
      <c r="A281" s="68">
        <v>43964</v>
      </c>
      <c r="B281" s="96">
        <v>15.885852</v>
      </c>
      <c r="C281" s="96">
        <v>3986100</v>
      </c>
      <c r="D281" s="70">
        <f t="shared" si="8"/>
        <v>-3.6252047915499297E-3</v>
      </c>
      <c r="E281" s="97">
        <f t="shared" si="9"/>
        <v>72.515402248774393</v>
      </c>
      <c r="F281" s="96"/>
      <c r="G281" s="96"/>
      <c r="H281" s="96"/>
      <c r="I281" s="96"/>
      <c r="J281" s="96"/>
      <c r="K281" s="96"/>
      <c r="L281" s="96"/>
      <c r="M281" s="96"/>
      <c r="N281" s="96"/>
      <c r="O281" s="96"/>
      <c r="P281" s="96"/>
      <c r="Q281" s="96"/>
      <c r="R281" s="96"/>
      <c r="S281" s="96"/>
      <c r="T281" s="96"/>
      <c r="U281" s="96"/>
      <c r="V281" s="96"/>
      <c r="W281" s="96"/>
      <c r="X281" s="96"/>
      <c r="Y281" s="96"/>
      <c r="Z281" s="96"/>
    </row>
    <row r="282" spans="1:26" ht="15.75" customHeight="1" x14ac:dyDescent="0.35">
      <c r="A282" s="68">
        <v>43963</v>
      </c>
      <c r="B282" s="96">
        <v>15.943650999999999</v>
      </c>
      <c r="C282" s="96">
        <v>2943300</v>
      </c>
      <c r="D282" s="70">
        <f t="shared" si="8"/>
        <v>-2.4749540669855907E-2</v>
      </c>
      <c r="E282" s="97">
        <f t="shared" si="9"/>
        <v>72.779241905254693</v>
      </c>
      <c r="F282" s="96"/>
      <c r="G282" s="96"/>
      <c r="H282" s="96"/>
      <c r="I282" s="96"/>
      <c r="J282" s="96"/>
      <c r="K282" s="96"/>
      <c r="L282" s="96"/>
      <c r="M282" s="96"/>
      <c r="N282" s="96"/>
      <c r="O282" s="96"/>
      <c r="P282" s="96"/>
      <c r="Q282" s="96"/>
      <c r="R282" s="96"/>
      <c r="S282" s="96"/>
      <c r="T282" s="96"/>
      <c r="U282" s="96"/>
      <c r="V282" s="96"/>
      <c r="W282" s="96"/>
      <c r="X282" s="96"/>
      <c r="Y282" s="96"/>
      <c r="Z282" s="96"/>
    </row>
    <row r="283" spans="1:26" ht="15.75" customHeight="1" x14ac:dyDescent="0.35">
      <c r="A283" s="68">
        <v>43962</v>
      </c>
      <c r="B283" s="96">
        <v>16.348262999999999</v>
      </c>
      <c r="C283" s="96">
        <v>2185800</v>
      </c>
      <c r="D283" s="70">
        <f t="shared" si="8"/>
        <v>2.9549517404712233E-3</v>
      </c>
      <c r="E283" s="97">
        <f t="shared" si="9"/>
        <v>74.626206231416177</v>
      </c>
      <c r="F283" s="96"/>
      <c r="G283" s="96"/>
      <c r="H283" s="96"/>
      <c r="I283" s="96"/>
      <c r="J283" s="96"/>
      <c r="K283" s="96"/>
      <c r="L283" s="96"/>
      <c r="M283" s="96"/>
      <c r="N283" s="96"/>
      <c r="O283" s="96"/>
      <c r="P283" s="96"/>
      <c r="Q283" s="96"/>
      <c r="R283" s="96"/>
      <c r="S283" s="96"/>
      <c r="T283" s="96"/>
      <c r="U283" s="96"/>
      <c r="V283" s="96"/>
      <c r="W283" s="96"/>
      <c r="X283" s="96"/>
      <c r="Y283" s="96"/>
      <c r="Z283" s="96"/>
    </row>
    <row r="284" spans="1:26" ht="15.75" customHeight="1" x14ac:dyDescent="0.35">
      <c r="A284" s="68">
        <v>43959</v>
      </c>
      <c r="B284" s="96">
        <v>16.300097000000001</v>
      </c>
      <c r="C284" s="96">
        <v>2105800</v>
      </c>
      <c r="D284" s="70">
        <f t="shared" si="8"/>
        <v>1.4388612329614858E-2</v>
      </c>
      <c r="E284" s="97">
        <f t="shared" si="9"/>
        <v>74.406339090219447</v>
      </c>
      <c r="F284" s="96"/>
      <c r="G284" s="96"/>
      <c r="H284" s="96"/>
      <c r="I284" s="96"/>
      <c r="J284" s="96"/>
      <c r="K284" s="96"/>
      <c r="L284" s="96"/>
      <c r="M284" s="96"/>
      <c r="N284" s="96"/>
      <c r="O284" s="96"/>
      <c r="P284" s="96"/>
      <c r="Q284" s="96"/>
      <c r="R284" s="96"/>
      <c r="S284" s="96"/>
      <c r="T284" s="96"/>
      <c r="U284" s="96"/>
      <c r="V284" s="96"/>
      <c r="W284" s="96"/>
      <c r="X284" s="96"/>
      <c r="Y284" s="96"/>
      <c r="Z284" s="96"/>
    </row>
    <row r="285" spans="1:26" ht="15.75" customHeight="1" x14ac:dyDescent="0.35">
      <c r="A285" s="68">
        <v>43958</v>
      </c>
      <c r="B285" s="96">
        <v>16.068888000000001</v>
      </c>
      <c r="C285" s="96">
        <v>3563200</v>
      </c>
      <c r="D285" s="70">
        <f t="shared" si="8"/>
        <v>1.6453324263268732E-2</v>
      </c>
      <c r="E285" s="97">
        <f t="shared" si="9"/>
        <v>73.350921122172352</v>
      </c>
      <c r="F285" s="96"/>
      <c r="G285" s="96"/>
      <c r="H285" s="96"/>
      <c r="I285" s="96"/>
      <c r="J285" s="96"/>
      <c r="K285" s="96"/>
      <c r="L285" s="96"/>
      <c r="M285" s="96"/>
      <c r="N285" s="96"/>
      <c r="O285" s="96"/>
      <c r="P285" s="96"/>
      <c r="Q285" s="96"/>
      <c r="R285" s="96"/>
      <c r="S285" s="96"/>
      <c r="T285" s="96"/>
      <c r="U285" s="96"/>
      <c r="V285" s="96"/>
      <c r="W285" s="96"/>
      <c r="X285" s="96"/>
      <c r="Y285" s="96"/>
      <c r="Z285" s="96"/>
    </row>
    <row r="286" spans="1:26" ht="15.75" customHeight="1" x14ac:dyDescent="0.35">
      <c r="A286" s="68">
        <v>43957</v>
      </c>
      <c r="B286" s="96">
        <v>15.808781</v>
      </c>
      <c r="C286" s="96">
        <v>4846000</v>
      </c>
      <c r="D286" s="70">
        <f t="shared" si="8"/>
        <v>-1.8540705205252084E-2</v>
      </c>
      <c r="E286" s="97">
        <f t="shared" si="9"/>
        <v>72.163590173053464</v>
      </c>
      <c r="F286" s="96"/>
      <c r="G286" s="96"/>
      <c r="H286" s="96"/>
      <c r="I286" s="96"/>
      <c r="J286" s="96"/>
      <c r="K286" s="96"/>
      <c r="L286" s="96"/>
      <c r="M286" s="96"/>
      <c r="N286" s="96"/>
      <c r="O286" s="96"/>
      <c r="P286" s="96"/>
      <c r="Q286" s="96"/>
      <c r="R286" s="96"/>
      <c r="S286" s="96"/>
      <c r="T286" s="96"/>
      <c r="U286" s="96"/>
      <c r="V286" s="96"/>
      <c r="W286" s="96"/>
      <c r="X286" s="96"/>
      <c r="Y286" s="96"/>
      <c r="Z286" s="96"/>
    </row>
    <row r="287" spans="1:26" ht="15.75" customHeight="1" x14ac:dyDescent="0.35">
      <c r="A287" s="68">
        <v>43956</v>
      </c>
      <c r="B287" s="96">
        <v>16.107424000000002</v>
      </c>
      <c r="C287" s="96">
        <v>1542100</v>
      </c>
      <c r="D287" s="70">
        <f t="shared" si="8"/>
        <v>9.6618972205413378E-3</v>
      </c>
      <c r="E287" s="97">
        <f t="shared" si="9"/>
        <v>73.526829442422269</v>
      </c>
      <c r="F287" s="96"/>
      <c r="G287" s="96"/>
      <c r="H287" s="96"/>
      <c r="I287" s="96"/>
      <c r="J287" s="96"/>
      <c r="K287" s="96"/>
      <c r="L287" s="96"/>
      <c r="M287" s="96"/>
      <c r="N287" s="96"/>
      <c r="O287" s="96"/>
      <c r="P287" s="96"/>
      <c r="Q287" s="96"/>
      <c r="R287" s="96"/>
      <c r="S287" s="96"/>
      <c r="T287" s="96"/>
      <c r="U287" s="96"/>
      <c r="V287" s="96"/>
      <c r="W287" s="96"/>
      <c r="X287" s="96"/>
      <c r="Y287" s="96"/>
      <c r="Z287" s="96"/>
    </row>
    <row r="288" spans="1:26" ht="15.75" customHeight="1" x14ac:dyDescent="0.35">
      <c r="A288" s="68">
        <v>43955</v>
      </c>
      <c r="B288" s="96">
        <v>15.953284999999999</v>
      </c>
      <c r="C288" s="96">
        <v>2519800</v>
      </c>
      <c r="D288" s="70">
        <f t="shared" si="8"/>
        <v>2.2853536632607918E-2</v>
      </c>
      <c r="E288" s="97">
        <f t="shared" si="9"/>
        <v>72.823218985317155</v>
      </c>
      <c r="F288" s="96"/>
      <c r="G288" s="96"/>
      <c r="H288" s="96"/>
      <c r="I288" s="96"/>
      <c r="J288" s="96"/>
      <c r="K288" s="96"/>
      <c r="L288" s="96"/>
      <c r="M288" s="96"/>
      <c r="N288" s="96"/>
      <c r="O288" s="96"/>
      <c r="P288" s="96"/>
      <c r="Q288" s="96"/>
      <c r="R288" s="96"/>
      <c r="S288" s="96"/>
      <c r="T288" s="96"/>
      <c r="U288" s="96"/>
      <c r="V288" s="96"/>
      <c r="W288" s="96"/>
      <c r="X288" s="96"/>
      <c r="Y288" s="96"/>
      <c r="Z288" s="96"/>
    </row>
    <row r="289" spans="1:26" ht="15.75" customHeight="1" x14ac:dyDescent="0.35">
      <c r="A289" s="68">
        <v>43952</v>
      </c>
      <c r="B289" s="96">
        <v>15.596842000000001</v>
      </c>
      <c r="C289" s="96">
        <v>3343500</v>
      </c>
      <c r="D289" s="70">
        <f t="shared" si="8"/>
        <v>-4.9882554498593024E-2</v>
      </c>
      <c r="E289" s="97">
        <f t="shared" si="9"/>
        <v>71.196135494689159</v>
      </c>
      <c r="F289" s="96"/>
      <c r="G289" s="96"/>
      <c r="H289" s="96"/>
      <c r="I289" s="96"/>
      <c r="J289" s="96"/>
      <c r="K289" s="96"/>
      <c r="L289" s="96"/>
      <c r="M289" s="96"/>
      <c r="N289" s="96"/>
      <c r="O289" s="96"/>
      <c r="P289" s="96"/>
      <c r="Q289" s="96"/>
      <c r="R289" s="96"/>
      <c r="S289" s="96"/>
      <c r="T289" s="96"/>
      <c r="U289" s="96"/>
      <c r="V289" s="96"/>
      <c r="W289" s="96"/>
      <c r="X289" s="96"/>
      <c r="Y289" s="96"/>
      <c r="Z289" s="96"/>
    </row>
    <row r="290" spans="1:26" ht="15.75" customHeight="1" x14ac:dyDescent="0.35">
      <c r="A290" s="68">
        <v>43951</v>
      </c>
      <c r="B290" s="96">
        <v>16.415699</v>
      </c>
      <c r="C290" s="96">
        <v>3330700</v>
      </c>
      <c r="D290" s="70">
        <f t="shared" si="8"/>
        <v>-5.8342899588088581E-3</v>
      </c>
      <c r="E290" s="97">
        <f t="shared" si="9"/>
        <v>74.934036662295696</v>
      </c>
      <c r="F290" s="96"/>
      <c r="G290" s="96"/>
      <c r="H290" s="96"/>
      <c r="I290" s="96"/>
      <c r="J290" s="96"/>
      <c r="K290" s="96"/>
      <c r="L290" s="96"/>
      <c r="M290" s="96"/>
      <c r="N290" s="96"/>
      <c r="O290" s="96"/>
      <c r="P290" s="96"/>
      <c r="Q290" s="96"/>
      <c r="R290" s="96"/>
      <c r="S290" s="96"/>
      <c r="T290" s="96"/>
      <c r="U290" s="96"/>
      <c r="V290" s="96"/>
      <c r="W290" s="96"/>
      <c r="X290" s="96"/>
      <c r="Y290" s="96"/>
      <c r="Z290" s="96"/>
    </row>
    <row r="291" spans="1:26" ht="15.75" customHeight="1" x14ac:dyDescent="0.35">
      <c r="A291" s="68">
        <v>43950</v>
      </c>
      <c r="B291" s="96">
        <v>16.512035000000001</v>
      </c>
      <c r="C291" s="96">
        <v>2269000</v>
      </c>
      <c r="D291" s="70">
        <f t="shared" si="8"/>
        <v>3.1908348334573455E-2</v>
      </c>
      <c r="E291" s="97">
        <f t="shared" si="9"/>
        <v>75.373789203804833</v>
      </c>
      <c r="F291" s="96"/>
      <c r="G291" s="96"/>
      <c r="H291" s="96"/>
      <c r="I291" s="96"/>
      <c r="J291" s="96"/>
      <c r="K291" s="96"/>
      <c r="L291" s="96"/>
      <c r="M291" s="96"/>
      <c r="N291" s="96"/>
      <c r="O291" s="96"/>
      <c r="P291" s="96"/>
      <c r="Q291" s="96"/>
      <c r="R291" s="96"/>
      <c r="S291" s="96"/>
      <c r="T291" s="96"/>
      <c r="U291" s="96"/>
      <c r="V291" s="96"/>
      <c r="W291" s="96"/>
      <c r="X291" s="96"/>
      <c r="Y291" s="96"/>
      <c r="Z291" s="96"/>
    </row>
    <row r="292" spans="1:26" ht="15.75" customHeight="1" x14ac:dyDescent="0.35">
      <c r="A292" s="68">
        <v>43949</v>
      </c>
      <c r="B292" s="96">
        <v>16.001455</v>
      </c>
      <c r="C292" s="96">
        <v>1581700</v>
      </c>
      <c r="D292" s="70">
        <f t="shared" si="8"/>
        <v>0</v>
      </c>
      <c r="E292" s="97">
        <f t="shared" si="9"/>
        <v>73.043104385629562</v>
      </c>
      <c r="F292" s="96"/>
      <c r="G292" s="96"/>
      <c r="H292" s="96"/>
      <c r="I292" s="96"/>
      <c r="J292" s="96"/>
      <c r="K292" s="96"/>
      <c r="L292" s="96"/>
      <c r="M292" s="96"/>
      <c r="N292" s="96"/>
      <c r="O292" s="96"/>
      <c r="P292" s="96"/>
      <c r="Q292" s="96"/>
      <c r="R292" s="96"/>
      <c r="S292" s="96"/>
      <c r="T292" s="96"/>
      <c r="U292" s="96"/>
      <c r="V292" s="96"/>
      <c r="W292" s="96"/>
      <c r="X292" s="96"/>
      <c r="Y292" s="96"/>
      <c r="Z292" s="96"/>
    </row>
    <row r="293" spans="1:26" ht="15.75" customHeight="1" x14ac:dyDescent="0.35">
      <c r="A293" s="68">
        <v>43948</v>
      </c>
      <c r="B293" s="96">
        <v>16.001455</v>
      </c>
      <c r="C293" s="96">
        <v>1748100</v>
      </c>
      <c r="D293" s="70">
        <f t="shared" si="8"/>
        <v>1.2187783485646309E-2</v>
      </c>
      <c r="E293" s="97">
        <f t="shared" si="9"/>
        <v>73.043104385629562</v>
      </c>
      <c r="F293" s="96"/>
      <c r="G293" s="96"/>
      <c r="H293" s="96"/>
      <c r="I293" s="96"/>
      <c r="J293" s="96"/>
      <c r="K293" s="96"/>
      <c r="L293" s="96"/>
      <c r="M293" s="96"/>
      <c r="N293" s="96"/>
      <c r="O293" s="96"/>
      <c r="P293" s="96"/>
      <c r="Q293" s="96"/>
      <c r="R293" s="96"/>
      <c r="S293" s="96"/>
      <c r="T293" s="96"/>
      <c r="U293" s="96"/>
      <c r="V293" s="96"/>
      <c r="W293" s="96"/>
      <c r="X293" s="96"/>
      <c r="Y293" s="96"/>
      <c r="Z293" s="96"/>
    </row>
    <row r="294" spans="1:26" ht="15.75" customHeight="1" x14ac:dyDescent="0.35">
      <c r="A294" s="68">
        <v>43945</v>
      </c>
      <c r="B294" s="96">
        <v>15.808781</v>
      </c>
      <c r="C294" s="96">
        <v>2121700</v>
      </c>
      <c r="D294" s="70">
        <f t="shared" si="8"/>
        <v>1.9888192022659457E-2</v>
      </c>
      <c r="E294" s="97">
        <f t="shared" si="9"/>
        <v>72.163590173053478</v>
      </c>
      <c r="F294" s="96"/>
      <c r="G294" s="96"/>
      <c r="H294" s="96"/>
      <c r="I294" s="96"/>
      <c r="J294" s="96"/>
      <c r="K294" s="96"/>
      <c r="L294" s="96"/>
      <c r="M294" s="96"/>
      <c r="N294" s="96"/>
      <c r="O294" s="96"/>
      <c r="P294" s="96"/>
      <c r="Q294" s="96"/>
      <c r="R294" s="96"/>
      <c r="S294" s="96"/>
      <c r="T294" s="96"/>
      <c r="U294" s="96"/>
      <c r="V294" s="96"/>
      <c r="W294" s="96"/>
      <c r="X294" s="96"/>
      <c r="Y294" s="96"/>
      <c r="Z294" s="96"/>
    </row>
    <row r="295" spans="1:26" ht="15.75" customHeight="1" x14ac:dyDescent="0.35">
      <c r="A295" s="68">
        <v>43944</v>
      </c>
      <c r="B295" s="96">
        <v>15.500503999999999</v>
      </c>
      <c r="C295" s="96">
        <v>2466000</v>
      </c>
      <c r="D295" s="70">
        <f t="shared" si="8"/>
        <v>-6.1767632191184196E-3</v>
      </c>
      <c r="E295" s="97">
        <f t="shared" si="9"/>
        <v>70.756373823622198</v>
      </c>
      <c r="F295" s="96"/>
      <c r="G295" s="96"/>
      <c r="H295" s="96"/>
      <c r="I295" s="96"/>
      <c r="J295" s="96"/>
      <c r="K295" s="96"/>
      <c r="L295" s="96"/>
      <c r="M295" s="96"/>
      <c r="N295" s="96"/>
      <c r="O295" s="96"/>
      <c r="P295" s="96"/>
      <c r="Q295" s="96"/>
      <c r="R295" s="96"/>
      <c r="S295" s="96"/>
      <c r="T295" s="96"/>
      <c r="U295" s="96"/>
      <c r="V295" s="96"/>
      <c r="W295" s="96"/>
      <c r="X295" s="96"/>
      <c r="Y295" s="96"/>
      <c r="Z295" s="96"/>
    </row>
    <row r="296" spans="1:26" ht="15.75" customHeight="1" x14ac:dyDescent="0.35">
      <c r="A296" s="68">
        <v>43943</v>
      </c>
      <c r="B296" s="96">
        <v>15.596842000000001</v>
      </c>
      <c r="C296" s="96">
        <v>2210300</v>
      </c>
      <c r="D296" s="70">
        <f t="shared" si="8"/>
        <v>4.4516180922991477E-2</v>
      </c>
      <c r="E296" s="97">
        <f t="shared" si="9"/>
        <v>71.196135494689159</v>
      </c>
      <c r="F296" s="96"/>
      <c r="G296" s="96"/>
      <c r="H296" s="96"/>
      <c r="I296" s="96"/>
      <c r="J296" s="96"/>
      <c r="K296" s="96"/>
      <c r="L296" s="96"/>
      <c r="M296" s="96"/>
      <c r="N296" s="96"/>
      <c r="O296" s="96"/>
      <c r="P296" s="96"/>
      <c r="Q296" s="96"/>
      <c r="R296" s="96"/>
      <c r="S296" s="96"/>
      <c r="T296" s="96"/>
      <c r="U296" s="96"/>
      <c r="V296" s="96"/>
      <c r="W296" s="96"/>
      <c r="X296" s="96"/>
      <c r="Y296" s="96"/>
      <c r="Z296" s="96"/>
    </row>
    <row r="297" spans="1:26" ht="15.75" customHeight="1" x14ac:dyDescent="0.35">
      <c r="A297" s="68">
        <v>43942</v>
      </c>
      <c r="B297" s="96">
        <v>14.932121</v>
      </c>
      <c r="C297" s="96">
        <v>3232500</v>
      </c>
      <c r="D297" s="70">
        <f t="shared" si="8"/>
        <v>-4.497839034880835E-2</v>
      </c>
      <c r="E297" s="97">
        <f t="shared" si="9"/>
        <v>68.161831089850963</v>
      </c>
      <c r="F297" s="96"/>
      <c r="G297" s="96"/>
      <c r="H297" s="96"/>
      <c r="I297" s="96"/>
      <c r="J297" s="96"/>
      <c r="K297" s="96"/>
      <c r="L297" s="96"/>
      <c r="M297" s="96"/>
      <c r="N297" s="96"/>
      <c r="O297" s="96"/>
      <c r="P297" s="96"/>
      <c r="Q297" s="96"/>
      <c r="R297" s="96"/>
      <c r="S297" s="96"/>
      <c r="T297" s="96"/>
      <c r="U297" s="96"/>
      <c r="V297" s="96"/>
      <c r="W297" s="96"/>
      <c r="X297" s="96"/>
      <c r="Y297" s="96"/>
      <c r="Z297" s="96"/>
    </row>
    <row r="298" spans="1:26" ht="15.75" customHeight="1" x14ac:dyDescent="0.35">
      <c r="A298" s="68">
        <v>43941</v>
      </c>
      <c r="B298" s="96">
        <v>15.635375</v>
      </c>
      <c r="C298" s="96">
        <v>3034000</v>
      </c>
      <c r="D298" s="70">
        <f t="shared" si="8"/>
        <v>-3.5650709530651081E-2</v>
      </c>
      <c r="E298" s="97">
        <f t="shared" si="9"/>
        <v>71.372030120602318</v>
      </c>
      <c r="F298" s="96"/>
      <c r="G298" s="96"/>
      <c r="H298" s="96"/>
      <c r="I298" s="96"/>
      <c r="J298" s="96"/>
      <c r="K298" s="96"/>
      <c r="L298" s="96"/>
      <c r="M298" s="96"/>
      <c r="N298" s="96"/>
      <c r="O298" s="96"/>
      <c r="P298" s="96"/>
      <c r="Q298" s="96"/>
      <c r="R298" s="96"/>
      <c r="S298" s="96"/>
      <c r="T298" s="96"/>
      <c r="U298" s="96"/>
      <c r="V298" s="96"/>
      <c r="W298" s="96"/>
      <c r="X298" s="96"/>
      <c r="Y298" s="96"/>
      <c r="Z298" s="96"/>
    </row>
    <row r="299" spans="1:26" ht="15.75" customHeight="1" x14ac:dyDescent="0.35">
      <c r="A299" s="68">
        <v>43938</v>
      </c>
      <c r="B299" s="96">
        <v>16.213394000000001</v>
      </c>
      <c r="C299" s="96">
        <v>1966600</v>
      </c>
      <c r="D299" s="70">
        <f t="shared" si="8"/>
        <v>2.5594193505495522E-2</v>
      </c>
      <c r="E299" s="97">
        <f t="shared" si="9"/>
        <v>74.010559063993853</v>
      </c>
      <c r="F299" s="96"/>
      <c r="G299" s="96"/>
      <c r="H299" s="96"/>
      <c r="I299" s="96"/>
      <c r="J299" s="96"/>
      <c r="K299" s="96"/>
      <c r="L299" s="96"/>
      <c r="M299" s="96"/>
      <c r="N299" s="96"/>
      <c r="O299" s="96"/>
      <c r="P299" s="96"/>
      <c r="Q299" s="96"/>
      <c r="R299" s="96"/>
      <c r="S299" s="96"/>
      <c r="T299" s="96"/>
      <c r="U299" s="96"/>
      <c r="V299" s="96"/>
      <c r="W299" s="96"/>
      <c r="X299" s="96"/>
      <c r="Y299" s="96"/>
      <c r="Z299" s="96"/>
    </row>
    <row r="300" spans="1:26" ht="15.75" customHeight="1" x14ac:dyDescent="0.35">
      <c r="A300" s="68">
        <v>43937</v>
      </c>
      <c r="B300" s="96">
        <v>15.808781</v>
      </c>
      <c r="C300" s="96">
        <v>2276800</v>
      </c>
      <c r="D300" s="70">
        <f t="shared" si="8"/>
        <v>6.7485373636948509E-3</v>
      </c>
      <c r="E300" s="97">
        <f t="shared" si="9"/>
        <v>72.16359017305345</v>
      </c>
      <c r="F300" s="96"/>
      <c r="G300" s="96"/>
      <c r="H300" s="96"/>
      <c r="I300" s="96"/>
      <c r="J300" s="96"/>
      <c r="K300" s="96"/>
      <c r="L300" s="96"/>
      <c r="M300" s="96"/>
      <c r="N300" s="96"/>
      <c r="O300" s="96"/>
      <c r="P300" s="96"/>
      <c r="Q300" s="96"/>
      <c r="R300" s="96"/>
      <c r="S300" s="96"/>
      <c r="T300" s="96"/>
      <c r="U300" s="96"/>
      <c r="V300" s="96"/>
      <c r="W300" s="96"/>
      <c r="X300" s="96"/>
      <c r="Y300" s="96"/>
      <c r="Z300" s="96"/>
    </row>
    <row r="301" spans="1:26" ht="15.75" customHeight="1" x14ac:dyDescent="0.35">
      <c r="A301" s="68">
        <v>43936</v>
      </c>
      <c r="B301" s="96">
        <v>15.702809999999999</v>
      </c>
      <c r="C301" s="96">
        <v>3790300</v>
      </c>
      <c r="D301" s="70">
        <f t="shared" si="8"/>
        <v>-4.9008193114900789E-2</v>
      </c>
      <c r="E301" s="97">
        <f t="shared" si="9"/>
        <v>71.679855986702918</v>
      </c>
      <c r="F301" s="96"/>
      <c r="G301" s="96"/>
      <c r="H301" s="96"/>
      <c r="I301" s="96"/>
      <c r="J301" s="96"/>
      <c r="K301" s="96"/>
      <c r="L301" s="96"/>
      <c r="M301" s="96"/>
      <c r="N301" s="96"/>
      <c r="O301" s="96"/>
      <c r="P301" s="96"/>
      <c r="Q301" s="96"/>
      <c r="R301" s="96"/>
      <c r="S301" s="96"/>
      <c r="T301" s="96"/>
      <c r="U301" s="96"/>
      <c r="V301" s="96"/>
      <c r="W301" s="96"/>
      <c r="X301" s="96"/>
      <c r="Y301" s="96"/>
      <c r="Z301" s="96"/>
    </row>
    <row r="302" spans="1:26" ht="15.75" customHeight="1" x14ac:dyDescent="0.35">
      <c r="A302" s="68">
        <v>43935</v>
      </c>
      <c r="B302" s="96">
        <v>16.512035000000001</v>
      </c>
      <c r="C302" s="96">
        <v>4046800</v>
      </c>
      <c r="D302" s="70">
        <f t="shared" si="8"/>
        <v>3.4399602528786044E-2</v>
      </c>
      <c r="E302" s="97">
        <f t="shared" si="9"/>
        <v>75.373789203804805</v>
      </c>
      <c r="F302" s="96"/>
      <c r="G302" s="96"/>
      <c r="H302" s="96"/>
      <c r="I302" s="96"/>
      <c r="J302" s="96"/>
      <c r="K302" s="96"/>
      <c r="L302" s="96"/>
      <c r="M302" s="96"/>
      <c r="N302" s="96"/>
      <c r="O302" s="96"/>
      <c r="P302" s="96"/>
      <c r="Q302" s="96"/>
      <c r="R302" s="96"/>
      <c r="S302" s="96"/>
      <c r="T302" s="96"/>
      <c r="U302" s="96"/>
      <c r="V302" s="96"/>
      <c r="W302" s="96"/>
      <c r="X302" s="96"/>
      <c r="Y302" s="96"/>
      <c r="Z302" s="96"/>
    </row>
    <row r="303" spans="1:26" ht="15.75" customHeight="1" x14ac:dyDescent="0.35">
      <c r="A303" s="68">
        <v>43934</v>
      </c>
      <c r="B303" s="96">
        <v>15.962916999999999</v>
      </c>
      <c r="C303" s="96">
        <v>3576500</v>
      </c>
      <c r="D303" s="70">
        <f t="shared" si="8"/>
        <v>-3.6080773143731815E-3</v>
      </c>
      <c r="E303" s="97">
        <f t="shared" si="9"/>
        <v>72.867186935821778</v>
      </c>
      <c r="F303" s="96"/>
      <c r="G303" s="96"/>
      <c r="H303" s="96"/>
      <c r="I303" s="96"/>
      <c r="J303" s="96"/>
      <c r="K303" s="96"/>
      <c r="L303" s="96"/>
      <c r="M303" s="96"/>
      <c r="N303" s="96"/>
      <c r="O303" s="96"/>
      <c r="P303" s="96"/>
      <c r="Q303" s="96"/>
      <c r="R303" s="96"/>
      <c r="S303" s="96"/>
      <c r="T303" s="96"/>
      <c r="U303" s="96"/>
      <c r="V303" s="96"/>
      <c r="W303" s="96"/>
      <c r="X303" s="96"/>
      <c r="Y303" s="96"/>
      <c r="Z303" s="96"/>
    </row>
    <row r="304" spans="1:26" ht="15.75" customHeight="1" x14ac:dyDescent="0.35">
      <c r="A304" s="68">
        <v>43930</v>
      </c>
      <c r="B304" s="96">
        <v>16.020721000000002</v>
      </c>
      <c r="C304" s="96">
        <v>3184200</v>
      </c>
      <c r="D304" s="70">
        <f t="shared" si="8"/>
        <v>5.5203079578952208E-2</v>
      </c>
      <c r="E304" s="97">
        <f t="shared" si="9"/>
        <v>73.13104941619666</v>
      </c>
      <c r="F304" s="96"/>
      <c r="G304" s="96"/>
      <c r="H304" s="96"/>
      <c r="I304" s="96"/>
      <c r="J304" s="96"/>
      <c r="K304" s="96"/>
      <c r="L304" s="96"/>
      <c r="M304" s="96"/>
      <c r="N304" s="96"/>
      <c r="O304" s="96"/>
      <c r="P304" s="96"/>
      <c r="Q304" s="96"/>
      <c r="R304" s="96"/>
      <c r="S304" s="96"/>
      <c r="T304" s="96"/>
      <c r="U304" s="96"/>
      <c r="V304" s="96"/>
      <c r="W304" s="96"/>
      <c r="X304" s="96"/>
      <c r="Y304" s="96"/>
      <c r="Z304" s="96"/>
    </row>
    <row r="305" spans="1:26" ht="15.75" customHeight="1" x14ac:dyDescent="0.35">
      <c r="A305" s="68">
        <v>43929</v>
      </c>
      <c r="B305" s="96">
        <v>15.182594999999999</v>
      </c>
      <c r="C305" s="96">
        <v>2815600</v>
      </c>
      <c r="D305" s="70">
        <f t="shared" si="8"/>
        <v>8.317328976304994E-3</v>
      </c>
      <c r="E305" s="97">
        <f t="shared" si="9"/>
        <v>69.305189523686238</v>
      </c>
      <c r="F305" s="96"/>
      <c r="G305" s="96"/>
      <c r="H305" s="96"/>
      <c r="I305" s="96"/>
      <c r="J305" s="96"/>
      <c r="K305" s="96"/>
      <c r="L305" s="96"/>
      <c r="M305" s="96"/>
      <c r="N305" s="96"/>
      <c r="O305" s="96"/>
      <c r="P305" s="96"/>
      <c r="Q305" s="96"/>
      <c r="R305" s="96"/>
      <c r="S305" s="96"/>
      <c r="T305" s="96"/>
      <c r="U305" s="96"/>
      <c r="V305" s="96"/>
      <c r="W305" s="96"/>
      <c r="X305" s="96"/>
      <c r="Y305" s="96"/>
      <c r="Z305" s="96"/>
    </row>
    <row r="306" spans="1:26" ht="15.75" customHeight="1" x14ac:dyDescent="0.35">
      <c r="A306" s="68">
        <v>43928</v>
      </c>
      <c r="B306" s="96">
        <v>15.057358000000001</v>
      </c>
      <c r="C306" s="96">
        <v>3958100</v>
      </c>
      <c r="D306" s="70">
        <f t="shared" si="8"/>
        <v>-2.7985062944491657E-2</v>
      </c>
      <c r="E306" s="97">
        <f t="shared" si="9"/>
        <v>68.733510306768594</v>
      </c>
      <c r="F306" s="96"/>
      <c r="G306" s="96"/>
      <c r="H306" s="96"/>
      <c r="I306" s="96"/>
      <c r="J306" s="96"/>
      <c r="K306" s="96"/>
      <c r="L306" s="96"/>
      <c r="M306" s="96"/>
      <c r="N306" s="96"/>
      <c r="O306" s="96"/>
      <c r="P306" s="96"/>
      <c r="Q306" s="96"/>
      <c r="R306" s="96"/>
      <c r="S306" s="96"/>
      <c r="T306" s="96"/>
      <c r="U306" s="96"/>
      <c r="V306" s="96"/>
      <c r="W306" s="96"/>
      <c r="X306" s="96"/>
      <c r="Y306" s="96"/>
      <c r="Z306" s="96"/>
    </row>
    <row r="307" spans="1:26" ht="15.75" customHeight="1" x14ac:dyDescent="0.35">
      <c r="A307" s="68">
        <v>43927</v>
      </c>
      <c r="B307" s="96">
        <v>15.490871</v>
      </c>
      <c r="C307" s="96">
        <v>2002100</v>
      </c>
      <c r="D307" s="70">
        <f t="shared" si="8"/>
        <v>8.4288506999077306E-2</v>
      </c>
      <c r="E307" s="97">
        <f t="shared" si="9"/>
        <v>70.712401308338599</v>
      </c>
      <c r="F307" s="96"/>
      <c r="G307" s="96"/>
      <c r="H307" s="96"/>
      <c r="I307" s="96"/>
      <c r="J307" s="96"/>
      <c r="K307" s="96"/>
      <c r="L307" s="96"/>
      <c r="M307" s="96"/>
      <c r="N307" s="96"/>
      <c r="O307" s="96"/>
      <c r="P307" s="96"/>
      <c r="Q307" s="96"/>
      <c r="R307" s="96"/>
      <c r="S307" s="96"/>
      <c r="T307" s="96"/>
      <c r="U307" s="96"/>
      <c r="V307" s="96"/>
      <c r="W307" s="96"/>
      <c r="X307" s="96"/>
      <c r="Y307" s="96"/>
      <c r="Z307" s="96"/>
    </row>
    <row r="308" spans="1:26" ht="15.75" customHeight="1" x14ac:dyDescent="0.35">
      <c r="A308" s="68">
        <v>43924</v>
      </c>
      <c r="B308" s="96">
        <v>14.286669</v>
      </c>
      <c r="C308" s="96">
        <v>3316600</v>
      </c>
      <c r="D308" s="70">
        <f t="shared" si="8"/>
        <v>-4.3842640974905644E-2</v>
      </c>
      <c r="E308" s="97">
        <f t="shared" si="9"/>
        <v>65.215485409916624</v>
      </c>
      <c r="F308" s="96"/>
      <c r="G308" s="96"/>
      <c r="H308" s="96"/>
      <c r="I308" s="96"/>
      <c r="J308" s="96"/>
      <c r="K308" s="96"/>
      <c r="L308" s="96"/>
      <c r="M308" s="96"/>
      <c r="N308" s="96"/>
      <c r="O308" s="96"/>
      <c r="P308" s="96"/>
      <c r="Q308" s="96"/>
      <c r="R308" s="96"/>
      <c r="S308" s="96"/>
      <c r="T308" s="96"/>
      <c r="U308" s="96"/>
      <c r="V308" s="96"/>
      <c r="W308" s="96"/>
      <c r="X308" s="96"/>
      <c r="Y308" s="96"/>
      <c r="Z308" s="96"/>
    </row>
    <row r="309" spans="1:26" ht="15.75" customHeight="1" x14ac:dyDescent="0.35">
      <c r="A309" s="68">
        <v>43923</v>
      </c>
      <c r="B309" s="96">
        <v>14.941755000000001</v>
      </c>
      <c r="C309" s="96">
        <v>2460300</v>
      </c>
      <c r="D309" s="70">
        <f t="shared" si="8"/>
        <v>3.3311173463647092E-2</v>
      </c>
      <c r="E309" s="97">
        <f t="shared" si="9"/>
        <v>68.205808169913425</v>
      </c>
      <c r="F309" s="96"/>
      <c r="G309" s="96"/>
      <c r="H309" s="96"/>
      <c r="I309" s="96"/>
      <c r="J309" s="96"/>
      <c r="K309" s="96"/>
      <c r="L309" s="96"/>
      <c r="M309" s="96"/>
      <c r="N309" s="96"/>
      <c r="O309" s="96"/>
      <c r="P309" s="96"/>
      <c r="Q309" s="96"/>
      <c r="R309" s="96"/>
      <c r="S309" s="96"/>
      <c r="T309" s="96"/>
      <c r="U309" s="96"/>
      <c r="V309" s="96"/>
      <c r="W309" s="96"/>
      <c r="X309" s="96"/>
      <c r="Y309" s="96"/>
      <c r="Z309" s="96"/>
    </row>
    <row r="310" spans="1:26" ht="15.75" customHeight="1" x14ac:dyDescent="0.35">
      <c r="A310" s="68">
        <v>43922</v>
      </c>
      <c r="B310" s="96">
        <v>14.460073</v>
      </c>
      <c r="C310" s="96">
        <v>4536500</v>
      </c>
      <c r="D310" s="70">
        <f t="shared" si="8"/>
        <v>-3.410558628826954E-2</v>
      </c>
      <c r="E310" s="97">
        <f t="shared" si="9"/>
        <v>66.007036332809932</v>
      </c>
      <c r="F310" s="96"/>
      <c r="G310" s="96"/>
      <c r="H310" s="96"/>
      <c r="I310" s="96"/>
      <c r="J310" s="96"/>
      <c r="K310" s="96"/>
      <c r="L310" s="96"/>
      <c r="M310" s="96"/>
      <c r="N310" s="96"/>
      <c r="O310" s="96"/>
      <c r="P310" s="96"/>
      <c r="Q310" s="96"/>
      <c r="R310" s="96"/>
      <c r="S310" s="96"/>
      <c r="T310" s="96"/>
      <c r="U310" s="96"/>
      <c r="V310" s="96"/>
      <c r="W310" s="96"/>
      <c r="X310" s="96"/>
      <c r="Y310" s="96"/>
      <c r="Z310" s="96"/>
    </row>
    <row r="311" spans="1:26" ht="15.75" customHeight="1" x14ac:dyDescent="0.35">
      <c r="A311" s="68">
        <v>43921</v>
      </c>
      <c r="B311" s="96">
        <v>14.970656</v>
      </c>
      <c r="C311" s="96">
        <v>4801400</v>
      </c>
      <c r="D311" s="70">
        <f t="shared" si="8"/>
        <v>-1.3333322788259827E-2</v>
      </c>
      <c r="E311" s="97">
        <f t="shared" si="9"/>
        <v>68.337734845321947</v>
      </c>
      <c r="F311" s="96"/>
      <c r="G311" s="96"/>
      <c r="H311" s="96"/>
      <c r="I311" s="96"/>
      <c r="J311" s="96"/>
      <c r="K311" s="96"/>
      <c r="L311" s="96"/>
      <c r="M311" s="96"/>
      <c r="N311" s="96"/>
      <c r="O311" s="96"/>
      <c r="P311" s="96"/>
      <c r="Q311" s="96"/>
      <c r="R311" s="96"/>
      <c r="S311" s="96"/>
      <c r="T311" s="96"/>
      <c r="U311" s="96"/>
      <c r="V311" s="96"/>
      <c r="W311" s="96"/>
      <c r="X311" s="96"/>
      <c r="Y311" s="96"/>
      <c r="Z311" s="96"/>
    </row>
    <row r="312" spans="1:26" ht="15.75" customHeight="1" x14ac:dyDescent="0.35">
      <c r="A312" s="68">
        <v>43920</v>
      </c>
      <c r="B312" s="96">
        <v>15.172962</v>
      </c>
      <c r="C312" s="96">
        <v>3952700</v>
      </c>
      <c r="D312" s="70">
        <f t="shared" si="8"/>
        <v>8.6206870631814869E-2</v>
      </c>
      <c r="E312" s="97">
        <f t="shared" si="9"/>
        <v>69.261217008402696</v>
      </c>
      <c r="F312" s="96"/>
      <c r="G312" s="96"/>
      <c r="H312" s="96"/>
      <c r="I312" s="96"/>
      <c r="J312" s="96"/>
      <c r="K312" s="96"/>
      <c r="L312" s="96"/>
      <c r="M312" s="96"/>
      <c r="N312" s="96"/>
      <c r="O312" s="96"/>
      <c r="P312" s="96"/>
      <c r="Q312" s="96"/>
      <c r="R312" s="96"/>
      <c r="S312" s="96"/>
      <c r="T312" s="96"/>
      <c r="U312" s="96"/>
      <c r="V312" s="96"/>
      <c r="W312" s="96"/>
      <c r="X312" s="96"/>
      <c r="Y312" s="96"/>
      <c r="Z312" s="96"/>
    </row>
    <row r="313" spans="1:26" ht="15.75" customHeight="1" x14ac:dyDescent="0.35">
      <c r="A313" s="68">
        <v>43917</v>
      </c>
      <c r="B313" s="96">
        <v>13.968759</v>
      </c>
      <c r="C313" s="96">
        <v>4442600</v>
      </c>
      <c r="D313" s="70">
        <f t="shared" si="8"/>
        <v>-7.5255103645175736E-2</v>
      </c>
      <c r="E313" s="97">
        <f t="shared" si="9"/>
        <v>63.764296545201809</v>
      </c>
      <c r="F313" s="96"/>
      <c r="G313" s="96"/>
      <c r="H313" s="96"/>
      <c r="I313" s="96"/>
      <c r="J313" s="96"/>
      <c r="K313" s="96"/>
      <c r="L313" s="96"/>
      <c r="M313" s="96"/>
      <c r="N313" s="96"/>
      <c r="O313" s="96"/>
      <c r="P313" s="96"/>
      <c r="Q313" s="96"/>
      <c r="R313" s="96"/>
      <c r="S313" s="96"/>
      <c r="T313" s="96"/>
      <c r="U313" s="96"/>
      <c r="V313" s="96"/>
      <c r="W313" s="96"/>
      <c r="X313" s="96"/>
      <c r="Y313" s="96"/>
      <c r="Z313" s="96"/>
    </row>
    <row r="314" spans="1:26" ht="15.75" customHeight="1" x14ac:dyDescent="0.35">
      <c r="A314" s="68">
        <v>43916</v>
      </c>
      <c r="B314" s="96">
        <v>15.105527</v>
      </c>
      <c r="C314" s="96">
        <v>4376600</v>
      </c>
      <c r="D314" s="70">
        <f t="shared" si="8"/>
        <v>4.6030813379171143E-2</v>
      </c>
      <c r="E314" s="97">
        <f t="shared" si="9"/>
        <v>68.953391142302095</v>
      </c>
      <c r="F314" s="96"/>
      <c r="G314" s="96"/>
      <c r="H314" s="96"/>
      <c r="I314" s="96"/>
      <c r="J314" s="96"/>
      <c r="K314" s="96"/>
      <c r="L314" s="96"/>
      <c r="M314" s="96"/>
      <c r="N314" s="96"/>
      <c r="O314" s="96"/>
      <c r="P314" s="96"/>
      <c r="Q314" s="96"/>
      <c r="R314" s="96"/>
      <c r="S314" s="96"/>
      <c r="T314" s="96"/>
      <c r="U314" s="96"/>
      <c r="V314" s="96"/>
      <c r="W314" s="96"/>
      <c r="X314" s="96"/>
      <c r="Y314" s="96"/>
      <c r="Z314" s="96"/>
    </row>
    <row r="315" spans="1:26" ht="15.75" customHeight="1" x14ac:dyDescent="0.35">
      <c r="A315" s="68">
        <v>43915</v>
      </c>
      <c r="B315" s="96">
        <v>14.440804999999999</v>
      </c>
      <c r="C315" s="96">
        <v>4921000</v>
      </c>
      <c r="D315" s="70">
        <f t="shared" si="8"/>
        <v>4.1695581004340454E-2</v>
      </c>
      <c r="E315" s="97">
        <f t="shared" si="9"/>
        <v>65.91908217268498</v>
      </c>
      <c r="F315" s="96"/>
      <c r="G315" s="96"/>
      <c r="H315" s="96"/>
      <c r="I315" s="96"/>
      <c r="J315" s="96"/>
      <c r="K315" s="96"/>
      <c r="L315" s="96"/>
      <c r="M315" s="96"/>
      <c r="N315" s="96"/>
      <c r="O315" s="96"/>
      <c r="P315" s="96"/>
      <c r="Q315" s="96"/>
      <c r="R315" s="96"/>
      <c r="S315" s="96"/>
      <c r="T315" s="96"/>
      <c r="U315" s="96"/>
      <c r="V315" s="96"/>
      <c r="W315" s="96"/>
      <c r="X315" s="96"/>
      <c r="Y315" s="96"/>
      <c r="Z315" s="96"/>
    </row>
    <row r="316" spans="1:26" ht="15.75" customHeight="1" x14ac:dyDescent="0.35">
      <c r="A316" s="68">
        <v>43914</v>
      </c>
      <c r="B316" s="96">
        <v>13.862788</v>
      </c>
      <c r="C316" s="96">
        <v>5089100</v>
      </c>
      <c r="D316" s="70">
        <f t="shared" si="8"/>
        <v>0.12246496200742518</v>
      </c>
      <c r="E316" s="97">
        <f t="shared" si="9"/>
        <v>63.280562358851284</v>
      </c>
      <c r="F316" s="96"/>
      <c r="G316" s="96"/>
      <c r="H316" s="96"/>
      <c r="I316" s="96"/>
      <c r="J316" s="96"/>
      <c r="K316" s="96"/>
      <c r="L316" s="96"/>
      <c r="M316" s="96"/>
      <c r="N316" s="96"/>
      <c r="O316" s="96"/>
      <c r="P316" s="96"/>
      <c r="Q316" s="96"/>
      <c r="R316" s="96"/>
      <c r="S316" s="96"/>
      <c r="T316" s="96"/>
      <c r="U316" s="96"/>
      <c r="V316" s="96"/>
      <c r="W316" s="96"/>
      <c r="X316" s="96"/>
      <c r="Y316" s="96"/>
      <c r="Z316" s="96"/>
    </row>
    <row r="317" spans="1:26" ht="15.75" customHeight="1" x14ac:dyDescent="0.35">
      <c r="A317" s="68">
        <v>43913</v>
      </c>
      <c r="B317" s="96">
        <v>12.350308</v>
      </c>
      <c r="C317" s="96">
        <v>4788600</v>
      </c>
      <c r="D317" s="70">
        <f t="shared" si="8"/>
        <v>-4.1853584604002902E-2</v>
      </c>
      <c r="E317" s="97">
        <f t="shared" si="9"/>
        <v>56.376425546219124</v>
      </c>
      <c r="F317" s="96"/>
      <c r="G317" s="96"/>
      <c r="H317" s="96"/>
      <c r="I317" s="96"/>
      <c r="J317" s="96"/>
      <c r="K317" s="96"/>
      <c r="L317" s="96"/>
      <c r="M317" s="96"/>
      <c r="N317" s="96"/>
      <c r="O317" s="96"/>
      <c r="P317" s="96"/>
      <c r="Q317" s="96"/>
      <c r="R317" s="96"/>
      <c r="S317" s="96"/>
      <c r="T317" s="96"/>
      <c r="U317" s="96"/>
      <c r="V317" s="96"/>
      <c r="W317" s="96"/>
      <c r="X317" s="96"/>
      <c r="Y317" s="96"/>
      <c r="Z317" s="96"/>
    </row>
    <row r="318" spans="1:26" ht="15.75" customHeight="1" x14ac:dyDescent="0.35">
      <c r="A318" s="68">
        <v>43910</v>
      </c>
      <c r="B318" s="96">
        <v>12.889792</v>
      </c>
      <c r="C318" s="96">
        <v>5121100</v>
      </c>
      <c r="D318" s="70">
        <f t="shared" si="8"/>
        <v>-4.0860236496876423E-2</v>
      </c>
      <c r="E318" s="97">
        <f t="shared" si="9"/>
        <v>58.839050734139654</v>
      </c>
      <c r="F318" s="96"/>
      <c r="G318" s="96"/>
      <c r="H318" s="96"/>
      <c r="I318" s="96"/>
      <c r="J318" s="96"/>
      <c r="K318" s="96"/>
      <c r="L318" s="96"/>
      <c r="M318" s="96"/>
      <c r="N318" s="96"/>
      <c r="O318" s="96"/>
      <c r="P318" s="96"/>
      <c r="Q318" s="96"/>
      <c r="R318" s="96"/>
      <c r="S318" s="96"/>
      <c r="T318" s="96"/>
      <c r="U318" s="96"/>
      <c r="V318" s="96"/>
      <c r="W318" s="96"/>
      <c r="X318" s="96"/>
      <c r="Y318" s="96"/>
      <c r="Z318" s="96"/>
    </row>
    <row r="319" spans="1:26" ht="15.75" customHeight="1" x14ac:dyDescent="0.35">
      <c r="A319" s="68">
        <v>43909</v>
      </c>
      <c r="B319" s="96">
        <v>13.438909000000001</v>
      </c>
      <c r="C319" s="96">
        <v>3050900</v>
      </c>
      <c r="D319" s="70">
        <f t="shared" si="8"/>
        <v>1.6763816853865299E-2</v>
      </c>
      <c r="E319" s="97">
        <f t="shared" si="9"/>
        <v>61.345648437343755</v>
      </c>
      <c r="F319" s="96"/>
      <c r="G319" s="96"/>
      <c r="H319" s="96"/>
      <c r="I319" s="96"/>
      <c r="J319" s="96"/>
      <c r="K319" s="96"/>
      <c r="L319" s="96"/>
      <c r="M319" s="96"/>
      <c r="N319" s="96"/>
      <c r="O319" s="96"/>
      <c r="P319" s="96"/>
      <c r="Q319" s="96"/>
      <c r="R319" s="96"/>
      <c r="S319" s="96"/>
      <c r="T319" s="96"/>
      <c r="U319" s="96"/>
      <c r="V319" s="96"/>
      <c r="W319" s="96"/>
      <c r="X319" s="96"/>
      <c r="Y319" s="96"/>
      <c r="Z319" s="96"/>
    </row>
    <row r="320" spans="1:26" ht="15.75" customHeight="1" x14ac:dyDescent="0.35">
      <c r="A320" s="68">
        <v>43908</v>
      </c>
      <c r="B320" s="96">
        <v>13.217336</v>
      </c>
      <c r="C320" s="96">
        <v>4347300</v>
      </c>
      <c r="D320" s="70">
        <f t="shared" si="8"/>
        <v>-0.11825190829866172</v>
      </c>
      <c r="E320" s="97">
        <f t="shared" si="9"/>
        <v>60.334216678916967</v>
      </c>
      <c r="F320" s="96"/>
      <c r="G320" s="96"/>
      <c r="H320" s="96"/>
      <c r="I320" s="96"/>
      <c r="J320" s="96"/>
      <c r="K320" s="96"/>
      <c r="L320" s="96"/>
      <c r="M320" s="96"/>
      <c r="N320" s="96"/>
      <c r="O320" s="96"/>
      <c r="P320" s="96"/>
      <c r="Q320" s="96"/>
      <c r="R320" s="96"/>
      <c r="S320" s="96"/>
      <c r="T320" s="96"/>
      <c r="U320" s="96"/>
      <c r="V320" s="96"/>
      <c r="W320" s="96"/>
      <c r="X320" s="96"/>
      <c r="Y320" s="96"/>
      <c r="Z320" s="96"/>
    </row>
    <row r="321" spans="1:26" ht="15.75" customHeight="1" x14ac:dyDescent="0.35">
      <c r="A321" s="68">
        <v>43907</v>
      </c>
      <c r="B321" s="96">
        <v>14.989922999999999</v>
      </c>
      <c r="C321" s="96">
        <v>5089300</v>
      </c>
      <c r="D321" s="70">
        <f t="shared" si="8"/>
        <v>7.4585737543092945E-2</v>
      </c>
      <c r="E321" s="97">
        <f t="shared" si="9"/>
        <v>68.425684440668007</v>
      </c>
      <c r="F321" s="96"/>
      <c r="G321" s="96"/>
      <c r="H321" s="96"/>
      <c r="I321" s="96"/>
      <c r="J321" s="96"/>
      <c r="K321" s="96"/>
      <c r="L321" s="96"/>
      <c r="M321" s="96"/>
      <c r="N321" s="96"/>
      <c r="O321" s="96"/>
      <c r="P321" s="96"/>
      <c r="Q321" s="96"/>
      <c r="R321" s="96"/>
      <c r="S321" s="96"/>
      <c r="T321" s="96"/>
      <c r="U321" s="96"/>
      <c r="V321" s="96"/>
      <c r="W321" s="96"/>
      <c r="X321" s="96"/>
      <c r="Y321" s="96"/>
      <c r="Z321" s="96"/>
    </row>
    <row r="322" spans="1:26" ht="15.75" customHeight="1" x14ac:dyDescent="0.35">
      <c r="A322" s="68">
        <v>43906</v>
      </c>
      <c r="B322" s="96">
        <v>13.949490000000001</v>
      </c>
      <c r="C322" s="96">
        <v>4296500</v>
      </c>
      <c r="D322" s="70">
        <f t="shared" ref="D322:D385" si="10">B322/B323-1</f>
        <v>-0.16106605159433951</v>
      </c>
      <c r="E322" s="97">
        <f t="shared" ref="E322:E371" si="11">E323*(1+D322)</f>
        <v>63.676337820297945</v>
      </c>
      <c r="F322" s="96"/>
      <c r="G322" s="96"/>
      <c r="H322" s="96"/>
      <c r="I322" s="96"/>
      <c r="J322" s="96"/>
      <c r="K322" s="96"/>
      <c r="L322" s="96"/>
      <c r="M322" s="96"/>
      <c r="N322" s="96"/>
      <c r="O322" s="96"/>
      <c r="P322" s="96"/>
      <c r="Q322" s="96"/>
      <c r="R322" s="96"/>
      <c r="S322" s="96"/>
      <c r="T322" s="96"/>
      <c r="U322" s="96"/>
      <c r="V322" s="96"/>
      <c r="W322" s="96"/>
      <c r="X322" s="96"/>
      <c r="Y322" s="96"/>
      <c r="Z322" s="96"/>
    </row>
    <row r="323" spans="1:26" ht="15.75" customHeight="1" x14ac:dyDescent="0.35">
      <c r="A323" s="68">
        <v>43903</v>
      </c>
      <c r="B323" s="96">
        <v>16.627638000000001</v>
      </c>
      <c r="C323" s="96">
        <v>5195900</v>
      </c>
      <c r="D323" s="70">
        <f t="shared" si="10"/>
        <v>0.14153424224175093</v>
      </c>
      <c r="E323" s="97">
        <f t="shared" si="11"/>
        <v>75.901491340660002</v>
      </c>
      <c r="F323" s="96"/>
      <c r="G323" s="96"/>
      <c r="H323" s="96"/>
      <c r="I323" s="96"/>
      <c r="J323" s="96"/>
      <c r="K323" s="96"/>
      <c r="L323" s="96"/>
      <c r="M323" s="96"/>
      <c r="N323" s="96"/>
      <c r="O323" s="96"/>
      <c r="P323" s="96"/>
      <c r="Q323" s="96"/>
      <c r="R323" s="96"/>
      <c r="S323" s="96"/>
      <c r="T323" s="96"/>
      <c r="U323" s="96"/>
      <c r="V323" s="96"/>
      <c r="W323" s="96"/>
      <c r="X323" s="96"/>
      <c r="Y323" s="96"/>
      <c r="Z323" s="96"/>
    </row>
    <row r="324" spans="1:26" ht="15.75" customHeight="1" x14ac:dyDescent="0.35">
      <c r="A324" s="68">
        <v>43902</v>
      </c>
      <c r="B324" s="96">
        <v>14.566044</v>
      </c>
      <c r="C324" s="96">
        <v>6881900</v>
      </c>
      <c r="D324" s="70">
        <f t="shared" si="10"/>
        <v>-0.13402053029816152</v>
      </c>
      <c r="E324" s="97">
        <f t="shared" si="11"/>
        <v>66.490770519160478</v>
      </c>
      <c r="F324" s="96"/>
      <c r="G324" s="96"/>
      <c r="H324" s="96"/>
      <c r="I324" s="96"/>
      <c r="J324" s="96"/>
      <c r="K324" s="96"/>
      <c r="L324" s="96"/>
      <c r="M324" s="96"/>
      <c r="N324" s="96"/>
      <c r="O324" s="96"/>
      <c r="P324" s="96"/>
      <c r="Q324" s="96"/>
      <c r="R324" s="96"/>
      <c r="S324" s="96"/>
      <c r="T324" s="96"/>
      <c r="U324" s="96"/>
      <c r="V324" s="96"/>
      <c r="W324" s="96"/>
      <c r="X324" s="96"/>
      <c r="Y324" s="96"/>
      <c r="Z324" s="96"/>
    </row>
    <row r="325" spans="1:26" ht="15.75" customHeight="1" x14ac:dyDescent="0.35">
      <c r="A325" s="68">
        <v>43901</v>
      </c>
      <c r="B325" s="96">
        <v>16.820311</v>
      </c>
      <c r="C325" s="96">
        <v>6995500</v>
      </c>
      <c r="D325" s="70">
        <f t="shared" si="10"/>
        <v>-7.8141618286438286E-2</v>
      </c>
      <c r="E325" s="97">
        <f t="shared" si="11"/>
        <v>76.78100098845718</v>
      </c>
      <c r="F325" s="96"/>
      <c r="G325" s="96"/>
      <c r="H325" s="96"/>
      <c r="I325" s="96"/>
      <c r="J325" s="96"/>
      <c r="K325" s="96"/>
      <c r="L325" s="96"/>
      <c r="M325" s="96"/>
      <c r="N325" s="96"/>
      <c r="O325" s="96"/>
      <c r="P325" s="96"/>
      <c r="Q325" s="96"/>
      <c r="R325" s="96"/>
      <c r="S325" s="96"/>
      <c r="T325" s="96"/>
      <c r="U325" s="96"/>
      <c r="V325" s="96"/>
      <c r="W325" s="96"/>
      <c r="X325" s="96"/>
      <c r="Y325" s="96"/>
      <c r="Z325" s="96"/>
    </row>
    <row r="326" spans="1:26" ht="15.75" customHeight="1" x14ac:dyDescent="0.35">
      <c r="A326" s="68">
        <v>43900</v>
      </c>
      <c r="B326" s="96">
        <v>18.246089999999999</v>
      </c>
      <c r="C326" s="96">
        <v>9894500</v>
      </c>
      <c r="D326" s="70">
        <f t="shared" si="10"/>
        <v>8.6009297993624445E-2</v>
      </c>
      <c r="E326" s="97">
        <f t="shared" si="11"/>
        <v>83.289366904421598</v>
      </c>
      <c r="F326" s="96"/>
      <c r="G326" s="96"/>
      <c r="H326" s="96"/>
      <c r="I326" s="96"/>
      <c r="J326" s="96"/>
      <c r="K326" s="96"/>
      <c r="L326" s="96"/>
      <c r="M326" s="96"/>
      <c r="N326" s="96"/>
      <c r="O326" s="96"/>
      <c r="P326" s="96"/>
      <c r="Q326" s="96"/>
      <c r="R326" s="96"/>
      <c r="S326" s="96"/>
      <c r="T326" s="96"/>
      <c r="U326" s="96"/>
      <c r="V326" s="96"/>
      <c r="W326" s="96"/>
      <c r="X326" s="96"/>
      <c r="Y326" s="96"/>
      <c r="Z326" s="96"/>
    </row>
    <row r="327" spans="1:26" ht="15.75" customHeight="1" x14ac:dyDescent="0.35">
      <c r="A327" s="68">
        <v>43899</v>
      </c>
      <c r="B327" s="96">
        <v>16.801044000000001</v>
      </c>
      <c r="C327" s="96">
        <v>8873000</v>
      </c>
      <c r="D327" s="70">
        <f t="shared" si="10"/>
        <v>-0.11830133674529519</v>
      </c>
      <c r="E327" s="97">
        <f t="shared" si="11"/>
        <v>76.693051393111148</v>
      </c>
      <c r="F327" s="96"/>
      <c r="G327" s="96"/>
      <c r="H327" s="96"/>
      <c r="I327" s="96"/>
      <c r="J327" s="96"/>
      <c r="K327" s="96"/>
      <c r="L327" s="96"/>
      <c r="M327" s="96"/>
      <c r="N327" s="96"/>
      <c r="O327" s="96"/>
      <c r="P327" s="96"/>
      <c r="Q327" s="96"/>
      <c r="R327" s="96"/>
      <c r="S327" s="96"/>
      <c r="T327" s="96"/>
      <c r="U327" s="96"/>
      <c r="V327" s="96"/>
      <c r="W327" s="96"/>
      <c r="X327" s="96"/>
      <c r="Y327" s="96"/>
      <c r="Z327" s="96"/>
    </row>
    <row r="328" spans="1:26" ht="15.75" customHeight="1" x14ac:dyDescent="0.35">
      <c r="A328" s="68">
        <v>43896</v>
      </c>
      <c r="B328" s="96">
        <v>19.055313000000002</v>
      </c>
      <c r="C328" s="96">
        <v>4750800</v>
      </c>
      <c r="D328" s="70">
        <f t="shared" si="10"/>
        <v>-1.8849216309995365E-2</v>
      </c>
      <c r="E328" s="97">
        <f t="shared" si="11"/>
        <v>86.983290991965688</v>
      </c>
      <c r="F328" s="96"/>
      <c r="G328" s="96"/>
      <c r="H328" s="96"/>
      <c r="I328" s="96"/>
      <c r="J328" s="96"/>
      <c r="K328" s="96"/>
      <c r="L328" s="96"/>
      <c r="M328" s="96"/>
      <c r="N328" s="96"/>
      <c r="O328" s="96"/>
      <c r="P328" s="96"/>
      <c r="Q328" s="96"/>
      <c r="R328" s="96"/>
      <c r="S328" s="96"/>
      <c r="T328" s="96"/>
      <c r="U328" s="96"/>
      <c r="V328" s="96"/>
      <c r="W328" s="96"/>
      <c r="X328" s="96"/>
      <c r="Y328" s="96"/>
      <c r="Z328" s="96"/>
    </row>
    <row r="329" spans="1:26" ht="15.75" customHeight="1" x14ac:dyDescent="0.35">
      <c r="A329" s="68">
        <v>43895</v>
      </c>
      <c r="B329" s="96">
        <v>19.421391</v>
      </c>
      <c r="C329" s="96">
        <v>4548400</v>
      </c>
      <c r="D329" s="70">
        <f t="shared" si="10"/>
        <v>-2.9369417680853882E-2</v>
      </c>
      <c r="E329" s="97">
        <f t="shared" si="11"/>
        <v>88.654356127435079</v>
      </c>
      <c r="F329" s="96"/>
      <c r="G329" s="96"/>
      <c r="H329" s="96"/>
      <c r="I329" s="96"/>
      <c r="J329" s="96"/>
      <c r="K329" s="96"/>
      <c r="L329" s="96"/>
      <c r="M329" s="96"/>
      <c r="N329" s="96"/>
      <c r="O329" s="96"/>
      <c r="P329" s="96"/>
      <c r="Q329" s="96"/>
      <c r="R329" s="96"/>
      <c r="S329" s="96"/>
      <c r="T329" s="96"/>
      <c r="U329" s="96"/>
      <c r="V329" s="96"/>
      <c r="W329" s="96"/>
      <c r="X329" s="96"/>
      <c r="Y329" s="96"/>
      <c r="Z329" s="96"/>
    </row>
    <row r="330" spans="1:26" ht="15.75" customHeight="1" x14ac:dyDescent="0.35">
      <c r="A330" s="68">
        <v>43894</v>
      </c>
      <c r="B330" s="96">
        <v>20.009045</v>
      </c>
      <c r="C330" s="96">
        <v>6718800</v>
      </c>
      <c r="D330" s="70">
        <f t="shared" si="10"/>
        <v>2.7200921516615351E-2</v>
      </c>
      <c r="E330" s="97">
        <f t="shared" si="11"/>
        <v>91.336866715668009</v>
      </c>
      <c r="F330" s="96"/>
      <c r="G330" s="96"/>
      <c r="H330" s="96"/>
      <c r="I330" s="96"/>
      <c r="J330" s="96"/>
      <c r="K330" s="96"/>
      <c r="L330" s="96"/>
      <c r="M330" s="96"/>
      <c r="N330" s="96"/>
      <c r="O330" s="96"/>
      <c r="P330" s="96"/>
      <c r="Q330" s="96"/>
      <c r="R330" s="96"/>
      <c r="S330" s="96"/>
      <c r="T330" s="96"/>
      <c r="U330" s="96"/>
      <c r="V330" s="96"/>
      <c r="W330" s="96"/>
      <c r="X330" s="96"/>
      <c r="Y330" s="96"/>
      <c r="Z330" s="96"/>
    </row>
    <row r="331" spans="1:26" ht="15.75" customHeight="1" x14ac:dyDescent="0.35">
      <c r="A331" s="68">
        <v>43893</v>
      </c>
      <c r="B331" s="96">
        <v>19.479192999999999</v>
      </c>
      <c r="C331" s="96">
        <v>12817200</v>
      </c>
      <c r="D331" s="70">
        <f t="shared" si="10"/>
        <v>-9.7942925086158539E-3</v>
      </c>
      <c r="E331" s="97">
        <f t="shared" si="11"/>
        <v>88.918209478252109</v>
      </c>
      <c r="F331" s="96"/>
      <c r="G331" s="96"/>
      <c r="H331" s="96"/>
      <c r="I331" s="96"/>
      <c r="J331" s="96"/>
      <c r="K331" s="96"/>
      <c r="L331" s="96"/>
      <c r="M331" s="96"/>
      <c r="N331" s="96"/>
      <c r="O331" s="96"/>
      <c r="P331" s="96"/>
      <c r="Q331" s="96"/>
      <c r="R331" s="96"/>
      <c r="S331" s="96"/>
      <c r="T331" s="96"/>
      <c r="U331" s="96"/>
      <c r="V331" s="96"/>
      <c r="W331" s="96"/>
      <c r="X331" s="96"/>
      <c r="Y331" s="96"/>
      <c r="Z331" s="96"/>
    </row>
    <row r="332" spans="1:26" ht="15.75" customHeight="1" x14ac:dyDescent="0.35">
      <c r="A332" s="68">
        <v>43892</v>
      </c>
      <c r="B332" s="96">
        <v>19.671865</v>
      </c>
      <c r="C332" s="96">
        <v>7727500</v>
      </c>
      <c r="D332" s="70">
        <f t="shared" si="10"/>
        <v>1.491044303167266E-2</v>
      </c>
      <c r="E332" s="97">
        <f t="shared" si="11"/>
        <v>89.797714561270382</v>
      </c>
      <c r="F332" s="96"/>
      <c r="G332" s="96"/>
      <c r="H332" s="96"/>
      <c r="I332" s="96"/>
      <c r="J332" s="96"/>
      <c r="K332" s="96"/>
      <c r="L332" s="96"/>
      <c r="M332" s="96"/>
      <c r="N332" s="96"/>
      <c r="O332" s="96"/>
      <c r="P332" s="96"/>
      <c r="Q332" s="96"/>
      <c r="R332" s="96"/>
      <c r="S332" s="96"/>
      <c r="T332" s="96"/>
      <c r="U332" s="96"/>
      <c r="V332" s="96"/>
      <c r="W332" s="96"/>
      <c r="X332" s="96"/>
      <c r="Y332" s="96"/>
      <c r="Z332" s="96"/>
    </row>
    <row r="333" spans="1:26" ht="15.75" customHeight="1" x14ac:dyDescent="0.35">
      <c r="A333" s="68">
        <v>43889</v>
      </c>
      <c r="B333" s="96">
        <v>19.382857999999999</v>
      </c>
      <c r="C333" s="96">
        <v>10559800</v>
      </c>
      <c r="D333" s="70">
        <f t="shared" si="10"/>
        <v>-2.7549504128391966E-2</v>
      </c>
      <c r="E333" s="97">
        <f t="shared" si="11"/>
        <v>88.478461501521892</v>
      </c>
      <c r="F333" s="96"/>
      <c r="G333" s="96"/>
      <c r="H333" s="96"/>
      <c r="I333" s="96"/>
      <c r="J333" s="96"/>
      <c r="K333" s="96"/>
      <c r="L333" s="96"/>
      <c r="M333" s="96"/>
      <c r="N333" s="96"/>
      <c r="O333" s="96"/>
      <c r="P333" s="96"/>
      <c r="Q333" s="96"/>
      <c r="R333" s="96"/>
      <c r="S333" s="96"/>
      <c r="T333" s="96"/>
      <c r="U333" s="96"/>
      <c r="V333" s="96"/>
      <c r="W333" s="96"/>
      <c r="X333" s="96"/>
      <c r="Y333" s="96"/>
      <c r="Z333" s="96"/>
    </row>
    <row r="334" spans="1:26" ht="15.75" customHeight="1" x14ac:dyDescent="0.35">
      <c r="A334" s="68">
        <v>43888</v>
      </c>
      <c r="B334" s="96">
        <v>19.931974</v>
      </c>
      <c r="C334" s="96">
        <v>5936300</v>
      </c>
      <c r="D334" s="70">
        <f t="shared" si="10"/>
        <v>-2.359606726007335E-2</v>
      </c>
      <c r="E334" s="97">
        <f t="shared" si="11"/>
        <v>90.98505463994708</v>
      </c>
      <c r="F334" s="96"/>
      <c r="G334" s="96"/>
      <c r="H334" s="96"/>
      <c r="I334" s="96"/>
      <c r="J334" s="96"/>
      <c r="K334" s="96"/>
      <c r="L334" s="96"/>
      <c r="M334" s="96"/>
      <c r="N334" s="96"/>
      <c r="O334" s="96"/>
      <c r="P334" s="96"/>
      <c r="Q334" s="96"/>
      <c r="R334" s="96"/>
      <c r="S334" s="96"/>
      <c r="T334" s="96"/>
      <c r="U334" s="96"/>
      <c r="V334" s="96"/>
      <c r="W334" s="96"/>
      <c r="X334" s="96"/>
      <c r="Y334" s="96"/>
      <c r="Z334" s="96"/>
    </row>
    <row r="335" spans="1:26" ht="15.75" customHeight="1" x14ac:dyDescent="0.35">
      <c r="A335" s="68">
        <v>43887</v>
      </c>
      <c r="B335" s="96">
        <v>20.413656</v>
      </c>
      <c r="C335" s="96">
        <v>6730200</v>
      </c>
      <c r="D335" s="70">
        <f t="shared" si="10"/>
        <v>-1.2581406934132566E-2</v>
      </c>
      <c r="E335" s="97">
        <f t="shared" si="11"/>
        <v>93.183826477050573</v>
      </c>
      <c r="F335" s="96"/>
      <c r="G335" s="96"/>
      <c r="H335" s="96"/>
      <c r="I335" s="96"/>
      <c r="J335" s="96"/>
      <c r="K335" s="96"/>
      <c r="L335" s="96"/>
      <c r="M335" s="96"/>
      <c r="N335" s="96"/>
      <c r="O335" s="96"/>
      <c r="P335" s="96"/>
      <c r="Q335" s="96"/>
      <c r="R335" s="96"/>
      <c r="S335" s="96"/>
      <c r="T335" s="96"/>
      <c r="U335" s="96"/>
      <c r="V335" s="96"/>
      <c r="W335" s="96"/>
      <c r="X335" s="96"/>
      <c r="Y335" s="96"/>
      <c r="Z335" s="96"/>
    </row>
    <row r="336" spans="1:26" ht="15.75" customHeight="1" x14ac:dyDescent="0.35">
      <c r="A336" s="68">
        <v>43886</v>
      </c>
      <c r="B336" s="96">
        <v>20.673760999999999</v>
      </c>
      <c r="C336" s="96">
        <v>7013000</v>
      </c>
      <c r="D336" s="70">
        <f t="shared" si="10"/>
        <v>-1.4239901707033598E-2</v>
      </c>
      <c r="E336" s="97">
        <f t="shared" si="11"/>
        <v>94.371148296611622</v>
      </c>
      <c r="F336" s="96"/>
      <c r="G336" s="96"/>
      <c r="H336" s="96"/>
      <c r="I336" s="96"/>
      <c r="J336" s="96"/>
      <c r="K336" s="96"/>
      <c r="L336" s="96"/>
      <c r="M336" s="96"/>
      <c r="N336" s="96"/>
      <c r="O336" s="96"/>
      <c r="P336" s="96"/>
      <c r="Q336" s="96"/>
      <c r="R336" s="96"/>
      <c r="S336" s="96"/>
      <c r="T336" s="96"/>
      <c r="U336" s="96"/>
      <c r="V336" s="96"/>
      <c r="W336" s="96"/>
      <c r="X336" s="96"/>
      <c r="Y336" s="96"/>
      <c r="Z336" s="96"/>
    </row>
    <row r="337" spans="1:26" ht="15.75" customHeight="1" x14ac:dyDescent="0.35">
      <c r="A337" s="68">
        <v>43885</v>
      </c>
      <c r="B337" s="96">
        <v>20.972405999999999</v>
      </c>
      <c r="C337" s="96">
        <v>3616100</v>
      </c>
      <c r="D337" s="70">
        <f t="shared" si="10"/>
        <v>-4.2656033044617181E-2</v>
      </c>
      <c r="E337" s="97">
        <f t="shared" si="11"/>
        <v>95.734396695538251</v>
      </c>
      <c r="F337" s="96"/>
      <c r="G337" s="96"/>
      <c r="H337" s="96"/>
      <c r="I337" s="96"/>
      <c r="J337" s="96"/>
      <c r="K337" s="96"/>
      <c r="L337" s="96"/>
      <c r="M337" s="96"/>
      <c r="N337" s="96"/>
      <c r="O337" s="96"/>
      <c r="P337" s="96"/>
      <c r="Q337" s="96"/>
      <c r="R337" s="96"/>
      <c r="S337" s="96"/>
      <c r="T337" s="96"/>
      <c r="U337" s="96"/>
      <c r="V337" s="96"/>
      <c r="W337" s="96"/>
      <c r="X337" s="96"/>
      <c r="Y337" s="96"/>
      <c r="Z337" s="96"/>
    </row>
    <row r="338" spans="1:26" ht="15.75" customHeight="1" x14ac:dyDescent="0.35">
      <c r="A338" s="68">
        <v>43882</v>
      </c>
      <c r="B338" s="96">
        <v>21.906866000000001</v>
      </c>
      <c r="C338" s="96">
        <v>2227900</v>
      </c>
      <c r="D338" s="70">
        <f t="shared" si="10"/>
        <v>-7.8533909298486027E-3</v>
      </c>
      <c r="E338" s="97">
        <f t="shared" si="11"/>
        <v>99.999999999999972</v>
      </c>
      <c r="F338" s="96"/>
      <c r="G338" s="96"/>
      <c r="H338" s="96"/>
      <c r="I338" s="96"/>
      <c r="J338" s="96"/>
      <c r="K338" s="96"/>
      <c r="L338" s="96"/>
      <c r="M338" s="96"/>
      <c r="N338" s="96"/>
      <c r="O338" s="96"/>
      <c r="P338" s="96"/>
      <c r="Q338" s="96"/>
      <c r="R338" s="96"/>
      <c r="S338" s="96"/>
      <c r="T338" s="96"/>
      <c r="U338" s="96"/>
      <c r="V338" s="96"/>
      <c r="W338" s="96"/>
      <c r="X338" s="96"/>
      <c r="Y338" s="96"/>
      <c r="Z338" s="96"/>
    </row>
    <row r="339" spans="1:26" ht="15.75" customHeight="1" x14ac:dyDescent="0.35">
      <c r="A339" s="68">
        <v>43881</v>
      </c>
      <c r="B339" s="96">
        <v>22.080271</v>
      </c>
      <c r="C339" s="96">
        <v>1917000</v>
      </c>
      <c r="D339" s="70">
        <f t="shared" si="10"/>
        <v>-7.7922403565038323E-3</v>
      </c>
      <c r="E339" s="97">
        <f t="shared" si="11"/>
        <v>100.79155548767218</v>
      </c>
      <c r="F339" s="96"/>
      <c r="G339" s="96"/>
      <c r="H339" s="96"/>
      <c r="I339" s="96"/>
      <c r="J339" s="96"/>
      <c r="K339" s="96"/>
      <c r="L339" s="96"/>
      <c r="M339" s="96"/>
      <c r="N339" s="96"/>
      <c r="O339" s="96"/>
      <c r="P339" s="96"/>
      <c r="Q339" s="96"/>
      <c r="R339" s="96"/>
      <c r="S339" s="96"/>
      <c r="T339" s="96"/>
      <c r="U339" s="96"/>
      <c r="V339" s="96"/>
      <c r="W339" s="96"/>
      <c r="X339" s="96"/>
      <c r="Y339" s="96"/>
      <c r="Z339" s="96"/>
    </row>
    <row r="340" spans="1:26" ht="15.75" customHeight="1" x14ac:dyDescent="0.35">
      <c r="A340" s="68">
        <v>43880</v>
      </c>
      <c r="B340" s="96">
        <v>22.253677</v>
      </c>
      <c r="C340" s="96">
        <v>1353700</v>
      </c>
      <c r="D340" s="70">
        <f t="shared" si="10"/>
        <v>5.2219540517370877E-3</v>
      </c>
      <c r="E340" s="97">
        <f t="shared" si="11"/>
        <v>101.58311554012333</v>
      </c>
      <c r="F340" s="96"/>
      <c r="G340" s="96"/>
      <c r="H340" s="96"/>
      <c r="I340" s="96"/>
      <c r="J340" s="96"/>
      <c r="K340" s="96"/>
      <c r="L340" s="96"/>
      <c r="M340" s="96"/>
      <c r="N340" s="96"/>
      <c r="O340" s="96"/>
      <c r="P340" s="96"/>
      <c r="Q340" s="96"/>
      <c r="R340" s="96"/>
      <c r="S340" s="96"/>
      <c r="T340" s="96"/>
      <c r="U340" s="96"/>
      <c r="V340" s="96"/>
      <c r="W340" s="96"/>
      <c r="X340" s="96"/>
      <c r="Y340" s="96"/>
      <c r="Z340" s="96"/>
    </row>
    <row r="341" spans="1:26" ht="15.75" customHeight="1" x14ac:dyDescent="0.35">
      <c r="A341" s="68">
        <v>43879</v>
      </c>
      <c r="B341" s="96">
        <v>22.138072999999999</v>
      </c>
      <c r="C341" s="96">
        <v>1348800</v>
      </c>
      <c r="D341" s="70">
        <f t="shared" si="10"/>
        <v>-3.0369040403442904E-3</v>
      </c>
      <c r="E341" s="97">
        <f t="shared" si="11"/>
        <v>101.05540883848923</v>
      </c>
      <c r="F341" s="96"/>
      <c r="G341" s="96"/>
      <c r="H341" s="96"/>
      <c r="I341" s="96"/>
      <c r="J341" s="96"/>
      <c r="K341" s="96"/>
      <c r="L341" s="96"/>
      <c r="M341" s="96"/>
      <c r="N341" s="96"/>
      <c r="O341" s="96"/>
      <c r="P341" s="96"/>
      <c r="Q341" s="96"/>
      <c r="R341" s="96"/>
      <c r="S341" s="96"/>
      <c r="T341" s="96"/>
      <c r="U341" s="96"/>
      <c r="V341" s="96"/>
      <c r="W341" s="96"/>
      <c r="X341" s="96"/>
      <c r="Y341" s="96"/>
      <c r="Z341" s="96"/>
    </row>
    <row r="342" spans="1:26" ht="15.75" customHeight="1" x14ac:dyDescent="0.35">
      <c r="A342" s="68">
        <v>43875</v>
      </c>
      <c r="B342" s="96">
        <v>22.205508999999999</v>
      </c>
      <c r="C342" s="96">
        <v>1194800</v>
      </c>
      <c r="D342" s="70">
        <f t="shared" si="10"/>
        <v>2.6098412806345728E-3</v>
      </c>
      <c r="E342" s="97">
        <f t="shared" si="11"/>
        <v>101.36323926936876</v>
      </c>
      <c r="F342" s="96"/>
      <c r="G342" s="96"/>
      <c r="H342" s="96"/>
      <c r="I342" s="96"/>
      <c r="J342" s="96"/>
      <c r="K342" s="96"/>
      <c r="L342" s="96"/>
      <c r="M342" s="96"/>
      <c r="N342" s="96"/>
      <c r="O342" s="96"/>
      <c r="P342" s="96"/>
      <c r="Q342" s="96"/>
      <c r="R342" s="96"/>
      <c r="S342" s="96"/>
      <c r="T342" s="96"/>
      <c r="U342" s="96"/>
      <c r="V342" s="96"/>
      <c r="W342" s="96"/>
      <c r="X342" s="96"/>
      <c r="Y342" s="96"/>
      <c r="Z342" s="96"/>
    </row>
    <row r="343" spans="1:26" ht="15.75" customHeight="1" x14ac:dyDescent="0.35">
      <c r="A343" s="68">
        <v>43874</v>
      </c>
      <c r="B343" s="96">
        <v>22.147707</v>
      </c>
      <c r="C343" s="96">
        <v>1464100</v>
      </c>
      <c r="D343" s="70">
        <f t="shared" si="10"/>
        <v>-5.6227863556244095E-3</v>
      </c>
      <c r="E343" s="97">
        <f t="shared" si="11"/>
        <v>101.09938591855172</v>
      </c>
      <c r="F343" s="96"/>
      <c r="G343" s="96"/>
      <c r="H343" s="96"/>
      <c r="I343" s="96"/>
      <c r="J343" s="96"/>
      <c r="K343" s="96"/>
      <c r="L343" s="96"/>
      <c r="M343" s="96"/>
      <c r="N343" s="96"/>
      <c r="O343" s="96"/>
      <c r="P343" s="96"/>
      <c r="Q343" s="96"/>
      <c r="R343" s="96"/>
      <c r="S343" s="96"/>
      <c r="T343" s="96"/>
      <c r="U343" s="96"/>
      <c r="V343" s="96"/>
      <c r="W343" s="96"/>
      <c r="X343" s="96"/>
      <c r="Y343" s="96"/>
      <c r="Z343" s="96"/>
    </row>
    <row r="344" spans="1:26" ht="15.75" customHeight="1" x14ac:dyDescent="0.35">
      <c r="A344" s="68">
        <v>43873</v>
      </c>
      <c r="B344" s="96">
        <v>22.272943000000001</v>
      </c>
      <c r="C344" s="96">
        <v>1465200</v>
      </c>
      <c r="D344" s="70">
        <f t="shared" si="10"/>
        <v>1.2702577408086002E-2</v>
      </c>
      <c r="E344" s="97">
        <f t="shared" si="11"/>
        <v>101.67106057069046</v>
      </c>
      <c r="F344" s="96"/>
      <c r="G344" s="96"/>
      <c r="H344" s="96"/>
      <c r="I344" s="96"/>
      <c r="J344" s="96"/>
      <c r="K344" s="96"/>
      <c r="L344" s="96"/>
      <c r="M344" s="96"/>
      <c r="N344" s="96"/>
      <c r="O344" s="96"/>
      <c r="P344" s="96"/>
      <c r="Q344" s="96"/>
      <c r="R344" s="96"/>
      <c r="S344" s="96"/>
      <c r="T344" s="96"/>
      <c r="U344" s="96"/>
      <c r="V344" s="96"/>
      <c r="W344" s="96"/>
      <c r="X344" s="96"/>
      <c r="Y344" s="96"/>
      <c r="Z344" s="96"/>
    </row>
    <row r="345" spans="1:26" ht="15.75" customHeight="1" x14ac:dyDescent="0.35">
      <c r="A345" s="68">
        <v>43872</v>
      </c>
      <c r="B345" s="96">
        <v>21.993568</v>
      </c>
      <c r="C345" s="96">
        <v>1985500</v>
      </c>
      <c r="D345" s="70">
        <f t="shared" si="10"/>
        <v>7.0576927092242947E-3</v>
      </c>
      <c r="E345" s="97">
        <f t="shared" si="11"/>
        <v>100.3957754614466</v>
      </c>
      <c r="F345" s="96"/>
      <c r="G345" s="96"/>
      <c r="H345" s="96"/>
      <c r="I345" s="96"/>
      <c r="J345" s="96"/>
      <c r="K345" s="96"/>
      <c r="L345" s="96"/>
      <c r="M345" s="96"/>
      <c r="N345" s="96"/>
      <c r="O345" s="96"/>
      <c r="P345" s="96"/>
      <c r="Q345" s="96"/>
      <c r="R345" s="96"/>
      <c r="S345" s="96"/>
      <c r="T345" s="96"/>
      <c r="U345" s="96"/>
      <c r="V345" s="96"/>
      <c r="W345" s="96"/>
      <c r="X345" s="96"/>
      <c r="Y345" s="96"/>
      <c r="Z345" s="96"/>
    </row>
    <row r="346" spans="1:26" ht="15.75" customHeight="1" x14ac:dyDescent="0.35">
      <c r="A346" s="68">
        <v>43871</v>
      </c>
      <c r="B346" s="96">
        <v>21.839431999999999</v>
      </c>
      <c r="C346" s="96">
        <v>1175300</v>
      </c>
      <c r="D346" s="70">
        <f t="shared" si="10"/>
        <v>3.541435437936391E-3</v>
      </c>
      <c r="E346" s="97">
        <f t="shared" si="11"/>
        <v>99.692178698678262</v>
      </c>
      <c r="F346" s="96"/>
      <c r="G346" s="96"/>
      <c r="H346" s="96"/>
      <c r="I346" s="96"/>
      <c r="J346" s="96"/>
      <c r="K346" s="96"/>
      <c r="L346" s="96"/>
      <c r="M346" s="96"/>
      <c r="N346" s="96"/>
      <c r="O346" s="96"/>
      <c r="P346" s="96"/>
      <c r="Q346" s="96"/>
      <c r="R346" s="96"/>
      <c r="S346" s="96"/>
      <c r="T346" s="96"/>
      <c r="U346" s="96"/>
      <c r="V346" s="96"/>
      <c r="W346" s="96"/>
      <c r="X346" s="96"/>
      <c r="Y346" s="96"/>
      <c r="Z346" s="96"/>
    </row>
    <row r="347" spans="1:26" ht="15.75" customHeight="1" x14ac:dyDescent="0.35">
      <c r="A347" s="68">
        <v>43868</v>
      </c>
      <c r="B347" s="96">
        <v>21.762362</v>
      </c>
      <c r="C347" s="96">
        <v>1952000</v>
      </c>
      <c r="D347" s="70">
        <f t="shared" si="10"/>
        <v>-1.2674817778653313E-2</v>
      </c>
      <c r="E347" s="97">
        <f t="shared" si="11"/>
        <v>99.340371187736253</v>
      </c>
      <c r="F347" s="96"/>
      <c r="G347" s="96"/>
      <c r="H347" s="96"/>
      <c r="I347" s="96"/>
      <c r="J347" s="96"/>
      <c r="K347" s="96"/>
      <c r="L347" s="96"/>
      <c r="M347" s="96"/>
      <c r="N347" s="96"/>
      <c r="O347" s="96"/>
      <c r="P347" s="96"/>
      <c r="Q347" s="96"/>
      <c r="R347" s="96"/>
      <c r="S347" s="96"/>
      <c r="T347" s="96"/>
      <c r="U347" s="96"/>
      <c r="V347" s="96"/>
      <c r="W347" s="96"/>
      <c r="X347" s="96"/>
      <c r="Y347" s="96"/>
      <c r="Z347" s="96"/>
    </row>
    <row r="348" spans="1:26" ht="15.75" customHeight="1" x14ac:dyDescent="0.35">
      <c r="A348" s="68">
        <v>43867</v>
      </c>
      <c r="B348" s="96">
        <v>22.041737000000001</v>
      </c>
      <c r="C348" s="96">
        <v>1847700</v>
      </c>
      <c r="D348" s="70">
        <f t="shared" si="10"/>
        <v>1.7513360100951392E-3</v>
      </c>
      <c r="E348" s="97">
        <f t="shared" si="11"/>
        <v>100.61565629698009</v>
      </c>
      <c r="F348" s="96"/>
      <c r="G348" s="96"/>
      <c r="H348" s="96"/>
      <c r="I348" s="96"/>
      <c r="J348" s="96"/>
      <c r="K348" s="96"/>
      <c r="L348" s="96"/>
      <c r="M348" s="96"/>
      <c r="N348" s="96"/>
      <c r="O348" s="96"/>
      <c r="P348" s="96"/>
      <c r="Q348" s="96"/>
      <c r="R348" s="96"/>
      <c r="S348" s="96"/>
      <c r="T348" s="96"/>
      <c r="U348" s="96"/>
      <c r="V348" s="96"/>
      <c r="W348" s="96"/>
      <c r="X348" s="96"/>
      <c r="Y348" s="96"/>
      <c r="Z348" s="96"/>
    </row>
    <row r="349" spans="1:26" ht="15.75" customHeight="1" x14ac:dyDescent="0.35">
      <c r="A349" s="68">
        <v>43866</v>
      </c>
      <c r="B349" s="96">
        <v>22.003202000000002</v>
      </c>
      <c r="C349" s="96">
        <v>1477200</v>
      </c>
      <c r="D349" s="70">
        <f t="shared" si="10"/>
        <v>6.1673656683098876E-3</v>
      </c>
      <c r="E349" s="97">
        <f t="shared" si="11"/>
        <v>100.43975254150911</v>
      </c>
      <c r="F349" s="96"/>
      <c r="G349" s="96"/>
      <c r="H349" s="96"/>
      <c r="I349" s="96"/>
      <c r="J349" s="96"/>
      <c r="K349" s="96"/>
      <c r="L349" s="96"/>
      <c r="M349" s="96"/>
      <c r="N349" s="96"/>
      <c r="O349" s="96"/>
      <c r="P349" s="96"/>
      <c r="Q349" s="96"/>
      <c r="R349" s="96"/>
      <c r="S349" s="96"/>
      <c r="T349" s="96"/>
      <c r="U349" s="96"/>
      <c r="V349" s="96"/>
      <c r="W349" s="96"/>
      <c r="X349" s="96"/>
      <c r="Y349" s="96"/>
      <c r="Z349" s="96"/>
    </row>
    <row r="350" spans="1:26" ht="15.75" customHeight="1" x14ac:dyDescent="0.35">
      <c r="A350" s="68">
        <v>43865</v>
      </c>
      <c r="B350" s="96">
        <v>21.868331999999999</v>
      </c>
      <c r="C350" s="96">
        <v>1105000</v>
      </c>
      <c r="D350" s="70">
        <f t="shared" si="10"/>
        <v>1.7480977191240532E-2</v>
      </c>
      <c r="E350" s="97">
        <f t="shared" si="11"/>
        <v>99.824100809307879</v>
      </c>
      <c r="F350" s="96"/>
      <c r="G350" s="96"/>
      <c r="H350" s="96"/>
      <c r="I350" s="96"/>
      <c r="J350" s="96"/>
      <c r="K350" s="96"/>
      <c r="L350" s="96"/>
      <c r="M350" s="96"/>
      <c r="N350" s="96"/>
      <c r="O350" s="96"/>
      <c r="P350" s="96"/>
      <c r="Q350" s="96"/>
      <c r="R350" s="96"/>
      <c r="S350" s="96"/>
      <c r="T350" s="96"/>
      <c r="U350" s="96"/>
      <c r="V350" s="96"/>
      <c r="W350" s="96"/>
      <c r="X350" s="96"/>
      <c r="Y350" s="96"/>
      <c r="Z350" s="96"/>
    </row>
    <row r="351" spans="1:26" ht="15.75" customHeight="1" x14ac:dyDescent="0.35">
      <c r="A351" s="68">
        <v>43864</v>
      </c>
      <c r="B351" s="96">
        <v>21.492619999999999</v>
      </c>
      <c r="C351" s="96">
        <v>2031200</v>
      </c>
      <c r="D351" s="70">
        <f t="shared" si="10"/>
        <v>2.2461753744045243E-3</v>
      </c>
      <c r="E351" s="97">
        <f t="shared" si="11"/>
        <v>98.109058593775998</v>
      </c>
      <c r="F351" s="96"/>
      <c r="G351" s="96"/>
      <c r="H351" s="96"/>
      <c r="I351" s="96"/>
      <c r="J351" s="96"/>
      <c r="K351" s="96"/>
      <c r="L351" s="96"/>
      <c r="M351" s="96"/>
      <c r="N351" s="96"/>
      <c r="O351" s="96"/>
      <c r="P351" s="96"/>
      <c r="Q351" s="96"/>
      <c r="R351" s="96"/>
      <c r="S351" s="96"/>
      <c r="T351" s="96"/>
      <c r="U351" s="96"/>
      <c r="V351" s="96"/>
      <c r="W351" s="96"/>
      <c r="X351" s="96"/>
      <c r="Y351" s="96"/>
      <c r="Z351" s="96"/>
    </row>
    <row r="352" spans="1:26" ht="15.75" customHeight="1" x14ac:dyDescent="0.35">
      <c r="A352" s="68">
        <v>43861</v>
      </c>
      <c r="B352" s="96">
        <v>21.444451999999998</v>
      </c>
      <c r="C352" s="96">
        <v>4300800</v>
      </c>
      <c r="D352" s="70">
        <f t="shared" si="10"/>
        <v>-2.4967117659126625E-2</v>
      </c>
      <c r="E352" s="97">
        <f t="shared" si="11"/>
        <v>97.88918232302143</v>
      </c>
      <c r="F352" s="96"/>
      <c r="G352" s="96"/>
      <c r="H352" s="96"/>
      <c r="I352" s="96"/>
      <c r="J352" s="96"/>
      <c r="K352" s="96"/>
      <c r="L352" s="96"/>
      <c r="M352" s="96"/>
      <c r="N352" s="96"/>
      <c r="O352" s="96"/>
      <c r="P352" s="96"/>
      <c r="Q352" s="96"/>
      <c r="R352" s="96"/>
      <c r="S352" s="96"/>
      <c r="T352" s="96"/>
      <c r="U352" s="96"/>
      <c r="V352" s="96"/>
      <c r="W352" s="96"/>
      <c r="X352" s="96"/>
      <c r="Y352" s="96"/>
      <c r="Z352" s="96"/>
    </row>
    <row r="353" spans="1:26" ht="15.75" customHeight="1" x14ac:dyDescent="0.35">
      <c r="A353" s="68">
        <v>43860</v>
      </c>
      <c r="B353" s="96">
        <v>21.993568</v>
      </c>
      <c r="C353" s="96">
        <v>2433000</v>
      </c>
      <c r="D353" s="70">
        <f t="shared" si="10"/>
        <v>-4.3784536450652833E-4</v>
      </c>
      <c r="E353" s="97">
        <f t="shared" si="11"/>
        <v>100.39577546144663</v>
      </c>
      <c r="F353" s="96"/>
      <c r="G353" s="96"/>
      <c r="H353" s="96"/>
      <c r="I353" s="96"/>
      <c r="J353" s="96"/>
      <c r="K353" s="96"/>
      <c r="L353" s="96"/>
      <c r="M353" s="96"/>
      <c r="N353" s="96"/>
      <c r="O353" s="96"/>
      <c r="P353" s="96"/>
      <c r="Q353" s="96"/>
      <c r="R353" s="96"/>
      <c r="S353" s="96"/>
      <c r="T353" s="96"/>
      <c r="U353" s="96"/>
      <c r="V353" s="96"/>
      <c r="W353" s="96"/>
      <c r="X353" s="96"/>
      <c r="Y353" s="96"/>
      <c r="Z353" s="96"/>
    </row>
    <row r="354" spans="1:26" ht="15.75" customHeight="1" x14ac:dyDescent="0.35">
      <c r="A354" s="68">
        <v>43859</v>
      </c>
      <c r="B354" s="96">
        <v>22.003202000000002</v>
      </c>
      <c r="C354" s="96">
        <v>1550800</v>
      </c>
      <c r="D354" s="70">
        <f t="shared" si="10"/>
        <v>-4.359321308980868E-3</v>
      </c>
      <c r="E354" s="97">
        <f t="shared" si="11"/>
        <v>100.43975254150911</v>
      </c>
      <c r="F354" s="96"/>
      <c r="G354" s="96"/>
      <c r="H354" s="96"/>
      <c r="I354" s="96"/>
      <c r="J354" s="96"/>
      <c r="K354" s="96"/>
      <c r="L354" s="96"/>
      <c r="M354" s="96"/>
      <c r="N354" s="96"/>
      <c r="O354" s="96"/>
      <c r="P354" s="96"/>
      <c r="Q354" s="96"/>
      <c r="R354" s="96"/>
      <c r="S354" s="96"/>
      <c r="T354" s="96"/>
      <c r="U354" s="96"/>
      <c r="V354" s="96"/>
      <c r="W354" s="96"/>
      <c r="X354" s="96"/>
      <c r="Y354" s="96"/>
      <c r="Z354" s="96"/>
    </row>
    <row r="355" spans="1:26" ht="15.75" customHeight="1" x14ac:dyDescent="0.35">
      <c r="A355" s="68">
        <v>43858</v>
      </c>
      <c r="B355" s="96">
        <v>22.099540999999999</v>
      </c>
      <c r="C355" s="96">
        <v>1604500</v>
      </c>
      <c r="D355" s="70">
        <f t="shared" si="10"/>
        <v>8.3516521021465007E-3</v>
      </c>
      <c r="E355" s="97">
        <f t="shared" si="11"/>
        <v>100.87951877735497</v>
      </c>
      <c r="F355" s="96"/>
      <c r="G355" s="96"/>
      <c r="H355" s="96"/>
      <c r="I355" s="96"/>
      <c r="J355" s="96"/>
      <c r="K355" s="96"/>
      <c r="L355" s="96"/>
      <c r="M355" s="96"/>
      <c r="N355" s="96"/>
      <c r="O355" s="96"/>
      <c r="P355" s="96"/>
      <c r="Q355" s="96"/>
      <c r="R355" s="96"/>
      <c r="S355" s="96"/>
      <c r="T355" s="96"/>
      <c r="U355" s="96"/>
      <c r="V355" s="96"/>
      <c r="W355" s="96"/>
      <c r="X355" s="96"/>
      <c r="Y355" s="96"/>
      <c r="Z355" s="96"/>
    </row>
    <row r="356" spans="1:26" ht="15.75" customHeight="1" x14ac:dyDescent="0.35">
      <c r="A356" s="68">
        <v>43857</v>
      </c>
      <c r="B356" s="96">
        <v>21.916502000000001</v>
      </c>
      <c r="C356" s="96">
        <v>2707000</v>
      </c>
      <c r="D356" s="70">
        <f t="shared" si="10"/>
        <v>-2.1505316815444986E-2</v>
      </c>
      <c r="E356" s="97">
        <f t="shared" si="11"/>
        <v>100.04398620962029</v>
      </c>
      <c r="F356" s="96"/>
      <c r="G356" s="96"/>
      <c r="H356" s="96"/>
      <c r="I356" s="96"/>
      <c r="J356" s="96"/>
      <c r="K356" s="96"/>
      <c r="L356" s="96"/>
      <c r="M356" s="96"/>
      <c r="N356" s="96"/>
      <c r="O356" s="96"/>
      <c r="P356" s="96"/>
      <c r="Q356" s="96"/>
      <c r="R356" s="96"/>
      <c r="S356" s="96"/>
      <c r="T356" s="96"/>
      <c r="U356" s="96"/>
      <c r="V356" s="96"/>
      <c r="W356" s="96"/>
      <c r="X356" s="96"/>
      <c r="Y356" s="96"/>
      <c r="Z356" s="96"/>
    </row>
    <row r="357" spans="1:26" ht="15.75" customHeight="1" x14ac:dyDescent="0.35">
      <c r="A357" s="68">
        <v>43854</v>
      </c>
      <c r="B357" s="96">
        <v>22.398181999999998</v>
      </c>
      <c r="C357" s="96">
        <v>2333100</v>
      </c>
      <c r="D357" s="70">
        <f t="shared" si="10"/>
        <v>-8.1058939987441736E-3</v>
      </c>
      <c r="E357" s="97">
        <f t="shared" si="11"/>
        <v>102.24274891716594</v>
      </c>
      <c r="F357" s="96"/>
      <c r="G357" s="96"/>
      <c r="H357" s="96"/>
      <c r="I357" s="96"/>
      <c r="J357" s="96"/>
      <c r="K357" s="96"/>
      <c r="L357" s="96"/>
      <c r="M357" s="96"/>
      <c r="N357" s="96"/>
      <c r="O357" s="96"/>
      <c r="P357" s="96"/>
      <c r="Q357" s="96"/>
      <c r="R357" s="96"/>
      <c r="S357" s="96"/>
      <c r="T357" s="96"/>
      <c r="U357" s="96"/>
      <c r="V357" s="96"/>
      <c r="W357" s="96"/>
      <c r="X357" s="96"/>
      <c r="Y357" s="96"/>
      <c r="Z357" s="96"/>
    </row>
    <row r="358" spans="1:26" ht="15.75" customHeight="1" x14ac:dyDescent="0.35">
      <c r="A358" s="68">
        <v>43853</v>
      </c>
      <c r="B358" s="96">
        <v>22.581223000000001</v>
      </c>
      <c r="C358" s="96">
        <v>1784500</v>
      </c>
      <c r="D358" s="70">
        <f t="shared" si="10"/>
        <v>-8.5237101306712137E-4</v>
      </c>
      <c r="E358" s="97">
        <f t="shared" si="11"/>
        <v>103.07829061445848</v>
      </c>
      <c r="F358" s="96"/>
      <c r="G358" s="96"/>
      <c r="H358" s="96"/>
      <c r="I358" s="96"/>
      <c r="J358" s="96"/>
      <c r="K358" s="96"/>
      <c r="L358" s="96"/>
      <c r="M358" s="96"/>
      <c r="N358" s="96"/>
      <c r="O358" s="96"/>
      <c r="P358" s="96"/>
      <c r="Q358" s="96"/>
      <c r="R358" s="96"/>
      <c r="S358" s="96"/>
      <c r="T358" s="96"/>
      <c r="U358" s="96"/>
      <c r="V358" s="96"/>
      <c r="W358" s="96"/>
      <c r="X358" s="96"/>
      <c r="Y358" s="96"/>
      <c r="Z358" s="96"/>
    </row>
    <row r="359" spans="1:26" ht="15.75" customHeight="1" x14ac:dyDescent="0.35">
      <c r="A359" s="68">
        <v>43852</v>
      </c>
      <c r="B359" s="96">
        <v>22.600487000000001</v>
      </c>
      <c r="C359" s="96">
        <v>2215900</v>
      </c>
      <c r="D359" s="70">
        <f t="shared" si="10"/>
        <v>5.5721288464307683E-3</v>
      </c>
      <c r="E359" s="97">
        <f t="shared" si="11"/>
        <v>103.16622651546778</v>
      </c>
      <c r="F359" s="96"/>
      <c r="G359" s="96"/>
      <c r="H359" s="96"/>
      <c r="I359" s="96"/>
      <c r="J359" s="96"/>
      <c r="K359" s="96"/>
      <c r="L359" s="96"/>
      <c r="M359" s="96"/>
      <c r="N359" s="96"/>
      <c r="O359" s="96"/>
      <c r="P359" s="96"/>
      <c r="Q359" s="96"/>
      <c r="R359" s="96"/>
      <c r="S359" s="96"/>
      <c r="T359" s="96"/>
      <c r="U359" s="96"/>
      <c r="V359" s="96"/>
      <c r="W359" s="96"/>
      <c r="X359" s="96"/>
      <c r="Y359" s="96"/>
      <c r="Z359" s="96"/>
    </row>
    <row r="360" spans="1:26" ht="15.75" customHeight="1" x14ac:dyDescent="0.35">
      <c r="A360" s="68">
        <v>43851</v>
      </c>
      <c r="B360" s="96">
        <v>22.475252000000001</v>
      </c>
      <c r="C360" s="96">
        <v>1808900</v>
      </c>
      <c r="D360" s="70">
        <f t="shared" si="10"/>
        <v>-8.0782350266398462E-3</v>
      </c>
      <c r="E360" s="97">
        <f t="shared" si="11"/>
        <v>102.59455642810795</v>
      </c>
      <c r="F360" s="96"/>
      <c r="G360" s="96"/>
      <c r="H360" s="96"/>
      <c r="I360" s="96"/>
      <c r="J360" s="96"/>
      <c r="K360" s="96"/>
      <c r="L360" s="96"/>
      <c r="M360" s="96"/>
      <c r="N360" s="96"/>
      <c r="O360" s="96"/>
      <c r="P360" s="96"/>
      <c r="Q360" s="96"/>
      <c r="R360" s="96"/>
      <c r="S360" s="96"/>
      <c r="T360" s="96"/>
      <c r="U360" s="96"/>
      <c r="V360" s="96"/>
      <c r="W360" s="96"/>
      <c r="X360" s="96"/>
      <c r="Y360" s="96"/>
      <c r="Z360" s="96"/>
    </row>
    <row r="361" spans="1:26" ht="15.75" customHeight="1" x14ac:dyDescent="0.35">
      <c r="A361" s="68">
        <v>43847</v>
      </c>
      <c r="B361" s="96">
        <v>22.658290999999998</v>
      </c>
      <c r="C361" s="96">
        <v>912900</v>
      </c>
      <c r="D361" s="70">
        <f t="shared" si="10"/>
        <v>-8.4956241097755569E-4</v>
      </c>
      <c r="E361" s="97">
        <f t="shared" si="11"/>
        <v>103.43008899584264</v>
      </c>
      <c r="F361" s="96"/>
      <c r="G361" s="96"/>
      <c r="H361" s="96"/>
      <c r="I361" s="96"/>
      <c r="J361" s="96"/>
      <c r="K361" s="96"/>
      <c r="L361" s="96"/>
      <c r="M361" s="96"/>
      <c r="N361" s="96"/>
      <c r="O361" s="96"/>
      <c r="P361" s="96"/>
      <c r="Q361" s="96"/>
      <c r="R361" s="96"/>
      <c r="S361" s="96"/>
      <c r="T361" s="96"/>
      <c r="U361" s="96"/>
      <c r="V361" s="96"/>
      <c r="W361" s="96"/>
      <c r="X361" s="96"/>
      <c r="Y361" s="96"/>
      <c r="Z361" s="96"/>
    </row>
    <row r="362" spans="1:26" ht="15.75" customHeight="1" x14ac:dyDescent="0.35">
      <c r="A362" s="68">
        <v>43846</v>
      </c>
      <c r="B362" s="96">
        <v>22.677557</v>
      </c>
      <c r="C362" s="96">
        <v>1775300</v>
      </c>
      <c r="D362" s="70">
        <f t="shared" si="10"/>
        <v>1.1168416827476824E-2</v>
      </c>
      <c r="E362" s="97">
        <f t="shared" si="11"/>
        <v>103.51803402640977</v>
      </c>
      <c r="F362" s="96"/>
      <c r="G362" s="96"/>
      <c r="H362" s="96"/>
      <c r="I362" s="96"/>
      <c r="J362" s="96"/>
      <c r="K362" s="96"/>
      <c r="L362" s="96"/>
      <c r="M362" s="96"/>
      <c r="N362" s="96"/>
      <c r="O362" s="96"/>
      <c r="P362" s="96"/>
      <c r="Q362" s="96"/>
      <c r="R362" s="96"/>
      <c r="S362" s="96"/>
      <c r="T362" s="96"/>
      <c r="U362" s="96"/>
      <c r="V362" s="96"/>
      <c r="W362" s="96"/>
      <c r="X362" s="96"/>
      <c r="Y362" s="96"/>
      <c r="Z362" s="96"/>
    </row>
    <row r="363" spans="1:26" ht="15.75" customHeight="1" x14ac:dyDescent="0.35">
      <c r="A363" s="68">
        <v>43845</v>
      </c>
      <c r="B363" s="96">
        <v>22.427081999999999</v>
      </c>
      <c r="C363" s="96">
        <v>1132700</v>
      </c>
      <c r="D363" s="70">
        <f t="shared" si="10"/>
        <v>4.7475233312748166E-3</v>
      </c>
      <c r="E363" s="97">
        <f t="shared" si="11"/>
        <v>102.37467102779553</v>
      </c>
      <c r="F363" s="96"/>
      <c r="G363" s="96"/>
      <c r="H363" s="96"/>
      <c r="I363" s="96"/>
      <c r="J363" s="96"/>
      <c r="K363" s="96"/>
      <c r="L363" s="96"/>
      <c r="M363" s="96"/>
      <c r="N363" s="96"/>
      <c r="O363" s="96"/>
      <c r="P363" s="96"/>
      <c r="Q363" s="96"/>
      <c r="R363" s="96"/>
      <c r="S363" s="96"/>
      <c r="T363" s="96"/>
      <c r="U363" s="96"/>
      <c r="V363" s="96"/>
      <c r="W363" s="96"/>
      <c r="X363" s="96"/>
      <c r="Y363" s="96"/>
      <c r="Z363" s="96"/>
    </row>
    <row r="364" spans="1:26" ht="15.75" customHeight="1" x14ac:dyDescent="0.35">
      <c r="A364" s="68">
        <v>43844</v>
      </c>
      <c r="B364" s="96">
        <v>22.321111999999999</v>
      </c>
      <c r="C364" s="96">
        <v>4481500</v>
      </c>
      <c r="D364" s="70">
        <f t="shared" si="10"/>
        <v>6.0790379046185006E-3</v>
      </c>
      <c r="E364" s="97">
        <f t="shared" si="11"/>
        <v>101.89094140622393</v>
      </c>
      <c r="F364" s="96"/>
      <c r="G364" s="96"/>
      <c r="H364" s="96"/>
      <c r="I364" s="96"/>
      <c r="J364" s="96"/>
      <c r="K364" s="96"/>
      <c r="L364" s="96"/>
      <c r="M364" s="96"/>
      <c r="N364" s="96"/>
      <c r="O364" s="96"/>
      <c r="P364" s="96"/>
      <c r="Q364" s="96"/>
      <c r="R364" s="96"/>
      <c r="S364" s="96"/>
      <c r="T364" s="96"/>
      <c r="U364" s="96"/>
      <c r="V364" s="96"/>
      <c r="W364" s="96"/>
      <c r="X364" s="96"/>
      <c r="Y364" s="96"/>
      <c r="Z364" s="96"/>
    </row>
    <row r="365" spans="1:26" ht="15.75" customHeight="1" x14ac:dyDescent="0.35">
      <c r="A365" s="68">
        <v>43843</v>
      </c>
      <c r="B365" s="96">
        <v>22.186240999999999</v>
      </c>
      <c r="C365" s="96">
        <v>1959500</v>
      </c>
      <c r="D365" s="70">
        <f t="shared" si="10"/>
        <v>7.8773577491462188E-3</v>
      </c>
      <c r="E365" s="97">
        <f t="shared" si="11"/>
        <v>101.2752851092438</v>
      </c>
      <c r="F365" s="96"/>
      <c r="G365" s="96"/>
      <c r="H365" s="96"/>
      <c r="I365" s="96"/>
      <c r="J365" s="96"/>
      <c r="K365" s="96"/>
      <c r="L365" s="96"/>
      <c r="M365" s="96"/>
      <c r="N365" s="96"/>
      <c r="O365" s="96"/>
      <c r="P365" s="96"/>
      <c r="Q365" s="96"/>
      <c r="R365" s="96"/>
      <c r="S365" s="96"/>
      <c r="T365" s="96"/>
      <c r="U365" s="96"/>
      <c r="V365" s="96"/>
      <c r="W365" s="96"/>
      <c r="X365" s="96"/>
      <c r="Y365" s="96"/>
      <c r="Z365" s="96"/>
    </row>
    <row r="366" spans="1:26" ht="15.75" customHeight="1" x14ac:dyDescent="0.35">
      <c r="A366" s="68">
        <v>43840</v>
      </c>
      <c r="B366" s="96">
        <v>22.012837999999999</v>
      </c>
      <c r="C366" s="96">
        <v>1497500</v>
      </c>
      <c r="D366" s="70">
        <f t="shared" si="10"/>
        <v>5.2794800730977531E-3</v>
      </c>
      <c r="E366" s="97">
        <f t="shared" si="11"/>
        <v>100.48373875112941</v>
      </c>
      <c r="F366" s="96"/>
      <c r="G366" s="96"/>
      <c r="H366" s="96"/>
      <c r="I366" s="96"/>
      <c r="J366" s="96"/>
      <c r="K366" s="96"/>
      <c r="L366" s="96"/>
      <c r="M366" s="96"/>
      <c r="N366" s="96"/>
      <c r="O366" s="96"/>
      <c r="P366" s="96"/>
      <c r="Q366" s="96"/>
      <c r="R366" s="96"/>
      <c r="S366" s="96"/>
      <c r="T366" s="96"/>
      <c r="U366" s="96"/>
      <c r="V366" s="96"/>
      <c r="W366" s="96"/>
      <c r="X366" s="96"/>
      <c r="Y366" s="96"/>
      <c r="Z366" s="96"/>
    </row>
    <row r="367" spans="1:26" ht="15.75" customHeight="1" x14ac:dyDescent="0.35">
      <c r="A367" s="68">
        <v>43839</v>
      </c>
      <c r="B367" s="96">
        <v>21.897231999999999</v>
      </c>
      <c r="C367" s="96">
        <v>1261200</v>
      </c>
      <c r="D367" s="70">
        <f t="shared" si="10"/>
        <v>4.4015793784213386E-4</v>
      </c>
      <c r="E367" s="97">
        <f t="shared" si="11"/>
        <v>99.956022919937496</v>
      </c>
      <c r="F367" s="96"/>
      <c r="G367" s="96"/>
      <c r="H367" s="96"/>
      <c r="I367" s="96"/>
      <c r="J367" s="96"/>
      <c r="K367" s="96"/>
      <c r="L367" s="96"/>
      <c r="M367" s="96"/>
      <c r="N367" s="96"/>
      <c r="O367" s="96"/>
      <c r="P367" s="96"/>
      <c r="Q367" s="96"/>
      <c r="R367" s="96"/>
      <c r="S367" s="96"/>
      <c r="T367" s="96"/>
      <c r="U367" s="96"/>
      <c r="V367" s="96"/>
      <c r="W367" s="96"/>
      <c r="X367" s="96"/>
      <c r="Y367" s="96"/>
      <c r="Z367" s="96"/>
    </row>
    <row r="368" spans="1:26" ht="15.75" customHeight="1" x14ac:dyDescent="0.35">
      <c r="A368" s="68">
        <v>43838</v>
      </c>
      <c r="B368" s="96">
        <v>21.887598000000001</v>
      </c>
      <c r="C368" s="96">
        <v>2420400</v>
      </c>
      <c r="D368" s="70">
        <f t="shared" si="10"/>
        <v>5.7547062216867229E-3</v>
      </c>
      <c r="E368" s="97">
        <f t="shared" si="11"/>
        <v>99.912045839875034</v>
      </c>
      <c r="F368" s="96"/>
      <c r="G368" s="96"/>
      <c r="H368" s="96"/>
      <c r="I368" s="96"/>
      <c r="J368" s="96"/>
      <c r="K368" s="96"/>
      <c r="L368" s="96"/>
      <c r="M368" s="96"/>
      <c r="N368" s="96"/>
      <c r="O368" s="96"/>
      <c r="P368" s="96"/>
      <c r="Q368" s="96"/>
      <c r="R368" s="96"/>
      <c r="S368" s="96"/>
      <c r="T368" s="96"/>
      <c r="U368" s="96"/>
      <c r="V368" s="96"/>
      <c r="W368" s="96"/>
      <c r="X368" s="96"/>
      <c r="Y368" s="96"/>
      <c r="Z368" s="96"/>
    </row>
    <row r="369" spans="1:26" ht="15.75" customHeight="1" x14ac:dyDescent="0.35">
      <c r="A369" s="68">
        <v>43837</v>
      </c>
      <c r="B369" s="96">
        <v>21.762362</v>
      </c>
      <c r="C369" s="96">
        <v>3552100</v>
      </c>
      <c r="D369" s="70">
        <f t="shared" si="10"/>
        <v>-1.3263113144791339E-3</v>
      </c>
      <c r="E369" s="97">
        <f t="shared" si="11"/>
        <v>99.340371187736295</v>
      </c>
      <c r="F369" s="96"/>
      <c r="G369" s="96"/>
      <c r="H369" s="96"/>
      <c r="I369" s="96"/>
      <c r="J369" s="96"/>
      <c r="K369" s="96"/>
      <c r="L369" s="96"/>
      <c r="M369" s="96"/>
      <c r="N369" s="96"/>
      <c r="O369" s="96"/>
      <c r="P369" s="96"/>
      <c r="Q369" s="96"/>
      <c r="R369" s="96"/>
      <c r="S369" s="96"/>
      <c r="T369" s="96"/>
      <c r="U369" s="96"/>
      <c r="V369" s="96"/>
      <c r="W369" s="96"/>
      <c r="X369" s="96"/>
      <c r="Y369" s="96"/>
      <c r="Z369" s="96"/>
    </row>
    <row r="370" spans="1:26" ht="15.75" customHeight="1" x14ac:dyDescent="0.35">
      <c r="A370" s="68">
        <v>43836</v>
      </c>
      <c r="B370" s="96">
        <v>21.791264000000002</v>
      </c>
      <c r="C370" s="96">
        <v>1564900</v>
      </c>
      <c r="D370" s="70">
        <f t="shared" si="10"/>
        <v>5.3334018587394283E-3</v>
      </c>
      <c r="E370" s="97">
        <f t="shared" si="11"/>
        <v>99.472302427923736</v>
      </c>
      <c r="F370" s="96"/>
      <c r="G370" s="96"/>
      <c r="H370" s="96"/>
      <c r="I370" s="96"/>
      <c r="J370" s="96"/>
      <c r="K370" s="96"/>
      <c r="L370" s="96"/>
      <c r="M370" s="96"/>
      <c r="N370" s="96"/>
      <c r="O370" s="96"/>
      <c r="P370" s="96"/>
      <c r="Q370" s="96"/>
      <c r="R370" s="96"/>
      <c r="S370" s="96"/>
      <c r="T370" s="96"/>
      <c r="U370" s="96"/>
      <c r="V370" s="96"/>
      <c r="W370" s="96"/>
      <c r="X370" s="96"/>
      <c r="Y370" s="96"/>
      <c r="Z370" s="96"/>
    </row>
    <row r="371" spans="1:26" ht="15.75" customHeight="1" x14ac:dyDescent="0.35">
      <c r="A371" s="68">
        <v>43833</v>
      </c>
      <c r="B371" s="96">
        <v>21.675659</v>
      </c>
      <c r="C371" s="96">
        <v>2360600</v>
      </c>
      <c r="D371" s="70">
        <f t="shared" si="10"/>
        <v>-1.055408838489269E-2</v>
      </c>
      <c r="E371" s="97">
        <f t="shared" si="11"/>
        <v>98.944591161510729</v>
      </c>
      <c r="F371" s="96"/>
      <c r="G371" s="96"/>
      <c r="H371" s="96"/>
      <c r="I371" s="96"/>
      <c r="J371" s="96"/>
      <c r="K371" s="96"/>
      <c r="L371" s="96"/>
      <c r="M371" s="96"/>
      <c r="N371" s="96"/>
      <c r="O371" s="96"/>
      <c r="P371" s="96"/>
      <c r="Q371" s="96"/>
      <c r="R371" s="96"/>
      <c r="S371" s="96"/>
      <c r="T371" s="96"/>
      <c r="U371" s="96"/>
      <c r="V371" s="96"/>
      <c r="W371" s="96"/>
      <c r="X371" s="96"/>
      <c r="Y371" s="96"/>
      <c r="Z371" s="96"/>
    </row>
    <row r="372" spans="1:26" ht="15.75" customHeight="1" x14ac:dyDescent="0.35">
      <c r="A372" s="68">
        <v>43832</v>
      </c>
      <c r="B372" s="96">
        <v>21.906866000000001</v>
      </c>
      <c r="C372" s="96">
        <v>2332900</v>
      </c>
      <c r="D372" s="70">
        <f t="shared" si="10"/>
        <v>4.4169490608436668E-3</v>
      </c>
      <c r="E372" s="97">
        <v>100</v>
      </c>
      <c r="F372" s="96"/>
      <c r="G372" s="96"/>
      <c r="H372" s="96"/>
      <c r="I372" s="96"/>
      <c r="J372" s="96"/>
      <c r="K372" s="96"/>
      <c r="L372" s="96"/>
      <c r="M372" s="96"/>
      <c r="N372" s="96"/>
      <c r="O372" s="96"/>
      <c r="P372" s="96"/>
      <c r="Q372" s="96"/>
      <c r="R372" s="96"/>
      <c r="S372" s="96"/>
      <c r="T372" s="96"/>
      <c r="U372" s="96"/>
      <c r="V372" s="96"/>
      <c r="W372" s="96"/>
      <c r="X372" s="96"/>
      <c r="Y372" s="96"/>
      <c r="Z372" s="96"/>
    </row>
    <row r="373" spans="1:26" ht="15.75" customHeight="1" x14ac:dyDescent="0.35">
      <c r="A373" s="68">
        <v>43830</v>
      </c>
      <c r="B373" s="96">
        <v>21.81053</v>
      </c>
      <c r="C373" s="96">
        <v>2696300</v>
      </c>
      <c r="D373" s="70">
        <f t="shared" si="10"/>
        <v>-3.5210807508434527E-3</v>
      </c>
      <c r="E373" s="97"/>
      <c r="F373" s="96"/>
      <c r="G373" s="96"/>
      <c r="H373" s="96"/>
      <c r="I373" s="96"/>
      <c r="J373" s="96"/>
      <c r="K373" s="96"/>
      <c r="L373" s="96"/>
      <c r="M373" s="96"/>
      <c r="N373" s="96"/>
      <c r="O373" s="96"/>
      <c r="P373" s="96"/>
      <c r="Q373" s="96"/>
      <c r="R373" s="96"/>
      <c r="S373" s="96"/>
      <c r="T373" s="96"/>
      <c r="U373" s="96"/>
      <c r="V373" s="96"/>
      <c r="W373" s="96"/>
      <c r="X373" s="96"/>
      <c r="Y373" s="96"/>
      <c r="Z373" s="96"/>
    </row>
    <row r="374" spans="1:26" ht="15.75" customHeight="1" x14ac:dyDescent="0.35">
      <c r="A374" s="68">
        <v>43829</v>
      </c>
      <c r="B374" s="96">
        <v>21.887598000000001</v>
      </c>
      <c r="C374" s="96">
        <v>2056100</v>
      </c>
      <c r="D374" s="70">
        <f t="shared" si="10"/>
        <v>-1.3188235969407991E-3</v>
      </c>
      <c r="E374" s="97"/>
      <c r="F374" s="96"/>
      <c r="G374" s="96"/>
      <c r="H374" s="96"/>
      <c r="I374" s="96"/>
      <c r="J374" s="96"/>
      <c r="K374" s="96"/>
      <c r="L374" s="96"/>
      <c r="M374" s="96"/>
      <c r="N374" s="96"/>
      <c r="O374" s="96"/>
      <c r="P374" s="96"/>
      <c r="Q374" s="96"/>
      <c r="R374" s="96"/>
      <c r="S374" s="96"/>
      <c r="T374" s="96"/>
      <c r="U374" s="96"/>
      <c r="V374" s="96"/>
      <c r="W374" s="96"/>
      <c r="X374" s="96"/>
      <c r="Y374" s="96"/>
      <c r="Z374" s="96"/>
    </row>
    <row r="375" spans="1:26" ht="15.75" customHeight="1" x14ac:dyDescent="0.35">
      <c r="A375" s="68">
        <v>43826</v>
      </c>
      <c r="B375" s="96">
        <v>21.916502000000001</v>
      </c>
      <c r="C375" s="96">
        <v>1769000</v>
      </c>
      <c r="D375" s="70">
        <f t="shared" si="10"/>
        <v>-1.7550416911219502E-3</v>
      </c>
      <c r="E375" s="97"/>
      <c r="F375" s="96"/>
      <c r="G375" s="96"/>
      <c r="H375" s="96"/>
      <c r="I375" s="96"/>
      <c r="J375" s="96"/>
      <c r="K375" s="96"/>
      <c r="L375" s="96"/>
      <c r="M375" s="96"/>
      <c r="N375" s="96"/>
      <c r="O375" s="96"/>
      <c r="P375" s="96"/>
      <c r="Q375" s="96"/>
      <c r="R375" s="96"/>
      <c r="S375" s="96"/>
      <c r="T375" s="96"/>
      <c r="U375" s="96"/>
      <c r="V375" s="96"/>
      <c r="W375" s="96"/>
      <c r="X375" s="96"/>
      <c r="Y375" s="96"/>
      <c r="Z375" s="96"/>
    </row>
    <row r="376" spans="1:26" ht="15.75" customHeight="1" x14ac:dyDescent="0.35">
      <c r="A376" s="68">
        <v>43825</v>
      </c>
      <c r="B376" s="96">
        <v>21.955034000000001</v>
      </c>
      <c r="C376" s="96">
        <v>1370600</v>
      </c>
      <c r="D376" s="70">
        <f t="shared" si="10"/>
        <v>6.1810723495088205E-3</v>
      </c>
      <c r="E376" s="97"/>
      <c r="F376" s="96"/>
      <c r="G376" s="96"/>
      <c r="H376" s="96"/>
      <c r="I376" s="96"/>
      <c r="J376" s="96"/>
      <c r="K376" s="96"/>
      <c r="L376" s="96"/>
      <c r="M376" s="96"/>
      <c r="N376" s="96"/>
      <c r="O376" s="96"/>
      <c r="P376" s="96"/>
      <c r="Q376" s="96"/>
      <c r="R376" s="96"/>
      <c r="S376" s="96"/>
      <c r="T376" s="96"/>
      <c r="U376" s="96"/>
      <c r="V376" s="96"/>
      <c r="W376" s="96"/>
      <c r="X376" s="96"/>
      <c r="Y376" s="96"/>
      <c r="Z376" s="96"/>
    </row>
    <row r="377" spans="1:26" ht="15.75" customHeight="1" x14ac:dyDescent="0.35">
      <c r="A377" s="68">
        <v>43823</v>
      </c>
      <c r="B377" s="96">
        <v>21.820162</v>
      </c>
      <c r="C377" s="96">
        <v>1615700</v>
      </c>
      <c r="D377" s="70">
        <f t="shared" si="10"/>
        <v>8.8372514597567786E-4</v>
      </c>
      <c r="E377" s="97"/>
      <c r="F377" s="96"/>
      <c r="G377" s="96"/>
      <c r="H377" s="96"/>
      <c r="I377" s="96"/>
      <c r="J377" s="96"/>
      <c r="K377" s="96"/>
      <c r="L377" s="96"/>
      <c r="M377" s="96"/>
      <c r="N377" s="96"/>
      <c r="O377" s="96"/>
      <c r="P377" s="96"/>
      <c r="Q377" s="96"/>
      <c r="R377" s="96"/>
      <c r="S377" s="96"/>
      <c r="T377" s="96"/>
      <c r="U377" s="96"/>
      <c r="V377" s="96"/>
      <c r="W377" s="96"/>
      <c r="X377" s="96"/>
      <c r="Y377" s="96"/>
      <c r="Z377" s="96"/>
    </row>
    <row r="378" spans="1:26" ht="15.75" customHeight="1" x14ac:dyDescent="0.35">
      <c r="A378" s="68">
        <v>43822</v>
      </c>
      <c r="B378" s="96">
        <v>21.800896000000002</v>
      </c>
      <c r="C378" s="96">
        <v>1870200</v>
      </c>
      <c r="D378" s="70">
        <f t="shared" si="10"/>
        <v>8.8450680688278993E-4</v>
      </c>
      <c r="E378" s="97"/>
      <c r="F378" s="96"/>
      <c r="G378" s="96"/>
      <c r="H378" s="96"/>
      <c r="I378" s="96"/>
      <c r="J378" s="96"/>
      <c r="K378" s="96"/>
      <c r="L378" s="96"/>
      <c r="M378" s="96"/>
      <c r="N378" s="96"/>
      <c r="O378" s="96"/>
      <c r="P378" s="96"/>
      <c r="Q378" s="96"/>
      <c r="R378" s="96"/>
      <c r="S378" s="96"/>
      <c r="T378" s="96"/>
      <c r="U378" s="96"/>
      <c r="V378" s="96"/>
      <c r="W378" s="96"/>
      <c r="X378" s="96"/>
      <c r="Y378" s="96"/>
      <c r="Z378" s="96"/>
    </row>
    <row r="379" spans="1:26" ht="15.75" customHeight="1" x14ac:dyDescent="0.35">
      <c r="A379" s="68">
        <v>43819</v>
      </c>
      <c r="B379" s="96">
        <v>21.78163</v>
      </c>
      <c r="C379" s="96">
        <v>1654800</v>
      </c>
      <c r="D379" s="70">
        <f t="shared" si="10"/>
        <v>4.4244907805190969E-4</v>
      </c>
      <c r="E379" s="97"/>
      <c r="F379" s="96"/>
      <c r="G379" s="96"/>
      <c r="H379" s="96"/>
      <c r="I379" s="96"/>
      <c r="J379" s="96"/>
      <c r="K379" s="96"/>
      <c r="L379" s="96"/>
      <c r="M379" s="96"/>
      <c r="N379" s="96"/>
      <c r="O379" s="96"/>
      <c r="P379" s="96"/>
      <c r="Q379" s="96"/>
      <c r="R379" s="96"/>
      <c r="S379" s="96"/>
      <c r="T379" s="96"/>
      <c r="U379" s="96"/>
      <c r="V379" s="96"/>
      <c r="W379" s="96"/>
      <c r="X379" s="96"/>
      <c r="Y379" s="96"/>
      <c r="Z379" s="96"/>
    </row>
    <row r="380" spans="1:26" ht="15.75" customHeight="1" x14ac:dyDescent="0.35">
      <c r="A380" s="68">
        <v>43818</v>
      </c>
      <c r="B380" s="96">
        <v>21.771996999999999</v>
      </c>
      <c r="C380" s="96">
        <v>3143100</v>
      </c>
      <c r="D380" s="70">
        <f t="shared" si="10"/>
        <v>-8.8416165303684124E-4</v>
      </c>
      <c r="E380" s="97"/>
      <c r="F380" s="96"/>
      <c r="G380" s="96"/>
      <c r="H380" s="96"/>
      <c r="I380" s="96"/>
      <c r="J380" s="96"/>
      <c r="K380" s="96"/>
      <c r="L380" s="96"/>
      <c r="M380" s="96"/>
      <c r="N380" s="96"/>
      <c r="O380" s="96"/>
      <c r="P380" s="96"/>
      <c r="Q380" s="96"/>
      <c r="R380" s="96"/>
      <c r="S380" s="96"/>
      <c r="T380" s="96"/>
      <c r="U380" s="96"/>
      <c r="V380" s="96"/>
      <c r="W380" s="96"/>
      <c r="X380" s="96"/>
      <c r="Y380" s="96"/>
      <c r="Z380" s="96"/>
    </row>
    <row r="381" spans="1:26" ht="15.75" customHeight="1" x14ac:dyDescent="0.35">
      <c r="A381" s="68">
        <v>43817</v>
      </c>
      <c r="B381" s="96">
        <v>21.791264000000002</v>
      </c>
      <c r="C381" s="96">
        <v>2748100</v>
      </c>
      <c r="D381" s="70">
        <f t="shared" si="10"/>
        <v>4.4229931368788833E-4</v>
      </c>
      <c r="E381" s="97"/>
      <c r="F381" s="96"/>
      <c r="G381" s="96"/>
      <c r="H381" s="96"/>
      <c r="I381" s="96"/>
      <c r="J381" s="96"/>
      <c r="K381" s="96"/>
      <c r="L381" s="96"/>
      <c r="M381" s="96"/>
      <c r="N381" s="96"/>
      <c r="O381" s="96"/>
      <c r="P381" s="96"/>
      <c r="Q381" s="96"/>
      <c r="R381" s="96"/>
      <c r="S381" s="96"/>
      <c r="T381" s="96"/>
      <c r="U381" s="96"/>
      <c r="V381" s="96"/>
      <c r="W381" s="96"/>
      <c r="X381" s="96"/>
      <c r="Y381" s="96"/>
      <c r="Z381" s="96"/>
    </row>
    <row r="382" spans="1:26" ht="15.75" customHeight="1" x14ac:dyDescent="0.35">
      <c r="A382" s="68">
        <v>43816</v>
      </c>
      <c r="B382" s="96">
        <v>21.78163</v>
      </c>
      <c r="C382" s="96">
        <v>20564600</v>
      </c>
      <c r="D382" s="70">
        <f t="shared" si="10"/>
        <v>-9.2023565936834029E-3</v>
      </c>
      <c r="E382" s="97"/>
      <c r="F382" s="96"/>
      <c r="G382" s="96"/>
      <c r="H382" s="96"/>
      <c r="I382" s="96"/>
      <c r="J382" s="96"/>
      <c r="K382" s="96"/>
      <c r="L382" s="96"/>
      <c r="M382" s="96"/>
      <c r="N382" s="96"/>
      <c r="O382" s="96"/>
      <c r="P382" s="96"/>
      <c r="Q382" s="96"/>
      <c r="R382" s="96"/>
      <c r="S382" s="96"/>
      <c r="T382" s="96"/>
      <c r="U382" s="96"/>
      <c r="V382" s="96"/>
      <c r="W382" s="96"/>
      <c r="X382" s="96"/>
      <c r="Y382" s="96"/>
      <c r="Z382" s="96"/>
    </row>
    <row r="383" spans="1:26" ht="15.75" customHeight="1" x14ac:dyDescent="0.35">
      <c r="A383" s="68">
        <v>43815</v>
      </c>
      <c r="B383" s="96">
        <v>21.983934000000001</v>
      </c>
      <c r="C383" s="96">
        <v>2232700</v>
      </c>
      <c r="D383" s="70">
        <f t="shared" si="10"/>
        <v>1.8113527779522354E-2</v>
      </c>
      <c r="E383" s="97"/>
      <c r="F383" s="96"/>
      <c r="G383" s="96"/>
      <c r="H383" s="96"/>
      <c r="I383" s="96"/>
      <c r="J383" s="96"/>
      <c r="K383" s="96"/>
      <c r="L383" s="96"/>
      <c r="M383" s="96"/>
      <c r="N383" s="96"/>
      <c r="O383" s="96"/>
      <c r="P383" s="96"/>
      <c r="Q383" s="96"/>
      <c r="R383" s="96"/>
      <c r="S383" s="96"/>
      <c r="T383" s="96"/>
      <c r="U383" s="96"/>
      <c r="V383" s="96"/>
      <c r="W383" s="96"/>
      <c r="X383" s="96"/>
      <c r="Y383" s="96"/>
      <c r="Z383" s="96"/>
    </row>
    <row r="384" spans="1:26" ht="15.75" customHeight="1" x14ac:dyDescent="0.35">
      <c r="A384" s="68">
        <v>43812</v>
      </c>
      <c r="B384" s="96">
        <v>21.592811999999999</v>
      </c>
      <c r="C384" s="96">
        <v>2166400</v>
      </c>
      <c r="D384" s="70">
        <f t="shared" si="10"/>
        <v>-8.7369365862766113E-4</v>
      </c>
      <c r="E384" s="97"/>
      <c r="F384" s="96"/>
      <c r="G384" s="96"/>
      <c r="H384" s="96"/>
      <c r="I384" s="96"/>
      <c r="J384" s="96"/>
      <c r="K384" s="96"/>
      <c r="L384" s="96"/>
      <c r="M384" s="96"/>
      <c r="N384" s="96"/>
      <c r="O384" s="96"/>
      <c r="P384" s="96"/>
      <c r="Q384" s="96"/>
      <c r="R384" s="96"/>
      <c r="S384" s="96"/>
      <c r="T384" s="96"/>
      <c r="U384" s="96"/>
      <c r="V384" s="96"/>
      <c r="W384" s="96"/>
      <c r="X384" s="96"/>
      <c r="Y384" s="96"/>
      <c r="Z384" s="96"/>
    </row>
    <row r="385" spans="1:26" ht="15.75" customHeight="1" x14ac:dyDescent="0.35">
      <c r="A385" s="68">
        <v>43811</v>
      </c>
      <c r="B385" s="96">
        <v>21.611694</v>
      </c>
      <c r="C385" s="96">
        <v>2509200</v>
      </c>
      <c r="D385" s="70">
        <f t="shared" si="10"/>
        <v>6.1538173607567082E-3</v>
      </c>
      <c r="E385" s="97"/>
      <c r="F385" s="96"/>
      <c r="G385" s="96"/>
      <c r="H385" s="96"/>
      <c r="I385" s="96"/>
      <c r="J385" s="96"/>
      <c r="K385" s="96"/>
      <c r="L385" s="96"/>
      <c r="M385" s="96"/>
      <c r="N385" s="96"/>
      <c r="O385" s="96"/>
      <c r="P385" s="96"/>
      <c r="Q385" s="96"/>
      <c r="R385" s="96"/>
      <c r="S385" s="96"/>
      <c r="T385" s="96"/>
      <c r="U385" s="96"/>
      <c r="V385" s="96"/>
      <c r="W385" s="96"/>
      <c r="X385" s="96"/>
      <c r="Y385" s="96"/>
      <c r="Z385" s="96"/>
    </row>
    <row r="386" spans="1:26" ht="15.75" customHeight="1" x14ac:dyDescent="0.35">
      <c r="A386" s="68">
        <v>43810</v>
      </c>
      <c r="B386" s="96">
        <v>21.479513000000001</v>
      </c>
      <c r="C386" s="96">
        <v>2744100</v>
      </c>
      <c r="D386" s="70">
        <f t="shared" ref="D386:D449" si="12">B386/B387-1</f>
        <v>1.201083384987256E-2</v>
      </c>
      <c r="E386" s="97"/>
      <c r="F386" s="96"/>
      <c r="G386" s="96"/>
      <c r="H386" s="96"/>
      <c r="I386" s="96"/>
      <c r="J386" s="96"/>
      <c r="K386" s="96"/>
      <c r="L386" s="96"/>
      <c r="M386" s="96"/>
      <c r="N386" s="96"/>
      <c r="O386" s="96"/>
      <c r="P386" s="96"/>
      <c r="Q386" s="96"/>
      <c r="R386" s="96"/>
      <c r="S386" s="96"/>
      <c r="T386" s="96"/>
      <c r="U386" s="96"/>
      <c r="V386" s="96"/>
      <c r="W386" s="96"/>
      <c r="X386" s="96"/>
      <c r="Y386" s="96"/>
      <c r="Z386" s="96"/>
    </row>
    <row r="387" spans="1:26" ht="15.75" customHeight="1" x14ac:dyDescent="0.35">
      <c r="A387" s="68">
        <v>43809</v>
      </c>
      <c r="B387" s="96">
        <v>21.224588000000001</v>
      </c>
      <c r="C387" s="96">
        <v>1094200</v>
      </c>
      <c r="D387" s="70">
        <f t="shared" si="12"/>
        <v>-3.1043627442277621E-3</v>
      </c>
      <c r="E387" s="97"/>
      <c r="F387" s="96"/>
      <c r="G387" s="96"/>
      <c r="H387" s="96"/>
      <c r="I387" s="96"/>
      <c r="J387" s="96"/>
      <c r="K387" s="96"/>
      <c r="L387" s="96"/>
      <c r="M387" s="96"/>
      <c r="N387" s="96"/>
      <c r="O387" s="96"/>
      <c r="P387" s="96"/>
      <c r="Q387" s="96"/>
      <c r="R387" s="96"/>
      <c r="S387" s="96"/>
      <c r="T387" s="96"/>
      <c r="U387" s="96"/>
      <c r="V387" s="96"/>
      <c r="W387" s="96"/>
      <c r="X387" s="96"/>
      <c r="Y387" s="96"/>
      <c r="Z387" s="96"/>
    </row>
    <row r="388" spans="1:26" ht="15.75" customHeight="1" x14ac:dyDescent="0.35">
      <c r="A388" s="68">
        <v>43808</v>
      </c>
      <c r="B388" s="96">
        <v>21.290682</v>
      </c>
      <c r="C388" s="96">
        <v>844500</v>
      </c>
      <c r="D388" s="70">
        <f t="shared" si="12"/>
        <v>-4.8543696127316682E-3</v>
      </c>
      <c r="E388" s="97"/>
      <c r="F388" s="96"/>
      <c r="G388" s="96"/>
      <c r="H388" s="96"/>
      <c r="I388" s="96"/>
      <c r="J388" s="96"/>
      <c r="K388" s="96"/>
      <c r="L388" s="96"/>
      <c r="M388" s="96"/>
      <c r="N388" s="96"/>
      <c r="O388" s="96"/>
      <c r="P388" s="96"/>
      <c r="Q388" s="96"/>
      <c r="R388" s="96"/>
      <c r="S388" s="96"/>
      <c r="T388" s="96"/>
      <c r="U388" s="96"/>
      <c r="V388" s="96"/>
      <c r="W388" s="96"/>
      <c r="X388" s="96"/>
      <c r="Y388" s="96"/>
      <c r="Z388" s="96"/>
    </row>
    <row r="389" spans="1:26" ht="15.75" customHeight="1" x14ac:dyDescent="0.35">
      <c r="A389" s="68">
        <v>43805</v>
      </c>
      <c r="B389" s="96">
        <v>21.394539000000002</v>
      </c>
      <c r="C389" s="96">
        <v>1501600</v>
      </c>
      <c r="D389" s="70">
        <f t="shared" si="12"/>
        <v>8.9047250862834826E-3</v>
      </c>
      <c r="E389" s="97"/>
      <c r="F389" s="96"/>
      <c r="G389" s="96"/>
      <c r="H389" s="96"/>
      <c r="I389" s="96"/>
      <c r="J389" s="96"/>
      <c r="K389" s="96"/>
      <c r="L389" s="96"/>
      <c r="M389" s="96"/>
      <c r="N389" s="96"/>
      <c r="O389" s="96"/>
      <c r="P389" s="96"/>
      <c r="Q389" s="96"/>
      <c r="R389" s="96"/>
      <c r="S389" s="96"/>
      <c r="T389" s="96"/>
      <c r="U389" s="96"/>
      <c r="V389" s="96"/>
      <c r="W389" s="96"/>
      <c r="X389" s="96"/>
      <c r="Y389" s="96"/>
      <c r="Z389" s="96"/>
    </row>
    <row r="390" spans="1:26" ht="15.75" customHeight="1" x14ac:dyDescent="0.35">
      <c r="A390" s="68">
        <v>43804</v>
      </c>
      <c r="B390" s="96">
        <v>21.205708000000001</v>
      </c>
      <c r="C390" s="96">
        <v>2507300</v>
      </c>
      <c r="D390" s="70">
        <f t="shared" si="12"/>
        <v>-1.7777225032836741E-3</v>
      </c>
      <c r="E390" s="97"/>
      <c r="F390" s="96"/>
      <c r="G390" s="96"/>
      <c r="H390" s="96"/>
      <c r="I390" s="96"/>
      <c r="J390" s="96"/>
      <c r="K390" s="96"/>
      <c r="L390" s="96"/>
      <c r="M390" s="96"/>
      <c r="N390" s="96"/>
      <c r="O390" s="96"/>
      <c r="P390" s="96"/>
      <c r="Q390" s="96"/>
      <c r="R390" s="96"/>
      <c r="S390" s="96"/>
      <c r="T390" s="96"/>
      <c r="U390" s="96"/>
      <c r="V390" s="96"/>
      <c r="W390" s="96"/>
      <c r="X390" s="96"/>
      <c r="Y390" s="96"/>
      <c r="Z390" s="96"/>
    </row>
    <row r="391" spans="1:26" ht="15.75" customHeight="1" x14ac:dyDescent="0.35">
      <c r="A391" s="68">
        <v>43803</v>
      </c>
      <c r="B391" s="96">
        <v>21.243473000000002</v>
      </c>
      <c r="C391" s="96">
        <v>1956800</v>
      </c>
      <c r="D391" s="70">
        <f t="shared" si="12"/>
        <v>7.6130172943391639E-3</v>
      </c>
      <c r="E391" s="97"/>
      <c r="F391" s="96"/>
      <c r="G391" s="96"/>
      <c r="H391" s="96"/>
      <c r="I391" s="96"/>
      <c r="J391" s="96"/>
      <c r="K391" s="96"/>
      <c r="L391" s="96"/>
      <c r="M391" s="96"/>
      <c r="N391" s="96"/>
      <c r="O391" s="96"/>
      <c r="P391" s="96"/>
      <c r="Q391" s="96"/>
      <c r="R391" s="96"/>
      <c r="S391" s="96"/>
      <c r="T391" s="96"/>
      <c r="U391" s="96"/>
      <c r="V391" s="96"/>
      <c r="W391" s="96"/>
      <c r="X391" s="96"/>
      <c r="Y391" s="96"/>
      <c r="Z391" s="96"/>
    </row>
    <row r="392" spans="1:26" ht="15.75" customHeight="1" x14ac:dyDescent="0.35">
      <c r="A392" s="68">
        <v>43802</v>
      </c>
      <c r="B392" s="96">
        <v>21.082968000000001</v>
      </c>
      <c r="C392" s="96">
        <v>3313400</v>
      </c>
      <c r="D392" s="70">
        <f t="shared" si="12"/>
        <v>-1.7597853259566643E-2</v>
      </c>
      <c r="E392" s="97"/>
      <c r="F392" s="96"/>
      <c r="G392" s="96"/>
      <c r="H392" s="96"/>
      <c r="I392" s="96"/>
      <c r="J392" s="96"/>
      <c r="K392" s="96"/>
      <c r="L392" s="96"/>
      <c r="M392" s="96"/>
      <c r="N392" s="96"/>
      <c r="O392" s="96"/>
      <c r="P392" s="96"/>
      <c r="Q392" s="96"/>
      <c r="R392" s="96"/>
      <c r="S392" s="96"/>
      <c r="T392" s="96"/>
      <c r="U392" s="96"/>
      <c r="V392" s="96"/>
      <c r="W392" s="96"/>
      <c r="X392" s="96"/>
      <c r="Y392" s="96"/>
      <c r="Z392" s="96"/>
    </row>
    <row r="393" spans="1:26" ht="15.75" customHeight="1" x14ac:dyDescent="0.35">
      <c r="A393" s="68">
        <v>43801</v>
      </c>
      <c r="B393" s="96">
        <v>21.460629000000001</v>
      </c>
      <c r="C393" s="96">
        <v>3422100</v>
      </c>
      <c r="D393" s="70">
        <f t="shared" si="12"/>
        <v>-4.3801812698688325E-3</v>
      </c>
      <c r="E393" s="97"/>
      <c r="F393" s="96"/>
      <c r="G393" s="96"/>
      <c r="H393" s="96"/>
      <c r="I393" s="96"/>
      <c r="J393" s="96"/>
      <c r="K393" s="96"/>
      <c r="L393" s="96"/>
      <c r="M393" s="96"/>
      <c r="N393" s="96"/>
      <c r="O393" s="96"/>
      <c r="P393" s="96"/>
      <c r="Q393" s="96"/>
      <c r="R393" s="96"/>
      <c r="S393" s="96"/>
      <c r="T393" s="96"/>
      <c r="U393" s="96"/>
      <c r="V393" s="96"/>
      <c r="W393" s="96"/>
      <c r="X393" s="96"/>
      <c r="Y393" s="96"/>
      <c r="Z393" s="96"/>
    </row>
    <row r="394" spans="1:26" ht="15.75" customHeight="1" x14ac:dyDescent="0.35">
      <c r="A394" s="68">
        <v>43798</v>
      </c>
      <c r="B394" s="96">
        <v>21.555043999999999</v>
      </c>
      <c r="C394" s="96">
        <v>1363100</v>
      </c>
      <c r="D394" s="70">
        <f t="shared" si="12"/>
        <v>-6.0948784364990294E-3</v>
      </c>
      <c r="E394" s="97"/>
      <c r="F394" s="96"/>
      <c r="G394" s="96"/>
      <c r="H394" s="96"/>
      <c r="I394" s="96"/>
      <c r="J394" s="96"/>
      <c r="K394" s="96"/>
      <c r="L394" s="96"/>
      <c r="M394" s="96"/>
      <c r="N394" s="96"/>
      <c r="O394" s="96"/>
      <c r="P394" s="96"/>
      <c r="Q394" s="96"/>
      <c r="R394" s="96"/>
      <c r="S394" s="96"/>
      <c r="T394" s="96"/>
      <c r="U394" s="96"/>
      <c r="V394" s="96"/>
      <c r="W394" s="96"/>
      <c r="X394" s="96"/>
      <c r="Y394" s="96"/>
      <c r="Z394" s="96"/>
    </row>
    <row r="395" spans="1:26" ht="15.75" customHeight="1" x14ac:dyDescent="0.35">
      <c r="A395" s="68">
        <v>43796</v>
      </c>
      <c r="B395" s="96">
        <v>21.687225000000002</v>
      </c>
      <c r="C395" s="96">
        <v>1103400</v>
      </c>
      <c r="D395" s="70">
        <f t="shared" si="12"/>
        <v>1.2340180675197487E-2</v>
      </c>
      <c r="E395" s="97"/>
      <c r="F395" s="96"/>
      <c r="G395" s="96"/>
      <c r="H395" s="96"/>
      <c r="I395" s="96"/>
      <c r="J395" s="96"/>
      <c r="K395" s="96"/>
      <c r="L395" s="96"/>
      <c r="M395" s="96"/>
      <c r="N395" s="96"/>
      <c r="O395" s="96"/>
      <c r="P395" s="96"/>
      <c r="Q395" s="96"/>
      <c r="R395" s="96"/>
      <c r="S395" s="96"/>
      <c r="T395" s="96"/>
      <c r="U395" s="96"/>
      <c r="V395" s="96"/>
      <c r="W395" s="96"/>
      <c r="X395" s="96"/>
      <c r="Y395" s="96"/>
      <c r="Z395" s="96"/>
    </row>
    <row r="396" spans="1:26" ht="15.75" customHeight="1" x14ac:dyDescent="0.35">
      <c r="A396" s="68">
        <v>43795</v>
      </c>
      <c r="B396" s="96">
        <v>21.422863</v>
      </c>
      <c r="C396" s="96">
        <v>1111900</v>
      </c>
      <c r="D396" s="70">
        <f t="shared" si="12"/>
        <v>3.0945686410581708E-3</v>
      </c>
      <c r="E396" s="97"/>
      <c r="F396" s="96"/>
      <c r="G396" s="96"/>
      <c r="H396" s="96"/>
      <c r="I396" s="96"/>
      <c r="J396" s="96"/>
      <c r="K396" s="96"/>
      <c r="L396" s="96"/>
      <c r="M396" s="96"/>
      <c r="N396" s="96"/>
      <c r="O396" s="96"/>
      <c r="P396" s="96"/>
      <c r="Q396" s="96"/>
      <c r="R396" s="96"/>
      <c r="S396" s="96"/>
      <c r="T396" s="96"/>
      <c r="U396" s="96"/>
      <c r="V396" s="96"/>
      <c r="W396" s="96"/>
      <c r="X396" s="96"/>
      <c r="Y396" s="96"/>
      <c r="Z396" s="96"/>
    </row>
    <row r="397" spans="1:26" ht="15.75" customHeight="1" x14ac:dyDescent="0.35">
      <c r="A397" s="68">
        <v>43794</v>
      </c>
      <c r="B397" s="96">
        <v>21.356773</v>
      </c>
      <c r="C397" s="96">
        <v>1365400</v>
      </c>
      <c r="D397" s="70">
        <f t="shared" si="12"/>
        <v>4.8867176626492537E-3</v>
      </c>
      <c r="E397" s="97"/>
      <c r="F397" s="96"/>
      <c r="G397" s="96"/>
      <c r="H397" s="96"/>
      <c r="I397" s="96"/>
      <c r="J397" s="96"/>
      <c r="K397" s="96"/>
      <c r="L397" s="96"/>
      <c r="M397" s="96"/>
      <c r="N397" s="96"/>
      <c r="O397" s="96"/>
      <c r="P397" s="96"/>
      <c r="Q397" s="96"/>
      <c r="R397" s="96"/>
      <c r="S397" s="96"/>
      <c r="T397" s="96"/>
      <c r="U397" s="96"/>
      <c r="V397" s="96"/>
      <c r="W397" s="96"/>
      <c r="X397" s="96"/>
      <c r="Y397" s="96"/>
      <c r="Z397" s="96"/>
    </row>
    <row r="398" spans="1:26" ht="15.75" customHeight="1" x14ac:dyDescent="0.35">
      <c r="A398" s="68">
        <v>43791</v>
      </c>
      <c r="B398" s="96">
        <v>21.252915999999999</v>
      </c>
      <c r="C398" s="96">
        <v>1499700</v>
      </c>
      <c r="D398" s="70">
        <f t="shared" si="12"/>
        <v>4.4622726345311392E-3</v>
      </c>
      <c r="E398" s="97"/>
      <c r="F398" s="96"/>
      <c r="G398" s="96"/>
      <c r="H398" s="96"/>
      <c r="I398" s="96"/>
      <c r="J398" s="96"/>
      <c r="K398" s="96"/>
      <c r="L398" s="96"/>
      <c r="M398" s="96"/>
      <c r="N398" s="96"/>
      <c r="O398" s="96"/>
      <c r="P398" s="96"/>
      <c r="Q398" s="96"/>
      <c r="R398" s="96"/>
      <c r="S398" s="96"/>
      <c r="T398" s="96"/>
      <c r="U398" s="96"/>
      <c r="V398" s="96"/>
      <c r="W398" s="96"/>
      <c r="X398" s="96"/>
      <c r="Y398" s="96"/>
      <c r="Z398" s="96"/>
    </row>
    <row r="399" spans="1:26" ht="15.75" customHeight="1" x14ac:dyDescent="0.35">
      <c r="A399" s="68">
        <v>43790</v>
      </c>
      <c r="B399" s="96">
        <v>21.158501000000001</v>
      </c>
      <c r="C399" s="96">
        <v>3368100</v>
      </c>
      <c r="D399" s="70">
        <f t="shared" si="12"/>
        <v>-1.3368685492044508E-3</v>
      </c>
      <c r="E399" s="97"/>
      <c r="F399" s="96"/>
      <c r="G399" s="96"/>
      <c r="H399" s="96"/>
      <c r="I399" s="96"/>
      <c r="J399" s="96"/>
      <c r="K399" s="96"/>
      <c r="L399" s="96"/>
      <c r="M399" s="96"/>
      <c r="N399" s="96"/>
      <c r="O399" s="96"/>
      <c r="P399" s="96"/>
      <c r="Q399" s="96"/>
      <c r="R399" s="96"/>
      <c r="S399" s="96"/>
      <c r="T399" s="96"/>
      <c r="U399" s="96"/>
      <c r="V399" s="96"/>
      <c r="W399" s="96"/>
      <c r="X399" s="96"/>
      <c r="Y399" s="96"/>
      <c r="Z399" s="96"/>
    </row>
    <row r="400" spans="1:26" ht="15.75" customHeight="1" x14ac:dyDescent="0.35">
      <c r="A400" s="68">
        <v>43789</v>
      </c>
      <c r="B400" s="96">
        <v>21.186824999999999</v>
      </c>
      <c r="C400" s="96">
        <v>4000900</v>
      </c>
      <c r="D400" s="70">
        <f t="shared" si="12"/>
        <v>-1.7943047642647647E-2</v>
      </c>
      <c r="E400" s="97"/>
      <c r="F400" s="96"/>
      <c r="G400" s="96"/>
      <c r="H400" s="96"/>
      <c r="I400" s="96"/>
      <c r="J400" s="96"/>
      <c r="K400" s="96"/>
      <c r="L400" s="96"/>
      <c r="M400" s="96"/>
      <c r="N400" s="96"/>
      <c r="O400" s="96"/>
      <c r="P400" s="96"/>
      <c r="Q400" s="96"/>
      <c r="R400" s="96"/>
      <c r="S400" s="96"/>
      <c r="T400" s="96"/>
      <c r="U400" s="96"/>
      <c r="V400" s="96"/>
      <c r="W400" s="96"/>
      <c r="X400" s="96"/>
      <c r="Y400" s="96"/>
      <c r="Z400" s="96"/>
    </row>
    <row r="401" spans="1:26" ht="15.75" customHeight="1" x14ac:dyDescent="0.35">
      <c r="A401" s="68">
        <v>43788</v>
      </c>
      <c r="B401" s="96">
        <v>21.573927000000001</v>
      </c>
      <c r="C401" s="96">
        <v>1196400</v>
      </c>
      <c r="D401" s="70">
        <f t="shared" si="12"/>
        <v>4.8372921001189617E-3</v>
      </c>
      <c r="E401" s="97"/>
      <c r="F401" s="96"/>
      <c r="G401" s="96"/>
      <c r="H401" s="96"/>
      <c r="I401" s="96"/>
      <c r="J401" s="96"/>
      <c r="K401" s="96"/>
      <c r="L401" s="96"/>
      <c r="M401" s="96"/>
      <c r="N401" s="96"/>
      <c r="O401" s="96"/>
      <c r="P401" s="96"/>
      <c r="Q401" s="96"/>
      <c r="R401" s="96"/>
      <c r="S401" s="96"/>
      <c r="T401" s="96"/>
      <c r="U401" s="96"/>
      <c r="V401" s="96"/>
      <c r="W401" s="96"/>
      <c r="X401" s="96"/>
      <c r="Y401" s="96"/>
      <c r="Z401" s="96"/>
    </row>
    <row r="402" spans="1:26" ht="15.75" customHeight="1" x14ac:dyDescent="0.35">
      <c r="A402" s="68">
        <v>43787</v>
      </c>
      <c r="B402" s="96">
        <v>21.47007</v>
      </c>
      <c r="C402" s="96">
        <v>1550900</v>
      </c>
      <c r="D402" s="70">
        <f t="shared" si="12"/>
        <v>-3.0687922080816499E-3</v>
      </c>
      <c r="E402" s="97"/>
      <c r="F402" s="96"/>
      <c r="G402" s="96"/>
      <c r="H402" s="96"/>
      <c r="I402" s="96"/>
      <c r="J402" s="96"/>
      <c r="K402" s="96"/>
      <c r="L402" s="96"/>
      <c r="M402" s="96"/>
      <c r="N402" s="96"/>
      <c r="O402" s="96"/>
      <c r="P402" s="96"/>
      <c r="Q402" s="96"/>
      <c r="R402" s="96"/>
      <c r="S402" s="96"/>
      <c r="T402" s="96"/>
      <c r="U402" s="96"/>
      <c r="V402" s="96"/>
      <c r="W402" s="96"/>
      <c r="X402" s="96"/>
      <c r="Y402" s="96"/>
      <c r="Z402" s="96"/>
    </row>
    <row r="403" spans="1:26" ht="15.75" customHeight="1" x14ac:dyDescent="0.35">
      <c r="A403" s="68">
        <v>43784</v>
      </c>
      <c r="B403" s="96">
        <v>21.536159999999999</v>
      </c>
      <c r="C403" s="96">
        <v>2263800</v>
      </c>
      <c r="D403" s="70">
        <f t="shared" si="12"/>
        <v>8.8455081880955966E-3</v>
      </c>
      <c r="E403" s="97"/>
      <c r="F403" s="96"/>
      <c r="G403" s="96"/>
      <c r="H403" s="96"/>
      <c r="I403" s="96"/>
      <c r="J403" s="96"/>
      <c r="K403" s="96"/>
      <c r="L403" s="96"/>
      <c r="M403" s="96"/>
      <c r="N403" s="96"/>
      <c r="O403" s="96"/>
      <c r="P403" s="96"/>
      <c r="Q403" s="96"/>
      <c r="R403" s="96"/>
      <c r="S403" s="96"/>
      <c r="T403" s="96"/>
      <c r="U403" s="96"/>
      <c r="V403" s="96"/>
      <c r="W403" s="96"/>
      <c r="X403" s="96"/>
      <c r="Y403" s="96"/>
      <c r="Z403" s="96"/>
    </row>
    <row r="404" spans="1:26" ht="15.75" customHeight="1" x14ac:dyDescent="0.35">
      <c r="A404" s="68">
        <v>43783</v>
      </c>
      <c r="B404" s="96">
        <v>21.347332000000002</v>
      </c>
      <c r="C404" s="96">
        <v>3767300</v>
      </c>
      <c r="D404" s="70">
        <f t="shared" si="12"/>
        <v>-4.4206116719969213E-4</v>
      </c>
      <c r="E404" s="97"/>
      <c r="F404" s="96"/>
      <c r="G404" s="96"/>
      <c r="H404" s="96"/>
      <c r="I404" s="96"/>
      <c r="J404" s="96"/>
      <c r="K404" s="96"/>
      <c r="L404" s="96"/>
      <c r="M404" s="96"/>
      <c r="N404" s="96"/>
      <c r="O404" s="96"/>
      <c r="P404" s="96"/>
      <c r="Q404" s="96"/>
      <c r="R404" s="96"/>
      <c r="S404" s="96"/>
      <c r="T404" s="96"/>
      <c r="U404" s="96"/>
      <c r="V404" s="96"/>
      <c r="W404" s="96"/>
      <c r="X404" s="96"/>
      <c r="Y404" s="96"/>
      <c r="Z404" s="96"/>
    </row>
    <row r="405" spans="1:26" ht="15.75" customHeight="1" x14ac:dyDescent="0.35">
      <c r="A405" s="68">
        <v>43782</v>
      </c>
      <c r="B405" s="96">
        <v>21.356773</v>
      </c>
      <c r="C405" s="96">
        <v>1603800</v>
      </c>
      <c r="D405" s="70">
        <f t="shared" si="12"/>
        <v>-1.0498684867098929E-2</v>
      </c>
      <c r="E405" s="97"/>
      <c r="F405" s="96"/>
      <c r="G405" s="96"/>
      <c r="H405" s="96"/>
      <c r="I405" s="96"/>
      <c r="J405" s="96"/>
      <c r="K405" s="96"/>
      <c r="L405" s="96"/>
      <c r="M405" s="96"/>
      <c r="N405" s="96"/>
      <c r="O405" s="96"/>
      <c r="P405" s="96"/>
      <c r="Q405" s="96"/>
      <c r="R405" s="96"/>
      <c r="S405" s="96"/>
      <c r="T405" s="96"/>
      <c r="U405" s="96"/>
      <c r="V405" s="96"/>
      <c r="W405" s="96"/>
      <c r="X405" s="96"/>
      <c r="Y405" s="96"/>
      <c r="Z405" s="96"/>
    </row>
    <row r="406" spans="1:26" ht="15.75" customHeight="1" x14ac:dyDescent="0.35">
      <c r="A406" s="68">
        <v>43781</v>
      </c>
      <c r="B406" s="96">
        <v>21.583369999999999</v>
      </c>
      <c r="C406" s="96">
        <v>18714400</v>
      </c>
      <c r="D406" s="70">
        <f t="shared" si="12"/>
        <v>-1.7466243907466872E-3</v>
      </c>
      <c r="E406" s="97"/>
      <c r="F406" s="96"/>
      <c r="G406" s="96"/>
      <c r="H406" s="96"/>
      <c r="I406" s="96"/>
      <c r="J406" s="96"/>
      <c r="K406" s="96"/>
      <c r="L406" s="96"/>
      <c r="M406" s="96"/>
      <c r="N406" s="96"/>
      <c r="O406" s="96"/>
      <c r="P406" s="96"/>
      <c r="Q406" s="96"/>
      <c r="R406" s="96"/>
      <c r="S406" s="96"/>
      <c r="T406" s="96"/>
      <c r="U406" s="96"/>
      <c r="V406" s="96"/>
      <c r="W406" s="96"/>
      <c r="X406" s="96"/>
      <c r="Y406" s="96"/>
      <c r="Z406" s="96"/>
    </row>
    <row r="407" spans="1:26" ht="15.75" customHeight="1" x14ac:dyDescent="0.35">
      <c r="A407" s="68">
        <v>43780</v>
      </c>
      <c r="B407" s="96">
        <v>21.621134000000001</v>
      </c>
      <c r="C407" s="96">
        <v>914800</v>
      </c>
      <c r="D407" s="70">
        <f t="shared" si="12"/>
        <v>5.7091701166915865E-3</v>
      </c>
      <c r="E407" s="97"/>
      <c r="F407" s="96"/>
      <c r="G407" s="96"/>
      <c r="H407" s="96"/>
      <c r="I407" s="96"/>
      <c r="J407" s="96"/>
      <c r="K407" s="96"/>
      <c r="L407" s="96"/>
      <c r="M407" s="96"/>
      <c r="N407" s="96"/>
      <c r="O407" s="96"/>
      <c r="P407" s="96"/>
      <c r="Q407" s="96"/>
      <c r="R407" s="96"/>
      <c r="S407" s="96"/>
      <c r="T407" s="96"/>
      <c r="U407" s="96"/>
      <c r="V407" s="96"/>
      <c r="W407" s="96"/>
      <c r="X407" s="96"/>
      <c r="Y407" s="96"/>
      <c r="Z407" s="96"/>
    </row>
    <row r="408" spans="1:26" ht="15.75" customHeight="1" x14ac:dyDescent="0.35">
      <c r="A408" s="68">
        <v>43777</v>
      </c>
      <c r="B408" s="96">
        <v>21.498396</v>
      </c>
      <c r="C408" s="96">
        <v>2938500</v>
      </c>
      <c r="D408" s="70">
        <f t="shared" si="12"/>
        <v>-3.0648074308468054E-3</v>
      </c>
      <c r="E408" s="97"/>
      <c r="F408" s="96"/>
      <c r="G408" s="96"/>
      <c r="H408" s="96"/>
      <c r="I408" s="96"/>
      <c r="J408" s="96"/>
      <c r="K408" s="96"/>
      <c r="L408" s="96"/>
      <c r="M408" s="96"/>
      <c r="N408" s="96"/>
      <c r="O408" s="96"/>
      <c r="P408" s="96"/>
      <c r="Q408" s="96"/>
      <c r="R408" s="96"/>
      <c r="S408" s="96"/>
      <c r="T408" s="96"/>
      <c r="U408" s="96"/>
      <c r="V408" s="96"/>
      <c r="W408" s="96"/>
      <c r="X408" s="96"/>
      <c r="Y408" s="96"/>
      <c r="Z408" s="96"/>
    </row>
    <row r="409" spans="1:26" ht="15.75" customHeight="1" x14ac:dyDescent="0.35">
      <c r="A409" s="68">
        <v>43776</v>
      </c>
      <c r="B409" s="96">
        <v>21.564487</v>
      </c>
      <c r="C409" s="96">
        <v>3203200</v>
      </c>
      <c r="D409" s="70">
        <f t="shared" si="12"/>
        <v>1.0619418760738908E-2</v>
      </c>
      <c r="E409" s="97"/>
      <c r="F409" s="96"/>
      <c r="G409" s="96"/>
      <c r="H409" s="96"/>
      <c r="I409" s="96"/>
      <c r="J409" s="96"/>
      <c r="K409" s="96"/>
      <c r="L409" s="96"/>
      <c r="M409" s="96"/>
      <c r="N409" s="96"/>
      <c r="O409" s="96"/>
      <c r="P409" s="96"/>
      <c r="Q409" s="96"/>
      <c r="R409" s="96"/>
      <c r="S409" s="96"/>
      <c r="T409" s="96"/>
      <c r="U409" s="96"/>
      <c r="V409" s="96"/>
      <c r="W409" s="96"/>
      <c r="X409" s="96"/>
      <c r="Y409" s="96"/>
      <c r="Z409" s="96"/>
    </row>
    <row r="410" spans="1:26" ht="15.75" customHeight="1" x14ac:dyDescent="0.35">
      <c r="A410" s="68">
        <v>43775</v>
      </c>
      <c r="B410" s="96">
        <v>21.337890999999999</v>
      </c>
      <c r="C410" s="96">
        <v>1891200</v>
      </c>
      <c r="D410" s="70">
        <f t="shared" si="12"/>
        <v>-5.7192172699133126E-3</v>
      </c>
      <c r="E410" s="97"/>
      <c r="F410" s="96"/>
      <c r="G410" s="96"/>
      <c r="H410" s="96"/>
      <c r="I410" s="96"/>
      <c r="J410" s="96"/>
      <c r="K410" s="96"/>
      <c r="L410" s="96"/>
      <c r="M410" s="96"/>
      <c r="N410" s="96"/>
      <c r="O410" s="96"/>
      <c r="P410" s="96"/>
      <c r="Q410" s="96"/>
      <c r="R410" s="96"/>
      <c r="S410" s="96"/>
      <c r="T410" s="96"/>
      <c r="U410" s="96"/>
      <c r="V410" s="96"/>
      <c r="W410" s="96"/>
      <c r="X410" s="96"/>
      <c r="Y410" s="96"/>
      <c r="Z410" s="96"/>
    </row>
    <row r="411" spans="1:26" ht="15.75" customHeight="1" x14ac:dyDescent="0.35">
      <c r="A411" s="68">
        <v>43774</v>
      </c>
      <c r="B411" s="96">
        <v>21.460629000000001</v>
      </c>
      <c r="C411" s="96">
        <v>2523000</v>
      </c>
      <c r="D411" s="70">
        <f t="shared" si="12"/>
        <v>1.7628829535996093E-3</v>
      </c>
      <c r="E411" s="97"/>
      <c r="F411" s="96"/>
      <c r="G411" s="96"/>
      <c r="H411" s="96"/>
      <c r="I411" s="96"/>
      <c r="J411" s="96"/>
      <c r="K411" s="96"/>
      <c r="L411" s="96"/>
      <c r="M411" s="96"/>
      <c r="N411" s="96"/>
      <c r="O411" s="96"/>
      <c r="P411" s="96"/>
      <c r="Q411" s="96"/>
      <c r="R411" s="96"/>
      <c r="S411" s="96"/>
      <c r="T411" s="96"/>
      <c r="U411" s="96"/>
      <c r="V411" s="96"/>
      <c r="W411" s="96"/>
      <c r="X411" s="96"/>
      <c r="Y411" s="96"/>
      <c r="Z411" s="96"/>
    </row>
    <row r="412" spans="1:26" ht="15.75" customHeight="1" x14ac:dyDescent="0.35">
      <c r="A412" s="68">
        <v>43773</v>
      </c>
      <c r="B412" s="96">
        <v>21.422863</v>
      </c>
      <c r="C412" s="96">
        <v>2455300</v>
      </c>
      <c r="D412" s="70">
        <f t="shared" si="12"/>
        <v>-3.0755337405223848E-3</v>
      </c>
      <c r="E412" s="97"/>
      <c r="F412" s="96"/>
      <c r="G412" s="96"/>
      <c r="H412" s="96"/>
      <c r="I412" s="96"/>
      <c r="J412" s="96"/>
      <c r="K412" s="96"/>
      <c r="L412" s="96"/>
      <c r="M412" s="96"/>
      <c r="N412" s="96"/>
      <c r="O412" s="96"/>
      <c r="P412" s="96"/>
      <c r="Q412" s="96"/>
      <c r="R412" s="96"/>
      <c r="S412" s="96"/>
      <c r="T412" s="96"/>
      <c r="U412" s="96"/>
      <c r="V412" s="96"/>
      <c r="W412" s="96"/>
      <c r="X412" s="96"/>
      <c r="Y412" s="96"/>
      <c r="Z412" s="96"/>
    </row>
    <row r="413" spans="1:26" ht="15.75" customHeight="1" x14ac:dyDescent="0.35">
      <c r="A413" s="68">
        <v>43770</v>
      </c>
      <c r="B413" s="96">
        <v>21.488952999999999</v>
      </c>
      <c r="C413" s="96">
        <v>2677000</v>
      </c>
      <c r="D413" s="70">
        <f t="shared" si="12"/>
        <v>1.0208539484600987E-2</v>
      </c>
      <c r="E413" s="97"/>
      <c r="F413" s="96"/>
      <c r="G413" s="96"/>
      <c r="H413" s="96"/>
      <c r="I413" s="96"/>
      <c r="J413" s="96"/>
      <c r="K413" s="96"/>
      <c r="L413" s="96"/>
      <c r="M413" s="96"/>
      <c r="N413" s="96"/>
      <c r="O413" s="96"/>
      <c r="P413" s="96"/>
      <c r="Q413" s="96"/>
      <c r="R413" s="96"/>
      <c r="S413" s="96"/>
      <c r="T413" s="96"/>
      <c r="U413" s="96"/>
      <c r="V413" s="96"/>
      <c r="W413" s="96"/>
      <c r="X413" s="96"/>
      <c r="Y413" s="96"/>
      <c r="Z413" s="96"/>
    </row>
    <row r="414" spans="1:26" ht="15.75" customHeight="1" x14ac:dyDescent="0.35">
      <c r="A414" s="68">
        <v>43769</v>
      </c>
      <c r="B414" s="96">
        <v>21.271799000000001</v>
      </c>
      <c r="C414" s="96">
        <v>1730400</v>
      </c>
      <c r="D414" s="70">
        <f t="shared" si="12"/>
        <v>-8.3625216975191652E-3</v>
      </c>
      <c r="E414" s="97"/>
      <c r="F414" s="96"/>
      <c r="G414" s="96"/>
      <c r="H414" s="96"/>
      <c r="I414" s="96"/>
      <c r="J414" s="96"/>
      <c r="K414" s="96"/>
      <c r="L414" s="96"/>
      <c r="M414" s="96"/>
      <c r="N414" s="96"/>
      <c r="O414" s="96"/>
      <c r="P414" s="96"/>
      <c r="Q414" s="96"/>
      <c r="R414" s="96"/>
      <c r="S414" s="96"/>
      <c r="T414" s="96"/>
      <c r="U414" s="96"/>
      <c r="V414" s="96"/>
      <c r="W414" s="96"/>
      <c r="X414" s="96"/>
      <c r="Y414" s="96"/>
      <c r="Z414" s="96"/>
    </row>
    <row r="415" spans="1:26" ht="15.75" customHeight="1" x14ac:dyDescent="0.35">
      <c r="A415" s="68">
        <v>43768</v>
      </c>
      <c r="B415" s="96">
        <v>21.451184999999999</v>
      </c>
      <c r="C415" s="96">
        <v>1772600</v>
      </c>
      <c r="D415" s="70">
        <f t="shared" si="12"/>
        <v>-8.7959657327618679E-4</v>
      </c>
      <c r="E415" s="97"/>
      <c r="F415" s="96"/>
      <c r="G415" s="96"/>
      <c r="H415" s="96"/>
      <c r="I415" s="96"/>
      <c r="J415" s="96"/>
      <c r="K415" s="96"/>
      <c r="L415" s="96"/>
      <c r="M415" s="96"/>
      <c r="N415" s="96"/>
      <c r="O415" s="96"/>
      <c r="P415" s="96"/>
      <c r="Q415" s="96"/>
      <c r="R415" s="96"/>
      <c r="S415" s="96"/>
      <c r="T415" s="96"/>
      <c r="U415" s="96"/>
      <c r="V415" s="96"/>
      <c r="W415" s="96"/>
      <c r="X415" s="96"/>
      <c r="Y415" s="96"/>
      <c r="Z415" s="96"/>
    </row>
    <row r="416" spans="1:26" ht="15.75" customHeight="1" x14ac:dyDescent="0.35">
      <c r="A416" s="68">
        <v>43767</v>
      </c>
      <c r="B416" s="96">
        <v>21.47007</v>
      </c>
      <c r="C416" s="96">
        <v>2590500</v>
      </c>
      <c r="D416" s="70">
        <f t="shared" si="12"/>
        <v>-2.6315205132523278E-3</v>
      </c>
      <c r="E416" s="97"/>
      <c r="F416" s="96"/>
      <c r="G416" s="96"/>
      <c r="H416" s="96"/>
      <c r="I416" s="96"/>
      <c r="J416" s="96"/>
      <c r="K416" s="96"/>
      <c r="L416" s="96"/>
      <c r="M416" s="96"/>
      <c r="N416" s="96"/>
      <c r="O416" s="96"/>
      <c r="P416" s="96"/>
      <c r="Q416" s="96"/>
      <c r="R416" s="96"/>
      <c r="S416" s="96"/>
      <c r="T416" s="96"/>
      <c r="U416" s="96"/>
      <c r="V416" s="96"/>
      <c r="W416" s="96"/>
      <c r="X416" s="96"/>
      <c r="Y416" s="96"/>
      <c r="Z416" s="96"/>
    </row>
    <row r="417" spans="1:26" ht="15.75" customHeight="1" x14ac:dyDescent="0.35">
      <c r="A417" s="68">
        <v>43766</v>
      </c>
      <c r="B417" s="96">
        <v>21.526717999999999</v>
      </c>
      <c r="C417" s="96">
        <v>1029000</v>
      </c>
      <c r="D417" s="70">
        <f t="shared" si="12"/>
        <v>4.4052193361945324E-3</v>
      </c>
      <c r="E417" s="97"/>
      <c r="F417" s="96"/>
      <c r="G417" s="96"/>
      <c r="H417" s="96"/>
      <c r="I417" s="96"/>
      <c r="J417" s="96"/>
      <c r="K417" s="96"/>
      <c r="L417" s="96"/>
      <c r="M417" s="96"/>
      <c r="N417" s="96"/>
      <c r="O417" s="96"/>
      <c r="P417" s="96"/>
      <c r="Q417" s="96"/>
      <c r="R417" s="96"/>
      <c r="S417" s="96"/>
      <c r="T417" s="96"/>
      <c r="U417" s="96"/>
      <c r="V417" s="96"/>
      <c r="W417" s="96"/>
      <c r="X417" s="96"/>
      <c r="Y417" s="96"/>
      <c r="Z417" s="96"/>
    </row>
    <row r="418" spans="1:26" ht="15.75" customHeight="1" x14ac:dyDescent="0.35">
      <c r="A418" s="68">
        <v>43763</v>
      </c>
      <c r="B418" s="96">
        <v>21.432303999999998</v>
      </c>
      <c r="C418" s="96">
        <v>2595400</v>
      </c>
      <c r="D418" s="70">
        <f t="shared" si="12"/>
        <v>3.0932482045367138E-3</v>
      </c>
      <c r="E418" s="97"/>
      <c r="F418" s="96"/>
      <c r="G418" s="96"/>
      <c r="H418" s="96"/>
      <c r="I418" s="96"/>
      <c r="J418" s="96"/>
      <c r="K418" s="96"/>
      <c r="L418" s="96"/>
      <c r="M418" s="96"/>
      <c r="N418" s="96"/>
      <c r="O418" s="96"/>
      <c r="P418" s="96"/>
      <c r="Q418" s="96"/>
      <c r="R418" s="96"/>
      <c r="S418" s="96"/>
      <c r="T418" s="96"/>
      <c r="U418" s="96"/>
      <c r="V418" s="96"/>
      <c r="W418" s="96"/>
      <c r="X418" s="96"/>
      <c r="Y418" s="96"/>
      <c r="Z418" s="96"/>
    </row>
    <row r="419" spans="1:26" ht="15.75" customHeight="1" x14ac:dyDescent="0.35">
      <c r="A419" s="68">
        <v>43762</v>
      </c>
      <c r="B419" s="96">
        <v>21.366212999999998</v>
      </c>
      <c r="C419" s="96">
        <v>1718400</v>
      </c>
      <c r="D419" s="70">
        <f t="shared" si="12"/>
        <v>4.4201434364632419E-4</v>
      </c>
      <c r="E419" s="97"/>
      <c r="F419" s="96"/>
      <c r="G419" s="96"/>
      <c r="H419" s="96"/>
      <c r="I419" s="96"/>
      <c r="J419" s="96"/>
      <c r="K419" s="96"/>
      <c r="L419" s="96"/>
      <c r="M419" s="96"/>
      <c r="N419" s="96"/>
      <c r="O419" s="96"/>
      <c r="P419" s="96"/>
      <c r="Q419" s="96"/>
      <c r="R419" s="96"/>
      <c r="S419" s="96"/>
      <c r="T419" s="96"/>
      <c r="U419" s="96"/>
      <c r="V419" s="96"/>
      <c r="W419" s="96"/>
      <c r="X419" s="96"/>
      <c r="Y419" s="96"/>
      <c r="Z419" s="96"/>
    </row>
    <row r="420" spans="1:26" ht="15.75" customHeight="1" x14ac:dyDescent="0.35">
      <c r="A420" s="68">
        <v>43761</v>
      </c>
      <c r="B420" s="96">
        <v>21.356773</v>
      </c>
      <c r="C420" s="96">
        <v>622700</v>
      </c>
      <c r="D420" s="70">
        <f t="shared" si="12"/>
        <v>4.8867176626492537E-3</v>
      </c>
      <c r="E420" s="97"/>
      <c r="F420" s="96"/>
      <c r="G420" s="96"/>
      <c r="H420" s="96"/>
      <c r="I420" s="96"/>
      <c r="J420" s="96"/>
      <c r="K420" s="96"/>
      <c r="L420" s="96"/>
      <c r="M420" s="96"/>
      <c r="N420" s="96"/>
      <c r="O420" s="96"/>
      <c r="P420" s="96"/>
      <c r="Q420" s="96"/>
      <c r="R420" s="96"/>
      <c r="S420" s="96"/>
      <c r="T420" s="96"/>
      <c r="U420" s="96"/>
      <c r="V420" s="96"/>
      <c r="W420" s="96"/>
      <c r="X420" s="96"/>
      <c r="Y420" s="96"/>
      <c r="Z420" s="96"/>
    </row>
    <row r="421" spans="1:26" ht="15.75" customHeight="1" x14ac:dyDescent="0.35">
      <c r="A421" s="68">
        <v>43760</v>
      </c>
      <c r="B421" s="96">
        <v>21.252915999999999</v>
      </c>
      <c r="C421" s="96">
        <v>2142300</v>
      </c>
      <c r="D421" s="70">
        <f t="shared" si="12"/>
        <v>0</v>
      </c>
      <c r="E421" s="97"/>
      <c r="F421" s="96"/>
      <c r="G421" s="96"/>
      <c r="H421" s="96"/>
      <c r="I421" s="96"/>
      <c r="J421" s="96"/>
      <c r="K421" s="96"/>
      <c r="L421" s="96"/>
      <c r="M421" s="96"/>
      <c r="N421" s="96"/>
      <c r="O421" s="96"/>
      <c r="P421" s="96"/>
      <c r="Q421" s="96"/>
      <c r="R421" s="96"/>
      <c r="S421" s="96"/>
      <c r="T421" s="96"/>
      <c r="U421" s="96"/>
      <c r="V421" s="96"/>
      <c r="W421" s="96"/>
      <c r="X421" s="96"/>
      <c r="Y421" s="96"/>
      <c r="Z421" s="96"/>
    </row>
    <row r="422" spans="1:26" ht="15.75" customHeight="1" x14ac:dyDescent="0.35">
      <c r="A422" s="68">
        <v>43759</v>
      </c>
      <c r="B422" s="96">
        <v>21.252915999999999</v>
      </c>
      <c r="C422" s="96">
        <v>1075700</v>
      </c>
      <c r="D422" s="70">
        <f t="shared" si="12"/>
        <v>8.5125763956159783E-3</v>
      </c>
      <c r="E422" s="97"/>
      <c r="F422" s="96"/>
      <c r="G422" s="96"/>
      <c r="H422" s="96"/>
      <c r="I422" s="96"/>
      <c r="J422" s="96"/>
      <c r="K422" s="96"/>
      <c r="L422" s="96"/>
      <c r="M422" s="96"/>
      <c r="N422" s="96"/>
      <c r="O422" s="96"/>
      <c r="P422" s="96"/>
      <c r="Q422" s="96"/>
      <c r="R422" s="96"/>
      <c r="S422" s="96"/>
      <c r="T422" s="96"/>
      <c r="U422" s="96"/>
      <c r="V422" s="96"/>
      <c r="W422" s="96"/>
      <c r="X422" s="96"/>
      <c r="Y422" s="96"/>
      <c r="Z422" s="96"/>
    </row>
    <row r="423" spans="1:26" ht="15.75" customHeight="1" x14ac:dyDescent="0.35">
      <c r="A423" s="68">
        <v>43756</v>
      </c>
      <c r="B423" s="96">
        <v>21.073526000000001</v>
      </c>
      <c r="C423" s="96">
        <v>1786200</v>
      </c>
      <c r="D423" s="70">
        <f t="shared" si="12"/>
        <v>-1.3423466338404744E-3</v>
      </c>
      <c r="E423" s="97"/>
      <c r="F423" s="96"/>
      <c r="G423" s="96"/>
      <c r="H423" s="96"/>
      <c r="I423" s="96"/>
      <c r="J423" s="96"/>
      <c r="K423" s="96"/>
      <c r="L423" s="96"/>
      <c r="M423" s="96"/>
      <c r="N423" s="96"/>
      <c r="O423" s="96"/>
      <c r="P423" s="96"/>
      <c r="Q423" s="96"/>
      <c r="R423" s="96"/>
      <c r="S423" s="96"/>
      <c r="T423" s="96"/>
      <c r="U423" s="96"/>
      <c r="V423" s="96"/>
      <c r="W423" s="96"/>
      <c r="X423" s="96"/>
      <c r="Y423" s="96"/>
      <c r="Z423" s="96"/>
    </row>
    <row r="424" spans="1:26" ht="15.75" customHeight="1" x14ac:dyDescent="0.35">
      <c r="A424" s="68">
        <v>43755</v>
      </c>
      <c r="B424" s="96">
        <v>21.101852000000001</v>
      </c>
      <c r="C424" s="96">
        <v>1187000</v>
      </c>
      <c r="D424" s="70">
        <f t="shared" si="12"/>
        <v>1.3441509503440141E-3</v>
      </c>
      <c r="E424" s="97"/>
      <c r="F424" s="96"/>
      <c r="G424" s="96"/>
      <c r="H424" s="96"/>
      <c r="I424" s="96"/>
      <c r="J424" s="96"/>
      <c r="K424" s="96"/>
      <c r="L424" s="96"/>
      <c r="M424" s="96"/>
      <c r="N424" s="96"/>
      <c r="O424" s="96"/>
      <c r="P424" s="96"/>
      <c r="Q424" s="96"/>
      <c r="R424" s="96"/>
      <c r="S424" s="96"/>
      <c r="T424" s="96"/>
      <c r="U424" s="96"/>
      <c r="V424" s="96"/>
      <c r="W424" s="96"/>
      <c r="X424" s="96"/>
      <c r="Y424" s="96"/>
      <c r="Z424" s="96"/>
    </row>
    <row r="425" spans="1:26" ht="15.75" customHeight="1" x14ac:dyDescent="0.35">
      <c r="A425" s="68">
        <v>43754</v>
      </c>
      <c r="B425" s="96">
        <v>21.073526000000001</v>
      </c>
      <c r="C425" s="96">
        <v>2728000</v>
      </c>
      <c r="D425" s="70">
        <f t="shared" si="12"/>
        <v>3.5971533088900998E-3</v>
      </c>
      <c r="E425" s="97"/>
      <c r="F425" s="96"/>
      <c r="G425" s="96"/>
      <c r="H425" s="96"/>
      <c r="I425" s="96"/>
      <c r="J425" s="96"/>
      <c r="K425" s="96"/>
      <c r="L425" s="96"/>
      <c r="M425" s="96"/>
      <c r="N425" s="96"/>
      <c r="O425" s="96"/>
      <c r="P425" s="96"/>
      <c r="Q425" s="96"/>
      <c r="R425" s="96"/>
      <c r="S425" s="96"/>
      <c r="T425" s="96"/>
      <c r="U425" s="96"/>
      <c r="V425" s="96"/>
      <c r="W425" s="96"/>
      <c r="X425" s="96"/>
      <c r="Y425" s="96"/>
      <c r="Z425" s="96"/>
    </row>
    <row r="426" spans="1:26" ht="15.75" customHeight="1" x14ac:dyDescent="0.35">
      <c r="A426" s="68">
        <v>43753</v>
      </c>
      <c r="B426" s="96">
        <v>20.997993000000001</v>
      </c>
      <c r="C426" s="96">
        <v>1329400</v>
      </c>
      <c r="D426" s="70">
        <f t="shared" si="12"/>
        <v>1.2750591104971676E-2</v>
      </c>
      <c r="E426" s="97"/>
      <c r="F426" s="96"/>
      <c r="G426" s="96"/>
      <c r="H426" s="96"/>
      <c r="I426" s="96"/>
      <c r="J426" s="96"/>
      <c r="K426" s="96"/>
      <c r="L426" s="96"/>
      <c r="M426" s="96"/>
      <c r="N426" s="96"/>
      <c r="O426" s="96"/>
      <c r="P426" s="96"/>
      <c r="Q426" s="96"/>
      <c r="R426" s="96"/>
      <c r="S426" s="96"/>
      <c r="T426" s="96"/>
      <c r="U426" s="96"/>
      <c r="V426" s="96"/>
      <c r="W426" s="96"/>
      <c r="X426" s="96"/>
      <c r="Y426" s="96"/>
      <c r="Z426" s="96"/>
    </row>
    <row r="427" spans="1:26" ht="15.75" customHeight="1" x14ac:dyDescent="0.35">
      <c r="A427" s="68">
        <v>43752</v>
      </c>
      <c r="B427" s="96">
        <v>20.733626999999998</v>
      </c>
      <c r="C427" s="96">
        <v>1485900</v>
      </c>
      <c r="D427" s="70">
        <f t="shared" si="12"/>
        <v>-8.130234929159097E-3</v>
      </c>
      <c r="E427" s="97"/>
      <c r="F427" s="96"/>
      <c r="G427" s="96"/>
      <c r="H427" s="96"/>
      <c r="I427" s="96"/>
      <c r="J427" s="96"/>
      <c r="K427" s="96"/>
      <c r="L427" s="96"/>
      <c r="M427" s="96"/>
      <c r="N427" s="96"/>
      <c r="O427" s="96"/>
      <c r="P427" s="96"/>
      <c r="Q427" s="96"/>
      <c r="R427" s="96"/>
      <c r="S427" s="96"/>
      <c r="T427" s="96"/>
      <c r="U427" s="96"/>
      <c r="V427" s="96"/>
      <c r="W427" s="96"/>
      <c r="X427" s="96"/>
      <c r="Y427" s="96"/>
      <c r="Z427" s="96"/>
    </row>
    <row r="428" spans="1:26" ht="15.75" customHeight="1" x14ac:dyDescent="0.35">
      <c r="A428" s="68">
        <v>43749</v>
      </c>
      <c r="B428" s="96">
        <v>20.903578</v>
      </c>
      <c r="C428" s="96">
        <v>2148100</v>
      </c>
      <c r="D428" s="70">
        <f t="shared" si="12"/>
        <v>1.1882991357674788E-2</v>
      </c>
      <c r="E428" s="97"/>
      <c r="F428" s="96"/>
      <c r="G428" s="96"/>
      <c r="H428" s="96"/>
      <c r="I428" s="96"/>
      <c r="J428" s="96"/>
      <c r="K428" s="96"/>
      <c r="L428" s="96"/>
      <c r="M428" s="96"/>
      <c r="N428" s="96"/>
      <c r="O428" s="96"/>
      <c r="P428" s="96"/>
      <c r="Q428" s="96"/>
      <c r="R428" s="96"/>
      <c r="S428" s="96"/>
      <c r="T428" s="96"/>
      <c r="U428" s="96"/>
      <c r="V428" s="96"/>
      <c r="W428" s="96"/>
      <c r="X428" s="96"/>
      <c r="Y428" s="96"/>
      <c r="Z428" s="96"/>
    </row>
    <row r="429" spans="1:26" ht="15.75" customHeight="1" x14ac:dyDescent="0.35">
      <c r="A429" s="68">
        <v>43748</v>
      </c>
      <c r="B429" s="96">
        <v>20.658097999999999</v>
      </c>
      <c r="C429" s="96">
        <v>2348200</v>
      </c>
      <c r="D429" s="70">
        <f t="shared" si="12"/>
        <v>8.2949412221209329E-3</v>
      </c>
      <c r="E429" s="97"/>
      <c r="F429" s="96"/>
      <c r="G429" s="96"/>
      <c r="H429" s="96"/>
      <c r="I429" s="96"/>
      <c r="J429" s="96"/>
      <c r="K429" s="96"/>
      <c r="L429" s="96"/>
      <c r="M429" s="96"/>
      <c r="N429" s="96"/>
      <c r="O429" s="96"/>
      <c r="P429" s="96"/>
      <c r="Q429" s="96"/>
      <c r="R429" s="96"/>
      <c r="S429" s="96"/>
      <c r="T429" s="96"/>
      <c r="U429" s="96"/>
      <c r="V429" s="96"/>
      <c r="W429" s="96"/>
      <c r="X429" s="96"/>
      <c r="Y429" s="96"/>
      <c r="Z429" s="96"/>
    </row>
    <row r="430" spans="1:26" ht="15.75" customHeight="1" x14ac:dyDescent="0.35">
      <c r="A430" s="68">
        <v>43747</v>
      </c>
      <c r="B430" s="96">
        <v>20.488150000000001</v>
      </c>
      <c r="C430" s="96">
        <v>1794700</v>
      </c>
      <c r="D430" s="70">
        <f t="shared" si="12"/>
        <v>6.0267869856991396E-3</v>
      </c>
      <c r="E430" s="97"/>
      <c r="F430" s="96"/>
      <c r="G430" s="96"/>
      <c r="H430" s="96"/>
      <c r="I430" s="96"/>
      <c r="J430" s="96"/>
      <c r="K430" s="96"/>
      <c r="L430" s="96"/>
      <c r="M430" s="96"/>
      <c r="N430" s="96"/>
      <c r="O430" s="96"/>
      <c r="P430" s="96"/>
      <c r="Q430" s="96"/>
      <c r="R430" s="96"/>
      <c r="S430" s="96"/>
      <c r="T430" s="96"/>
      <c r="U430" s="96"/>
      <c r="V430" s="96"/>
      <c r="W430" s="96"/>
      <c r="X430" s="96"/>
      <c r="Y430" s="96"/>
      <c r="Z430" s="96"/>
    </row>
    <row r="431" spans="1:26" ht="15.75" customHeight="1" x14ac:dyDescent="0.35">
      <c r="A431" s="68">
        <v>43746</v>
      </c>
      <c r="B431" s="96">
        <v>20.365411999999999</v>
      </c>
      <c r="C431" s="96">
        <v>12791700</v>
      </c>
      <c r="D431" s="70">
        <f t="shared" si="12"/>
        <v>-7.3629611014056628E-3</v>
      </c>
      <c r="E431" s="97"/>
      <c r="F431" s="96"/>
      <c r="G431" s="96"/>
      <c r="H431" s="96"/>
      <c r="I431" s="96"/>
      <c r="J431" s="96"/>
      <c r="K431" s="96"/>
      <c r="L431" s="96"/>
      <c r="M431" s="96"/>
      <c r="N431" s="96"/>
      <c r="O431" s="96"/>
      <c r="P431" s="96"/>
      <c r="Q431" s="96"/>
      <c r="R431" s="96"/>
      <c r="S431" s="96"/>
      <c r="T431" s="96"/>
      <c r="U431" s="96"/>
      <c r="V431" s="96"/>
      <c r="W431" s="96"/>
      <c r="X431" s="96"/>
      <c r="Y431" s="96"/>
      <c r="Z431" s="96"/>
    </row>
    <row r="432" spans="1:26" ht="15.75" customHeight="1" x14ac:dyDescent="0.35">
      <c r="A432" s="68">
        <v>43745</v>
      </c>
      <c r="B432" s="96">
        <v>20.516473999999999</v>
      </c>
      <c r="C432" s="96">
        <v>2229400</v>
      </c>
      <c r="D432" s="70">
        <f t="shared" si="12"/>
        <v>-4.1246615286461008E-3</v>
      </c>
      <c r="E432" s="97"/>
      <c r="F432" s="96"/>
      <c r="G432" s="96"/>
      <c r="H432" s="96"/>
      <c r="I432" s="96"/>
      <c r="J432" s="96"/>
      <c r="K432" s="96"/>
      <c r="L432" s="96"/>
      <c r="M432" s="96"/>
      <c r="N432" s="96"/>
      <c r="O432" s="96"/>
      <c r="P432" s="96"/>
      <c r="Q432" s="96"/>
      <c r="R432" s="96"/>
      <c r="S432" s="96"/>
      <c r="T432" s="96"/>
      <c r="U432" s="96"/>
      <c r="V432" s="96"/>
      <c r="W432" s="96"/>
      <c r="X432" s="96"/>
      <c r="Y432" s="96"/>
      <c r="Z432" s="96"/>
    </row>
    <row r="433" spans="1:26" ht="15.75" customHeight="1" x14ac:dyDescent="0.35">
      <c r="A433" s="68">
        <v>43742</v>
      </c>
      <c r="B433" s="96">
        <v>20.601448000000001</v>
      </c>
      <c r="C433" s="96">
        <v>1304200</v>
      </c>
      <c r="D433" s="70">
        <f t="shared" si="12"/>
        <v>1.0652956111555367E-2</v>
      </c>
      <c r="E433" s="97"/>
      <c r="F433" s="96"/>
      <c r="G433" s="96"/>
      <c r="H433" s="96"/>
      <c r="I433" s="96"/>
      <c r="J433" s="96"/>
      <c r="K433" s="96"/>
      <c r="L433" s="96"/>
      <c r="M433" s="96"/>
      <c r="N433" s="96"/>
      <c r="O433" s="96"/>
      <c r="P433" s="96"/>
      <c r="Q433" s="96"/>
      <c r="R433" s="96"/>
      <c r="S433" s="96"/>
      <c r="T433" s="96"/>
      <c r="U433" s="96"/>
      <c r="V433" s="96"/>
      <c r="W433" s="96"/>
      <c r="X433" s="96"/>
      <c r="Y433" s="96"/>
      <c r="Z433" s="96"/>
    </row>
    <row r="434" spans="1:26" ht="15.75" customHeight="1" x14ac:dyDescent="0.35">
      <c r="A434" s="68">
        <v>43741</v>
      </c>
      <c r="B434" s="96">
        <v>20.384295000000002</v>
      </c>
      <c r="C434" s="96">
        <v>2953900</v>
      </c>
      <c r="D434" s="70">
        <f t="shared" si="12"/>
        <v>6.5269245265346942E-3</v>
      </c>
      <c r="E434" s="97"/>
      <c r="F434" s="96"/>
      <c r="G434" s="96"/>
      <c r="H434" s="96"/>
      <c r="I434" s="96"/>
      <c r="J434" s="96"/>
      <c r="K434" s="96"/>
      <c r="L434" s="96"/>
      <c r="M434" s="96"/>
      <c r="N434" s="96"/>
      <c r="O434" s="96"/>
      <c r="P434" s="96"/>
      <c r="Q434" s="96"/>
      <c r="R434" s="96"/>
      <c r="S434" s="96"/>
      <c r="T434" s="96"/>
      <c r="U434" s="96"/>
      <c r="V434" s="96"/>
      <c r="W434" s="96"/>
      <c r="X434" s="96"/>
      <c r="Y434" s="96"/>
      <c r="Z434" s="96"/>
    </row>
    <row r="435" spans="1:26" ht="15.75" customHeight="1" x14ac:dyDescent="0.35">
      <c r="A435" s="68">
        <v>43740</v>
      </c>
      <c r="B435" s="96">
        <v>20.252110999999999</v>
      </c>
      <c r="C435" s="96">
        <v>2542500</v>
      </c>
      <c r="D435" s="70">
        <f t="shared" si="12"/>
        <v>-2.3668626501832879E-2</v>
      </c>
      <c r="E435" s="97"/>
      <c r="F435" s="96"/>
      <c r="G435" s="96"/>
      <c r="H435" s="96"/>
      <c r="I435" s="96"/>
      <c r="J435" s="96"/>
      <c r="K435" s="96"/>
      <c r="L435" s="96"/>
      <c r="M435" s="96"/>
      <c r="N435" s="96"/>
      <c r="O435" s="96"/>
      <c r="P435" s="96"/>
      <c r="Q435" s="96"/>
      <c r="R435" s="96"/>
      <c r="S435" s="96"/>
      <c r="T435" s="96"/>
      <c r="U435" s="96"/>
      <c r="V435" s="96"/>
      <c r="W435" s="96"/>
      <c r="X435" s="96"/>
      <c r="Y435" s="96"/>
      <c r="Z435" s="96"/>
    </row>
    <row r="436" spans="1:26" ht="15.75" customHeight="1" x14ac:dyDescent="0.35">
      <c r="A436" s="68">
        <v>43739</v>
      </c>
      <c r="B436" s="96">
        <v>20.743071</v>
      </c>
      <c r="C436" s="96">
        <v>2546400</v>
      </c>
      <c r="D436" s="70">
        <f t="shared" si="12"/>
        <v>-1.2584306461022043E-2</v>
      </c>
      <c r="E436" s="97"/>
      <c r="F436" s="96"/>
      <c r="G436" s="96"/>
      <c r="H436" s="96"/>
      <c r="I436" s="96"/>
      <c r="J436" s="96"/>
      <c r="K436" s="96"/>
      <c r="L436" s="96"/>
      <c r="M436" s="96"/>
      <c r="N436" s="96"/>
      <c r="O436" s="96"/>
      <c r="P436" s="96"/>
      <c r="Q436" s="96"/>
      <c r="R436" s="96"/>
      <c r="S436" s="96"/>
      <c r="T436" s="96"/>
      <c r="U436" s="96"/>
      <c r="V436" s="96"/>
      <c r="W436" s="96"/>
      <c r="X436" s="96"/>
      <c r="Y436" s="96"/>
      <c r="Z436" s="96"/>
    </row>
    <row r="437" spans="1:26" ht="15.75" customHeight="1" x14ac:dyDescent="0.35">
      <c r="A437" s="68">
        <v>43738</v>
      </c>
      <c r="B437" s="96">
        <v>21.007435000000001</v>
      </c>
      <c r="C437" s="96">
        <v>1999800</v>
      </c>
      <c r="D437" s="70">
        <f t="shared" si="12"/>
        <v>-1.7945658112475948E-3</v>
      </c>
      <c r="E437" s="97"/>
      <c r="F437" s="96"/>
      <c r="G437" s="96"/>
      <c r="H437" s="96"/>
      <c r="I437" s="96"/>
      <c r="J437" s="96"/>
      <c r="K437" s="96"/>
      <c r="L437" s="96"/>
      <c r="M437" s="96"/>
      <c r="N437" s="96"/>
      <c r="O437" s="96"/>
      <c r="P437" s="96"/>
      <c r="Q437" s="96"/>
      <c r="R437" s="96"/>
      <c r="S437" s="96"/>
      <c r="T437" s="96"/>
      <c r="U437" s="96"/>
      <c r="V437" s="96"/>
      <c r="W437" s="96"/>
      <c r="X437" s="96"/>
      <c r="Y437" s="96"/>
      <c r="Z437" s="96"/>
    </row>
    <row r="438" spans="1:26" ht="15.75" customHeight="1" x14ac:dyDescent="0.35">
      <c r="A438" s="68">
        <v>43735</v>
      </c>
      <c r="B438" s="96">
        <v>21.045202</v>
      </c>
      <c r="C438" s="96">
        <v>2211200</v>
      </c>
      <c r="D438" s="70">
        <f t="shared" si="12"/>
        <v>4.4880715273376559E-4</v>
      </c>
      <c r="E438" s="97"/>
      <c r="F438" s="96"/>
      <c r="G438" s="96"/>
      <c r="H438" s="96"/>
      <c r="I438" s="96"/>
      <c r="J438" s="96"/>
      <c r="K438" s="96"/>
      <c r="L438" s="96"/>
      <c r="M438" s="96"/>
      <c r="N438" s="96"/>
      <c r="O438" s="96"/>
      <c r="P438" s="96"/>
      <c r="Q438" s="96"/>
      <c r="R438" s="96"/>
      <c r="S438" s="96"/>
      <c r="T438" s="96"/>
      <c r="U438" s="96"/>
      <c r="V438" s="96"/>
      <c r="W438" s="96"/>
      <c r="X438" s="96"/>
      <c r="Y438" s="96"/>
      <c r="Z438" s="96"/>
    </row>
    <row r="439" spans="1:26" ht="15.75" customHeight="1" x14ac:dyDescent="0.35">
      <c r="A439" s="68">
        <v>43734</v>
      </c>
      <c r="B439" s="96">
        <v>21.035761000000001</v>
      </c>
      <c r="C439" s="96">
        <v>1532500</v>
      </c>
      <c r="D439" s="70">
        <f t="shared" si="12"/>
        <v>-1.7920589084142735E-3</v>
      </c>
      <c r="E439" s="97"/>
      <c r="F439" s="96"/>
      <c r="G439" s="96"/>
      <c r="H439" s="96"/>
      <c r="I439" s="96"/>
      <c r="J439" s="96"/>
      <c r="K439" s="96"/>
      <c r="L439" s="96"/>
      <c r="M439" s="96"/>
      <c r="N439" s="96"/>
      <c r="O439" s="96"/>
      <c r="P439" s="96"/>
      <c r="Q439" s="96"/>
      <c r="R439" s="96"/>
      <c r="S439" s="96"/>
      <c r="T439" s="96"/>
      <c r="U439" s="96"/>
      <c r="V439" s="96"/>
      <c r="W439" s="96"/>
      <c r="X439" s="96"/>
      <c r="Y439" s="96"/>
      <c r="Z439" s="96"/>
    </row>
    <row r="440" spans="1:26" ht="15.75" customHeight="1" x14ac:dyDescent="0.35">
      <c r="A440" s="68">
        <v>43733</v>
      </c>
      <c r="B440" s="96">
        <v>21.073526000000001</v>
      </c>
      <c r="C440" s="96">
        <v>1540300</v>
      </c>
      <c r="D440" s="70">
        <f t="shared" si="12"/>
        <v>0</v>
      </c>
      <c r="E440" s="97"/>
      <c r="F440" s="96"/>
      <c r="G440" s="96"/>
      <c r="H440" s="96"/>
      <c r="I440" s="96"/>
      <c r="J440" s="96"/>
      <c r="K440" s="96"/>
      <c r="L440" s="96"/>
      <c r="M440" s="96"/>
      <c r="N440" s="96"/>
      <c r="O440" s="96"/>
      <c r="P440" s="96"/>
      <c r="Q440" s="96"/>
      <c r="R440" s="96"/>
      <c r="S440" s="96"/>
      <c r="T440" s="96"/>
      <c r="U440" s="96"/>
      <c r="V440" s="96"/>
      <c r="W440" s="96"/>
      <c r="X440" s="96"/>
      <c r="Y440" s="96"/>
      <c r="Z440" s="96"/>
    </row>
    <row r="441" spans="1:26" ht="15.75" customHeight="1" x14ac:dyDescent="0.35">
      <c r="A441" s="68">
        <v>43732</v>
      </c>
      <c r="B441" s="96">
        <v>21.073526000000001</v>
      </c>
      <c r="C441" s="96">
        <v>1538200</v>
      </c>
      <c r="D441" s="70">
        <f t="shared" si="12"/>
        <v>-3.5714591367871362E-3</v>
      </c>
      <c r="E441" s="97"/>
      <c r="F441" s="96"/>
      <c r="G441" s="96"/>
      <c r="H441" s="96"/>
      <c r="I441" s="96"/>
      <c r="J441" s="96"/>
      <c r="K441" s="96"/>
      <c r="L441" s="96"/>
      <c r="M441" s="96"/>
      <c r="N441" s="96"/>
      <c r="O441" s="96"/>
      <c r="P441" s="96"/>
      <c r="Q441" s="96"/>
      <c r="R441" s="96"/>
      <c r="S441" s="96"/>
      <c r="T441" s="96"/>
      <c r="U441" s="96"/>
      <c r="V441" s="96"/>
      <c r="W441" s="96"/>
      <c r="X441" s="96"/>
      <c r="Y441" s="96"/>
      <c r="Z441" s="96"/>
    </row>
    <row r="442" spans="1:26" ht="15.75" customHeight="1" x14ac:dyDescent="0.35">
      <c r="A442" s="68">
        <v>43731</v>
      </c>
      <c r="B442" s="96">
        <v>21.149059000000001</v>
      </c>
      <c r="C442" s="96">
        <v>1183600</v>
      </c>
      <c r="D442" s="70">
        <f t="shared" si="12"/>
        <v>8.9369823013774052E-4</v>
      </c>
      <c r="E442" s="97"/>
      <c r="F442" s="96"/>
      <c r="G442" s="96"/>
      <c r="H442" s="96"/>
      <c r="I442" s="96"/>
      <c r="J442" s="96"/>
      <c r="K442" s="96"/>
      <c r="L442" s="96"/>
      <c r="M442" s="96"/>
      <c r="N442" s="96"/>
      <c r="O442" s="96"/>
      <c r="P442" s="96"/>
      <c r="Q442" s="96"/>
      <c r="R442" s="96"/>
      <c r="S442" s="96"/>
      <c r="T442" s="96"/>
      <c r="U442" s="96"/>
      <c r="V442" s="96"/>
      <c r="W442" s="96"/>
      <c r="X442" s="96"/>
      <c r="Y442" s="96"/>
      <c r="Z442" s="96"/>
    </row>
    <row r="443" spans="1:26" ht="15.75" customHeight="1" x14ac:dyDescent="0.35">
      <c r="A443" s="68">
        <v>43728</v>
      </c>
      <c r="B443" s="96">
        <v>21.130175000000001</v>
      </c>
      <c r="C443" s="96">
        <v>3008100</v>
      </c>
      <c r="D443" s="70">
        <f t="shared" si="12"/>
        <v>-6.2166676167024759E-3</v>
      </c>
      <c r="E443" s="97"/>
      <c r="F443" s="96"/>
      <c r="G443" s="96"/>
      <c r="H443" s="96"/>
      <c r="I443" s="96"/>
      <c r="J443" s="96"/>
      <c r="K443" s="96"/>
      <c r="L443" s="96"/>
      <c r="M443" s="96"/>
      <c r="N443" s="96"/>
      <c r="O443" s="96"/>
      <c r="P443" s="96"/>
      <c r="Q443" s="96"/>
      <c r="R443" s="96"/>
      <c r="S443" s="96"/>
      <c r="T443" s="96"/>
      <c r="U443" s="96"/>
      <c r="V443" s="96"/>
      <c r="W443" s="96"/>
      <c r="X443" s="96"/>
      <c r="Y443" s="96"/>
      <c r="Z443" s="96"/>
    </row>
    <row r="444" spans="1:26" ht="15.75" customHeight="1" x14ac:dyDescent="0.35">
      <c r="A444" s="68">
        <v>43727</v>
      </c>
      <c r="B444" s="96">
        <v>21.262356</v>
      </c>
      <c r="C444" s="96">
        <v>1752000</v>
      </c>
      <c r="D444" s="70">
        <f t="shared" si="12"/>
        <v>2.6713562216360565E-3</v>
      </c>
      <c r="E444" s="97"/>
      <c r="F444" s="96"/>
      <c r="G444" s="96"/>
      <c r="H444" s="96"/>
      <c r="I444" s="96"/>
      <c r="J444" s="96"/>
      <c r="K444" s="96"/>
      <c r="L444" s="96"/>
      <c r="M444" s="96"/>
      <c r="N444" s="96"/>
      <c r="O444" s="96"/>
      <c r="P444" s="96"/>
      <c r="Q444" s="96"/>
      <c r="R444" s="96"/>
      <c r="S444" s="96"/>
      <c r="T444" s="96"/>
      <c r="U444" s="96"/>
      <c r="V444" s="96"/>
      <c r="W444" s="96"/>
      <c r="X444" s="96"/>
      <c r="Y444" s="96"/>
      <c r="Z444" s="96"/>
    </row>
    <row r="445" spans="1:26" ht="15.75" customHeight="1" x14ac:dyDescent="0.35">
      <c r="A445" s="68">
        <v>43726</v>
      </c>
      <c r="B445" s="96">
        <v>21.205708000000001</v>
      </c>
      <c r="C445" s="96">
        <v>1393400</v>
      </c>
      <c r="D445" s="70">
        <f t="shared" si="12"/>
        <v>-7.5120939775334961E-3</v>
      </c>
      <c r="E445" s="97"/>
      <c r="F445" s="96"/>
      <c r="G445" s="96"/>
      <c r="H445" s="96"/>
      <c r="I445" s="96"/>
      <c r="J445" s="96"/>
      <c r="K445" s="96"/>
      <c r="L445" s="96"/>
      <c r="M445" s="96"/>
      <c r="N445" s="96"/>
      <c r="O445" s="96"/>
      <c r="P445" s="96"/>
      <c r="Q445" s="96"/>
      <c r="R445" s="96"/>
      <c r="S445" s="96"/>
      <c r="T445" s="96"/>
      <c r="U445" s="96"/>
      <c r="V445" s="96"/>
      <c r="W445" s="96"/>
      <c r="X445" s="96"/>
      <c r="Y445" s="96"/>
      <c r="Z445" s="96"/>
    </row>
    <row r="446" spans="1:26" ht="15.75" customHeight="1" x14ac:dyDescent="0.35">
      <c r="A446" s="68">
        <v>43725</v>
      </c>
      <c r="B446" s="96">
        <v>21.366212999999998</v>
      </c>
      <c r="C446" s="96">
        <v>1849900</v>
      </c>
      <c r="D446" s="70">
        <f t="shared" si="12"/>
        <v>6.2249600075954259E-3</v>
      </c>
      <c r="E446" s="97"/>
      <c r="F446" s="96"/>
      <c r="G446" s="96"/>
      <c r="H446" s="96"/>
      <c r="I446" s="96"/>
      <c r="J446" s="96"/>
      <c r="K446" s="96"/>
      <c r="L446" s="96"/>
      <c r="M446" s="96"/>
      <c r="N446" s="96"/>
      <c r="O446" s="96"/>
      <c r="P446" s="96"/>
      <c r="Q446" s="96"/>
      <c r="R446" s="96"/>
      <c r="S446" s="96"/>
      <c r="T446" s="96"/>
      <c r="U446" s="96"/>
      <c r="V446" s="96"/>
      <c r="W446" s="96"/>
      <c r="X446" s="96"/>
      <c r="Y446" s="96"/>
      <c r="Z446" s="96"/>
    </row>
    <row r="447" spans="1:26" ht="15.75" customHeight="1" x14ac:dyDescent="0.35">
      <c r="A447" s="68">
        <v>43724</v>
      </c>
      <c r="B447" s="96">
        <v>21.234031999999999</v>
      </c>
      <c r="C447" s="96">
        <v>1958300</v>
      </c>
      <c r="D447" s="70">
        <f t="shared" si="12"/>
        <v>-3.1028459319225599E-3</v>
      </c>
      <c r="E447" s="97"/>
      <c r="F447" s="96"/>
      <c r="G447" s="96"/>
      <c r="H447" s="96"/>
      <c r="I447" s="96"/>
      <c r="J447" s="96"/>
      <c r="K447" s="96"/>
      <c r="L447" s="96"/>
      <c r="M447" s="96"/>
      <c r="N447" s="96"/>
      <c r="O447" s="96"/>
      <c r="P447" s="96"/>
      <c r="Q447" s="96"/>
      <c r="R447" s="96"/>
      <c r="S447" s="96"/>
      <c r="T447" s="96"/>
      <c r="U447" s="96"/>
      <c r="V447" s="96"/>
      <c r="W447" s="96"/>
      <c r="X447" s="96"/>
      <c r="Y447" s="96"/>
      <c r="Z447" s="96"/>
    </row>
    <row r="448" spans="1:26" ht="15.75" customHeight="1" x14ac:dyDescent="0.35">
      <c r="A448" s="68">
        <v>43721</v>
      </c>
      <c r="B448" s="96">
        <v>21.300122999999999</v>
      </c>
      <c r="C448" s="96">
        <v>1577500</v>
      </c>
      <c r="D448" s="70">
        <f t="shared" si="12"/>
        <v>3.1125035509036447E-3</v>
      </c>
      <c r="E448" s="97"/>
      <c r="F448" s="96"/>
      <c r="G448" s="96"/>
      <c r="H448" s="96"/>
      <c r="I448" s="96"/>
      <c r="J448" s="96"/>
      <c r="K448" s="96"/>
      <c r="L448" s="96"/>
      <c r="M448" s="96"/>
      <c r="N448" s="96"/>
      <c r="O448" s="96"/>
      <c r="P448" s="96"/>
      <c r="Q448" s="96"/>
      <c r="R448" s="96"/>
      <c r="S448" s="96"/>
      <c r="T448" s="96"/>
      <c r="U448" s="96"/>
      <c r="V448" s="96"/>
      <c r="W448" s="96"/>
      <c r="X448" s="96"/>
      <c r="Y448" s="96"/>
      <c r="Z448" s="96"/>
    </row>
    <row r="449" spans="1:26" ht="15.75" customHeight="1" x14ac:dyDescent="0.35">
      <c r="A449" s="68">
        <v>43720</v>
      </c>
      <c r="B449" s="96">
        <v>21.234031999999999</v>
      </c>
      <c r="C449" s="96">
        <v>2411500</v>
      </c>
      <c r="D449" s="70">
        <f t="shared" si="12"/>
        <v>4.0178146933156356E-3</v>
      </c>
      <c r="E449" s="97"/>
      <c r="F449" s="96"/>
      <c r="G449" s="96"/>
      <c r="H449" s="96"/>
      <c r="I449" s="96"/>
      <c r="J449" s="96"/>
      <c r="K449" s="96"/>
      <c r="L449" s="96"/>
      <c r="M449" s="96"/>
      <c r="N449" s="96"/>
      <c r="O449" s="96"/>
      <c r="P449" s="96"/>
      <c r="Q449" s="96"/>
      <c r="R449" s="96"/>
      <c r="S449" s="96"/>
      <c r="T449" s="96"/>
      <c r="U449" s="96"/>
      <c r="V449" s="96"/>
      <c r="W449" s="96"/>
      <c r="X449" s="96"/>
      <c r="Y449" s="96"/>
      <c r="Z449" s="96"/>
    </row>
    <row r="450" spans="1:26" ht="15.75" customHeight="1" x14ac:dyDescent="0.35">
      <c r="A450" s="68">
        <v>43719</v>
      </c>
      <c r="B450" s="96">
        <v>21.149059000000001</v>
      </c>
      <c r="C450" s="96">
        <v>2433400</v>
      </c>
      <c r="D450" s="70">
        <f t="shared" ref="D450:D504" si="13">B450/B451-1</f>
        <v>4.4843792642021985E-3</v>
      </c>
      <c r="E450" s="97"/>
      <c r="F450" s="96"/>
      <c r="G450" s="96"/>
      <c r="H450" s="96"/>
      <c r="I450" s="96"/>
      <c r="J450" s="96"/>
      <c r="K450" s="96"/>
      <c r="L450" s="96"/>
      <c r="M450" s="96"/>
      <c r="N450" s="96"/>
      <c r="O450" s="96"/>
      <c r="P450" s="96"/>
      <c r="Q450" s="96"/>
      <c r="R450" s="96"/>
      <c r="S450" s="96"/>
      <c r="T450" s="96"/>
      <c r="U450" s="96"/>
      <c r="V450" s="96"/>
      <c r="W450" s="96"/>
      <c r="X450" s="96"/>
      <c r="Y450" s="96"/>
      <c r="Z450" s="96"/>
    </row>
    <row r="451" spans="1:26" ht="15.75" customHeight="1" x14ac:dyDescent="0.35">
      <c r="A451" s="68">
        <v>43718</v>
      </c>
      <c r="B451" s="96">
        <v>21.054642000000001</v>
      </c>
      <c r="C451" s="96">
        <v>2487800</v>
      </c>
      <c r="D451" s="70">
        <f t="shared" si="13"/>
        <v>0</v>
      </c>
      <c r="E451" s="97"/>
      <c r="F451" s="96"/>
      <c r="G451" s="96"/>
      <c r="H451" s="96"/>
      <c r="I451" s="96"/>
      <c r="J451" s="96"/>
      <c r="K451" s="96"/>
      <c r="L451" s="96"/>
      <c r="M451" s="96"/>
      <c r="N451" s="96"/>
      <c r="O451" s="96"/>
      <c r="P451" s="96"/>
      <c r="Q451" s="96"/>
      <c r="R451" s="96"/>
      <c r="S451" s="96"/>
      <c r="T451" s="96"/>
      <c r="U451" s="96"/>
      <c r="V451" s="96"/>
      <c r="W451" s="96"/>
      <c r="X451" s="96"/>
      <c r="Y451" s="96"/>
      <c r="Z451" s="96"/>
    </row>
    <row r="452" spans="1:26" ht="15.75" customHeight="1" x14ac:dyDescent="0.35">
      <c r="A452" s="68">
        <v>43717</v>
      </c>
      <c r="B452" s="96">
        <v>21.054642000000001</v>
      </c>
      <c r="C452" s="96">
        <v>1409400</v>
      </c>
      <c r="D452" s="70">
        <f t="shared" si="13"/>
        <v>3.1488594353723531E-3</v>
      </c>
      <c r="E452" s="97"/>
      <c r="F452" s="96"/>
      <c r="G452" s="96"/>
      <c r="H452" s="96"/>
      <c r="I452" s="96"/>
      <c r="J452" s="96"/>
      <c r="K452" s="96"/>
      <c r="L452" s="96"/>
      <c r="M452" s="96"/>
      <c r="N452" s="96"/>
      <c r="O452" s="96"/>
      <c r="P452" s="96"/>
      <c r="Q452" s="96"/>
      <c r="R452" s="96"/>
      <c r="S452" s="96"/>
      <c r="T452" s="96"/>
      <c r="U452" s="96"/>
      <c r="V452" s="96"/>
      <c r="W452" s="96"/>
      <c r="X452" s="96"/>
      <c r="Y452" s="96"/>
      <c r="Z452" s="96"/>
    </row>
    <row r="453" spans="1:26" ht="15.75" customHeight="1" x14ac:dyDescent="0.35">
      <c r="A453" s="68">
        <v>43714</v>
      </c>
      <c r="B453" s="96">
        <v>20.988551999999999</v>
      </c>
      <c r="C453" s="96">
        <v>1896100</v>
      </c>
      <c r="D453" s="70">
        <f t="shared" si="13"/>
        <v>7.2497229272283636E-3</v>
      </c>
      <c r="E453" s="97"/>
      <c r="F453" s="96"/>
      <c r="G453" s="96"/>
      <c r="H453" s="96"/>
      <c r="I453" s="96"/>
      <c r="J453" s="96"/>
      <c r="K453" s="96"/>
      <c r="L453" s="96"/>
      <c r="M453" s="96"/>
      <c r="N453" s="96"/>
      <c r="O453" s="96"/>
      <c r="P453" s="96"/>
      <c r="Q453" s="96"/>
      <c r="R453" s="96"/>
      <c r="S453" s="96"/>
      <c r="T453" s="96"/>
      <c r="U453" s="96"/>
      <c r="V453" s="96"/>
      <c r="W453" s="96"/>
      <c r="X453" s="96"/>
      <c r="Y453" s="96"/>
      <c r="Z453" s="96"/>
    </row>
    <row r="454" spans="1:26" ht="15.75" customHeight="1" x14ac:dyDescent="0.35">
      <c r="A454" s="68">
        <v>43713</v>
      </c>
      <c r="B454" s="96">
        <v>20.837485999999998</v>
      </c>
      <c r="C454" s="96">
        <v>2700700</v>
      </c>
      <c r="D454" s="70">
        <f t="shared" si="13"/>
        <v>1.1921180089068395E-2</v>
      </c>
      <c r="E454" s="97"/>
      <c r="F454" s="96"/>
      <c r="G454" s="96"/>
      <c r="H454" s="96"/>
      <c r="I454" s="96"/>
      <c r="J454" s="96"/>
      <c r="K454" s="96"/>
      <c r="L454" s="96"/>
      <c r="M454" s="96"/>
      <c r="N454" s="96"/>
      <c r="O454" s="96"/>
      <c r="P454" s="96"/>
      <c r="Q454" s="96"/>
      <c r="R454" s="96"/>
      <c r="S454" s="96"/>
      <c r="T454" s="96"/>
      <c r="U454" s="96"/>
      <c r="V454" s="96"/>
      <c r="W454" s="96"/>
      <c r="X454" s="96"/>
      <c r="Y454" s="96"/>
      <c r="Z454" s="96"/>
    </row>
    <row r="455" spans="1:26" ht="15.75" customHeight="1" x14ac:dyDescent="0.35">
      <c r="A455" s="68">
        <v>43712</v>
      </c>
      <c r="B455" s="96">
        <v>20.592005</v>
      </c>
      <c r="C455" s="96">
        <v>1333300</v>
      </c>
      <c r="D455" s="70">
        <f t="shared" si="13"/>
        <v>1.1126364642168873E-2</v>
      </c>
      <c r="E455" s="97"/>
      <c r="F455" s="96"/>
      <c r="G455" s="96"/>
      <c r="H455" s="96"/>
      <c r="I455" s="96"/>
      <c r="J455" s="96"/>
      <c r="K455" s="96"/>
      <c r="L455" s="96"/>
      <c r="M455" s="96"/>
      <c r="N455" s="96"/>
      <c r="O455" s="96"/>
      <c r="P455" s="96"/>
      <c r="Q455" s="96"/>
      <c r="R455" s="96"/>
      <c r="S455" s="96"/>
      <c r="T455" s="96"/>
      <c r="U455" s="96"/>
      <c r="V455" s="96"/>
      <c r="W455" s="96"/>
      <c r="X455" s="96"/>
      <c r="Y455" s="96"/>
      <c r="Z455" s="96"/>
    </row>
    <row r="456" spans="1:26" ht="15.75" customHeight="1" x14ac:dyDescent="0.35">
      <c r="A456" s="68">
        <v>43711</v>
      </c>
      <c r="B456" s="96">
        <v>20.365411999999999</v>
      </c>
      <c r="C456" s="96">
        <v>16824400</v>
      </c>
      <c r="D456" s="70">
        <f t="shared" si="13"/>
        <v>-5.0737039093778913E-3</v>
      </c>
      <c r="E456" s="97"/>
      <c r="F456" s="96"/>
      <c r="G456" s="96"/>
      <c r="H456" s="96"/>
      <c r="I456" s="96"/>
      <c r="J456" s="96"/>
      <c r="K456" s="96"/>
      <c r="L456" s="96"/>
      <c r="M456" s="96"/>
      <c r="N456" s="96"/>
      <c r="O456" s="96"/>
      <c r="P456" s="96"/>
      <c r="Q456" s="96"/>
      <c r="R456" s="96"/>
      <c r="S456" s="96"/>
      <c r="T456" s="96"/>
      <c r="U456" s="96"/>
      <c r="V456" s="96"/>
      <c r="W456" s="96"/>
      <c r="X456" s="96"/>
      <c r="Y456" s="96"/>
      <c r="Z456" s="96"/>
    </row>
    <row r="457" spans="1:26" ht="15.75" customHeight="1" x14ac:dyDescent="0.35">
      <c r="A457" s="68">
        <v>43707</v>
      </c>
      <c r="B457" s="96">
        <v>20.469266999999999</v>
      </c>
      <c r="C457" s="96">
        <v>2866600</v>
      </c>
      <c r="D457" s="70">
        <f t="shared" si="13"/>
        <v>1.1194027270117868E-2</v>
      </c>
      <c r="E457" s="97"/>
      <c r="F457" s="96"/>
      <c r="G457" s="96"/>
      <c r="H457" s="96"/>
      <c r="I457" s="96"/>
      <c r="J457" s="96"/>
      <c r="K457" s="96"/>
      <c r="L457" s="96"/>
      <c r="M457" s="96"/>
      <c r="N457" s="96"/>
      <c r="O457" s="96"/>
      <c r="P457" s="96"/>
      <c r="Q457" s="96"/>
      <c r="R457" s="96"/>
      <c r="S457" s="96"/>
      <c r="T457" s="96"/>
      <c r="U457" s="96"/>
      <c r="V457" s="96"/>
      <c r="W457" s="96"/>
      <c r="X457" s="96"/>
      <c r="Y457" s="96"/>
      <c r="Z457" s="96"/>
    </row>
    <row r="458" spans="1:26" ht="15.75" customHeight="1" x14ac:dyDescent="0.35">
      <c r="A458" s="68">
        <v>43706</v>
      </c>
      <c r="B458" s="96">
        <v>20.24267</v>
      </c>
      <c r="C458" s="96">
        <v>1311200</v>
      </c>
      <c r="D458" s="70">
        <f t="shared" si="13"/>
        <v>8.466564302212598E-3</v>
      </c>
      <c r="E458" s="97"/>
      <c r="F458" s="96"/>
      <c r="G458" s="96"/>
      <c r="H458" s="96"/>
      <c r="I458" s="96"/>
      <c r="J458" s="96"/>
      <c r="K458" s="96"/>
      <c r="L458" s="96"/>
      <c r="M458" s="96"/>
      <c r="N458" s="96"/>
      <c r="O458" s="96"/>
      <c r="P458" s="96"/>
      <c r="Q458" s="96"/>
      <c r="R458" s="96"/>
      <c r="S458" s="96"/>
      <c r="T458" s="96"/>
      <c r="U458" s="96"/>
      <c r="V458" s="96"/>
      <c r="W458" s="96"/>
      <c r="X458" s="96"/>
      <c r="Y458" s="96"/>
      <c r="Z458" s="96"/>
    </row>
    <row r="459" spans="1:26" ht="15.75" customHeight="1" x14ac:dyDescent="0.35">
      <c r="A459" s="68">
        <v>43705</v>
      </c>
      <c r="B459" s="96">
        <v>20.072723</v>
      </c>
      <c r="C459" s="96">
        <v>1296500</v>
      </c>
      <c r="D459" s="70">
        <f t="shared" si="13"/>
        <v>2.830225489285576E-3</v>
      </c>
      <c r="E459" s="97"/>
      <c r="F459" s="96"/>
      <c r="G459" s="96"/>
      <c r="H459" s="96"/>
      <c r="I459" s="96"/>
      <c r="J459" s="96"/>
      <c r="K459" s="96"/>
      <c r="L459" s="96"/>
      <c r="M459" s="96"/>
      <c r="N459" s="96"/>
      <c r="O459" s="96"/>
      <c r="P459" s="96"/>
      <c r="Q459" s="96"/>
      <c r="R459" s="96"/>
      <c r="S459" s="96"/>
      <c r="T459" s="96"/>
      <c r="U459" s="96"/>
      <c r="V459" s="96"/>
      <c r="W459" s="96"/>
      <c r="X459" s="96"/>
      <c r="Y459" s="96"/>
      <c r="Z459" s="96"/>
    </row>
    <row r="460" spans="1:26" ht="15.75" customHeight="1" x14ac:dyDescent="0.35">
      <c r="A460" s="68">
        <v>43704</v>
      </c>
      <c r="B460" s="96">
        <v>20.016072999999999</v>
      </c>
      <c r="C460" s="96">
        <v>1254100</v>
      </c>
      <c r="D460" s="70">
        <f t="shared" si="13"/>
        <v>-9.4250269379192453E-4</v>
      </c>
      <c r="E460" s="97"/>
      <c r="F460" s="96"/>
      <c r="G460" s="96"/>
      <c r="H460" s="96"/>
      <c r="I460" s="96"/>
      <c r="J460" s="96"/>
      <c r="K460" s="96"/>
      <c r="L460" s="96"/>
      <c r="M460" s="96"/>
      <c r="N460" s="96"/>
      <c r="O460" s="96"/>
      <c r="P460" s="96"/>
      <c r="Q460" s="96"/>
      <c r="R460" s="96"/>
      <c r="S460" s="96"/>
      <c r="T460" s="96"/>
      <c r="U460" s="96"/>
      <c r="V460" s="96"/>
      <c r="W460" s="96"/>
      <c r="X460" s="96"/>
      <c r="Y460" s="96"/>
      <c r="Z460" s="96"/>
    </row>
    <row r="461" spans="1:26" ht="15.75" customHeight="1" x14ac:dyDescent="0.35">
      <c r="A461" s="68">
        <v>43703</v>
      </c>
      <c r="B461" s="96">
        <v>20.034956000000001</v>
      </c>
      <c r="C461" s="96">
        <v>1157700</v>
      </c>
      <c r="D461" s="70">
        <f t="shared" si="13"/>
        <v>6.641335190695985E-3</v>
      </c>
      <c r="E461" s="97"/>
      <c r="F461" s="96"/>
      <c r="G461" s="96"/>
      <c r="H461" s="96"/>
      <c r="I461" s="96"/>
      <c r="J461" s="96"/>
      <c r="K461" s="96"/>
      <c r="L461" s="96"/>
      <c r="M461" s="96"/>
      <c r="N461" s="96"/>
      <c r="O461" s="96"/>
      <c r="P461" s="96"/>
      <c r="Q461" s="96"/>
      <c r="R461" s="96"/>
      <c r="S461" s="96"/>
      <c r="T461" s="96"/>
      <c r="U461" s="96"/>
      <c r="V461" s="96"/>
      <c r="W461" s="96"/>
      <c r="X461" s="96"/>
      <c r="Y461" s="96"/>
      <c r="Z461" s="96"/>
    </row>
    <row r="462" spans="1:26" ht="15.75" customHeight="1" x14ac:dyDescent="0.35">
      <c r="A462" s="68">
        <v>43700</v>
      </c>
      <c r="B462" s="96">
        <v>19.902774999999998</v>
      </c>
      <c r="C462" s="96">
        <v>2462500</v>
      </c>
      <c r="D462" s="70">
        <f t="shared" si="13"/>
        <v>-1.2183636358763517E-2</v>
      </c>
      <c r="E462" s="97"/>
      <c r="F462" s="96"/>
      <c r="G462" s="96"/>
      <c r="H462" s="96"/>
      <c r="I462" s="96"/>
      <c r="J462" s="96"/>
      <c r="K462" s="96"/>
      <c r="L462" s="96"/>
      <c r="M462" s="96"/>
      <c r="N462" s="96"/>
      <c r="O462" s="96"/>
      <c r="P462" s="96"/>
      <c r="Q462" s="96"/>
      <c r="R462" s="96"/>
      <c r="S462" s="96"/>
      <c r="T462" s="96"/>
      <c r="U462" s="96"/>
      <c r="V462" s="96"/>
      <c r="W462" s="96"/>
      <c r="X462" s="96"/>
      <c r="Y462" s="96"/>
      <c r="Z462" s="96"/>
    </row>
    <row r="463" spans="1:26" ht="15.75" customHeight="1" x14ac:dyDescent="0.35">
      <c r="A463" s="68">
        <v>43699</v>
      </c>
      <c r="B463" s="96">
        <v>20.148254000000001</v>
      </c>
      <c r="C463" s="96">
        <v>994500</v>
      </c>
      <c r="D463" s="70">
        <f t="shared" si="13"/>
        <v>-3.2694605375271912E-3</v>
      </c>
      <c r="E463" s="97"/>
      <c r="F463" s="96"/>
      <c r="G463" s="96"/>
      <c r="H463" s="96"/>
      <c r="I463" s="96"/>
      <c r="J463" s="96"/>
      <c r="K463" s="96"/>
      <c r="L463" s="96"/>
      <c r="M463" s="96"/>
      <c r="N463" s="96"/>
      <c r="O463" s="96"/>
      <c r="P463" s="96"/>
      <c r="Q463" s="96"/>
      <c r="R463" s="96"/>
      <c r="S463" s="96"/>
      <c r="T463" s="96"/>
      <c r="U463" s="96"/>
      <c r="V463" s="96"/>
      <c r="W463" s="96"/>
      <c r="X463" s="96"/>
      <c r="Y463" s="96"/>
      <c r="Z463" s="96"/>
    </row>
    <row r="464" spans="1:26" ht="15.75" customHeight="1" x14ac:dyDescent="0.35">
      <c r="A464" s="68">
        <v>43698</v>
      </c>
      <c r="B464" s="96">
        <v>20.214344000000001</v>
      </c>
      <c r="C464" s="96">
        <v>3290000</v>
      </c>
      <c r="D464" s="70">
        <f t="shared" si="13"/>
        <v>1.4030500908004395E-3</v>
      </c>
      <c r="E464" s="97"/>
      <c r="F464" s="96"/>
      <c r="G464" s="96"/>
      <c r="H464" s="96"/>
      <c r="I464" s="96"/>
      <c r="J464" s="96"/>
      <c r="K464" s="96"/>
      <c r="L464" s="96"/>
      <c r="M464" s="96"/>
      <c r="N464" s="96"/>
      <c r="O464" s="96"/>
      <c r="P464" s="96"/>
      <c r="Q464" s="96"/>
      <c r="R464" s="96"/>
      <c r="S464" s="96"/>
      <c r="T464" s="96"/>
      <c r="U464" s="96"/>
      <c r="V464" s="96"/>
      <c r="W464" s="96"/>
      <c r="X464" s="96"/>
      <c r="Y464" s="96"/>
      <c r="Z464" s="96"/>
    </row>
    <row r="465" spans="1:26" ht="15.75" customHeight="1" x14ac:dyDescent="0.35">
      <c r="A465" s="68">
        <v>43697</v>
      </c>
      <c r="B465" s="96">
        <v>20.186022000000001</v>
      </c>
      <c r="C465" s="96">
        <v>1387600</v>
      </c>
      <c r="D465" s="70">
        <f t="shared" si="13"/>
        <v>3.2849020846494881E-3</v>
      </c>
      <c r="E465" s="97"/>
      <c r="F465" s="96"/>
      <c r="G465" s="96"/>
      <c r="H465" s="96"/>
      <c r="I465" s="96"/>
      <c r="J465" s="96"/>
      <c r="K465" s="96"/>
      <c r="L465" s="96"/>
      <c r="M465" s="96"/>
      <c r="N465" s="96"/>
      <c r="O465" s="96"/>
      <c r="P465" s="96"/>
      <c r="Q465" s="96"/>
      <c r="R465" s="96"/>
      <c r="S465" s="96"/>
      <c r="T465" s="96"/>
      <c r="U465" s="96"/>
      <c r="V465" s="96"/>
      <c r="W465" s="96"/>
      <c r="X465" s="96"/>
      <c r="Y465" s="96"/>
      <c r="Z465" s="96"/>
    </row>
    <row r="466" spans="1:26" ht="15.75" customHeight="1" x14ac:dyDescent="0.35">
      <c r="A466" s="68">
        <v>43696</v>
      </c>
      <c r="B466" s="96">
        <v>20.11993</v>
      </c>
      <c r="C466" s="96">
        <v>1027200</v>
      </c>
      <c r="D466" s="70">
        <f t="shared" si="13"/>
        <v>3.7682849726035084E-3</v>
      </c>
      <c r="E466" s="97"/>
      <c r="F466" s="96"/>
      <c r="G466" s="96"/>
      <c r="H466" s="96"/>
      <c r="I466" s="96"/>
      <c r="J466" s="96"/>
      <c r="K466" s="96"/>
      <c r="L466" s="96"/>
      <c r="M466" s="96"/>
      <c r="N466" s="96"/>
      <c r="O466" s="96"/>
      <c r="P466" s="96"/>
      <c r="Q466" s="96"/>
      <c r="R466" s="96"/>
      <c r="S466" s="96"/>
      <c r="T466" s="96"/>
      <c r="U466" s="96"/>
      <c r="V466" s="96"/>
      <c r="W466" s="96"/>
      <c r="X466" s="96"/>
      <c r="Y466" s="96"/>
      <c r="Z466" s="96"/>
    </row>
    <row r="467" spans="1:26" ht="15.75" customHeight="1" x14ac:dyDescent="0.35">
      <c r="A467" s="68">
        <v>43693</v>
      </c>
      <c r="B467" s="96">
        <v>20.044397</v>
      </c>
      <c r="C467" s="96">
        <v>1371500</v>
      </c>
      <c r="D467" s="70">
        <f t="shared" si="13"/>
        <v>1.0471308179024641E-2</v>
      </c>
      <c r="E467" s="97"/>
      <c r="F467" s="96"/>
      <c r="G467" s="96"/>
      <c r="H467" s="96"/>
      <c r="I467" s="96"/>
      <c r="J467" s="96"/>
      <c r="K467" s="96"/>
      <c r="L467" s="96"/>
      <c r="M467" s="96"/>
      <c r="N467" s="96"/>
      <c r="O467" s="96"/>
      <c r="P467" s="96"/>
      <c r="Q467" s="96"/>
      <c r="R467" s="96"/>
      <c r="S467" s="96"/>
      <c r="T467" s="96"/>
      <c r="U467" s="96"/>
      <c r="V467" s="96"/>
      <c r="W467" s="96"/>
      <c r="X467" s="96"/>
      <c r="Y467" s="96"/>
      <c r="Z467" s="96"/>
    </row>
    <row r="468" spans="1:26" ht="15.75" customHeight="1" x14ac:dyDescent="0.35">
      <c r="A468" s="68">
        <v>43692</v>
      </c>
      <c r="B468" s="96">
        <v>19.836680999999999</v>
      </c>
      <c r="C468" s="96">
        <v>2643100</v>
      </c>
      <c r="D468" s="70">
        <f t="shared" si="13"/>
        <v>-3.7933999912416194E-3</v>
      </c>
      <c r="E468" s="97"/>
      <c r="F468" s="96"/>
      <c r="G468" s="96"/>
      <c r="H468" s="96"/>
      <c r="I468" s="96"/>
      <c r="J468" s="96"/>
      <c r="K468" s="96"/>
      <c r="L468" s="96"/>
      <c r="M468" s="96"/>
      <c r="N468" s="96"/>
      <c r="O468" s="96"/>
      <c r="P468" s="96"/>
      <c r="Q468" s="96"/>
      <c r="R468" s="96"/>
      <c r="S468" s="96"/>
      <c r="T468" s="96"/>
      <c r="U468" s="96"/>
      <c r="V468" s="96"/>
      <c r="W468" s="96"/>
      <c r="X468" s="96"/>
      <c r="Y468" s="96"/>
      <c r="Z468" s="96"/>
    </row>
    <row r="469" spans="1:26" ht="15.75" customHeight="1" x14ac:dyDescent="0.35">
      <c r="A469" s="68">
        <v>43691</v>
      </c>
      <c r="B469" s="96">
        <v>19.912216000000001</v>
      </c>
      <c r="C469" s="96">
        <v>3590000</v>
      </c>
      <c r="D469" s="70">
        <f t="shared" si="13"/>
        <v>-2.3611171587197166E-2</v>
      </c>
      <c r="E469" s="97"/>
      <c r="F469" s="96"/>
      <c r="G469" s="96"/>
      <c r="H469" s="96"/>
      <c r="I469" s="96"/>
      <c r="J469" s="96"/>
      <c r="K469" s="96"/>
      <c r="L469" s="96"/>
      <c r="M469" s="96"/>
      <c r="N469" s="96"/>
      <c r="O469" s="96"/>
      <c r="P469" s="96"/>
      <c r="Q469" s="96"/>
      <c r="R469" s="96"/>
      <c r="S469" s="96"/>
      <c r="T469" s="96"/>
      <c r="U469" s="96"/>
      <c r="V469" s="96"/>
      <c r="W469" s="96"/>
      <c r="X469" s="96"/>
      <c r="Y469" s="96"/>
      <c r="Z469" s="96"/>
    </row>
    <row r="470" spans="1:26" ht="15.75" customHeight="1" x14ac:dyDescent="0.35">
      <c r="A470" s="68">
        <v>43690</v>
      </c>
      <c r="B470" s="96">
        <v>20.393736000000001</v>
      </c>
      <c r="C470" s="96">
        <v>3701100</v>
      </c>
      <c r="D470" s="70">
        <f t="shared" si="13"/>
        <v>1.3133246283093314E-2</v>
      </c>
      <c r="E470" s="97"/>
      <c r="F470" s="96"/>
      <c r="G470" s="96"/>
      <c r="H470" s="96"/>
      <c r="I470" s="96"/>
      <c r="J470" s="96"/>
      <c r="K470" s="96"/>
      <c r="L470" s="96"/>
      <c r="M470" s="96"/>
      <c r="N470" s="96"/>
      <c r="O470" s="96"/>
      <c r="P470" s="96"/>
      <c r="Q470" s="96"/>
      <c r="R470" s="96"/>
      <c r="S470" s="96"/>
      <c r="T470" s="96"/>
      <c r="U470" s="96"/>
      <c r="V470" s="96"/>
      <c r="W470" s="96"/>
      <c r="X470" s="96"/>
      <c r="Y470" s="96"/>
      <c r="Z470" s="96"/>
    </row>
    <row r="471" spans="1:26" ht="15.75" customHeight="1" x14ac:dyDescent="0.35">
      <c r="A471" s="68">
        <v>43689</v>
      </c>
      <c r="B471" s="96">
        <v>20.129372</v>
      </c>
      <c r="C471" s="96">
        <v>1134700</v>
      </c>
      <c r="D471" s="70">
        <f t="shared" si="13"/>
        <v>-7.9105950223355981E-3</v>
      </c>
      <c r="E471" s="97"/>
      <c r="F471" s="96"/>
      <c r="G471" s="96"/>
      <c r="H471" s="96"/>
      <c r="I471" s="96"/>
      <c r="J471" s="96"/>
      <c r="K471" s="96"/>
      <c r="L471" s="96"/>
      <c r="M471" s="96"/>
      <c r="N471" s="96"/>
      <c r="O471" s="96"/>
      <c r="P471" s="96"/>
      <c r="Q471" s="96"/>
      <c r="R471" s="96"/>
      <c r="S471" s="96"/>
      <c r="T471" s="96"/>
      <c r="U471" s="96"/>
      <c r="V471" s="96"/>
      <c r="W471" s="96"/>
      <c r="X471" s="96"/>
      <c r="Y471" s="96"/>
      <c r="Z471" s="96"/>
    </row>
    <row r="472" spans="1:26" ht="15.75" customHeight="1" x14ac:dyDescent="0.35">
      <c r="A472" s="68">
        <v>43686</v>
      </c>
      <c r="B472" s="96">
        <v>20.289877000000001</v>
      </c>
      <c r="C472" s="96">
        <v>2105100</v>
      </c>
      <c r="D472" s="70">
        <f t="shared" si="13"/>
        <v>-5.5530567616993709E-3</v>
      </c>
      <c r="E472" s="97"/>
      <c r="F472" s="96"/>
      <c r="G472" s="96"/>
      <c r="H472" s="96"/>
      <c r="I472" s="96"/>
      <c r="J472" s="96"/>
      <c r="K472" s="96"/>
      <c r="L472" s="96"/>
      <c r="M472" s="96"/>
      <c r="N472" s="96"/>
      <c r="O472" s="96"/>
      <c r="P472" s="96"/>
      <c r="Q472" s="96"/>
      <c r="R472" s="96"/>
      <c r="S472" s="96"/>
      <c r="T472" s="96"/>
      <c r="U472" s="96"/>
      <c r="V472" s="96"/>
      <c r="W472" s="96"/>
      <c r="X472" s="96"/>
      <c r="Y472" s="96"/>
      <c r="Z472" s="96"/>
    </row>
    <row r="473" spans="1:26" ht="15.75" customHeight="1" x14ac:dyDescent="0.35">
      <c r="A473" s="68">
        <v>43685</v>
      </c>
      <c r="B473" s="96">
        <v>20.403176999999999</v>
      </c>
      <c r="C473" s="96">
        <v>2528200</v>
      </c>
      <c r="D473" s="70">
        <f t="shared" si="13"/>
        <v>1.6941247891670841E-2</v>
      </c>
      <c r="E473" s="97"/>
      <c r="F473" s="96"/>
      <c r="G473" s="96"/>
      <c r="H473" s="96"/>
      <c r="I473" s="96"/>
      <c r="J473" s="96"/>
      <c r="K473" s="96"/>
      <c r="L473" s="96"/>
      <c r="M473" s="96"/>
      <c r="N473" s="96"/>
      <c r="O473" s="96"/>
      <c r="P473" s="96"/>
      <c r="Q473" s="96"/>
      <c r="R473" s="96"/>
      <c r="S473" s="96"/>
      <c r="T473" s="96"/>
      <c r="U473" s="96"/>
      <c r="V473" s="96"/>
      <c r="W473" s="96"/>
      <c r="X473" s="96"/>
      <c r="Y473" s="96"/>
      <c r="Z473" s="96"/>
    </row>
    <row r="474" spans="1:26" ht="15.75" customHeight="1" x14ac:dyDescent="0.35">
      <c r="A474" s="68">
        <v>43684</v>
      </c>
      <c r="B474" s="96">
        <v>20.063279999999999</v>
      </c>
      <c r="C474" s="96">
        <v>3529700</v>
      </c>
      <c r="D474" s="70">
        <f t="shared" si="13"/>
        <v>4.7068289810425767E-4</v>
      </c>
      <c r="E474" s="97"/>
      <c r="F474" s="96"/>
      <c r="G474" s="96"/>
      <c r="H474" s="96"/>
      <c r="I474" s="96"/>
      <c r="J474" s="96"/>
      <c r="K474" s="96"/>
      <c r="L474" s="96"/>
      <c r="M474" s="96"/>
      <c r="N474" s="96"/>
      <c r="O474" s="96"/>
      <c r="P474" s="96"/>
      <c r="Q474" s="96"/>
      <c r="R474" s="96"/>
      <c r="S474" s="96"/>
      <c r="T474" s="96"/>
      <c r="U474" s="96"/>
      <c r="V474" s="96"/>
      <c r="W474" s="96"/>
      <c r="X474" s="96"/>
      <c r="Y474" s="96"/>
      <c r="Z474" s="96"/>
    </row>
    <row r="475" spans="1:26" ht="15.75" customHeight="1" x14ac:dyDescent="0.35">
      <c r="A475" s="68">
        <v>43683</v>
      </c>
      <c r="B475" s="96">
        <v>20.053840999999998</v>
      </c>
      <c r="C475" s="96">
        <v>3059100</v>
      </c>
      <c r="D475" s="70">
        <f t="shared" si="13"/>
        <v>-7.0125651489150176E-3</v>
      </c>
      <c r="E475" s="97"/>
      <c r="F475" s="96"/>
      <c r="G475" s="96"/>
      <c r="H475" s="96"/>
      <c r="I475" s="96"/>
      <c r="J475" s="96"/>
      <c r="K475" s="96"/>
      <c r="L475" s="96"/>
      <c r="M475" s="96"/>
      <c r="N475" s="96"/>
      <c r="O475" s="96"/>
      <c r="P475" s="96"/>
      <c r="Q475" s="96"/>
      <c r="R475" s="96"/>
      <c r="S475" s="96"/>
      <c r="T475" s="96"/>
      <c r="U475" s="96"/>
      <c r="V475" s="96"/>
      <c r="W475" s="96"/>
      <c r="X475" s="96"/>
      <c r="Y475" s="96"/>
      <c r="Z475" s="96"/>
    </row>
    <row r="476" spans="1:26" ht="15.75" customHeight="1" x14ac:dyDescent="0.35">
      <c r="A476" s="68">
        <v>43682</v>
      </c>
      <c r="B476" s="96">
        <v>20.195463</v>
      </c>
      <c r="C476" s="96">
        <v>3299100</v>
      </c>
      <c r="D476" s="70">
        <f t="shared" si="13"/>
        <v>-3.6486482876045057E-2</v>
      </c>
      <c r="E476" s="97"/>
      <c r="F476" s="96"/>
      <c r="G476" s="96"/>
      <c r="H476" s="96"/>
      <c r="I476" s="96"/>
      <c r="J476" s="96"/>
      <c r="K476" s="96"/>
      <c r="L476" s="96"/>
      <c r="M476" s="96"/>
      <c r="N476" s="96"/>
      <c r="O476" s="96"/>
      <c r="P476" s="96"/>
      <c r="Q476" s="96"/>
      <c r="R476" s="96"/>
      <c r="S476" s="96"/>
      <c r="T476" s="96"/>
      <c r="U476" s="96"/>
      <c r="V476" s="96"/>
      <c r="W476" s="96"/>
      <c r="X476" s="96"/>
      <c r="Y476" s="96"/>
      <c r="Z476" s="96"/>
    </row>
    <row r="477" spans="1:26" ht="15.75" customHeight="1" x14ac:dyDescent="0.35">
      <c r="A477" s="68">
        <v>43679</v>
      </c>
      <c r="B477" s="96">
        <v>20.960228000000001</v>
      </c>
      <c r="C477" s="96">
        <v>1742200</v>
      </c>
      <c r="D477" s="70">
        <f t="shared" si="13"/>
        <v>-4.0376899209615402E-3</v>
      </c>
      <c r="E477" s="97"/>
      <c r="F477" s="96"/>
      <c r="G477" s="96"/>
      <c r="H477" s="96"/>
      <c r="I477" s="96"/>
      <c r="J477" s="96"/>
      <c r="K477" s="96"/>
      <c r="L477" s="96"/>
      <c r="M477" s="96"/>
      <c r="N477" s="96"/>
      <c r="O477" s="96"/>
      <c r="P477" s="96"/>
      <c r="Q477" s="96"/>
      <c r="R477" s="96"/>
      <c r="S477" s="96"/>
      <c r="T477" s="96"/>
      <c r="U477" s="96"/>
      <c r="V477" s="96"/>
      <c r="W477" s="96"/>
      <c r="X477" s="96"/>
      <c r="Y477" s="96"/>
      <c r="Z477" s="96"/>
    </row>
    <row r="478" spans="1:26" ht="15.75" customHeight="1" x14ac:dyDescent="0.35">
      <c r="A478" s="68">
        <v>43678</v>
      </c>
      <c r="B478" s="96">
        <v>21.045202</v>
      </c>
      <c r="C478" s="96">
        <v>4398600</v>
      </c>
      <c r="D478" s="70">
        <f t="shared" si="13"/>
        <v>-5.3547744237647521E-3</v>
      </c>
      <c r="E478" s="97"/>
      <c r="F478" s="96"/>
      <c r="G478" s="96"/>
      <c r="H478" s="96"/>
      <c r="I478" s="96"/>
      <c r="J478" s="96"/>
      <c r="K478" s="96"/>
      <c r="L478" s="96"/>
      <c r="M478" s="96"/>
      <c r="N478" s="96"/>
      <c r="O478" s="96"/>
      <c r="P478" s="96"/>
      <c r="Q478" s="96"/>
      <c r="R478" s="96"/>
      <c r="S478" s="96"/>
      <c r="T478" s="96"/>
      <c r="U478" s="96"/>
      <c r="V478" s="96"/>
      <c r="W478" s="96"/>
      <c r="X478" s="96"/>
      <c r="Y478" s="96"/>
      <c r="Z478" s="96"/>
    </row>
    <row r="479" spans="1:26" ht="15.75" customHeight="1" x14ac:dyDescent="0.35">
      <c r="A479" s="68">
        <v>43677</v>
      </c>
      <c r="B479" s="96">
        <v>21.158501000000001</v>
      </c>
      <c r="C479" s="96">
        <v>3626800</v>
      </c>
      <c r="D479" s="70">
        <f t="shared" si="13"/>
        <v>-7.968043805533509E-3</v>
      </c>
      <c r="E479" s="97"/>
      <c r="F479" s="96"/>
      <c r="G479" s="96"/>
      <c r="H479" s="96"/>
      <c r="I479" s="96"/>
      <c r="J479" s="96"/>
      <c r="K479" s="96"/>
      <c r="L479" s="96"/>
      <c r="M479" s="96"/>
      <c r="N479" s="96"/>
      <c r="O479" s="96"/>
      <c r="P479" s="96"/>
      <c r="Q479" s="96"/>
      <c r="R479" s="96"/>
      <c r="S479" s="96"/>
      <c r="T479" s="96"/>
      <c r="U479" s="96"/>
      <c r="V479" s="96"/>
      <c r="W479" s="96"/>
      <c r="X479" s="96"/>
      <c r="Y479" s="96"/>
      <c r="Z479" s="96"/>
    </row>
    <row r="480" spans="1:26" ht="15.75" customHeight="1" x14ac:dyDescent="0.35">
      <c r="A480" s="68">
        <v>43676</v>
      </c>
      <c r="B480" s="96">
        <v>21.328447000000001</v>
      </c>
      <c r="C480" s="96">
        <v>1173800</v>
      </c>
      <c r="D480" s="70">
        <f t="shared" si="13"/>
        <v>-8.7758308102059424E-3</v>
      </c>
      <c r="E480" s="97"/>
      <c r="F480" s="96"/>
      <c r="G480" s="96"/>
      <c r="H480" s="96"/>
      <c r="I480" s="96"/>
      <c r="J480" s="96"/>
      <c r="K480" s="96"/>
      <c r="L480" s="96"/>
      <c r="M480" s="96"/>
      <c r="N480" s="96"/>
      <c r="O480" s="96"/>
      <c r="P480" s="96"/>
      <c r="Q480" s="96"/>
      <c r="R480" s="96"/>
      <c r="S480" s="96"/>
      <c r="T480" s="96"/>
      <c r="U480" s="96"/>
      <c r="V480" s="96"/>
      <c r="W480" s="96"/>
      <c r="X480" s="96"/>
      <c r="Y480" s="96"/>
      <c r="Z480" s="96"/>
    </row>
    <row r="481" spans="1:26" ht="15.75" customHeight="1" x14ac:dyDescent="0.35">
      <c r="A481" s="68">
        <v>43675</v>
      </c>
      <c r="B481" s="96">
        <v>21.517278999999998</v>
      </c>
      <c r="C481" s="96">
        <v>873500</v>
      </c>
      <c r="D481" s="70">
        <f t="shared" si="13"/>
        <v>4.8500888835047995E-3</v>
      </c>
      <c r="E481" s="97"/>
      <c r="F481" s="96"/>
      <c r="G481" s="96"/>
      <c r="H481" s="96"/>
      <c r="I481" s="96"/>
      <c r="J481" s="96"/>
      <c r="K481" s="96"/>
      <c r="L481" s="96"/>
      <c r="M481" s="96"/>
      <c r="N481" s="96"/>
      <c r="O481" s="96"/>
      <c r="P481" s="96"/>
      <c r="Q481" s="96"/>
      <c r="R481" s="96"/>
      <c r="S481" s="96"/>
      <c r="T481" s="96"/>
      <c r="U481" s="96"/>
      <c r="V481" s="96"/>
      <c r="W481" s="96"/>
      <c r="X481" s="96"/>
      <c r="Y481" s="96"/>
      <c r="Z481" s="96"/>
    </row>
    <row r="482" spans="1:26" ht="15.75" customHeight="1" x14ac:dyDescent="0.35">
      <c r="A482" s="68">
        <v>43672</v>
      </c>
      <c r="B482" s="96">
        <v>21.413422000000001</v>
      </c>
      <c r="C482" s="96">
        <v>686400</v>
      </c>
      <c r="D482" s="70">
        <f t="shared" si="13"/>
        <v>-2.1997025343478693E-3</v>
      </c>
      <c r="E482" s="97"/>
      <c r="F482" s="96"/>
      <c r="G482" s="96"/>
      <c r="H482" s="96"/>
      <c r="I482" s="96"/>
      <c r="J482" s="96"/>
      <c r="K482" s="96"/>
      <c r="L482" s="96"/>
      <c r="M482" s="96"/>
      <c r="N482" s="96"/>
      <c r="O482" s="96"/>
      <c r="P482" s="96"/>
      <c r="Q482" s="96"/>
      <c r="R482" s="96"/>
      <c r="S482" s="96"/>
      <c r="T482" s="96"/>
      <c r="U482" s="96"/>
      <c r="V482" s="96"/>
      <c r="W482" s="96"/>
      <c r="X482" s="96"/>
      <c r="Y482" s="96"/>
      <c r="Z482" s="96"/>
    </row>
    <row r="483" spans="1:26" ht="15.75" customHeight="1" x14ac:dyDescent="0.35">
      <c r="A483" s="68">
        <v>43671</v>
      </c>
      <c r="B483" s="96">
        <v>21.460629000000001</v>
      </c>
      <c r="C483" s="96">
        <v>1534900</v>
      </c>
      <c r="D483" s="70">
        <f t="shared" si="13"/>
        <v>-3.5071711948647666E-3</v>
      </c>
      <c r="E483" s="97"/>
      <c r="F483" s="96"/>
      <c r="G483" s="96"/>
      <c r="H483" s="96"/>
      <c r="I483" s="96"/>
      <c r="J483" s="96"/>
      <c r="K483" s="96"/>
      <c r="L483" s="96"/>
      <c r="M483" s="96"/>
      <c r="N483" s="96"/>
      <c r="O483" s="96"/>
      <c r="P483" s="96"/>
      <c r="Q483" s="96"/>
      <c r="R483" s="96"/>
      <c r="S483" s="96"/>
      <c r="T483" s="96"/>
      <c r="U483" s="96"/>
      <c r="V483" s="96"/>
      <c r="W483" s="96"/>
      <c r="X483" s="96"/>
      <c r="Y483" s="96"/>
      <c r="Z483" s="96"/>
    </row>
    <row r="484" spans="1:26" ht="15.75" customHeight="1" x14ac:dyDescent="0.35">
      <c r="A484" s="68">
        <v>43670</v>
      </c>
      <c r="B484" s="96">
        <v>21.536159999999999</v>
      </c>
      <c r="C484" s="96">
        <v>1502900</v>
      </c>
      <c r="D484" s="70">
        <f t="shared" si="13"/>
        <v>4.3861772147524292E-4</v>
      </c>
      <c r="E484" s="97"/>
      <c r="F484" s="96"/>
      <c r="G484" s="96"/>
      <c r="H484" s="96"/>
      <c r="I484" s="96"/>
      <c r="J484" s="96"/>
      <c r="K484" s="96"/>
      <c r="L484" s="96"/>
      <c r="M484" s="96"/>
      <c r="N484" s="96"/>
      <c r="O484" s="96"/>
      <c r="P484" s="96"/>
      <c r="Q484" s="96"/>
      <c r="R484" s="96"/>
      <c r="S484" s="96"/>
      <c r="T484" s="96"/>
      <c r="U484" s="96"/>
      <c r="V484" s="96"/>
      <c r="W484" s="96"/>
      <c r="X484" s="96"/>
      <c r="Y484" s="96"/>
      <c r="Z484" s="96"/>
    </row>
    <row r="485" spans="1:26" ht="15.75" customHeight="1" x14ac:dyDescent="0.35">
      <c r="A485" s="68">
        <v>43669</v>
      </c>
      <c r="B485" s="96">
        <v>21.526717999999999</v>
      </c>
      <c r="C485" s="96">
        <v>1704000</v>
      </c>
      <c r="D485" s="70">
        <f t="shared" si="13"/>
        <v>3.9630171874078801E-3</v>
      </c>
      <c r="E485" s="97"/>
      <c r="F485" s="96"/>
      <c r="G485" s="96"/>
      <c r="H485" s="96"/>
      <c r="I485" s="96"/>
      <c r="J485" s="96"/>
      <c r="K485" s="96"/>
      <c r="L485" s="96"/>
      <c r="M485" s="96"/>
      <c r="N485" s="96"/>
      <c r="O485" s="96"/>
      <c r="P485" s="96"/>
      <c r="Q485" s="96"/>
      <c r="R485" s="96"/>
      <c r="S485" s="96"/>
      <c r="T485" s="96"/>
      <c r="U485" s="96"/>
      <c r="V485" s="96"/>
      <c r="W485" s="96"/>
      <c r="X485" s="96"/>
      <c r="Y485" s="96"/>
      <c r="Z485" s="96"/>
    </row>
    <row r="486" spans="1:26" ht="15.75" customHeight="1" x14ac:dyDescent="0.35">
      <c r="A486" s="68">
        <v>43668</v>
      </c>
      <c r="B486" s="96">
        <v>21.441744</v>
      </c>
      <c r="C486" s="96">
        <v>1069100</v>
      </c>
      <c r="D486" s="70">
        <f t="shared" si="13"/>
        <v>-1.7583731996159147E-3</v>
      </c>
      <c r="E486" s="97"/>
      <c r="F486" s="96"/>
      <c r="G486" s="96"/>
      <c r="H486" s="96"/>
      <c r="I486" s="96"/>
      <c r="J486" s="96"/>
      <c r="K486" s="96"/>
      <c r="L486" s="96"/>
      <c r="M486" s="96"/>
      <c r="N486" s="96"/>
      <c r="O486" s="96"/>
      <c r="P486" s="96"/>
      <c r="Q486" s="96"/>
      <c r="R486" s="96"/>
      <c r="S486" s="96"/>
      <c r="T486" s="96"/>
      <c r="U486" s="96"/>
      <c r="V486" s="96"/>
      <c r="W486" s="96"/>
      <c r="X486" s="96"/>
      <c r="Y486" s="96"/>
      <c r="Z486" s="96"/>
    </row>
    <row r="487" spans="1:26" ht="15.75" customHeight="1" x14ac:dyDescent="0.35">
      <c r="A487" s="68">
        <v>43665</v>
      </c>
      <c r="B487" s="96">
        <v>21.479513000000001</v>
      </c>
      <c r="C487" s="96">
        <v>1597300</v>
      </c>
      <c r="D487" s="70">
        <f t="shared" si="13"/>
        <v>1.7614705221740135E-3</v>
      </c>
      <c r="E487" s="97"/>
      <c r="F487" s="96"/>
      <c r="G487" s="96"/>
      <c r="H487" s="96"/>
      <c r="I487" s="96"/>
      <c r="J487" s="96"/>
      <c r="K487" s="96"/>
      <c r="L487" s="96"/>
      <c r="M487" s="96"/>
      <c r="N487" s="96"/>
      <c r="O487" s="96"/>
      <c r="P487" s="96"/>
      <c r="Q487" s="96"/>
      <c r="R487" s="96"/>
      <c r="S487" s="96"/>
      <c r="T487" s="96"/>
      <c r="U487" s="96"/>
      <c r="V487" s="96"/>
      <c r="W487" s="96"/>
      <c r="X487" s="96"/>
      <c r="Y487" s="96"/>
      <c r="Z487" s="96"/>
    </row>
    <row r="488" spans="1:26" ht="15.75" customHeight="1" x14ac:dyDescent="0.35">
      <c r="A488" s="68">
        <v>43664</v>
      </c>
      <c r="B488" s="96">
        <v>21.441744</v>
      </c>
      <c r="C488" s="96">
        <v>2284200</v>
      </c>
      <c r="D488" s="70">
        <f t="shared" si="13"/>
        <v>5.3120135751092423E-3</v>
      </c>
      <c r="E488" s="97"/>
      <c r="F488" s="96"/>
      <c r="G488" s="96"/>
      <c r="H488" s="96"/>
      <c r="I488" s="96"/>
      <c r="J488" s="96"/>
      <c r="K488" s="96"/>
      <c r="L488" s="96"/>
      <c r="M488" s="96"/>
      <c r="N488" s="96"/>
      <c r="O488" s="96"/>
      <c r="P488" s="96"/>
      <c r="Q488" s="96"/>
      <c r="R488" s="96"/>
      <c r="S488" s="96"/>
      <c r="T488" s="96"/>
      <c r="U488" s="96"/>
      <c r="V488" s="96"/>
      <c r="W488" s="96"/>
      <c r="X488" s="96"/>
      <c r="Y488" s="96"/>
      <c r="Z488" s="96"/>
    </row>
    <row r="489" spans="1:26" ht="15.75" customHeight="1" x14ac:dyDescent="0.35">
      <c r="A489" s="68">
        <v>43663</v>
      </c>
      <c r="B489" s="96">
        <v>21.328447000000001</v>
      </c>
      <c r="C489" s="96">
        <v>1875200</v>
      </c>
      <c r="D489" s="70">
        <f t="shared" si="13"/>
        <v>4.4464000054253994E-3</v>
      </c>
      <c r="E489" s="97"/>
      <c r="F489" s="96"/>
      <c r="G489" s="96"/>
      <c r="H489" s="96"/>
      <c r="I489" s="96"/>
      <c r="J489" s="96"/>
      <c r="K489" s="96"/>
      <c r="L489" s="96"/>
      <c r="M489" s="96"/>
      <c r="N489" s="96"/>
      <c r="O489" s="96"/>
      <c r="P489" s="96"/>
      <c r="Q489" s="96"/>
      <c r="R489" s="96"/>
      <c r="S489" s="96"/>
      <c r="T489" s="96"/>
      <c r="U489" s="96"/>
      <c r="V489" s="96"/>
      <c r="W489" s="96"/>
      <c r="X489" s="96"/>
      <c r="Y489" s="96"/>
      <c r="Z489" s="96"/>
    </row>
    <row r="490" spans="1:26" ht="15.75" customHeight="1" x14ac:dyDescent="0.35">
      <c r="A490" s="68">
        <v>43662</v>
      </c>
      <c r="B490" s="96">
        <v>21.234031999999999</v>
      </c>
      <c r="C490" s="96">
        <v>1678100</v>
      </c>
      <c r="D490" s="70">
        <f t="shared" si="13"/>
        <v>-6.6254808741308402E-3</v>
      </c>
      <c r="E490" s="97"/>
      <c r="F490" s="96"/>
      <c r="G490" s="96"/>
      <c r="H490" s="96"/>
      <c r="I490" s="96"/>
      <c r="J490" s="96"/>
      <c r="K490" s="96"/>
      <c r="L490" s="96"/>
      <c r="M490" s="96"/>
      <c r="N490" s="96"/>
      <c r="O490" s="96"/>
      <c r="P490" s="96"/>
      <c r="Q490" s="96"/>
      <c r="R490" s="96"/>
      <c r="S490" s="96"/>
      <c r="T490" s="96"/>
      <c r="U490" s="96"/>
      <c r="V490" s="96"/>
      <c r="W490" s="96"/>
      <c r="X490" s="96"/>
      <c r="Y490" s="96"/>
      <c r="Z490" s="96"/>
    </row>
    <row r="491" spans="1:26" ht="15.75" customHeight="1" x14ac:dyDescent="0.35">
      <c r="A491" s="68">
        <v>43661</v>
      </c>
      <c r="B491" s="96">
        <v>21.375655999999999</v>
      </c>
      <c r="C491" s="96">
        <v>969100</v>
      </c>
      <c r="D491" s="70">
        <f t="shared" si="13"/>
        <v>1.3268168593620899E-3</v>
      </c>
      <c r="E491" s="97"/>
      <c r="F491" s="96"/>
      <c r="G491" s="96"/>
      <c r="H491" s="96"/>
      <c r="I491" s="96"/>
      <c r="J491" s="96"/>
      <c r="K491" s="96"/>
      <c r="L491" s="96"/>
      <c r="M491" s="96"/>
      <c r="N491" s="96"/>
      <c r="O491" s="96"/>
      <c r="P491" s="96"/>
      <c r="Q491" s="96"/>
      <c r="R491" s="96"/>
      <c r="S491" s="96"/>
      <c r="T491" s="96"/>
      <c r="U491" s="96"/>
      <c r="V491" s="96"/>
      <c r="W491" s="96"/>
      <c r="X491" s="96"/>
      <c r="Y491" s="96"/>
      <c r="Z491" s="96"/>
    </row>
    <row r="492" spans="1:26" ht="15.75" customHeight="1" x14ac:dyDescent="0.35">
      <c r="A492" s="68">
        <v>43658</v>
      </c>
      <c r="B492" s="96">
        <v>21.347332000000002</v>
      </c>
      <c r="C492" s="96">
        <v>1159900</v>
      </c>
      <c r="D492" s="70">
        <f t="shared" si="13"/>
        <v>1.7723027194596064E-3</v>
      </c>
      <c r="E492" s="97"/>
      <c r="F492" s="96"/>
      <c r="G492" s="96"/>
      <c r="H492" s="96"/>
      <c r="I492" s="96"/>
      <c r="J492" s="96"/>
      <c r="K492" s="96"/>
      <c r="L492" s="96"/>
      <c r="M492" s="96"/>
      <c r="N492" s="96"/>
      <c r="O492" s="96"/>
      <c r="P492" s="96"/>
      <c r="Q492" s="96"/>
      <c r="R492" s="96"/>
      <c r="S492" s="96"/>
      <c r="T492" s="96"/>
      <c r="U492" s="96"/>
      <c r="V492" s="96"/>
      <c r="W492" s="96"/>
      <c r="X492" s="96"/>
      <c r="Y492" s="96"/>
      <c r="Z492" s="96"/>
    </row>
    <row r="493" spans="1:26" ht="15.75" customHeight="1" x14ac:dyDescent="0.35">
      <c r="A493" s="68">
        <v>43657</v>
      </c>
      <c r="B493" s="96">
        <v>21.309564999999999</v>
      </c>
      <c r="C493" s="96">
        <v>1288300</v>
      </c>
      <c r="D493" s="70">
        <f t="shared" si="13"/>
        <v>3.1111673689137032E-3</v>
      </c>
      <c r="E493" s="97"/>
      <c r="F493" s="96"/>
      <c r="G493" s="96"/>
      <c r="H493" s="96"/>
      <c r="I493" s="96"/>
      <c r="J493" s="96"/>
      <c r="K493" s="96"/>
      <c r="L493" s="96"/>
      <c r="M493" s="96"/>
      <c r="N493" s="96"/>
      <c r="O493" s="96"/>
      <c r="P493" s="96"/>
      <c r="Q493" s="96"/>
      <c r="R493" s="96"/>
      <c r="S493" s="96"/>
      <c r="T493" s="96"/>
      <c r="U493" s="96"/>
      <c r="V493" s="96"/>
      <c r="W493" s="96"/>
      <c r="X493" s="96"/>
      <c r="Y493" s="96"/>
      <c r="Z493" s="96"/>
    </row>
    <row r="494" spans="1:26" ht="15.75" customHeight="1" x14ac:dyDescent="0.35">
      <c r="A494" s="68">
        <v>43656</v>
      </c>
      <c r="B494" s="96">
        <v>21.243473000000002</v>
      </c>
      <c r="C494" s="96">
        <v>2155900</v>
      </c>
      <c r="D494" s="70">
        <f t="shared" si="13"/>
        <v>4.0159744775871697E-3</v>
      </c>
      <c r="E494" s="97"/>
      <c r="F494" s="96"/>
      <c r="G494" s="96"/>
      <c r="H494" s="96"/>
      <c r="I494" s="96"/>
      <c r="J494" s="96"/>
      <c r="K494" s="96"/>
      <c r="L494" s="96"/>
      <c r="M494" s="96"/>
      <c r="N494" s="96"/>
      <c r="O494" s="96"/>
      <c r="P494" s="96"/>
      <c r="Q494" s="96"/>
      <c r="R494" s="96"/>
      <c r="S494" s="96"/>
      <c r="T494" s="96"/>
      <c r="U494" s="96"/>
      <c r="V494" s="96"/>
      <c r="W494" s="96"/>
      <c r="X494" s="96"/>
      <c r="Y494" s="96"/>
      <c r="Z494" s="96"/>
    </row>
    <row r="495" spans="1:26" ht="15.75" customHeight="1" x14ac:dyDescent="0.35">
      <c r="A495" s="68">
        <v>43655</v>
      </c>
      <c r="B495" s="96">
        <v>21.158501000000001</v>
      </c>
      <c r="C495" s="96">
        <v>1179100</v>
      </c>
      <c r="D495" s="70">
        <f t="shared" si="13"/>
        <v>-3.5570729101283005E-3</v>
      </c>
      <c r="E495" s="97"/>
      <c r="F495" s="96"/>
      <c r="G495" s="96"/>
      <c r="H495" s="96"/>
      <c r="I495" s="96"/>
      <c r="J495" s="96"/>
      <c r="K495" s="96"/>
      <c r="L495" s="96"/>
      <c r="M495" s="96"/>
      <c r="N495" s="96"/>
      <c r="O495" s="96"/>
      <c r="P495" s="96"/>
      <c r="Q495" s="96"/>
      <c r="R495" s="96"/>
      <c r="S495" s="96"/>
      <c r="T495" s="96"/>
      <c r="U495" s="96"/>
      <c r="V495" s="96"/>
      <c r="W495" s="96"/>
      <c r="X495" s="96"/>
      <c r="Y495" s="96"/>
      <c r="Z495" s="96"/>
    </row>
    <row r="496" spans="1:26" ht="15.75" customHeight="1" x14ac:dyDescent="0.35">
      <c r="A496" s="68">
        <v>43654</v>
      </c>
      <c r="B496" s="96">
        <v>21.234031999999999</v>
      </c>
      <c r="C496" s="96">
        <v>1766300</v>
      </c>
      <c r="D496" s="70">
        <f t="shared" si="13"/>
        <v>-1.2730475872585356E-2</v>
      </c>
      <c r="E496" s="97"/>
      <c r="F496" s="96"/>
      <c r="G496" s="96"/>
      <c r="H496" s="96"/>
      <c r="I496" s="96"/>
      <c r="J496" s="96"/>
      <c r="K496" s="96"/>
      <c r="L496" s="96"/>
      <c r="M496" s="96"/>
      <c r="N496" s="96"/>
      <c r="O496" s="96"/>
      <c r="P496" s="96"/>
      <c r="Q496" s="96"/>
      <c r="R496" s="96"/>
      <c r="S496" s="96"/>
      <c r="T496" s="96"/>
      <c r="U496" s="96"/>
      <c r="V496" s="96"/>
      <c r="W496" s="96"/>
      <c r="X496" s="96"/>
      <c r="Y496" s="96"/>
      <c r="Z496" s="96"/>
    </row>
    <row r="497" spans="1:26" ht="15.75" customHeight="1" x14ac:dyDescent="0.35">
      <c r="A497" s="68">
        <v>43651</v>
      </c>
      <c r="B497" s="96">
        <v>21.507836999999999</v>
      </c>
      <c r="C497" s="96">
        <v>1859600</v>
      </c>
      <c r="D497" s="70">
        <f t="shared" si="13"/>
        <v>4.3914904163067092E-4</v>
      </c>
      <c r="E497" s="97"/>
      <c r="F497" s="96"/>
      <c r="G497" s="96"/>
      <c r="H497" s="96"/>
      <c r="I497" s="96"/>
      <c r="J497" s="96"/>
      <c r="K497" s="96"/>
      <c r="L497" s="96"/>
      <c r="M497" s="96"/>
      <c r="N497" s="96"/>
      <c r="O497" s="96"/>
      <c r="P497" s="96"/>
      <c r="Q497" s="96"/>
      <c r="R497" s="96"/>
      <c r="S497" s="96"/>
      <c r="T497" s="96"/>
      <c r="U497" s="96"/>
      <c r="V497" s="96"/>
      <c r="W497" s="96"/>
      <c r="X497" s="96"/>
      <c r="Y497" s="96"/>
      <c r="Z497" s="96"/>
    </row>
    <row r="498" spans="1:26" ht="15.75" customHeight="1" x14ac:dyDescent="0.35">
      <c r="A498" s="68">
        <v>43649</v>
      </c>
      <c r="B498" s="96">
        <v>21.498396</v>
      </c>
      <c r="C498" s="96">
        <v>1503300</v>
      </c>
      <c r="D498" s="70">
        <f t="shared" si="13"/>
        <v>1.2450014203614357E-2</v>
      </c>
      <c r="E498" s="97"/>
      <c r="F498" s="96"/>
      <c r="G498" s="96"/>
      <c r="H498" s="96"/>
      <c r="I498" s="96"/>
      <c r="J498" s="96"/>
      <c r="K498" s="96"/>
      <c r="L498" s="96"/>
      <c r="M498" s="96"/>
      <c r="N498" s="96"/>
      <c r="O498" s="96"/>
      <c r="P498" s="96"/>
      <c r="Q498" s="96"/>
      <c r="R498" s="96"/>
      <c r="S498" s="96"/>
      <c r="T498" s="96"/>
      <c r="U498" s="96"/>
      <c r="V498" s="96"/>
      <c r="W498" s="96"/>
      <c r="X498" s="96"/>
      <c r="Y498" s="96"/>
      <c r="Z498" s="96"/>
    </row>
    <row r="499" spans="1:26" ht="15.75" customHeight="1" x14ac:dyDescent="0.35">
      <c r="A499" s="68">
        <v>43648</v>
      </c>
      <c r="B499" s="96">
        <v>21.234031999999999</v>
      </c>
      <c r="C499" s="96">
        <v>1789600</v>
      </c>
      <c r="D499" s="70">
        <f t="shared" si="13"/>
        <v>-4.4441885750046151E-4</v>
      </c>
      <c r="E499" s="97"/>
      <c r="F499" s="96"/>
      <c r="G499" s="96"/>
      <c r="H499" s="96"/>
      <c r="I499" s="96"/>
      <c r="J499" s="96"/>
      <c r="K499" s="96"/>
      <c r="L499" s="96"/>
      <c r="M499" s="96"/>
      <c r="N499" s="96"/>
      <c r="O499" s="96"/>
      <c r="P499" s="96"/>
      <c r="Q499" s="96"/>
      <c r="R499" s="96"/>
      <c r="S499" s="96"/>
      <c r="T499" s="96"/>
      <c r="U499" s="96"/>
      <c r="V499" s="96"/>
      <c r="W499" s="96"/>
      <c r="X499" s="96"/>
      <c r="Y499" s="96"/>
      <c r="Z499" s="96"/>
    </row>
    <row r="500" spans="1:26" ht="15.75" customHeight="1" x14ac:dyDescent="0.35">
      <c r="A500" s="68">
        <v>43647</v>
      </c>
      <c r="B500" s="96">
        <v>21.243473000000002</v>
      </c>
      <c r="C500" s="96">
        <v>1914200</v>
      </c>
      <c r="D500" s="70">
        <f t="shared" si="13"/>
        <v>-1.774661626860019E-3</v>
      </c>
      <c r="E500" s="97"/>
      <c r="F500" s="96"/>
      <c r="G500" s="96"/>
      <c r="H500" s="96"/>
      <c r="I500" s="96"/>
      <c r="J500" s="96"/>
      <c r="K500" s="96"/>
      <c r="L500" s="96"/>
      <c r="M500" s="96"/>
      <c r="N500" s="96"/>
      <c r="O500" s="96"/>
      <c r="P500" s="96"/>
      <c r="Q500" s="96"/>
      <c r="R500" s="96"/>
      <c r="S500" s="96"/>
      <c r="T500" s="96"/>
      <c r="U500" s="96"/>
      <c r="V500" s="96"/>
      <c r="W500" s="96"/>
      <c r="X500" s="96"/>
      <c r="Y500" s="96"/>
      <c r="Z500" s="96"/>
    </row>
    <row r="501" spans="1:26" ht="15.75" customHeight="1" x14ac:dyDescent="0.35">
      <c r="A501" s="68">
        <v>43644</v>
      </c>
      <c r="B501" s="96">
        <v>21.28124</v>
      </c>
      <c r="C501" s="96">
        <v>1979000</v>
      </c>
      <c r="D501" s="70">
        <f t="shared" si="13"/>
        <v>-2.2133350824840026E-3</v>
      </c>
      <c r="E501" s="97"/>
      <c r="F501" s="96"/>
      <c r="G501" s="96"/>
      <c r="H501" s="96"/>
      <c r="I501" s="96"/>
      <c r="J501" s="96"/>
      <c r="K501" s="96"/>
      <c r="L501" s="96"/>
      <c r="M501" s="96"/>
      <c r="N501" s="96"/>
      <c r="O501" s="96"/>
      <c r="P501" s="96"/>
      <c r="Q501" s="96"/>
      <c r="R501" s="96"/>
      <c r="S501" s="96"/>
      <c r="T501" s="96"/>
      <c r="U501" s="96"/>
      <c r="V501" s="96"/>
      <c r="W501" s="96"/>
      <c r="X501" s="96"/>
      <c r="Y501" s="96"/>
      <c r="Z501" s="96"/>
    </row>
    <row r="502" spans="1:26" ht="15.75" customHeight="1" x14ac:dyDescent="0.35">
      <c r="A502" s="68">
        <v>43643</v>
      </c>
      <c r="B502" s="96">
        <v>21.328447000000001</v>
      </c>
      <c r="C502" s="96">
        <v>2627200</v>
      </c>
      <c r="D502" s="70">
        <f t="shared" si="13"/>
        <v>6.684437144310218E-3</v>
      </c>
      <c r="E502" s="97"/>
      <c r="F502" s="96"/>
      <c r="G502" s="96"/>
      <c r="H502" s="96"/>
      <c r="I502" s="96"/>
      <c r="J502" s="96"/>
      <c r="K502" s="96"/>
      <c r="L502" s="96"/>
      <c r="M502" s="96"/>
      <c r="N502" s="96"/>
      <c r="O502" s="96"/>
      <c r="P502" s="96"/>
      <c r="Q502" s="96"/>
      <c r="R502" s="96"/>
      <c r="S502" s="96"/>
      <c r="T502" s="96"/>
      <c r="U502" s="96"/>
      <c r="V502" s="96"/>
      <c r="W502" s="96"/>
      <c r="X502" s="96"/>
      <c r="Y502" s="96"/>
      <c r="Z502" s="96"/>
    </row>
    <row r="503" spans="1:26" ht="15.75" customHeight="1" x14ac:dyDescent="0.35">
      <c r="A503" s="68">
        <v>43642</v>
      </c>
      <c r="B503" s="96">
        <v>21.186824999999999</v>
      </c>
      <c r="C503" s="96">
        <v>1701100</v>
      </c>
      <c r="D503" s="70">
        <f t="shared" si="13"/>
        <v>4.0268029554939577E-3</v>
      </c>
      <c r="E503" s="97"/>
      <c r="F503" s="96"/>
      <c r="G503" s="96"/>
      <c r="H503" s="96"/>
      <c r="I503" s="96"/>
      <c r="J503" s="96"/>
      <c r="K503" s="96"/>
      <c r="L503" s="96"/>
      <c r="M503" s="96"/>
      <c r="N503" s="96"/>
      <c r="O503" s="96"/>
      <c r="P503" s="96"/>
      <c r="Q503" s="96"/>
      <c r="R503" s="96"/>
      <c r="S503" s="96"/>
      <c r="T503" s="96"/>
      <c r="U503" s="96"/>
      <c r="V503" s="96"/>
      <c r="W503" s="96"/>
      <c r="X503" s="96"/>
      <c r="Y503" s="96"/>
      <c r="Z503" s="96"/>
    </row>
    <row r="504" spans="1:26" ht="15.75" customHeight="1" x14ac:dyDescent="0.35">
      <c r="A504" s="68">
        <v>43641</v>
      </c>
      <c r="B504" s="96">
        <v>21.101852000000001</v>
      </c>
      <c r="C504" s="96">
        <v>2975400</v>
      </c>
      <c r="D504" s="70">
        <f t="shared" si="13"/>
        <v>-3.5665409444850527E-3</v>
      </c>
      <c r="E504" s="97"/>
      <c r="F504" s="96"/>
      <c r="G504" s="96"/>
      <c r="H504" s="96"/>
      <c r="I504" s="96"/>
      <c r="J504" s="96"/>
      <c r="K504" s="96"/>
      <c r="L504" s="96"/>
      <c r="M504" s="96"/>
      <c r="N504" s="96"/>
      <c r="O504" s="96"/>
      <c r="P504" s="96"/>
      <c r="Q504" s="96"/>
      <c r="R504" s="96"/>
      <c r="S504" s="96"/>
      <c r="T504" s="96"/>
      <c r="U504" s="96"/>
      <c r="V504" s="96"/>
      <c r="W504" s="96"/>
      <c r="X504" s="96"/>
      <c r="Y504" s="96"/>
      <c r="Z504" s="96"/>
    </row>
    <row r="505" spans="1:26" ht="15.75" customHeight="1" x14ac:dyDescent="0.35">
      <c r="A505" s="68">
        <v>43640</v>
      </c>
      <c r="B505" s="96">
        <v>21.177382000000001</v>
      </c>
      <c r="C505" s="96">
        <v>1120300</v>
      </c>
      <c r="D505" s="70"/>
      <c r="E505" s="97"/>
      <c r="F505" s="96"/>
      <c r="G505" s="96"/>
      <c r="H505" s="96"/>
      <c r="I505" s="96"/>
      <c r="J505" s="96"/>
      <c r="K505" s="96"/>
      <c r="L505" s="96"/>
      <c r="M505" s="96"/>
      <c r="N505" s="96"/>
      <c r="O505" s="96"/>
      <c r="P505" s="96"/>
      <c r="Q505" s="96"/>
      <c r="R505" s="96"/>
      <c r="S505" s="96"/>
      <c r="T505" s="96"/>
      <c r="U505" s="96"/>
      <c r="V505" s="96"/>
      <c r="W505" s="96"/>
      <c r="X505" s="96"/>
      <c r="Y505" s="96"/>
      <c r="Z505" s="96"/>
    </row>
    <row r="506" spans="1:26" ht="15.75" customHeight="1" x14ac:dyDescent="0.35">
      <c r="A506" s="96"/>
      <c r="B506" s="96"/>
      <c r="C506" s="96"/>
      <c r="D506" s="98"/>
      <c r="E506" s="97"/>
      <c r="F506" s="96"/>
      <c r="G506" s="96"/>
      <c r="H506" s="96"/>
      <c r="I506" s="96"/>
      <c r="J506" s="96"/>
      <c r="K506" s="96"/>
      <c r="L506" s="96"/>
      <c r="M506" s="96"/>
      <c r="N506" s="96"/>
      <c r="O506" s="96"/>
      <c r="P506" s="96"/>
      <c r="Q506" s="96"/>
      <c r="R506" s="96"/>
      <c r="S506" s="96"/>
      <c r="T506" s="96"/>
      <c r="U506" s="96"/>
      <c r="V506" s="96"/>
      <c r="W506" s="96"/>
      <c r="X506" s="96"/>
      <c r="Y506" s="96"/>
      <c r="Z506" s="96"/>
    </row>
    <row r="507" spans="1:26" ht="15.75" customHeight="1" x14ac:dyDescent="0.35">
      <c r="A507" s="96"/>
      <c r="B507" s="96"/>
      <c r="C507" s="96"/>
      <c r="D507" s="98"/>
      <c r="E507" s="97"/>
      <c r="F507" s="96"/>
      <c r="G507" s="96"/>
      <c r="H507" s="96"/>
      <c r="I507" s="96"/>
      <c r="J507" s="96"/>
      <c r="K507" s="96"/>
      <c r="L507" s="96"/>
      <c r="M507" s="96"/>
      <c r="N507" s="96"/>
      <c r="O507" s="96"/>
      <c r="P507" s="96"/>
      <c r="Q507" s="96"/>
      <c r="R507" s="96"/>
      <c r="S507" s="96"/>
      <c r="T507" s="96"/>
      <c r="U507" s="96"/>
      <c r="V507" s="96"/>
      <c r="W507" s="96"/>
      <c r="X507" s="96"/>
      <c r="Y507" s="96"/>
      <c r="Z507" s="96"/>
    </row>
    <row r="508" spans="1:26" ht="15.75" customHeight="1" x14ac:dyDescent="0.35">
      <c r="A508" s="96"/>
      <c r="B508" s="96"/>
      <c r="C508" s="96"/>
      <c r="D508" s="98"/>
      <c r="E508" s="97"/>
      <c r="F508" s="96"/>
      <c r="G508" s="96"/>
      <c r="H508" s="96"/>
      <c r="I508" s="96"/>
      <c r="J508" s="96"/>
      <c r="K508" s="96"/>
      <c r="L508" s="96"/>
      <c r="M508" s="96"/>
      <c r="N508" s="96"/>
      <c r="O508" s="96"/>
      <c r="P508" s="96"/>
      <c r="Q508" s="96"/>
      <c r="R508" s="96"/>
      <c r="S508" s="96"/>
      <c r="T508" s="96"/>
      <c r="U508" s="96"/>
      <c r="V508" s="96"/>
      <c r="W508" s="96"/>
      <c r="X508" s="96"/>
      <c r="Y508" s="96"/>
      <c r="Z508" s="96"/>
    </row>
    <row r="509" spans="1:26" ht="15.75" customHeight="1" x14ac:dyDescent="0.35">
      <c r="A509" s="96"/>
      <c r="B509" s="96"/>
      <c r="C509" s="96"/>
      <c r="D509" s="98"/>
      <c r="E509" s="97"/>
      <c r="F509" s="96"/>
      <c r="G509" s="96"/>
      <c r="H509" s="96"/>
      <c r="I509" s="96"/>
      <c r="J509" s="96"/>
      <c r="K509" s="96"/>
      <c r="L509" s="96"/>
      <c r="M509" s="96"/>
      <c r="N509" s="96"/>
      <c r="O509" s="96"/>
      <c r="P509" s="96"/>
      <c r="Q509" s="96"/>
      <c r="R509" s="96"/>
      <c r="S509" s="96"/>
      <c r="T509" s="96"/>
      <c r="U509" s="96"/>
      <c r="V509" s="96"/>
      <c r="W509" s="96"/>
      <c r="X509" s="96"/>
      <c r="Y509" s="96"/>
      <c r="Z509" s="96"/>
    </row>
    <row r="510" spans="1:26" ht="15.75" customHeight="1" x14ac:dyDescent="0.35">
      <c r="A510" s="96"/>
      <c r="B510" s="96"/>
      <c r="C510" s="96"/>
      <c r="D510" s="98"/>
      <c r="E510" s="97"/>
      <c r="F510" s="96"/>
      <c r="G510" s="96"/>
      <c r="H510" s="96"/>
      <c r="I510" s="96"/>
      <c r="J510" s="96"/>
      <c r="K510" s="96"/>
      <c r="L510" s="96"/>
      <c r="M510" s="96"/>
      <c r="N510" s="96"/>
      <c r="O510" s="96"/>
      <c r="P510" s="96"/>
      <c r="Q510" s="96"/>
      <c r="R510" s="96"/>
      <c r="S510" s="96"/>
      <c r="T510" s="96"/>
      <c r="U510" s="96"/>
      <c r="V510" s="96"/>
      <c r="W510" s="96"/>
      <c r="X510" s="96"/>
      <c r="Y510" s="96"/>
      <c r="Z510" s="96"/>
    </row>
    <row r="511" spans="1:26" ht="15.75" customHeight="1" x14ac:dyDescent="0.35">
      <c r="A511" s="96"/>
      <c r="B511" s="96"/>
      <c r="C511" s="96"/>
      <c r="D511" s="98"/>
      <c r="E511" s="97"/>
      <c r="F511" s="96"/>
      <c r="G511" s="96"/>
      <c r="H511" s="96"/>
      <c r="I511" s="96"/>
      <c r="J511" s="96"/>
      <c r="K511" s="96"/>
      <c r="L511" s="96"/>
      <c r="M511" s="96"/>
      <c r="N511" s="96"/>
      <c r="O511" s="96"/>
      <c r="P511" s="96"/>
      <c r="Q511" s="96"/>
      <c r="R511" s="96"/>
      <c r="S511" s="96"/>
      <c r="T511" s="96"/>
      <c r="U511" s="96"/>
      <c r="V511" s="96"/>
      <c r="W511" s="96"/>
      <c r="X511" s="96"/>
      <c r="Y511" s="96"/>
      <c r="Z511" s="96"/>
    </row>
    <row r="512" spans="1:26" ht="15.75" customHeight="1" x14ac:dyDescent="0.35">
      <c r="A512" s="96"/>
      <c r="B512" s="96"/>
      <c r="C512" s="96"/>
      <c r="D512" s="98"/>
      <c r="E512" s="97"/>
      <c r="F512" s="96"/>
      <c r="G512" s="96"/>
      <c r="H512" s="96"/>
      <c r="I512" s="96"/>
      <c r="J512" s="96"/>
      <c r="K512" s="96"/>
      <c r="L512" s="96"/>
      <c r="M512" s="96"/>
      <c r="N512" s="96"/>
      <c r="O512" s="96"/>
      <c r="P512" s="96"/>
      <c r="Q512" s="96"/>
      <c r="R512" s="96"/>
      <c r="S512" s="96"/>
      <c r="T512" s="96"/>
      <c r="U512" s="96"/>
      <c r="V512" s="96"/>
      <c r="W512" s="96"/>
      <c r="X512" s="96"/>
      <c r="Y512" s="96"/>
      <c r="Z512" s="96"/>
    </row>
    <row r="513" spans="1:26" ht="15.75" customHeight="1" x14ac:dyDescent="0.35">
      <c r="A513" s="96"/>
      <c r="B513" s="96"/>
      <c r="C513" s="96"/>
      <c r="D513" s="98"/>
      <c r="E513" s="97"/>
      <c r="F513" s="96"/>
      <c r="G513" s="96"/>
      <c r="H513" s="96"/>
      <c r="I513" s="96"/>
      <c r="J513" s="96"/>
      <c r="K513" s="96"/>
      <c r="L513" s="96"/>
      <c r="M513" s="96"/>
      <c r="N513" s="96"/>
      <c r="O513" s="96"/>
      <c r="P513" s="96"/>
      <c r="Q513" s="96"/>
      <c r="R513" s="96"/>
      <c r="S513" s="96"/>
      <c r="T513" s="96"/>
      <c r="U513" s="96"/>
      <c r="V513" s="96"/>
      <c r="W513" s="96"/>
      <c r="X513" s="96"/>
      <c r="Y513" s="96"/>
      <c r="Z513" s="96"/>
    </row>
    <row r="514" spans="1:26" ht="15.75" customHeight="1" x14ac:dyDescent="0.35">
      <c r="A514" s="96"/>
      <c r="B514" s="96"/>
      <c r="C514" s="96"/>
      <c r="D514" s="98"/>
      <c r="E514" s="97"/>
      <c r="F514" s="96"/>
      <c r="G514" s="96"/>
      <c r="H514" s="96"/>
      <c r="I514" s="96"/>
      <c r="J514" s="96"/>
      <c r="K514" s="96"/>
      <c r="L514" s="96"/>
      <c r="M514" s="96"/>
      <c r="N514" s="96"/>
      <c r="O514" s="96"/>
      <c r="P514" s="96"/>
      <c r="Q514" s="96"/>
      <c r="R514" s="96"/>
      <c r="S514" s="96"/>
      <c r="T514" s="96"/>
      <c r="U514" s="96"/>
      <c r="V514" s="96"/>
      <c r="W514" s="96"/>
      <c r="X514" s="96"/>
      <c r="Y514" s="96"/>
      <c r="Z514" s="96"/>
    </row>
    <row r="515" spans="1:26" ht="15.75" customHeight="1" x14ac:dyDescent="0.35">
      <c r="A515" s="96"/>
      <c r="B515" s="96"/>
      <c r="C515" s="96"/>
      <c r="D515" s="98"/>
      <c r="E515" s="97"/>
      <c r="F515" s="96"/>
      <c r="G515" s="96"/>
      <c r="H515" s="96"/>
      <c r="I515" s="96"/>
      <c r="J515" s="96"/>
      <c r="K515" s="96"/>
      <c r="L515" s="96"/>
      <c r="M515" s="96"/>
      <c r="N515" s="96"/>
      <c r="O515" s="96"/>
      <c r="P515" s="96"/>
      <c r="Q515" s="96"/>
      <c r="R515" s="96"/>
      <c r="S515" s="96"/>
      <c r="T515" s="96"/>
      <c r="U515" s="96"/>
      <c r="V515" s="96"/>
      <c r="W515" s="96"/>
      <c r="X515" s="96"/>
      <c r="Y515" s="96"/>
      <c r="Z515" s="96"/>
    </row>
    <row r="516" spans="1:26" ht="15.75" customHeight="1" x14ac:dyDescent="0.35">
      <c r="A516" s="96"/>
      <c r="B516" s="96"/>
      <c r="C516" s="96"/>
      <c r="D516" s="98"/>
      <c r="E516" s="97"/>
      <c r="F516" s="96"/>
      <c r="G516" s="96"/>
      <c r="H516" s="96"/>
      <c r="I516" s="96"/>
      <c r="J516" s="96"/>
      <c r="K516" s="96"/>
      <c r="L516" s="96"/>
      <c r="M516" s="96"/>
      <c r="N516" s="96"/>
      <c r="O516" s="96"/>
      <c r="P516" s="96"/>
      <c r="Q516" s="96"/>
      <c r="R516" s="96"/>
      <c r="S516" s="96"/>
      <c r="T516" s="96"/>
      <c r="U516" s="96"/>
      <c r="V516" s="96"/>
      <c r="W516" s="96"/>
      <c r="X516" s="96"/>
      <c r="Y516" s="96"/>
      <c r="Z516" s="96"/>
    </row>
    <row r="517" spans="1:26" ht="15.75" customHeight="1" x14ac:dyDescent="0.35">
      <c r="A517" s="96"/>
      <c r="B517" s="96"/>
      <c r="C517" s="96"/>
      <c r="D517" s="98"/>
      <c r="E517" s="97"/>
      <c r="F517" s="96"/>
      <c r="G517" s="96"/>
      <c r="H517" s="96"/>
      <c r="I517" s="96"/>
      <c r="J517" s="96"/>
      <c r="K517" s="96"/>
      <c r="L517" s="96"/>
      <c r="M517" s="96"/>
      <c r="N517" s="96"/>
      <c r="O517" s="96"/>
      <c r="P517" s="96"/>
      <c r="Q517" s="96"/>
      <c r="R517" s="96"/>
      <c r="S517" s="96"/>
      <c r="T517" s="96"/>
      <c r="U517" s="96"/>
      <c r="V517" s="96"/>
      <c r="W517" s="96"/>
      <c r="X517" s="96"/>
      <c r="Y517" s="96"/>
      <c r="Z517" s="96"/>
    </row>
    <row r="518" spans="1:26" ht="15.75" customHeight="1" x14ac:dyDescent="0.35">
      <c r="A518" s="96"/>
      <c r="B518" s="96"/>
      <c r="C518" s="96"/>
      <c r="D518" s="98"/>
      <c r="E518" s="97"/>
      <c r="F518" s="96"/>
      <c r="G518" s="96"/>
      <c r="H518" s="96"/>
      <c r="I518" s="96"/>
      <c r="J518" s="96"/>
      <c r="K518" s="96"/>
      <c r="L518" s="96"/>
      <c r="M518" s="96"/>
      <c r="N518" s="96"/>
      <c r="O518" s="96"/>
      <c r="P518" s="96"/>
      <c r="Q518" s="96"/>
      <c r="R518" s="96"/>
      <c r="S518" s="96"/>
      <c r="T518" s="96"/>
      <c r="U518" s="96"/>
      <c r="V518" s="96"/>
      <c r="W518" s="96"/>
      <c r="X518" s="96"/>
      <c r="Y518" s="96"/>
      <c r="Z518" s="96"/>
    </row>
    <row r="519" spans="1:26" ht="15.75" customHeight="1" x14ac:dyDescent="0.35">
      <c r="A519" s="96"/>
      <c r="B519" s="96"/>
      <c r="C519" s="96"/>
      <c r="D519" s="98"/>
      <c r="E519" s="97"/>
      <c r="F519" s="96"/>
      <c r="G519" s="96"/>
      <c r="H519" s="96"/>
      <c r="I519" s="96"/>
      <c r="J519" s="96"/>
      <c r="K519" s="96"/>
      <c r="L519" s="96"/>
      <c r="M519" s="96"/>
      <c r="N519" s="96"/>
      <c r="O519" s="96"/>
      <c r="P519" s="96"/>
      <c r="Q519" s="96"/>
      <c r="R519" s="96"/>
      <c r="S519" s="96"/>
      <c r="T519" s="96"/>
      <c r="U519" s="96"/>
      <c r="V519" s="96"/>
      <c r="W519" s="96"/>
      <c r="X519" s="96"/>
      <c r="Y519" s="96"/>
      <c r="Z519" s="96"/>
    </row>
    <row r="520" spans="1:26" ht="15.75" customHeight="1" x14ac:dyDescent="0.35">
      <c r="A520" s="96"/>
      <c r="B520" s="96"/>
      <c r="C520" s="96"/>
      <c r="D520" s="98"/>
      <c r="E520" s="97"/>
      <c r="F520" s="96"/>
      <c r="G520" s="96"/>
      <c r="H520" s="96"/>
      <c r="I520" s="96"/>
      <c r="J520" s="96"/>
      <c r="K520" s="96"/>
      <c r="L520" s="96"/>
      <c r="M520" s="96"/>
      <c r="N520" s="96"/>
      <c r="O520" s="96"/>
      <c r="P520" s="96"/>
      <c r="Q520" s="96"/>
      <c r="R520" s="96"/>
      <c r="S520" s="96"/>
      <c r="T520" s="96"/>
      <c r="U520" s="96"/>
      <c r="V520" s="96"/>
      <c r="W520" s="96"/>
      <c r="X520" s="96"/>
      <c r="Y520" s="96"/>
      <c r="Z520" s="96"/>
    </row>
    <row r="521" spans="1:26" ht="15.75" customHeight="1" x14ac:dyDescent="0.35">
      <c r="A521" s="96"/>
      <c r="B521" s="96"/>
      <c r="C521" s="96"/>
      <c r="D521" s="98"/>
      <c r="E521" s="97"/>
      <c r="F521" s="96"/>
      <c r="G521" s="96"/>
      <c r="H521" s="96"/>
      <c r="I521" s="96"/>
      <c r="J521" s="96"/>
      <c r="K521" s="96"/>
      <c r="L521" s="96"/>
      <c r="M521" s="96"/>
      <c r="N521" s="96"/>
      <c r="O521" s="96"/>
      <c r="P521" s="96"/>
      <c r="Q521" s="96"/>
      <c r="R521" s="96"/>
      <c r="S521" s="96"/>
      <c r="T521" s="96"/>
      <c r="U521" s="96"/>
      <c r="V521" s="96"/>
      <c r="W521" s="96"/>
      <c r="X521" s="96"/>
      <c r="Y521" s="96"/>
      <c r="Z521" s="96"/>
    </row>
    <row r="522" spans="1:26" ht="15.75" customHeight="1" x14ac:dyDescent="0.35">
      <c r="A522" s="96"/>
      <c r="B522" s="96"/>
      <c r="C522" s="96"/>
      <c r="D522" s="98"/>
      <c r="E522" s="97"/>
      <c r="F522" s="96"/>
      <c r="G522" s="96"/>
      <c r="H522" s="96"/>
      <c r="I522" s="96"/>
      <c r="J522" s="96"/>
      <c r="K522" s="96"/>
      <c r="L522" s="96"/>
      <c r="M522" s="96"/>
      <c r="N522" s="96"/>
      <c r="O522" s="96"/>
      <c r="P522" s="96"/>
      <c r="Q522" s="96"/>
      <c r="R522" s="96"/>
      <c r="S522" s="96"/>
      <c r="T522" s="96"/>
      <c r="U522" s="96"/>
      <c r="V522" s="96"/>
      <c r="W522" s="96"/>
      <c r="X522" s="96"/>
      <c r="Y522" s="96"/>
      <c r="Z522" s="96"/>
    </row>
    <row r="523" spans="1:26" ht="15.75" customHeight="1" x14ac:dyDescent="0.35">
      <c r="A523" s="96"/>
      <c r="B523" s="96"/>
      <c r="C523" s="96"/>
      <c r="D523" s="98"/>
      <c r="E523" s="97"/>
      <c r="F523" s="96"/>
      <c r="G523" s="96"/>
      <c r="H523" s="96"/>
      <c r="I523" s="96"/>
      <c r="J523" s="96"/>
      <c r="K523" s="96"/>
      <c r="L523" s="96"/>
      <c r="M523" s="96"/>
      <c r="N523" s="96"/>
      <c r="O523" s="96"/>
      <c r="P523" s="96"/>
      <c r="Q523" s="96"/>
      <c r="R523" s="96"/>
      <c r="S523" s="96"/>
      <c r="T523" s="96"/>
      <c r="U523" s="96"/>
      <c r="V523" s="96"/>
      <c r="W523" s="96"/>
      <c r="X523" s="96"/>
      <c r="Y523" s="96"/>
      <c r="Z523" s="96"/>
    </row>
    <row r="524" spans="1:26" ht="15.75" customHeight="1" x14ac:dyDescent="0.35">
      <c r="A524" s="96"/>
      <c r="B524" s="96"/>
      <c r="C524" s="96"/>
      <c r="D524" s="98"/>
      <c r="E524" s="97"/>
      <c r="F524" s="96"/>
      <c r="G524" s="96"/>
      <c r="H524" s="96"/>
      <c r="I524" s="96"/>
      <c r="J524" s="96"/>
      <c r="K524" s="96"/>
      <c r="L524" s="96"/>
      <c r="M524" s="96"/>
      <c r="N524" s="96"/>
      <c r="O524" s="96"/>
      <c r="P524" s="96"/>
      <c r="Q524" s="96"/>
      <c r="R524" s="96"/>
      <c r="S524" s="96"/>
      <c r="T524" s="96"/>
      <c r="U524" s="96"/>
      <c r="V524" s="96"/>
      <c r="W524" s="96"/>
      <c r="X524" s="96"/>
      <c r="Y524" s="96"/>
      <c r="Z524" s="96"/>
    </row>
    <row r="525" spans="1:26" ht="15.75" customHeight="1" x14ac:dyDescent="0.35">
      <c r="A525" s="96"/>
      <c r="B525" s="96"/>
      <c r="C525" s="96"/>
      <c r="D525" s="98"/>
      <c r="E525" s="97"/>
      <c r="F525" s="96"/>
      <c r="G525" s="96"/>
      <c r="H525" s="96"/>
      <c r="I525" s="96"/>
      <c r="J525" s="96"/>
      <c r="K525" s="96"/>
      <c r="L525" s="96"/>
      <c r="M525" s="96"/>
      <c r="N525" s="96"/>
      <c r="O525" s="96"/>
      <c r="P525" s="96"/>
      <c r="Q525" s="96"/>
      <c r="R525" s="96"/>
      <c r="S525" s="96"/>
      <c r="T525" s="96"/>
      <c r="U525" s="96"/>
      <c r="V525" s="96"/>
      <c r="W525" s="96"/>
      <c r="X525" s="96"/>
      <c r="Y525" s="96"/>
      <c r="Z525" s="96"/>
    </row>
    <row r="526" spans="1:26" ht="15.75" customHeight="1" x14ac:dyDescent="0.35">
      <c r="A526" s="96"/>
      <c r="B526" s="96"/>
      <c r="C526" s="96"/>
      <c r="D526" s="98"/>
      <c r="E526" s="97"/>
      <c r="F526" s="96"/>
      <c r="G526" s="96"/>
      <c r="H526" s="96"/>
      <c r="I526" s="96"/>
      <c r="J526" s="96"/>
      <c r="K526" s="96"/>
      <c r="L526" s="96"/>
      <c r="M526" s="96"/>
      <c r="N526" s="96"/>
      <c r="O526" s="96"/>
      <c r="P526" s="96"/>
      <c r="Q526" s="96"/>
      <c r="R526" s="96"/>
      <c r="S526" s="96"/>
      <c r="T526" s="96"/>
      <c r="U526" s="96"/>
      <c r="V526" s="96"/>
      <c r="W526" s="96"/>
      <c r="X526" s="96"/>
      <c r="Y526" s="96"/>
      <c r="Z526" s="96"/>
    </row>
    <row r="527" spans="1:26" ht="15.75" customHeight="1" x14ac:dyDescent="0.35">
      <c r="A527" s="96"/>
      <c r="B527" s="96"/>
      <c r="C527" s="96"/>
      <c r="D527" s="98"/>
      <c r="E527" s="97"/>
      <c r="F527" s="96"/>
      <c r="G527" s="96"/>
      <c r="H527" s="96"/>
      <c r="I527" s="96"/>
      <c r="J527" s="96"/>
      <c r="K527" s="96"/>
      <c r="L527" s="96"/>
      <c r="M527" s="96"/>
      <c r="N527" s="96"/>
      <c r="O527" s="96"/>
      <c r="P527" s="96"/>
      <c r="Q527" s="96"/>
      <c r="R527" s="96"/>
      <c r="S527" s="96"/>
      <c r="T527" s="96"/>
      <c r="U527" s="96"/>
      <c r="V527" s="96"/>
      <c r="W527" s="96"/>
      <c r="X527" s="96"/>
      <c r="Y527" s="96"/>
      <c r="Z527" s="96"/>
    </row>
    <row r="528" spans="1:26" ht="15.75" customHeight="1" x14ac:dyDescent="0.35">
      <c r="A528" s="96"/>
      <c r="B528" s="96"/>
      <c r="C528" s="96"/>
      <c r="D528" s="98"/>
      <c r="E528" s="97"/>
      <c r="F528" s="96"/>
      <c r="G528" s="96"/>
      <c r="H528" s="96"/>
      <c r="I528" s="96"/>
      <c r="J528" s="96"/>
      <c r="K528" s="96"/>
      <c r="L528" s="96"/>
      <c r="M528" s="96"/>
      <c r="N528" s="96"/>
      <c r="O528" s="96"/>
      <c r="P528" s="96"/>
      <c r="Q528" s="96"/>
      <c r="R528" s="96"/>
      <c r="S528" s="96"/>
      <c r="T528" s="96"/>
      <c r="U528" s="96"/>
      <c r="V528" s="96"/>
      <c r="W528" s="96"/>
      <c r="X528" s="96"/>
      <c r="Y528" s="96"/>
      <c r="Z528" s="96"/>
    </row>
    <row r="529" spans="1:26" ht="15.75" customHeight="1" x14ac:dyDescent="0.35">
      <c r="A529" s="96"/>
      <c r="B529" s="96"/>
      <c r="C529" s="96"/>
      <c r="D529" s="98"/>
      <c r="E529" s="97"/>
      <c r="F529" s="96"/>
      <c r="G529" s="96"/>
      <c r="H529" s="96"/>
      <c r="I529" s="96"/>
      <c r="J529" s="96"/>
      <c r="K529" s="96"/>
      <c r="L529" s="96"/>
      <c r="M529" s="96"/>
      <c r="N529" s="96"/>
      <c r="O529" s="96"/>
      <c r="P529" s="96"/>
      <c r="Q529" s="96"/>
      <c r="R529" s="96"/>
      <c r="S529" s="96"/>
      <c r="T529" s="96"/>
      <c r="U529" s="96"/>
      <c r="V529" s="96"/>
      <c r="W529" s="96"/>
      <c r="X529" s="96"/>
      <c r="Y529" s="96"/>
      <c r="Z529" s="96"/>
    </row>
    <row r="530" spans="1:26" ht="15.75" customHeight="1" x14ac:dyDescent="0.35">
      <c r="A530" s="96"/>
      <c r="B530" s="96"/>
      <c r="C530" s="96"/>
      <c r="D530" s="98"/>
      <c r="E530" s="97"/>
      <c r="F530" s="96"/>
      <c r="G530" s="96"/>
      <c r="H530" s="96"/>
      <c r="I530" s="96"/>
      <c r="J530" s="96"/>
      <c r="K530" s="96"/>
      <c r="L530" s="96"/>
      <c r="M530" s="96"/>
      <c r="N530" s="96"/>
      <c r="O530" s="96"/>
      <c r="P530" s="96"/>
      <c r="Q530" s="96"/>
      <c r="R530" s="96"/>
      <c r="S530" s="96"/>
      <c r="T530" s="96"/>
      <c r="U530" s="96"/>
      <c r="V530" s="96"/>
      <c r="W530" s="96"/>
      <c r="X530" s="96"/>
      <c r="Y530" s="96"/>
      <c r="Z530" s="96"/>
    </row>
    <row r="531" spans="1:26" ht="15.75" customHeight="1" x14ac:dyDescent="0.35">
      <c r="A531" s="96"/>
      <c r="B531" s="96"/>
      <c r="C531" s="96"/>
      <c r="D531" s="98"/>
      <c r="E531" s="97"/>
      <c r="F531" s="96"/>
      <c r="G531" s="96"/>
      <c r="H531" s="96"/>
      <c r="I531" s="96"/>
      <c r="J531" s="96"/>
      <c r="K531" s="96"/>
      <c r="L531" s="96"/>
      <c r="M531" s="96"/>
      <c r="N531" s="96"/>
      <c r="O531" s="96"/>
      <c r="P531" s="96"/>
      <c r="Q531" s="96"/>
      <c r="R531" s="96"/>
      <c r="S531" s="96"/>
      <c r="T531" s="96"/>
      <c r="U531" s="96"/>
      <c r="V531" s="96"/>
      <c r="W531" s="96"/>
      <c r="X531" s="96"/>
      <c r="Y531" s="96"/>
      <c r="Z531" s="96"/>
    </row>
    <row r="532" spans="1:26" ht="15.75" customHeight="1" x14ac:dyDescent="0.35">
      <c r="A532" s="96"/>
      <c r="B532" s="96"/>
      <c r="C532" s="96"/>
      <c r="D532" s="98"/>
      <c r="E532" s="97"/>
      <c r="F532" s="96"/>
      <c r="G532" s="96"/>
      <c r="H532" s="96"/>
      <c r="I532" s="96"/>
      <c r="J532" s="96"/>
      <c r="K532" s="96"/>
      <c r="L532" s="96"/>
      <c r="M532" s="96"/>
      <c r="N532" s="96"/>
      <c r="O532" s="96"/>
      <c r="P532" s="96"/>
      <c r="Q532" s="96"/>
      <c r="R532" s="96"/>
      <c r="S532" s="96"/>
      <c r="T532" s="96"/>
      <c r="U532" s="96"/>
      <c r="V532" s="96"/>
      <c r="W532" s="96"/>
      <c r="X532" s="96"/>
      <c r="Y532" s="96"/>
      <c r="Z532" s="96"/>
    </row>
    <row r="533" spans="1:26" ht="15.75" customHeight="1" x14ac:dyDescent="0.35">
      <c r="A533" s="96"/>
      <c r="B533" s="96"/>
      <c r="C533" s="96"/>
      <c r="D533" s="98"/>
      <c r="E533" s="97"/>
      <c r="F533" s="96"/>
      <c r="G533" s="96"/>
      <c r="H533" s="96"/>
      <c r="I533" s="96"/>
      <c r="J533" s="96"/>
      <c r="K533" s="96"/>
      <c r="L533" s="96"/>
      <c r="M533" s="96"/>
      <c r="N533" s="96"/>
      <c r="O533" s="96"/>
      <c r="P533" s="96"/>
      <c r="Q533" s="96"/>
      <c r="R533" s="96"/>
      <c r="S533" s="96"/>
      <c r="T533" s="96"/>
      <c r="U533" s="96"/>
      <c r="V533" s="96"/>
      <c r="W533" s="96"/>
      <c r="X533" s="96"/>
      <c r="Y533" s="96"/>
      <c r="Z533" s="96"/>
    </row>
    <row r="534" spans="1:26" ht="15.75" customHeight="1" x14ac:dyDescent="0.35">
      <c r="A534" s="96"/>
      <c r="B534" s="96"/>
      <c r="C534" s="96"/>
      <c r="D534" s="98"/>
      <c r="E534" s="97"/>
      <c r="F534" s="96"/>
      <c r="G534" s="96"/>
      <c r="H534" s="96"/>
      <c r="I534" s="96"/>
      <c r="J534" s="96"/>
      <c r="K534" s="96"/>
      <c r="L534" s="96"/>
      <c r="M534" s="96"/>
      <c r="N534" s="96"/>
      <c r="O534" s="96"/>
      <c r="P534" s="96"/>
      <c r="Q534" s="96"/>
      <c r="R534" s="96"/>
      <c r="S534" s="96"/>
      <c r="T534" s="96"/>
      <c r="U534" s="96"/>
      <c r="V534" s="96"/>
      <c r="W534" s="96"/>
      <c r="X534" s="96"/>
      <c r="Y534" s="96"/>
      <c r="Z534" s="96"/>
    </row>
    <row r="535" spans="1:26" ht="15.75" customHeight="1" x14ac:dyDescent="0.35">
      <c r="A535" s="96"/>
      <c r="B535" s="96"/>
      <c r="C535" s="96"/>
      <c r="D535" s="98"/>
      <c r="E535" s="97"/>
      <c r="F535" s="96"/>
      <c r="G535" s="96"/>
      <c r="H535" s="96"/>
      <c r="I535" s="96"/>
      <c r="J535" s="96"/>
      <c r="K535" s="96"/>
      <c r="L535" s="96"/>
      <c r="M535" s="96"/>
      <c r="N535" s="96"/>
      <c r="O535" s="96"/>
      <c r="P535" s="96"/>
      <c r="Q535" s="96"/>
      <c r="R535" s="96"/>
      <c r="S535" s="96"/>
      <c r="T535" s="96"/>
      <c r="U535" s="96"/>
      <c r="V535" s="96"/>
      <c r="W535" s="96"/>
      <c r="X535" s="96"/>
      <c r="Y535" s="96"/>
      <c r="Z535" s="96"/>
    </row>
    <row r="536" spans="1:26" ht="15.75" customHeight="1" x14ac:dyDescent="0.35">
      <c r="A536" s="96"/>
      <c r="B536" s="96"/>
      <c r="C536" s="96"/>
      <c r="D536" s="98"/>
      <c r="E536" s="97"/>
      <c r="F536" s="96"/>
      <c r="G536" s="96"/>
      <c r="H536" s="96"/>
      <c r="I536" s="96"/>
      <c r="J536" s="96"/>
      <c r="K536" s="96"/>
      <c r="L536" s="96"/>
      <c r="M536" s="96"/>
      <c r="N536" s="96"/>
      <c r="O536" s="96"/>
      <c r="P536" s="96"/>
      <c r="Q536" s="96"/>
      <c r="R536" s="96"/>
      <c r="S536" s="96"/>
      <c r="T536" s="96"/>
      <c r="U536" s="96"/>
      <c r="V536" s="96"/>
      <c r="W536" s="96"/>
      <c r="X536" s="96"/>
      <c r="Y536" s="96"/>
      <c r="Z536" s="96"/>
    </row>
    <row r="537" spans="1:26" ht="15.75" customHeight="1" x14ac:dyDescent="0.35">
      <c r="A537" s="96"/>
      <c r="B537" s="96"/>
      <c r="C537" s="96"/>
      <c r="D537" s="98"/>
      <c r="E537" s="97"/>
      <c r="F537" s="96"/>
      <c r="G537" s="96"/>
      <c r="H537" s="96"/>
      <c r="I537" s="96"/>
      <c r="J537" s="96"/>
      <c r="K537" s="96"/>
      <c r="L537" s="96"/>
      <c r="M537" s="96"/>
      <c r="N537" s="96"/>
      <c r="O537" s="96"/>
      <c r="P537" s="96"/>
      <c r="Q537" s="96"/>
      <c r="R537" s="96"/>
      <c r="S537" s="96"/>
      <c r="T537" s="96"/>
      <c r="U537" s="96"/>
      <c r="V537" s="96"/>
      <c r="W537" s="96"/>
      <c r="X537" s="96"/>
      <c r="Y537" s="96"/>
      <c r="Z537" s="96"/>
    </row>
    <row r="538" spans="1:26" ht="15.75" customHeight="1" x14ac:dyDescent="0.35">
      <c r="A538" s="96"/>
      <c r="B538" s="96"/>
      <c r="C538" s="96"/>
      <c r="D538" s="98"/>
      <c r="E538" s="97"/>
      <c r="F538" s="96"/>
      <c r="G538" s="96"/>
      <c r="H538" s="96"/>
      <c r="I538" s="96"/>
      <c r="J538" s="96"/>
      <c r="K538" s="96"/>
      <c r="L538" s="96"/>
      <c r="M538" s="96"/>
      <c r="N538" s="96"/>
      <c r="O538" s="96"/>
      <c r="P538" s="96"/>
      <c r="Q538" s="96"/>
      <c r="R538" s="96"/>
      <c r="S538" s="96"/>
      <c r="T538" s="96"/>
      <c r="U538" s="96"/>
      <c r="V538" s="96"/>
      <c r="W538" s="96"/>
      <c r="X538" s="96"/>
      <c r="Y538" s="96"/>
      <c r="Z538" s="96"/>
    </row>
    <row r="539" spans="1:26" ht="15.75" customHeight="1" x14ac:dyDescent="0.35">
      <c r="A539" s="96"/>
      <c r="B539" s="96"/>
      <c r="C539" s="96"/>
      <c r="D539" s="98"/>
      <c r="E539" s="97"/>
      <c r="F539" s="96"/>
      <c r="G539" s="96"/>
      <c r="H539" s="96"/>
      <c r="I539" s="96"/>
      <c r="J539" s="96"/>
      <c r="K539" s="96"/>
      <c r="L539" s="96"/>
      <c r="M539" s="96"/>
      <c r="N539" s="96"/>
      <c r="O539" s="96"/>
      <c r="P539" s="96"/>
      <c r="Q539" s="96"/>
      <c r="R539" s="96"/>
      <c r="S539" s="96"/>
      <c r="T539" s="96"/>
      <c r="U539" s="96"/>
      <c r="V539" s="96"/>
      <c r="W539" s="96"/>
      <c r="X539" s="96"/>
      <c r="Y539" s="96"/>
      <c r="Z539" s="96"/>
    </row>
    <row r="540" spans="1:26" ht="15.75" customHeight="1" x14ac:dyDescent="0.35">
      <c r="A540" s="96"/>
      <c r="B540" s="96"/>
      <c r="C540" s="96"/>
      <c r="D540" s="98"/>
      <c r="E540" s="97"/>
      <c r="F540" s="96"/>
      <c r="G540" s="96"/>
      <c r="H540" s="96"/>
      <c r="I540" s="96"/>
      <c r="J540" s="96"/>
      <c r="K540" s="96"/>
      <c r="L540" s="96"/>
      <c r="M540" s="96"/>
      <c r="N540" s="96"/>
      <c r="O540" s="96"/>
      <c r="P540" s="96"/>
      <c r="Q540" s="96"/>
      <c r="R540" s="96"/>
      <c r="S540" s="96"/>
      <c r="T540" s="96"/>
      <c r="U540" s="96"/>
      <c r="V540" s="96"/>
      <c r="W540" s="96"/>
      <c r="X540" s="96"/>
      <c r="Y540" s="96"/>
      <c r="Z540" s="96"/>
    </row>
    <row r="541" spans="1:26" ht="15.75" customHeight="1" x14ac:dyDescent="0.35">
      <c r="A541" s="96"/>
      <c r="B541" s="96"/>
      <c r="C541" s="96"/>
      <c r="D541" s="98"/>
      <c r="E541" s="97"/>
      <c r="F541" s="96"/>
      <c r="G541" s="96"/>
      <c r="H541" s="96"/>
      <c r="I541" s="96"/>
      <c r="J541" s="96"/>
      <c r="K541" s="96"/>
      <c r="L541" s="96"/>
      <c r="M541" s="96"/>
      <c r="N541" s="96"/>
      <c r="O541" s="96"/>
      <c r="P541" s="96"/>
      <c r="Q541" s="96"/>
      <c r="R541" s="96"/>
      <c r="S541" s="96"/>
      <c r="T541" s="96"/>
      <c r="U541" s="96"/>
      <c r="V541" s="96"/>
      <c r="W541" s="96"/>
      <c r="X541" s="96"/>
      <c r="Y541" s="96"/>
      <c r="Z541" s="96"/>
    </row>
    <row r="542" spans="1:26" ht="15.75" customHeight="1" x14ac:dyDescent="0.35">
      <c r="A542" s="96"/>
      <c r="B542" s="96"/>
      <c r="C542" s="96"/>
      <c r="D542" s="98"/>
      <c r="E542" s="97"/>
      <c r="F542" s="96"/>
      <c r="G542" s="96"/>
      <c r="H542" s="96"/>
      <c r="I542" s="96"/>
      <c r="J542" s="96"/>
      <c r="K542" s="96"/>
      <c r="L542" s="96"/>
      <c r="M542" s="96"/>
      <c r="N542" s="96"/>
      <c r="O542" s="96"/>
      <c r="P542" s="96"/>
      <c r="Q542" s="96"/>
      <c r="R542" s="96"/>
      <c r="S542" s="96"/>
      <c r="T542" s="96"/>
      <c r="U542" s="96"/>
      <c r="V542" s="96"/>
      <c r="W542" s="96"/>
      <c r="X542" s="96"/>
      <c r="Y542" s="96"/>
      <c r="Z542" s="96"/>
    </row>
    <row r="543" spans="1:26" ht="15.75" customHeight="1" x14ac:dyDescent="0.35">
      <c r="A543" s="96"/>
      <c r="B543" s="96"/>
      <c r="C543" s="96"/>
      <c r="D543" s="98"/>
      <c r="E543" s="97"/>
      <c r="F543" s="96"/>
      <c r="G543" s="96"/>
      <c r="H543" s="96"/>
      <c r="I543" s="96"/>
      <c r="J543" s="96"/>
      <c r="K543" s="96"/>
      <c r="L543" s="96"/>
      <c r="M543" s="96"/>
      <c r="N543" s="96"/>
      <c r="O543" s="96"/>
      <c r="P543" s="96"/>
      <c r="Q543" s="96"/>
      <c r="R543" s="96"/>
      <c r="S543" s="96"/>
      <c r="T543" s="96"/>
      <c r="U543" s="96"/>
      <c r="V543" s="96"/>
      <c r="W543" s="96"/>
      <c r="X543" s="96"/>
      <c r="Y543" s="96"/>
      <c r="Z543" s="96"/>
    </row>
    <row r="544" spans="1:26" ht="15.75" customHeight="1" x14ac:dyDescent="0.35">
      <c r="A544" s="96"/>
      <c r="B544" s="96"/>
      <c r="C544" s="96"/>
      <c r="D544" s="98"/>
      <c r="E544" s="97"/>
      <c r="F544" s="96"/>
      <c r="G544" s="96"/>
      <c r="H544" s="96"/>
      <c r="I544" s="96"/>
      <c r="J544" s="96"/>
      <c r="K544" s="96"/>
      <c r="L544" s="96"/>
      <c r="M544" s="96"/>
      <c r="N544" s="96"/>
      <c r="O544" s="96"/>
      <c r="P544" s="96"/>
      <c r="Q544" s="96"/>
      <c r="R544" s="96"/>
      <c r="S544" s="96"/>
      <c r="T544" s="96"/>
      <c r="U544" s="96"/>
      <c r="V544" s="96"/>
      <c r="W544" s="96"/>
      <c r="X544" s="96"/>
      <c r="Y544" s="96"/>
      <c r="Z544" s="96"/>
    </row>
    <row r="545" spans="1:26" ht="15.75" customHeight="1" x14ac:dyDescent="0.35">
      <c r="A545" s="96"/>
      <c r="B545" s="96"/>
      <c r="C545" s="96"/>
      <c r="D545" s="98"/>
      <c r="E545" s="97"/>
      <c r="F545" s="96"/>
      <c r="G545" s="96"/>
      <c r="H545" s="96"/>
      <c r="I545" s="96"/>
      <c r="J545" s="96"/>
      <c r="K545" s="96"/>
      <c r="L545" s="96"/>
      <c r="M545" s="96"/>
      <c r="N545" s="96"/>
      <c r="O545" s="96"/>
      <c r="P545" s="96"/>
      <c r="Q545" s="96"/>
      <c r="R545" s="96"/>
      <c r="S545" s="96"/>
      <c r="T545" s="96"/>
      <c r="U545" s="96"/>
      <c r="V545" s="96"/>
      <c r="W545" s="96"/>
      <c r="X545" s="96"/>
      <c r="Y545" s="96"/>
      <c r="Z545" s="96"/>
    </row>
    <row r="546" spans="1:26" ht="15.75" customHeight="1" x14ac:dyDescent="0.35">
      <c r="A546" s="96"/>
      <c r="B546" s="96"/>
      <c r="C546" s="96"/>
      <c r="D546" s="98"/>
      <c r="E546" s="97"/>
      <c r="F546" s="96"/>
      <c r="G546" s="96"/>
      <c r="H546" s="96"/>
      <c r="I546" s="96"/>
      <c r="J546" s="96"/>
      <c r="K546" s="96"/>
      <c r="L546" s="96"/>
      <c r="M546" s="96"/>
      <c r="N546" s="96"/>
      <c r="O546" s="96"/>
      <c r="P546" s="96"/>
      <c r="Q546" s="96"/>
      <c r="R546" s="96"/>
      <c r="S546" s="96"/>
      <c r="T546" s="96"/>
      <c r="U546" s="96"/>
      <c r="V546" s="96"/>
      <c r="W546" s="96"/>
      <c r="X546" s="96"/>
      <c r="Y546" s="96"/>
      <c r="Z546" s="96"/>
    </row>
    <row r="547" spans="1:26" ht="15.75" customHeight="1" x14ac:dyDescent="0.35">
      <c r="A547" s="96"/>
      <c r="B547" s="96"/>
      <c r="C547" s="96"/>
      <c r="D547" s="98"/>
      <c r="E547" s="97"/>
      <c r="F547" s="96"/>
      <c r="G547" s="96"/>
      <c r="H547" s="96"/>
      <c r="I547" s="96"/>
      <c r="J547" s="96"/>
      <c r="K547" s="96"/>
      <c r="L547" s="96"/>
      <c r="M547" s="96"/>
      <c r="N547" s="96"/>
      <c r="O547" s="96"/>
      <c r="P547" s="96"/>
      <c r="Q547" s="96"/>
      <c r="R547" s="96"/>
      <c r="S547" s="96"/>
      <c r="T547" s="96"/>
      <c r="U547" s="96"/>
      <c r="V547" s="96"/>
      <c r="W547" s="96"/>
      <c r="X547" s="96"/>
      <c r="Y547" s="96"/>
      <c r="Z547" s="96"/>
    </row>
    <row r="548" spans="1:26" ht="15.75" customHeight="1" x14ac:dyDescent="0.35">
      <c r="A548" s="96"/>
      <c r="B548" s="96"/>
      <c r="C548" s="96"/>
      <c r="D548" s="98"/>
      <c r="E548" s="97"/>
      <c r="F548" s="96"/>
      <c r="G548" s="96"/>
      <c r="H548" s="96"/>
      <c r="I548" s="96"/>
      <c r="J548" s="96"/>
      <c r="K548" s="96"/>
      <c r="L548" s="96"/>
      <c r="M548" s="96"/>
      <c r="N548" s="96"/>
      <c r="O548" s="96"/>
      <c r="P548" s="96"/>
      <c r="Q548" s="96"/>
      <c r="R548" s="96"/>
      <c r="S548" s="96"/>
      <c r="T548" s="96"/>
      <c r="U548" s="96"/>
      <c r="V548" s="96"/>
      <c r="W548" s="96"/>
      <c r="X548" s="96"/>
      <c r="Y548" s="96"/>
      <c r="Z548" s="96"/>
    </row>
    <row r="549" spans="1:26" ht="15.75" customHeight="1" x14ac:dyDescent="0.35">
      <c r="A549" s="96"/>
      <c r="B549" s="96"/>
      <c r="C549" s="96"/>
      <c r="D549" s="98"/>
      <c r="E549" s="97"/>
      <c r="F549" s="96"/>
      <c r="G549" s="96"/>
      <c r="H549" s="96"/>
      <c r="I549" s="96"/>
      <c r="J549" s="96"/>
      <c r="K549" s="96"/>
      <c r="L549" s="96"/>
      <c r="M549" s="96"/>
      <c r="N549" s="96"/>
      <c r="O549" s="96"/>
      <c r="P549" s="96"/>
      <c r="Q549" s="96"/>
      <c r="R549" s="96"/>
      <c r="S549" s="96"/>
      <c r="T549" s="96"/>
      <c r="U549" s="96"/>
      <c r="V549" s="96"/>
      <c r="W549" s="96"/>
      <c r="X549" s="96"/>
      <c r="Y549" s="96"/>
      <c r="Z549" s="96"/>
    </row>
    <row r="550" spans="1:26" ht="15.75" customHeight="1" x14ac:dyDescent="0.35">
      <c r="A550" s="96"/>
      <c r="B550" s="96"/>
      <c r="C550" s="96"/>
      <c r="D550" s="98"/>
      <c r="E550" s="97"/>
      <c r="F550" s="96"/>
      <c r="G550" s="96"/>
      <c r="H550" s="96"/>
      <c r="I550" s="96"/>
      <c r="J550" s="96"/>
      <c r="K550" s="96"/>
      <c r="L550" s="96"/>
      <c r="M550" s="96"/>
      <c r="N550" s="96"/>
      <c r="O550" s="96"/>
      <c r="P550" s="96"/>
      <c r="Q550" s="96"/>
      <c r="R550" s="96"/>
      <c r="S550" s="96"/>
      <c r="T550" s="96"/>
      <c r="U550" s="96"/>
      <c r="V550" s="96"/>
      <c r="W550" s="96"/>
      <c r="X550" s="96"/>
      <c r="Y550" s="96"/>
      <c r="Z550" s="96"/>
    </row>
    <row r="551" spans="1:26" ht="15.75" customHeight="1" x14ac:dyDescent="0.35">
      <c r="A551" s="96"/>
      <c r="B551" s="96"/>
      <c r="C551" s="96"/>
      <c r="D551" s="98"/>
      <c r="E551" s="97"/>
      <c r="F551" s="96"/>
      <c r="G551" s="96"/>
      <c r="H551" s="96"/>
      <c r="I551" s="96"/>
      <c r="J551" s="96"/>
      <c r="K551" s="96"/>
      <c r="L551" s="96"/>
      <c r="M551" s="96"/>
      <c r="N551" s="96"/>
      <c r="O551" s="96"/>
      <c r="P551" s="96"/>
      <c r="Q551" s="96"/>
      <c r="R551" s="96"/>
      <c r="S551" s="96"/>
      <c r="T551" s="96"/>
      <c r="U551" s="96"/>
      <c r="V551" s="96"/>
      <c r="W551" s="96"/>
      <c r="X551" s="96"/>
      <c r="Y551" s="96"/>
      <c r="Z551" s="96"/>
    </row>
    <row r="552" spans="1:26" ht="15.75" customHeight="1" x14ac:dyDescent="0.35">
      <c r="A552" s="96"/>
      <c r="B552" s="96"/>
      <c r="C552" s="96"/>
      <c r="D552" s="98"/>
      <c r="E552" s="97"/>
      <c r="F552" s="96"/>
      <c r="G552" s="96"/>
      <c r="H552" s="96"/>
      <c r="I552" s="96"/>
      <c r="J552" s="96"/>
      <c r="K552" s="96"/>
      <c r="L552" s="96"/>
      <c r="M552" s="96"/>
      <c r="N552" s="96"/>
      <c r="O552" s="96"/>
      <c r="P552" s="96"/>
      <c r="Q552" s="96"/>
      <c r="R552" s="96"/>
      <c r="S552" s="96"/>
      <c r="T552" s="96"/>
      <c r="U552" s="96"/>
      <c r="V552" s="96"/>
      <c r="W552" s="96"/>
      <c r="X552" s="96"/>
      <c r="Y552" s="96"/>
      <c r="Z552" s="96"/>
    </row>
    <row r="553" spans="1:26" ht="15.75" customHeight="1" x14ac:dyDescent="0.35">
      <c r="A553" s="96"/>
      <c r="B553" s="96"/>
      <c r="C553" s="96"/>
      <c r="D553" s="98"/>
      <c r="E553" s="97"/>
      <c r="F553" s="96"/>
      <c r="G553" s="96"/>
      <c r="H553" s="96"/>
      <c r="I553" s="96"/>
      <c r="J553" s="96"/>
      <c r="K553" s="96"/>
      <c r="L553" s="96"/>
      <c r="M553" s="96"/>
      <c r="N553" s="96"/>
      <c r="O553" s="96"/>
      <c r="P553" s="96"/>
      <c r="Q553" s="96"/>
      <c r="R553" s="96"/>
      <c r="S553" s="96"/>
      <c r="T553" s="96"/>
      <c r="U553" s="96"/>
      <c r="V553" s="96"/>
      <c r="W553" s="96"/>
      <c r="X553" s="96"/>
      <c r="Y553" s="96"/>
      <c r="Z553" s="96"/>
    </row>
    <row r="554" spans="1:26" ht="15.75" customHeight="1" x14ac:dyDescent="0.35">
      <c r="A554" s="96"/>
      <c r="B554" s="96"/>
      <c r="C554" s="96"/>
      <c r="D554" s="98"/>
      <c r="E554" s="97"/>
      <c r="F554" s="96"/>
      <c r="G554" s="96"/>
      <c r="H554" s="96"/>
      <c r="I554" s="96"/>
      <c r="J554" s="96"/>
      <c r="K554" s="96"/>
      <c r="L554" s="96"/>
      <c r="M554" s="96"/>
      <c r="N554" s="96"/>
      <c r="O554" s="96"/>
      <c r="P554" s="96"/>
      <c r="Q554" s="96"/>
      <c r="R554" s="96"/>
      <c r="S554" s="96"/>
      <c r="T554" s="96"/>
      <c r="U554" s="96"/>
      <c r="V554" s="96"/>
      <c r="W554" s="96"/>
      <c r="X554" s="96"/>
      <c r="Y554" s="96"/>
      <c r="Z554" s="96"/>
    </row>
    <row r="555" spans="1:26" ht="15.75" customHeight="1" x14ac:dyDescent="0.35">
      <c r="A555" s="96"/>
      <c r="B555" s="96"/>
      <c r="C555" s="96"/>
      <c r="D555" s="98"/>
      <c r="E555" s="97"/>
      <c r="F555" s="96"/>
      <c r="G555" s="96"/>
      <c r="H555" s="96"/>
      <c r="I555" s="96"/>
      <c r="J555" s="96"/>
      <c r="K555" s="96"/>
      <c r="L555" s="96"/>
      <c r="M555" s="96"/>
      <c r="N555" s="96"/>
      <c r="O555" s="96"/>
      <c r="P555" s="96"/>
      <c r="Q555" s="96"/>
      <c r="R555" s="96"/>
      <c r="S555" s="96"/>
      <c r="T555" s="96"/>
      <c r="U555" s="96"/>
      <c r="V555" s="96"/>
      <c r="W555" s="96"/>
      <c r="X555" s="96"/>
      <c r="Y555" s="96"/>
      <c r="Z555" s="96"/>
    </row>
    <row r="556" spans="1:26" ht="15.75" customHeight="1" x14ac:dyDescent="0.35">
      <c r="A556" s="96"/>
      <c r="B556" s="96"/>
      <c r="C556" s="96"/>
      <c r="D556" s="98"/>
      <c r="E556" s="97"/>
      <c r="F556" s="96"/>
      <c r="G556" s="96"/>
      <c r="H556" s="96"/>
      <c r="I556" s="96"/>
      <c r="J556" s="96"/>
      <c r="K556" s="96"/>
      <c r="L556" s="96"/>
      <c r="M556" s="96"/>
      <c r="N556" s="96"/>
      <c r="O556" s="96"/>
      <c r="P556" s="96"/>
      <c r="Q556" s="96"/>
      <c r="R556" s="96"/>
      <c r="S556" s="96"/>
      <c r="T556" s="96"/>
      <c r="U556" s="96"/>
      <c r="V556" s="96"/>
      <c r="W556" s="96"/>
      <c r="X556" s="96"/>
      <c r="Y556" s="96"/>
      <c r="Z556" s="96"/>
    </row>
    <row r="557" spans="1:26" ht="15.75" customHeight="1" x14ac:dyDescent="0.35">
      <c r="A557" s="96"/>
      <c r="B557" s="96"/>
      <c r="C557" s="96"/>
      <c r="D557" s="98"/>
      <c r="E557" s="97"/>
      <c r="F557" s="96"/>
      <c r="G557" s="96"/>
      <c r="H557" s="96"/>
      <c r="I557" s="96"/>
      <c r="J557" s="96"/>
      <c r="K557" s="96"/>
      <c r="L557" s="96"/>
      <c r="M557" s="96"/>
      <c r="N557" s="96"/>
      <c r="O557" s="96"/>
      <c r="P557" s="96"/>
      <c r="Q557" s="96"/>
      <c r="R557" s="96"/>
      <c r="S557" s="96"/>
      <c r="T557" s="96"/>
      <c r="U557" s="96"/>
      <c r="V557" s="96"/>
      <c r="W557" s="96"/>
      <c r="X557" s="96"/>
      <c r="Y557" s="96"/>
      <c r="Z557" s="96"/>
    </row>
    <row r="558" spans="1:26" ht="15.75" customHeight="1" x14ac:dyDescent="0.35">
      <c r="A558" s="96"/>
      <c r="B558" s="96"/>
      <c r="C558" s="96"/>
      <c r="D558" s="98"/>
      <c r="E558" s="97"/>
      <c r="F558" s="96"/>
      <c r="G558" s="96"/>
      <c r="H558" s="96"/>
      <c r="I558" s="96"/>
      <c r="J558" s="96"/>
      <c r="K558" s="96"/>
      <c r="L558" s="96"/>
      <c r="M558" s="96"/>
      <c r="N558" s="96"/>
      <c r="O558" s="96"/>
      <c r="P558" s="96"/>
      <c r="Q558" s="96"/>
      <c r="R558" s="96"/>
      <c r="S558" s="96"/>
      <c r="T558" s="96"/>
      <c r="U558" s="96"/>
      <c r="V558" s="96"/>
      <c r="W558" s="96"/>
      <c r="X558" s="96"/>
      <c r="Y558" s="96"/>
      <c r="Z558" s="96"/>
    </row>
    <row r="559" spans="1:26" ht="15.75" customHeight="1" x14ac:dyDescent="0.35">
      <c r="A559" s="96"/>
      <c r="B559" s="96"/>
      <c r="C559" s="96"/>
      <c r="D559" s="98"/>
      <c r="E559" s="97"/>
      <c r="F559" s="96"/>
      <c r="G559" s="96"/>
      <c r="H559" s="96"/>
      <c r="I559" s="96"/>
      <c r="J559" s="96"/>
      <c r="K559" s="96"/>
      <c r="L559" s="96"/>
      <c r="M559" s="96"/>
      <c r="N559" s="96"/>
      <c r="O559" s="96"/>
      <c r="P559" s="96"/>
      <c r="Q559" s="96"/>
      <c r="R559" s="96"/>
      <c r="S559" s="96"/>
      <c r="T559" s="96"/>
      <c r="U559" s="96"/>
      <c r="V559" s="96"/>
      <c r="W559" s="96"/>
      <c r="X559" s="96"/>
      <c r="Y559" s="96"/>
      <c r="Z559" s="96"/>
    </row>
    <row r="560" spans="1:26" ht="15.75" customHeight="1" x14ac:dyDescent="0.35">
      <c r="A560" s="96"/>
      <c r="B560" s="96"/>
      <c r="C560" s="96"/>
      <c r="D560" s="98"/>
      <c r="E560" s="97"/>
      <c r="F560" s="96"/>
      <c r="G560" s="96"/>
      <c r="H560" s="96"/>
      <c r="I560" s="96"/>
      <c r="J560" s="96"/>
      <c r="K560" s="96"/>
      <c r="L560" s="96"/>
      <c r="M560" s="96"/>
      <c r="N560" s="96"/>
      <c r="O560" s="96"/>
      <c r="P560" s="96"/>
      <c r="Q560" s="96"/>
      <c r="R560" s="96"/>
      <c r="S560" s="96"/>
      <c r="T560" s="96"/>
      <c r="U560" s="96"/>
      <c r="V560" s="96"/>
      <c r="W560" s="96"/>
      <c r="X560" s="96"/>
      <c r="Y560" s="96"/>
      <c r="Z560" s="96"/>
    </row>
    <row r="561" spans="1:26" ht="15.75" customHeight="1" x14ac:dyDescent="0.35">
      <c r="A561" s="96"/>
      <c r="B561" s="96"/>
      <c r="C561" s="96"/>
      <c r="D561" s="98"/>
      <c r="E561" s="97"/>
      <c r="F561" s="96"/>
      <c r="G561" s="96"/>
      <c r="H561" s="96"/>
      <c r="I561" s="96"/>
      <c r="J561" s="96"/>
      <c r="K561" s="96"/>
      <c r="L561" s="96"/>
      <c r="M561" s="96"/>
      <c r="N561" s="96"/>
      <c r="O561" s="96"/>
      <c r="P561" s="96"/>
      <c r="Q561" s="96"/>
      <c r="R561" s="96"/>
      <c r="S561" s="96"/>
      <c r="T561" s="96"/>
      <c r="U561" s="96"/>
      <c r="V561" s="96"/>
      <c r="W561" s="96"/>
      <c r="X561" s="96"/>
      <c r="Y561" s="96"/>
      <c r="Z561" s="96"/>
    </row>
    <row r="562" spans="1:26" ht="15.75" customHeight="1" x14ac:dyDescent="0.35">
      <c r="A562" s="96"/>
      <c r="B562" s="96"/>
      <c r="C562" s="96"/>
      <c r="D562" s="98"/>
      <c r="E562" s="97"/>
      <c r="F562" s="96"/>
      <c r="G562" s="96"/>
      <c r="H562" s="96"/>
      <c r="I562" s="96"/>
      <c r="J562" s="96"/>
      <c r="K562" s="96"/>
      <c r="L562" s="96"/>
      <c r="M562" s="96"/>
      <c r="N562" s="96"/>
      <c r="O562" s="96"/>
      <c r="P562" s="96"/>
      <c r="Q562" s="96"/>
      <c r="R562" s="96"/>
      <c r="S562" s="96"/>
      <c r="T562" s="96"/>
      <c r="U562" s="96"/>
      <c r="V562" s="96"/>
      <c r="W562" s="96"/>
      <c r="X562" s="96"/>
      <c r="Y562" s="96"/>
      <c r="Z562" s="96"/>
    </row>
    <row r="563" spans="1:26" ht="15.75" customHeight="1" x14ac:dyDescent="0.35">
      <c r="A563" s="96"/>
      <c r="B563" s="96"/>
      <c r="C563" s="96"/>
      <c r="D563" s="98"/>
      <c r="E563" s="97"/>
      <c r="F563" s="96"/>
      <c r="G563" s="96"/>
      <c r="H563" s="96"/>
      <c r="I563" s="96"/>
      <c r="J563" s="96"/>
      <c r="K563" s="96"/>
      <c r="L563" s="96"/>
      <c r="M563" s="96"/>
      <c r="N563" s="96"/>
      <c r="O563" s="96"/>
      <c r="P563" s="96"/>
      <c r="Q563" s="96"/>
      <c r="R563" s="96"/>
      <c r="S563" s="96"/>
      <c r="T563" s="96"/>
      <c r="U563" s="96"/>
      <c r="V563" s="96"/>
      <c r="W563" s="96"/>
      <c r="X563" s="96"/>
      <c r="Y563" s="96"/>
      <c r="Z563" s="96"/>
    </row>
    <row r="564" spans="1:26" ht="15.75" customHeight="1" x14ac:dyDescent="0.35">
      <c r="A564" s="96"/>
      <c r="B564" s="96"/>
      <c r="C564" s="96"/>
      <c r="D564" s="98"/>
      <c r="E564" s="97"/>
      <c r="F564" s="96"/>
      <c r="G564" s="96"/>
      <c r="H564" s="96"/>
      <c r="I564" s="96"/>
      <c r="J564" s="96"/>
      <c r="K564" s="96"/>
      <c r="L564" s="96"/>
      <c r="M564" s="96"/>
      <c r="N564" s="96"/>
      <c r="O564" s="96"/>
      <c r="P564" s="96"/>
      <c r="Q564" s="96"/>
      <c r="R564" s="96"/>
      <c r="S564" s="96"/>
      <c r="T564" s="96"/>
      <c r="U564" s="96"/>
      <c r="V564" s="96"/>
      <c r="W564" s="96"/>
      <c r="X564" s="96"/>
      <c r="Y564" s="96"/>
      <c r="Z564" s="96"/>
    </row>
    <row r="565" spans="1:26" ht="15.75" customHeight="1" x14ac:dyDescent="0.35">
      <c r="A565" s="96"/>
      <c r="B565" s="96"/>
      <c r="C565" s="96"/>
      <c r="D565" s="98"/>
      <c r="E565" s="97"/>
      <c r="F565" s="96"/>
      <c r="G565" s="96"/>
      <c r="H565" s="96"/>
      <c r="I565" s="96"/>
      <c r="J565" s="96"/>
      <c r="K565" s="96"/>
      <c r="L565" s="96"/>
      <c r="M565" s="96"/>
      <c r="N565" s="96"/>
      <c r="O565" s="96"/>
      <c r="P565" s="96"/>
      <c r="Q565" s="96"/>
      <c r="R565" s="96"/>
      <c r="S565" s="96"/>
      <c r="T565" s="96"/>
      <c r="U565" s="96"/>
      <c r="V565" s="96"/>
      <c r="W565" s="96"/>
      <c r="X565" s="96"/>
      <c r="Y565" s="96"/>
      <c r="Z565" s="96"/>
    </row>
    <row r="566" spans="1:26" ht="15.75" customHeight="1" x14ac:dyDescent="0.35">
      <c r="A566" s="96"/>
      <c r="B566" s="96"/>
      <c r="C566" s="96"/>
      <c r="D566" s="98"/>
      <c r="E566" s="97"/>
      <c r="F566" s="96"/>
      <c r="G566" s="96"/>
      <c r="H566" s="96"/>
      <c r="I566" s="96"/>
      <c r="J566" s="96"/>
      <c r="K566" s="96"/>
      <c r="L566" s="96"/>
      <c r="M566" s="96"/>
      <c r="N566" s="96"/>
      <c r="O566" s="96"/>
      <c r="P566" s="96"/>
      <c r="Q566" s="96"/>
      <c r="R566" s="96"/>
      <c r="S566" s="96"/>
      <c r="T566" s="96"/>
      <c r="U566" s="96"/>
      <c r="V566" s="96"/>
      <c r="W566" s="96"/>
      <c r="X566" s="96"/>
      <c r="Y566" s="96"/>
      <c r="Z566" s="96"/>
    </row>
    <row r="567" spans="1:26" ht="15.75" customHeight="1" x14ac:dyDescent="0.35">
      <c r="A567" s="96"/>
      <c r="B567" s="96"/>
      <c r="C567" s="96"/>
      <c r="D567" s="98"/>
      <c r="E567" s="97"/>
      <c r="F567" s="96"/>
      <c r="G567" s="96"/>
      <c r="H567" s="96"/>
      <c r="I567" s="96"/>
      <c r="J567" s="96"/>
      <c r="K567" s="96"/>
      <c r="L567" s="96"/>
      <c r="M567" s="96"/>
      <c r="N567" s="96"/>
      <c r="O567" s="96"/>
      <c r="P567" s="96"/>
      <c r="Q567" s="96"/>
      <c r="R567" s="96"/>
      <c r="S567" s="96"/>
      <c r="T567" s="96"/>
      <c r="U567" s="96"/>
      <c r="V567" s="96"/>
      <c r="W567" s="96"/>
      <c r="X567" s="96"/>
      <c r="Y567" s="96"/>
      <c r="Z567" s="96"/>
    </row>
    <row r="568" spans="1:26" ht="15.75" customHeight="1" x14ac:dyDescent="0.35">
      <c r="A568" s="96"/>
      <c r="B568" s="96"/>
      <c r="C568" s="96"/>
      <c r="D568" s="98"/>
      <c r="E568" s="97"/>
      <c r="F568" s="96"/>
      <c r="G568" s="96"/>
      <c r="H568" s="96"/>
      <c r="I568" s="96"/>
      <c r="J568" s="96"/>
      <c r="K568" s="96"/>
      <c r="L568" s="96"/>
      <c r="M568" s="96"/>
      <c r="N568" s="96"/>
      <c r="O568" s="96"/>
      <c r="P568" s="96"/>
      <c r="Q568" s="96"/>
      <c r="R568" s="96"/>
      <c r="S568" s="96"/>
      <c r="T568" s="96"/>
      <c r="U568" s="96"/>
      <c r="V568" s="96"/>
      <c r="W568" s="96"/>
      <c r="X568" s="96"/>
      <c r="Y568" s="96"/>
      <c r="Z568" s="96"/>
    </row>
    <row r="569" spans="1:26" ht="15.75" customHeight="1" x14ac:dyDescent="0.35">
      <c r="A569" s="96"/>
      <c r="B569" s="96"/>
      <c r="C569" s="96"/>
      <c r="D569" s="98"/>
      <c r="E569" s="97"/>
      <c r="F569" s="96"/>
      <c r="G569" s="96"/>
      <c r="H569" s="96"/>
      <c r="I569" s="96"/>
      <c r="J569" s="96"/>
      <c r="K569" s="96"/>
      <c r="L569" s="96"/>
      <c r="M569" s="96"/>
      <c r="N569" s="96"/>
      <c r="O569" s="96"/>
      <c r="P569" s="96"/>
      <c r="Q569" s="96"/>
      <c r="R569" s="96"/>
      <c r="S569" s="96"/>
      <c r="T569" s="96"/>
      <c r="U569" s="96"/>
      <c r="V569" s="96"/>
      <c r="W569" s="96"/>
      <c r="X569" s="96"/>
      <c r="Y569" s="96"/>
      <c r="Z569" s="96"/>
    </row>
    <row r="570" spans="1:26" ht="15.75" customHeight="1" x14ac:dyDescent="0.35">
      <c r="A570" s="96"/>
      <c r="B570" s="96"/>
      <c r="C570" s="96"/>
      <c r="D570" s="98"/>
      <c r="E570" s="97"/>
      <c r="F570" s="96"/>
      <c r="G570" s="96"/>
      <c r="H570" s="96"/>
      <c r="I570" s="96"/>
      <c r="J570" s="96"/>
      <c r="K570" s="96"/>
      <c r="L570" s="96"/>
      <c r="M570" s="96"/>
      <c r="N570" s="96"/>
      <c r="O570" s="96"/>
      <c r="P570" s="96"/>
      <c r="Q570" s="96"/>
      <c r="R570" s="96"/>
      <c r="S570" s="96"/>
      <c r="T570" s="96"/>
      <c r="U570" s="96"/>
      <c r="V570" s="96"/>
      <c r="W570" s="96"/>
      <c r="X570" s="96"/>
      <c r="Y570" s="96"/>
      <c r="Z570" s="96"/>
    </row>
    <row r="571" spans="1:26" ht="15.75" customHeight="1" x14ac:dyDescent="0.35">
      <c r="A571" s="96"/>
      <c r="B571" s="96"/>
      <c r="C571" s="96"/>
      <c r="D571" s="98"/>
      <c r="E571" s="97"/>
      <c r="F571" s="96"/>
      <c r="G571" s="96"/>
      <c r="H571" s="96"/>
      <c r="I571" s="96"/>
      <c r="J571" s="96"/>
      <c r="K571" s="96"/>
      <c r="L571" s="96"/>
      <c r="M571" s="96"/>
      <c r="N571" s="96"/>
      <c r="O571" s="96"/>
      <c r="P571" s="96"/>
      <c r="Q571" s="96"/>
      <c r="R571" s="96"/>
      <c r="S571" s="96"/>
      <c r="T571" s="96"/>
      <c r="U571" s="96"/>
      <c r="V571" s="96"/>
      <c r="W571" s="96"/>
      <c r="X571" s="96"/>
      <c r="Y571" s="96"/>
      <c r="Z571" s="96"/>
    </row>
    <row r="572" spans="1:26" ht="15.75" customHeight="1" x14ac:dyDescent="0.35">
      <c r="A572" s="96"/>
      <c r="B572" s="96"/>
      <c r="C572" s="96"/>
      <c r="D572" s="98"/>
      <c r="E572" s="97"/>
      <c r="F572" s="96"/>
      <c r="G572" s="96"/>
      <c r="H572" s="96"/>
      <c r="I572" s="96"/>
      <c r="J572" s="96"/>
      <c r="K572" s="96"/>
      <c r="L572" s="96"/>
      <c r="M572" s="96"/>
      <c r="N572" s="96"/>
      <c r="O572" s="96"/>
      <c r="P572" s="96"/>
      <c r="Q572" s="96"/>
      <c r="R572" s="96"/>
      <c r="S572" s="96"/>
      <c r="T572" s="96"/>
      <c r="U572" s="96"/>
      <c r="V572" s="96"/>
      <c r="W572" s="96"/>
      <c r="X572" s="96"/>
      <c r="Y572" s="96"/>
      <c r="Z572" s="96"/>
    </row>
    <row r="573" spans="1:26" ht="15.75" customHeight="1" x14ac:dyDescent="0.35">
      <c r="A573" s="96"/>
      <c r="B573" s="96"/>
      <c r="C573" s="96"/>
      <c r="D573" s="98"/>
      <c r="E573" s="97"/>
      <c r="F573" s="96"/>
      <c r="G573" s="96"/>
      <c r="H573" s="96"/>
      <c r="I573" s="96"/>
      <c r="J573" s="96"/>
      <c r="K573" s="96"/>
      <c r="L573" s="96"/>
      <c r="M573" s="96"/>
      <c r="N573" s="96"/>
      <c r="O573" s="96"/>
      <c r="P573" s="96"/>
      <c r="Q573" s="96"/>
      <c r="R573" s="96"/>
      <c r="S573" s="96"/>
      <c r="T573" s="96"/>
      <c r="U573" s="96"/>
      <c r="V573" s="96"/>
      <c r="W573" s="96"/>
      <c r="X573" s="96"/>
      <c r="Y573" s="96"/>
      <c r="Z573" s="96"/>
    </row>
    <row r="574" spans="1:26" ht="15.75" customHeight="1" x14ac:dyDescent="0.35">
      <c r="A574" s="96"/>
      <c r="B574" s="96"/>
      <c r="C574" s="96"/>
      <c r="D574" s="98"/>
      <c r="E574" s="97"/>
      <c r="F574" s="96"/>
      <c r="G574" s="96"/>
      <c r="H574" s="96"/>
      <c r="I574" s="96"/>
      <c r="J574" s="96"/>
      <c r="K574" s="96"/>
      <c r="L574" s="96"/>
      <c r="M574" s="96"/>
      <c r="N574" s="96"/>
      <c r="O574" s="96"/>
      <c r="P574" s="96"/>
      <c r="Q574" s="96"/>
      <c r="R574" s="96"/>
      <c r="S574" s="96"/>
      <c r="T574" s="96"/>
      <c r="U574" s="96"/>
      <c r="V574" s="96"/>
      <c r="W574" s="96"/>
      <c r="X574" s="96"/>
      <c r="Y574" s="96"/>
      <c r="Z574" s="96"/>
    </row>
    <row r="575" spans="1:26" ht="15.75" customHeight="1" x14ac:dyDescent="0.35">
      <c r="A575" s="96"/>
      <c r="B575" s="96"/>
      <c r="C575" s="96"/>
      <c r="D575" s="98"/>
      <c r="E575" s="97"/>
      <c r="F575" s="96"/>
      <c r="G575" s="96"/>
      <c r="H575" s="96"/>
      <c r="I575" s="96"/>
      <c r="J575" s="96"/>
      <c r="K575" s="96"/>
      <c r="L575" s="96"/>
      <c r="M575" s="96"/>
      <c r="N575" s="96"/>
      <c r="O575" s="96"/>
      <c r="P575" s="96"/>
      <c r="Q575" s="96"/>
      <c r="R575" s="96"/>
      <c r="S575" s="96"/>
      <c r="T575" s="96"/>
      <c r="U575" s="96"/>
      <c r="V575" s="96"/>
      <c r="W575" s="96"/>
      <c r="X575" s="96"/>
      <c r="Y575" s="96"/>
      <c r="Z575" s="96"/>
    </row>
    <row r="576" spans="1:26" ht="15.75" customHeight="1" x14ac:dyDescent="0.35">
      <c r="A576" s="96"/>
      <c r="B576" s="96"/>
      <c r="C576" s="96"/>
      <c r="D576" s="98"/>
      <c r="E576" s="97"/>
      <c r="F576" s="96"/>
      <c r="G576" s="96"/>
      <c r="H576" s="96"/>
      <c r="I576" s="96"/>
      <c r="J576" s="96"/>
      <c r="K576" s="96"/>
      <c r="L576" s="96"/>
      <c r="M576" s="96"/>
      <c r="N576" s="96"/>
      <c r="O576" s="96"/>
      <c r="P576" s="96"/>
      <c r="Q576" s="96"/>
      <c r="R576" s="96"/>
      <c r="S576" s="96"/>
      <c r="T576" s="96"/>
      <c r="U576" s="96"/>
      <c r="V576" s="96"/>
      <c r="W576" s="96"/>
      <c r="X576" s="96"/>
      <c r="Y576" s="96"/>
      <c r="Z576" s="96"/>
    </row>
    <row r="577" spans="1:26" ht="15.75" customHeight="1" x14ac:dyDescent="0.35">
      <c r="A577" s="96"/>
      <c r="B577" s="96"/>
      <c r="C577" s="96"/>
      <c r="D577" s="98"/>
      <c r="E577" s="97"/>
      <c r="F577" s="96"/>
      <c r="G577" s="96"/>
      <c r="H577" s="96"/>
      <c r="I577" s="96"/>
      <c r="J577" s="96"/>
      <c r="K577" s="96"/>
      <c r="L577" s="96"/>
      <c r="M577" s="96"/>
      <c r="N577" s="96"/>
      <c r="O577" s="96"/>
      <c r="P577" s="96"/>
      <c r="Q577" s="96"/>
      <c r="R577" s="96"/>
      <c r="S577" s="96"/>
      <c r="T577" s="96"/>
      <c r="U577" s="96"/>
      <c r="V577" s="96"/>
      <c r="W577" s="96"/>
      <c r="X577" s="96"/>
      <c r="Y577" s="96"/>
      <c r="Z577" s="96"/>
    </row>
    <row r="578" spans="1:26" ht="15.75" customHeight="1" x14ac:dyDescent="0.35">
      <c r="A578" s="96"/>
      <c r="B578" s="96"/>
      <c r="C578" s="96"/>
      <c r="D578" s="98"/>
      <c r="E578" s="97"/>
      <c r="F578" s="96"/>
      <c r="G578" s="96"/>
      <c r="H578" s="96"/>
      <c r="I578" s="96"/>
      <c r="J578" s="96"/>
      <c r="K578" s="96"/>
      <c r="L578" s="96"/>
      <c r="M578" s="96"/>
      <c r="N578" s="96"/>
      <c r="O578" s="96"/>
      <c r="P578" s="96"/>
      <c r="Q578" s="96"/>
      <c r="R578" s="96"/>
      <c r="S578" s="96"/>
      <c r="T578" s="96"/>
      <c r="U578" s="96"/>
      <c r="V578" s="96"/>
      <c r="W578" s="96"/>
      <c r="X578" s="96"/>
      <c r="Y578" s="96"/>
      <c r="Z578" s="96"/>
    </row>
    <row r="579" spans="1:26" ht="15.75" customHeight="1" x14ac:dyDescent="0.35">
      <c r="A579" s="96"/>
      <c r="B579" s="96"/>
      <c r="C579" s="96"/>
      <c r="D579" s="98"/>
      <c r="E579" s="97"/>
      <c r="F579" s="96"/>
      <c r="G579" s="96"/>
      <c r="H579" s="96"/>
      <c r="I579" s="96"/>
      <c r="J579" s="96"/>
      <c r="K579" s="96"/>
      <c r="L579" s="96"/>
      <c r="M579" s="96"/>
      <c r="N579" s="96"/>
      <c r="O579" s="96"/>
      <c r="P579" s="96"/>
      <c r="Q579" s="96"/>
      <c r="R579" s="96"/>
      <c r="S579" s="96"/>
      <c r="T579" s="96"/>
      <c r="U579" s="96"/>
      <c r="V579" s="96"/>
      <c r="W579" s="96"/>
      <c r="X579" s="96"/>
      <c r="Y579" s="96"/>
      <c r="Z579" s="96"/>
    </row>
    <row r="580" spans="1:26" ht="15.75" customHeight="1" x14ac:dyDescent="0.35">
      <c r="A580" s="96"/>
      <c r="B580" s="96"/>
      <c r="C580" s="96"/>
      <c r="D580" s="98"/>
      <c r="E580" s="97"/>
      <c r="F580" s="96"/>
      <c r="G580" s="96"/>
      <c r="H580" s="96"/>
      <c r="I580" s="96"/>
      <c r="J580" s="96"/>
      <c r="K580" s="96"/>
      <c r="L580" s="96"/>
      <c r="M580" s="96"/>
      <c r="N580" s="96"/>
      <c r="O580" s="96"/>
      <c r="P580" s="96"/>
      <c r="Q580" s="96"/>
      <c r="R580" s="96"/>
      <c r="S580" s="96"/>
      <c r="T580" s="96"/>
      <c r="U580" s="96"/>
      <c r="V580" s="96"/>
      <c r="W580" s="96"/>
      <c r="X580" s="96"/>
      <c r="Y580" s="96"/>
      <c r="Z580" s="96"/>
    </row>
    <row r="581" spans="1:26" ht="15.75" customHeight="1" x14ac:dyDescent="0.35">
      <c r="A581" s="96"/>
      <c r="B581" s="96"/>
      <c r="C581" s="96"/>
      <c r="D581" s="98"/>
      <c r="E581" s="97"/>
      <c r="F581" s="96"/>
      <c r="G581" s="96"/>
      <c r="H581" s="96"/>
      <c r="I581" s="96"/>
      <c r="J581" s="96"/>
      <c r="K581" s="96"/>
      <c r="L581" s="96"/>
      <c r="M581" s="96"/>
      <c r="N581" s="96"/>
      <c r="O581" s="96"/>
      <c r="P581" s="96"/>
      <c r="Q581" s="96"/>
      <c r="R581" s="96"/>
      <c r="S581" s="96"/>
      <c r="T581" s="96"/>
      <c r="U581" s="96"/>
      <c r="V581" s="96"/>
      <c r="W581" s="96"/>
      <c r="X581" s="96"/>
      <c r="Y581" s="96"/>
      <c r="Z581" s="96"/>
    </row>
    <row r="582" spans="1:26" ht="15.75" customHeight="1" x14ac:dyDescent="0.35">
      <c r="A582" s="96"/>
      <c r="B582" s="96"/>
      <c r="C582" s="96"/>
      <c r="D582" s="98"/>
      <c r="E582" s="97"/>
      <c r="F582" s="96"/>
      <c r="G582" s="96"/>
      <c r="H582" s="96"/>
      <c r="I582" s="96"/>
      <c r="J582" s="96"/>
      <c r="K582" s="96"/>
      <c r="L582" s="96"/>
      <c r="M582" s="96"/>
      <c r="N582" s="96"/>
      <c r="O582" s="96"/>
      <c r="P582" s="96"/>
      <c r="Q582" s="96"/>
      <c r="R582" s="96"/>
      <c r="S582" s="96"/>
      <c r="T582" s="96"/>
      <c r="U582" s="96"/>
      <c r="V582" s="96"/>
      <c r="W582" s="96"/>
      <c r="X582" s="96"/>
      <c r="Y582" s="96"/>
      <c r="Z582" s="96"/>
    </row>
    <row r="583" spans="1:26" ht="15.75" customHeight="1" x14ac:dyDescent="0.35">
      <c r="A583" s="96"/>
      <c r="B583" s="96"/>
      <c r="C583" s="96"/>
      <c r="D583" s="98"/>
      <c r="E583" s="97"/>
      <c r="F583" s="96"/>
      <c r="G583" s="96"/>
      <c r="H583" s="96"/>
      <c r="I583" s="96"/>
      <c r="J583" s="96"/>
      <c r="K583" s="96"/>
      <c r="L583" s="96"/>
      <c r="M583" s="96"/>
      <c r="N583" s="96"/>
      <c r="O583" s="96"/>
      <c r="P583" s="96"/>
      <c r="Q583" s="96"/>
      <c r="R583" s="96"/>
      <c r="S583" s="96"/>
      <c r="T583" s="96"/>
      <c r="U583" s="96"/>
      <c r="V583" s="96"/>
      <c r="W583" s="96"/>
      <c r="X583" s="96"/>
      <c r="Y583" s="96"/>
      <c r="Z583" s="96"/>
    </row>
    <row r="584" spans="1:26" ht="15.75" customHeight="1" x14ac:dyDescent="0.35">
      <c r="A584" s="96"/>
      <c r="B584" s="96"/>
      <c r="C584" s="96"/>
      <c r="D584" s="98"/>
      <c r="E584" s="97"/>
      <c r="F584" s="96"/>
      <c r="G584" s="96"/>
      <c r="H584" s="96"/>
      <c r="I584" s="96"/>
      <c r="J584" s="96"/>
      <c r="K584" s="96"/>
      <c r="L584" s="96"/>
      <c r="M584" s="96"/>
      <c r="N584" s="96"/>
      <c r="O584" s="96"/>
      <c r="P584" s="96"/>
      <c r="Q584" s="96"/>
      <c r="R584" s="96"/>
      <c r="S584" s="96"/>
      <c r="T584" s="96"/>
      <c r="U584" s="96"/>
      <c r="V584" s="96"/>
      <c r="W584" s="96"/>
      <c r="X584" s="96"/>
      <c r="Y584" s="96"/>
      <c r="Z584" s="96"/>
    </row>
    <row r="585" spans="1:26" ht="15.75" customHeight="1" x14ac:dyDescent="0.35">
      <c r="A585" s="96"/>
      <c r="B585" s="96"/>
      <c r="C585" s="96"/>
      <c r="D585" s="98"/>
      <c r="E585" s="97"/>
      <c r="F585" s="96"/>
      <c r="G585" s="96"/>
      <c r="H585" s="96"/>
      <c r="I585" s="96"/>
      <c r="J585" s="96"/>
      <c r="K585" s="96"/>
      <c r="L585" s="96"/>
      <c r="M585" s="96"/>
      <c r="N585" s="96"/>
      <c r="O585" s="96"/>
      <c r="P585" s="96"/>
      <c r="Q585" s="96"/>
      <c r="R585" s="96"/>
      <c r="S585" s="96"/>
      <c r="T585" s="96"/>
      <c r="U585" s="96"/>
      <c r="V585" s="96"/>
      <c r="W585" s="96"/>
      <c r="X585" s="96"/>
      <c r="Y585" s="96"/>
      <c r="Z585" s="96"/>
    </row>
    <row r="586" spans="1:26" ht="15.75" customHeight="1" x14ac:dyDescent="0.35">
      <c r="A586" s="96"/>
      <c r="B586" s="96"/>
      <c r="C586" s="96"/>
      <c r="D586" s="98"/>
      <c r="E586" s="97"/>
      <c r="F586" s="96"/>
      <c r="G586" s="96"/>
      <c r="H586" s="96"/>
      <c r="I586" s="96"/>
      <c r="J586" s="96"/>
      <c r="K586" s="96"/>
      <c r="L586" s="96"/>
      <c r="M586" s="96"/>
      <c r="N586" s="96"/>
      <c r="O586" s="96"/>
      <c r="P586" s="96"/>
      <c r="Q586" s="96"/>
      <c r="R586" s="96"/>
      <c r="S586" s="96"/>
      <c r="T586" s="96"/>
      <c r="U586" s="96"/>
      <c r="V586" s="96"/>
      <c r="W586" s="96"/>
      <c r="X586" s="96"/>
      <c r="Y586" s="96"/>
      <c r="Z586" s="96"/>
    </row>
    <row r="587" spans="1:26" ht="15.75" customHeight="1" x14ac:dyDescent="0.35">
      <c r="A587" s="96"/>
      <c r="B587" s="96"/>
      <c r="C587" s="96"/>
      <c r="D587" s="98"/>
      <c r="E587" s="97"/>
      <c r="F587" s="96"/>
      <c r="G587" s="96"/>
      <c r="H587" s="96"/>
      <c r="I587" s="96"/>
      <c r="J587" s="96"/>
      <c r="K587" s="96"/>
      <c r="L587" s="96"/>
      <c r="M587" s="96"/>
      <c r="N587" s="96"/>
      <c r="O587" s="96"/>
      <c r="P587" s="96"/>
      <c r="Q587" s="96"/>
      <c r="R587" s="96"/>
      <c r="S587" s="96"/>
      <c r="T587" s="96"/>
      <c r="U587" s="96"/>
      <c r="V587" s="96"/>
      <c r="W587" s="96"/>
      <c r="X587" s="96"/>
      <c r="Y587" s="96"/>
      <c r="Z587" s="96"/>
    </row>
    <row r="588" spans="1:26" ht="15.75" customHeight="1" x14ac:dyDescent="0.35">
      <c r="A588" s="96"/>
      <c r="B588" s="96"/>
      <c r="C588" s="96"/>
      <c r="D588" s="98"/>
      <c r="E588" s="97"/>
      <c r="F588" s="96"/>
      <c r="G588" s="96"/>
      <c r="H588" s="96"/>
      <c r="I588" s="96"/>
      <c r="J588" s="96"/>
      <c r="K588" s="96"/>
      <c r="L588" s="96"/>
      <c r="M588" s="96"/>
      <c r="N588" s="96"/>
      <c r="O588" s="96"/>
      <c r="P588" s="96"/>
      <c r="Q588" s="96"/>
      <c r="R588" s="96"/>
      <c r="S588" s="96"/>
      <c r="T588" s="96"/>
      <c r="U588" s="96"/>
      <c r="V588" s="96"/>
      <c r="W588" s="96"/>
      <c r="X588" s="96"/>
      <c r="Y588" s="96"/>
      <c r="Z588" s="96"/>
    </row>
    <row r="589" spans="1:26" ht="15.75" customHeight="1" x14ac:dyDescent="0.35">
      <c r="A589" s="96"/>
      <c r="B589" s="96"/>
      <c r="C589" s="96"/>
      <c r="D589" s="98"/>
      <c r="E589" s="97"/>
      <c r="F589" s="96"/>
      <c r="G589" s="96"/>
      <c r="H589" s="96"/>
      <c r="I589" s="96"/>
      <c r="J589" s="96"/>
      <c r="K589" s="96"/>
      <c r="L589" s="96"/>
      <c r="M589" s="96"/>
      <c r="N589" s="96"/>
      <c r="O589" s="96"/>
      <c r="P589" s="96"/>
      <c r="Q589" s="96"/>
      <c r="R589" s="96"/>
      <c r="S589" s="96"/>
      <c r="T589" s="96"/>
      <c r="U589" s="96"/>
      <c r="V589" s="96"/>
      <c r="W589" s="96"/>
      <c r="X589" s="96"/>
      <c r="Y589" s="96"/>
      <c r="Z589" s="96"/>
    </row>
    <row r="590" spans="1:26" ht="15.75" customHeight="1" x14ac:dyDescent="0.35">
      <c r="A590" s="96"/>
      <c r="B590" s="96"/>
      <c r="C590" s="96"/>
      <c r="D590" s="98"/>
      <c r="E590" s="97"/>
      <c r="F590" s="96"/>
      <c r="G590" s="96"/>
      <c r="H590" s="96"/>
      <c r="I590" s="96"/>
      <c r="J590" s="96"/>
      <c r="K590" s="96"/>
      <c r="L590" s="96"/>
      <c r="M590" s="96"/>
      <c r="N590" s="96"/>
      <c r="O590" s="96"/>
      <c r="P590" s="96"/>
      <c r="Q590" s="96"/>
      <c r="R590" s="96"/>
      <c r="S590" s="96"/>
      <c r="T590" s="96"/>
      <c r="U590" s="96"/>
      <c r="V590" s="96"/>
      <c r="W590" s="96"/>
      <c r="X590" s="96"/>
      <c r="Y590" s="96"/>
      <c r="Z590" s="96"/>
    </row>
    <row r="591" spans="1:26" ht="15.75" customHeight="1" x14ac:dyDescent="0.35">
      <c r="A591" s="96"/>
      <c r="B591" s="96"/>
      <c r="C591" s="96"/>
      <c r="D591" s="98"/>
      <c r="E591" s="97"/>
      <c r="F591" s="96"/>
      <c r="G591" s="96"/>
      <c r="H591" s="96"/>
      <c r="I591" s="96"/>
      <c r="J591" s="96"/>
      <c r="K591" s="96"/>
      <c r="L591" s="96"/>
      <c r="M591" s="96"/>
      <c r="N591" s="96"/>
      <c r="O591" s="96"/>
      <c r="P591" s="96"/>
      <c r="Q591" s="96"/>
      <c r="R591" s="96"/>
      <c r="S591" s="96"/>
      <c r="T591" s="96"/>
      <c r="U591" s="96"/>
      <c r="V591" s="96"/>
      <c r="W591" s="96"/>
      <c r="X591" s="96"/>
      <c r="Y591" s="96"/>
      <c r="Z591" s="96"/>
    </row>
    <row r="592" spans="1:26" ht="15.75" customHeight="1" x14ac:dyDescent="0.35">
      <c r="A592" s="96"/>
      <c r="B592" s="96"/>
      <c r="C592" s="96"/>
      <c r="D592" s="98"/>
      <c r="E592" s="97"/>
      <c r="F592" s="96"/>
      <c r="G592" s="96"/>
      <c r="H592" s="96"/>
      <c r="I592" s="96"/>
      <c r="J592" s="96"/>
      <c r="K592" s="96"/>
      <c r="L592" s="96"/>
      <c r="M592" s="96"/>
      <c r="N592" s="96"/>
      <c r="O592" s="96"/>
      <c r="P592" s="96"/>
      <c r="Q592" s="96"/>
      <c r="R592" s="96"/>
      <c r="S592" s="96"/>
      <c r="T592" s="96"/>
      <c r="U592" s="96"/>
      <c r="V592" s="96"/>
      <c r="W592" s="96"/>
      <c r="X592" s="96"/>
      <c r="Y592" s="96"/>
      <c r="Z592" s="96"/>
    </row>
    <row r="593" spans="1:26" ht="15.75" customHeight="1" x14ac:dyDescent="0.35">
      <c r="A593" s="96"/>
      <c r="B593" s="96"/>
      <c r="C593" s="96"/>
      <c r="D593" s="98"/>
      <c r="E593" s="97"/>
      <c r="F593" s="96"/>
      <c r="G593" s="96"/>
      <c r="H593" s="96"/>
      <c r="I593" s="96"/>
      <c r="J593" s="96"/>
      <c r="K593" s="96"/>
      <c r="L593" s="96"/>
      <c r="M593" s="96"/>
      <c r="N593" s="96"/>
      <c r="O593" s="96"/>
      <c r="P593" s="96"/>
      <c r="Q593" s="96"/>
      <c r="R593" s="96"/>
      <c r="S593" s="96"/>
      <c r="T593" s="96"/>
      <c r="U593" s="96"/>
      <c r="V593" s="96"/>
      <c r="W593" s="96"/>
      <c r="X593" s="96"/>
      <c r="Y593" s="96"/>
      <c r="Z593" s="96"/>
    </row>
    <row r="594" spans="1:26" ht="15.75" customHeight="1" x14ac:dyDescent="0.35">
      <c r="A594" s="96"/>
      <c r="B594" s="96"/>
      <c r="C594" s="96"/>
      <c r="D594" s="98"/>
      <c r="E594" s="97"/>
      <c r="F594" s="96"/>
      <c r="G594" s="96"/>
      <c r="H594" s="96"/>
      <c r="I594" s="96"/>
      <c r="J594" s="96"/>
      <c r="K594" s="96"/>
      <c r="L594" s="96"/>
      <c r="M594" s="96"/>
      <c r="N594" s="96"/>
      <c r="O594" s="96"/>
      <c r="P594" s="96"/>
      <c r="Q594" s="96"/>
      <c r="R594" s="96"/>
      <c r="S594" s="96"/>
      <c r="T594" s="96"/>
      <c r="U594" s="96"/>
      <c r="V594" s="96"/>
      <c r="W594" s="96"/>
      <c r="X594" s="96"/>
      <c r="Y594" s="96"/>
      <c r="Z594" s="96"/>
    </row>
    <row r="595" spans="1:26" ht="15.75" customHeight="1" x14ac:dyDescent="0.35">
      <c r="A595" s="96"/>
      <c r="B595" s="96"/>
      <c r="C595" s="96"/>
      <c r="D595" s="98"/>
      <c r="E595" s="97"/>
      <c r="F595" s="96"/>
      <c r="G595" s="96"/>
      <c r="H595" s="96"/>
      <c r="I595" s="96"/>
      <c r="J595" s="96"/>
      <c r="K595" s="96"/>
      <c r="L595" s="96"/>
      <c r="M595" s="96"/>
      <c r="N595" s="96"/>
      <c r="O595" s="96"/>
      <c r="P595" s="96"/>
      <c r="Q595" s="96"/>
      <c r="R595" s="96"/>
      <c r="S595" s="96"/>
      <c r="T595" s="96"/>
      <c r="U595" s="96"/>
      <c r="V595" s="96"/>
      <c r="W595" s="96"/>
      <c r="X595" s="96"/>
      <c r="Y595" s="96"/>
      <c r="Z595" s="96"/>
    </row>
    <row r="596" spans="1:26" ht="15.75" customHeight="1" x14ac:dyDescent="0.35">
      <c r="A596" s="96"/>
      <c r="B596" s="96"/>
      <c r="C596" s="96"/>
      <c r="D596" s="98"/>
      <c r="E596" s="97"/>
      <c r="F596" s="96"/>
      <c r="G596" s="96"/>
      <c r="H596" s="96"/>
      <c r="I596" s="96"/>
      <c r="J596" s="96"/>
      <c r="K596" s="96"/>
      <c r="L596" s="96"/>
      <c r="M596" s="96"/>
      <c r="N596" s="96"/>
      <c r="O596" s="96"/>
      <c r="P596" s="96"/>
      <c r="Q596" s="96"/>
      <c r="R596" s="96"/>
      <c r="S596" s="96"/>
      <c r="T596" s="96"/>
      <c r="U596" s="96"/>
      <c r="V596" s="96"/>
      <c r="W596" s="96"/>
      <c r="X596" s="96"/>
      <c r="Y596" s="96"/>
      <c r="Z596" s="96"/>
    </row>
    <row r="597" spans="1:26" ht="15.75" customHeight="1" x14ac:dyDescent="0.35">
      <c r="A597" s="96"/>
      <c r="B597" s="96"/>
      <c r="C597" s="96"/>
      <c r="D597" s="98"/>
      <c r="E597" s="97"/>
      <c r="F597" s="96"/>
      <c r="G597" s="96"/>
      <c r="H597" s="96"/>
      <c r="I597" s="96"/>
      <c r="J597" s="96"/>
      <c r="K597" s="96"/>
      <c r="L597" s="96"/>
      <c r="M597" s="96"/>
      <c r="N597" s="96"/>
      <c r="O597" s="96"/>
      <c r="P597" s="96"/>
      <c r="Q597" s="96"/>
      <c r="R597" s="96"/>
      <c r="S597" s="96"/>
      <c r="T597" s="96"/>
      <c r="U597" s="96"/>
      <c r="V597" s="96"/>
      <c r="W597" s="96"/>
      <c r="X597" s="96"/>
      <c r="Y597" s="96"/>
      <c r="Z597" s="96"/>
    </row>
    <row r="598" spans="1:26" ht="15.75" customHeight="1" x14ac:dyDescent="0.35">
      <c r="A598" s="96"/>
      <c r="B598" s="96"/>
      <c r="C598" s="96"/>
      <c r="D598" s="98"/>
      <c r="E598" s="97"/>
      <c r="F598" s="96"/>
      <c r="G598" s="96"/>
      <c r="H598" s="96"/>
      <c r="I598" s="96"/>
      <c r="J598" s="96"/>
      <c r="K598" s="96"/>
      <c r="L598" s="96"/>
      <c r="M598" s="96"/>
      <c r="N598" s="96"/>
      <c r="O598" s="96"/>
      <c r="P598" s="96"/>
      <c r="Q598" s="96"/>
      <c r="R598" s="96"/>
      <c r="S598" s="96"/>
      <c r="T598" s="96"/>
      <c r="U598" s="96"/>
      <c r="V598" s="96"/>
      <c r="W598" s="96"/>
      <c r="X598" s="96"/>
      <c r="Y598" s="96"/>
      <c r="Z598" s="96"/>
    </row>
    <row r="599" spans="1:26" ht="15.75" customHeight="1" x14ac:dyDescent="0.35">
      <c r="A599" s="96"/>
      <c r="B599" s="96"/>
      <c r="C599" s="96"/>
      <c r="D599" s="98"/>
      <c r="E599" s="97"/>
      <c r="F599" s="96"/>
      <c r="G599" s="96"/>
      <c r="H599" s="96"/>
      <c r="I599" s="96"/>
      <c r="J599" s="96"/>
      <c r="K599" s="96"/>
      <c r="L599" s="96"/>
      <c r="M599" s="96"/>
      <c r="N599" s="96"/>
      <c r="O599" s="96"/>
      <c r="P599" s="96"/>
      <c r="Q599" s="96"/>
      <c r="R599" s="96"/>
      <c r="S599" s="96"/>
      <c r="T599" s="96"/>
      <c r="U599" s="96"/>
      <c r="V599" s="96"/>
      <c r="W599" s="96"/>
      <c r="X599" s="96"/>
      <c r="Y599" s="96"/>
      <c r="Z599" s="96"/>
    </row>
    <row r="600" spans="1:26" ht="15.75" customHeight="1" x14ac:dyDescent="0.35">
      <c r="A600" s="96"/>
      <c r="B600" s="96"/>
      <c r="C600" s="96"/>
      <c r="D600" s="98"/>
      <c r="E600" s="97"/>
      <c r="F600" s="96"/>
      <c r="G600" s="96"/>
      <c r="H600" s="96"/>
      <c r="I600" s="96"/>
      <c r="J600" s="96"/>
      <c r="K600" s="96"/>
      <c r="L600" s="96"/>
      <c r="M600" s="96"/>
      <c r="N600" s="96"/>
      <c r="O600" s="96"/>
      <c r="P600" s="96"/>
      <c r="Q600" s="96"/>
      <c r="R600" s="96"/>
      <c r="S600" s="96"/>
      <c r="T600" s="96"/>
      <c r="U600" s="96"/>
      <c r="V600" s="96"/>
      <c r="W600" s="96"/>
      <c r="X600" s="96"/>
      <c r="Y600" s="96"/>
      <c r="Z600" s="96"/>
    </row>
    <row r="601" spans="1:26" ht="15.75" customHeight="1" x14ac:dyDescent="0.35">
      <c r="A601" s="96"/>
      <c r="B601" s="96"/>
      <c r="C601" s="96"/>
      <c r="D601" s="98"/>
      <c r="E601" s="97"/>
      <c r="F601" s="96"/>
      <c r="G601" s="96"/>
      <c r="H601" s="96"/>
      <c r="I601" s="96"/>
      <c r="J601" s="96"/>
      <c r="K601" s="96"/>
      <c r="L601" s="96"/>
      <c r="M601" s="96"/>
      <c r="N601" s="96"/>
      <c r="O601" s="96"/>
      <c r="P601" s="96"/>
      <c r="Q601" s="96"/>
      <c r="R601" s="96"/>
      <c r="S601" s="96"/>
      <c r="T601" s="96"/>
      <c r="U601" s="96"/>
      <c r="V601" s="96"/>
      <c r="W601" s="96"/>
      <c r="X601" s="96"/>
      <c r="Y601" s="96"/>
      <c r="Z601" s="96"/>
    </row>
    <row r="602" spans="1:26" ht="15.75" customHeight="1" x14ac:dyDescent="0.35">
      <c r="A602" s="96"/>
      <c r="B602" s="96"/>
      <c r="C602" s="96"/>
      <c r="D602" s="98"/>
      <c r="E602" s="97"/>
      <c r="F602" s="96"/>
      <c r="G602" s="96"/>
      <c r="H602" s="96"/>
      <c r="I602" s="96"/>
      <c r="J602" s="96"/>
      <c r="K602" s="96"/>
      <c r="L602" s="96"/>
      <c r="M602" s="96"/>
      <c r="N602" s="96"/>
      <c r="O602" s="96"/>
      <c r="P602" s="96"/>
      <c r="Q602" s="96"/>
      <c r="R602" s="96"/>
      <c r="S602" s="96"/>
      <c r="T602" s="96"/>
      <c r="U602" s="96"/>
      <c r="V602" s="96"/>
      <c r="W602" s="96"/>
      <c r="X602" s="96"/>
      <c r="Y602" s="96"/>
      <c r="Z602" s="96"/>
    </row>
    <row r="603" spans="1:26" ht="15.75" customHeight="1" x14ac:dyDescent="0.35">
      <c r="A603" s="96"/>
      <c r="B603" s="96"/>
      <c r="C603" s="96"/>
      <c r="D603" s="98"/>
      <c r="E603" s="97"/>
      <c r="F603" s="96"/>
      <c r="G603" s="96"/>
      <c r="H603" s="96"/>
      <c r="I603" s="96"/>
      <c r="J603" s="96"/>
      <c r="K603" s="96"/>
      <c r="L603" s="96"/>
      <c r="M603" s="96"/>
      <c r="N603" s="96"/>
      <c r="O603" s="96"/>
      <c r="P603" s="96"/>
      <c r="Q603" s="96"/>
      <c r="R603" s="96"/>
      <c r="S603" s="96"/>
      <c r="T603" s="96"/>
      <c r="U603" s="96"/>
      <c r="V603" s="96"/>
      <c r="W603" s="96"/>
      <c r="X603" s="96"/>
      <c r="Y603" s="96"/>
      <c r="Z603" s="96"/>
    </row>
    <row r="604" spans="1:26" ht="15.75" customHeight="1" x14ac:dyDescent="0.35">
      <c r="A604" s="96"/>
      <c r="B604" s="96"/>
      <c r="C604" s="96"/>
      <c r="D604" s="98"/>
      <c r="E604" s="97"/>
      <c r="F604" s="96"/>
      <c r="G604" s="96"/>
      <c r="H604" s="96"/>
      <c r="I604" s="96"/>
      <c r="J604" s="96"/>
      <c r="K604" s="96"/>
      <c r="L604" s="96"/>
      <c r="M604" s="96"/>
      <c r="N604" s="96"/>
      <c r="O604" s="96"/>
      <c r="P604" s="96"/>
      <c r="Q604" s="96"/>
      <c r="R604" s="96"/>
      <c r="S604" s="96"/>
      <c r="T604" s="96"/>
      <c r="U604" s="96"/>
      <c r="V604" s="96"/>
      <c r="W604" s="96"/>
      <c r="X604" s="96"/>
      <c r="Y604" s="96"/>
      <c r="Z604" s="96"/>
    </row>
    <row r="605" spans="1:26" ht="15.75" customHeight="1" x14ac:dyDescent="0.35">
      <c r="A605" s="96"/>
      <c r="B605" s="96"/>
      <c r="C605" s="96"/>
      <c r="D605" s="98"/>
      <c r="E605" s="97"/>
      <c r="F605" s="96"/>
      <c r="G605" s="96"/>
      <c r="H605" s="96"/>
      <c r="I605" s="96"/>
      <c r="J605" s="96"/>
      <c r="K605" s="96"/>
      <c r="L605" s="96"/>
      <c r="M605" s="96"/>
      <c r="N605" s="96"/>
      <c r="O605" s="96"/>
      <c r="P605" s="96"/>
      <c r="Q605" s="96"/>
      <c r="R605" s="96"/>
      <c r="S605" s="96"/>
      <c r="T605" s="96"/>
      <c r="U605" s="96"/>
      <c r="V605" s="96"/>
      <c r="W605" s="96"/>
      <c r="X605" s="96"/>
      <c r="Y605" s="96"/>
      <c r="Z605" s="96"/>
    </row>
    <row r="606" spans="1:26" ht="15.75" customHeight="1" x14ac:dyDescent="0.35">
      <c r="A606" s="96"/>
      <c r="B606" s="96"/>
      <c r="C606" s="96"/>
      <c r="D606" s="98"/>
      <c r="E606" s="97"/>
      <c r="F606" s="96"/>
      <c r="G606" s="96"/>
      <c r="H606" s="96"/>
      <c r="I606" s="96"/>
      <c r="J606" s="96"/>
      <c r="K606" s="96"/>
      <c r="L606" s="96"/>
      <c r="M606" s="96"/>
      <c r="N606" s="96"/>
      <c r="O606" s="96"/>
      <c r="P606" s="96"/>
      <c r="Q606" s="96"/>
      <c r="R606" s="96"/>
      <c r="S606" s="96"/>
      <c r="T606" s="96"/>
      <c r="U606" s="96"/>
      <c r="V606" s="96"/>
      <c r="W606" s="96"/>
      <c r="X606" s="96"/>
      <c r="Y606" s="96"/>
      <c r="Z606" s="96"/>
    </row>
    <row r="607" spans="1:26" ht="15.75" customHeight="1" x14ac:dyDescent="0.35">
      <c r="A607" s="96"/>
      <c r="B607" s="96"/>
      <c r="C607" s="96"/>
      <c r="D607" s="98"/>
      <c r="E607" s="97"/>
      <c r="F607" s="96"/>
      <c r="G607" s="96"/>
      <c r="H607" s="96"/>
      <c r="I607" s="96"/>
      <c r="J607" s="96"/>
      <c r="K607" s="96"/>
      <c r="L607" s="96"/>
      <c r="M607" s="96"/>
      <c r="N607" s="96"/>
      <c r="O607" s="96"/>
      <c r="P607" s="96"/>
      <c r="Q607" s="96"/>
      <c r="R607" s="96"/>
      <c r="S607" s="96"/>
      <c r="T607" s="96"/>
      <c r="U607" s="96"/>
      <c r="V607" s="96"/>
      <c r="W607" s="96"/>
      <c r="X607" s="96"/>
      <c r="Y607" s="96"/>
      <c r="Z607" s="96"/>
    </row>
    <row r="608" spans="1:26" ht="15.75" customHeight="1" x14ac:dyDescent="0.35">
      <c r="A608" s="96"/>
      <c r="B608" s="96"/>
      <c r="C608" s="96"/>
      <c r="D608" s="98"/>
      <c r="E608" s="97"/>
      <c r="F608" s="96"/>
      <c r="G608" s="96"/>
      <c r="H608" s="96"/>
      <c r="I608" s="96"/>
      <c r="J608" s="96"/>
      <c r="K608" s="96"/>
      <c r="L608" s="96"/>
      <c r="M608" s="96"/>
      <c r="N608" s="96"/>
      <c r="O608" s="96"/>
      <c r="P608" s="96"/>
      <c r="Q608" s="96"/>
      <c r="R608" s="96"/>
      <c r="S608" s="96"/>
      <c r="T608" s="96"/>
      <c r="U608" s="96"/>
      <c r="V608" s="96"/>
      <c r="W608" s="96"/>
      <c r="X608" s="96"/>
      <c r="Y608" s="96"/>
      <c r="Z608" s="96"/>
    </row>
    <row r="609" spans="1:26" ht="15.75" customHeight="1" x14ac:dyDescent="0.35">
      <c r="A609" s="96"/>
      <c r="B609" s="96"/>
      <c r="C609" s="96"/>
      <c r="D609" s="98"/>
      <c r="E609" s="97"/>
      <c r="F609" s="96"/>
      <c r="G609" s="96"/>
      <c r="H609" s="96"/>
      <c r="I609" s="96"/>
      <c r="J609" s="96"/>
      <c r="K609" s="96"/>
      <c r="L609" s="96"/>
      <c r="M609" s="96"/>
      <c r="N609" s="96"/>
      <c r="O609" s="96"/>
      <c r="P609" s="96"/>
      <c r="Q609" s="96"/>
      <c r="R609" s="96"/>
      <c r="S609" s="96"/>
      <c r="T609" s="96"/>
      <c r="U609" s="96"/>
      <c r="V609" s="96"/>
      <c r="W609" s="96"/>
      <c r="X609" s="96"/>
      <c r="Y609" s="96"/>
      <c r="Z609" s="96"/>
    </row>
    <row r="610" spans="1:26" ht="15.75" customHeight="1" x14ac:dyDescent="0.35">
      <c r="A610" s="96"/>
      <c r="B610" s="96"/>
      <c r="C610" s="96"/>
      <c r="D610" s="98"/>
      <c r="E610" s="97"/>
      <c r="F610" s="96"/>
      <c r="G610" s="96"/>
      <c r="H610" s="96"/>
      <c r="I610" s="96"/>
      <c r="J610" s="96"/>
      <c r="K610" s="96"/>
      <c r="L610" s="96"/>
      <c r="M610" s="96"/>
      <c r="N610" s="96"/>
      <c r="O610" s="96"/>
      <c r="P610" s="96"/>
      <c r="Q610" s="96"/>
      <c r="R610" s="96"/>
      <c r="S610" s="96"/>
      <c r="T610" s="96"/>
      <c r="U610" s="96"/>
      <c r="V610" s="96"/>
      <c r="W610" s="96"/>
      <c r="X610" s="96"/>
      <c r="Y610" s="96"/>
      <c r="Z610" s="96"/>
    </row>
    <row r="611" spans="1:26" ht="15.75" customHeight="1" x14ac:dyDescent="0.35">
      <c r="A611" s="96"/>
      <c r="B611" s="96"/>
      <c r="C611" s="96"/>
      <c r="D611" s="98"/>
      <c r="E611" s="97"/>
      <c r="F611" s="96"/>
      <c r="G611" s="96"/>
      <c r="H611" s="96"/>
      <c r="I611" s="96"/>
      <c r="J611" s="96"/>
      <c r="K611" s="96"/>
      <c r="L611" s="96"/>
      <c r="M611" s="96"/>
      <c r="N611" s="96"/>
      <c r="O611" s="96"/>
      <c r="P611" s="96"/>
      <c r="Q611" s="96"/>
      <c r="R611" s="96"/>
      <c r="S611" s="96"/>
      <c r="T611" s="96"/>
      <c r="U611" s="96"/>
      <c r="V611" s="96"/>
      <c r="W611" s="96"/>
      <c r="X611" s="96"/>
      <c r="Y611" s="96"/>
      <c r="Z611" s="96"/>
    </row>
    <row r="612" spans="1:26" ht="15.75" customHeight="1" x14ac:dyDescent="0.35">
      <c r="A612" s="96"/>
      <c r="B612" s="96"/>
      <c r="C612" s="96"/>
      <c r="D612" s="98"/>
      <c r="E612" s="97"/>
      <c r="F612" s="96"/>
      <c r="G612" s="96"/>
      <c r="H612" s="96"/>
      <c r="I612" s="96"/>
      <c r="J612" s="96"/>
      <c r="K612" s="96"/>
      <c r="L612" s="96"/>
      <c r="M612" s="96"/>
      <c r="N612" s="96"/>
      <c r="O612" s="96"/>
      <c r="P612" s="96"/>
      <c r="Q612" s="96"/>
      <c r="R612" s="96"/>
      <c r="S612" s="96"/>
      <c r="T612" s="96"/>
      <c r="U612" s="96"/>
      <c r="V612" s="96"/>
      <c r="W612" s="96"/>
      <c r="X612" s="96"/>
      <c r="Y612" s="96"/>
      <c r="Z612" s="96"/>
    </row>
    <row r="613" spans="1:26" ht="15.75" customHeight="1" x14ac:dyDescent="0.35">
      <c r="A613" s="96"/>
      <c r="B613" s="96"/>
      <c r="C613" s="96"/>
      <c r="D613" s="98"/>
      <c r="E613" s="97"/>
      <c r="F613" s="96"/>
      <c r="G613" s="96"/>
      <c r="H613" s="96"/>
      <c r="I613" s="96"/>
      <c r="J613" s="96"/>
      <c r="K613" s="96"/>
      <c r="L613" s="96"/>
      <c r="M613" s="96"/>
      <c r="N613" s="96"/>
      <c r="O613" s="96"/>
      <c r="P613" s="96"/>
      <c r="Q613" s="96"/>
      <c r="R613" s="96"/>
      <c r="S613" s="96"/>
      <c r="T613" s="96"/>
      <c r="U613" s="96"/>
      <c r="V613" s="96"/>
      <c r="W613" s="96"/>
      <c r="X613" s="96"/>
      <c r="Y613" s="96"/>
      <c r="Z613" s="96"/>
    </row>
    <row r="614" spans="1:26" ht="15.75" customHeight="1" x14ac:dyDescent="0.35">
      <c r="A614" s="96"/>
      <c r="B614" s="96"/>
      <c r="C614" s="96"/>
      <c r="D614" s="98"/>
      <c r="E614" s="97"/>
      <c r="F614" s="96"/>
      <c r="G614" s="96"/>
      <c r="H614" s="96"/>
      <c r="I614" s="96"/>
      <c r="J614" s="96"/>
      <c r="K614" s="96"/>
      <c r="L614" s="96"/>
      <c r="M614" s="96"/>
      <c r="N614" s="96"/>
      <c r="O614" s="96"/>
      <c r="P614" s="96"/>
      <c r="Q614" s="96"/>
      <c r="R614" s="96"/>
      <c r="S614" s="96"/>
      <c r="T614" s="96"/>
      <c r="U614" s="96"/>
      <c r="V614" s="96"/>
      <c r="W614" s="96"/>
      <c r="X614" s="96"/>
      <c r="Y614" s="96"/>
      <c r="Z614" s="96"/>
    </row>
    <row r="615" spans="1:26" ht="15.75" customHeight="1" x14ac:dyDescent="0.35">
      <c r="A615" s="96"/>
      <c r="B615" s="96"/>
      <c r="C615" s="96"/>
      <c r="D615" s="98"/>
      <c r="E615" s="97"/>
      <c r="F615" s="96"/>
      <c r="G615" s="96"/>
      <c r="H615" s="96"/>
      <c r="I615" s="96"/>
      <c r="J615" s="96"/>
      <c r="K615" s="96"/>
      <c r="L615" s="96"/>
      <c r="M615" s="96"/>
      <c r="N615" s="96"/>
      <c r="O615" s="96"/>
      <c r="P615" s="96"/>
      <c r="Q615" s="96"/>
      <c r="R615" s="96"/>
      <c r="S615" s="96"/>
      <c r="T615" s="96"/>
      <c r="U615" s="96"/>
      <c r="V615" s="96"/>
      <c r="W615" s="96"/>
      <c r="X615" s="96"/>
      <c r="Y615" s="96"/>
      <c r="Z615" s="96"/>
    </row>
    <row r="616" spans="1:26" ht="15.75" customHeight="1" x14ac:dyDescent="0.35">
      <c r="A616" s="96"/>
      <c r="B616" s="96"/>
      <c r="C616" s="96"/>
      <c r="D616" s="98"/>
      <c r="E616" s="97"/>
      <c r="F616" s="96"/>
      <c r="G616" s="96"/>
      <c r="H616" s="96"/>
      <c r="I616" s="96"/>
      <c r="J616" s="96"/>
      <c r="K616" s="96"/>
      <c r="L616" s="96"/>
      <c r="M616" s="96"/>
      <c r="N616" s="96"/>
      <c r="O616" s="96"/>
      <c r="P616" s="96"/>
      <c r="Q616" s="96"/>
      <c r="R616" s="96"/>
      <c r="S616" s="96"/>
      <c r="T616" s="96"/>
      <c r="U616" s="96"/>
      <c r="V616" s="96"/>
      <c r="W616" s="96"/>
      <c r="X616" s="96"/>
      <c r="Y616" s="96"/>
      <c r="Z616" s="96"/>
    </row>
    <row r="617" spans="1:26" ht="15.75" customHeight="1" x14ac:dyDescent="0.35">
      <c r="A617" s="96"/>
      <c r="B617" s="96"/>
      <c r="C617" s="96"/>
      <c r="D617" s="98"/>
      <c r="E617" s="97"/>
      <c r="F617" s="96"/>
      <c r="G617" s="96"/>
      <c r="H617" s="96"/>
      <c r="I617" s="96"/>
      <c r="J617" s="96"/>
      <c r="K617" s="96"/>
      <c r="L617" s="96"/>
      <c r="M617" s="96"/>
      <c r="N617" s="96"/>
      <c r="O617" s="96"/>
      <c r="P617" s="96"/>
      <c r="Q617" s="96"/>
      <c r="R617" s="96"/>
      <c r="S617" s="96"/>
      <c r="T617" s="96"/>
      <c r="U617" s="96"/>
      <c r="V617" s="96"/>
      <c r="W617" s="96"/>
      <c r="X617" s="96"/>
      <c r="Y617" s="96"/>
      <c r="Z617" s="96"/>
    </row>
    <row r="618" spans="1:26" ht="15.75" customHeight="1" x14ac:dyDescent="0.35">
      <c r="A618" s="96"/>
      <c r="B618" s="96"/>
      <c r="C618" s="96"/>
      <c r="D618" s="98"/>
      <c r="E618" s="97"/>
      <c r="F618" s="96"/>
      <c r="G618" s="96"/>
      <c r="H618" s="96"/>
      <c r="I618" s="96"/>
      <c r="J618" s="96"/>
      <c r="K618" s="96"/>
      <c r="L618" s="96"/>
      <c r="M618" s="96"/>
      <c r="N618" s="96"/>
      <c r="O618" s="96"/>
      <c r="P618" s="96"/>
      <c r="Q618" s="96"/>
      <c r="R618" s="96"/>
      <c r="S618" s="96"/>
      <c r="T618" s="96"/>
      <c r="U618" s="96"/>
      <c r="V618" s="96"/>
      <c r="W618" s="96"/>
      <c r="X618" s="96"/>
      <c r="Y618" s="96"/>
      <c r="Z618" s="96"/>
    </row>
    <row r="619" spans="1:26" ht="15.75" customHeight="1" x14ac:dyDescent="0.35">
      <c r="A619" s="96"/>
      <c r="B619" s="96"/>
      <c r="C619" s="96"/>
      <c r="D619" s="98"/>
      <c r="E619" s="97"/>
      <c r="F619" s="96"/>
      <c r="G619" s="96"/>
      <c r="H619" s="96"/>
      <c r="I619" s="96"/>
      <c r="J619" s="96"/>
      <c r="K619" s="96"/>
      <c r="L619" s="96"/>
      <c r="M619" s="96"/>
      <c r="N619" s="96"/>
      <c r="O619" s="96"/>
      <c r="P619" s="96"/>
      <c r="Q619" s="96"/>
      <c r="R619" s="96"/>
      <c r="S619" s="96"/>
      <c r="T619" s="96"/>
      <c r="U619" s="96"/>
      <c r="V619" s="96"/>
      <c r="W619" s="96"/>
      <c r="X619" s="96"/>
      <c r="Y619" s="96"/>
      <c r="Z619" s="96"/>
    </row>
    <row r="620" spans="1:26" ht="15.75" customHeight="1" x14ac:dyDescent="0.35">
      <c r="A620" s="96"/>
      <c r="B620" s="96"/>
      <c r="C620" s="96"/>
      <c r="D620" s="98"/>
      <c r="E620" s="97"/>
      <c r="F620" s="96"/>
      <c r="G620" s="96"/>
      <c r="H620" s="96"/>
      <c r="I620" s="96"/>
      <c r="J620" s="96"/>
      <c r="K620" s="96"/>
      <c r="L620" s="96"/>
      <c r="M620" s="96"/>
      <c r="N620" s="96"/>
      <c r="O620" s="96"/>
      <c r="P620" s="96"/>
      <c r="Q620" s="96"/>
      <c r="R620" s="96"/>
      <c r="S620" s="96"/>
      <c r="T620" s="96"/>
      <c r="U620" s="96"/>
      <c r="V620" s="96"/>
      <c r="W620" s="96"/>
      <c r="X620" s="96"/>
      <c r="Y620" s="96"/>
      <c r="Z620" s="96"/>
    </row>
    <row r="621" spans="1:26" ht="15.75" customHeight="1" x14ac:dyDescent="0.35">
      <c r="A621" s="96"/>
      <c r="B621" s="96"/>
      <c r="C621" s="96"/>
      <c r="D621" s="98"/>
      <c r="E621" s="97"/>
      <c r="F621" s="96"/>
      <c r="G621" s="96"/>
      <c r="H621" s="96"/>
      <c r="I621" s="96"/>
      <c r="J621" s="96"/>
      <c r="K621" s="96"/>
      <c r="L621" s="96"/>
      <c r="M621" s="96"/>
      <c r="N621" s="96"/>
      <c r="O621" s="96"/>
      <c r="P621" s="96"/>
      <c r="Q621" s="96"/>
      <c r="R621" s="96"/>
      <c r="S621" s="96"/>
      <c r="T621" s="96"/>
      <c r="U621" s="96"/>
      <c r="V621" s="96"/>
      <c r="W621" s="96"/>
      <c r="X621" s="96"/>
      <c r="Y621" s="96"/>
      <c r="Z621" s="96"/>
    </row>
    <row r="622" spans="1:26" ht="15.75" customHeight="1" x14ac:dyDescent="0.35">
      <c r="A622" s="96"/>
      <c r="B622" s="96"/>
      <c r="C622" s="96"/>
      <c r="D622" s="98"/>
      <c r="E622" s="97"/>
      <c r="F622" s="96"/>
      <c r="G622" s="96"/>
      <c r="H622" s="96"/>
      <c r="I622" s="96"/>
      <c r="J622" s="96"/>
      <c r="K622" s="96"/>
      <c r="L622" s="96"/>
      <c r="M622" s="96"/>
      <c r="N622" s="96"/>
      <c r="O622" s="96"/>
      <c r="P622" s="96"/>
      <c r="Q622" s="96"/>
      <c r="R622" s="96"/>
      <c r="S622" s="96"/>
      <c r="T622" s="96"/>
      <c r="U622" s="96"/>
      <c r="V622" s="96"/>
      <c r="W622" s="96"/>
      <c r="X622" s="96"/>
      <c r="Y622" s="96"/>
      <c r="Z622" s="96"/>
    </row>
    <row r="623" spans="1:26" ht="15.75" customHeight="1" x14ac:dyDescent="0.35">
      <c r="A623" s="96"/>
      <c r="B623" s="96"/>
      <c r="C623" s="96"/>
      <c r="D623" s="98"/>
      <c r="E623" s="97"/>
      <c r="F623" s="96"/>
      <c r="G623" s="96"/>
      <c r="H623" s="96"/>
      <c r="I623" s="96"/>
      <c r="J623" s="96"/>
      <c r="K623" s="96"/>
      <c r="L623" s="96"/>
      <c r="M623" s="96"/>
      <c r="N623" s="96"/>
      <c r="O623" s="96"/>
      <c r="P623" s="96"/>
      <c r="Q623" s="96"/>
      <c r="R623" s="96"/>
      <c r="S623" s="96"/>
      <c r="T623" s="96"/>
      <c r="U623" s="96"/>
      <c r="V623" s="96"/>
      <c r="W623" s="96"/>
      <c r="X623" s="96"/>
      <c r="Y623" s="96"/>
      <c r="Z623" s="96"/>
    </row>
    <row r="624" spans="1:26" ht="15.75" customHeight="1" x14ac:dyDescent="0.35">
      <c r="A624" s="96"/>
      <c r="B624" s="96"/>
      <c r="C624" s="96"/>
      <c r="D624" s="98"/>
      <c r="E624" s="97"/>
      <c r="F624" s="96"/>
      <c r="G624" s="96"/>
      <c r="H624" s="96"/>
      <c r="I624" s="96"/>
      <c r="J624" s="96"/>
      <c r="K624" s="96"/>
      <c r="L624" s="96"/>
      <c r="M624" s="96"/>
      <c r="N624" s="96"/>
      <c r="O624" s="96"/>
      <c r="P624" s="96"/>
      <c r="Q624" s="96"/>
      <c r="R624" s="96"/>
      <c r="S624" s="96"/>
      <c r="T624" s="96"/>
      <c r="U624" s="96"/>
      <c r="V624" s="96"/>
      <c r="W624" s="96"/>
      <c r="X624" s="96"/>
      <c r="Y624" s="96"/>
      <c r="Z624" s="96"/>
    </row>
    <row r="625" spans="1:26" ht="15.75" customHeight="1" x14ac:dyDescent="0.35">
      <c r="A625" s="96"/>
      <c r="B625" s="96"/>
      <c r="C625" s="96"/>
      <c r="D625" s="98"/>
      <c r="E625" s="97"/>
      <c r="F625" s="96"/>
      <c r="G625" s="96"/>
      <c r="H625" s="96"/>
      <c r="I625" s="96"/>
      <c r="J625" s="96"/>
      <c r="K625" s="96"/>
      <c r="L625" s="96"/>
      <c r="M625" s="96"/>
      <c r="N625" s="96"/>
      <c r="O625" s="96"/>
      <c r="P625" s="96"/>
      <c r="Q625" s="96"/>
      <c r="R625" s="96"/>
      <c r="S625" s="96"/>
      <c r="T625" s="96"/>
      <c r="U625" s="96"/>
      <c r="V625" s="96"/>
      <c r="W625" s="96"/>
      <c r="X625" s="96"/>
      <c r="Y625" s="96"/>
      <c r="Z625" s="96"/>
    </row>
    <row r="626" spans="1:26" ht="15.75" customHeight="1" x14ac:dyDescent="0.35">
      <c r="A626" s="96"/>
      <c r="B626" s="96"/>
      <c r="C626" s="96"/>
      <c r="D626" s="98"/>
      <c r="E626" s="97"/>
      <c r="F626" s="96"/>
      <c r="G626" s="96"/>
      <c r="H626" s="96"/>
      <c r="I626" s="96"/>
      <c r="J626" s="96"/>
      <c r="K626" s="96"/>
      <c r="L626" s="96"/>
      <c r="M626" s="96"/>
      <c r="N626" s="96"/>
      <c r="O626" s="96"/>
      <c r="P626" s="96"/>
      <c r="Q626" s="96"/>
      <c r="R626" s="96"/>
      <c r="S626" s="96"/>
      <c r="T626" s="96"/>
      <c r="U626" s="96"/>
      <c r="V626" s="96"/>
      <c r="W626" s="96"/>
      <c r="X626" s="96"/>
      <c r="Y626" s="96"/>
      <c r="Z626" s="96"/>
    </row>
    <row r="627" spans="1:26" ht="15.75" customHeight="1" x14ac:dyDescent="0.35">
      <c r="A627" s="96"/>
      <c r="B627" s="96"/>
      <c r="C627" s="96"/>
      <c r="D627" s="98"/>
      <c r="E627" s="97"/>
      <c r="F627" s="96"/>
      <c r="G627" s="96"/>
      <c r="H627" s="96"/>
      <c r="I627" s="96"/>
      <c r="J627" s="96"/>
      <c r="K627" s="96"/>
      <c r="L627" s="96"/>
      <c r="M627" s="96"/>
      <c r="N627" s="96"/>
      <c r="O627" s="96"/>
      <c r="P627" s="96"/>
      <c r="Q627" s="96"/>
      <c r="R627" s="96"/>
      <c r="S627" s="96"/>
      <c r="T627" s="96"/>
      <c r="U627" s="96"/>
      <c r="V627" s="96"/>
      <c r="W627" s="96"/>
      <c r="X627" s="96"/>
      <c r="Y627" s="96"/>
      <c r="Z627" s="96"/>
    </row>
    <row r="628" spans="1:26" ht="15.75" customHeight="1" x14ac:dyDescent="0.35">
      <c r="A628" s="96"/>
      <c r="B628" s="96"/>
      <c r="C628" s="96"/>
      <c r="D628" s="98"/>
      <c r="E628" s="97"/>
      <c r="F628" s="96"/>
      <c r="G628" s="96"/>
      <c r="H628" s="96"/>
      <c r="I628" s="96"/>
      <c r="J628" s="96"/>
      <c r="K628" s="96"/>
      <c r="L628" s="96"/>
      <c r="M628" s="96"/>
      <c r="N628" s="96"/>
      <c r="O628" s="96"/>
      <c r="P628" s="96"/>
      <c r="Q628" s="96"/>
      <c r="R628" s="96"/>
      <c r="S628" s="96"/>
      <c r="T628" s="96"/>
      <c r="U628" s="96"/>
      <c r="V628" s="96"/>
      <c r="W628" s="96"/>
      <c r="X628" s="96"/>
      <c r="Y628" s="96"/>
      <c r="Z628" s="96"/>
    </row>
    <row r="629" spans="1:26" ht="15.75" customHeight="1" x14ac:dyDescent="0.35">
      <c r="A629" s="96"/>
      <c r="B629" s="96"/>
      <c r="C629" s="96"/>
      <c r="D629" s="98"/>
      <c r="E629" s="97"/>
      <c r="F629" s="96"/>
      <c r="G629" s="96"/>
      <c r="H629" s="96"/>
      <c r="I629" s="96"/>
      <c r="J629" s="96"/>
      <c r="K629" s="96"/>
      <c r="L629" s="96"/>
      <c r="M629" s="96"/>
      <c r="N629" s="96"/>
      <c r="O629" s="96"/>
      <c r="P629" s="96"/>
      <c r="Q629" s="96"/>
      <c r="R629" s="96"/>
      <c r="S629" s="96"/>
      <c r="T629" s="96"/>
      <c r="U629" s="96"/>
      <c r="V629" s="96"/>
      <c r="W629" s="96"/>
      <c r="X629" s="96"/>
      <c r="Y629" s="96"/>
      <c r="Z629" s="96"/>
    </row>
    <row r="630" spans="1:26" ht="15.75" customHeight="1" x14ac:dyDescent="0.35">
      <c r="A630" s="96"/>
      <c r="B630" s="96"/>
      <c r="C630" s="96"/>
      <c r="D630" s="98"/>
      <c r="E630" s="97"/>
      <c r="F630" s="96"/>
      <c r="G630" s="96"/>
      <c r="H630" s="96"/>
      <c r="I630" s="96"/>
      <c r="J630" s="96"/>
      <c r="K630" s="96"/>
      <c r="L630" s="96"/>
      <c r="M630" s="96"/>
      <c r="N630" s="96"/>
      <c r="O630" s="96"/>
      <c r="P630" s="96"/>
      <c r="Q630" s="96"/>
      <c r="R630" s="96"/>
      <c r="S630" s="96"/>
      <c r="T630" s="96"/>
      <c r="U630" s="96"/>
      <c r="V630" s="96"/>
      <c r="W630" s="96"/>
      <c r="X630" s="96"/>
      <c r="Y630" s="96"/>
      <c r="Z630" s="96"/>
    </row>
    <row r="631" spans="1:26" ht="15.75" customHeight="1" x14ac:dyDescent="0.35">
      <c r="A631" s="96"/>
      <c r="B631" s="96"/>
      <c r="C631" s="96"/>
      <c r="D631" s="98"/>
      <c r="E631" s="97"/>
      <c r="F631" s="96"/>
      <c r="G631" s="96"/>
      <c r="H631" s="96"/>
      <c r="I631" s="96"/>
      <c r="J631" s="96"/>
      <c r="K631" s="96"/>
      <c r="L631" s="96"/>
      <c r="M631" s="96"/>
      <c r="N631" s="96"/>
      <c r="O631" s="96"/>
      <c r="P631" s="96"/>
      <c r="Q631" s="96"/>
      <c r="R631" s="96"/>
      <c r="S631" s="96"/>
      <c r="T631" s="96"/>
      <c r="U631" s="96"/>
      <c r="V631" s="96"/>
      <c r="W631" s="96"/>
      <c r="X631" s="96"/>
      <c r="Y631" s="96"/>
      <c r="Z631" s="96"/>
    </row>
    <row r="632" spans="1:26" ht="15.75" customHeight="1" x14ac:dyDescent="0.35">
      <c r="A632" s="96"/>
      <c r="B632" s="96"/>
      <c r="C632" s="96"/>
      <c r="D632" s="98"/>
      <c r="E632" s="97"/>
      <c r="F632" s="96"/>
      <c r="G632" s="96"/>
      <c r="H632" s="96"/>
      <c r="I632" s="96"/>
      <c r="J632" s="96"/>
      <c r="K632" s="96"/>
      <c r="L632" s="96"/>
      <c r="M632" s="96"/>
      <c r="N632" s="96"/>
      <c r="O632" s="96"/>
      <c r="P632" s="96"/>
      <c r="Q632" s="96"/>
      <c r="R632" s="96"/>
      <c r="S632" s="96"/>
      <c r="T632" s="96"/>
      <c r="U632" s="96"/>
      <c r="V632" s="96"/>
      <c r="W632" s="96"/>
      <c r="X632" s="96"/>
      <c r="Y632" s="96"/>
      <c r="Z632" s="96"/>
    </row>
    <row r="633" spans="1:26" ht="15.75" customHeight="1" x14ac:dyDescent="0.35">
      <c r="A633" s="96"/>
      <c r="B633" s="96"/>
      <c r="C633" s="96"/>
      <c r="D633" s="98"/>
      <c r="E633" s="97"/>
      <c r="F633" s="96"/>
      <c r="G633" s="96"/>
      <c r="H633" s="96"/>
      <c r="I633" s="96"/>
      <c r="J633" s="96"/>
      <c r="K633" s="96"/>
      <c r="L633" s="96"/>
      <c r="M633" s="96"/>
      <c r="N633" s="96"/>
      <c r="O633" s="96"/>
      <c r="P633" s="96"/>
      <c r="Q633" s="96"/>
      <c r="R633" s="96"/>
      <c r="S633" s="96"/>
      <c r="T633" s="96"/>
      <c r="U633" s="96"/>
      <c r="V633" s="96"/>
      <c r="W633" s="96"/>
      <c r="X633" s="96"/>
      <c r="Y633" s="96"/>
      <c r="Z633" s="96"/>
    </row>
    <row r="634" spans="1:26" ht="15.75" customHeight="1" x14ac:dyDescent="0.35">
      <c r="A634" s="96"/>
      <c r="B634" s="96"/>
      <c r="C634" s="96"/>
      <c r="D634" s="98"/>
      <c r="E634" s="97"/>
      <c r="F634" s="96"/>
      <c r="G634" s="96"/>
      <c r="H634" s="96"/>
      <c r="I634" s="96"/>
      <c r="J634" s="96"/>
      <c r="K634" s="96"/>
      <c r="L634" s="96"/>
      <c r="M634" s="96"/>
      <c r="N634" s="96"/>
      <c r="O634" s="96"/>
      <c r="P634" s="96"/>
      <c r="Q634" s="96"/>
      <c r="R634" s="96"/>
      <c r="S634" s="96"/>
      <c r="T634" s="96"/>
      <c r="U634" s="96"/>
      <c r="V634" s="96"/>
      <c r="W634" s="96"/>
      <c r="X634" s="96"/>
      <c r="Y634" s="96"/>
      <c r="Z634" s="96"/>
    </row>
    <row r="635" spans="1:26" ht="15.75" customHeight="1" x14ac:dyDescent="0.35">
      <c r="A635" s="96"/>
      <c r="B635" s="96"/>
      <c r="C635" s="96"/>
      <c r="D635" s="98"/>
      <c r="E635" s="97"/>
      <c r="F635" s="96"/>
      <c r="G635" s="96"/>
      <c r="H635" s="96"/>
      <c r="I635" s="96"/>
      <c r="J635" s="96"/>
      <c r="K635" s="96"/>
      <c r="L635" s="96"/>
      <c r="M635" s="96"/>
      <c r="N635" s="96"/>
      <c r="O635" s="96"/>
      <c r="P635" s="96"/>
      <c r="Q635" s="96"/>
      <c r="R635" s="96"/>
      <c r="S635" s="96"/>
      <c r="T635" s="96"/>
      <c r="U635" s="96"/>
      <c r="V635" s="96"/>
      <c r="W635" s="96"/>
      <c r="X635" s="96"/>
      <c r="Y635" s="96"/>
      <c r="Z635" s="96"/>
    </row>
    <row r="636" spans="1:26" ht="15.75" customHeight="1" x14ac:dyDescent="0.35">
      <c r="A636" s="96"/>
      <c r="B636" s="96"/>
      <c r="C636" s="96"/>
      <c r="D636" s="98"/>
      <c r="E636" s="97"/>
      <c r="F636" s="96"/>
      <c r="G636" s="96"/>
      <c r="H636" s="96"/>
      <c r="I636" s="96"/>
      <c r="J636" s="96"/>
      <c r="K636" s="96"/>
      <c r="L636" s="96"/>
      <c r="M636" s="96"/>
      <c r="N636" s="96"/>
      <c r="O636" s="96"/>
      <c r="P636" s="96"/>
      <c r="Q636" s="96"/>
      <c r="R636" s="96"/>
      <c r="S636" s="96"/>
      <c r="T636" s="96"/>
      <c r="U636" s="96"/>
      <c r="V636" s="96"/>
      <c r="W636" s="96"/>
      <c r="X636" s="96"/>
      <c r="Y636" s="96"/>
      <c r="Z636" s="96"/>
    </row>
    <row r="637" spans="1:26" ht="15.75" customHeight="1" x14ac:dyDescent="0.35">
      <c r="A637" s="96"/>
      <c r="B637" s="96"/>
      <c r="C637" s="96"/>
      <c r="D637" s="98"/>
      <c r="E637" s="97"/>
      <c r="F637" s="96"/>
      <c r="G637" s="96"/>
      <c r="H637" s="96"/>
      <c r="I637" s="96"/>
      <c r="J637" s="96"/>
      <c r="K637" s="96"/>
      <c r="L637" s="96"/>
      <c r="M637" s="96"/>
      <c r="N637" s="96"/>
      <c r="O637" s="96"/>
      <c r="P637" s="96"/>
      <c r="Q637" s="96"/>
      <c r="R637" s="96"/>
      <c r="S637" s="96"/>
      <c r="T637" s="96"/>
      <c r="U637" s="96"/>
      <c r="V637" s="96"/>
      <c r="W637" s="96"/>
      <c r="X637" s="96"/>
      <c r="Y637" s="96"/>
      <c r="Z637" s="96"/>
    </row>
    <row r="638" spans="1:26" ht="15.75" customHeight="1" x14ac:dyDescent="0.35">
      <c r="A638" s="96"/>
      <c r="B638" s="96"/>
      <c r="C638" s="96"/>
      <c r="D638" s="98"/>
      <c r="E638" s="97"/>
      <c r="F638" s="96"/>
      <c r="G638" s="96"/>
      <c r="H638" s="96"/>
      <c r="I638" s="96"/>
      <c r="J638" s="96"/>
      <c r="K638" s="96"/>
      <c r="L638" s="96"/>
      <c r="M638" s="96"/>
      <c r="N638" s="96"/>
      <c r="O638" s="96"/>
      <c r="P638" s="96"/>
      <c r="Q638" s="96"/>
      <c r="R638" s="96"/>
      <c r="S638" s="96"/>
      <c r="T638" s="96"/>
      <c r="U638" s="96"/>
      <c r="V638" s="96"/>
      <c r="W638" s="96"/>
      <c r="X638" s="96"/>
      <c r="Y638" s="96"/>
      <c r="Z638" s="96"/>
    </row>
    <row r="639" spans="1:26" ht="15.75" customHeight="1" x14ac:dyDescent="0.35">
      <c r="A639" s="96"/>
      <c r="B639" s="96"/>
      <c r="C639" s="96"/>
      <c r="D639" s="98"/>
      <c r="E639" s="97"/>
      <c r="F639" s="96"/>
      <c r="G639" s="96"/>
      <c r="H639" s="96"/>
      <c r="I639" s="96"/>
      <c r="J639" s="96"/>
      <c r="K639" s="96"/>
      <c r="L639" s="96"/>
      <c r="M639" s="96"/>
      <c r="N639" s="96"/>
      <c r="O639" s="96"/>
      <c r="P639" s="96"/>
      <c r="Q639" s="96"/>
      <c r="R639" s="96"/>
      <c r="S639" s="96"/>
      <c r="T639" s="96"/>
      <c r="U639" s="96"/>
      <c r="V639" s="96"/>
      <c r="W639" s="96"/>
      <c r="X639" s="96"/>
      <c r="Y639" s="96"/>
      <c r="Z639" s="96"/>
    </row>
    <row r="640" spans="1:26" ht="15.75" customHeight="1" x14ac:dyDescent="0.35">
      <c r="A640" s="96"/>
      <c r="B640" s="96"/>
      <c r="C640" s="96"/>
      <c r="D640" s="98"/>
      <c r="E640" s="97"/>
      <c r="F640" s="96"/>
      <c r="G640" s="96"/>
      <c r="H640" s="96"/>
      <c r="I640" s="96"/>
      <c r="J640" s="96"/>
      <c r="K640" s="96"/>
      <c r="L640" s="96"/>
      <c r="M640" s="96"/>
      <c r="N640" s="96"/>
      <c r="O640" s="96"/>
      <c r="P640" s="96"/>
      <c r="Q640" s="96"/>
      <c r="R640" s="96"/>
      <c r="S640" s="96"/>
      <c r="T640" s="96"/>
      <c r="U640" s="96"/>
      <c r="V640" s="96"/>
      <c r="W640" s="96"/>
      <c r="X640" s="96"/>
      <c r="Y640" s="96"/>
      <c r="Z640" s="96"/>
    </row>
    <row r="641" spans="1:26" ht="15.75" customHeight="1" x14ac:dyDescent="0.35">
      <c r="A641" s="96"/>
      <c r="B641" s="96"/>
      <c r="C641" s="96"/>
      <c r="D641" s="98"/>
      <c r="E641" s="97"/>
      <c r="F641" s="96"/>
      <c r="G641" s="96"/>
      <c r="H641" s="96"/>
      <c r="I641" s="96"/>
      <c r="J641" s="96"/>
      <c r="K641" s="96"/>
      <c r="L641" s="96"/>
      <c r="M641" s="96"/>
      <c r="N641" s="96"/>
      <c r="O641" s="96"/>
      <c r="P641" s="96"/>
      <c r="Q641" s="96"/>
      <c r="R641" s="96"/>
      <c r="S641" s="96"/>
      <c r="T641" s="96"/>
      <c r="U641" s="96"/>
      <c r="V641" s="96"/>
      <c r="W641" s="96"/>
      <c r="X641" s="96"/>
      <c r="Y641" s="96"/>
      <c r="Z641" s="96"/>
    </row>
    <row r="642" spans="1:26" ht="15.75" customHeight="1" x14ac:dyDescent="0.35">
      <c r="A642" s="96"/>
      <c r="B642" s="96"/>
      <c r="C642" s="96"/>
      <c r="D642" s="98"/>
      <c r="E642" s="97"/>
      <c r="F642" s="96"/>
      <c r="G642" s="96"/>
      <c r="H642" s="96"/>
      <c r="I642" s="96"/>
      <c r="J642" s="96"/>
      <c r="K642" s="96"/>
      <c r="L642" s="96"/>
      <c r="M642" s="96"/>
      <c r="N642" s="96"/>
      <c r="O642" s="96"/>
      <c r="P642" s="96"/>
      <c r="Q642" s="96"/>
      <c r="R642" s="96"/>
      <c r="S642" s="96"/>
      <c r="T642" s="96"/>
      <c r="U642" s="96"/>
      <c r="V642" s="96"/>
      <c r="W642" s="96"/>
      <c r="X642" s="96"/>
      <c r="Y642" s="96"/>
      <c r="Z642" s="96"/>
    </row>
    <row r="643" spans="1:26" ht="15.75" customHeight="1" x14ac:dyDescent="0.35">
      <c r="A643" s="96"/>
      <c r="B643" s="96"/>
      <c r="C643" s="96"/>
      <c r="D643" s="98"/>
      <c r="E643" s="97"/>
      <c r="F643" s="96"/>
      <c r="G643" s="96"/>
      <c r="H643" s="96"/>
      <c r="I643" s="96"/>
      <c r="J643" s="96"/>
      <c r="K643" s="96"/>
      <c r="L643" s="96"/>
      <c r="M643" s="96"/>
      <c r="N643" s="96"/>
      <c r="O643" s="96"/>
      <c r="P643" s="96"/>
      <c r="Q643" s="96"/>
      <c r="R643" s="96"/>
      <c r="S643" s="96"/>
      <c r="T643" s="96"/>
      <c r="U643" s="96"/>
      <c r="V643" s="96"/>
      <c r="W643" s="96"/>
      <c r="X643" s="96"/>
      <c r="Y643" s="96"/>
      <c r="Z643" s="96"/>
    </row>
    <row r="644" spans="1:26" ht="15.75" customHeight="1" x14ac:dyDescent="0.35">
      <c r="A644" s="96"/>
      <c r="B644" s="96"/>
      <c r="C644" s="96"/>
      <c r="D644" s="98"/>
      <c r="E644" s="97"/>
      <c r="F644" s="96"/>
      <c r="G644" s="96"/>
      <c r="H644" s="96"/>
      <c r="I644" s="96"/>
      <c r="J644" s="96"/>
      <c r="K644" s="96"/>
      <c r="L644" s="96"/>
      <c r="M644" s="96"/>
      <c r="N644" s="96"/>
      <c r="O644" s="96"/>
      <c r="P644" s="96"/>
      <c r="Q644" s="96"/>
      <c r="R644" s="96"/>
      <c r="S644" s="96"/>
      <c r="T644" s="96"/>
      <c r="U644" s="96"/>
      <c r="V644" s="96"/>
      <c r="W644" s="96"/>
      <c r="X644" s="96"/>
      <c r="Y644" s="96"/>
      <c r="Z644" s="96"/>
    </row>
    <row r="645" spans="1:26" ht="15.75" customHeight="1" x14ac:dyDescent="0.35">
      <c r="A645" s="96"/>
      <c r="B645" s="96"/>
      <c r="C645" s="96"/>
      <c r="D645" s="98"/>
      <c r="E645" s="97"/>
      <c r="F645" s="96"/>
      <c r="G645" s="96"/>
      <c r="H645" s="96"/>
      <c r="I645" s="96"/>
      <c r="J645" s="96"/>
      <c r="K645" s="96"/>
      <c r="L645" s="96"/>
      <c r="M645" s="96"/>
      <c r="N645" s="96"/>
      <c r="O645" s="96"/>
      <c r="P645" s="96"/>
      <c r="Q645" s="96"/>
      <c r="R645" s="96"/>
      <c r="S645" s="96"/>
      <c r="T645" s="96"/>
      <c r="U645" s="96"/>
      <c r="V645" s="96"/>
      <c r="W645" s="96"/>
      <c r="X645" s="96"/>
      <c r="Y645" s="96"/>
      <c r="Z645" s="96"/>
    </row>
    <row r="646" spans="1:26" ht="15.75" customHeight="1" x14ac:dyDescent="0.35">
      <c r="A646" s="96"/>
      <c r="B646" s="96"/>
      <c r="C646" s="96"/>
      <c r="D646" s="98"/>
      <c r="E646" s="97"/>
      <c r="F646" s="96"/>
      <c r="G646" s="96"/>
      <c r="H646" s="96"/>
      <c r="I646" s="96"/>
      <c r="J646" s="96"/>
      <c r="K646" s="96"/>
      <c r="L646" s="96"/>
      <c r="M646" s="96"/>
      <c r="N646" s="96"/>
      <c r="O646" s="96"/>
      <c r="P646" s="96"/>
      <c r="Q646" s="96"/>
      <c r="R646" s="96"/>
      <c r="S646" s="96"/>
      <c r="T646" s="96"/>
      <c r="U646" s="96"/>
      <c r="V646" s="96"/>
      <c r="W646" s="96"/>
      <c r="X646" s="96"/>
      <c r="Y646" s="96"/>
      <c r="Z646" s="96"/>
    </row>
    <row r="647" spans="1:26" ht="15.75" customHeight="1" x14ac:dyDescent="0.35">
      <c r="A647" s="96"/>
      <c r="B647" s="96"/>
      <c r="C647" s="96"/>
      <c r="D647" s="98"/>
      <c r="E647" s="97"/>
      <c r="F647" s="96"/>
      <c r="G647" s="96"/>
      <c r="H647" s="96"/>
      <c r="I647" s="96"/>
      <c r="J647" s="96"/>
      <c r="K647" s="96"/>
      <c r="L647" s="96"/>
      <c r="M647" s="96"/>
      <c r="N647" s="96"/>
      <c r="O647" s="96"/>
      <c r="P647" s="96"/>
      <c r="Q647" s="96"/>
      <c r="R647" s="96"/>
      <c r="S647" s="96"/>
      <c r="T647" s="96"/>
      <c r="U647" s="96"/>
      <c r="V647" s="96"/>
      <c r="W647" s="96"/>
      <c r="X647" s="96"/>
      <c r="Y647" s="96"/>
      <c r="Z647" s="96"/>
    </row>
    <row r="648" spans="1:26" ht="15.75" customHeight="1" x14ac:dyDescent="0.35">
      <c r="A648" s="96"/>
      <c r="B648" s="96"/>
      <c r="C648" s="96"/>
      <c r="D648" s="98"/>
      <c r="E648" s="97"/>
      <c r="F648" s="96"/>
      <c r="G648" s="96"/>
      <c r="H648" s="96"/>
      <c r="I648" s="96"/>
      <c r="J648" s="96"/>
      <c r="K648" s="96"/>
      <c r="L648" s="96"/>
      <c r="M648" s="96"/>
      <c r="N648" s="96"/>
      <c r="O648" s="96"/>
      <c r="P648" s="96"/>
      <c r="Q648" s="96"/>
      <c r="R648" s="96"/>
      <c r="S648" s="96"/>
      <c r="T648" s="96"/>
      <c r="U648" s="96"/>
      <c r="V648" s="96"/>
      <c r="W648" s="96"/>
      <c r="X648" s="96"/>
      <c r="Y648" s="96"/>
      <c r="Z648" s="96"/>
    </row>
    <row r="649" spans="1:26" ht="15.75" customHeight="1" x14ac:dyDescent="0.35">
      <c r="A649" s="96"/>
      <c r="B649" s="96"/>
      <c r="C649" s="96"/>
      <c r="D649" s="98"/>
      <c r="E649" s="97"/>
      <c r="F649" s="96"/>
      <c r="G649" s="96"/>
      <c r="H649" s="96"/>
      <c r="I649" s="96"/>
      <c r="J649" s="96"/>
      <c r="K649" s="96"/>
      <c r="L649" s="96"/>
      <c r="M649" s="96"/>
      <c r="N649" s="96"/>
      <c r="O649" s="96"/>
      <c r="P649" s="96"/>
      <c r="Q649" s="96"/>
      <c r="R649" s="96"/>
      <c r="S649" s="96"/>
      <c r="T649" s="96"/>
      <c r="U649" s="96"/>
      <c r="V649" s="96"/>
      <c r="W649" s="96"/>
      <c r="X649" s="96"/>
      <c r="Y649" s="96"/>
      <c r="Z649" s="96"/>
    </row>
    <row r="650" spans="1:26" ht="15.75" customHeight="1" x14ac:dyDescent="0.35">
      <c r="A650" s="96"/>
      <c r="B650" s="96"/>
      <c r="C650" s="96"/>
      <c r="D650" s="98"/>
      <c r="E650" s="97"/>
      <c r="F650" s="96"/>
      <c r="G650" s="96"/>
      <c r="H650" s="96"/>
      <c r="I650" s="96"/>
      <c r="J650" s="96"/>
      <c r="K650" s="96"/>
      <c r="L650" s="96"/>
      <c r="M650" s="96"/>
      <c r="N650" s="96"/>
      <c r="O650" s="96"/>
      <c r="P650" s="96"/>
      <c r="Q650" s="96"/>
      <c r="R650" s="96"/>
      <c r="S650" s="96"/>
      <c r="T650" s="96"/>
      <c r="U650" s="96"/>
      <c r="V650" s="96"/>
      <c r="W650" s="96"/>
      <c r="X650" s="96"/>
      <c r="Y650" s="96"/>
      <c r="Z650" s="96"/>
    </row>
    <row r="651" spans="1:26" ht="15.75" customHeight="1" x14ac:dyDescent="0.35">
      <c r="A651" s="96"/>
      <c r="B651" s="96"/>
      <c r="C651" s="96"/>
      <c r="D651" s="98"/>
      <c r="E651" s="97"/>
      <c r="F651" s="96"/>
      <c r="G651" s="96"/>
      <c r="H651" s="96"/>
      <c r="I651" s="96"/>
      <c r="J651" s="96"/>
      <c r="K651" s="96"/>
      <c r="L651" s="96"/>
      <c r="M651" s="96"/>
      <c r="N651" s="96"/>
      <c r="O651" s="96"/>
      <c r="P651" s="96"/>
      <c r="Q651" s="96"/>
      <c r="R651" s="96"/>
      <c r="S651" s="96"/>
      <c r="T651" s="96"/>
      <c r="U651" s="96"/>
      <c r="V651" s="96"/>
      <c r="W651" s="96"/>
      <c r="X651" s="96"/>
      <c r="Y651" s="96"/>
      <c r="Z651" s="96"/>
    </row>
    <row r="652" spans="1:26" ht="15.75" customHeight="1" x14ac:dyDescent="0.35">
      <c r="A652" s="96"/>
      <c r="B652" s="96"/>
      <c r="C652" s="96"/>
      <c r="D652" s="98"/>
      <c r="E652" s="97"/>
      <c r="F652" s="96"/>
      <c r="G652" s="96"/>
      <c r="H652" s="96"/>
      <c r="I652" s="96"/>
      <c r="J652" s="96"/>
      <c r="K652" s="96"/>
      <c r="L652" s="96"/>
      <c r="M652" s="96"/>
      <c r="N652" s="96"/>
      <c r="O652" s="96"/>
      <c r="P652" s="96"/>
      <c r="Q652" s="96"/>
      <c r="R652" s="96"/>
      <c r="S652" s="96"/>
      <c r="T652" s="96"/>
      <c r="U652" s="96"/>
      <c r="V652" s="96"/>
      <c r="W652" s="96"/>
      <c r="X652" s="96"/>
      <c r="Y652" s="96"/>
      <c r="Z652" s="96"/>
    </row>
    <row r="653" spans="1:26" ht="15.75" customHeight="1" x14ac:dyDescent="0.35">
      <c r="A653" s="96"/>
      <c r="B653" s="96"/>
      <c r="C653" s="96"/>
      <c r="D653" s="98"/>
      <c r="E653" s="97"/>
      <c r="F653" s="96"/>
      <c r="G653" s="96"/>
      <c r="H653" s="96"/>
      <c r="I653" s="96"/>
      <c r="J653" s="96"/>
      <c r="K653" s="96"/>
      <c r="L653" s="96"/>
      <c r="M653" s="96"/>
      <c r="N653" s="96"/>
      <c r="O653" s="96"/>
      <c r="P653" s="96"/>
      <c r="Q653" s="96"/>
      <c r="R653" s="96"/>
      <c r="S653" s="96"/>
      <c r="T653" s="96"/>
      <c r="U653" s="96"/>
      <c r="V653" s="96"/>
      <c r="W653" s="96"/>
      <c r="X653" s="96"/>
      <c r="Y653" s="96"/>
      <c r="Z653" s="96"/>
    </row>
    <row r="654" spans="1:26" ht="15.75" customHeight="1" x14ac:dyDescent="0.35">
      <c r="A654" s="96"/>
      <c r="B654" s="96"/>
      <c r="C654" s="96"/>
      <c r="D654" s="98"/>
      <c r="E654" s="97"/>
      <c r="F654" s="96"/>
      <c r="G654" s="96"/>
      <c r="H654" s="96"/>
      <c r="I654" s="96"/>
      <c r="J654" s="96"/>
      <c r="K654" s="96"/>
      <c r="L654" s="96"/>
      <c r="M654" s="96"/>
      <c r="N654" s="96"/>
      <c r="O654" s="96"/>
      <c r="P654" s="96"/>
      <c r="Q654" s="96"/>
      <c r="R654" s="96"/>
      <c r="S654" s="96"/>
      <c r="T654" s="96"/>
      <c r="U654" s="96"/>
      <c r="V654" s="96"/>
      <c r="W654" s="96"/>
      <c r="X654" s="96"/>
      <c r="Y654" s="96"/>
      <c r="Z654" s="96"/>
    </row>
    <row r="655" spans="1:26" ht="15.75" customHeight="1" x14ac:dyDescent="0.35">
      <c r="A655" s="96"/>
      <c r="B655" s="96"/>
      <c r="C655" s="96"/>
      <c r="D655" s="98"/>
      <c r="E655" s="97"/>
      <c r="F655" s="96"/>
      <c r="G655" s="96"/>
      <c r="H655" s="96"/>
      <c r="I655" s="96"/>
      <c r="J655" s="96"/>
      <c r="K655" s="96"/>
      <c r="L655" s="96"/>
      <c r="M655" s="96"/>
      <c r="N655" s="96"/>
      <c r="O655" s="96"/>
      <c r="P655" s="96"/>
      <c r="Q655" s="96"/>
      <c r="R655" s="96"/>
      <c r="S655" s="96"/>
      <c r="T655" s="96"/>
      <c r="U655" s="96"/>
      <c r="V655" s="96"/>
      <c r="W655" s="96"/>
      <c r="X655" s="96"/>
      <c r="Y655" s="96"/>
      <c r="Z655" s="96"/>
    </row>
    <row r="656" spans="1:26" ht="15.75" customHeight="1" x14ac:dyDescent="0.35">
      <c r="A656" s="96"/>
      <c r="B656" s="96"/>
      <c r="C656" s="96"/>
      <c r="D656" s="98"/>
      <c r="E656" s="97"/>
      <c r="F656" s="96"/>
      <c r="G656" s="96"/>
      <c r="H656" s="96"/>
      <c r="I656" s="96"/>
      <c r="J656" s="96"/>
      <c r="K656" s="96"/>
      <c r="L656" s="96"/>
      <c r="M656" s="96"/>
      <c r="N656" s="96"/>
      <c r="O656" s="96"/>
      <c r="P656" s="96"/>
      <c r="Q656" s="96"/>
      <c r="R656" s="96"/>
      <c r="S656" s="96"/>
      <c r="T656" s="96"/>
      <c r="U656" s="96"/>
      <c r="V656" s="96"/>
      <c r="W656" s="96"/>
      <c r="X656" s="96"/>
      <c r="Y656" s="96"/>
      <c r="Z656" s="96"/>
    </row>
    <row r="657" spans="1:26" ht="15.75" customHeight="1" x14ac:dyDescent="0.35">
      <c r="A657" s="96"/>
      <c r="B657" s="96"/>
      <c r="C657" s="96"/>
      <c r="D657" s="98"/>
      <c r="E657" s="97"/>
      <c r="F657" s="96"/>
      <c r="G657" s="96"/>
      <c r="H657" s="96"/>
      <c r="I657" s="96"/>
      <c r="J657" s="96"/>
      <c r="K657" s="96"/>
      <c r="L657" s="96"/>
      <c r="M657" s="96"/>
      <c r="N657" s="96"/>
      <c r="O657" s="96"/>
      <c r="P657" s="96"/>
      <c r="Q657" s="96"/>
      <c r="R657" s="96"/>
      <c r="S657" s="96"/>
      <c r="T657" s="96"/>
      <c r="U657" s="96"/>
      <c r="V657" s="96"/>
      <c r="W657" s="96"/>
      <c r="X657" s="96"/>
      <c r="Y657" s="96"/>
      <c r="Z657" s="96"/>
    </row>
    <row r="658" spans="1:26" ht="15.75" customHeight="1" x14ac:dyDescent="0.35">
      <c r="A658" s="96"/>
      <c r="B658" s="96"/>
      <c r="C658" s="96"/>
      <c r="D658" s="98"/>
      <c r="E658" s="97"/>
      <c r="F658" s="96"/>
      <c r="G658" s="96"/>
      <c r="H658" s="96"/>
      <c r="I658" s="96"/>
      <c r="J658" s="96"/>
      <c r="K658" s="96"/>
      <c r="L658" s="96"/>
      <c r="M658" s="96"/>
      <c r="N658" s="96"/>
      <c r="O658" s="96"/>
      <c r="P658" s="96"/>
      <c r="Q658" s="96"/>
      <c r="R658" s="96"/>
      <c r="S658" s="96"/>
      <c r="T658" s="96"/>
      <c r="U658" s="96"/>
      <c r="V658" s="96"/>
      <c r="W658" s="96"/>
      <c r="X658" s="96"/>
      <c r="Y658" s="96"/>
      <c r="Z658" s="96"/>
    </row>
    <row r="659" spans="1:26" ht="15.75" customHeight="1" x14ac:dyDescent="0.35">
      <c r="A659" s="96"/>
      <c r="B659" s="96"/>
      <c r="C659" s="96"/>
      <c r="D659" s="98"/>
      <c r="E659" s="97"/>
      <c r="F659" s="96"/>
      <c r="G659" s="96"/>
      <c r="H659" s="96"/>
      <c r="I659" s="96"/>
      <c r="J659" s="96"/>
      <c r="K659" s="96"/>
      <c r="L659" s="96"/>
      <c r="M659" s="96"/>
      <c r="N659" s="96"/>
      <c r="O659" s="96"/>
      <c r="P659" s="96"/>
      <c r="Q659" s="96"/>
      <c r="R659" s="96"/>
      <c r="S659" s="96"/>
      <c r="T659" s="96"/>
      <c r="U659" s="96"/>
      <c r="V659" s="96"/>
      <c r="W659" s="96"/>
      <c r="X659" s="96"/>
      <c r="Y659" s="96"/>
      <c r="Z659" s="96"/>
    </row>
    <row r="660" spans="1:26" ht="15.75" customHeight="1" x14ac:dyDescent="0.35">
      <c r="A660" s="96"/>
      <c r="B660" s="96"/>
      <c r="C660" s="96"/>
      <c r="D660" s="98"/>
      <c r="E660" s="97"/>
      <c r="F660" s="96"/>
      <c r="G660" s="96"/>
      <c r="H660" s="96"/>
      <c r="I660" s="96"/>
      <c r="J660" s="96"/>
      <c r="K660" s="96"/>
      <c r="L660" s="96"/>
      <c r="M660" s="96"/>
      <c r="N660" s="96"/>
      <c r="O660" s="96"/>
      <c r="P660" s="96"/>
      <c r="Q660" s="96"/>
      <c r="R660" s="96"/>
      <c r="S660" s="96"/>
      <c r="T660" s="96"/>
      <c r="U660" s="96"/>
      <c r="V660" s="96"/>
      <c r="W660" s="96"/>
      <c r="X660" s="96"/>
      <c r="Y660" s="96"/>
      <c r="Z660" s="96"/>
    </row>
    <row r="661" spans="1:26" ht="15.75" customHeight="1" x14ac:dyDescent="0.35">
      <c r="A661" s="96"/>
      <c r="B661" s="96"/>
      <c r="C661" s="96"/>
      <c r="D661" s="98"/>
      <c r="E661" s="97"/>
      <c r="F661" s="96"/>
      <c r="G661" s="96"/>
      <c r="H661" s="96"/>
      <c r="I661" s="96"/>
      <c r="J661" s="96"/>
      <c r="K661" s="96"/>
      <c r="L661" s="96"/>
      <c r="M661" s="96"/>
      <c r="N661" s="96"/>
      <c r="O661" s="96"/>
      <c r="P661" s="96"/>
      <c r="Q661" s="96"/>
      <c r="R661" s="96"/>
      <c r="S661" s="96"/>
      <c r="T661" s="96"/>
      <c r="U661" s="96"/>
      <c r="V661" s="96"/>
      <c r="W661" s="96"/>
      <c r="X661" s="96"/>
      <c r="Y661" s="96"/>
      <c r="Z661" s="96"/>
    </row>
    <row r="662" spans="1:26" ht="15.75" customHeight="1" x14ac:dyDescent="0.35">
      <c r="A662" s="96"/>
      <c r="B662" s="96"/>
      <c r="C662" s="96"/>
      <c r="D662" s="98"/>
      <c r="E662" s="97"/>
      <c r="F662" s="96"/>
      <c r="G662" s="96"/>
      <c r="H662" s="96"/>
      <c r="I662" s="96"/>
      <c r="J662" s="96"/>
      <c r="K662" s="96"/>
      <c r="L662" s="96"/>
      <c r="M662" s="96"/>
      <c r="N662" s="96"/>
      <c r="O662" s="96"/>
      <c r="P662" s="96"/>
      <c r="Q662" s="96"/>
      <c r="R662" s="96"/>
      <c r="S662" s="96"/>
      <c r="T662" s="96"/>
      <c r="U662" s="96"/>
      <c r="V662" s="96"/>
      <c r="W662" s="96"/>
      <c r="X662" s="96"/>
      <c r="Y662" s="96"/>
      <c r="Z662" s="96"/>
    </row>
    <row r="663" spans="1:26" ht="15.75" customHeight="1" x14ac:dyDescent="0.35">
      <c r="A663" s="96"/>
      <c r="B663" s="96"/>
      <c r="C663" s="96"/>
      <c r="D663" s="98"/>
      <c r="E663" s="97"/>
      <c r="F663" s="96"/>
      <c r="G663" s="96"/>
      <c r="H663" s="96"/>
      <c r="I663" s="96"/>
      <c r="J663" s="96"/>
      <c r="K663" s="96"/>
      <c r="L663" s="96"/>
      <c r="M663" s="96"/>
      <c r="N663" s="96"/>
      <c r="O663" s="96"/>
      <c r="P663" s="96"/>
      <c r="Q663" s="96"/>
      <c r="R663" s="96"/>
      <c r="S663" s="96"/>
      <c r="T663" s="96"/>
      <c r="U663" s="96"/>
      <c r="V663" s="96"/>
      <c r="W663" s="96"/>
      <c r="X663" s="96"/>
      <c r="Y663" s="96"/>
      <c r="Z663" s="96"/>
    </row>
    <row r="664" spans="1:26" ht="15.75" customHeight="1" x14ac:dyDescent="0.35">
      <c r="A664" s="96"/>
      <c r="B664" s="96"/>
      <c r="C664" s="96"/>
      <c r="D664" s="98"/>
      <c r="E664" s="97"/>
      <c r="F664" s="96"/>
      <c r="G664" s="96"/>
      <c r="H664" s="96"/>
      <c r="I664" s="96"/>
      <c r="J664" s="96"/>
      <c r="K664" s="96"/>
      <c r="L664" s="96"/>
      <c r="M664" s="96"/>
      <c r="N664" s="96"/>
      <c r="O664" s="96"/>
      <c r="P664" s="96"/>
      <c r="Q664" s="96"/>
      <c r="R664" s="96"/>
      <c r="S664" s="96"/>
      <c r="T664" s="96"/>
      <c r="U664" s="96"/>
      <c r="V664" s="96"/>
      <c r="W664" s="96"/>
      <c r="X664" s="96"/>
      <c r="Y664" s="96"/>
      <c r="Z664" s="96"/>
    </row>
    <row r="665" spans="1:26" ht="15.75" customHeight="1" x14ac:dyDescent="0.35">
      <c r="A665" s="96"/>
      <c r="B665" s="96"/>
      <c r="C665" s="96"/>
      <c r="D665" s="98"/>
      <c r="E665" s="97"/>
      <c r="F665" s="96"/>
      <c r="G665" s="96"/>
      <c r="H665" s="96"/>
      <c r="I665" s="96"/>
      <c r="J665" s="96"/>
      <c r="K665" s="96"/>
      <c r="L665" s="96"/>
      <c r="M665" s="96"/>
      <c r="N665" s="96"/>
      <c r="O665" s="96"/>
      <c r="P665" s="96"/>
      <c r="Q665" s="96"/>
      <c r="R665" s="96"/>
      <c r="S665" s="96"/>
      <c r="T665" s="96"/>
      <c r="U665" s="96"/>
      <c r="V665" s="96"/>
      <c r="W665" s="96"/>
      <c r="X665" s="96"/>
      <c r="Y665" s="96"/>
      <c r="Z665" s="96"/>
    </row>
    <row r="666" spans="1:26" ht="15.75" customHeight="1" x14ac:dyDescent="0.35">
      <c r="A666" s="96"/>
      <c r="B666" s="96"/>
      <c r="C666" s="96"/>
      <c r="D666" s="98"/>
      <c r="E666" s="97"/>
      <c r="F666" s="96"/>
      <c r="G666" s="96"/>
      <c r="H666" s="96"/>
      <c r="I666" s="96"/>
      <c r="J666" s="96"/>
      <c r="K666" s="96"/>
      <c r="L666" s="96"/>
      <c r="M666" s="96"/>
      <c r="N666" s="96"/>
      <c r="O666" s="96"/>
      <c r="P666" s="96"/>
      <c r="Q666" s="96"/>
      <c r="R666" s="96"/>
      <c r="S666" s="96"/>
      <c r="T666" s="96"/>
      <c r="U666" s="96"/>
      <c r="V666" s="96"/>
      <c r="W666" s="96"/>
      <c r="X666" s="96"/>
      <c r="Y666" s="96"/>
      <c r="Z666" s="96"/>
    </row>
    <row r="667" spans="1:26" ht="15.75" customHeight="1" x14ac:dyDescent="0.35">
      <c r="A667" s="96"/>
      <c r="B667" s="96"/>
      <c r="C667" s="96"/>
      <c r="D667" s="98"/>
      <c r="E667" s="97"/>
      <c r="F667" s="96"/>
      <c r="G667" s="96"/>
      <c r="H667" s="96"/>
      <c r="I667" s="96"/>
      <c r="J667" s="96"/>
      <c r="K667" s="96"/>
      <c r="L667" s="96"/>
      <c r="M667" s="96"/>
      <c r="N667" s="96"/>
      <c r="O667" s="96"/>
      <c r="P667" s="96"/>
      <c r="Q667" s="96"/>
      <c r="R667" s="96"/>
      <c r="S667" s="96"/>
      <c r="T667" s="96"/>
      <c r="U667" s="96"/>
      <c r="V667" s="96"/>
      <c r="W667" s="96"/>
      <c r="X667" s="96"/>
      <c r="Y667" s="96"/>
      <c r="Z667" s="96"/>
    </row>
    <row r="668" spans="1:26" ht="15.75" customHeight="1" x14ac:dyDescent="0.35">
      <c r="A668" s="96"/>
      <c r="B668" s="96"/>
      <c r="C668" s="96"/>
      <c r="D668" s="98"/>
      <c r="E668" s="97"/>
      <c r="F668" s="96"/>
      <c r="G668" s="96"/>
      <c r="H668" s="96"/>
      <c r="I668" s="96"/>
      <c r="J668" s="96"/>
      <c r="K668" s="96"/>
      <c r="L668" s="96"/>
      <c r="M668" s="96"/>
      <c r="N668" s="96"/>
      <c r="O668" s="96"/>
      <c r="P668" s="96"/>
      <c r="Q668" s="96"/>
      <c r="R668" s="96"/>
      <c r="S668" s="96"/>
      <c r="T668" s="96"/>
      <c r="U668" s="96"/>
      <c r="V668" s="96"/>
      <c r="W668" s="96"/>
      <c r="X668" s="96"/>
      <c r="Y668" s="96"/>
      <c r="Z668" s="96"/>
    </row>
    <row r="669" spans="1:26" ht="15.75" customHeight="1" x14ac:dyDescent="0.35">
      <c r="A669" s="96"/>
      <c r="B669" s="96"/>
      <c r="C669" s="96"/>
      <c r="D669" s="98"/>
      <c r="E669" s="97"/>
      <c r="F669" s="96"/>
      <c r="G669" s="96"/>
      <c r="H669" s="96"/>
      <c r="I669" s="96"/>
      <c r="J669" s="96"/>
      <c r="K669" s="96"/>
      <c r="L669" s="96"/>
      <c r="M669" s="96"/>
      <c r="N669" s="96"/>
      <c r="O669" s="96"/>
      <c r="P669" s="96"/>
      <c r="Q669" s="96"/>
      <c r="R669" s="96"/>
      <c r="S669" s="96"/>
      <c r="T669" s="96"/>
      <c r="U669" s="96"/>
      <c r="V669" s="96"/>
      <c r="W669" s="96"/>
      <c r="X669" s="96"/>
      <c r="Y669" s="96"/>
      <c r="Z669" s="96"/>
    </row>
    <row r="670" spans="1:26" ht="15.75" customHeight="1" x14ac:dyDescent="0.35">
      <c r="A670" s="96"/>
      <c r="B670" s="96"/>
      <c r="C670" s="96"/>
      <c r="D670" s="98"/>
      <c r="E670" s="97"/>
      <c r="F670" s="96"/>
      <c r="G670" s="96"/>
      <c r="H670" s="96"/>
      <c r="I670" s="96"/>
      <c r="J670" s="96"/>
      <c r="K670" s="96"/>
      <c r="L670" s="96"/>
      <c r="M670" s="96"/>
      <c r="N670" s="96"/>
      <c r="O670" s="96"/>
      <c r="P670" s="96"/>
      <c r="Q670" s="96"/>
      <c r="R670" s="96"/>
      <c r="S670" s="96"/>
      <c r="T670" s="96"/>
      <c r="U670" s="96"/>
      <c r="V670" s="96"/>
      <c r="W670" s="96"/>
      <c r="X670" s="96"/>
      <c r="Y670" s="96"/>
      <c r="Z670" s="96"/>
    </row>
    <row r="671" spans="1:26" ht="15.75" customHeight="1" x14ac:dyDescent="0.35">
      <c r="A671" s="96"/>
      <c r="B671" s="96"/>
      <c r="C671" s="96"/>
      <c r="D671" s="98"/>
      <c r="E671" s="97"/>
      <c r="F671" s="96"/>
      <c r="G671" s="96"/>
      <c r="H671" s="96"/>
      <c r="I671" s="96"/>
      <c r="J671" s="96"/>
      <c r="K671" s="96"/>
      <c r="L671" s="96"/>
      <c r="M671" s="96"/>
      <c r="N671" s="96"/>
      <c r="O671" s="96"/>
      <c r="P671" s="96"/>
      <c r="Q671" s="96"/>
      <c r="R671" s="96"/>
      <c r="S671" s="96"/>
      <c r="T671" s="96"/>
      <c r="U671" s="96"/>
      <c r="V671" s="96"/>
      <c r="W671" s="96"/>
      <c r="X671" s="96"/>
      <c r="Y671" s="96"/>
      <c r="Z671" s="96"/>
    </row>
    <row r="672" spans="1:26" ht="15.75" customHeight="1" x14ac:dyDescent="0.35">
      <c r="A672" s="96"/>
      <c r="B672" s="96"/>
      <c r="C672" s="96"/>
      <c r="D672" s="98"/>
      <c r="E672" s="97"/>
      <c r="F672" s="96"/>
      <c r="G672" s="96"/>
      <c r="H672" s="96"/>
      <c r="I672" s="96"/>
      <c r="J672" s="96"/>
      <c r="K672" s="96"/>
      <c r="L672" s="96"/>
      <c r="M672" s="96"/>
      <c r="N672" s="96"/>
      <c r="O672" s="96"/>
      <c r="P672" s="96"/>
      <c r="Q672" s="96"/>
      <c r="R672" s="96"/>
      <c r="S672" s="96"/>
      <c r="T672" s="96"/>
      <c r="U672" s="96"/>
      <c r="V672" s="96"/>
      <c r="W672" s="96"/>
      <c r="X672" s="96"/>
      <c r="Y672" s="96"/>
      <c r="Z672" s="96"/>
    </row>
    <row r="673" spans="1:26" ht="15.75" customHeight="1" x14ac:dyDescent="0.35">
      <c r="A673" s="96"/>
      <c r="B673" s="96"/>
      <c r="C673" s="96"/>
      <c r="D673" s="98"/>
      <c r="E673" s="97"/>
      <c r="F673" s="96"/>
      <c r="G673" s="96"/>
      <c r="H673" s="96"/>
      <c r="I673" s="96"/>
      <c r="J673" s="96"/>
      <c r="K673" s="96"/>
      <c r="L673" s="96"/>
      <c r="M673" s="96"/>
      <c r="N673" s="96"/>
      <c r="O673" s="96"/>
      <c r="P673" s="96"/>
      <c r="Q673" s="96"/>
      <c r="R673" s="96"/>
      <c r="S673" s="96"/>
      <c r="T673" s="96"/>
      <c r="U673" s="96"/>
      <c r="V673" s="96"/>
      <c r="W673" s="96"/>
      <c r="X673" s="96"/>
      <c r="Y673" s="96"/>
      <c r="Z673" s="96"/>
    </row>
    <row r="674" spans="1:26" ht="15.75" customHeight="1" x14ac:dyDescent="0.35">
      <c r="A674" s="96"/>
      <c r="B674" s="96"/>
      <c r="C674" s="96"/>
      <c r="D674" s="98"/>
      <c r="E674" s="97"/>
      <c r="F674" s="96"/>
      <c r="G674" s="96"/>
      <c r="H674" s="96"/>
      <c r="I674" s="96"/>
      <c r="J674" s="96"/>
      <c r="K674" s="96"/>
      <c r="L674" s="96"/>
      <c r="M674" s="96"/>
      <c r="N674" s="96"/>
      <c r="O674" s="96"/>
      <c r="P674" s="96"/>
      <c r="Q674" s="96"/>
      <c r="R674" s="96"/>
      <c r="S674" s="96"/>
      <c r="T674" s="96"/>
      <c r="U674" s="96"/>
      <c r="V674" s="96"/>
      <c r="W674" s="96"/>
      <c r="X674" s="96"/>
      <c r="Y674" s="96"/>
      <c r="Z674" s="96"/>
    </row>
    <row r="675" spans="1:26" ht="15.75" customHeight="1" x14ac:dyDescent="0.35">
      <c r="A675" s="96"/>
      <c r="B675" s="96"/>
      <c r="C675" s="96"/>
      <c r="D675" s="98"/>
      <c r="E675" s="97"/>
      <c r="F675" s="96"/>
      <c r="G675" s="96"/>
      <c r="H675" s="96"/>
      <c r="I675" s="96"/>
      <c r="J675" s="96"/>
      <c r="K675" s="96"/>
      <c r="L675" s="96"/>
      <c r="M675" s="96"/>
      <c r="N675" s="96"/>
      <c r="O675" s="96"/>
      <c r="P675" s="96"/>
      <c r="Q675" s="96"/>
      <c r="R675" s="96"/>
      <c r="S675" s="96"/>
      <c r="T675" s="96"/>
      <c r="U675" s="96"/>
      <c r="V675" s="96"/>
      <c r="W675" s="96"/>
      <c r="X675" s="96"/>
      <c r="Y675" s="96"/>
      <c r="Z675" s="96"/>
    </row>
    <row r="676" spans="1:26" ht="15.75" customHeight="1" x14ac:dyDescent="0.35">
      <c r="A676" s="96"/>
      <c r="B676" s="96"/>
      <c r="C676" s="96"/>
      <c r="D676" s="98"/>
      <c r="E676" s="97"/>
      <c r="F676" s="96"/>
      <c r="G676" s="96"/>
      <c r="H676" s="96"/>
      <c r="I676" s="96"/>
      <c r="J676" s="96"/>
      <c r="K676" s="96"/>
      <c r="L676" s="96"/>
      <c r="M676" s="96"/>
      <c r="N676" s="96"/>
      <c r="O676" s="96"/>
      <c r="P676" s="96"/>
      <c r="Q676" s="96"/>
      <c r="R676" s="96"/>
      <c r="S676" s="96"/>
      <c r="T676" s="96"/>
      <c r="U676" s="96"/>
      <c r="V676" s="96"/>
      <c r="W676" s="96"/>
      <c r="X676" s="96"/>
      <c r="Y676" s="96"/>
      <c r="Z676" s="96"/>
    </row>
    <row r="677" spans="1:26" ht="15.75" customHeight="1" x14ac:dyDescent="0.35">
      <c r="A677" s="96"/>
      <c r="B677" s="96"/>
      <c r="C677" s="96"/>
      <c r="D677" s="98"/>
      <c r="E677" s="97"/>
      <c r="F677" s="96"/>
      <c r="G677" s="96"/>
      <c r="H677" s="96"/>
      <c r="I677" s="96"/>
      <c r="J677" s="96"/>
      <c r="K677" s="96"/>
      <c r="L677" s="96"/>
      <c r="M677" s="96"/>
      <c r="N677" s="96"/>
      <c r="O677" s="96"/>
      <c r="P677" s="96"/>
      <c r="Q677" s="96"/>
      <c r="R677" s="96"/>
      <c r="S677" s="96"/>
      <c r="T677" s="96"/>
      <c r="U677" s="96"/>
      <c r="V677" s="96"/>
      <c r="W677" s="96"/>
      <c r="X677" s="96"/>
      <c r="Y677" s="96"/>
      <c r="Z677" s="96"/>
    </row>
    <row r="678" spans="1:26" ht="15.75" customHeight="1" x14ac:dyDescent="0.35">
      <c r="A678" s="96"/>
      <c r="B678" s="96"/>
      <c r="C678" s="96"/>
      <c r="D678" s="98"/>
      <c r="E678" s="97"/>
      <c r="F678" s="96"/>
      <c r="G678" s="96"/>
      <c r="H678" s="96"/>
      <c r="I678" s="96"/>
      <c r="J678" s="96"/>
      <c r="K678" s="96"/>
      <c r="L678" s="96"/>
      <c r="M678" s="96"/>
      <c r="N678" s="96"/>
      <c r="O678" s="96"/>
      <c r="P678" s="96"/>
      <c r="Q678" s="96"/>
      <c r="R678" s="96"/>
      <c r="S678" s="96"/>
      <c r="T678" s="96"/>
      <c r="U678" s="96"/>
      <c r="V678" s="96"/>
      <c r="W678" s="96"/>
      <c r="X678" s="96"/>
      <c r="Y678" s="96"/>
      <c r="Z678" s="96"/>
    </row>
    <row r="679" spans="1:26" ht="15.75" customHeight="1" x14ac:dyDescent="0.35">
      <c r="A679" s="96"/>
      <c r="B679" s="96"/>
      <c r="C679" s="96"/>
      <c r="D679" s="98"/>
      <c r="E679" s="97"/>
      <c r="F679" s="96"/>
      <c r="G679" s="96"/>
      <c r="H679" s="96"/>
      <c r="I679" s="96"/>
      <c r="J679" s="96"/>
      <c r="K679" s="96"/>
      <c r="L679" s="96"/>
      <c r="M679" s="96"/>
      <c r="N679" s="96"/>
      <c r="O679" s="96"/>
      <c r="P679" s="96"/>
      <c r="Q679" s="96"/>
      <c r="R679" s="96"/>
      <c r="S679" s="96"/>
      <c r="T679" s="96"/>
      <c r="U679" s="96"/>
      <c r="V679" s="96"/>
      <c r="W679" s="96"/>
      <c r="X679" s="96"/>
      <c r="Y679" s="96"/>
      <c r="Z679" s="96"/>
    </row>
    <row r="680" spans="1:26" ht="15.75" customHeight="1" x14ac:dyDescent="0.35">
      <c r="A680" s="96"/>
      <c r="B680" s="96"/>
      <c r="C680" s="96"/>
      <c r="D680" s="98"/>
      <c r="E680" s="97"/>
      <c r="F680" s="96"/>
      <c r="G680" s="96"/>
      <c r="H680" s="96"/>
      <c r="I680" s="96"/>
      <c r="J680" s="96"/>
      <c r="K680" s="96"/>
      <c r="L680" s="96"/>
      <c r="M680" s="96"/>
      <c r="N680" s="96"/>
      <c r="O680" s="96"/>
      <c r="P680" s="96"/>
      <c r="Q680" s="96"/>
      <c r="R680" s="96"/>
      <c r="S680" s="96"/>
      <c r="T680" s="96"/>
      <c r="U680" s="96"/>
      <c r="V680" s="96"/>
      <c r="W680" s="96"/>
      <c r="X680" s="96"/>
      <c r="Y680" s="96"/>
      <c r="Z680" s="96"/>
    </row>
    <row r="681" spans="1:26" ht="15.75" customHeight="1" x14ac:dyDescent="0.35">
      <c r="A681" s="96"/>
      <c r="B681" s="96"/>
      <c r="C681" s="96"/>
      <c r="D681" s="98"/>
      <c r="E681" s="97"/>
      <c r="F681" s="96"/>
      <c r="G681" s="96"/>
      <c r="H681" s="96"/>
      <c r="I681" s="96"/>
      <c r="J681" s="96"/>
      <c r="K681" s="96"/>
      <c r="L681" s="96"/>
      <c r="M681" s="96"/>
      <c r="N681" s="96"/>
      <c r="O681" s="96"/>
      <c r="P681" s="96"/>
      <c r="Q681" s="96"/>
      <c r="R681" s="96"/>
      <c r="S681" s="96"/>
      <c r="T681" s="96"/>
      <c r="U681" s="96"/>
      <c r="V681" s="96"/>
      <c r="W681" s="96"/>
      <c r="X681" s="96"/>
      <c r="Y681" s="96"/>
      <c r="Z681" s="96"/>
    </row>
    <row r="682" spans="1:26" ht="15.75" customHeight="1" x14ac:dyDescent="0.35">
      <c r="A682" s="96"/>
      <c r="B682" s="96"/>
      <c r="C682" s="96"/>
      <c r="D682" s="98"/>
      <c r="E682" s="97"/>
      <c r="F682" s="96"/>
      <c r="G682" s="96"/>
      <c r="H682" s="96"/>
      <c r="I682" s="96"/>
      <c r="J682" s="96"/>
      <c r="K682" s="96"/>
      <c r="L682" s="96"/>
      <c r="M682" s="96"/>
      <c r="N682" s="96"/>
      <c r="O682" s="96"/>
      <c r="P682" s="96"/>
      <c r="Q682" s="96"/>
      <c r="R682" s="96"/>
      <c r="S682" s="96"/>
      <c r="T682" s="96"/>
      <c r="U682" s="96"/>
      <c r="V682" s="96"/>
      <c r="W682" s="96"/>
      <c r="X682" s="96"/>
      <c r="Y682" s="96"/>
      <c r="Z682" s="96"/>
    </row>
    <row r="683" spans="1:26" ht="15.75" customHeight="1" x14ac:dyDescent="0.35">
      <c r="A683" s="96"/>
      <c r="B683" s="96"/>
      <c r="C683" s="96"/>
      <c r="D683" s="98"/>
      <c r="E683" s="97"/>
      <c r="F683" s="96"/>
      <c r="G683" s="96"/>
      <c r="H683" s="96"/>
      <c r="I683" s="96"/>
      <c r="J683" s="96"/>
      <c r="K683" s="96"/>
      <c r="L683" s="96"/>
      <c r="M683" s="96"/>
      <c r="N683" s="96"/>
      <c r="O683" s="96"/>
      <c r="P683" s="96"/>
      <c r="Q683" s="96"/>
      <c r="R683" s="96"/>
      <c r="S683" s="96"/>
      <c r="T683" s="96"/>
      <c r="U683" s="96"/>
      <c r="V683" s="96"/>
      <c r="W683" s="96"/>
      <c r="X683" s="96"/>
      <c r="Y683" s="96"/>
      <c r="Z683" s="96"/>
    </row>
    <row r="684" spans="1:26" ht="15.75" customHeight="1" x14ac:dyDescent="0.35">
      <c r="A684" s="96"/>
      <c r="B684" s="96"/>
      <c r="C684" s="96"/>
      <c r="D684" s="98"/>
      <c r="E684" s="97"/>
      <c r="F684" s="96"/>
      <c r="G684" s="96"/>
      <c r="H684" s="96"/>
      <c r="I684" s="96"/>
      <c r="J684" s="96"/>
      <c r="K684" s="96"/>
      <c r="L684" s="96"/>
      <c r="M684" s="96"/>
      <c r="N684" s="96"/>
      <c r="O684" s="96"/>
      <c r="P684" s="96"/>
      <c r="Q684" s="96"/>
      <c r="R684" s="96"/>
      <c r="S684" s="96"/>
      <c r="T684" s="96"/>
      <c r="U684" s="96"/>
      <c r="V684" s="96"/>
      <c r="W684" s="96"/>
      <c r="X684" s="96"/>
      <c r="Y684" s="96"/>
      <c r="Z684" s="96"/>
    </row>
    <row r="685" spans="1:26" ht="15.75" customHeight="1" x14ac:dyDescent="0.35">
      <c r="A685" s="96"/>
      <c r="B685" s="96"/>
      <c r="C685" s="96"/>
      <c r="D685" s="98"/>
      <c r="E685" s="97"/>
      <c r="F685" s="96"/>
      <c r="G685" s="96"/>
      <c r="H685" s="96"/>
      <c r="I685" s="96"/>
      <c r="J685" s="96"/>
      <c r="K685" s="96"/>
      <c r="L685" s="96"/>
      <c r="M685" s="96"/>
      <c r="N685" s="96"/>
      <c r="O685" s="96"/>
      <c r="P685" s="96"/>
      <c r="Q685" s="96"/>
      <c r="R685" s="96"/>
      <c r="S685" s="96"/>
      <c r="T685" s="96"/>
      <c r="U685" s="96"/>
      <c r="V685" s="96"/>
      <c r="W685" s="96"/>
      <c r="X685" s="96"/>
      <c r="Y685" s="96"/>
      <c r="Z685" s="96"/>
    </row>
    <row r="686" spans="1:26" ht="15.75" customHeight="1" x14ac:dyDescent="0.35">
      <c r="A686" s="96"/>
      <c r="B686" s="96"/>
      <c r="C686" s="96"/>
      <c r="D686" s="98"/>
      <c r="E686" s="97"/>
      <c r="F686" s="96"/>
      <c r="G686" s="96"/>
      <c r="H686" s="96"/>
      <c r="I686" s="96"/>
      <c r="J686" s="96"/>
      <c r="K686" s="96"/>
      <c r="L686" s="96"/>
      <c r="M686" s="96"/>
      <c r="N686" s="96"/>
      <c r="O686" s="96"/>
      <c r="P686" s="96"/>
      <c r="Q686" s="96"/>
      <c r="R686" s="96"/>
      <c r="S686" s="96"/>
      <c r="T686" s="96"/>
      <c r="U686" s="96"/>
      <c r="V686" s="96"/>
      <c r="W686" s="96"/>
      <c r="X686" s="96"/>
      <c r="Y686" s="96"/>
      <c r="Z686" s="96"/>
    </row>
    <row r="687" spans="1:26" ht="15.75" customHeight="1" x14ac:dyDescent="0.35">
      <c r="A687" s="96"/>
      <c r="B687" s="96"/>
      <c r="C687" s="96"/>
      <c r="D687" s="98"/>
      <c r="E687" s="97"/>
      <c r="F687" s="96"/>
      <c r="G687" s="96"/>
      <c r="H687" s="96"/>
      <c r="I687" s="96"/>
      <c r="J687" s="96"/>
      <c r="K687" s="96"/>
      <c r="L687" s="96"/>
      <c r="M687" s="96"/>
      <c r="N687" s="96"/>
      <c r="O687" s="96"/>
      <c r="P687" s="96"/>
      <c r="Q687" s="96"/>
      <c r="R687" s="96"/>
      <c r="S687" s="96"/>
      <c r="T687" s="96"/>
      <c r="U687" s="96"/>
      <c r="V687" s="96"/>
      <c r="W687" s="96"/>
      <c r="X687" s="96"/>
      <c r="Y687" s="96"/>
      <c r="Z687" s="96"/>
    </row>
    <row r="688" spans="1:26" ht="15.75" customHeight="1" x14ac:dyDescent="0.35">
      <c r="A688" s="96"/>
      <c r="B688" s="96"/>
      <c r="C688" s="96"/>
      <c r="D688" s="98"/>
      <c r="E688" s="97"/>
      <c r="F688" s="96"/>
      <c r="G688" s="96"/>
      <c r="H688" s="96"/>
      <c r="I688" s="96"/>
      <c r="J688" s="96"/>
      <c r="K688" s="96"/>
      <c r="L688" s="96"/>
      <c r="M688" s="96"/>
      <c r="N688" s="96"/>
      <c r="O688" s="96"/>
      <c r="P688" s="96"/>
      <c r="Q688" s="96"/>
      <c r="R688" s="96"/>
      <c r="S688" s="96"/>
      <c r="T688" s="96"/>
      <c r="U688" s="96"/>
      <c r="V688" s="96"/>
      <c r="W688" s="96"/>
      <c r="X688" s="96"/>
      <c r="Y688" s="96"/>
      <c r="Z688" s="96"/>
    </row>
    <row r="689" spans="1:26" ht="15.75" customHeight="1" x14ac:dyDescent="0.35">
      <c r="A689" s="96"/>
      <c r="B689" s="96"/>
      <c r="C689" s="96"/>
      <c r="D689" s="98"/>
      <c r="E689" s="97"/>
      <c r="F689" s="96"/>
      <c r="G689" s="96"/>
      <c r="H689" s="96"/>
      <c r="I689" s="96"/>
      <c r="J689" s="96"/>
      <c r="K689" s="96"/>
      <c r="L689" s="96"/>
      <c r="M689" s="96"/>
      <c r="N689" s="96"/>
      <c r="O689" s="96"/>
      <c r="P689" s="96"/>
      <c r="Q689" s="96"/>
      <c r="R689" s="96"/>
      <c r="S689" s="96"/>
      <c r="T689" s="96"/>
      <c r="U689" s="96"/>
      <c r="V689" s="96"/>
      <c r="W689" s="96"/>
      <c r="X689" s="96"/>
      <c r="Y689" s="96"/>
      <c r="Z689" s="96"/>
    </row>
    <row r="690" spans="1:26" ht="15.75" customHeight="1" x14ac:dyDescent="0.35">
      <c r="A690" s="96"/>
      <c r="B690" s="96"/>
      <c r="C690" s="96"/>
      <c r="D690" s="98"/>
      <c r="E690" s="97"/>
      <c r="F690" s="96"/>
      <c r="G690" s="96"/>
      <c r="H690" s="96"/>
      <c r="I690" s="96"/>
      <c r="J690" s="96"/>
      <c r="K690" s="96"/>
      <c r="L690" s="96"/>
      <c r="M690" s="96"/>
      <c r="N690" s="96"/>
      <c r="O690" s="96"/>
      <c r="P690" s="96"/>
      <c r="Q690" s="96"/>
      <c r="R690" s="96"/>
      <c r="S690" s="96"/>
      <c r="T690" s="96"/>
      <c r="U690" s="96"/>
      <c r="V690" s="96"/>
      <c r="W690" s="96"/>
      <c r="X690" s="96"/>
      <c r="Y690" s="96"/>
      <c r="Z690" s="96"/>
    </row>
    <row r="691" spans="1:26" ht="15.75" customHeight="1" x14ac:dyDescent="0.35">
      <c r="A691" s="96"/>
      <c r="B691" s="96"/>
      <c r="C691" s="96"/>
      <c r="D691" s="98"/>
      <c r="E691" s="97"/>
      <c r="F691" s="96"/>
      <c r="G691" s="96"/>
      <c r="H691" s="96"/>
      <c r="I691" s="96"/>
      <c r="J691" s="96"/>
      <c r="K691" s="96"/>
      <c r="L691" s="96"/>
      <c r="M691" s="96"/>
      <c r="N691" s="96"/>
      <c r="O691" s="96"/>
      <c r="P691" s="96"/>
      <c r="Q691" s="96"/>
      <c r="R691" s="96"/>
      <c r="S691" s="96"/>
      <c r="T691" s="96"/>
      <c r="U691" s="96"/>
      <c r="V691" s="96"/>
      <c r="W691" s="96"/>
      <c r="X691" s="96"/>
      <c r="Y691" s="96"/>
      <c r="Z691" s="96"/>
    </row>
    <row r="692" spans="1:26" ht="15.75" customHeight="1" x14ac:dyDescent="0.35">
      <c r="A692" s="96"/>
      <c r="B692" s="96"/>
      <c r="C692" s="96"/>
      <c r="D692" s="98"/>
      <c r="E692" s="97"/>
      <c r="F692" s="96"/>
      <c r="G692" s="96"/>
      <c r="H692" s="96"/>
      <c r="I692" s="96"/>
      <c r="J692" s="96"/>
      <c r="K692" s="96"/>
      <c r="L692" s="96"/>
      <c r="M692" s="96"/>
      <c r="N692" s="96"/>
      <c r="O692" s="96"/>
      <c r="P692" s="96"/>
      <c r="Q692" s="96"/>
      <c r="R692" s="96"/>
      <c r="S692" s="96"/>
      <c r="T692" s="96"/>
      <c r="U692" s="96"/>
      <c r="V692" s="96"/>
      <c r="W692" s="96"/>
      <c r="X692" s="96"/>
      <c r="Y692" s="96"/>
      <c r="Z692" s="96"/>
    </row>
    <row r="693" spans="1:26" ht="15.75" customHeight="1" x14ac:dyDescent="0.35">
      <c r="A693" s="96"/>
      <c r="B693" s="96"/>
      <c r="C693" s="96"/>
      <c r="D693" s="98"/>
      <c r="E693" s="97"/>
      <c r="F693" s="96"/>
      <c r="G693" s="96"/>
      <c r="H693" s="96"/>
      <c r="I693" s="96"/>
      <c r="J693" s="96"/>
      <c r="K693" s="96"/>
      <c r="L693" s="96"/>
      <c r="M693" s="96"/>
      <c r="N693" s="96"/>
      <c r="O693" s="96"/>
      <c r="P693" s="96"/>
      <c r="Q693" s="96"/>
      <c r="R693" s="96"/>
      <c r="S693" s="96"/>
      <c r="T693" s="96"/>
      <c r="U693" s="96"/>
      <c r="V693" s="96"/>
      <c r="W693" s="96"/>
      <c r="X693" s="96"/>
      <c r="Y693" s="96"/>
      <c r="Z693" s="96"/>
    </row>
    <row r="694" spans="1:26" ht="15.75" customHeight="1" x14ac:dyDescent="0.35">
      <c r="A694" s="96"/>
      <c r="B694" s="96"/>
      <c r="C694" s="96"/>
      <c r="D694" s="98"/>
      <c r="E694" s="97"/>
      <c r="F694" s="96"/>
      <c r="G694" s="96"/>
      <c r="H694" s="96"/>
      <c r="I694" s="96"/>
      <c r="J694" s="96"/>
      <c r="K694" s="96"/>
      <c r="L694" s="96"/>
      <c r="M694" s="96"/>
      <c r="N694" s="96"/>
      <c r="O694" s="96"/>
      <c r="P694" s="96"/>
      <c r="Q694" s="96"/>
      <c r="R694" s="96"/>
      <c r="S694" s="96"/>
      <c r="T694" s="96"/>
      <c r="U694" s="96"/>
      <c r="V694" s="96"/>
      <c r="W694" s="96"/>
      <c r="X694" s="96"/>
      <c r="Y694" s="96"/>
      <c r="Z694" s="96"/>
    </row>
    <row r="695" spans="1:26" ht="15.75" customHeight="1" x14ac:dyDescent="0.35">
      <c r="A695" s="96"/>
      <c r="B695" s="96"/>
      <c r="C695" s="96"/>
      <c r="D695" s="98"/>
      <c r="E695" s="97"/>
      <c r="F695" s="96"/>
      <c r="G695" s="96"/>
      <c r="H695" s="96"/>
      <c r="I695" s="96"/>
      <c r="J695" s="96"/>
      <c r="K695" s="96"/>
      <c r="L695" s="96"/>
      <c r="M695" s="96"/>
      <c r="N695" s="96"/>
      <c r="O695" s="96"/>
      <c r="P695" s="96"/>
      <c r="Q695" s="96"/>
      <c r="R695" s="96"/>
      <c r="S695" s="96"/>
      <c r="T695" s="96"/>
      <c r="U695" s="96"/>
      <c r="V695" s="96"/>
      <c r="W695" s="96"/>
      <c r="X695" s="96"/>
      <c r="Y695" s="96"/>
      <c r="Z695" s="96"/>
    </row>
    <row r="696" spans="1:26" ht="15.75" customHeight="1" x14ac:dyDescent="0.35">
      <c r="A696" s="96"/>
      <c r="B696" s="96"/>
      <c r="C696" s="96"/>
      <c r="D696" s="98"/>
      <c r="E696" s="97"/>
      <c r="F696" s="96"/>
      <c r="G696" s="96"/>
      <c r="H696" s="96"/>
      <c r="I696" s="96"/>
      <c r="J696" s="96"/>
      <c r="K696" s="96"/>
      <c r="L696" s="96"/>
      <c r="M696" s="96"/>
      <c r="N696" s="96"/>
      <c r="O696" s="96"/>
      <c r="P696" s="96"/>
      <c r="Q696" s="96"/>
      <c r="R696" s="96"/>
      <c r="S696" s="96"/>
      <c r="T696" s="96"/>
      <c r="U696" s="96"/>
      <c r="V696" s="96"/>
      <c r="W696" s="96"/>
      <c r="X696" s="96"/>
      <c r="Y696" s="96"/>
      <c r="Z696" s="96"/>
    </row>
    <row r="697" spans="1:26" ht="15.75" customHeight="1" x14ac:dyDescent="0.35">
      <c r="A697" s="96"/>
      <c r="B697" s="96"/>
      <c r="C697" s="96"/>
      <c r="D697" s="98"/>
      <c r="E697" s="97"/>
      <c r="F697" s="96"/>
      <c r="G697" s="96"/>
      <c r="H697" s="96"/>
      <c r="I697" s="96"/>
      <c r="J697" s="96"/>
      <c r="K697" s="96"/>
      <c r="L697" s="96"/>
      <c r="M697" s="96"/>
      <c r="N697" s="96"/>
      <c r="O697" s="96"/>
      <c r="P697" s="96"/>
      <c r="Q697" s="96"/>
      <c r="R697" s="96"/>
      <c r="S697" s="96"/>
      <c r="T697" s="96"/>
      <c r="U697" s="96"/>
      <c r="V697" s="96"/>
      <c r="W697" s="96"/>
      <c r="X697" s="96"/>
      <c r="Y697" s="96"/>
      <c r="Z697" s="96"/>
    </row>
    <row r="698" spans="1:26" ht="15.75" customHeight="1" x14ac:dyDescent="0.35">
      <c r="A698" s="96"/>
      <c r="B698" s="96"/>
      <c r="C698" s="96"/>
      <c r="D698" s="98"/>
      <c r="E698" s="97"/>
      <c r="F698" s="96"/>
      <c r="G698" s="96"/>
      <c r="H698" s="96"/>
      <c r="I698" s="96"/>
      <c r="J698" s="96"/>
      <c r="K698" s="96"/>
      <c r="L698" s="96"/>
      <c r="M698" s="96"/>
      <c r="N698" s="96"/>
      <c r="O698" s="96"/>
      <c r="P698" s="96"/>
      <c r="Q698" s="96"/>
      <c r="R698" s="96"/>
      <c r="S698" s="96"/>
      <c r="T698" s="96"/>
      <c r="U698" s="96"/>
      <c r="V698" s="96"/>
      <c r="W698" s="96"/>
      <c r="X698" s="96"/>
      <c r="Y698" s="96"/>
      <c r="Z698" s="96"/>
    </row>
    <row r="699" spans="1:26" ht="15.75" customHeight="1" x14ac:dyDescent="0.35">
      <c r="A699" s="96"/>
      <c r="B699" s="96"/>
      <c r="C699" s="96"/>
      <c r="D699" s="98"/>
      <c r="E699" s="97"/>
      <c r="F699" s="96"/>
      <c r="G699" s="96"/>
      <c r="H699" s="96"/>
      <c r="I699" s="96"/>
      <c r="J699" s="96"/>
      <c r="K699" s="96"/>
      <c r="L699" s="96"/>
      <c r="M699" s="96"/>
      <c r="N699" s="96"/>
      <c r="O699" s="96"/>
      <c r="P699" s="96"/>
      <c r="Q699" s="96"/>
      <c r="R699" s="96"/>
      <c r="S699" s="96"/>
      <c r="T699" s="96"/>
      <c r="U699" s="96"/>
      <c r="V699" s="96"/>
      <c r="W699" s="96"/>
      <c r="X699" s="96"/>
      <c r="Y699" s="96"/>
      <c r="Z699" s="96"/>
    </row>
    <row r="700" spans="1:26" ht="15.75" customHeight="1" x14ac:dyDescent="0.35">
      <c r="A700" s="96"/>
      <c r="B700" s="96"/>
      <c r="C700" s="96"/>
      <c r="D700" s="98"/>
      <c r="E700" s="97"/>
      <c r="F700" s="96"/>
      <c r="G700" s="96"/>
      <c r="H700" s="96"/>
      <c r="I700" s="96"/>
      <c r="J700" s="96"/>
      <c r="K700" s="96"/>
      <c r="L700" s="96"/>
      <c r="M700" s="96"/>
      <c r="N700" s="96"/>
      <c r="O700" s="96"/>
      <c r="P700" s="96"/>
      <c r="Q700" s="96"/>
      <c r="R700" s="96"/>
      <c r="S700" s="96"/>
      <c r="T700" s="96"/>
      <c r="U700" s="96"/>
      <c r="V700" s="96"/>
      <c r="W700" s="96"/>
      <c r="X700" s="96"/>
      <c r="Y700" s="96"/>
      <c r="Z700" s="96"/>
    </row>
    <row r="701" spans="1:26" ht="15.75" customHeight="1" x14ac:dyDescent="0.35">
      <c r="A701" s="96"/>
      <c r="B701" s="96"/>
      <c r="C701" s="96"/>
      <c r="D701" s="98"/>
      <c r="E701" s="97"/>
      <c r="F701" s="96"/>
      <c r="G701" s="96"/>
      <c r="H701" s="96"/>
      <c r="I701" s="96"/>
      <c r="J701" s="96"/>
      <c r="K701" s="96"/>
      <c r="L701" s="96"/>
      <c r="M701" s="96"/>
      <c r="N701" s="96"/>
      <c r="O701" s="96"/>
      <c r="P701" s="96"/>
      <c r="Q701" s="96"/>
      <c r="R701" s="96"/>
      <c r="S701" s="96"/>
      <c r="T701" s="96"/>
      <c r="U701" s="96"/>
      <c r="V701" s="96"/>
      <c r="W701" s="96"/>
      <c r="X701" s="96"/>
      <c r="Y701" s="96"/>
      <c r="Z701" s="96"/>
    </row>
    <row r="702" spans="1:26" ht="15.75" customHeight="1" x14ac:dyDescent="0.35">
      <c r="A702" s="96"/>
      <c r="B702" s="96"/>
      <c r="C702" s="96"/>
      <c r="D702" s="98"/>
      <c r="E702" s="97"/>
      <c r="F702" s="96"/>
      <c r="G702" s="96"/>
      <c r="H702" s="96"/>
      <c r="I702" s="96"/>
      <c r="J702" s="96"/>
      <c r="K702" s="96"/>
      <c r="L702" s="96"/>
      <c r="M702" s="96"/>
      <c r="N702" s="96"/>
      <c r="O702" s="96"/>
      <c r="P702" s="96"/>
      <c r="Q702" s="96"/>
      <c r="R702" s="96"/>
      <c r="S702" s="96"/>
      <c r="T702" s="96"/>
      <c r="U702" s="96"/>
      <c r="V702" s="96"/>
      <c r="W702" s="96"/>
      <c r="X702" s="96"/>
      <c r="Y702" s="96"/>
      <c r="Z702" s="96"/>
    </row>
    <row r="703" spans="1:26" ht="15.75" customHeight="1" x14ac:dyDescent="0.35">
      <c r="A703" s="96"/>
      <c r="B703" s="96"/>
      <c r="C703" s="96"/>
      <c r="D703" s="98"/>
      <c r="E703" s="97"/>
      <c r="F703" s="96"/>
      <c r="G703" s="96"/>
      <c r="H703" s="96"/>
      <c r="I703" s="96"/>
      <c r="J703" s="96"/>
      <c r="K703" s="96"/>
      <c r="L703" s="96"/>
      <c r="M703" s="96"/>
      <c r="N703" s="96"/>
      <c r="O703" s="96"/>
      <c r="P703" s="96"/>
      <c r="Q703" s="96"/>
      <c r="R703" s="96"/>
      <c r="S703" s="96"/>
      <c r="T703" s="96"/>
      <c r="U703" s="96"/>
      <c r="V703" s="96"/>
      <c r="W703" s="96"/>
      <c r="X703" s="96"/>
      <c r="Y703" s="96"/>
      <c r="Z703" s="96"/>
    </row>
    <row r="704" spans="1:26" ht="15.75" customHeight="1" x14ac:dyDescent="0.35">
      <c r="A704" s="96"/>
      <c r="B704" s="96"/>
      <c r="C704" s="96"/>
      <c r="D704" s="98"/>
      <c r="E704" s="97"/>
      <c r="F704" s="96"/>
      <c r="G704" s="96"/>
      <c r="H704" s="96"/>
      <c r="I704" s="96"/>
      <c r="J704" s="96"/>
      <c r="K704" s="96"/>
      <c r="L704" s="96"/>
      <c r="M704" s="96"/>
      <c r="N704" s="96"/>
      <c r="O704" s="96"/>
      <c r="P704" s="96"/>
      <c r="Q704" s="96"/>
      <c r="R704" s="96"/>
      <c r="S704" s="96"/>
      <c r="T704" s="96"/>
      <c r="U704" s="96"/>
      <c r="V704" s="96"/>
      <c r="W704" s="96"/>
      <c r="X704" s="96"/>
      <c r="Y704" s="96"/>
      <c r="Z704" s="96"/>
    </row>
    <row r="705" spans="1:26" ht="15.75" customHeight="1" x14ac:dyDescent="0.35">
      <c r="A705" s="96"/>
      <c r="B705" s="96"/>
      <c r="C705" s="96"/>
      <c r="D705" s="98"/>
      <c r="E705" s="97"/>
      <c r="F705" s="96"/>
      <c r="G705" s="96"/>
      <c r="H705" s="96"/>
      <c r="I705" s="96"/>
      <c r="J705" s="96"/>
      <c r="K705" s="96"/>
      <c r="L705" s="96"/>
      <c r="M705" s="96"/>
      <c r="N705" s="96"/>
      <c r="O705" s="96"/>
      <c r="P705" s="96"/>
      <c r="Q705" s="96"/>
      <c r="R705" s="96"/>
      <c r="S705" s="96"/>
      <c r="T705" s="96"/>
      <c r="U705" s="96"/>
      <c r="V705" s="96"/>
      <c r="W705" s="96"/>
      <c r="X705" s="96"/>
      <c r="Y705" s="96"/>
      <c r="Z705" s="96"/>
    </row>
    <row r="706" spans="1:26" ht="15.75" customHeight="1" x14ac:dyDescent="0.35">
      <c r="A706" s="96"/>
      <c r="B706" s="96"/>
      <c r="C706" s="96"/>
      <c r="D706" s="98"/>
      <c r="E706" s="97"/>
      <c r="F706" s="96"/>
      <c r="G706" s="96"/>
      <c r="H706" s="96"/>
      <c r="I706" s="96"/>
      <c r="J706" s="96"/>
      <c r="K706" s="96"/>
      <c r="L706" s="96"/>
      <c r="M706" s="96"/>
      <c r="N706" s="96"/>
      <c r="O706" s="96"/>
      <c r="P706" s="96"/>
      <c r="Q706" s="96"/>
      <c r="R706" s="96"/>
      <c r="S706" s="96"/>
      <c r="T706" s="96"/>
      <c r="U706" s="96"/>
      <c r="V706" s="96"/>
      <c r="W706" s="96"/>
      <c r="X706" s="96"/>
      <c r="Y706" s="96"/>
      <c r="Z706" s="96"/>
    </row>
    <row r="707" spans="1:26" ht="15.75" customHeight="1" x14ac:dyDescent="0.35">
      <c r="A707" s="96"/>
      <c r="B707" s="96"/>
      <c r="C707" s="96"/>
      <c r="D707" s="98"/>
      <c r="E707" s="97"/>
      <c r="F707" s="96"/>
      <c r="G707" s="96"/>
      <c r="H707" s="96"/>
      <c r="I707" s="96"/>
      <c r="J707" s="96"/>
      <c r="K707" s="96"/>
      <c r="L707" s="96"/>
      <c r="M707" s="96"/>
      <c r="N707" s="96"/>
      <c r="O707" s="96"/>
      <c r="P707" s="96"/>
      <c r="Q707" s="96"/>
      <c r="R707" s="96"/>
      <c r="S707" s="96"/>
      <c r="T707" s="96"/>
      <c r="U707" s="96"/>
      <c r="V707" s="96"/>
      <c r="W707" s="96"/>
      <c r="X707" s="96"/>
      <c r="Y707" s="96"/>
      <c r="Z707" s="96"/>
    </row>
    <row r="708" spans="1:26" ht="15.75" customHeight="1" x14ac:dyDescent="0.35">
      <c r="A708" s="96"/>
      <c r="B708" s="96"/>
      <c r="C708" s="96"/>
      <c r="D708" s="98"/>
      <c r="E708" s="97"/>
      <c r="F708" s="96"/>
      <c r="G708" s="96"/>
      <c r="H708" s="96"/>
      <c r="I708" s="96"/>
      <c r="J708" s="96"/>
      <c r="K708" s="96"/>
      <c r="L708" s="96"/>
      <c r="M708" s="96"/>
      <c r="N708" s="96"/>
      <c r="O708" s="96"/>
      <c r="P708" s="96"/>
      <c r="Q708" s="96"/>
      <c r="R708" s="96"/>
      <c r="S708" s="96"/>
      <c r="T708" s="96"/>
      <c r="U708" s="96"/>
      <c r="V708" s="96"/>
      <c r="W708" s="96"/>
      <c r="X708" s="96"/>
      <c r="Y708" s="96"/>
      <c r="Z708" s="96"/>
    </row>
    <row r="709" spans="1:26" ht="15.75" customHeight="1" x14ac:dyDescent="0.35">
      <c r="A709" s="96"/>
      <c r="B709" s="96"/>
      <c r="C709" s="96"/>
      <c r="D709" s="98"/>
      <c r="E709" s="97"/>
      <c r="F709" s="96"/>
      <c r="G709" s="96"/>
      <c r="H709" s="96"/>
      <c r="I709" s="96"/>
      <c r="J709" s="96"/>
      <c r="K709" s="96"/>
      <c r="L709" s="96"/>
      <c r="M709" s="96"/>
      <c r="N709" s="96"/>
      <c r="O709" s="96"/>
      <c r="P709" s="96"/>
      <c r="Q709" s="96"/>
      <c r="R709" s="96"/>
      <c r="S709" s="96"/>
      <c r="T709" s="96"/>
      <c r="U709" s="96"/>
      <c r="V709" s="96"/>
      <c r="W709" s="96"/>
      <c r="X709" s="96"/>
      <c r="Y709" s="96"/>
      <c r="Z709" s="96"/>
    </row>
    <row r="710" spans="1:26" ht="15.75" customHeight="1" x14ac:dyDescent="0.35">
      <c r="A710" s="96"/>
      <c r="B710" s="96"/>
      <c r="C710" s="96"/>
      <c r="D710" s="98"/>
      <c r="E710" s="97"/>
      <c r="F710" s="96"/>
      <c r="G710" s="96"/>
      <c r="H710" s="96"/>
      <c r="I710" s="96"/>
      <c r="J710" s="96"/>
      <c r="K710" s="96"/>
      <c r="L710" s="96"/>
      <c r="M710" s="96"/>
      <c r="N710" s="96"/>
      <c r="O710" s="96"/>
      <c r="P710" s="96"/>
      <c r="Q710" s="96"/>
      <c r="R710" s="96"/>
      <c r="S710" s="96"/>
      <c r="T710" s="96"/>
      <c r="U710" s="96"/>
      <c r="V710" s="96"/>
      <c r="W710" s="96"/>
      <c r="X710" s="96"/>
      <c r="Y710" s="96"/>
      <c r="Z710" s="96"/>
    </row>
    <row r="711" spans="1:26" ht="15.75" customHeight="1" x14ac:dyDescent="0.35">
      <c r="A711" s="96"/>
      <c r="B711" s="96"/>
      <c r="C711" s="96"/>
      <c r="D711" s="98"/>
      <c r="E711" s="97"/>
      <c r="F711" s="96"/>
      <c r="G711" s="96"/>
      <c r="H711" s="96"/>
      <c r="I711" s="96"/>
      <c r="J711" s="96"/>
      <c r="K711" s="96"/>
      <c r="L711" s="96"/>
      <c r="M711" s="96"/>
      <c r="N711" s="96"/>
      <c r="O711" s="96"/>
      <c r="P711" s="96"/>
      <c r="Q711" s="96"/>
      <c r="R711" s="96"/>
      <c r="S711" s="96"/>
      <c r="T711" s="96"/>
      <c r="U711" s="96"/>
      <c r="V711" s="96"/>
      <c r="W711" s="96"/>
      <c r="X711" s="96"/>
      <c r="Y711" s="96"/>
      <c r="Z711" s="96"/>
    </row>
    <row r="712" spans="1:26" ht="15.75" customHeight="1" x14ac:dyDescent="0.35">
      <c r="A712" s="96"/>
      <c r="B712" s="96"/>
      <c r="C712" s="96"/>
      <c r="D712" s="98"/>
      <c r="E712" s="97"/>
      <c r="F712" s="96"/>
      <c r="G712" s="96"/>
      <c r="H712" s="96"/>
      <c r="I712" s="96"/>
      <c r="J712" s="96"/>
      <c r="K712" s="96"/>
      <c r="L712" s="96"/>
      <c r="M712" s="96"/>
      <c r="N712" s="96"/>
      <c r="O712" s="96"/>
      <c r="P712" s="96"/>
      <c r="Q712" s="96"/>
      <c r="R712" s="96"/>
      <c r="S712" s="96"/>
      <c r="T712" s="96"/>
      <c r="U712" s="96"/>
      <c r="V712" s="96"/>
      <c r="W712" s="96"/>
      <c r="X712" s="96"/>
      <c r="Y712" s="96"/>
      <c r="Z712" s="96"/>
    </row>
    <row r="713" spans="1:26" ht="15.75" customHeight="1" x14ac:dyDescent="0.35">
      <c r="A713" s="96"/>
      <c r="B713" s="96"/>
      <c r="C713" s="96"/>
      <c r="D713" s="98"/>
      <c r="E713" s="97"/>
      <c r="F713" s="96"/>
      <c r="G713" s="96"/>
      <c r="H713" s="96"/>
      <c r="I713" s="96"/>
      <c r="J713" s="96"/>
      <c r="K713" s="96"/>
      <c r="L713" s="96"/>
      <c r="M713" s="96"/>
      <c r="N713" s="96"/>
      <c r="O713" s="96"/>
      <c r="P713" s="96"/>
      <c r="Q713" s="96"/>
      <c r="R713" s="96"/>
      <c r="S713" s="96"/>
      <c r="T713" s="96"/>
      <c r="U713" s="96"/>
      <c r="V713" s="96"/>
      <c r="W713" s="96"/>
      <c r="X713" s="96"/>
      <c r="Y713" s="96"/>
      <c r="Z713" s="96"/>
    </row>
    <row r="714" spans="1:26" ht="15.75" customHeight="1" x14ac:dyDescent="0.35">
      <c r="A714" s="96"/>
      <c r="B714" s="96"/>
      <c r="C714" s="96"/>
      <c r="D714" s="98"/>
      <c r="E714" s="97"/>
      <c r="F714" s="96"/>
      <c r="G714" s="96"/>
      <c r="H714" s="96"/>
      <c r="I714" s="96"/>
      <c r="J714" s="96"/>
      <c r="K714" s="96"/>
      <c r="L714" s="96"/>
      <c r="M714" s="96"/>
      <c r="N714" s="96"/>
      <c r="O714" s="96"/>
      <c r="P714" s="96"/>
      <c r="Q714" s="96"/>
      <c r="R714" s="96"/>
      <c r="S714" s="96"/>
      <c r="T714" s="96"/>
      <c r="U714" s="96"/>
      <c r="V714" s="96"/>
      <c r="W714" s="96"/>
      <c r="X714" s="96"/>
      <c r="Y714" s="96"/>
      <c r="Z714" s="96"/>
    </row>
    <row r="715" spans="1:26" ht="15.75" customHeight="1" x14ac:dyDescent="0.35">
      <c r="A715" s="96"/>
      <c r="B715" s="96"/>
      <c r="C715" s="96"/>
      <c r="D715" s="98"/>
      <c r="E715" s="97"/>
      <c r="F715" s="96"/>
      <c r="G715" s="96"/>
      <c r="H715" s="96"/>
      <c r="I715" s="96"/>
      <c r="J715" s="96"/>
      <c r="K715" s="96"/>
      <c r="L715" s="96"/>
      <c r="M715" s="96"/>
      <c r="N715" s="96"/>
      <c r="O715" s="96"/>
      <c r="P715" s="96"/>
      <c r="Q715" s="96"/>
      <c r="R715" s="96"/>
      <c r="S715" s="96"/>
      <c r="T715" s="96"/>
      <c r="U715" s="96"/>
      <c r="V715" s="96"/>
      <c r="W715" s="96"/>
      <c r="X715" s="96"/>
      <c r="Y715" s="96"/>
      <c r="Z715" s="96"/>
    </row>
    <row r="716" spans="1:26" ht="15.75" customHeight="1" x14ac:dyDescent="0.35">
      <c r="A716" s="96"/>
      <c r="B716" s="96"/>
      <c r="C716" s="96"/>
      <c r="D716" s="98"/>
      <c r="E716" s="97"/>
      <c r="F716" s="96"/>
      <c r="G716" s="96"/>
      <c r="H716" s="96"/>
      <c r="I716" s="96"/>
      <c r="J716" s="96"/>
      <c r="K716" s="96"/>
      <c r="L716" s="96"/>
      <c r="M716" s="96"/>
      <c r="N716" s="96"/>
      <c r="O716" s="96"/>
      <c r="P716" s="96"/>
      <c r="Q716" s="96"/>
      <c r="R716" s="96"/>
      <c r="S716" s="96"/>
      <c r="T716" s="96"/>
      <c r="U716" s="96"/>
      <c r="V716" s="96"/>
      <c r="W716" s="96"/>
      <c r="X716" s="96"/>
      <c r="Y716" s="96"/>
      <c r="Z716" s="96"/>
    </row>
    <row r="717" spans="1:26" ht="15.75" customHeight="1" x14ac:dyDescent="0.35">
      <c r="A717" s="96"/>
      <c r="B717" s="96"/>
      <c r="C717" s="96"/>
      <c r="D717" s="98"/>
      <c r="E717" s="97"/>
      <c r="F717" s="96"/>
      <c r="G717" s="96"/>
      <c r="H717" s="96"/>
      <c r="I717" s="96"/>
      <c r="J717" s="96"/>
      <c r="K717" s="96"/>
      <c r="L717" s="96"/>
      <c r="M717" s="96"/>
      <c r="N717" s="96"/>
      <c r="O717" s="96"/>
      <c r="P717" s="96"/>
      <c r="Q717" s="96"/>
      <c r="R717" s="96"/>
      <c r="S717" s="96"/>
      <c r="T717" s="96"/>
      <c r="U717" s="96"/>
      <c r="V717" s="96"/>
      <c r="W717" s="96"/>
      <c r="X717" s="96"/>
      <c r="Y717" s="96"/>
      <c r="Z717" s="96"/>
    </row>
    <row r="718" spans="1:26" ht="15.75" customHeight="1" x14ac:dyDescent="0.35">
      <c r="A718" s="96"/>
      <c r="B718" s="96"/>
      <c r="C718" s="96"/>
      <c r="D718" s="98"/>
      <c r="E718" s="97"/>
      <c r="F718" s="96"/>
      <c r="G718" s="96"/>
      <c r="H718" s="96"/>
      <c r="I718" s="96"/>
      <c r="J718" s="96"/>
      <c r="K718" s="96"/>
      <c r="L718" s="96"/>
      <c r="M718" s="96"/>
      <c r="N718" s="96"/>
      <c r="O718" s="96"/>
      <c r="P718" s="96"/>
      <c r="Q718" s="96"/>
      <c r="R718" s="96"/>
      <c r="S718" s="96"/>
      <c r="T718" s="96"/>
      <c r="U718" s="96"/>
      <c r="V718" s="96"/>
      <c r="W718" s="96"/>
      <c r="X718" s="96"/>
      <c r="Y718" s="96"/>
      <c r="Z718" s="96"/>
    </row>
    <row r="719" spans="1:26" ht="15.75" customHeight="1" x14ac:dyDescent="0.35">
      <c r="A719" s="96"/>
      <c r="B719" s="96"/>
      <c r="C719" s="96"/>
      <c r="D719" s="98"/>
      <c r="E719" s="97"/>
      <c r="F719" s="96"/>
      <c r="G719" s="96"/>
      <c r="H719" s="96"/>
      <c r="I719" s="96"/>
      <c r="J719" s="96"/>
      <c r="K719" s="96"/>
      <c r="L719" s="96"/>
      <c r="M719" s="96"/>
      <c r="N719" s="96"/>
      <c r="O719" s="96"/>
      <c r="P719" s="96"/>
      <c r="Q719" s="96"/>
      <c r="R719" s="96"/>
      <c r="S719" s="96"/>
      <c r="T719" s="96"/>
      <c r="U719" s="96"/>
      <c r="V719" s="96"/>
      <c r="W719" s="96"/>
      <c r="X719" s="96"/>
      <c r="Y719" s="96"/>
      <c r="Z719" s="96"/>
    </row>
    <row r="720" spans="1:26" ht="15.75" customHeight="1" x14ac:dyDescent="0.35">
      <c r="A720" s="96"/>
      <c r="B720" s="96"/>
      <c r="C720" s="96"/>
      <c r="D720" s="98"/>
      <c r="E720" s="97"/>
      <c r="F720" s="96"/>
      <c r="G720" s="96"/>
      <c r="H720" s="96"/>
      <c r="I720" s="96"/>
      <c r="J720" s="96"/>
      <c r="K720" s="96"/>
      <c r="L720" s="96"/>
      <c r="M720" s="96"/>
      <c r="N720" s="96"/>
      <c r="O720" s="96"/>
      <c r="P720" s="96"/>
      <c r="Q720" s="96"/>
      <c r="R720" s="96"/>
      <c r="S720" s="96"/>
      <c r="T720" s="96"/>
      <c r="U720" s="96"/>
      <c r="V720" s="96"/>
      <c r="W720" s="96"/>
      <c r="X720" s="96"/>
      <c r="Y720" s="96"/>
      <c r="Z720" s="96"/>
    </row>
    <row r="721" spans="1:26" ht="15.75" customHeight="1" x14ac:dyDescent="0.35">
      <c r="A721" s="96"/>
      <c r="B721" s="96"/>
      <c r="C721" s="96"/>
      <c r="D721" s="98"/>
      <c r="E721" s="97"/>
      <c r="F721" s="96"/>
      <c r="G721" s="96"/>
      <c r="H721" s="96"/>
      <c r="I721" s="96"/>
      <c r="J721" s="96"/>
      <c r="K721" s="96"/>
      <c r="L721" s="96"/>
      <c r="M721" s="96"/>
      <c r="N721" s="96"/>
      <c r="O721" s="96"/>
      <c r="P721" s="96"/>
      <c r="Q721" s="96"/>
      <c r="R721" s="96"/>
      <c r="S721" s="96"/>
      <c r="T721" s="96"/>
      <c r="U721" s="96"/>
      <c r="V721" s="96"/>
      <c r="W721" s="96"/>
      <c r="X721" s="96"/>
      <c r="Y721" s="96"/>
      <c r="Z721" s="96"/>
    </row>
    <row r="722" spans="1:26" ht="15.75" customHeight="1" x14ac:dyDescent="0.35">
      <c r="A722" s="96"/>
      <c r="B722" s="96"/>
      <c r="C722" s="96"/>
      <c r="D722" s="98"/>
      <c r="E722" s="97"/>
      <c r="F722" s="96"/>
      <c r="G722" s="96"/>
      <c r="H722" s="96"/>
      <c r="I722" s="96"/>
      <c r="J722" s="96"/>
      <c r="K722" s="96"/>
      <c r="L722" s="96"/>
      <c r="M722" s="96"/>
      <c r="N722" s="96"/>
      <c r="O722" s="96"/>
      <c r="P722" s="96"/>
      <c r="Q722" s="96"/>
      <c r="R722" s="96"/>
      <c r="S722" s="96"/>
      <c r="T722" s="96"/>
      <c r="U722" s="96"/>
      <c r="V722" s="96"/>
      <c r="W722" s="96"/>
      <c r="X722" s="96"/>
      <c r="Y722" s="96"/>
      <c r="Z722" s="96"/>
    </row>
    <row r="723" spans="1:26" ht="15.75" customHeight="1" x14ac:dyDescent="0.35">
      <c r="A723" s="96"/>
      <c r="B723" s="96"/>
      <c r="C723" s="96"/>
      <c r="D723" s="98"/>
      <c r="E723" s="97"/>
      <c r="F723" s="96"/>
      <c r="G723" s="96"/>
      <c r="H723" s="96"/>
      <c r="I723" s="96"/>
      <c r="J723" s="96"/>
      <c r="K723" s="96"/>
      <c r="L723" s="96"/>
      <c r="M723" s="96"/>
      <c r="N723" s="96"/>
      <c r="O723" s="96"/>
      <c r="P723" s="96"/>
      <c r="Q723" s="96"/>
      <c r="R723" s="96"/>
      <c r="S723" s="96"/>
      <c r="T723" s="96"/>
      <c r="U723" s="96"/>
      <c r="V723" s="96"/>
      <c r="W723" s="96"/>
      <c r="X723" s="96"/>
      <c r="Y723" s="96"/>
      <c r="Z723" s="96"/>
    </row>
    <row r="724" spans="1:26" ht="15.75" customHeight="1" x14ac:dyDescent="0.35">
      <c r="A724" s="96"/>
      <c r="B724" s="96"/>
      <c r="C724" s="96"/>
      <c r="D724" s="98"/>
      <c r="E724" s="97"/>
      <c r="F724" s="96"/>
      <c r="G724" s="96"/>
      <c r="H724" s="96"/>
      <c r="I724" s="96"/>
      <c r="J724" s="96"/>
      <c r="K724" s="96"/>
      <c r="L724" s="96"/>
      <c r="M724" s="96"/>
      <c r="N724" s="96"/>
      <c r="O724" s="96"/>
      <c r="P724" s="96"/>
      <c r="Q724" s="96"/>
      <c r="R724" s="96"/>
      <c r="S724" s="96"/>
      <c r="T724" s="96"/>
      <c r="U724" s="96"/>
      <c r="V724" s="96"/>
      <c r="W724" s="96"/>
      <c r="X724" s="96"/>
      <c r="Y724" s="96"/>
      <c r="Z724" s="96"/>
    </row>
    <row r="725" spans="1:26" ht="15.75" customHeight="1" x14ac:dyDescent="0.35">
      <c r="A725" s="96"/>
      <c r="B725" s="96"/>
      <c r="C725" s="96"/>
      <c r="D725" s="98"/>
      <c r="E725" s="97"/>
      <c r="F725" s="96"/>
      <c r="G725" s="96"/>
      <c r="H725" s="96"/>
      <c r="I725" s="96"/>
      <c r="J725" s="96"/>
      <c r="K725" s="96"/>
      <c r="L725" s="96"/>
      <c r="M725" s="96"/>
      <c r="N725" s="96"/>
      <c r="O725" s="96"/>
      <c r="P725" s="96"/>
      <c r="Q725" s="96"/>
      <c r="R725" s="96"/>
      <c r="S725" s="96"/>
      <c r="T725" s="96"/>
      <c r="U725" s="96"/>
      <c r="V725" s="96"/>
      <c r="W725" s="96"/>
      <c r="X725" s="96"/>
      <c r="Y725" s="96"/>
      <c r="Z725" s="96"/>
    </row>
    <row r="726" spans="1:26" ht="15.75" customHeight="1" x14ac:dyDescent="0.35">
      <c r="A726" s="96"/>
      <c r="B726" s="96"/>
      <c r="C726" s="96"/>
      <c r="D726" s="98"/>
      <c r="E726" s="97"/>
      <c r="F726" s="96"/>
      <c r="G726" s="96"/>
      <c r="H726" s="96"/>
      <c r="I726" s="96"/>
      <c r="J726" s="96"/>
      <c r="K726" s="96"/>
      <c r="L726" s="96"/>
      <c r="M726" s="96"/>
      <c r="N726" s="96"/>
      <c r="O726" s="96"/>
      <c r="P726" s="96"/>
      <c r="Q726" s="96"/>
      <c r="R726" s="96"/>
      <c r="S726" s="96"/>
      <c r="T726" s="96"/>
      <c r="U726" s="96"/>
      <c r="V726" s="96"/>
      <c r="W726" s="96"/>
      <c r="X726" s="96"/>
      <c r="Y726" s="96"/>
      <c r="Z726" s="96"/>
    </row>
    <row r="727" spans="1:26" ht="15.75" customHeight="1" x14ac:dyDescent="0.35">
      <c r="A727" s="96"/>
      <c r="B727" s="96"/>
      <c r="C727" s="96"/>
      <c r="D727" s="98"/>
      <c r="E727" s="97"/>
      <c r="F727" s="96"/>
      <c r="G727" s="96"/>
      <c r="H727" s="96"/>
      <c r="I727" s="96"/>
      <c r="J727" s="96"/>
      <c r="K727" s="96"/>
      <c r="L727" s="96"/>
      <c r="M727" s="96"/>
      <c r="N727" s="96"/>
      <c r="O727" s="96"/>
      <c r="P727" s="96"/>
      <c r="Q727" s="96"/>
      <c r="R727" s="96"/>
      <c r="S727" s="96"/>
      <c r="T727" s="96"/>
      <c r="U727" s="96"/>
      <c r="V727" s="96"/>
      <c r="W727" s="96"/>
      <c r="X727" s="96"/>
      <c r="Y727" s="96"/>
      <c r="Z727" s="96"/>
    </row>
    <row r="728" spans="1:26" ht="15.75" customHeight="1" x14ac:dyDescent="0.35">
      <c r="A728" s="96"/>
      <c r="B728" s="96"/>
      <c r="C728" s="96"/>
      <c r="D728" s="98"/>
      <c r="E728" s="97"/>
      <c r="F728" s="96"/>
      <c r="G728" s="96"/>
      <c r="H728" s="96"/>
      <c r="I728" s="96"/>
      <c r="J728" s="96"/>
      <c r="K728" s="96"/>
      <c r="L728" s="96"/>
      <c r="M728" s="96"/>
      <c r="N728" s="96"/>
      <c r="O728" s="96"/>
      <c r="P728" s="96"/>
      <c r="Q728" s="96"/>
      <c r="R728" s="96"/>
      <c r="S728" s="96"/>
      <c r="T728" s="96"/>
      <c r="U728" s="96"/>
      <c r="V728" s="96"/>
      <c r="W728" s="96"/>
      <c r="X728" s="96"/>
      <c r="Y728" s="96"/>
      <c r="Z728" s="96"/>
    </row>
    <row r="729" spans="1:26" ht="15.75" customHeight="1" x14ac:dyDescent="0.35">
      <c r="A729" s="96"/>
      <c r="B729" s="96"/>
      <c r="C729" s="96"/>
      <c r="D729" s="98"/>
      <c r="E729" s="97"/>
      <c r="F729" s="96"/>
      <c r="G729" s="96"/>
      <c r="H729" s="96"/>
      <c r="I729" s="96"/>
      <c r="J729" s="96"/>
      <c r="K729" s="96"/>
      <c r="L729" s="96"/>
      <c r="M729" s="96"/>
      <c r="N729" s="96"/>
      <c r="O729" s="96"/>
      <c r="P729" s="96"/>
      <c r="Q729" s="96"/>
      <c r="R729" s="96"/>
      <c r="S729" s="96"/>
      <c r="T729" s="96"/>
      <c r="U729" s="96"/>
      <c r="V729" s="96"/>
      <c r="W729" s="96"/>
      <c r="X729" s="96"/>
      <c r="Y729" s="96"/>
      <c r="Z729" s="96"/>
    </row>
    <row r="730" spans="1:26" ht="15.75" customHeight="1" x14ac:dyDescent="0.35">
      <c r="A730" s="96"/>
      <c r="B730" s="96"/>
      <c r="C730" s="96"/>
      <c r="D730" s="98"/>
      <c r="E730" s="97"/>
      <c r="F730" s="96"/>
      <c r="G730" s="96"/>
      <c r="H730" s="96"/>
      <c r="I730" s="96"/>
      <c r="J730" s="96"/>
      <c r="K730" s="96"/>
      <c r="L730" s="96"/>
      <c r="M730" s="96"/>
      <c r="N730" s="96"/>
      <c r="O730" s="96"/>
      <c r="P730" s="96"/>
      <c r="Q730" s="96"/>
      <c r="R730" s="96"/>
      <c r="S730" s="96"/>
      <c r="T730" s="96"/>
      <c r="U730" s="96"/>
      <c r="V730" s="96"/>
      <c r="W730" s="96"/>
      <c r="X730" s="96"/>
      <c r="Y730" s="96"/>
      <c r="Z730" s="96"/>
    </row>
    <row r="731" spans="1:26" ht="15.75" customHeight="1" x14ac:dyDescent="0.35">
      <c r="A731" s="96"/>
      <c r="B731" s="96"/>
      <c r="C731" s="96"/>
      <c r="D731" s="98"/>
      <c r="E731" s="97"/>
      <c r="F731" s="96"/>
      <c r="G731" s="96"/>
      <c r="H731" s="96"/>
      <c r="I731" s="96"/>
      <c r="J731" s="96"/>
      <c r="K731" s="96"/>
      <c r="L731" s="96"/>
      <c r="M731" s="96"/>
      <c r="N731" s="96"/>
      <c r="O731" s="96"/>
      <c r="P731" s="96"/>
      <c r="Q731" s="96"/>
      <c r="R731" s="96"/>
      <c r="S731" s="96"/>
      <c r="T731" s="96"/>
      <c r="U731" s="96"/>
      <c r="V731" s="96"/>
      <c r="W731" s="96"/>
      <c r="X731" s="96"/>
      <c r="Y731" s="96"/>
      <c r="Z731" s="96"/>
    </row>
    <row r="732" spans="1:26" ht="15.75" customHeight="1" x14ac:dyDescent="0.35">
      <c r="A732" s="96"/>
      <c r="B732" s="96"/>
      <c r="C732" s="96"/>
      <c r="D732" s="98"/>
      <c r="E732" s="97"/>
      <c r="F732" s="96"/>
      <c r="G732" s="96"/>
      <c r="H732" s="96"/>
      <c r="I732" s="96"/>
      <c r="J732" s="96"/>
      <c r="K732" s="96"/>
      <c r="L732" s="96"/>
      <c r="M732" s="96"/>
      <c r="N732" s="96"/>
      <c r="O732" s="96"/>
      <c r="P732" s="96"/>
      <c r="Q732" s="96"/>
      <c r="R732" s="96"/>
      <c r="S732" s="96"/>
      <c r="T732" s="96"/>
      <c r="U732" s="96"/>
      <c r="V732" s="96"/>
      <c r="W732" s="96"/>
      <c r="X732" s="96"/>
      <c r="Y732" s="96"/>
      <c r="Z732" s="96"/>
    </row>
    <row r="733" spans="1:26" ht="15.75" customHeight="1" x14ac:dyDescent="0.35">
      <c r="A733" s="96"/>
      <c r="B733" s="96"/>
      <c r="C733" s="96"/>
      <c r="D733" s="98"/>
      <c r="E733" s="97"/>
      <c r="F733" s="96"/>
      <c r="G733" s="96"/>
      <c r="H733" s="96"/>
      <c r="I733" s="96"/>
      <c r="J733" s="96"/>
      <c r="K733" s="96"/>
      <c r="L733" s="96"/>
      <c r="M733" s="96"/>
      <c r="N733" s="96"/>
      <c r="O733" s="96"/>
      <c r="P733" s="96"/>
      <c r="Q733" s="96"/>
      <c r="R733" s="96"/>
      <c r="S733" s="96"/>
      <c r="T733" s="96"/>
      <c r="U733" s="96"/>
      <c r="V733" s="96"/>
      <c r="W733" s="96"/>
      <c r="X733" s="96"/>
      <c r="Y733" s="96"/>
      <c r="Z733" s="96"/>
    </row>
    <row r="734" spans="1:26" ht="15.75" customHeight="1" x14ac:dyDescent="0.35">
      <c r="A734" s="96"/>
      <c r="B734" s="96"/>
      <c r="C734" s="96"/>
      <c r="D734" s="98"/>
      <c r="E734" s="97"/>
      <c r="F734" s="96"/>
      <c r="G734" s="96"/>
      <c r="H734" s="96"/>
      <c r="I734" s="96"/>
      <c r="J734" s="96"/>
      <c r="K734" s="96"/>
      <c r="L734" s="96"/>
      <c r="M734" s="96"/>
      <c r="N734" s="96"/>
      <c r="O734" s="96"/>
      <c r="P734" s="96"/>
      <c r="Q734" s="96"/>
      <c r="R734" s="96"/>
      <c r="S734" s="96"/>
      <c r="T734" s="96"/>
      <c r="U734" s="96"/>
      <c r="V734" s="96"/>
      <c r="W734" s="96"/>
      <c r="X734" s="96"/>
      <c r="Y734" s="96"/>
      <c r="Z734" s="96"/>
    </row>
    <row r="735" spans="1:26" ht="15.75" customHeight="1" x14ac:dyDescent="0.35">
      <c r="A735" s="96"/>
      <c r="B735" s="96"/>
      <c r="C735" s="96"/>
      <c r="D735" s="98"/>
      <c r="E735" s="97"/>
      <c r="F735" s="96"/>
      <c r="G735" s="96"/>
      <c r="H735" s="96"/>
      <c r="I735" s="96"/>
      <c r="J735" s="96"/>
      <c r="K735" s="96"/>
      <c r="L735" s="96"/>
      <c r="M735" s="96"/>
      <c r="N735" s="96"/>
      <c r="O735" s="96"/>
      <c r="P735" s="96"/>
      <c r="Q735" s="96"/>
      <c r="R735" s="96"/>
      <c r="S735" s="96"/>
      <c r="T735" s="96"/>
      <c r="U735" s="96"/>
      <c r="V735" s="96"/>
      <c r="W735" s="96"/>
      <c r="X735" s="96"/>
      <c r="Y735" s="96"/>
      <c r="Z735" s="96"/>
    </row>
    <row r="736" spans="1:26" ht="15.75" customHeight="1" x14ac:dyDescent="0.35">
      <c r="A736" s="96"/>
      <c r="B736" s="96"/>
      <c r="C736" s="96"/>
      <c r="D736" s="98"/>
      <c r="E736" s="97"/>
      <c r="F736" s="96"/>
      <c r="G736" s="96"/>
      <c r="H736" s="96"/>
      <c r="I736" s="96"/>
      <c r="J736" s="96"/>
      <c r="K736" s="96"/>
      <c r="L736" s="96"/>
      <c r="M736" s="96"/>
      <c r="N736" s="96"/>
      <c r="O736" s="96"/>
      <c r="P736" s="96"/>
      <c r="Q736" s="96"/>
      <c r="R736" s="96"/>
      <c r="S736" s="96"/>
      <c r="T736" s="96"/>
      <c r="U736" s="96"/>
      <c r="V736" s="96"/>
      <c r="W736" s="96"/>
      <c r="X736" s="96"/>
      <c r="Y736" s="96"/>
      <c r="Z736" s="96"/>
    </row>
    <row r="737" spans="1:26" ht="15.75" customHeight="1" x14ac:dyDescent="0.35">
      <c r="A737" s="96"/>
      <c r="B737" s="96"/>
      <c r="C737" s="96"/>
      <c r="D737" s="98"/>
      <c r="E737" s="97"/>
      <c r="F737" s="96"/>
      <c r="G737" s="96"/>
      <c r="H737" s="96"/>
      <c r="I737" s="96"/>
      <c r="J737" s="96"/>
      <c r="K737" s="96"/>
      <c r="L737" s="96"/>
      <c r="M737" s="96"/>
      <c r="N737" s="96"/>
      <c r="O737" s="96"/>
      <c r="P737" s="96"/>
      <c r="Q737" s="96"/>
      <c r="R737" s="96"/>
      <c r="S737" s="96"/>
      <c r="T737" s="96"/>
      <c r="U737" s="96"/>
      <c r="V737" s="96"/>
      <c r="W737" s="96"/>
      <c r="X737" s="96"/>
      <c r="Y737" s="96"/>
      <c r="Z737" s="96"/>
    </row>
    <row r="738" spans="1:26" ht="15.75" customHeight="1" x14ac:dyDescent="0.35">
      <c r="A738" s="96"/>
      <c r="B738" s="96"/>
      <c r="C738" s="96"/>
      <c r="D738" s="98"/>
      <c r="E738" s="97"/>
      <c r="F738" s="96"/>
      <c r="G738" s="96"/>
      <c r="H738" s="96"/>
      <c r="I738" s="96"/>
      <c r="J738" s="96"/>
      <c r="K738" s="96"/>
      <c r="L738" s="96"/>
      <c r="M738" s="96"/>
      <c r="N738" s="96"/>
      <c r="O738" s="96"/>
      <c r="P738" s="96"/>
      <c r="Q738" s="96"/>
      <c r="R738" s="96"/>
      <c r="S738" s="96"/>
      <c r="T738" s="96"/>
      <c r="U738" s="96"/>
      <c r="V738" s="96"/>
      <c r="W738" s="96"/>
      <c r="X738" s="96"/>
      <c r="Y738" s="96"/>
      <c r="Z738" s="96"/>
    </row>
    <row r="739" spans="1:26" ht="15.75" customHeight="1" x14ac:dyDescent="0.35">
      <c r="A739" s="96"/>
      <c r="B739" s="96"/>
      <c r="C739" s="96"/>
      <c r="D739" s="98"/>
      <c r="E739" s="97"/>
      <c r="F739" s="96"/>
      <c r="G739" s="96"/>
      <c r="H739" s="96"/>
      <c r="I739" s="96"/>
      <c r="J739" s="96"/>
      <c r="K739" s="96"/>
      <c r="L739" s="96"/>
      <c r="M739" s="96"/>
      <c r="N739" s="96"/>
      <c r="O739" s="96"/>
      <c r="P739" s="96"/>
      <c r="Q739" s="96"/>
      <c r="R739" s="96"/>
      <c r="S739" s="96"/>
      <c r="T739" s="96"/>
      <c r="U739" s="96"/>
      <c r="V739" s="96"/>
      <c r="W739" s="96"/>
      <c r="X739" s="96"/>
      <c r="Y739" s="96"/>
      <c r="Z739" s="96"/>
    </row>
    <row r="740" spans="1:26" ht="15.75" customHeight="1" x14ac:dyDescent="0.35">
      <c r="A740" s="96"/>
      <c r="B740" s="96"/>
      <c r="C740" s="96"/>
      <c r="D740" s="98"/>
      <c r="E740" s="97"/>
      <c r="F740" s="96"/>
      <c r="G740" s="96"/>
      <c r="H740" s="96"/>
      <c r="I740" s="96"/>
      <c r="J740" s="96"/>
      <c r="K740" s="96"/>
      <c r="L740" s="96"/>
      <c r="M740" s="96"/>
      <c r="N740" s="96"/>
      <c r="O740" s="96"/>
      <c r="P740" s="96"/>
      <c r="Q740" s="96"/>
      <c r="R740" s="96"/>
      <c r="S740" s="96"/>
      <c r="T740" s="96"/>
      <c r="U740" s="96"/>
      <c r="V740" s="96"/>
      <c r="W740" s="96"/>
      <c r="X740" s="96"/>
      <c r="Y740" s="96"/>
      <c r="Z740" s="96"/>
    </row>
    <row r="741" spans="1:26" ht="15.75" customHeight="1" x14ac:dyDescent="0.35">
      <c r="A741" s="96"/>
      <c r="B741" s="96"/>
      <c r="C741" s="96"/>
      <c r="D741" s="98"/>
      <c r="E741" s="97"/>
      <c r="F741" s="96"/>
      <c r="G741" s="96"/>
      <c r="H741" s="96"/>
      <c r="I741" s="96"/>
      <c r="J741" s="96"/>
      <c r="K741" s="96"/>
      <c r="L741" s="96"/>
      <c r="M741" s="96"/>
      <c r="N741" s="96"/>
      <c r="O741" s="96"/>
      <c r="P741" s="96"/>
      <c r="Q741" s="96"/>
      <c r="R741" s="96"/>
      <c r="S741" s="96"/>
      <c r="T741" s="96"/>
      <c r="U741" s="96"/>
      <c r="V741" s="96"/>
      <c r="W741" s="96"/>
      <c r="X741" s="96"/>
      <c r="Y741" s="96"/>
      <c r="Z741" s="96"/>
    </row>
    <row r="742" spans="1:26" ht="15.75" customHeight="1" x14ac:dyDescent="0.35">
      <c r="A742" s="96"/>
      <c r="B742" s="96"/>
      <c r="C742" s="96"/>
      <c r="D742" s="98"/>
      <c r="E742" s="97"/>
      <c r="F742" s="96"/>
      <c r="G742" s="96"/>
      <c r="H742" s="96"/>
      <c r="I742" s="96"/>
      <c r="J742" s="96"/>
      <c r="K742" s="96"/>
      <c r="L742" s="96"/>
      <c r="M742" s="96"/>
      <c r="N742" s="96"/>
      <c r="O742" s="96"/>
      <c r="P742" s="96"/>
      <c r="Q742" s="96"/>
      <c r="R742" s="96"/>
      <c r="S742" s="96"/>
      <c r="T742" s="96"/>
      <c r="U742" s="96"/>
      <c r="V742" s="96"/>
      <c r="W742" s="96"/>
      <c r="X742" s="96"/>
      <c r="Y742" s="96"/>
      <c r="Z742" s="96"/>
    </row>
    <row r="743" spans="1:26" ht="15.75" customHeight="1" x14ac:dyDescent="0.35">
      <c r="A743" s="96"/>
      <c r="B743" s="96"/>
      <c r="C743" s="96"/>
      <c r="D743" s="98"/>
      <c r="E743" s="97"/>
      <c r="F743" s="96"/>
      <c r="G743" s="96"/>
      <c r="H743" s="96"/>
      <c r="I743" s="96"/>
      <c r="J743" s="96"/>
      <c r="K743" s="96"/>
      <c r="L743" s="96"/>
      <c r="M743" s="96"/>
      <c r="N743" s="96"/>
      <c r="O743" s="96"/>
      <c r="P743" s="96"/>
      <c r="Q743" s="96"/>
      <c r="R743" s="96"/>
      <c r="S743" s="96"/>
      <c r="T743" s="96"/>
      <c r="U743" s="96"/>
      <c r="V743" s="96"/>
      <c r="W743" s="96"/>
      <c r="X743" s="96"/>
      <c r="Y743" s="96"/>
      <c r="Z743" s="96"/>
    </row>
    <row r="744" spans="1:26" ht="15.75" customHeight="1" x14ac:dyDescent="0.35">
      <c r="A744" s="96"/>
      <c r="B744" s="96"/>
      <c r="C744" s="96"/>
      <c r="D744" s="98"/>
      <c r="E744" s="97"/>
      <c r="F744" s="96"/>
      <c r="G744" s="96"/>
      <c r="H744" s="96"/>
      <c r="I744" s="96"/>
      <c r="J744" s="96"/>
      <c r="K744" s="96"/>
      <c r="L744" s="96"/>
      <c r="M744" s="96"/>
      <c r="N744" s="96"/>
      <c r="O744" s="96"/>
      <c r="P744" s="96"/>
      <c r="Q744" s="96"/>
      <c r="R744" s="96"/>
      <c r="S744" s="96"/>
      <c r="T744" s="96"/>
      <c r="U744" s="96"/>
      <c r="V744" s="96"/>
      <c r="W744" s="96"/>
      <c r="X744" s="96"/>
      <c r="Y744" s="96"/>
      <c r="Z744" s="96"/>
    </row>
    <row r="745" spans="1:26" ht="15.75" customHeight="1" x14ac:dyDescent="0.35">
      <c r="A745" s="96"/>
      <c r="B745" s="96"/>
      <c r="C745" s="96"/>
      <c r="D745" s="98"/>
      <c r="E745" s="97"/>
      <c r="F745" s="96"/>
      <c r="G745" s="96"/>
      <c r="H745" s="96"/>
      <c r="I745" s="96"/>
      <c r="J745" s="96"/>
      <c r="K745" s="96"/>
      <c r="L745" s="96"/>
      <c r="M745" s="96"/>
      <c r="N745" s="96"/>
      <c r="O745" s="96"/>
      <c r="P745" s="96"/>
      <c r="Q745" s="96"/>
      <c r="R745" s="96"/>
      <c r="S745" s="96"/>
      <c r="T745" s="96"/>
      <c r="U745" s="96"/>
      <c r="V745" s="96"/>
      <c r="W745" s="96"/>
      <c r="X745" s="96"/>
      <c r="Y745" s="96"/>
      <c r="Z745" s="96"/>
    </row>
    <row r="746" spans="1:26" ht="15.75" customHeight="1" x14ac:dyDescent="0.35">
      <c r="A746" s="96"/>
      <c r="B746" s="96"/>
      <c r="C746" s="96"/>
      <c r="D746" s="98"/>
      <c r="E746" s="97"/>
      <c r="F746" s="96"/>
      <c r="G746" s="96"/>
      <c r="H746" s="96"/>
      <c r="I746" s="96"/>
      <c r="J746" s="96"/>
      <c r="K746" s="96"/>
      <c r="L746" s="96"/>
      <c r="M746" s="96"/>
      <c r="N746" s="96"/>
      <c r="O746" s="96"/>
      <c r="P746" s="96"/>
      <c r="Q746" s="96"/>
      <c r="R746" s="96"/>
      <c r="S746" s="96"/>
      <c r="T746" s="96"/>
      <c r="U746" s="96"/>
      <c r="V746" s="96"/>
      <c r="W746" s="96"/>
      <c r="X746" s="96"/>
      <c r="Y746" s="96"/>
      <c r="Z746" s="96"/>
    </row>
    <row r="747" spans="1:26" ht="15.75" customHeight="1" x14ac:dyDescent="0.35">
      <c r="A747" s="96"/>
      <c r="B747" s="96"/>
      <c r="C747" s="96"/>
      <c r="D747" s="98"/>
      <c r="E747" s="97"/>
      <c r="F747" s="96"/>
      <c r="G747" s="96"/>
      <c r="H747" s="96"/>
      <c r="I747" s="96"/>
      <c r="J747" s="96"/>
      <c r="K747" s="96"/>
      <c r="L747" s="96"/>
      <c r="M747" s="96"/>
      <c r="N747" s="96"/>
      <c r="O747" s="96"/>
      <c r="P747" s="96"/>
      <c r="Q747" s="96"/>
      <c r="R747" s="96"/>
      <c r="S747" s="96"/>
      <c r="T747" s="96"/>
      <c r="U747" s="96"/>
      <c r="V747" s="96"/>
      <c r="W747" s="96"/>
      <c r="X747" s="96"/>
      <c r="Y747" s="96"/>
      <c r="Z747" s="96"/>
    </row>
    <row r="748" spans="1:26" ht="15.75" customHeight="1" x14ac:dyDescent="0.35">
      <c r="A748" s="96"/>
      <c r="B748" s="96"/>
      <c r="C748" s="96"/>
      <c r="D748" s="98"/>
      <c r="E748" s="97"/>
      <c r="F748" s="96"/>
      <c r="G748" s="96"/>
      <c r="H748" s="96"/>
      <c r="I748" s="96"/>
      <c r="J748" s="96"/>
      <c r="K748" s="96"/>
      <c r="L748" s="96"/>
      <c r="M748" s="96"/>
      <c r="N748" s="96"/>
      <c r="O748" s="96"/>
      <c r="P748" s="96"/>
      <c r="Q748" s="96"/>
      <c r="R748" s="96"/>
      <c r="S748" s="96"/>
      <c r="T748" s="96"/>
      <c r="U748" s="96"/>
      <c r="V748" s="96"/>
      <c r="W748" s="96"/>
      <c r="X748" s="96"/>
      <c r="Y748" s="96"/>
      <c r="Z748" s="96"/>
    </row>
    <row r="749" spans="1:26" ht="15.75" customHeight="1" x14ac:dyDescent="0.35">
      <c r="A749" s="96"/>
      <c r="B749" s="96"/>
      <c r="C749" s="96"/>
      <c r="D749" s="98"/>
      <c r="E749" s="97"/>
      <c r="F749" s="96"/>
      <c r="G749" s="96"/>
      <c r="H749" s="96"/>
      <c r="I749" s="96"/>
      <c r="J749" s="96"/>
      <c r="K749" s="96"/>
      <c r="L749" s="96"/>
      <c r="M749" s="96"/>
      <c r="N749" s="96"/>
      <c r="O749" s="96"/>
      <c r="P749" s="96"/>
      <c r="Q749" s="96"/>
      <c r="R749" s="96"/>
      <c r="S749" s="96"/>
      <c r="T749" s="96"/>
      <c r="U749" s="96"/>
      <c r="V749" s="96"/>
      <c r="W749" s="96"/>
      <c r="X749" s="96"/>
      <c r="Y749" s="96"/>
      <c r="Z749" s="96"/>
    </row>
    <row r="750" spans="1:26" ht="15.75" customHeight="1" x14ac:dyDescent="0.35">
      <c r="A750" s="96"/>
      <c r="B750" s="96"/>
      <c r="C750" s="96"/>
      <c r="D750" s="98"/>
      <c r="E750" s="97"/>
      <c r="F750" s="96"/>
      <c r="G750" s="96"/>
      <c r="H750" s="96"/>
      <c r="I750" s="96"/>
      <c r="J750" s="96"/>
      <c r="K750" s="96"/>
      <c r="L750" s="96"/>
      <c r="M750" s="96"/>
      <c r="N750" s="96"/>
      <c r="O750" s="96"/>
      <c r="P750" s="96"/>
      <c r="Q750" s="96"/>
      <c r="R750" s="96"/>
      <c r="S750" s="96"/>
      <c r="T750" s="96"/>
      <c r="U750" s="96"/>
      <c r="V750" s="96"/>
      <c r="W750" s="96"/>
      <c r="X750" s="96"/>
      <c r="Y750" s="96"/>
      <c r="Z750" s="96"/>
    </row>
    <row r="751" spans="1:26" ht="15.75" customHeight="1" x14ac:dyDescent="0.35">
      <c r="A751" s="96"/>
      <c r="B751" s="96"/>
      <c r="C751" s="96"/>
      <c r="D751" s="98"/>
      <c r="E751" s="97"/>
      <c r="F751" s="96"/>
      <c r="G751" s="96"/>
      <c r="H751" s="96"/>
      <c r="I751" s="96"/>
      <c r="J751" s="96"/>
      <c r="K751" s="96"/>
      <c r="L751" s="96"/>
      <c r="M751" s="96"/>
      <c r="N751" s="96"/>
      <c r="O751" s="96"/>
      <c r="P751" s="96"/>
      <c r="Q751" s="96"/>
      <c r="R751" s="96"/>
      <c r="S751" s="96"/>
      <c r="T751" s="96"/>
      <c r="U751" s="96"/>
      <c r="V751" s="96"/>
      <c r="W751" s="96"/>
      <c r="X751" s="96"/>
      <c r="Y751" s="96"/>
      <c r="Z751" s="96"/>
    </row>
    <row r="752" spans="1:26" ht="15.75" customHeight="1" x14ac:dyDescent="0.35">
      <c r="A752" s="96"/>
      <c r="B752" s="96"/>
      <c r="C752" s="96"/>
      <c r="D752" s="98"/>
      <c r="E752" s="97"/>
      <c r="F752" s="96"/>
      <c r="G752" s="96"/>
      <c r="H752" s="96"/>
      <c r="I752" s="96"/>
      <c r="J752" s="96"/>
      <c r="K752" s="96"/>
      <c r="L752" s="96"/>
      <c r="M752" s="96"/>
      <c r="N752" s="96"/>
      <c r="O752" s="96"/>
      <c r="P752" s="96"/>
      <c r="Q752" s="96"/>
      <c r="R752" s="96"/>
      <c r="S752" s="96"/>
      <c r="T752" s="96"/>
      <c r="U752" s="96"/>
      <c r="V752" s="96"/>
      <c r="W752" s="96"/>
      <c r="X752" s="96"/>
      <c r="Y752" s="96"/>
      <c r="Z752" s="96"/>
    </row>
    <row r="753" spans="1:26" ht="15.75" customHeight="1" x14ac:dyDescent="0.35">
      <c r="A753" s="96"/>
      <c r="B753" s="96"/>
      <c r="C753" s="96"/>
      <c r="D753" s="98"/>
      <c r="E753" s="97"/>
      <c r="F753" s="96"/>
      <c r="G753" s="96"/>
      <c r="H753" s="96"/>
      <c r="I753" s="96"/>
      <c r="J753" s="96"/>
      <c r="K753" s="96"/>
      <c r="L753" s="96"/>
      <c r="M753" s="96"/>
      <c r="N753" s="96"/>
      <c r="O753" s="96"/>
      <c r="P753" s="96"/>
      <c r="Q753" s="96"/>
      <c r="R753" s="96"/>
      <c r="S753" s="96"/>
      <c r="T753" s="96"/>
      <c r="U753" s="96"/>
      <c r="V753" s="96"/>
      <c r="W753" s="96"/>
      <c r="X753" s="96"/>
      <c r="Y753" s="96"/>
      <c r="Z753" s="96"/>
    </row>
    <row r="754" spans="1:26" ht="15.75" customHeight="1" x14ac:dyDescent="0.35">
      <c r="A754" s="96"/>
      <c r="B754" s="96"/>
      <c r="C754" s="96"/>
      <c r="D754" s="98"/>
      <c r="E754" s="97"/>
      <c r="F754" s="96"/>
      <c r="G754" s="96"/>
      <c r="H754" s="96"/>
      <c r="I754" s="96"/>
      <c r="J754" s="96"/>
      <c r="K754" s="96"/>
      <c r="L754" s="96"/>
      <c r="M754" s="96"/>
      <c r="N754" s="96"/>
      <c r="O754" s="96"/>
      <c r="P754" s="96"/>
      <c r="Q754" s="96"/>
      <c r="R754" s="96"/>
      <c r="S754" s="96"/>
      <c r="T754" s="96"/>
      <c r="U754" s="96"/>
      <c r="V754" s="96"/>
      <c r="W754" s="96"/>
      <c r="X754" s="96"/>
      <c r="Y754" s="96"/>
      <c r="Z754" s="96"/>
    </row>
    <row r="755" spans="1:26" ht="15.75" customHeight="1" x14ac:dyDescent="0.35">
      <c r="A755" s="96"/>
      <c r="B755" s="96"/>
      <c r="C755" s="96"/>
      <c r="D755" s="98"/>
      <c r="E755" s="97"/>
      <c r="F755" s="96"/>
      <c r="G755" s="96"/>
      <c r="H755" s="96"/>
      <c r="I755" s="96"/>
      <c r="J755" s="96"/>
      <c r="K755" s="96"/>
      <c r="L755" s="96"/>
      <c r="M755" s="96"/>
      <c r="N755" s="96"/>
      <c r="O755" s="96"/>
      <c r="P755" s="96"/>
      <c r="Q755" s="96"/>
      <c r="R755" s="96"/>
      <c r="S755" s="96"/>
      <c r="T755" s="96"/>
      <c r="U755" s="96"/>
      <c r="V755" s="96"/>
      <c r="W755" s="96"/>
      <c r="X755" s="96"/>
      <c r="Y755" s="96"/>
      <c r="Z755" s="96"/>
    </row>
    <row r="756" spans="1:26" ht="15.75" customHeight="1" x14ac:dyDescent="0.35">
      <c r="A756" s="96"/>
      <c r="B756" s="96"/>
      <c r="C756" s="96"/>
      <c r="D756" s="98"/>
      <c r="E756" s="97"/>
      <c r="F756" s="96"/>
      <c r="G756" s="96"/>
      <c r="H756" s="96"/>
      <c r="I756" s="96"/>
      <c r="J756" s="96"/>
      <c r="K756" s="96"/>
      <c r="L756" s="96"/>
      <c r="M756" s="96"/>
      <c r="N756" s="96"/>
      <c r="O756" s="96"/>
      <c r="P756" s="96"/>
      <c r="Q756" s="96"/>
      <c r="R756" s="96"/>
      <c r="S756" s="96"/>
      <c r="T756" s="96"/>
      <c r="U756" s="96"/>
      <c r="V756" s="96"/>
      <c r="W756" s="96"/>
      <c r="X756" s="96"/>
      <c r="Y756" s="96"/>
      <c r="Z756" s="96"/>
    </row>
    <row r="757" spans="1:26" ht="15.75" customHeight="1" x14ac:dyDescent="0.35">
      <c r="A757" s="96"/>
      <c r="B757" s="96"/>
      <c r="C757" s="96"/>
      <c r="D757" s="98"/>
      <c r="E757" s="97"/>
      <c r="F757" s="96"/>
      <c r="G757" s="96"/>
      <c r="H757" s="96"/>
      <c r="I757" s="96"/>
      <c r="J757" s="96"/>
      <c r="K757" s="96"/>
      <c r="L757" s="96"/>
      <c r="M757" s="96"/>
      <c r="N757" s="96"/>
      <c r="O757" s="96"/>
      <c r="P757" s="96"/>
      <c r="Q757" s="96"/>
      <c r="R757" s="96"/>
      <c r="S757" s="96"/>
      <c r="T757" s="96"/>
      <c r="U757" s="96"/>
      <c r="V757" s="96"/>
      <c r="W757" s="96"/>
      <c r="X757" s="96"/>
      <c r="Y757" s="96"/>
      <c r="Z757" s="96"/>
    </row>
    <row r="758" spans="1:26" ht="15.75" customHeight="1" x14ac:dyDescent="0.35">
      <c r="A758" s="96"/>
      <c r="B758" s="96"/>
      <c r="C758" s="96"/>
      <c r="D758" s="98"/>
      <c r="E758" s="97"/>
      <c r="F758" s="96"/>
      <c r="G758" s="96"/>
      <c r="H758" s="96"/>
      <c r="I758" s="96"/>
      <c r="J758" s="96"/>
      <c r="K758" s="96"/>
      <c r="L758" s="96"/>
      <c r="M758" s="96"/>
      <c r="N758" s="96"/>
      <c r="O758" s="96"/>
      <c r="P758" s="96"/>
      <c r="Q758" s="96"/>
      <c r="R758" s="96"/>
      <c r="S758" s="96"/>
      <c r="T758" s="96"/>
      <c r="U758" s="96"/>
      <c r="V758" s="96"/>
      <c r="W758" s="96"/>
      <c r="X758" s="96"/>
      <c r="Y758" s="96"/>
      <c r="Z758" s="96"/>
    </row>
    <row r="759" spans="1:26" ht="15.75" customHeight="1" x14ac:dyDescent="0.35">
      <c r="A759" s="96"/>
      <c r="B759" s="96"/>
      <c r="C759" s="96"/>
      <c r="D759" s="98"/>
      <c r="E759" s="97"/>
      <c r="F759" s="96"/>
      <c r="G759" s="96"/>
      <c r="H759" s="96"/>
      <c r="I759" s="96"/>
      <c r="J759" s="96"/>
      <c r="K759" s="96"/>
      <c r="L759" s="96"/>
      <c r="M759" s="96"/>
      <c r="N759" s="96"/>
      <c r="O759" s="96"/>
      <c r="P759" s="96"/>
      <c r="Q759" s="96"/>
      <c r="R759" s="96"/>
      <c r="S759" s="96"/>
      <c r="T759" s="96"/>
      <c r="U759" s="96"/>
      <c r="V759" s="96"/>
      <c r="W759" s="96"/>
      <c r="X759" s="96"/>
      <c r="Y759" s="96"/>
      <c r="Z759" s="96"/>
    </row>
    <row r="760" spans="1:26" ht="15.75" customHeight="1" x14ac:dyDescent="0.35">
      <c r="A760" s="96"/>
      <c r="B760" s="96"/>
      <c r="C760" s="96"/>
      <c r="D760" s="98"/>
      <c r="E760" s="97"/>
      <c r="F760" s="96"/>
      <c r="G760" s="96"/>
      <c r="H760" s="96"/>
      <c r="I760" s="96"/>
      <c r="J760" s="96"/>
      <c r="K760" s="96"/>
      <c r="L760" s="96"/>
      <c r="M760" s="96"/>
      <c r="N760" s="96"/>
      <c r="O760" s="96"/>
      <c r="P760" s="96"/>
      <c r="Q760" s="96"/>
      <c r="R760" s="96"/>
      <c r="S760" s="96"/>
      <c r="T760" s="96"/>
      <c r="U760" s="96"/>
      <c r="V760" s="96"/>
      <c r="W760" s="96"/>
      <c r="X760" s="96"/>
      <c r="Y760" s="96"/>
      <c r="Z760" s="96"/>
    </row>
    <row r="761" spans="1:26" ht="15.75" customHeight="1" x14ac:dyDescent="0.35">
      <c r="A761" s="96"/>
      <c r="B761" s="96"/>
      <c r="C761" s="96"/>
      <c r="D761" s="98"/>
      <c r="E761" s="97"/>
      <c r="F761" s="96"/>
      <c r="G761" s="96"/>
      <c r="H761" s="96"/>
      <c r="I761" s="96"/>
      <c r="J761" s="96"/>
      <c r="K761" s="96"/>
      <c r="L761" s="96"/>
      <c r="M761" s="96"/>
      <c r="N761" s="96"/>
      <c r="O761" s="96"/>
      <c r="P761" s="96"/>
      <c r="Q761" s="96"/>
      <c r="R761" s="96"/>
      <c r="S761" s="96"/>
      <c r="T761" s="96"/>
      <c r="U761" s="96"/>
      <c r="V761" s="96"/>
      <c r="W761" s="96"/>
      <c r="X761" s="96"/>
      <c r="Y761" s="96"/>
      <c r="Z761" s="96"/>
    </row>
    <row r="762" spans="1:26" ht="15.75" customHeight="1" x14ac:dyDescent="0.35">
      <c r="A762" s="96"/>
      <c r="B762" s="96"/>
      <c r="C762" s="96"/>
      <c r="D762" s="98"/>
      <c r="E762" s="97"/>
      <c r="F762" s="96"/>
      <c r="G762" s="96"/>
      <c r="H762" s="96"/>
      <c r="I762" s="96"/>
      <c r="J762" s="96"/>
      <c r="K762" s="96"/>
      <c r="L762" s="96"/>
      <c r="M762" s="96"/>
      <c r="N762" s="96"/>
      <c r="O762" s="96"/>
      <c r="P762" s="96"/>
      <c r="Q762" s="96"/>
      <c r="R762" s="96"/>
      <c r="S762" s="96"/>
      <c r="T762" s="96"/>
      <c r="U762" s="96"/>
      <c r="V762" s="96"/>
      <c r="W762" s="96"/>
      <c r="X762" s="96"/>
      <c r="Y762" s="96"/>
      <c r="Z762" s="96"/>
    </row>
    <row r="763" spans="1:26" ht="15.75" customHeight="1" x14ac:dyDescent="0.35">
      <c r="A763" s="96"/>
      <c r="B763" s="96"/>
      <c r="C763" s="96"/>
      <c r="D763" s="98"/>
      <c r="E763" s="97"/>
      <c r="F763" s="96"/>
      <c r="G763" s="96"/>
      <c r="H763" s="96"/>
      <c r="I763" s="96"/>
      <c r="J763" s="96"/>
      <c r="K763" s="96"/>
      <c r="L763" s="96"/>
      <c r="M763" s="96"/>
      <c r="N763" s="96"/>
      <c r="O763" s="96"/>
      <c r="P763" s="96"/>
      <c r="Q763" s="96"/>
      <c r="R763" s="96"/>
      <c r="S763" s="96"/>
      <c r="T763" s="96"/>
      <c r="U763" s="96"/>
      <c r="V763" s="96"/>
      <c r="W763" s="96"/>
      <c r="X763" s="96"/>
      <c r="Y763" s="96"/>
      <c r="Z763" s="96"/>
    </row>
    <row r="764" spans="1:26" ht="15.75" customHeight="1" x14ac:dyDescent="0.35">
      <c r="A764" s="96"/>
      <c r="B764" s="96"/>
      <c r="C764" s="96"/>
      <c r="D764" s="98"/>
      <c r="E764" s="97"/>
      <c r="F764" s="96"/>
      <c r="G764" s="96"/>
      <c r="H764" s="96"/>
      <c r="I764" s="96"/>
      <c r="J764" s="96"/>
      <c r="K764" s="96"/>
      <c r="L764" s="96"/>
      <c r="M764" s="96"/>
      <c r="N764" s="96"/>
      <c r="O764" s="96"/>
      <c r="P764" s="96"/>
      <c r="Q764" s="96"/>
      <c r="R764" s="96"/>
      <c r="S764" s="96"/>
      <c r="T764" s="96"/>
      <c r="U764" s="96"/>
      <c r="V764" s="96"/>
      <c r="W764" s="96"/>
      <c r="X764" s="96"/>
      <c r="Y764" s="96"/>
      <c r="Z764" s="96"/>
    </row>
    <row r="765" spans="1:26" ht="15.75" customHeight="1" x14ac:dyDescent="0.35">
      <c r="A765" s="96"/>
      <c r="B765" s="96"/>
      <c r="C765" s="96"/>
      <c r="D765" s="98"/>
      <c r="E765" s="97"/>
      <c r="F765" s="96"/>
      <c r="G765" s="96"/>
      <c r="H765" s="96"/>
      <c r="I765" s="96"/>
      <c r="J765" s="96"/>
      <c r="K765" s="96"/>
      <c r="L765" s="96"/>
      <c r="M765" s="96"/>
      <c r="N765" s="96"/>
      <c r="O765" s="96"/>
      <c r="P765" s="96"/>
      <c r="Q765" s="96"/>
      <c r="R765" s="96"/>
      <c r="S765" s="96"/>
      <c r="T765" s="96"/>
      <c r="U765" s="96"/>
      <c r="V765" s="96"/>
      <c r="W765" s="96"/>
      <c r="X765" s="96"/>
      <c r="Y765" s="96"/>
      <c r="Z765" s="96"/>
    </row>
    <row r="766" spans="1:26" ht="15.75" customHeight="1" x14ac:dyDescent="0.35">
      <c r="A766" s="96"/>
      <c r="B766" s="96"/>
      <c r="C766" s="96"/>
      <c r="D766" s="98"/>
      <c r="E766" s="97"/>
      <c r="F766" s="96"/>
      <c r="G766" s="96"/>
      <c r="H766" s="96"/>
      <c r="I766" s="96"/>
      <c r="J766" s="96"/>
      <c r="K766" s="96"/>
      <c r="L766" s="96"/>
      <c r="M766" s="96"/>
      <c r="N766" s="96"/>
      <c r="O766" s="96"/>
      <c r="P766" s="96"/>
      <c r="Q766" s="96"/>
      <c r="R766" s="96"/>
      <c r="S766" s="96"/>
      <c r="T766" s="96"/>
      <c r="U766" s="96"/>
      <c r="V766" s="96"/>
      <c r="W766" s="96"/>
      <c r="X766" s="96"/>
      <c r="Y766" s="96"/>
      <c r="Z766" s="96"/>
    </row>
    <row r="767" spans="1:26" ht="15.75" customHeight="1" x14ac:dyDescent="0.35">
      <c r="A767" s="96"/>
      <c r="B767" s="96"/>
      <c r="C767" s="96"/>
      <c r="D767" s="98"/>
      <c r="E767" s="97"/>
      <c r="F767" s="96"/>
      <c r="G767" s="96"/>
      <c r="H767" s="96"/>
      <c r="I767" s="96"/>
      <c r="J767" s="96"/>
      <c r="K767" s="96"/>
      <c r="L767" s="96"/>
      <c r="M767" s="96"/>
      <c r="N767" s="96"/>
      <c r="O767" s="96"/>
      <c r="P767" s="96"/>
      <c r="Q767" s="96"/>
      <c r="R767" s="96"/>
      <c r="S767" s="96"/>
      <c r="T767" s="96"/>
      <c r="U767" s="96"/>
      <c r="V767" s="96"/>
      <c r="W767" s="96"/>
      <c r="X767" s="96"/>
      <c r="Y767" s="96"/>
      <c r="Z767" s="96"/>
    </row>
    <row r="768" spans="1:26" ht="15.75" customHeight="1" x14ac:dyDescent="0.35">
      <c r="A768" s="96"/>
      <c r="B768" s="96"/>
      <c r="C768" s="96"/>
      <c r="D768" s="98"/>
      <c r="E768" s="97"/>
      <c r="F768" s="96"/>
      <c r="G768" s="96"/>
      <c r="H768" s="96"/>
      <c r="I768" s="96"/>
      <c r="J768" s="96"/>
      <c r="K768" s="96"/>
      <c r="L768" s="96"/>
      <c r="M768" s="96"/>
      <c r="N768" s="96"/>
      <c r="O768" s="96"/>
      <c r="P768" s="96"/>
      <c r="Q768" s="96"/>
      <c r="R768" s="96"/>
      <c r="S768" s="96"/>
      <c r="T768" s="96"/>
      <c r="U768" s="96"/>
      <c r="V768" s="96"/>
      <c r="W768" s="96"/>
      <c r="X768" s="96"/>
      <c r="Y768" s="96"/>
      <c r="Z768" s="96"/>
    </row>
    <row r="769" spans="1:26" ht="15.75" customHeight="1" x14ac:dyDescent="0.35">
      <c r="A769" s="96"/>
      <c r="B769" s="96"/>
      <c r="C769" s="96"/>
      <c r="D769" s="98"/>
      <c r="E769" s="97"/>
      <c r="F769" s="96"/>
      <c r="G769" s="96"/>
      <c r="H769" s="96"/>
      <c r="I769" s="96"/>
      <c r="J769" s="96"/>
      <c r="K769" s="96"/>
      <c r="L769" s="96"/>
      <c r="M769" s="96"/>
      <c r="N769" s="96"/>
      <c r="O769" s="96"/>
      <c r="P769" s="96"/>
      <c r="Q769" s="96"/>
      <c r="R769" s="96"/>
      <c r="S769" s="96"/>
      <c r="T769" s="96"/>
      <c r="U769" s="96"/>
      <c r="V769" s="96"/>
      <c r="W769" s="96"/>
      <c r="X769" s="96"/>
      <c r="Y769" s="96"/>
      <c r="Z769" s="96"/>
    </row>
    <row r="770" spans="1:26" ht="15.75" customHeight="1" x14ac:dyDescent="0.35">
      <c r="A770" s="96"/>
      <c r="B770" s="96"/>
      <c r="C770" s="96"/>
      <c r="D770" s="98"/>
      <c r="E770" s="97"/>
      <c r="F770" s="96"/>
      <c r="G770" s="96"/>
      <c r="H770" s="96"/>
      <c r="I770" s="96"/>
      <c r="J770" s="96"/>
      <c r="K770" s="96"/>
      <c r="L770" s="96"/>
      <c r="M770" s="96"/>
      <c r="N770" s="96"/>
      <c r="O770" s="96"/>
      <c r="P770" s="96"/>
      <c r="Q770" s="96"/>
      <c r="R770" s="96"/>
      <c r="S770" s="96"/>
      <c r="T770" s="96"/>
      <c r="U770" s="96"/>
      <c r="V770" s="96"/>
      <c r="W770" s="96"/>
      <c r="X770" s="96"/>
      <c r="Y770" s="96"/>
      <c r="Z770" s="96"/>
    </row>
    <row r="771" spans="1:26" ht="15.75" customHeight="1" x14ac:dyDescent="0.35">
      <c r="A771" s="96"/>
      <c r="B771" s="96"/>
      <c r="C771" s="96"/>
      <c r="D771" s="98"/>
      <c r="E771" s="97"/>
      <c r="F771" s="96"/>
      <c r="G771" s="96"/>
      <c r="H771" s="96"/>
      <c r="I771" s="96"/>
      <c r="J771" s="96"/>
      <c r="K771" s="96"/>
      <c r="L771" s="96"/>
      <c r="M771" s="96"/>
      <c r="N771" s="96"/>
      <c r="O771" s="96"/>
      <c r="P771" s="96"/>
      <c r="Q771" s="96"/>
      <c r="R771" s="96"/>
      <c r="S771" s="96"/>
      <c r="T771" s="96"/>
      <c r="U771" s="96"/>
      <c r="V771" s="96"/>
      <c r="W771" s="96"/>
      <c r="X771" s="96"/>
      <c r="Y771" s="96"/>
      <c r="Z771" s="96"/>
    </row>
    <row r="772" spans="1:26" ht="15.75" customHeight="1" x14ac:dyDescent="0.35">
      <c r="A772" s="96"/>
      <c r="B772" s="96"/>
      <c r="C772" s="96"/>
      <c r="D772" s="98"/>
      <c r="E772" s="97"/>
      <c r="F772" s="96"/>
      <c r="G772" s="96"/>
      <c r="H772" s="96"/>
      <c r="I772" s="96"/>
      <c r="J772" s="96"/>
      <c r="K772" s="96"/>
      <c r="L772" s="96"/>
      <c r="M772" s="96"/>
      <c r="N772" s="96"/>
      <c r="O772" s="96"/>
      <c r="P772" s="96"/>
      <c r="Q772" s="96"/>
      <c r="R772" s="96"/>
      <c r="S772" s="96"/>
      <c r="T772" s="96"/>
      <c r="U772" s="96"/>
      <c r="V772" s="96"/>
      <c r="W772" s="96"/>
      <c r="X772" s="96"/>
      <c r="Y772" s="96"/>
      <c r="Z772" s="96"/>
    </row>
    <row r="773" spans="1:26" ht="15.75" customHeight="1" x14ac:dyDescent="0.35">
      <c r="A773" s="96"/>
      <c r="B773" s="96"/>
      <c r="C773" s="96"/>
      <c r="D773" s="98"/>
      <c r="E773" s="97"/>
      <c r="F773" s="96"/>
      <c r="G773" s="96"/>
      <c r="H773" s="96"/>
      <c r="I773" s="96"/>
      <c r="J773" s="96"/>
      <c r="K773" s="96"/>
      <c r="L773" s="96"/>
      <c r="M773" s="96"/>
      <c r="N773" s="96"/>
      <c r="O773" s="96"/>
      <c r="P773" s="96"/>
      <c r="Q773" s="96"/>
      <c r="R773" s="96"/>
      <c r="S773" s="96"/>
      <c r="T773" s="96"/>
      <c r="U773" s="96"/>
      <c r="V773" s="96"/>
      <c r="W773" s="96"/>
      <c r="X773" s="96"/>
      <c r="Y773" s="96"/>
      <c r="Z773" s="96"/>
    </row>
    <row r="774" spans="1:26" ht="15.75" customHeight="1" x14ac:dyDescent="0.35">
      <c r="A774" s="96"/>
      <c r="B774" s="96"/>
      <c r="C774" s="96"/>
      <c r="D774" s="98"/>
      <c r="E774" s="97"/>
      <c r="F774" s="96"/>
      <c r="G774" s="96"/>
      <c r="H774" s="96"/>
      <c r="I774" s="96"/>
      <c r="J774" s="96"/>
      <c r="K774" s="96"/>
      <c r="L774" s="96"/>
      <c r="M774" s="96"/>
      <c r="N774" s="96"/>
      <c r="O774" s="96"/>
      <c r="P774" s="96"/>
      <c r="Q774" s="96"/>
      <c r="R774" s="96"/>
      <c r="S774" s="96"/>
      <c r="T774" s="96"/>
      <c r="U774" s="96"/>
      <c r="V774" s="96"/>
      <c r="W774" s="96"/>
      <c r="X774" s="96"/>
      <c r="Y774" s="96"/>
      <c r="Z774" s="96"/>
    </row>
    <row r="775" spans="1:26" ht="15.75" customHeight="1" x14ac:dyDescent="0.35">
      <c r="A775" s="96"/>
      <c r="B775" s="96"/>
      <c r="C775" s="96"/>
      <c r="D775" s="98"/>
      <c r="E775" s="97"/>
      <c r="F775" s="96"/>
      <c r="G775" s="96"/>
      <c r="H775" s="96"/>
      <c r="I775" s="96"/>
      <c r="J775" s="96"/>
      <c r="K775" s="96"/>
      <c r="L775" s="96"/>
      <c r="M775" s="96"/>
      <c r="N775" s="96"/>
      <c r="O775" s="96"/>
      <c r="P775" s="96"/>
      <c r="Q775" s="96"/>
      <c r="R775" s="96"/>
      <c r="S775" s="96"/>
      <c r="T775" s="96"/>
      <c r="U775" s="96"/>
      <c r="V775" s="96"/>
      <c r="W775" s="96"/>
      <c r="X775" s="96"/>
      <c r="Y775" s="96"/>
      <c r="Z775" s="96"/>
    </row>
    <row r="776" spans="1:26" ht="15.75" customHeight="1" x14ac:dyDescent="0.35">
      <c r="A776" s="96"/>
      <c r="B776" s="96"/>
      <c r="C776" s="96"/>
      <c r="D776" s="98"/>
      <c r="E776" s="97"/>
      <c r="F776" s="96"/>
      <c r="G776" s="96"/>
      <c r="H776" s="96"/>
      <c r="I776" s="96"/>
      <c r="J776" s="96"/>
      <c r="K776" s="96"/>
      <c r="L776" s="96"/>
      <c r="M776" s="96"/>
      <c r="N776" s="96"/>
      <c r="O776" s="96"/>
      <c r="P776" s="96"/>
      <c r="Q776" s="96"/>
      <c r="R776" s="96"/>
      <c r="S776" s="96"/>
      <c r="T776" s="96"/>
      <c r="U776" s="96"/>
      <c r="V776" s="96"/>
      <c r="W776" s="96"/>
      <c r="X776" s="96"/>
      <c r="Y776" s="96"/>
      <c r="Z776" s="96"/>
    </row>
    <row r="777" spans="1:26" ht="15.75" customHeight="1" x14ac:dyDescent="0.35">
      <c r="A777" s="96"/>
      <c r="B777" s="96"/>
      <c r="C777" s="96"/>
      <c r="D777" s="98"/>
      <c r="E777" s="97"/>
      <c r="F777" s="96"/>
      <c r="G777" s="96"/>
      <c r="H777" s="96"/>
      <c r="I777" s="96"/>
      <c r="J777" s="96"/>
      <c r="K777" s="96"/>
      <c r="L777" s="96"/>
      <c r="M777" s="96"/>
      <c r="N777" s="96"/>
      <c r="O777" s="96"/>
      <c r="P777" s="96"/>
      <c r="Q777" s="96"/>
      <c r="R777" s="96"/>
      <c r="S777" s="96"/>
      <c r="T777" s="96"/>
      <c r="U777" s="96"/>
      <c r="V777" s="96"/>
      <c r="W777" s="96"/>
      <c r="X777" s="96"/>
      <c r="Y777" s="96"/>
      <c r="Z777" s="96"/>
    </row>
    <row r="778" spans="1:26" ht="15.75" customHeight="1" x14ac:dyDescent="0.35">
      <c r="A778" s="96"/>
      <c r="B778" s="96"/>
      <c r="C778" s="96"/>
      <c r="D778" s="98"/>
      <c r="E778" s="97"/>
      <c r="F778" s="96"/>
      <c r="G778" s="96"/>
      <c r="H778" s="96"/>
      <c r="I778" s="96"/>
      <c r="J778" s="96"/>
      <c r="K778" s="96"/>
      <c r="L778" s="96"/>
      <c r="M778" s="96"/>
      <c r="N778" s="96"/>
      <c r="O778" s="96"/>
      <c r="P778" s="96"/>
      <c r="Q778" s="96"/>
      <c r="R778" s="96"/>
      <c r="S778" s="96"/>
      <c r="T778" s="96"/>
      <c r="U778" s="96"/>
      <c r="V778" s="96"/>
      <c r="W778" s="96"/>
      <c r="X778" s="96"/>
      <c r="Y778" s="96"/>
      <c r="Z778" s="96"/>
    </row>
    <row r="779" spans="1:26" ht="15.75" customHeight="1" x14ac:dyDescent="0.35">
      <c r="A779" s="96"/>
      <c r="B779" s="96"/>
      <c r="C779" s="96"/>
      <c r="D779" s="98"/>
      <c r="E779" s="97"/>
      <c r="F779" s="96"/>
      <c r="G779" s="96"/>
      <c r="H779" s="96"/>
      <c r="I779" s="96"/>
      <c r="J779" s="96"/>
      <c r="K779" s="96"/>
      <c r="L779" s="96"/>
      <c r="M779" s="96"/>
      <c r="N779" s="96"/>
      <c r="O779" s="96"/>
      <c r="P779" s="96"/>
      <c r="Q779" s="96"/>
      <c r="R779" s="96"/>
      <c r="S779" s="96"/>
      <c r="T779" s="96"/>
      <c r="U779" s="96"/>
      <c r="V779" s="96"/>
      <c r="W779" s="96"/>
      <c r="X779" s="96"/>
      <c r="Y779" s="96"/>
      <c r="Z779" s="96"/>
    </row>
    <row r="780" spans="1:26" ht="15.75" customHeight="1" x14ac:dyDescent="0.35">
      <c r="A780" s="96"/>
      <c r="B780" s="96"/>
      <c r="C780" s="96"/>
      <c r="D780" s="98"/>
      <c r="E780" s="97"/>
      <c r="F780" s="96"/>
      <c r="G780" s="96"/>
      <c r="H780" s="96"/>
      <c r="I780" s="96"/>
      <c r="J780" s="96"/>
      <c r="K780" s="96"/>
      <c r="L780" s="96"/>
      <c r="M780" s="96"/>
      <c r="N780" s="96"/>
      <c r="O780" s="96"/>
      <c r="P780" s="96"/>
      <c r="Q780" s="96"/>
      <c r="R780" s="96"/>
      <c r="S780" s="96"/>
      <c r="T780" s="96"/>
      <c r="U780" s="96"/>
      <c r="V780" s="96"/>
      <c r="W780" s="96"/>
      <c r="X780" s="96"/>
      <c r="Y780" s="96"/>
      <c r="Z780" s="96"/>
    </row>
    <row r="781" spans="1:26" ht="15.75" customHeight="1" x14ac:dyDescent="0.35">
      <c r="A781" s="96"/>
      <c r="B781" s="96"/>
      <c r="C781" s="96"/>
      <c r="D781" s="98"/>
      <c r="E781" s="97"/>
      <c r="F781" s="96"/>
      <c r="G781" s="96"/>
      <c r="H781" s="96"/>
      <c r="I781" s="96"/>
      <c r="J781" s="96"/>
      <c r="K781" s="96"/>
      <c r="L781" s="96"/>
      <c r="M781" s="96"/>
      <c r="N781" s="96"/>
      <c r="O781" s="96"/>
      <c r="P781" s="96"/>
      <c r="Q781" s="96"/>
      <c r="R781" s="96"/>
      <c r="S781" s="96"/>
      <c r="T781" s="96"/>
      <c r="U781" s="96"/>
      <c r="V781" s="96"/>
      <c r="W781" s="96"/>
      <c r="X781" s="96"/>
      <c r="Y781" s="96"/>
      <c r="Z781" s="96"/>
    </row>
    <row r="782" spans="1:26" ht="15.75" customHeight="1" x14ac:dyDescent="0.35">
      <c r="A782" s="96"/>
      <c r="B782" s="96"/>
      <c r="C782" s="96"/>
      <c r="D782" s="98"/>
      <c r="E782" s="97"/>
      <c r="F782" s="96"/>
      <c r="G782" s="96"/>
      <c r="H782" s="96"/>
      <c r="I782" s="96"/>
      <c r="J782" s="96"/>
      <c r="K782" s="96"/>
      <c r="L782" s="96"/>
      <c r="M782" s="96"/>
      <c r="N782" s="96"/>
      <c r="O782" s="96"/>
      <c r="P782" s="96"/>
      <c r="Q782" s="96"/>
      <c r="R782" s="96"/>
      <c r="S782" s="96"/>
      <c r="T782" s="96"/>
      <c r="U782" s="96"/>
      <c r="V782" s="96"/>
      <c r="W782" s="96"/>
      <c r="X782" s="96"/>
      <c r="Y782" s="96"/>
      <c r="Z782" s="96"/>
    </row>
    <row r="783" spans="1:26" ht="15.75" customHeight="1" x14ac:dyDescent="0.35">
      <c r="A783" s="96"/>
      <c r="B783" s="96"/>
      <c r="C783" s="96"/>
      <c r="D783" s="98"/>
      <c r="E783" s="97"/>
      <c r="F783" s="96"/>
      <c r="G783" s="96"/>
      <c r="H783" s="96"/>
      <c r="I783" s="96"/>
      <c r="J783" s="96"/>
      <c r="K783" s="96"/>
      <c r="L783" s="96"/>
      <c r="M783" s="96"/>
      <c r="N783" s="96"/>
      <c r="O783" s="96"/>
      <c r="P783" s="96"/>
      <c r="Q783" s="96"/>
      <c r="R783" s="96"/>
      <c r="S783" s="96"/>
      <c r="T783" s="96"/>
      <c r="U783" s="96"/>
      <c r="V783" s="96"/>
      <c r="W783" s="96"/>
      <c r="X783" s="96"/>
      <c r="Y783" s="96"/>
      <c r="Z783" s="96"/>
    </row>
    <row r="784" spans="1:26" ht="15.75" customHeight="1" x14ac:dyDescent="0.35">
      <c r="A784" s="96"/>
      <c r="B784" s="96"/>
      <c r="C784" s="96"/>
      <c r="D784" s="98"/>
      <c r="E784" s="97"/>
      <c r="F784" s="96"/>
      <c r="G784" s="96"/>
      <c r="H784" s="96"/>
      <c r="I784" s="96"/>
      <c r="J784" s="96"/>
      <c r="K784" s="96"/>
      <c r="L784" s="96"/>
      <c r="M784" s="96"/>
      <c r="N784" s="96"/>
      <c r="O784" s="96"/>
      <c r="P784" s="96"/>
      <c r="Q784" s="96"/>
      <c r="R784" s="96"/>
      <c r="S784" s="96"/>
      <c r="T784" s="96"/>
      <c r="U784" s="96"/>
      <c r="V784" s="96"/>
      <c r="W784" s="96"/>
      <c r="X784" s="96"/>
      <c r="Y784" s="96"/>
      <c r="Z784" s="96"/>
    </row>
    <row r="785" spans="1:26" ht="15.75" customHeight="1" x14ac:dyDescent="0.35">
      <c r="A785" s="96"/>
      <c r="B785" s="96"/>
      <c r="C785" s="96"/>
      <c r="D785" s="98"/>
      <c r="E785" s="97"/>
      <c r="F785" s="96"/>
      <c r="G785" s="96"/>
      <c r="H785" s="96"/>
      <c r="I785" s="96"/>
      <c r="J785" s="96"/>
      <c r="K785" s="96"/>
      <c r="L785" s="96"/>
      <c r="M785" s="96"/>
      <c r="N785" s="96"/>
      <c r="O785" s="96"/>
      <c r="P785" s="96"/>
      <c r="Q785" s="96"/>
      <c r="R785" s="96"/>
      <c r="S785" s="96"/>
      <c r="T785" s="96"/>
      <c r="U785" s="96"/>
      <c r="V785" s="96"/>
      <c r="W785" s="96"/>
      <c r="X785" s="96"/>
      <c r="Y785" s="96"/>
      <c r="Z785" s="96"/>
    </row>
    <row r="786" spans="1:26" ht="15.75" customHeight="1" x14ac:dyDescent="0.35">
      <c r="A786" s="96"/>
      <c r="B786" s="96"/>
      <c r="C786" s="96"/>
      <c r="D786" s="98"/>
      <c r="E786" s="97"/>
      <c r="F786" s="96"/>
      <c r="G786" s="96"/>
      <c r="H786" s="96"/>
      <c r="I786" s="96"/>
      <c r="J786" s="96"/>
      <c r="K786" s="96"/>
      <c r="L786" s="96"/>
      <c r="M786" s="96"/>
      <c r="N786" s="96"/>
      <c r="O786" s="96"/>
      <c r="P786" s="96"/>
      <c r="Q786" s="96"/>
      <c r="R786" s="96"/>
      <c r="S786" s="96"/>
      <c r="T786" s="96"/>
      <c r="U786" s="96"/>
      <c r="V786" s="96"/>
      <c r="W786" s="96"/>
      <c r="X786" s="96"/>
      <c r="Y786" s="96"/>
      <c r="Z786" s="96"/>
    </row>
    <row r="787" spans="1:26" ht="15.75" customHeight="1" x14ac:dyDescent="0.35">
      <c r="A787" s="96"/>
      <c r="B787" s="96"/>
      <c r="C787" s="96"/>
      <c r="D787" s="98"/>
      <c r="E787" s="97"/>
      <c r="F787" s="96"/>
      <c r="G787" s="96"/>
      <c r="H787" s="96"/>
      <c r="I787" s="96"/>
      <c r="J787" s="96"/>
      <c r="K787" s="96"/>
      <c r="L787" s="96"/>
      <c r="M787" s="96"/>
      <c r="N787" s="96"/>
      <c r="O787" s="96"/>
      <c r="P787" s="96"/>
      <c r="Q787" s="96"/>
      <c r="R787" s="96"/>
      <c r="S787" s="96"/>
      <c r="T787" s="96"/>
      <c r="U787" s="96"/>
      <c r="V787" s="96"/>
      <c r="W787" s="96"/>
      <c r="X787" s="96"/>
      <c r="Y787" s="96"/>
      <c r="Z787" s="96"/>
    </row>
    <row r="788" spans="1:26" ht="15.75" customHeight="1" x14ac:dyDescent="0.35">
      <c r="A788" s="96"/>
      <c r="B788" s="96"/>
      <c r="C788" s="96"/>
      <c r="D788" s="98"/>
      <c r="E788" s="97"/>
      <c r="F788" s="96"/>
      <c r="G788" s="96"/>
      <c r="H788" s="96"/>
      <c r="I788" s="96"/>
      <c r="J788" s="96"/>
      <c r="K788" s="96"/>
      <c r="L788" s="96"/>
      <c r="M788" s="96"/>
      <c r="N788" s="96"/>
      <c r="O788" s="96"/>
      <c r="P788" s="96"/>
      <c r="Q788" s="96"/>
      <c r="R788" s="96"/>
      <c r="S788" s="96"/>
      <c r="T788" s="96"/>
      <c r="U788" s="96"/>
      <c r="V788" s="96"/>
      <c r="W788" s="96"/>
      <c r="X788" s="96"/>
      <c r="Y788" s="96"/>
      <c r="Z788" s="96"/>
    </row>
    <row r="789" spans="1:26" ht="15.75" customHeight="1" x14ac:dyDescent="0.35">
      <c r="A789" s="96"/>
      <c r="B789" s="96"/>
      <c r="C789" s="96"/>
      <c r="D789" s="98"/>
      <c r="E789" s="97"/>
      <c r="F789" s="96"/>
      <c r="G789" s="96"/>
      <c r="H789" s="96"/>
      <c r="I789" s="96"/>
      <c r="J789" s="96"/>
      <c r="K789" s="96"/>
      <c r="L789" s="96"/>
      <c r="M789" s="96"/>
      <c r="N789" s="96"/>
      <c r="O789" s="96"/>
      <c r="P789" s="96"/>
      <c r="Q789" s="96"/>
      <c r="R789" s="96"/>
      <c r="S789" s="96"/>
      <c r="T789" s="96"/>
      <c r="U789" s="96"/>
      <c r="V789" s="96"/>
      <c r="W789" s="96"/>
      <c r="X789" s="96"/>
      <c r="Y789" s="96"/>
      <c r="Z789" s="96"/>
    </row>
    <row r="790" spans="1:26" ht="15.75" customHeight="1" x14ac:dyDescent="0.35">
      <c r="A790" s="96"/>
      <c r="B790" s="96"/>
      <c r="C790" s="96"/>
      <c r="D790" s="98"/>
      <c r="E790" s="97"/>
      <c r="F790" s="96"/>
      <c r="G790" s="96"/>
      <c r="H790" s="96"/>
      <c r="I790" s="96"/>
      <c r="J790" s="96"/>
      <c r="K790" s="96"/>
      <c r="L790" s="96"/>
      <c r="M790" s="96"/>
      <c r="N790" s="96"/>
      <c r="O790" s="96"/>
      <c r="P790" s="96"/>
      <c r="Q790" s="96"/>
      <c r="R790" s="96"/>
      <c r="S790" s="96"/>
      <c r="T790" s="96"/>
      <c r="U790" s="96"/>
      <c r="V790" s="96"/>
      <c r="W790" s="96"/>
      <c r="X790" s="96"/>
      <c r="Y790" s="96"/>
      <c r="Z790" s="96"/>
    </row>
    <row r="791" spans="1:26" ht="15.75" customHeight="1" x14ac:dyDescent="0.35">
      <c r="A791" s="96"/>
      <c r="B791" s="96"/>
      <c r="C791" s="96"/>
      <c r="D791" s="98"/>
      <c r="E791" s="97"/>
      <c r="F791" s="96"/>
      <c r="G791" s="96"/>
      <c r="H791" s="96"/>
      <c r="I791" s="96"/>
      <c r="J791" s="96"/>
      <c r="K791" s="96"/>
      <c r="L791" s="96"/>
      <c r="M791" s="96"/>
      <c r="N791" s="96"/>
      <c r="O791" s="96"/>
      <c r="P791" s="96"/>
      <c r="Q791" s="96"/>
      <c r="R791" s="96"/>
      <c r="S791" s="96"/>
      <c r="T791" s="96"/>
      <c r="U791" s="96"/>
      <c r="V791" s="96"/>
      <c r="W791" s="96"/>
      <c r="X791" s="96"/>
      <c r="Y791" s="96"/>
      <c r="Z791" s="96"/>
    </row>
    <row r="792" spans="1:26" ht="15.75" customHeight="1" x14ac:dyDescent="0.35">
      <c r="A792" s="96"/>
      <c r="B792" s="96"/>
      <c r="C792" s="96"/>
      <c r="D792" s="98"/>
      <c r="E792" s="97"/>
      <c r="F792" s="96"/>
      <c r="G792" s="96"/>
      <c r="H792" s="96"/>
      <c r="I792" s="96"/>
      <c r="J792" s="96"/>
      <c r="K792" s="96"/>
      <c r="L792" s="96"/>
      <c r="M792" s="96"/>
      <c r="N792" s="96"/>
      <c r="O792" s="96"/>
      <c r="P792" s="96"/>
      <c r="Q792" s="96"/>
      <c r="R792" s="96"/>
      <c r="S792" s="96"/>
      <c r="T792" s="96"/>
      <c r="U792" s="96"/>
      <c r="V792" s="96"/>
      <c r="W792" s="96"/>
      <c r="X792" s="96"/>
      <c r="Y792" s="96"/>
      <c r="Z792" s="96"/>
    </row>
    <row r="793" spans="1:26" ht="15.75" customHeight="1" x14ac:dyDescent="0.35">
      <c r="A793" s="96"/>
      <c r="B793" s="96"/>
      <c r="C793" s="96"/>
      <c r="D793" s="98"/>
      <c r="E793" s="97"/>
      <c r="F793" s="96"/>
      <c r="G793" s="96"/>
      <c r="H793" s="96"/>
      <c r="I793" s="96"/>
      <c r="J793" s="96"/>
      <c r="K793" s="96"/>
      <c r="L793" s="96"/>
      <c r="M793" s="96"/>
      <c r="N793" s="96"/>
      <c r="O793" s="96"/>
      <c r="P793" s="96"/>
      <c r="Q793" s="96"/>
      <c r="R793" s="96"/>
      <c r="S793" s="96"/>
      <c r="T793" s="96"/>
      <c r="U793" s="96"/>
      <c r="V793" s="96"/>
      <c r="W793" s="96"/>
      <c r="X793" s="96"/>
      <c r="Y793" s="96"/>
      <c r="Z793" s="96"/>
    </row>
    <row r="794" spans="1:26" ht="15.75" customHeight="1" x14ac:dyDescent="0.35">
      <c r="A794" s="96"/>
      <c r="B794" s="96"/>
      <c r="C794" s="96"/>
      <c r="D794" s="98"/>
      <c r="E794" s="97"/>
      <c r="F794" s="96"/>
      <c r="G794" s="96"/>
      <c r="H794" s="96"/>
      <c r="I794" s="96"/>
      <c r="J794" s="96"/>
      <c r="K794" s="96"/>
      <c r="L794" s="96"/>
      <c r="M794" s="96"/>
      <c r="N794" s="96"/>
      <c r="O794" s="96"/>
      <c r="P794" s="96"/>
      <c r="Q794" s="96"/>
      <c r="R794" s="96"/>
      <c r="S794" s="96"/>
      <c r="T794" s="96"/>
      <c r="U794" s="96"/>
      <c r="V794" s="96"/>
      <c r="W794" s="96"/>
      <c r="X794" s="96"/>
      <c r="Y794" s="96"/>
      <c r="Z794" s="96"/>
    </row>
    <row r="795" spans="1:26" ht="15.75" customHeight="1" x14ac:dyDescent="0.35">
      <c r="A795" s="96"/>
      <c r="B795" s="96"/>
      <c r="C795" s="96"/>
      <c r="D795" s="98"/>
      <c r="E795" s="97"/>
      <c r="F795" s="96"/>
      <c r="G795" s="96"/>
      <c r="H795" s="96"/>
      <c r="I795" s="96"/>
      <c r="J795" s="96"/>
      <c r="K795" s="96"/>
      <c r="L795" s="96"/>
      <c r="M795" s="96"/>
      <c r="N795" s="96"/>
      <c r="O795" s="96"/>
      <c r="P795" s="96"/>
      <c r="Q795" s="96"/>
      <c r="R795" s="96"/>
      <c r="S795" s="96"/>
      <c r="T795" s="96"/>
      <c r="U795" s="96"/>
      <c r="V795" s="96"/>
      <c r="W795" s="96"/>
      <c r="X795" s="96"/>
      <c r="Y795" s="96"/>
      <c r="Z795" s="96"/>
    </row>
    <row r="796" spans="1:26" ht="15.75" customHeight="1" x14ac:dyDescent="0.35">
      <c r="A796" s="96"/>
      <c r="B796" s="96"/>
      <c r="C796" s="96"/>
      <c r="D796" s="98"/>
      <c r="E796" s="97"/>
      <c r="F796" s="96"/>
      <c r="G796" s="96"/>
      <c r="H796" s="96"/>
      <c r="I796" s="96"/>
      <c r="J796" s="96"/>
      <c r="K796" s="96"/>
      <c r="L796" s="96"/>
      <c r="M796" s="96"/>
      <c r="N796" s="96"/>
      <c r="O796" s="96"/>
      <c r="P796" s="96"/>
      <c r="Q796" s="96"/>
      <c r="R796" s="96"/>
      <c r="S796" s="96"/>
      <c r="T796" s="96"/>
      <c r="U796" s="96"/>
      <c r="V796" s="96"/>
      <c r="W796" s="96"/>
      <c r="X796" s="96"/>
      <c r="Y796" s="96"/>
      <c r="Z796" s="96"/>
    </row>
    <row r="797" spans="1:26" ht="15.75" customHeight="1" x14ac:dyDescent="0.35">
      <c r="A797" s="96"/>
      <c r="B797" s="96"/>
      <c r="C797" s="96"/>
      <c r="D797" s="98"/>
      <c r="E797" s="97"/>
      <c r="F797" s="96"/>
      <c r="G797" s="96"/>
      <c r="H797" s="96"/>
      <c r="I797" s="96"/>
      <c r="J797" s="96"/>
      <c r="K797" s="96"/>
      <c r="L797" s="96"/>
      <c r="M797" s="96"/>
      <c r="N797" s="96"/>
      <c r="O797" s="96"/>
      <c r="P797" s="96"/>
      <c r="Q797" s="96"/>
      <c r="R797" s="96"/>
      <c r="S797" s="96"/>
      <c r="T797" s="96"/>
      <c r="U797" s="96"/>
      <c r="V797" s="96"/>
      <c r="W797" s="96"/>
      <c r="X797" s="96"/>
      <c r="Y797" s="96"/>
      <c r="Z797" s="96"/>
    </row>
    <row r="798" spans="1:26" ht="15.75" customHeight="1" x14ac:dyDescent="0.35">
      <c r="A798" s="96"/>
      <c r="B798" s="96"/>
      <c r="C798" s="96"/>
      <c r="D798" s="98"/>
      <c r="E798" s="97"/>
      <c r="F798" s="96"/>
      <c r="G798" s="96"/>
      <c r="H798" s="96"/>
      <c r="I798" s="96"/>
      <c r="J798" s="96"/>
      <c r="K798" s="96"/>
      <c r="L798" s="96"/>
      <c r="M798" s="96"/>
      <c r="N798" s="96"/>
      <c r="O798" s="96"/>
      <c r="P798" s="96"/>
      <c r="Q798" s="96"/>
      <c r="R798" s="96"/>
      <c r="S798" s="96"/>
      <c r="T798" s="96"/>
      <c r="U798" s="96"/>
      <c r="V798" s="96"/>
      <c r="W798" s="96"/>
      <c r="X798" s="96"/>
      <c r="Y798" s="96"/>
      <c r="Z798" s="96"/>
    </row>
    <row r="799" spans="1:26" ht="15.75" customHeight="1" x14ac:dyDescent="0.35">
      <c r="A799" s="96"/>
      <c r="B799" s="96"/>
      <c r="C799" s="96"/>
      <c r="D799" s="98"/>
      <c r="E799" s="97"/>
      <c r="F799" s="96"/>
      <c r="G799" s="96"/>
      <c r="H799" s="96"/>
      <c r="I799" s="96"/>
      <c r="J799" s="96"/>
      <c r="K799" s="96"/>
      <c r="L799" s="96"/>
      <c r="M799" s="96"/>
      <c r="N799" s="96"/>
      <c r="O799" s="96"/>
      <c r="P799" s="96"/>
      <c r="Q799" s="96"/>
      <c r="R799" s="96"/>
      <c r="S799" s="96"/>
      <c r="T799" s="96"/>
      <c r="U799" s="96"/>
      <c r="V799" s="96"/>
      <c r="W799" s="96"/>
      <c r="X799" s="96"/>
      <c r="Y799" s="96"/>
      <c r="Z799" s="96"/>
    </row>
    <row r="800" spans="1:26" ht="15.75" customHeight="1" x14ac:dyDescent="0.35">
      <c r="A800" s="96"/>
      <c r="B800" s="96"/>
      <c r="C800" s="96"/>
      <c r="D800" s="98"/>
      <c r="E800" s="97"/>
      <c r="F800" s="96"/>
      <c r="G800" s="96"/>
      <c r="H800" s="96"/>
      <c r="I800" s="96"/>
      <c r="J800" s="96"/>
      <c r="K800" s="96"/>
      <c r="L800" s="96"/>
      <c r="M800" s="96"/>
      <c r="N800" s="96"/>
      <c r="O800" s="96"/>
      <c r="P800" s="96"/>
      <c r="Q800" s="96"/>
      <c r="R800" s="96"/>
      <c r="S800" s="96"/>
      <c r="T800" s="96"/>
      <c r="U800" s="96"/>
      <c r="V800" s="96"/>
      <c r="W800" s="96"/>
      <c r="X800" s="96"/>
      <c r="Y800" s="96"/>
      <c r="Z800" s="96"/>
    </row>
    <row r="801" spans="1:26" ht="15.75" customHeight="1" x14ac:dyDescent="0.35">
      <c r="A801" s="96"/>
      <c r="B801" s="96"/>
      <c r="C801" s="96"/>
      <c r="D801" s="98"/>
      <c r="E801" s="97"/>
      <c r="F801" s="96"/>
      <c r="G801" s="96"/>
      <c r="H801" s="96"/>
      <c r="I801" s="96"/>
      <c r="J801" s="96"/>
      <c r="K801" s="96"/>
      <c r="L801" s="96"/>
      <c r="M801" s="96"/>
      <c r="N801" s="96"/>
      <c r="O801" s="96"/>
      <c r="P801" s="96"/>
      <c r="Q801" s="96"/>
      <c r="R801" s="96"/>
      <c r="S801" s="96"/>
      <c r="T801" s="96"/>
      <c r="U801" s="96"/>
      <c r="V801" s="96"/>
      <c r="W801" s="96"/>
      <c r="X801" s="96"/>
      <c r="Y801" s="96"/>
      <c r="Z801" s="96"/>
    </row>
    <row r="802" spans="1:26" ht="15.75" customHeight="1" x14ac:dyDescent="0.35">
      <c r="A802" s="96"/>
      <c r="B802" s="96"/>
      <c r="C802" s="96"/>
      <c r="D802" s="98"/>
      <c r="E802" s="97"/>
      <c r="F802" s="96"/>
      <c r="G802" s="96"/>
      <c r="H802" s="96"/>
      <c r="I802" s="96"/>
      <c r="J802" s="96"/>
      <c r="K802" s="96"/>
      <c r="L802" s="96"/>
      <c r="M802" s="96"/>
      <c r="N802" s="96"/>
      <c r="O802" s="96"/>
      <c r="P802" s="96"/>
      <c r="Q802" s="96"/>
      <c r="R802" s="96"/>
      <c r="S802" s="96"/>
      <c r="T802" s="96"/>
      <c r="U802" s="96"/>
      <c r="V802" s="96"/>
      <c r="W802" s="96"/>
      <c r="X802" s="96"/>
      <c r="Y802" s="96"/>
      <c r="Z802" s="96"/>
    </row>
    <row r="803" spans="1:26" ht="15.75" customHeight="1" x14ac:dyDescent="0.35">
      <c r="A803" s="96"/>
      <c r="B803" s="96"/>
      <c r="C803" s="96"/>
      <c r="D803" s="98"/>
      <c r="E803" s="97"/>
      <c r="F803" s="96"/>
      <c r="G803" s="96"/>
      <c r="H803" s="96"/>
      <c r="I803" s="96"/>
      <c r="J803" s="96"/>
      <c r="K803" s="96"/>
      <c r="L803" s="96"/>
      <c r="M803" s="96"/>
      <c r="N803" s="96"/>
      <c r="O803" s="96"/>
      <c r="P803" s="96"/>
      <c r="Q803" s="96"/>
      <c r="R803" s="96"/>
      <c r="S803" s="96"/>
      <c r="T803" s="96"/>
      <c r="U803" s="96"/>
      <c r="V803" s="96"/>
      <c r="W803" s="96"/>
      <c r="X803" s="96"/>
      <c r="Y803" s="96"/>
      <c r="Z803" s="96"/>
    </row>
    <row r="804" spans="1:26" ht="15.75" customHeight="1" x14ac:dyDescent="0.35">
      <c r="A804" s="96"/>
      <c r="B804" s="96"/>
      <c r="C804" s="96"/>
      <c r="D804" s="98"/>
      <c r="E804" s="97"/>
      <c r="F804" s="96"/>
      <c r="G804" s="96"/>
      <c r="H804" s="96"/>
      <c r="I804" s="96"/>
      <c r="J804" s="96"/>
      <c r="K804" s="96"/>
      <c r="L804" s="96"/>
      <c r="M804" s="96"/>
      <c r="N804" s="96"/>
      <c r="O804" s="96"/>
      <c r="P804" s="96"/>
      <c r="Q804" s="96"/>
      <c r="R804" s="96"/>
      <c r="S804" s="96"/>
      <c r="T804" s="96"/>
      <c r="U804" s="96"/>
      <c r="V804" s="96"/>
      <c r="W804" s="96"/>
      <c r="X804" s="96"/>
      <c r="Y804" s="96"/>
      <c r="Z804" s="96"/>
    </row>
    <row r="805" spans="1:26" ht="15.75" customHeight="1" x14ac:dyDescent="0.35">
      <c r="A805" s="96"/>
      <c r="B805" s="96"/>
      <c r="C805" s="96"/>
      <c r="D805" s="98"/>
      <c r="E805" s="97"/>
      <c r="F805" s="96"/>
      <c r="G805" s="96"/>
      <c r="H805" s="96"/>
      <c r="I805" s="96"/>
      <c r="J805" s="96"/>
      <c r="K805" s="96"/>
      <c r="L805" s="96"/>
      <c r="M805" s="96"/>
      <c r="N805" s="96"/>
      <c r="O805" s="96"/>
      <c r="P805" s="96"/>
      <c r="Q805" s="96"/>
      <c r="R805" s="96"/>
      <c r="S805" s="96"/>
      <c r="T805" s="96"/>
      <c r="U805" s="96"/>
      <c r="V805" s="96"/>
      <c r="W805" s="96"/>
      <c r="X805" s="96"/>
      <c r="Y805" s="96"/>
      <c r="Z805" s="96"/>
    </row>
    <row r="806" spans="1:26" ht="15.75" customHeight="1" x14ac:dyDescent="0.35">
      <c r="A806" s="96"/>
      <c r="B806" s="96"/>
      <c r="C806" s="96"/>
      <c r="D806" s="98"/>
      <c r="E806" s="97"/>
      <c r="F806" s="96"/>
      <c r="G806" s="96"/>
      <c r="H806" s="96"/>
      <c r="I806" s="96"/>
      <c r="J806" s="96"/>
      <c r="K806" s="96"/>
      <c r="L806" s="96"/>
      <c r="M806" s="96"/>
      <c r="N806" s="96"/>
      <c r="O806" s="96"/>
      <c r="P806" s="96"/>
      <c r="Q806" s="96"/>
      <c r="R806" s="96"/>
      <c r="S806" s="96"/>
      <c r="T806" s="96"/>
      <c r="U806" s="96"/>
      <c r="V806" s="96"/>
      <c r="W806" s="96"/>
      <c r="X806" s="96"/>
      <c r="Y806" s="96"/>
      <c r="Z806" s="96"/>
    </row>
    <row r="807" spans="1:26" ht="15.75" customHeight="1" x14ac:dyDescent="0.35">
      <c r="A807" s="96"/>
      <c r="B807" s="96"/>
      <c r="C807" s="96"/>
      <c r="D807" s="98"/>
      <c r="E807" s="97"/>
      <c r="F807" s="96"/>
      <c r="G807" s="96"/>
      <c r="H807" s="96"/>
      <c r="I807" s="96"/>
      <c r="J807" s="96"/>
      <c r="K807" s="96"/>
      <c r="L807" s="96"/>
      <c r="M807" s="96"/>
      <c r="N807" s="96"/>
      <c r="O807" s="96"/>
      <c r="P807" s="96"/>
      <c r="Q807" s="96"/>
      <c r="R807" s="96"/>
      <c r="S807" s="96"/>
      <c r="T807" s="96"/>
      <c r="U807" s="96"/>
      <c r="V807" s="96"/>
      <c r="W807" s="96"/>
      <c r="X807" s="96"/>
      <c r="Y807" s="96"/>
      <c r="Z807" s="96"/>
    </row>
    <row r="808" spans="1:26" ht="15.75" customHeight="1" x14ac:dyDescent="0.35">
      <c r="A808" s="96"/>
      <c r="B808" s="96"/>
      <c r="C808" s="96"/>
      <c r="D808" s="98"/>
      <c r="E808" s="97"/>
      <c r="F808" s="96"/>
      <c r="G808" s="96"/>
      <c r="H808" s="96"/>
      <c r="I808" s="96"/>
      <c r="J808" s="96"/>
      <c r="K808" s="96"/>
      <c r="L808" s="96"/>
      <c r="M808" s="96"/>
      <c r="N808" s="96"/>
      <c r="O808" s="96"/>
      <c r="P808" s="96"/>
      <c r="Q808" s="96"/>
      <c r="R808" s="96"/>
      <c r="S808" s="96"/>
      <c r="T808" s="96"/>
      <c r="U808" s="96"/>
      <c r="V808" s="96"/>
      <c r="W808" s="96"/>
      <c r="X808" s="96"/>
      <c r="Y808" s="96"/>
      <c r="Z808" s="96"/>
    </row>
    <row r="809" spans="1:26" ht="15.75" customHeight="1" x14ac:dyDescent="0.35">
      <c r="A809" s="96"/>
      <c r="B809" s="96"/>
      <c r="C809" s="96"/>
      <c r="D809" s="98"/>
      <c r="E809" s="97"/>
      <c r="F809" s="96"/>
      <c r="G809" s="96"/>
      <c r="H809" s="96"/>
      <c r="I809" s="96"/>
      <c r="J809" s="96"/>
      <c r="K809" s="96"/>
      <c r="L809" s="96"/>
      <c r="M809" s="96"/>
      <c r="N809" s="96"/>
      <c r="O809" s="96"/>
      <c r="P809" s="96"/>
      <c r="Q809" s="96"/>
      <c r="R809" s="96"/>
      <c r="S809" s="96"/>
      <c r="T809" s="96"/>
      <c r="U809" s="96"/>
      <c r="V809" s="96"/>
      <c r="W809" s="96"/>
      <c r="X809" s="96"/>
      <c r="Y809" s="96"/>
      <c r="Z809" s="96"/>
    </row>
    <row r="810" spans="1:26" ht="15.75" customHeight="1" x14ac:dyDescent="0.35">
      <c r="A810" s="96"/>
      <c r="B810" s="96"/>
      <c r="C810" s="96"/>
      <c r="D810" s="98"/>
      <c r="E810" s="97"/>
      <c r="F810" s="96"/>
      <c r="G810" s="96"/>
      <c r="H810" s="96"/>
      <c r="I810" s="96"/>
      <c r="J810" s="96"/>
      <c r="K810" s="96"/>
      <c r="L810" s="96"/>
      <c r="M810" s="96"/>
      <c r="N810" s="96"/>
      <c r="O810" s="96"/>
      <c r="P810" s="96"/>
      <c r="Q810" s="96"/>
      <c r="R810" s="96"/>
      <c r="S810" s="96"/>
      <c r="T810" s="96"/>
      <c r="U810" s="96"/>
      <c r="V810" s="96"/>
      <c r="W810" s="96"/>
      <c r="X810" s="96"/>
      <c r="Y810" s="96"/>
      <c r="Z810" s="96"/>
    </row>
    <row r="811" spans="1:26" ht="15.75" customHeight="1" x14ac:dyDescent="0.35">
      <c r="A811" s="96"/>
      <c r="B811" s="96"/>
      <c r="C811" s="96"/>
      <c r="D811" s="98"/>
      <c r="E811" s="97"/>
      <c r="F811" s="96"/>
      <c r="G811" s="96"/>
      <c r="H811" s="96"/>
      <c r="I811" s="96"/>
      <c r="J811" s="96"/>
      <c r="K811" s="96"/>
      <c r="L811" s="96"/>
      <c r="M811" s="96"/>
      <c r="N811" s="96"/>
      <c r="O811" s="96"/>
      <c r="P811" s="96"/>
      <c r="Q811" s="96"/>
      <c r="R811" s="96"/>
      <c r="S811" s="96"/>
      <c r="T811" s="96"/>
      <c r="U811" s="96"/>
      <c r="V811" s="96"/>
      <c r="W811" s="96"/>
      <c r="X811" s="96"/>
      <c r="Y811" s="96"/>
      <c r="Z811" s="96"/>
    </row>
    <row r="812" spans="1:26" ht="15.75" customHeight="1" x14ac:dyDescent="0.35">
      <c r="A812" s="96"/>
      <c r="B812" s="96"/>
      <c r="C812" s="96"/>
      <c r="D812" s="98"/>
      <c r="E812" s="97"/>
      <c r="F812" s="96"/>
      <c r="G812" s="96"/>
      <c r="H812" s="96"/>
      <c r="I812" s="96"/>
      <c r="J812" s="96"/>
      <c r="K812" s="96"/>
      <c r="L812" s="96"/>
      <c r="M812" s="96"/>
      <c r="N812" s="96"/>
      <c r="O812" s="96"/>
      <c r="P812" s="96"/>
      <c r="Q812" s="96"/>
      <c r="R812" s="96"/>
      <c r="S812" s="96"/>
      <c r="T812" s="96"/>
      <c r="U812" s="96"/>
      <c r="V812" s="96"/>
      <c r="W812" s="96"/>
      <c r="X812" s="96"/>
      <c r="Y812" s="96"/>
      <c r="Z812" s="96"/>
    </row>
    <row r="813" spans="1:26" ht="15.75" customHeight="1" x14ac:dyDescent="0.35">
      <c r="A813" s="96"/>
      <c r="B813" s="96"/>
      <c r="C813" s="96"/>
      <c r="D813" s="98"/>
      <c r="E813" s="97"/>
      <c r="F813" s="96"/>
      <c r="G813" s="96"/>
      <c r="H813" s="96"/>
      <c r="I813" s="96"/>
      <c r="J813" s="96"/>
      <c r="K813" s="96"/>
      <c r="L813" s="96"/>
      <c r="M813" s="96"/>
      <c r="N813" s="96"/>
      <c r="O813" s="96"/>
      <c r="P813" s="96"/>
      <c r="Q813" s="96"/>
      <c r="R813" s="96"/>
      <c r="S813" s="96"/>
      <c r="T813" s="96"/>
      <c r="U813" s="96"/>
      <c r="V813" s="96"/>
      <c r="W813" s="96"/>
      <c r="X813" s="96"/>
      <c r="Y813" s="96"/>
      <c r="Z813" s="96"/>
    </row>
    <row r="814" spans="1:26" ht="15.75" customHeight="1" x14ac:dyDescent="0.35">
      <c r="A814" s="96"/>
      <c r="B814" s="96"/>
      <c r="C814" s="96"/>
      <c r="D814" s="98"/>
      <c r="E814" s="97"/>
      <c r="F814" s="96"/>
      <c r="G814" s="96"/>
      <c r="H814" s="96"/>
      <c r="I814" s="96"/>
      <c r="J814" s="96"/>
      <c r="K814" s="96"/>
      <c r="L814" s="96"/>
      <c r="M814" s="96"/>
      <c r="N814" s="96"/>
      <c r="O814" s="96"/>
      <c r="P814" s="96"/>
      <c r="Q814" s="96"/>
      <c r="R814" s="96"/>
      <c r="S814" s="96"/>
      <c r="T814" s="96"/>
      <c r="U814" s="96"/>
      <c r="V814" s="96"/>
      <c r="W814" s="96"/>
      <c r="X814" s="96"/>
      <c r="Y814" s="96"/>
      <c r="Z814" s="96"/>
    </row>
    <row r="815" spans="1:26" ht="15.75" customHeight="1" x14ac:dyDescent="0.35">
      <c r="A815" s="96"/>
      <c r="B815" s="96"/>
      <c r="C815" s="96"/>
      <c r="D815" s="98"/>
      <c r="E815" s="97"/>
      <c r="F815" s="96"/>
      <c r="G815" s="96"/>
      <c r="H815" s="96"/>
      <c r="I815" s="96"/>
      <c r="J815" s="96"/>
      <c r="K815" s="96"/>
      <c r="L815" s="96"/>
      <c r="M815" s="96"/>
      <c r="N815" s="96"/>
      <c r="O815" s="96"/>
      <c r="P815" s="96"/>
      <c r="Q815" s="96"/>
      <c r="R815" s="96"/>
      <c r="S815" s="96"/>
      <c r="T815" s="96"/>
      <c r="U815" s="96"/>
      <c r="V815" s="96"/>
      <c r="W815" s="96"/>
      <c r="X815" s="96"/>
      <c r="Y815" s="96"/>
      <c r="Z815" s="96"/>
    </row>
    <row r="816" spans="1:26" ht="15.75" customHeight="1" x14ac:dyDescent="0.35">
      <c r="A816" s="96"/>
      <c r="B816" s="96"/>
      <c r="C816" s="96"/>
      <c r="D816" s="98"/>
      <c r="E816" s="97"/>
      <c r="F816" s="96"/>
      <c r="G816" s="96"/>
      <c r="H816" s="96"/>
      <c r="I816" s="96"/>
      <c r="J816" s="96"/>
      <c r="K816" s="96"/>
      <c r="L816" s="96"/>
      <c r="M816" s="96"/>
      <c r="N816" s="96"/>
      <c r="O816" s="96"/>
      <c r="P816" s="96"/>
      <c r="Q816" s="96"/>
      <c r="R816" s="96"/>
      <c r="S816" s="96"/>
      <c r="T816" s="96"/>
      <c r="U816" s="96"/>
      <c r="V816" s="96"/>
      <c r="W816" s="96"/>
      <c r="X816" s="96"/>
      <c r="Y816" s="96"/>
      <c r="Z816" s="96"/>
    </row>
    <row r="817" spans="1:26" ht="15.75" customHeight="1" x14ac:dyDescent="0.35">
      <c r="A817" s="96"/>
      <c r="B817" s="96"/>
      <c r="C817" s="96"/>
      <c r="D817" s="98"/>
      <c r="E817" s="97"/>
      <c r="F817" s="96"/>
      <c r="G817" s="96"/>
      <c r="H817" s="96"/>
      <c r="I817" s="96"/>
      <c r="J817" s="96"/>
      <c r="K817" s="96"/>
      <c r="L817" s="96"/>
      <c r="M817" s="96"/>
      <c r="N817" s="96"/>
      <c r="O817" s="96"/>
      <c r="P817" s="96"/>
      <c r="Q817" s="96"/>
      <c r="R817" s="96"/>
      <c r="S817" s="96"/>
      <c r="T817" s="96"/>
      <c r="U817" s="96"/>
      <c r="V817" s="96"/>
      <c r="W817" s="96"/>
      <c r="X817" s="96"/>
      <c r="Y817" s="96"/>
      <c r="Z817" s="96"/>
    </row>
    <row r="818" spans="1:26" ht="15.75" customHeight="1" x14ac:dyDescent="0.35">
      <c r="A818" s="96"/>
      <c r="B818" s="96"/>
      <c r="C818" s="96"/>
      <c r="D818" s="98"/>
      <c r="E818" s="97"/>
      <c r="F818" s="96"/>
      <c r="G818" s="96"/>
      <c r="H818" s="96"/>
      <c r="I818" s="96"/>
      <c r="J818" s="96"/>
      <c r="K818" s="96"/>
      <c r="L818" s="96"/>
      <c r="M818" s="96"/>
      <c r="N818" s="96"/>
      <c r="O818" s="96"/>
      <c r="P818" s="96"/>
      <c r="Q818" s="96"/>
      <c r="R818" s="96"/>
      <c r="S818" s="96"/>
      <c r="T818" s="96"/>
      <c r="U818" s="96"/>
      <c r="V818" s="96"/>
      <c r="W818" s="96"/>
      <c r="X818" s="96"/>
      <c r="Y818" s="96"/>
      <c r="Z818" s="96"/>
    </row>
    <row r="819" spans="1:26" ht="15.75" customHeight="1" x14ac:dyDescent="0.35">
      <c r="A819" s="96"/>
      <c r="B819" s="96"/>
      <c r="C819" s="96"/>
      <c r="D819" s="98"/>
      <c r="E819" s="97"/>
      <c r="F819" s="96"/>
      <c r="G819" s="96"/>
      <c r="H819" s="96"/>
      <c r="I819" s="96"/>
      <c r="J819" s="96"/>
      <c r="K819" s="96"/>
      <c r="L819" s="96"/>
      <c r="M819" s="96"/>
      <c r="N819" s="96"/>
      <c r="O819" s="96"/>
      <c r="P819" s="96"/>
      <c r="Q819" s="96"/>
      <c r="R819" s="96"/>
      <c r="S819" s="96"/>
      <c r="T819" s="96"/>
      <c r="U819" s="96"/>
      <c r="V819" s="96"/>
      <c r="W819" s="96"/>
      <c r="X819" s="96"/>
      <c r="Y819" s="96"/>
      <c r="Z819" s="96"/>
    </row>
    <row r="820" spans="1:26" ht="15.75" customHeight="1" x14ac:dyDescent="0.35">
      <c r="A820" s="96"/>
      <c r="B820" s="96"/>
      <c r="C820" s="96"/>
      <c r="D820" s="98"/>
      <c r="E820" s="97"/>
      <c r="F820" s="96"/>
      <c r="G820" s="96"/>
      <c r="H820" s="96"/>
      <c r="I820" s="96"/>
      <c r="J820" s="96"/>
      <c r="K820" s="96"/>
      <c r="L820" s="96"/>
      <c r="M820" s="96"/>
      <c r="N820" s="96"/>
      <c r="O820" s="96"/>
      <c r="P820" s="96"/>
      <c r="Q820" s="96"/>
      <c r="R820" s="96"/>
      <c r="S820" s="96"/>
      <c r="T820" s="96"/>
      <c r="U820" s="96"/>
      <c r="V820" s="96"/>
      <c r="W820" s="96"/>
      <c r="X820" s="96"/>
      <c r="Y820" s="96"/>
      <c r="Z820" s="96"/>
    </row>
    <row r="821" spans="1:26" ht="15.75" customHeight="1" x14ac:dyDescent="0.35">
      <c r="A821" s="96"/>
      <c r="B821" s="96"/>
      <c r="C821" s="96"/>
      <c r="D821" s="98"/>
      <c r="E821" s="97"/>
      <c r="F821" s="96"/>
      <c r="G821" s="96"/>
      <c r="H821" s="96"/>
      <c r="I821" s="96"/>
      <c r="J821" s="96"/>
      <c r="K821" s="96"/>
      <c r="L821" s="96"/>
      <c r="M821" s="96"/>
      <c r="N821" s="96"/>
      <c r="O821" s="96"/>
      <c r="P821" s="96"/>
      <c r="Q821" s="96"/>
      <c r="R821" s="96"/>
      <c r="S821" s="96"/>
      <c r="T821" s="96"/>
      <c r="U821" s="96"/>
      <c r="V821" s="96"/>
      <c r="W821" s="96"/>
      <c r="X821" s="96"/>
      <c r="Y821" s="96"/>
      <c r="Z821" s="96"/>
    </row>
    <row r="822" spans="1:26" ht="15.75" customHeight="1" x14ac:dyDescent="0.35">
      <c r="A822" s="96"/>
      <c r="B822" s="96"/>
      <c r="C822" s="96"/>
      <c r="D822" s="98"/>
      <c r="E822" s="97"/>
      <c r="F822" s="96"/>
      <c r="G822" s="96"/>
      <c r="H822" s="96"/>
      <c r="I822" s="96"/>
      <c r="J822" s="96"/>
      <c r="K822" s="96"/>
      <c r="L822" s="96"/>
      <c r="M822" s="96"/>
      <c r="N822" s="96"/>
      <c r="O822" s="96"/>
      <c r="P822" s="96"/>
      <c r="Q822" s="96"/>
      <c r="R822" s="96"/>
      <c r="S822" s="96"/>
      <c r="T822" s="96"/>
      <c r="U822" s="96"/>
      <c r="V822" s="96"/>
      <c r="W822" s="96"/>
      <c r="X822" s="96"/>
      <c r="Y822" s="96"/>
      <c r="Z822" s="96"/>
    </row>
    <row r="823" spans="1:26" ht="15.75" customHeight="1" x14ac:dyDescent="0.35">
      <c r="A823" s="96"/>
      <c r="B823" s="96"/>
      <c r="C823" s="96"/>
      <c r="D823" s="98"/>
      <c r="E823" s="97"/>
      <c r="F823" s="96"/>
      <c r="G823" s="96"/>
      <c r="H823" s="96"/>
      <c r="I823" s="96"/>
      <c r="J823" s="96"/>
      <c r="K823" s="96"/>
      <c r="L823" s="96"/>
      <c r="M823" s="96"/>
      <c r="N823" s="96"/>
      <c r="O823" s="96"/>
      <c r="P823" s="96"/>
      <c r="Q823" s="96"/>
      <c r="R823" s="96"/>
      <c r="S823" s="96"/>
      <c r="T823" s="96"/>
      <c r="U823" s="96"/>
      <c r="V823" s="96"/>
      <c r="W823" s="96"/>
      <c r="X823" s="96"/>
      <c r="Y823" s="96"/>
      <c r="Z823" s="96"/>
    </row>
    <row r="824" spans="1:26" ht="15.75" customHeight="1" x14ac:dyDescent="0.35">
      <c r="A824" s="96"/>
      <c r="B824" s="96"/>
      <c r="C824" s="96"/>
      <c r="D824" s="98"/>
      <c r="E824" s="97"/>
      <c r="F824" s="96"/>
      <c r="G824" s="96"/>
      <c r="H824" s="96"/>
      <c r="I824" s="96"/>
      <c r="J824" s="96"/>
      <c r="K824" s="96"/>
      <c r="L824" s="96"/>
      <c r="M824" s="96"/>
      <c r="N824" s="96"/>
      <c r="O824" s="96"/>
      <c r="P824" s="96"/>
      <c r="Q824" s="96"/>
      <c r="R824" s="96"/>
      <c r="S824" s="96"/>
      <c r="T824" s="96"/>
      <c r="U824" s="96"/>
      <c r="V824" s="96"/>
      <c r="W824" s="96"/>
      <c r="X824" s="96"/>
      <c r="Y824" s="96"/>
      <c r="Z824" s="96"/>
    </row>
    <row r="825" spans="1:26" ht="15.75" customHeight="1" x14ac:dyDescent="0.35">
      <c r="A825" s="96"/>
      <c r="B825" s="96"/>
      <c r="C825" s="96"/>
      <c r="D825" s="98"/>
      <c r="E825" s="97"/>
      <c r="F825" s="96"/>
      <c r="G825" s="96"/>
      <c r="H825" s="96"/>
      <c r="I825" s="96"/>
      <c r="J825" s="96"/>
      <c r="K825" s="96"/>
      <c r="L825" s="96"/>
      <c r="M825" s="96"/>
      <c r="N825" s="96"/>
      <c r="O825" s="96"/>
      <c r="P825" s="96"/>
      <c r="Q825" s="96"/>
      <c r="R825" s="96"/>
      <c r="S825" s="96"/>
      <c r="T825" s="96"/>
      <c r="U825" s="96"/>
      <c r="V825" s="96"/>
      <c r="W825" s="96"/>
      <c r="X825" s="96"/>
      <c r="Y825" s="96"/>
      <c r="Z825" s="96"/>
    </row>
    <row r="826" spans="1:26" ht="15.75" customHeight="1" x14ac:dyDescent="0.35">
      <c r="A826" s="96"/>
      <c r="B826" s="96"/>
      <c r="C826" s="96"/>
      <c r="D826" s="98"/>
      <c r="E826" s="97"/>
      <c r="F826" s="96"/>
      <c r="G826" s="96"/>
      <c r="H826" s="96"/>
      <c r="I826" s="96"/>
      <c r="J826" s="96"/>
      <c r="K826" s="96"/>
      <c r="L826" s="96"/>
      <c r="M826" s="96"/>
      <c r="N826" s="96"/>
      <c r="O826" s="96"/>
      <c r="P826" s="96"/>
      <c r="Q826" s="96"/>
      <c r="R826" s="96"/>
      <c r="S826" s="96"/>
      <c r="T826" s="96"/>
      <c r="U826" s="96"/>
      <c r="V826" s="96"/>
      <c r="W826" s="96"/>
      <c r="X826" s="96"/>
      <c r="Y826" s="96"/>
      <c r="Z826" s="96"/>
    </row>
    <row r="827" spans="1:26" ht="15.75" customHeight="1" x14ac:dyDescent="0.35">
      <c r="A827" s="96"/>
      <c r="B827" s="96"/>
      <c r="C827" s="96"/>
      <c r="D827" s="98"/>
      <c r="E827" s="97"/>
      <c r="F827" s="96"/>
      <c r="G827" s="96"/>
      <c r="H827" s="96"/>
      <c r="I827" s="96"/>
      <c r="J827" s="96"/>
      <c r="K827" s="96"/>
      <c r="L827" s="96"/>
      <c r="M827" s="96"/>
      <c r="N827" s="96"/>
      <c r="O827" s="96"/>
      <c r="P827" s="96"/>
      <c r="Q827" s="96"/>
      <c r="R827" s="96"/>
      <c r="S827" s="96"/>
      <c r="T827" s="96"/>
      <c r="U827" s="96"/>
      <c r="V827" s="96"/>
      <c r="W827" s="96"/>
      <c r="X827" s="96"/>
      <c r="Y827" s="96"/>
      <c r="Z827" s="96"/>
    </row>
    <row r="828" spans="1:26" ht="15.75" customHeight="1" x14ac:dyDescent="0.35">
      <c r="A828" s="96"/>
      <c r="B828" s="96"/>
      <c r="C828" s="96"/>
      <c r="D828" s="98"/>
      <c r="E828" s="97"/>
      <c r="F828" s="96"/>
      <c r="G828" s="96"/>
      <c r="H828" s="96"/>
      <c r="I828" s="96"/>
      <c r="J828" s="96"/>
      <c r="K828" s="96"/>
      <c r="L828" s="96"/>
      <c r="M828" s="96"/>
      <c r="N828" s="96"/>
      <c r="O828" s="96"/>
      <c r="P828" s="96"/>
      <c r="Q828" s="96"/>
      <c r="R828" s="96"/>
      <c r="S828" s="96"/>
      <c r="T828" s="96"/>
      <c r="U828" s="96"/>
      <c r="V828" s="96"/>
      <c r="W828" s="96"/>
      <c r="X828" s="96"/>
      <c r="Y828" s="96"/>
      <c r="Z828" s="96"/>
    </row>
    <row r="829" spans="1:26" ht="15.75" customHeight="1" x14ac:dyDescent="0.35">
      <c r="A829" s="96"/>
      <c r="B829" s="96"/>
      <c r="C829" s="96"/>
      <c r="D829" s="98"/>
      <c r="E829" s="97"/>
      <c r="F829" s="96"/>
      <c r="G829" s="96"/>
      <c r="H829" s="96"/>
      <c r="I829" s="96"/>
      <c r="J829" s="96"/>
      <c r="K829" s="96"/>
      <c r="L829" s="96"/>
      <c r="M829" s="96"/>
      <c r="N829" s="96"/>
      <c r="O829" s="96"/>
      <c r="P829" s="96"/>
      <c r="Q829" s="96"/>
      <c r="R829" s="96"/>
      <c r="S829" s="96"/>
      <c r="T829" s="96"/>
      <c r="U829" s="96"/>
      <c r="V829" s="96"/>
      <c r="W829" s="96"/>
      <c r="X829" s="96"/>
      <c r="Y829" s="96"/>
      <c r="Z829" s="96"/>
    </row>
    <row r="830" spans="1:26" ht="15.75" customHeight="1" x14ac:dyDescent="0.35">
      <c r="A830" s="96"/>
      <c r="B830" s="96"/>
      <c r="C830" s="96"/>
      <c r="D830" s="98"/>
      <c r="E830" s="97"/>
      <c r="F830" s="96"/>
      <c r="G830" s="96"/>
      <c r="H830" s="96"/>
      <c r="I830" s="96"/>
      <c r="J830" s="96"/>
      <c r="K830" s="96"/>
      <c r="L830" s="96"/>
      <c r="M830" s="96"/>
      <c r="N830" s="96"/>
      <c r="O830" s="96"/>
      <c r="P830" s="96"/>
      <c r="Q830" s="96"/>
      <c r="R830" s="96"/>
      <c r="S830" s="96"/>
      <c r="T830" s="96"/>
      <c r="U830" s="96"/>
      <c r="V830" s="96"/>
      <c r="W830" s="96"/>
      <c r="X830" s="96"/>
      <c r="Y830" s="96"/>
      <c r="Z830" s="96"/>
    </row>
    <row r="831" spans="1:26" ht="15.75" customHeight="1" x14ac:dyDescent="0.35">
      <c r="A831" s="96"/>
      <c r="B831" s="96"/>
      <c r="C831" s="96"/>
      <c r="D831" s="98"/>
      <c r="E831" s="97"/>
      <c r="F831" s="96"/>
      <c r="G831" s="96"/>
      <c r="H831" s="96"/>
      <c r="I831" s="96"/>
      <c r="J831" s="96"/>
      <c r="K831" s="96"/>
      <c r="L831" s="96"/>
      <c r="M831" s="96"/>
      <c r="N831" s="96"/>
      <c r="O831" s="96"/>
      <c r="P831" s="96"/>
      <c r="Q831" s="96"/>
      <c r="R831" s="96"/>
      <c r="S831" s="96"/>
      <c r="T831" s="96"/>
      <c r="U831" s="96"/>
      <c r="V831" s="96"/>
      <c r="W831" s="96"/>
      <c r="X831" s="96"/>
      <c r="Y831" s="96"/>
      <c r="Z831" s="96"/>
    </row>
    <row r="832" spans="1:26" ht="15.75" customHeight="1" x14ac:dyDescent="0.35">
      <c r="A832" s="96"/>
      <c r="B832" s="96"/>
      <c r="C832" s="96"/>
      <c r="D832" s="98"/>
      <c r="E832" s="97"/>
      <c r="F832" s="96"/>
      <c r="G832" s="96"/>
      <c r="H832" s="96"/>
      <c r="I832" s="96"/>
      <c r="J832" s="96"/>
      <c r="K832" s="96"/>
      <c r="L832" s="96"/>
      <c r="M832" s="96"/>
      <c r="N832" s="96"/>
      <c r="O832" s="96"/>
      <c r="P832" s="96"/>
      <c r="Q832" s="96"/>
      <c r="R832" s="96"/>
      <c r="S832" s="96"/>
      <c r="T832" s="96"/>
      <c r="U832" s="96"/>
      <c r="V832" s="96"/>
      <c r="W832" s="96"/>
      <c r="X832" s="96"/>
      <c r="Y832" s="96"/>
      <c r="Z832" s="96"/>
    </row>
    <row r="833" spans="1:26" ht="15.75" customHeight="1" x14ac:dyDescent="0.35">
      <c r="A833" s="96"/>
      <c r="B833" s="96"/>
      <c r="C833" s="96"/>
      <c r="D833" s="98"/>
      <c r="E833" s="97"/>
      <c r="F833" s="96"/>
      <c r="G833" s="96"/>
      <c r="H833" s="96"/>
      <c r="I833" s="96"/>
      <c r="J833" s="96"/>
      <c r="K833" s="96"/>
      <c r="L833" s="96"/>
      <c r="M833" s="96"/>
      <c r="N833" s="96"/>
      <c r="O833" s="96"/>
      <c r="P833" s="96"/>
      <c r="Q833" s="96"/>
      <c r="R833" s="96"/>
      <c r="S833" s="96"/>
      <c r="T833" s="96"/>
      <c r="U833" s="96"/>
      <c r="V833" s="96"/>
      <c r="W833" s="96"/>
      <c r="X833" s="96"/>
      <c r="Y833" s="96"/>
      <c r="Z833" s="96"/>
    </row>
    <row r="834" spans="1:26" ht="15.75" customHeight="1" x14ac:dyDescent="0.35">
      <c r="A834" s="96"/>
      <c r="B834" s="96"/>
      <c r="C834" s="96"/>
      <c r="D834" s="98"/>
      <c r="E834" s="97"/>
      <c r="F834" s="96"/>
      <c r="G834" s="96"/>
      <c r="H834" s="96"/>
      <c r="I834" s="96"/>
      <c r="J834" s="96"/>
      <c r="K834" s="96"/>
      <c r="L834" s="96"/>
      <c r="M834" s="96"/>
      <c r="N834" s="96"/>
      <c r="O834" s="96"/>
      <c r="P834" s="96"/>
      <c r="Q834" s="96"/>
      <c r="R834" s="96"/>
      <c r="S834" s="96"/>
      <c r="T834" s="96"/>
      <c r="U834" s="96"/>
      <c r="V834" s="96"/>
      <c r="W834" s="96"/>
      <c r="X834" s="96"/>
      <c r="Y834" s="96"/>
      <c r="Z834" s="96"/>
    </row>
    <row r="835" spans="1:26" ht="15.75" customHeight="1" x14ac:dyDescent="0.35">
      <c r="A835" s="96"/>
      <c r="B835" s="96"/>
      <c r="C835" s="96"/>
      <c r="D835" s="98"/>
      <c r="E835" s="97"/>
      <c r="F835" s="96"/>
      <c r="G835" s="96"/>
      <c r="H835" s="96"/>
      <c r="I835" s="96"/>
      <c r="J835" s="96"/>
      <c r="K835" s="96"/>
      <c r="L835" s="96"/>
      <c r="M835" s="96"/>
      <c r="N835" s="96"/>
      <c r="O835" s="96"/>
      <c r="P835" s="96"/>
      <c r="Q835" s="96"/>
      <c r="R835" s="96"/>
      <c r="S835" s="96"/>
      <c r="T835" s="96"/>
      <c r="U835" s="96"/>
      <c r="V835" s="96"/>
      <c r="W835" s="96"/>
      <c r="X835" s="96"/>
      <c r="Y835" s="96"/>
      <c r="Z835" s="96"/>
    </row>
    <row r="836" spans="1:26" ht="15.75" customHeight="1" x14ac:dyDescent="0.35">
      <c r="A836" s="96"/>
      <c r="B836" s="96"/>
      <c r="C836" s="96"/>
      <c r="D836" s="98"/>
      <c r="E836" s="97"/>
      <c r="F836" s="96"/>
      <c r="G836" s="96"/>
      <c r="H836" s="96"/>
      <c r="I836" s="96"/>
      <c r="J836" s="96"/>
      <c r="K836" s="96"/>
      <c r="L836" s="96"/>
      <c r="M836" s="96"/>
      <c r="N836" s="96"/>
      <c r="O836" s="96"/>
      <c r="P836" s="96"/>
      <c r="Q836" s="96"/>
      <c r="R836" s="96"/>
      <c r="S836" s="96"/>
      <c r="T836" s="96"/>
      <c r="U836" s="96"/>
      <c r="V836" s="96"/>
      <c r="W836" s="96"/>
      <c r="X836" s="96"/>
      <c r="Y836" s="96"/>
      <c r="Z836" s="96"/>
    </row>
    <row r="837" spans="1:26" ht="15.75" customHeight="1" x14ac:dyDescent="0.35">
      <c r="A837" s="96"/>
      <c r="B837" s="96"/>
      <c r="C837" s="96"/>
      <c r="D837" s="98"/>
      <c r="E837" s="97"/>
      <c r="F837" s="96"/>
      <c r="G837" s="96"/>
      <c r="H837" s="96"/>
      <c r="I837" s="96"/>
      <c r="J837" s="96"/>
      <c r="K837" s="96"/>
      <c r="L837" s="96"/>
      <c r="M837" s="96"/>
      <c r="N837" s="96"/>
      <c r="O837" s="96"/>
      <c r="P837" s="96"/>
      <c r="Q837" s="96"/>
      <c r="R837" s="96"/>
      <c r="S837" s="96"/>
      <c r="T837" s="96"/>
      <c r="U837" s="96"/>
      <c r="V837" s="96"/>
      <c r="W837" s="96"/>
      <c r="X837" s="96"/>
      <c r="Y837" s="96"/>
      <c r="Z837" s="96"/>
    </row>
    <row r="838" spans="1:26" ht="15.75" customHeight="1" x14ac:dyDescent="0.35">
      <c r="A838" s="96"/>
      <c r="B838" s="96"/>
      <c r="C838" s="96"/>
      <c r="D838" s="98"/>
      <c r="E838" s="97"/>
      <c r="F838" s="96"/>
      <c r="G838" s="96"/>
      <c r="H838" s="96"/>
      <c r="I838" s="96"/>
      <c r="J838" s="96"/>
      <c r="K838" s="96"/>
      <c r="L838" s="96"/>
      <c r="M838" s="96"/>
      <c r="N838" s="96"/>
      <c r="O838" s="96"/>
      <c r="P838" s="96"/>
      <c r="Q838" s="96"/>
      <c r="R838" s="96"/>
      <c r="S838" s="96"/>
      <c r="T838" s="96"/>
      <c r="U838" s="96"/>
      <c r="V838" s="96"/>
      <c r="W838" s="96"/>
      <c r="X838" s="96"/>
      <c r="Y838" s="96"/>
      <c r="Z838" s="96"/>
    </row>
    <row r="839" spans="1:26" ht="15.75" customHeight="1" x14ac:dyDescent="0.35">
      <c r="A839" s="96"/>
      <c r="B839" s="96"/>
      <c r="C839" s="96"/>
      <c r="D839" s="98"/>
      <c r="E839" s="97"/>
      <c r="F839" s="96"/>
      <c r="G839" s="96"/>
      <c r="H839" s="96"/>
      <c r="I839" s="96"/>
      <c r="J839" s="96"/>
      <c r="K839" s="96"/>
      <c r="L839" s="96"/>
      <c r="M839" s="96"/>
      <c r="N839" s="96"/>
      <c r="O839" s="96"/>
      <c r="P839" s="96"/>
      <c r="Q839" s="96"/>
      <c r="R839" s="96"/>
      <c r="S839" s="96"/>
      <c r="T839" s="96"/>
      <c r="U839" s="96"/>
      <c r="V839" s="96"/>
      <c r="W839" s="96"/>
      <c r="X839" s="96"/>
      <c r="Y839" s="96"/>
      <c r="Z839" s="96"/>
    </row>
    <row r="840" spans="1:26" ht="15.75" customHeight="1" x14ac:dyDescent="0.35">
      <c r="A840" s="96"/>
      <c r="B840" s="96"/>
      <c r="C840" s="96"/>
      <c r="D840" s="98"/>
      <c r="E840" s="97"/>
      <c r="F840" s="96"/>
      <c r="G840" s="96"/>
      <c r="H840" s="96"/>
      <c r="I840" s="96"/>
      <c r="J840" s="96"/>
      <c r="K840" s="96"/>
      <c r="L840" s="96"/>
      <c r="M840" s="96"/>
      <c r="N840" s="96"/>
      <c r="O840" s="96"/>
      <c r="P840" s="96"/>
      <c r="Q840" s="96"/>
      <c r="R840" s="96"/>
      <c r="S840" s="96"/>
      <c r="T840" s="96"/>
      <c r="U840" s="96"/>
      <c r="V840" s="96"/>
      <c r="W840" s="96"/>
      <c r="X840" s="96"/>
      <c r="Y840" s="96"/>
      <c r="Z840" s="96"/>
    </row>
    <row r="841" spans="1:26" ht="15.75" customHeight="1" x14ac:dyDescent="0.35">
      <c r="A841" s="96"/>
      <c r="B841" s="96"/>
      <c r="C841" s="96"/>
      <c r="D841" s="98"/>
      <c r="E841" s="97"/>
      <c r="F841" s="96"/>
      <c r="G841" s="96"/>
      <c r="H841" s="96"/>
      <c r="I841" s="96"/>
      <c r="J841" s="96"/>
      <c r="K841" s="96"/>
      <c r="L841" s="96"/>
      <c r="M841" s="96"/>
      <c r="N841" s="96"/>
      <c r="O841" s="96"/>
      <c r="P841" s="96"/>
      <c r="Q841" s="96"/>
      <c r="R841" s="96"/>
      <c r="S841" s="96"/>
      <c r="T841" s="96"/>
      <c r="U841" s="96"/>
      <c r="V841" s="96"/>
      <c r="W841" s="96"/>
      <c r="X841" s="96"/>
      <c r="Y841" s="96"/>
      <c r="Z841" s="96"/>
    </row>
    <row r="842" spans="1:26" ht="15.75" customHeight="1" x14ac:dyDescent="0.35">
      <c r="A842" s="96"/>
      <c r="B842" s="96"/>
      <c r="C842" s="96"/>
      <c r="D842" s="98"/>
      <c r="E842" s="97"/>
      <c r="F842" s="96"/>
      <c r="G842" s="96"/>
      <c r="H842" s="96"/>
      <c r="I842" s="96"/>
      <c r="J842" s="96"/>
      <c r="K842" s="96"/>
      <c r="L842" s="96"/>
      <c r="M842" s="96"/>
      <c r="N842" s="96"/>
      <c r="O842" s="96"/>
      <c r="P842" s="96"/>
      <c r="Q842" s="96"/>
      <c r="R842" s="96"/>
      <c r="S842" s="96"/>
      <c r="T842" s="96"/>
      <c r="U842" s="96"/>
      <c r="V842" s="96"/>
      <c r="W842" s="96"/>
      <c r="X842" s="96"/>
      <c r="Y842" s="96"/>
      <c r="Z842" s="96"/>
    </row>
    <row r="843" spans="1:26" ht="15.75" customHeight="1" x14ac:dyDescent="0.35">
      <c r="A843" s="96"/>
      <c r="B843" s="96"/>
      <c r="C843" s="96"/>
      <c r="D843" s="98"/>
      <c r="E843" s="97"/>
      <c r="F843" s="96"/>
      <c r="G843" s="96"/>
      <c r="H843" s="96"/>
      <c r="I843" s="96"/>
      <c r="J843" s="96"/>
      <c r="K843" s="96"/>
      <c r="L843" s="96"/>
      <c r="M843" s="96"/>
      <c r="N843" s="96"/>
      <c r="O843" s="96"/>
      <c r="P843" s="96"/>
      <c r="Q843" s="96"/>
      <c r="R843" s="96"/>
      <c r="S843" s="96"/>
      <c r="T843" s="96"/>
      <c r="U843" s="96"/>
      <c r="V843" s="96"/>
      <c r="W843" s="96"/>
      <c r="X843" s="96"/>
      <c r="Y843" s="96"/>
      <c r="Z843" s="96"/>
    </row>
    <row r="844" spans="1:26" ht="15.75" customHeight="1" x14ac:dyDescent="0.35">
      <c r="A844" s="96"/>
      <c r="B844" s="96"/>
      <c r="C844" s="96"/>
      <c r="D844" s="98"/>
      <c r="E844" s="97"/>
      <c r="F844" s="96"/>
      <c r="G844" s="96"/>
      <c r="H844" s="96"/>
      <c r="I844" s="96"/>
      <c r="J844" s="96"/>
      <c r="K844" s="96"/>
      <c r="L844" s="96"/>
      <c r="M844" s="96"/>
      <c r="N844" s="96"/>
      <c r="O844" s="96"/>
      <c r="P844" s="96"/>
      <c r="Q844" s="96"/>
      <c r="R844" s="96"/>
      <c r="S844" s="96"/>
      <c r="T844" s="96"/>
      <c r="U844" s="96"/>
      <c r="V844" s="96"/>
      <c r="W844" s="96"/>
      <c r="X844" s="96"/>
      <c r="Y844" s="96"/>
      <c r="Z844" s="96"/>
    </row>
    <row r="845" spans="1:26" ht="15.75" customHeight="1" x14ac:dyDescent="0.35">
      <c r="A845" s="96"/>
      <c r="B845" s="96"/>
      <c r="C845" s="96"/>
      <c r="D845" s="98"/>
      <c r="E845" s="97"/>
      <c r="F845" s="96"/>
      <c r="G845" s="96"/>
      <c r="H845" s="96"/>
      <c r="I845" s="96"/>
      <c r="J845" s="96"/>
      <c r="K845" s="96"/>
      <c r="L845" s="96"/>
      <c r="M845" s="96"/>
      <c r="N845" s="96"/>
      <c r="O845" s="96"/>
      <c r="P845" s="96"/>
      <c r="Q845" s="96"/>
      <c r="R845" s="96"/>
      <c r="S845" s="96"/>
      <c r="T845" s="96"/>
      <c r="U845" s="96"/>
      <c r="V845" s="96"/>
      <c r="W845" s="96"/>
      <c r="X845" s="96"/>
      <c r="Y845" s="96"/>
      <c r="Z845" s="96"/>
    </row>
    <row r="846" spans="1:26" ht="15.75" customHeight="1" x14ac:dyDescent="0.35">
      <c r="A846" s="96"/>
      <c r="B846" s="96"/>
      <c r="C846" s="96"/>
      <c r="D846" s="98"/>
      <c r="E846" s="97"/>
      <c r="F846" s="96"/>
      <c r="G846" s="96"/>
      <c r="H846" s="96"/>
      <c r="I846" s="96"/>
      <c r="J846" s="96"/>
      <c r="K846" s="96"/>
      <c r="L846" s="96"/>
      <c r="M846" s="96"/>
      <c r="N846" s="96"/>
      <c r="O846" s="96"/>
      <c r="P846" s="96"/>
      <c r="Q846" s="96"/>
      <c r="R846" s="96"/>
      <c r="S846" s="96"/>
      <c r="T846" s="96"/>
      <c r="U846" s="96"/>
      <c r="V846" s="96"/>
      <c r="W846" s="96"/>
      <c r="X846" s="96"/>
      <c r="Y846" s="96"/>
      <c r="Z846" s="96"/>
    </row>
    <row r="847" spans="1:26" ht="15.75" customHeight="1" x14ac:dyDescent="0.35">
      <c r="A847" s="96"/>
      <c r="B847" s="96"/>
      <c r="C847" s="96"/>
      <c r="D847" s="98"/>
      <c r="E847" s="97"/>
      <c r="F847" s="96"/>
      <c r="G847" s="96"/>
      <c r="H847" s="96"/>
      <c r="I847" s="96"/>
      <c r="J847" s="96"/>
      <c r="K847" s="96"/>
      <c r="L847" s="96"/>
      <c r="M847" s="96"/>
      <c r="N847" s="96"/>
      <c r="O847" s="96"/>
      <c r="P847" s="96"/>
      <c r="Q847" s="96"/>
      <c r="R847" s="96"/>
      <c r="S847" s="96"/>
      <c r="T847" s="96"/>
      <c r="U847" s="96"/>
      <c r="V847" s="96"/>
      <c r="W847" s="96"/>
      <c r="X847" s="96"/>
      <c r="Y847" s="96"/>
      <c r="Z847" s="96"/>
    </row>
    <row r="848" spans="1:26" ht="15.75" customHeight="1" x14ac:dyDescent="0.35">
      <c r="A848" s="96"/>
      <c r="B848" s="96"/>
      <c r="C848" s="96"/>
      <c r="D848" s="98"/>
      <c r="E848" s="97"/>
      <c r="F848" s="96"/>
      <c r="G848" s="96"/>
      <c r="H848" s="96"/>
      <c r="I848" s="96"/>
      <c r="J848" s="96"/>
      <c r="K848" s="96"/>
      <c r="L848" s="96"/>
      <c r="M848" s="96"/>
      <c r="N848" s="96"/>
      <c r="O848" s="96"/>
      <c r="P848" s="96"/>
      <c r="Q848" s="96"/>
      <c r="R848" s="96"/>
      <c r="S848" s="96"/>
      <c r="T848" s="96"/>
      <c r="U848" s="96"/>
      <c r="V848" s="96"/>
      <c r="W848" s="96"/>
      <c r="X848" s="96"/>
      <c r="Y848" s="96"/>
      <c r="Z848" s="96"/>
    </row>
    <row r="849" spans="1:26" ht="15.75" customHeight="1" x14ac:dyDescent="0.35">
      <c r="A849" s="96"/>
      <c r="B849" s="96"/>
      <c r="C849" s="96"/>
      <c r="D849" s="98"/>
      <c r="E849" s="97"/>
      <c r="F849" s="96"/>
      <c r="G849" s="96"/>
      <c r="H849" s="96"/>
      <c r="I849" s="96"/>
      <c r="J849" s="96"/>
      <c r="K849" s="96"/>
      <c r="L849" s="96"/>
      <c r="M849" s="96"/>
      <c r="N849" s="96"/>
      <c r="O849" s="96"/>
      <c r="P849" s="96"/>
      <c r="Q849" s="96"/>
      <c r="R849" s="96"/>
      <c r="S849" s="96"/>
      <c r="T849" s="96"/>
      <c r="U849" s="96"/>
      <c r="V849" s="96"/>
      <c r="W849" s="96"/>
      <c r="X849" s="96"/>
      <c r="Y849" s="96"/>
      <c r="Z849" s="96"/>
    </row>
    <row r="850" spans="1:26" ht="15.75" customHeight="1" x14ac:dyDescent="0.35">
      <c r="A850" s="96"/>
      <c r="B850" s="96"/>
      <c r="C850" s="96"/>
      <c r="D850" s="98"/>
      <c r="E850" s="97"/>
      <c r="F850" s="96"/>
      <c r="G850" s="96"/>
      <c r="H850" s="96"/>
      <c r="I850" s="96"/>
      <c r="J850" s="96"/>
      <c r="K850" s="96"/>
      <c r="L850" s="96"/>
      <c r="M850" s="96"/>
      <c r="N850" s="96"/>
      <c r="O850" s="96"/>
      <c r="P850" s="96"/>
      <c r="Q850" s="96"/>
      <c r="R850" s="96"/>
      <c r="S850" s="96"/>
      <c r="T850" s="96"/>
      <c r="U850" s="96"/>
      <c r="V850" s="96"/>
      <c r="W850" s="96"/>
      <c r="X850" s="96"/>
      <c r="Y850" s="96"/>
      <c r="Z850" s="96"/>
    </row>
    <row r="851" spans="1:26" ht="15.75" customHeight="1" x14ac:dyDescent="0.35">
      <c r="A851" s="96"/>
      <c r="B851" s="96"/>
      <c r="C851" s="96"/>
      <c r="D851" s="98"/>
      <c r="E851" s="97"/>
      <c r="F851" s="96"/>
      <c r="G851" s="96"/>
      <c r="H851" s="96"/>
      <c r="I851" s="96"/>
      <c r="J851" s="96"/>
      <c r="K851" s="96"/>
      <c r="L851" s="96"/>
      <c r="M851" s="96"/>
      <c r="N851" s="96"/>
      <c r="O851" s="96"/>
      <c r="P851" s="96"/>
      <c r="Q851" s="96"/>
      <c r="R851" s="96"/>
      <c r="S851" s="96"/>
      <c r="T851" s="96"/>
      <c r="U851" s="96"/>
      <c r="V851" s="96"/>
      <c r="W851" s="96"/>
      <c r="X851" s="96"/>
      <c r="Y851" s="96"/>
      <c r="Z851" s="96"/>
    </row>
    <row r="852" spans="1:26" ht="15.75" customHeight="1" x14ac:dyDescent="0.35">
      <c r="A852" s="96"/>
      <c r="B852" s="96"/>
      <c r="C852" s="96"/>
      <c r="D852" s="98"/>
      <c r="E852" s="97"/>
      <c r="F852" s="96"/>
      <c r="G852" s="96"/>
      <c r="H852" s="96"/>
      <c r="I852" s="96"/>
      <c r="J852" s="96"/>
      <c r="K852" s="96"/>
      <c r="L852" s="96"/>
      <c r="M852" s="96"/>
      <c r="N852" s="96"/>
      <c r="O852" s="96"/>
      <c r="P852" s="96"/>
      <c r="Q852" s="96"/>
      <c r="R852" s="96"/>
      <c r="S852" s="96"/>
      <c r="T852" s="96"/>
      <c r="U852" s="96"/>
      <c r="V852" s="96"/>
      <c r="W852" s="96"/>
      <c r="X852" s="96"/>
      <c r="Y852" s="96"/>
      <c r="Z852" s="96"/>
    </row>
    <row r="853" spans="1:26" ht="15.75" customHeight="1" x14ac:dyDescent="0.35">
      <c r="A853" s="96"/>
      <c r="B853" s="96"/>
      <c r="C853" s="96"/>
      <c r="D853" s="98"/>
      <c r="E853" s="97"/>
      <c r="F853" s="96"/>
      <c r="G853" s="96"/>
      <c r="H853" s="96"/>
      <c r="I853" s="96"/>
      <c r="J853" s="96"/>
      <c r="K853" s="96"/>
      <c r="L853" s="96"/>
      <c r="M853" s="96"/>
      <c r="N853" s="96"/>
      <c r="O853" s="96"/>
      <c r="P853" s="96"/>
      <c r="Q853" s="96"/>
      <c r="R853" s="96"/>
      <c r="S853" s="96"/>
      <c r="T853" s="96"/>
      <c r="U853" s="96"/>
      <c r="V853" s="96"/>
      <c r="W853" s="96"/>
      <c r="X853" s="96"/>
      <c r="Y853" s="96"/>
      <c r="Z853" s="96"/>
    </row>
    <row r="854" spans="1:26" ht="15.75" customHeight="1" x14ac:dyDescent="0.35">
      <c r="A854" s="96"/>
      <c r="B854" s="96"/>
      <c r="C854" s="96"/>
      <c r="D854" s="98"/>
      <c r="E854" s="97"/>
      <c r="F854" s="96"/>
      <c r="G854" s="96"/>
      <c r="H854" s="96"/>
      <c r="I854" s="96"/>
      <c r="J854" s="96"/>
      <c r="K854" s="96"/>
      <c r="L854" s="96"/>
      <c r="M854" s="96"/>
      <c r="N854" s="96"/>
      <c r="O854" s="96"/>
      <c r="P854" s="96"/>
      <c r="Q854" s="96"/>
      <c r="R854" s="96"/>
      <c r="S854" s="96"/>
      <c r="T854" s="96"/>
      <c r="U854" s="96"/>
      <c r="V854" s="96"/>
      <c r="W854" s="96"/>
      <c r="X854" s="96"/>
      <c r="Y854" s="96"/>
      <c r="Z854" s="96"/>
    </row>
    <row r="855" spans="1:26" ht="15.75" customHeight="1" x14ac:dyDescent="0.35">
      <c r="A855" s="96"/>
      <c r="B855" s="96"/>
      <c r="C855" s="96"/>
      <c r="D855" s="98"/>
      <c r="E855" s="97"/>
      <c r="F855" s="96"/>
      <c r="G855" s="96"/>
      <c r="H855" s="96"/>
      <c r="I855" s="96"/>
      <c r="J855" s="96"/>
      <c r="K855" s="96"/>
      <c r="L855" s="96"/>
      <c r="M855" s="96"/>
      <c r="N855" s="96"/>
      <c r="O855" s="96"/>
      <c r="P855" s="96"/>
      <c r="Q855" s="96"/>
      <c r="R855" s="96"/>
      <c r="S855" s="96"/>
      <c r="T855" s="96"/>
      <c r="U855" s="96"/>
      <c r="V855" s="96"/>
      <c r="W855" s="96"/>
      <c r="X855" s="96"/>
      <c r="Y855" s="96"/>
      <c r="Z855" s="96"/>
    </row>
    <row r="856" spans="1:26" ht="15.75" customHeight="1" x14ac:dyDescent="0.35">
      <c r="A856" s="96"/>
      <c r="B856" s="96"/>
      <c r="C856" s="96"/>
      <c r="D856" s="98"/>
      <c r="E856" s="97"/>
      <c r="F856" s="96"/>
      <c r="G856" s="96"/>
      <c r="H856" s="96"/>
      <c r="I856" s="96"/>
      <c r="J856" s="96"/>
      <c r="K856" s="96"/>
      <c r="L856" s="96"/>
      <c r="M856" s="96"/>
      <c r="N856" s="96"/>
      <c r="O856" s="96"/>
      <c r="P856" s="96"/>
      <c r="Q856" s="96"/>
      <c r="R856" s="96"/>
      <c r="S856" s="96"/>
      <c r="T856" s="96"/>
      <c r="U856" s="96"/>
      <c r="V856" s="96"/>
      <c r="W856" s="96"/>
      <c r="X856" s="96"/>
      <c r="Y856" s="96"/>
      <c r="Z856" s="96"/>
    </row>
    <row r="857" spans="1:26" ht="15.75" customHeight="1" x14ac:dyDescent="0.35">
      <c r="A857" s="96"/>
      <c r="B857" s="96"/>
      <c r="C857" s="96"/>
      <c r="D857" s="98"/>
      <c r="E857" s="97"/>
      <c r="F857" s="96"/>
      <c r="G857" s="96"/>
      <c r="H857" s="96"/>
      <c r="I857" s="96"/>
      <c r="J857" s="96"/>
      <c r="K857" s="96"/>
      <c r="L857" s="96"/>
      <c r="M857" s="96"/>
      <c r="N857" s="96"/>
      <c r="O857" s="96"/>
      <c r="P857" s="96"/>
      <c r="Q857" s="96"/>
      <c r="R857" s="96"/>
      <c r="S857" s="96"/>
      <c r="T857" s="96"/>
      <c r="U857" s="96"/>
      <c r="V857" s="96"/>
      <c r="W857" s="96"/>
      <c r="X857" s="96"/>
      <c r="Y857" s="96"/>
      <c r="Z857" s="96"/>
    </row>
    <row r="858" spans="1:26" ht="15.75" customHeight="1" x14ac:dyDescent="0.35">
      <c r="A858" s="96"/>
      <c r="B858" s="96"/>
      <c r="C858" s="96"/>
      <c r="D858" s="98"/>
      <c r="E858" s="97"/>
      <c r="F858" s="96"/>
      <c r="G858" s="96"/>
      <c r="H858" s="96"/>
      <c r="I858" s="96"/>
      <c r="J858" s="96"/>
      <c r="K858" s="96"/>
      <c r="L858" s="96"/>
      <c r="M858" s="96"/>
      <c r="N858" s="96"/>
      <c r="O858" s="96"/>
      <c r="P858" s="96"/>
      <c r="Q858" s="96"/>
      <c r="R858" s="96"/>
      <c r="S858" s="96"/>
      <c r="T858" s="96"/>
      <c r="U858" s="96"/>
      <c r="V858" s="96"/>
      <c r="W858" s="96"/>
      <c r="X858" s="96"/>
      <c r="Y858" s="96"/>
      <c r="Z858" s="96"/>
    </row>
    <row r="859" spans="1:26" ht="15.75" customHeight="1" x14ac:dyDescent="0.35">
      <c r="A859" s="96"/>
      <c r="B859" s="96"/>
      <c r="C859" s="96"/>
      <c r="D859" s="98"/>
      <c r="E859" s="97"/>
      <c r="F859" s="96"/>
      <c r="G859" s="96"/>
      <c r="H859" s="96"/>
      <c r="I859" s="96"/>
      <c r="J859" s="96"/>
      <c r="K859" s="96"/>
      <c r="L859" s="96"/>
      <c r="M859" s="96"/>
      <c r="N859" s="96"/>
      <c r="O859" s="96"/>
      <c r="P859" s="96"/>
      <c r="Q859" s="96"/>
      <c r="R859" s="96"/>
      <c r="S859" s="96"/>
      <c r="T859" s="96"/>
      <c r="U859" s="96"/>
      <c r="V859" s="96"/>
      <c r="W859" s="96"/>
      <c r="X859" s="96"/>
      <c r="Y859" s="96"/>
      <c r="Z859" s="96"/>
    </row>
    <row r="860" spans="1:26" ht="15.75" customHeight="1" x14ac:dyDescent="0.35">
      <c r="A860" s="96"/>
      <c r="B860" s="96"/>
      <c r="C860" s="96"/>
      <c r="D860" s="98"/>
      <c r="E860" s="97"/>
      <c r="F860" s="96"/>
      <c r="G860" s="96"/>
      <c r="H860" s="96"/>
      <c r="I860" s="96"/>
      <c r="J860" s="96"/>
      <c r="K860" s="96"/>
      <c r="L860" s="96"/>
      <c r="M860" s="96"/>
      <c r="N860" s="96"/>
      <c r="O860" s="96"/>
      <c r="P860" s="96"/>
      <c r="Q860" s="96"/>
      <c r="R860" s="96"/>
      <c r="S860" s="96"/>
      <c r="T860" s="96"/>
      <c r="U860" s="96"/>
      <c r="V860" s="96"/>
      <c r="W860" s="96"/>
      <c r="X860" s="96"/>
      <c r="Y860" s="96"/>
      <c r="Z860" s="96"/>
    </row>
    <row r="861" spans="1:26" ht="15.75" customHeight="1" x14ac:dyDescent="0.35">
      <c r="A861" s="96"/>
      <c r="B861" s="96"/>
      <c r="C861" s="96"/>
      <c r="D861" s="98"/>
      <c r="E861" s="97"/>
      <c r="F861" s="96"/>
      <c r="G861" s="96"/>
      <c r="H861" s="96"/>
      <c r="I861" s="96"/>
      <c r="J861" s="96"/>
      <c r="K861" s="96"/>
      <c r="L861" s="96"/>
      <c r="M861" s="96"/>
      <c r="N861" s="96"/>
      <c r="O861" s="96"/>
      <c r="P861" s="96"/>
      <c r="Q861" s="96"/>
      <c r="R861" s="96"/>
      <c r="S861" s="96"/>
      <c r="T861" s="96"/>
      <c r="U861" s="96"/>
      <c r="V861" s="96"/>
      <c r="W861" s="96"/>
      <c r="X861" s="96"/>
      <c r="Y861" s="96"/>
      <c r="Z861" s="96"/>
    </row>
    <row r="862" spans="1:26" ht="15.75" customHeight="1" x14ac:dyDescent="0.35">
      <c r="A862" s="96"/>
      <c r="B862" s="96"/>
      <c r="C862" s="96"/>
      <c r="D862" s="98"/>
      <c r="E862" s="97"/>
      <c r="F862" s="96"/>
      <c r="G862" s="96"/>
      <c r="H862" s="96"/>
      <c r="I862" s="96"/>
      <c r="J862" s="96"/>
      <c r="K862" s="96"/>
      <c r="L862" s="96"/>
      <c r="M862" s="96"/>
      <c r="N862" s="96"/>
      <c r="O862" s="96"/>
      <c r="P862" s="96"/>
      <c r="Q862" s="96"/>
      <c r="R862" s="96"/>
      <c r="S862" s="96"/>
      <c r="T862" s="96"/>
      <c r="U862" s="96"/>
      <c r="V862" s="96"/>
      <c r="W862" s="96"/>
      <c r="X862" s="96"/>
      <c r="Y862" s="96"/>
      <c r="Z862" s="96"/>
    </row>
    <row r="863" spans="1:26" ht="15.75" customHeight="1" x14ac:dyDescent="0.35">
      <c r="A863" s="96"/>
      <c r="B863" s="96"/>
      <c r="C863" s="96"/>
      <c r="D863" s="98"/>
      <c r="E863" s="97"/>
      <c r="F863" s="96"/>
      <c r="G863" s="96"/>
      <c r="H863" s="96"/>
      <c r="I863" s="96"/>
      <c r="J863" s="96"/>
      <c r="K863" s="96"/>
      <c r="L863" s="96"/>
      <c r="M863" s="96"/>
      <c r="N863" s="96"/>
      <c r="O863" s="96"/>
      <c r="P863" s="96"/>
      <c r="Q863" s="96"/>
      <c r="R863" s="96"/>
      <c r="S863" s="96"/>
      <c r="T863" s="96"/>
      <c r="U863" s="96"/>
      <c r="V863" s="96"/>
      <c r="W863" s="96"/>
      <c r="X863" s="96"/>
      <c r="Y863" s="96"/>
      <c r="Z863" s="96"/>
    </row>
    <row r="864" spans="1:26" ht="15.75" customHeight="1" x14ac:dyDescent="0.35">
      <c r="A864" s="96"/>
      <c r="B864" s="96"/>
      <c r="C864" s="96"/>
      <c r="D864" s="98"/>
      <c r="E864" s="97"/>
      <c r="F864" s="96"/>
      <c r="G864" s="96"/>
      <c r="H864" s="96"/>
      <c r="I864" s="96"/>
      <c r="J864" s="96"/>
      <c r="K864" s="96"/>
      <c r="L864" s="96"/>
      <c r="M864" s="96"/>
      <c r="N864" s="96"/>
      <c r="O864" s="96"/>
      <c r="P864" s="96"/>
      <c r="Q864" s="96"/>
      <c r="R864" s="96"/>
      <c r="S864" s="96"/>
      <c r="T864" s="96"/>
      <c r="U864" s="96"/>
      <c r="V864" s="96"/>
      <c r="W864" s="96"/>
      <c r="X864" s="96"/>
      <c r="Y864" s="96"/>
      <c r="Z864" s="96"/>
    </row>
    <row r="865" spans="1:26" ht="15.75" customHeight="1" x14ac:dyDescent="0.35">
      <c r="A865" s="96"/>
      <c r="B865" s="96"/>
      <c r="C865" s="96"/>
      <c r="D865" s="98"/>
      <c r="E865" s="97"/>
      <c r="F865" s="96"/>
      <c r="G865" s="96"/>
      <c r="H865" s="96"/>
      <c r="I865" s="96"/>
      <c r="J865" s="96"/>
      <c r="K865" s="96"/>
      <c r="L865" s="96"/>
      <c r="M865" s="96"/>
      <c r="N865" s="96"/>
      <c r="O865" s="96"/>
      <c r="P865" s="96"/>
      <c r="Q865" s="96"/>
      <c r="R865" s="96"/>
      <c r="S865" s="96"/>
      <c r="T865" s="96"/>
      <c r="U865" s="96"/>
      <c r="V865" s="96"/>
      <c r="W865" s="96"/>
      <c r="X865" s="96"/>
      <c r="Y865" s="96"/>
      <c r="Z865" s="96"/>
    </row>
    <row r="866" spans="1:26" ht="15.75" customHeight="1" x14ac:dyDescent="0.35">
      <c r="A866" s="96"/>
      <c r="B866" s="96"/>
      <c r="C866" s="96"/>
      <c r="D866" s="98"/>
      <c r="E866" s="97"/>
      <c r="F866" s="96"/>
      <c r="G866" s="96"/>
      <c r="H866" s="96"/>
      <c r="I866" s="96"/>
      <c r="J866" s="96"/>
      <c r="K866" s="96"/>
      <c r="L866" s="96"/>
      <c r="M866" s="96"/>
      <c r="N866" s="96"/>
      <c r="O866" s="96"/>
      <c r="P866" s="96"/>
      <c r="Q866" s="96"/>
      <c r="R866" s="96"/>
      <c r="S866" s="96"/>
      <c r="T866" s="96"/>
      <c r="U866" s="96"/>
      <c r="V866" s="96"/>
      <c r="W866" s="96"/>
      <c r="X866" s="96"/>
      <c r="Y866" s="96"/>
      <c r="Z866" s="96"/>
    </row>
    <row r="867" spans="1:26" ht="15.75" customHeight="1" x14ac:dyDescent="0.35">
      <c r="A867" s="96"/>
      <c r="B867" s="96"/>
      <c r="C867" s="96"/>
      <c r="D867" s="98"/>
      <c r="E867" s="97"/>
      <c r="F867" s="96"/>
      <c r="G867" s="96"/>
      <c r="H867" s="96"/>
      <c r="I867" s="96"/>
      <c r="J867" s="96"/>
      <c r="K867" s="96"/>
      <c r="L867" s="96"/>
      <c r="M867" s="96"/>
      <c r="N867" s="96"/>
      <c r="O867" s="96"/>
      <c r="P867" s="96"/>
      <c r="Q867" s="96"/>
      <c r="R867" s="96"/>
      <c r="S867" s="96"/>
      <c r="T867" s="96"/>
      <c r="U867" s="96"/>
      <c r="V867" s="96"/>
      <c r="W867" s="96"/>
      <c r="X867" s="96"/>
      <c r="Y867" s="96"/>
      <c r="Z867" s="96"/>
    </row>
    <row r="868" spans="1:26" ht="15.75" customHeight="1" x14ac:dyDescent="0.35">
      <c r="A868" s="96"/>
      <c r="B868" s="96"/>
      <c r="C868" s="96"/>
      <c r="D868" s="98"/>
      <c r="E868" s="97"/>
      <c r="F868" s="96"/>
      <c r="G868" s="96"/>
      <c r="H868" s="96"/>
      <c r="I868" s="96"/>
      <c r="J868" s="96"/>
      <c r="K868" s="96"/>
      <c r="L868" s="96"/>
      <c r="M868" s="96"/>
      <c r="N868" s="96"/>
      <c r="O868" s="96"/>
      <c r="P868" s="96"/>
      <c r="Q868" s="96"/>
      <c r="R868" s="96"/>
      <c r="S868" s="96"/>
      <c r="T868" s="96"/>
      <c r="U868" s="96"/>
      <c r="V868" s="96"/>
      <c r="W868" s="96"/>
      <c r="X868" s="96"/>
      <c r="Y868" s="96"/>
      <c r="Z868" s="96"/>
    </row>
    <row r="869" spans="1:26" ht="15.75" customHeight="1" x14ac:dyDescent="0.35">
      <c r="A869" s="96"/>
      <c r="B869" s="96"/>
      <c r="C869" s="96"/>
      <c r="D869" s="98"/>
      <c r="E869" s="97"/>
      <c r="F869" s="96"/>
      <c r="G869" s="96"/>
      <c r="H869" s="96"/>
      <c r="I869" s="96"/>
      <c r="J869" s="96"/>
      <c r="K869" s="96"/>
      <c r="L869" s="96"/>
      <c r="M869" s="96"/>
      <c r="N869" s="96"/>
      <c r="O869" s="96"/>
      <c r="P869" s="96"/>
      <c r="Q869" s="96"/>
      <c r="R869" s="96"/>
      <c r="S869" s="96"/>
      <c r="T869" s="96"/>
      <c r="U869" s="96"/>
      <c r="V869" s="96"/>
      <c r="W869" s="96"/>
      <c r="X869" s="96"/>
      <c r="Y869" s="96"/>
      <c r="Z869" s="96"/>
    </row>
    <row r="870" spans="1:26" ht="15.75" customHeight="1" x14ac:dyDescent="0.35">
      <c r="A870" s="96"/>
      <c r="B870" s="96"/>
      <c r="C870" s="96"/>
      <c r="D870" s="98"/>
      <c r="E870" s="97"/>
      <c r="F870" s="96"/>
      <c r="G870" s="96"/>
      <c r="H870" s="96"/>
      <c r="I870" s="96"/>
      <c r="J870" s="96"/>
      <c r="K870" s="96"/>
      <c r="L870" s="96"/>
      <c r="M870" s="96"/>
      <c r="N870" s="96"/>
      <c r="O870" s="96"/>
      <c r="P870" s="96"/>
      <c r="Q870" s="96"/>
      <c r="R870" s="96"/>
      <c r="S870" s="96"/>
      <c r="T870" s="96"/>
      <c r="U870" s="96"/>
      <c r="V870" s="96"/>
      <c r="W870" s="96"/>
      <c r="X870" s="96"/>
      <c r="Y870" s="96"/>
      <c r="Z870" s="96"/>
    </row>
    <row r="871" spans="1:26" ht="15.75" customHeight="1" x14ac:dyDescent="0.35">
      <c r="A871" s="96"/>
      <c r="B871" s="96"/>
      <c r="C871" s="96"/>
      <c r="D871" s="98"/>
      <c r="E871" s="97"/>
      <c r="F871" s="96"/>
      <c r="G871" s="96"/>
      <c r="H871" s="96"/>
      <c r="I871" s="96"/>
      <c r="J871" s="96"/>
      <c r="K871" s="96"/>
      <c r="L871" s="96"/>
      <c r="M871" s="96"/>
      <c r="N871" s="96"/>
      <c r="O871" s="96"/>
      <c r="P871" s="96"/>
      <c r="Q871" s="96"/>
      <c r="R871" s="96"/>
      <c r="S871" s="96"/>
      <c r="T871" s="96"/>
      <c r="U871" s="96"/>
      <c r="V871" s="96"/>
      <c r="W871" s="96"/>
      <c r="X871" s="96"/>
      <c r="Y871" s="96"/>
      <c r="Z871" s="96"/>
    </row>
    <row r="872" spans="1:26" ht="15.75" customHeight="1" x14ac:dyDescent="0.35">
      <c r="A872" s="96"/>
      <c r="B872" s="96"/>
      <c r="C872" s="96"/>
      <c r="D872" s="98"/>
      <c r="E872" s="97"/>
      <c r="F872" s="96"/>
      <c r="G872" s="96"/>
      <c r="H872" s="96"/>
      <c r="I872" s="96"/>
      <c r="J872" s="96"/>
      <c r="K872" s="96"/>
      <c r="L872" s="96"/>
      <c r="M872" s="96"/>
      <c r="N872" s="96"/>
      <c r="O872" s="96"/>
      <c r="P872" s="96"/>
      <c r="Q872" s="96"/>
      <c r="R872" s="96"/>
      <c r="S872" s="96"/>
      <c r="T872" s="96"/>
      <c r="U872" s="96"/>
      <c r="V872" s="96"/>
      <c r="W872" s="96"/>
      <c r="X872" s="96"/>
      <c r="Y872" s="96"/>
      <c r="Z872" s="96"/>
    </row>
    <row r="873" spans="1:26" ht="15.75" customHeight="1" x14ac:dyDescent="0.35">
      <c r="A873" s="96"/>
      <c r="B873" s="96"/>
      <c r="C873" s="96"/>
      <c r="D873" s="98"/>
      <c r="E873" s="97"/>
      <c r="F873" s="96"/>
      <c r="G873" s="96"/>
      <c r="H873" s="96"/>
      <c r="I873" s="96"/>
      <c r="J873" s="96"/>
      <c r="K873" s="96"/>
      <c r="L873" s="96"/>
      <c r="M873" s="96"/>
      <c r="N873" s="96"/>
      <c r="O873" s="96"/>
      <c r="P873" s="96"/>
      <c r="Q873" s="96"/>
      <c r="R873" s="96"/>
      <c r="S873" s="96"/>
      <c r="T873" s="96"/>
      <c r="U873" s="96"/>
      <c r="V873" s="96"/>
      <c r="W873" s="96"/>
      <c r="X873" s="96"/>
      <c r="Y873" s="96"/>
      <c r="Z873" s="96"/>
    </row>
    <row r="874" spans="1:26" ht="15.75" customHeight="1" x14ac:dyDescent="0.35">
      <c r="A874" s="96"/>
      <c r="B874" s="96"/>
      <c r="C874" s="96"/>
      <c r="D874" s="98"/>
      <c r="E874" s="97"/>
      <c r="F874" s="96"/>
      <c r="G874" s="96"/>
      <c r="H874" s="96"/>
      <c r="I874" s="96"/>
      <c r="J874" s="96"/>
      <c r="K874" s="96"/>
      <c r="L874" s="96"/>
      <c r="M874" s="96"/>
      <c r="N874" s="96"/>
      <c r="O874" s="96"/>
      <c r="P874" s="96"/>
      <c r="Q874" s="96"/>
      <c r="R874" s="96"/>
      <c r="S874" s="96"/>
      <c r="T874" s="96"/>
      <c r="U874" s="96"/>
      <c r="V874" s="96"/>
      <c r="W874" s="96"/>
      <c r="X874" s="96"/>
      <c r="Y874" s="96"/>
      <c r="Z874" s="96"/>
    </row>
    <row r="875" spans="1:26" ht="15.75" customHeight="1" x14ac:dyDescent="0.35">
      <c r="A875" s="96"/>
      <c r="B875" s="96"/>
      <c r="C875" s="96"/>
      <c r="D875" s="98"/>
      <c r="E875" s="97"/>
      <c r="F875" s="96"/>
      <c r="G875" s="96"/>
      <c r="H875" s="96"/>
      <c r="I875" s="96"/>
      <c r="J875" s="96"/>
      <c r="K875" s="96"/>
      <c r="L875" s="96"/>
      <c r="M875" s="96"/>
      <c r="N875" s="96"/>
      <c r="O875" s="96"/>
      <c r="P875" s="96"/>
      <c r="Q875" s="96"/>
      <c r="R875" s="96"/>
      <c r="S875" s="96"/>
      <c r="T875" s="96"/>
      <c r="U875" s="96"/>
      <c r="V875" s="96"/>
      <c r="W875" s="96"/>
      <c r="X875" s="96"/>
      <c r="Y875" s="96"/>
      <c r="Z875" s="96"/>
    </row>
    <row r="876" spans="1:26" ht="15.75" customHeight="1" x14ac:dyDescent="0.35">
      <c r="A876" s="96"/>
      <c r="B876" s="96"/>
      <c r="C876" s="96"/>
      <c r="D876" s="98"/>
      <c r="E876" s="97"/>
      <c r="F876" s="96"/>
      <c r="G876" s="96"/>
      <c r="H876" s="96"/>
      <c r="I876" s="96"/>
      <c r="J876" s="96"/>
      <c r="K876" s="96"/>
      <c r="L876" s="96"/>
      <c r="M876" s="96"/>
      <c r="N876" s="96"/>
      <c r="O876" s="96"/>
      <c r="P876" s="96"/>
      <c r="Q876" s="96"/>
      <c r="R876" s="96"/>
      <c r="S876" s="96"/>
      <c r="T876" s="96"/>
      <c r="U876" s="96"/>
      <c r="V876" s="96"/>
      <c r="W876" s="96"/>
      <c r="X876" s="96"/>
      <c r="Y876" s="96"/>
      <c r="Z876" s="96"/>
    </row>
    <row r="877" spans="1:26" ht="15.75" customHeight="1" x14ac:dyDescent="0.35">
      <c r="A877" s="96"/>
      <c r="B877" s="96"/>
      <c r="C877" s="96"/>
      <c r="D877" s="98"/>
      <c r="E877" s="97"/>
      <c r="F877" s="96"/>
      <c r="G877" s="96"/>
      <c r="H877" s="96"/>
      <c r="I877" s="96"/>
      <c r="J877" s="96"/>
      <c r="K877" s="96"/>
      <c r="L877" s="96"/>
      <c r="M877" s="96"/>
      <c r="N877" s="96"/>
      <c r="O877" s="96"/>
      <c r="P877" s="96"/>
      <c r="Q877" s="96"/>
      <c r="R877" s="96"/>
      <c r="S877" s="96"/>
      <c r="T877" s="96"/>
      <c r="U877" s="96"/>
      <c r="V877" s="96"/>
      <c r="W877" s="96"/>
      <c r="X877" s="96"/>
      <c r="Y877" s="96"/>
      <c r="Z877" s="96"/>
    </row>
    <row r="878" spans="1:26" ht="15.75" customHeight="1" x14ac:dyDescent="0.35">
      <c r="A878" s="96"/>
      <c r="B878" s="96"/>
      <c r="C878" s="96"/>
      <c r="D878" s="98"/>
      <c r="E878" s="97"/>
      <c r="F878" s="96"/>
      <c r="G878" s="96"/>
      <c r="H878" s="96"/>
      <c r="I878" s="96"/>
      <c r="J878" s="96"/>
      <c r="K878" s="96"/>
      <c r="L878" s="96"/>
      <c r="M878" s="96"/>
      <c r="N878" s="96"/>
      <c r="O878" s="96"/>
      <c r="P878" s="96"/>
      <c r="Q878" s="96"/>
      <c r="R878" s="96"/>
      <c r="S878" s="96"/>
      <c r="T878" s="96"/>
      <c r="U878" s="96"/>
      <c r="V878" s="96"/>
      <c r="W878" s="96"/>
      <c r="X878" s="96"/>
      <c r="Y878" s="96"/>
      <c r="Z878" s="96"/>
    </row>
    <row r="879" spans="1:26" ht="15.75" customHeight="1" x14ac:dyDescent="0.35">
      <c r="A879" s="96"/>
      <c r="B879" s="96"/>
      <c r="C879" s="96"/>
      <c r="D879" s="98"/>
      <c r="E879" s="97"/>
      <c r="F879" s="96"/>
      <c r="G879" s="96"/>
      <c r="H879" s="96"/>
      <c r="I879" s="96"/>
      <c r="J879" s="96"/>
      <c r="K879" s="96"/>
      <c r="L879" s="96"/>
      <c r="M879" s="96"/>
      <c r="N879" s="96"/>
      <c r="O879" s="96"/>
      <c r="P879" s="96"/>
      <c r="Q879" s="96"/>
      <c r="R879" s="96"/>
      <c r="S879" s="96"/>
      <c r="T879" s="96"/>
      <c r="U879" s="96"/>
      <c r="V879" s="96"/>
      <c r="W879" s="96"/>
      <c r="X879" s="96"/>
      <c r="Y879" s="96"/>
      <c r="Z879" s="96"/>
    </row>
    <row r="880" spans="1:26" ht="15.75" customHeight="1" x14ac:dyDescent="0.35">
      <c r="A880" s="96"/>
      <c r="B880" s="96"/>
      <c r="C880" s="96"/>
      <c r="D880" s="98"/>
      <c r="E880" s="97"/>
      <c r="F880" s="96"/>
      <c r="G880" s="96"/>
      <c r="H880" s="96"/>
      <c r="I880" s="96"/>
      <c r="J880" s="96"/>
      <c r="K880" s="96"/>
      <c r="L880" s="96"/>
      <c r="M880" s="96"/>
      <c r="N880" s="96"/>
      <c r="O880" s="96"/>
      <c r="P880" s="96"/>
      <c r="Q880" s="96"/>
      <c r="R880" s="96"/>
      <c r="S880" s="96"/>
      <c r="T880" s="96"/>
      <c r="U880" s="96"/>
      <c r="V880" s="96"/>
      <c r="W880" s="96"/>
      <c r="X880" s="96"/>
      <c r="Y880" s="96"/>
      <c r="Z880" s="96"/>
    </row>
    <row r="881" spans="1:26" ht="15.75" customHeight="1" x14ac:dyDescent="0.35">
      <c r="A881" s="96"/>
      <c r="B881" s="96"/>
      <c r="C881" s="96"/>
      <c r="D881" s="98"/>
      <c r="E881" s="97"/>
      <c r="F881" s="96"/>
      <c r="G881" s="96"/>
      <c r="H881" s="96"/>
      <c r="I881" s="96"/>
      <c r="J881" s="96"/>
      <c r="K881" s="96"/>
      <c r="L881" s="96"/>
      <c r="M881" s="96"/>
      <c r="N881" s="96"/>
      <c r="O881" s="96"/>
      <c r="P881" s="96"/>
      <c r="Q881" s="96"/>
      <c r="R881" s="96"/>
      <c r="S881" s="96"/>
      <c r="T881" s="96"/>
      <c r="U881" s="96"/>
      <c r="V881" s="96"/>
      <c r="W881" s="96"/>
      <c r="X881" s="96"/>
      <c r="Y881" s="96"/>
      <c r="Z881" s="96"/>
    </row>
    <row r="882" spans="1:26" ht="15.75" customHeight="1" x14ac:dyDescent="0.35">
      <c r="A882" s="96"/>
      <c r="B882" s="96"/>
      <c r="C882" s="96"/>
      <c r="D882" s="98"/>
      <c r="E882" s="97"/>
      <c r="F882" s="96"/>
      <c r="G882" s="96"/>
      <c r="H882" s="96"/>
      <c r="I882" s="96"/>
      <c r="J882" s="96"/>
      <c r="K882" s="96"/>
      <c r="L882" s="96"/>
      <c r="M882" s="96"/>
      <c r="N882" s="96"/>
      <c r="O882" s="96"/>
      <c r="P882" s="96"/>
      <c r="Q882" s="96"/>
      <c r="R882" s="96"/>
      <c r="S882" s="96"/>
      <c r="T882" s="96"/>
      <c r="U882" s="96"/>
      <c r="V882" s="96"/>
      <c r="W882" s="96"/>
      <c r="X882" s="96"/>
      <c r="Y882" s="96"/>
      <c r="Z882" s="96"/>
    </row>
    <row r="883" spans="1:26" ht="15.75" customHeight="1" x14ac:dyDescent="0.35">
      <c r="A883" s="96"/>
      <c r="B883" s="96"/>
      <c r="C883" s="96"/>
      <c r="D883" s="98"/>
      <c r="E883" s="97"/>
      <c r="F883" s="96"/>
      <c r="G883" s="96"/>
      <c r="H883" s="96"/>
      <c r="I883" s="96"/>
      <c r="J883" s="96"/>
      <c r="K883" s="96"/>
      <c r="L883" s="96"/>
      <c r="M883" s="96"/>
      <c r="N883" s="96"/>
      <c r="O883" s="96"/>
      <c r="P883" s="96"/>
      <c r="Q883" s="96"/>
      <c r="R883" s="96"/>
      <c r="S883" s="96"/>
      <c r="T883" s="96"/>
      <c r="U883" s="96"/>
      <c r="V883" s="96"/>
      <c r="W883" s="96"/>
      <c r="X883" s="96"/>
      <c r="Y883" s="96"/>
      <c r="Z883" s="96"/>
    </row>
    <row r="884" spans="1:26" ht="15.75" customHeight="1" x14ac:dyDescent="0.35">
      <c r="A884" s="96"/>
      <c r="B884" s="96"/>
      <c r="C884" s="96"/>
      <c r="D884" s="98"/>
      <c r="E884" s="97"/>
      <c r="F884" s="96"/>
      <c r="G884" s="96"/>
      <c r="H884" s="96"/>
      <c r="I884" s="96"/>
      <c r="J884" s="96"/>
      <c r="K884" s="96"/>
      <c r="L884" s="96"/>
      <c r="M884" s="96"/>
      <c r="N884" s="96"/>
      <c r="O884" s="96"/>
      <c r="P884" s="96"/>
      <c r="Q884" s="96"/>
      <c r="R884" s="96"/>
      <c r="S884" s="96"/>
      <c r="T884" s="96"/>
      <c r="U884" s="96"/>
      <c r="V884" s="96"/>
      <c r="W884" s="96"/>
      <c r="X884" s="96"/>
      <c r="Y884" s="96"/>
      <c r="Z884" s="96"/>
    </row>
    <row r="885" spans="1:26" ht="15.75" customHeight="1" x14ac:dyDescent="0.35">
      <c r="A885" s="96"/>
      <c r="B885" s="96"/>
      <c r="C885" s="96"/>
      <c r="D885" s="98"/>
      <c r="E885" s="97"/>
      <c r="F885" s="96"/>
      <c r="G885" s="96"/>
      <c r="H885" s="96"/>
      <c r="I885" s="96"/>
      <c r="J885" s="96"/>
      <c r="K885" s="96"/>
      <c r="L885" s="96"/>
      <c r="M885" s="96"/>
      <c r="N885" s="96"/>
      <c r="O885" s="96"/>
      <c r="P885" s="96"/>
      <c r="Q885" s="96"/>
      <c r="R885" s="96"/>
      <c r="S885" s="96"/>
      <c r="T885" s="96"/>
      <c r="U885" s="96"/>
      <c r="V885" s="96"/>
      <c r="W885" s="96"/>
      <c r="X885" s="96"/>
      <c r="Y885" s="96"/>
      <c r="Z885" s="96"/>
    </row>
    <row r="886" spans="1:26" ht="15.75" customHeight="1" x14ac:dyDescent="0.35">
      <c r="A886" s="96"/>
      <c r="B886" s="96"/>
      <c r="C886" s="96"/>
      <c r="D886" s="98"/>
      <c r="E886" s="97"/>
      <c r="F886" s="96"/>
      <c r="G886" s="96"/>
      <c r="H886" s="96"/>
      <c r="I886" s="96"/>
      <c r="J886" s="96"/>
      <c r="K886" s="96"/>
      <c r="L886" s="96"/>
      <c r="M886" s="96"/>
      <c r="N886" s="96"/>
      <c r="O886" s="96"/>
      <c r="P886" s="96"/>
      <c r="Q886" s="96"/>
      <c r="R886" s="96"/>
      <c r="S886" s="96"/>
      <c r="T886" s="96"/>
      <c r="U886" s="96"/>
      <c r="V886" s="96"/>
      <c r="W886" s="96"/>
      <c r="X886" s="96"/>
      <c r="Y886" s="96"/>
      <c r="Z886" s="96"/>
    </row>
    <row r="887" spans="1:26" ht="15.75" customHeight="1" x14ac:dyDescent="0.35">
      <c r="A887" s="96"/>
      <c r="B887" s="96"/>
      <c r="C887" s="96"/>
      <c r="D887" s="98"/>
      <c r="E887" s="97"/>
      <c r="F887" s="96"/>
      <c r="G887" s="96"/>
      <c r="H887" s="96"/>
      <c r="I887" s="96"/>
      <c r="J887" s="96"/>
      <c r="K887" s="96"/>
      <c r="L887" s="96"/>
      <c r="M887" s="96"/>
      <c r="N887" s="96"/>
      <c r="O887" s="96"/>
      <c r="P887" s="96"/>
      <c r="Q887" s="96"/>
      <c r="R887" s="96"/>
      <c r="S887" s="96"/>
      <c r="T887" s="96"/>
      <c r="U887" s="96"/>
      <c r="V887" s="96"/>
      <c r="W887" s="96"/>
      <c r="X887" s="96"/>
      <c r="Y887" s="96"/>
      <c r="Z887" s="96"/>
    </row>
    <row r="888" spans="1:26" ht="15.75" customHeight="1" x14ac:dyDescent="0.35">
      <c r="A888" s="96"/>
      <c r="B888" s="96"/>
      <c r="C888" s="96"/>
      <c r="D888" s="98"/>
      <c r="E888" s="97"/>
      <c r="F888" s="96"/>
      <c r="G888" s="96"/>
      <c r="H888" s="96"/>
      <c r="I888" s="96"/>
      <c r="J888" s="96"/>
      <c r="K888" s="96"/>
      <c r="L888" s="96"/>
      <c r="M888" s="96"/>
      <c r="N888" s="96"/>
      <c r="O888" s="96"/>
      <c r="P888" s="96"/>
      <c r="Q888" s="96"/>
      <c r="R888" s="96"/>
      <c r="S888" s="96"/>
      <c r="T888" s="96"/>
      <c r="U888" s="96"/>
      <c r="V888" s="96"/>
      <c r="W888" s="96"/>
      <c r="X888" s="96"/>
      <c r="Y888" s="96"/>
      <c r="Z888" s="96"/>
    </row>
    <row r="889" spans="1:26" ht="15.75" customHeight="1" x14ac:dyDescent="0.35">
      <c r="A889" s="96"/>
      <c r="B889" s="96"/>
      <c r="C889" s="96"/>
      <c r="D889" s="98"/>
      <c r="E889" s="97"/>
      <c r="F889" s="96"/>
      <c r="G889" s="96"/>
      <c r="H889" s="96"/>
      <c r="I889" s="96"/>
      <c r="J889" s="96"/>
      <c r="K889" s="96"/>
      <c r="L889" s="96"/>
      <c r="M889" s="96"/>
      <c r="N889" s="96"/>
      <c r="O889" s="96"/>
      <c r="P889" s="96"/>
      <c r="Q889" s="96"/>
      <c r="R889" s="96"/>
      <c r="S889" s="96"/>
      <c r="T889" s="96"/>
      <c r="U889" s="96"/>
      <c r="V889" s="96"/>
      <c r="W889" s="96"/>
      <c r="X889" s="96"/>
      <c r="Y889" s="96"/>
      <c r="Z889" s="96"/>
    </row>
    <row r="890" spans="1:26" ht="15.75" customHeight="1" x14ac:dyDescent="0.35">
      <c r="A890" s="96"/>
      <c r="B890" s="96"/>
      <c r="C890" s="96"/>
      <c r="D890" s="98"/>
      <c r="E890" s="97"/>
      <c r="F890" s="96"/>
      <c r="G890" s="96"/>
      <c r="H890" s="96"/>
      <c r="I890" s="96"/>
      <c r="J890" s="96"/>
      <c r="K890" s="96"/>
      <c r="L890" s="96"/>
      <c r="M890" s="96"/>
      <c r="N890" s="96"/>
      <c r="O890" s="96"/>
      <c r="P890" s="96"/>
      <c r="Q890" s="96"/>
      <c r="R890" s="96"/>
      <c r="S890" s="96"/>
      <c r="T890" s="96"/>
      <c r="U890" s="96"/>
      <c r="V890" s="96"/>
      <c r="W890" s="96"/>
      <c r="X890" s="96"/>
      <c r="Y890" s="96"/>
      <c r="Z890" s="96"/>
    </row>
    <row r="891" spans="1:26" ht="15.75" customHeight="1" x14ac:dyDescent="0.35">
      <c r="A891" s="96"/>
      <c r="B891" s="96"/>
      <c r="C891" s="96"/>
      <c r="D891" s="98"/>
      <c r="E891" s="97"/>
      <c r="F891" s="96"/>
      <c r="G891" s="96"/>
      <c r="H891" s="96"/>
      <c r="I891" s="96"/>
      <c r="J891" s="96"/>
      <c r="K891" s="96"/>
      <c r="L891" s="96"/>
      <c r="M891" s="96"/>
      <c r="N891" s="96"/>
      <c r="O891" s="96"/>
      <c r="P891" s="96"/>
      <c r="Q891" s="96"/>
      <c r="R891" s="96"/>
      <c r="S891" s="96"/>
      <c r="T891" s="96"/>
      <c r="U891" s="96"/>
      <c r="V891" s="96"/>
      <c r="W891" s="96"/>
      <c r="X891" s="96"/>
      <c r="Y891" s="96"/>
      <c r="Z891" s="96"/>
    </row>
    <row r="892" spans="1:26" ht="15.75" customHeight="1" x14ac:dyDescent="0.35">
      <c r="A892" s="96"/>
      <c r="B892" s="96"/>
      <c r="C892" s="96"/>
      <c r="D892" s="98"/>
      <c r="E892" s="97"/>
      <c r="F892" s="96"/>
      <c r="G892" s="96"/>
      <c r="H892" s="96"/>
      <c r="I892" s="96"/>
      <c r="J892" s="96"/>
      <c r="K892" s="96"/>
      <c r="L892" s="96"/>
      <c r="M892" s="96"/>
      <c r="N892" s="96"/>
      <c r="O892" s="96"/>
      <c r="P892" s="96"/>
      <c r="Q892" s="96"/>
      <c r="R892" s="96"/>
      <c r="S892" s="96"/>
      <c r="T892" s="96"/>
      <c r="U892" s="96"/>
      <c r="V892" s="96"/>
      <c r="W892" s="96"/>
      <c r="X892" s="96"/>
      <c r="Y892" s="96"/>
      <c r="Z892" s="96"/>
    </row>
    <row r="893" spans="1:26" ht="15.75" customHeight="1" x14ac:dyDescent="0.35">
      <c r="A893" s="96"/>
      <c r="B893" s="96"/>
      <c r="C893" s="96"/>
      <c r="D893" s="98"/>
      <c r="E893" s="97"/>
      <c r="F893" s="96"/>
      <c r="G893" s="96"/>
      <c r="H893" s="96"/>
      <c r="I893" s="96"/>
      <c r="J893" s="96"/>
      <c r="K893" s="96"/>
      <c r="L893" s="96"/>
      <c r="M893" s="96"/>
      <c r="N893" s="96"/>
      <c r="O893" s="96"/>
      <c r="P893" s="96"/>
      <c r="Q893" s="96"/>
      <c r="R893" s="96"/>
      <c r="S893" s="96"/>
      <c r="T893" s="96"/>
      <c r="U893" s="96"/>
      <c r="V893" s="96"/>
      <c r="W893" s="96"/>
      <c r="X893" s="96"/>
      <c r="Y893" s="96"/>
      <c r="Z893" s="96"/>
    </row>
    <row r="894" spans="1:26" ht="15.75" customHeight="1" x14ac:dyDescent="0.35">
      <c r="A894" s="96"/>
      <c r="B894" s="96"/>
      <c r="C894" s="96"/>
      <c r="D894" s="98"/>
      <c r="E894" s="97"/>
      <c r="F894" s="96"/>
      <c r="G894" s="96"/>
      <c r="H894" s="96"/>
      <c r="I894" s="96"/>
      <c r="J894" s="96"/>
      <c r="K894" s="96"/>
      <c r="L894" s="96"/>
      <c r="M894" s="96"/>
      <c r="N894" s="96"/>
      <c r="O894" s="96"/>
      <c r="P894" s="96"/>
      <c r="Q894" s="96"/>
      <c r="R894" s="96"/>
      <c r="S894" s="96"/>
      <c r="T894" s="96"/>
      <c r="U894" s="96"/>
      <c r="V894" s="96"/>
      <c r="W894" s="96"/>
      <c r="X894" s="96"/>
      <c r="Y894" s="96"/>
      <c r="Z894" s="96"/>
    </row>
    <row r="895" spans="1:26" ht="15.75" customHeight="1" x14ac:dyDescent="0.35">
      <c r="A895" s="96"/>
      <c r="B895" s="96"/>
      <c r="C895" s="96"/>
      <c r="D895" s="98"/>
      <c r="E895" s="97"/>
      <c r="F895" s="96"/>
      <c r="G895" s="96"/>
      <c r="H895" s="96"/>
      <c r="I895" s="96"/>
      <c r="J895" s="96"/>
      <c r="K895" s="96"/>
      <c r="L895" s="96"/>
      <c r="M895" s="96"/>
      <c r="N895" s="96"/>
      <c r="O895" s="96"/>
      <c r="P895" s="96"/>
      <c r="Q895" s="96"/>
      <c r="R895" s="96"/>
      <c r="S895" s="96"/>
      <c r="T895" s="96"/>
      <c r="U895" s="96"/>
      <c r="V895" s="96"/>
      <c r="W895" s="96"/>
      <c r="X895" s="96"/>
      <c r="Y895" s="96"/>
      <c r="Z895" s="96"/>
    </row>
    <row r="896" spans="1:26" ht="15.75" customHeight="1" x14ac:dyDescent="0.35">
      <c r="A896" s="96"/>
      <c r="B896" s="96"/>
      <c r="C896" s="96"/>
      <c r="D896" s="98"/>
      <c r="E896" s="97"/>
      <c r="F896" s="96"/>
      <c r="G896" s="96"/>
      <c r="H896" s="96"/>
      <c r="I896" s="96"/>
      <c r="J896" s="96"/>
      <c r="K896" s="96"/>
      <c r="L896" s="96"/>
      <c r="M896" s="96"/>
      <c r="N896" s="96"/>
      <c r="O896" s="96"/>
      <c r="P896" s="96"/>
      <c r="Q896" s="96"/>
      <c r="R896" s="96"/>
      <c r="S896" s="96"/>
      <c r="T896" s="96"/>
      <c r="U896" s="96"/>
      <c r="V896" s="96"/>
      <c r="W896" s="96"/>
      <c r="X896" s="96"/>
      <c r="Y896" s="96"/>
      <c r="Z896" s="96"/>
    </row>
    <row r="897" spans="1:26" ht="15.75" customHeight="1" x14ac:dyDescent="0.35">
      <c r="A897" s="96"/>
      <c r="B897" s="96"/>
      <c r="C897" s="96"/>
      <c r="D897" s="98"/>
      <c r="E897" s="97"/>
      <c r="F897" s="96"/>
      <c r="G897" s="96"/>
      <c r="H897" s="96"/>
      <c r="I897" s="96"/>
      <c r="J897" s="96"/>
      <c r="K897" s="96"/>
      <c r="L897" s="96"/>
      <c r="M897" s="96"/>
      <c r="N897" s="96"/>
      <c r="O897" s="96"/>
      <c r="P897" s="96"/>
      <c r="Q897" s="96"/>
      <c r="R897" s="96"/>
      <c r="S897" s="96"/>
      <c r="T897" s="96"/>
      <c r="U897" s="96"/>
      <c r="V897" s="96"/>
      <c r="W897" s="96"/>
      <c r="X897" s="96"/>
      <c r="Y897" s="96"/>
      <c r="Z897" s="96"/>
    </row>
    <row r="898" spans="1:26" ht="15.75" customHeight="1" x14ac:dyDescent="0.35">
      <c r="A898" s="96"/>
      <c r="B898" s="96"/>
      <c r="C898" s="96"/>
      <c r="D898" s="98"/>
      <c r="E898" s="97"/>
      <c r="F898" s="96"/>
      <c r="G898" s="96"/>
      <c r="H898" s="96"/>
      <c r="I898" s="96"/>
      <c r="J898" s="96"/>
      <c r="K898" s="96"/>
      <c r="L898" s="96"/>
      <c r="M898" s="96"/>
      <c r="N898" s="96"/>
      <c r="O898" s="96"/>
      <c r="P898" s="96"/>
      <c r="Q898" s="96"/>
      <c r="R898" s="96"/>
      <c r="S898" s="96"/>
      <c r="T898" s="96"/>
      <c r="U898" s="96"/>
      <c r="V898" s="96"/>
      <c r="W898" s="96"/>
      <c r="X898" s="96"/>
      <c r="Y898" s="96"/>
      <c r="Z898" s="96"/>
    </row>
    <row r="899" spans="1:26" ht="15.75" customHeight="1" x14ac:dyDescent="0.35">
      <c r="A899" s="96"/>
      <c r="B899" s="96"/>
      <c r="C899" s="96"/>
      <c r="D899" s="98"/>
      <c r="E899" s="97"/>
      <c r="F899" s="96"/>
      <c r="G899" s="96"/>
      <c r="H899" s="96"/>
      <c r="I899" s="96"/>
      <c r="J899" s="96"/>
      <c r="K899" s="96"/>
      <c r="L899" s="96"/>
      <c r="M899" s="96"/>
      <c r="N899" s="96"/>
      <c r="O899" s="96"/>
      <c r="P899" s="96"/>
      <c r="Q899" s="96"/>
      <c r="R899" s="96"/>
      <c r="S899" s="96"/>
      <c r="T899" s="96"/>
      <c r="U899" s="96"/>
      <c r="V899" s="96"/>
      <c r="W899" s="96"/>
      <c r="X899" s="96"/>
      <c r="Y899" s="96"/>
      <c r="Z899" s="96"/>
    </row>
    <row r="900" spans="1:26" ht="15.75" customHeight="1" x14ac:dyDescent="0.35">
      <c r="A900" s="96"/>
      <c r="B900" s="96"/>
      <c r="C900" s="96"/>
      <c r="D900" s="98"/>
      <c r="E900" s="97"/>
      <c r="F900" s="96"/>
      <c r="G900" s="96"/>
      <c r="H900" s="96"/>
      <c r="I900" s="96"/>
      <c r="J900" s="96"/>
      <c r="K900" s="96"/>
      <c r="L900" s="96"/>
      <c r="M900" s="96"/>
      <c r="N900" s="96"/>
      <c r="O900" s="96"/>
      <c r="P900" s="96"/>
      <c r="Q900" s="96"/>
      <c r="R900" s="96"/>
      <c r="S900" s="96"/>
      <c r="T900" s="96"/>
      <c r="U900" s="96"/>
      <c r="V900" s="96"/>
      <c r="W900" s="96"/>
      <c r="X900" s="96"/>
      <c r="Y900" s="96"/>
      <c r="Z900" s="96"/>
    </row>
    <row r="901" spans="1:26" ht="15.75" customHeight="1" x14ac:dyDescent="0.35">
      <c r="A901" s="96"/>
      <c r="B901" s="96"/>
      <c r="C901" s="96"/>
      <c r="D901" s="98"/>
      <c r="E901" s="97"/>
      <c r="F901" s="96"/>
      <c r="G901" s="96"/>
      <c r="H901" s="96"/>
      <c r="I901" s="96"/>
      <c r="J901" s="96"/>
      <c r="K901" s="96"/>
      <c r="L901" s="96"/>
      <c r="M901" s="96"/>
      <c r="N901" s="96"/>
      <c r="O901" s="96"/>
      <c r="P901" s="96"/>
      <c r="Q901" s="96"/>
      <c r="R901" s="96"/>
      <c r="S901" s="96"/>
      <c r="T901" s="96"/>
      <c r="U901" s="96"/>
      <c r="V901" s="96"/>
      <c r="W901" s="96"/>
      <c r="X901" s="96"/>
      <c r="Y901" s="96"/>
      <c r="Z901" s="96"/>
    </row>
    <row r="902" spans="1:26" ht="15.75" customHeight="1" x14ac:dyDescent="0.35">
      <c r="A902" s="96"/>
      <c r="B902" s="96"/>
      <c r="C902" s="96"/>
      <c r="D902" s="98"/>
      <c r="E902" s="97"/>
      <c r="F902" s="96"/>
      <c r="G902" s="96"/>
      <c r="H902" s="96"/>
      <c r="I902" s="96"/>
      <c r="J902" s="96"/>
      <c r="K902" s="96"/>
      <c r="L902" s="96"/>
      <c r="M902" s="96"/>
      <c r="N902" s="96"/>
      <c r="O902" s="96"/>
      <c r="P902" s="96"/>
      <c r="Q902" s="96"/>
      <c r="R902" s="96"/>
      <c r="S902" s="96"/>
      <c r="T902" s="96"/>
      <c r="U902" s="96"/>
      <c r="V902" s="96"/>
      <c r="W902" s="96"/>
      <c r="X902" s="96"/>
      <c r="Y902" s="96"/>
      <c r="Z902" s="96"/>
    </row>
    <row r="903" spans="1:26" ht="15.75" customHeight="1" x14ac:dyDescent="0.35">
      <c r="A903" s="96"/>
      <c r="B903" s="96"/>
      <c r="C903" s="96"/>
      <c r="D903" s="98"/>
      <c r="E903" s="97"/>
      <c r="F903" s="96"/>
      <c r="G903" s="96"/>
      <c r="H903" s="96"/>
      <c r="I903" s="96"/>
      <c r="J903" s="96"/>
      <c r="K903" s="96"/>
      <c r="L903" s="96"/>
      <c r="M903" s="96"/>
      <c r="N903" s="96"/>
      <c r="O903" s="96"/>
      <c r="P903" s="96"/>
      <c r="Q903" s="96"/>
      <c r="R903" s="96"/>
      <c r="S903" s="96"/>
      <c r="T903" s="96"/>
      <c r="U903" s="96"/>
      <c r="V903" s="96"/>
      <c r="W903" s="96"/>
      <c r="X903" s="96"/>
      <c r="Y903" s="96"/>
      <c r="Z903" s="96"/>
    </row>
    <row r="904" spans="1:26" ht="15.75" customHeight="1" x14ac:dyDescent="0.35">
      <c r="A904" s="96"/>
      <c r="B904" s="96"/>
      <c r="C904" s="96"/>
      <c r="D904" s="98"/>
      <c r="E904" s="97"/>
      <c r="F904" s="96"/>
      <c r="G904" s="96"/>
      <c r="H904" s="96"/>
      <c r="I904" s="96"/>
      <c r="J904" s="96"/>
      <c r="K904" s="96"/>
      <c r="L904" s="96"/>
      <c r="M904" s="96"/>
      <c r="N904" s="96"/>
      <c r="O904" s="96"/>
      <c r="P904" s="96"/>
      <c r="Q904" s="96"/>
      <c r="R904" s="96"/>
      <c r="S904" s="96"/>
      <c r="T904" s="96"/>
      <c r="U904" s="96"/>
      <c r="V904" s="96"/>
      <c r="W904" s="96"/>
      <c r="X904" s="96"/>
      <c r="Y904" s="96"/>
      <c r="Z904" s="96"/>
    </row>
    <row r="905" spans="1:26" ht="15.75" customHeight="1" x14ac:dyDescent="0.35">
      <c r="A905" s="96"/>
      <c r="B905" s="96"/>
      <c r="C905" s="96"/>
      <c r="D905" s="98"/>
      <c r="E905" s="97"/>
      <c r="F905" s="96"/>
      <c r="G905" s="96"/>
      <c r="H905" s="96"/>
      <c r="I905" s="96"/>
      <c r="J905" s="96"/>
      <c r="K905" s="96"/>
      <c r="L905" s="96"/>
      <c r="M905" s="96"/>
      <c r="N905" s="96"/>
      <c r="O905" s="96"/>
      <c r="P905" s="96"/>
      <c r="Q905" s="96"/>
      <c r="R905" s="96"/>
      <c r="S905" s="96"/>
      <c r="T905" s="96"/>
      <c r="U905" s="96"/>
      <c r="V905" s="96"/>
      <c r="W905" s="96"/>
      <c r="X905" s="96"/>
      <c r="Y905" s="96"/>
      <c r="Z905" s="96"/>
    </row>
    <row r="906" spans="1:26" ht="15.75" customHeight="1" x14ac:dyDescent="0.35">
      <c r="A906" s="96"/>
      <c r="B906" s="96"/>
      <c r="C906" s="96"/>
      <c r="D906" s="98"/>
      <c r="E906" s="97"/>
      <c r="F906" s="96"/>
      <c r="G906" s="96"/>
      <c r="H906" s="96"/>
      <c r="I906" s="96"/>
      <c r="J906" s="96"/>
      <c r="K906" s="96"/>
      <c r="L906" s="96"/>
      <c r="M906" s="96"/>
      <c r="N906" s="96"/>
      <c r="O906" s="96"/>
      <c r="P906" s="96"/>
      <c r="Q906" s="96"/>
      <c r="R906" s="96"/>
      <c r="S906" s="96"/>
      <c r="T906" s="96"/>
      <c r="U906" s="96"/>
      <c r="V906" s="96"/>
      <c r="W906" s="96"/>
      <c r="X906" s="96"/>
      <c r="Y906" s="96"/>
      <c r="Z906" s="96"/>
    </row>
    <row r="907" spans="1:26" ht="15.75" customHeight="1" x14ac:dyDescent="0.35">
      <c r="A907" s="96"/>
      <c r="B907" s="96"/>
      <c r="C907" s="96"/>
      <c r="D907" s="98"/>
      <c r="E907" s="97"/>
      <c r="F907" s="96"/>
      <c r="G907" s="96"/>
      <c r="H907" s="96"/>
      <c r="I907" s="96"/>
      <c r="J907" s="96"/>
      <c r="K907" s="96"/>
      <c r="L907" s="96"/>
      <c r="M907" s="96"/>
      <c r="N907" s="96"/>
      <c r="O907" s="96"/>
      <c r="P907" s="96"/>
      <c r="Q907" s="96"/>
      <c r="R907" s="96"/>
      <c r="S907" s="96"/>
      <c r="T907" s="96"/>
      <c r="U907" s="96"/>
      <c r="V907" s="96"/>
      <c r="W907" s="96"/>
      <c r="X907" s="96"/>
      <c r="Y907" s="96"/>
      <c r="Z907" s="96"/>
    </row>
    <row r="908" spans="1:26" ht="15.75" customHeight="1" x14ac:dyDescent="0.35">
      <c r="A908" s="96"/>
      <c r="B908" s="96"/>
      <c r="C908" s="96"/>
      <c r="D908" s="98"/>
      <c r="E908" s="97"/>
      <c r="F908" s="96"/>
      <c r="G908" s="96"/>
      <c r="H908" s="96"/>
      <c r="I908" s="96"/>
      <c r="J908" s="96"/>
      <c r="K908" s="96"/>
      <c r="L908" s="96"/>
      <c r="M908" s="96"/>
      <c r="N908" s="96"/>
      <c r="O908" s="96"/>
      <c r="P908" s="96"/>
      <c r="Q908" s="96"/>
      <c r="R908" s="96"/>
      <c r="S908" s="96"/>
      <c r="T908" s="96"/>
      <c r="U908" s="96"/>
      <c r="V908" s="96"/>
      <c r="W908" s="96"/>
      <c r="X908" s="96"/>
      <c r="Y908" s="96"/>
      <c r="Z908" s="96"/>
    </row>
    <row r="909" spans="1:26" ht="15.75" customHeight="1" x14ac:dyDescent="0.35">
      <c r="A909" s="96"/>
      <c r="B909" s="96"/>
      <c r="C909" s="96"/>
      <c r="D909" s="98"/>
      <c r="E909" s="97"/>
      <c r="F909" s="96"/>
      <c r="G909" s="96"/>
      <c r="H909" s="96"/>
      <c r="I909" s="96"/>
      <c r="J909" s="96"/>
      <c r="K909" s="96"/>
      <c r="L909" s="96"/>
      <c r="M909" s="96"/>
      <c r="N909" s="96"/>
      <c r="O909" s="96"/>
      <c r="P909" s="96"/>
      <c r="Q909" s="96"/>
      <c r="R909" s="96"/>
      <c r="S909" s="96"/>
      <c r="T909" s="96"/>
      <c r="U909" s="96"/>
      <c r="V909" s="96"/>
      <c r="W909" s="96"/>
      <c r="X909" s="96"/>
      <c r="Y909" s="96"/>
      <c r="Z909" s="96"/>
    </row>
    <row r="910" spans="1:26" ht="15.75" customHeight="1" x14ac:dyDescent="0.35">
      <c r="A910" s="96"/>
      <c r="B910" s="96"/>
      <c r="C910" s="96"/>
      <c r="D910" s="98"/>
      <c r="E910" s="97"/>
      <c r="F910" s="96"/>
      <c r="G910" s="96"/>
      <c r="H910" s="96"/>
      <c r="I910" s="96"/>
      <c r="J910" s="96"/>
      <c r="K910" s="96"/>
      <c r="L910" s="96"/>
      <c r="M910" s="96"/>
      <c r="N910" s="96"/>
      <c r="O910" s="96"/>
      <c r="P910" s="96"/>
      <c r="Q910" s="96"/>
      <c r="R910" s="96"/>
      <c r="S910" s="96"/>
      <c r="T910" s="96"/>
      <c r="U910" s="96"/>
      <c r="V910" s="96"/>
      <c r="W910" s="96"/>
      <c r="X910" s="96"/>
      <c r="Y910" s="96"/>
      <c r="Z910" s="96"/>
    </row>
    <row r="911" spans="1:26" ht="15.75" customHeight="1" x14ac:dyDescent="0.35">
      <c r="A911" s="96"/>
      <c r="B911" s="96"/>
      <c r="C911" s="96"/>
      <c r="D911" s="98"/>
      <c r="E911" s="97"/>
      <c r="F911" s="96"/>
      <c r="G911" s="96"/>
      <c r="H911" s="96"/>
      <c r="I911" s="96"/>
      <c r="J911" s="96"/>
      <c r="K911" s="96"/>
      <c r="L911" s="96"/>
      <c r="M911" s="96"/>
      <c r="N911" s="96"/>
      <c r="O911" s="96"/>
      <c r="P911" s="96"/>
      <c r="Q911" s="96"/>
      <c r="R911" s="96"/>
      <c r="S911" s="96"/>
      <c r="T911" s="96"/>
      <c r="U911" s="96"/>
      <c r="V911" s="96"/>
      <c r="W911" s="96"/>
      <c r="X911" s="96"/>
      <c r="Y911" s="96"/>
      <c r="Z911" s="96"/>
    </row>
    <row r="912" spans="1:26" ht="15.75" customHeight="1" x14ac:dyDescent="0.35">
      <c r="A912" s="96"/>
      <c r="B912" s="96"/>
      <c r="C912" s="96"/>
      <c r="D912" s="98"/>
      <c r="E912" s="97"/>
      <c r="F912" s="96"/>
      <c r="G912" s="96"/>
      <c r="H912" s="96"/>
      <c r="I912" s="96"/>
      <c r="J912" s="96"/>
      <c r="K912" s="96"/>
      <c r="L912" s="96"/>
      <c r="M912" s="96"/>
      <c r="N912" s="96"/>
      <c r="O912" s="96"/>
      <c r="P912" s="96"/>
      <c r="Q912" s="96"/>
      <c r="R912" s="96"/>
      <c r="S912" s="96"/>
      <c r="T912" s="96"/>
      <c r="U912" s="96"/>
      <c r="V912" s="96"/>
      <c r="W912" s="96"/>
      <c r="X912" s="96"/>
      <c r="Y912" s="96"/>
      <c r="Z912" s="96"/>
    </row>
    <row r="913" spans="1:26" ht="15.75" customHeight="1" x14ac:dyDescent="0.35">
      <c r="A913" s="96"/>
      <c r="B913" s="96"/>
      <c r="C913" s="96"/>
      <c r="D913" s="98"/>
      <c r="E913" s="97"/>
      <c r="F913" s="96"/>
      <c r="G913" s="96"/>
      <c r="H913" s="96"/>
      <c r="I913" s="96"/>
      <c r="J913" s="96"/>
      <c r="K913" s="96"/>
      <c r="L913" s="96"/>
      <c r="M913" s="96"/>
      <c r="N913" s="96"/>
      <c r="O913" s="96"/>
      <c r="P913" s="96"/>
      <c r="Q913" s="96"/>
      <c r="R913" s="96"/>
      <c r="S913" s="96"/>
      <c r="T913" s="96"/>
      <c r="U913" s="96"/>
      <c r="V913" s="96"/>
      <c r="W913" s="96"/>
      <c r="X913" s="96"/>
      <c r="Y913" s="96"/>
      <c r="Z913" s="96"/>
    </row>
    <row r="914" spans="1:26" ht="15.75" customHeight="1" x14ac:dyDescent="0.35">
      <c r="A914" s="96"/>
      <c r="B914" s="96"/>
      <c r="C914" s="96"/>
      <c r="D914" s="98"/>
      <c r="E914" s="97"/>
      <c r="F914" s="96"/>
      <c r="G914" s="96"/>
      <c r="H914" s="96"/>
      <c r="I914" s="96"/>
      <c r="J914" s="96"/>
      <c r="K914" s="96"/>
      <c r="L914" s="96"/>
      <c r="M914" s="96"/>
      <c r="N914" s="96"/>
      <c r="O914" s="96"/>
      <c r="P914" s="96"/>
      <c r="Q914" s="96"/>
      <c r="R914" s="96"/>
      <c r="S914" s="96"/>
      <c r="T914" s="96"/>
      <c r="U914" s="96"/>
      <c r="V914" s="96"/>
      <c r="W914" s="96"/>
      <c r="X914" s="96"/>
      <c r="Y914" s="96"/>
      <c r="Z914" s="96"/>
    </row>
    <row r="915" spans="1:26" ht="15.75" customHeight="1" x14ac:dyDescent="0.35">
      <c r="A915" s="96"/>
      <c r="B915" s="96"/>
      <c r="C915" s="96"/>
      <c r="D915" s="98"/>
      <c r="E915" s="97"/>
      <c r="F915" s="96"/>
      <c r="G915" s="96"/>
      <c r="H915" s="96"/>
      <c r="I915" s="96"/>
      <c r="J915" s="96"/>
      <c r="K915" s="96"/>
      <c r="L915" s="96"/>
      <c r="M915" s="96"/>
      <c r="N915" s="96"/>
      <c r="O915" s="96"/>
      <c r="P915" s="96"/>
      <c r="Q915" s="96"/>
      <c r="R915" s="96"/>
      <c r="S915" s="96"/>
      <c r="T915" s="96"/>
      <c r="U915" s="96"/>
      <c r="V915" s="96"/>
      <c r="W915" s="96"/>
      <c r="X915" s="96"/>
      <c r="Y915" s="96"/>
      <c r="Z915" s="96"/>
    </row>
    <row r="916" spans="1:26" ht="15.75" customHeight="1" x14ac:dyDescent="0.35">
      <c r="A916" s="96"/>
      <c r="B916" s="96"/>
      <c r="C916" s="96"/>
      <c r="D916" s="98"/>
      <c r="E916" s="97"/>
      <c r="F916" s="96"/>
      <c r="G916" s="96"/>
      <c r="H916" s="96"/>
      <c r="I916" s="96"/>
      <c r="J916" s="96"/>
      <c r="K916" s="96"/>
      <c r="L916" s="96"/>
      <c r="M916" s="96"/>
      <c r="N916" s="96"/>
      <c r="O916" s="96"/>
      <c r="P916" s="96"/>
      <c r="Q916" s="96"/>
      <c r="R916" s="96"/>
      <c r="S916" s="96"/>
      <c r="T916" s="96"/>
      <c r="U916" s="96"/>
      <c r="V916" s="96"/>
      <c r="W916" s="96"/>
      <c r="X916" s="96"/>
      <c r="Y916" s="96"/>
      <c r="Z916" s="96"/>
    </row>
    <row r="917" spans="1:26" ht="15.75" customHeight="1" x14ac:dyDescent="0.35">
      <c r="A917" s="96"/>
      <c r="B917" s="96"/>
      <c r="C917" s="96"/>
      <c r="D917" s="98"/>
      <c r="E917" s="97"/>
      <c r="F917" s="96"/>
      <c r="G917" s="96"/>
      <c r="H917" s="96"/>
      <c r="I917" s="96"/>
      <c r="J917" s="96"/>
      <c r="K917" s="96"/>
      <c r="L917" s="96"/>
      <c r="M917" s="96"/>
      <c r="N917" s="96"/>
      <c r="O917" s="96"/>
      <c r="P917" s="96"/>
      <c r="Q917" s="96"/>
      <c r="R917" s="96"/>
      <c r="S917" s="96"/>
      <c r="T917" s="96"/>
      <c r="U917" s="96"/>
      <c r="V917" s="96"/>
      <c r="W917" s="96"/>
      <c r="X917" s="96"/>
      <c r="Y917" s="96"/>
      <c r="Z917" s="96"/>
    </row>
    <row r="918" spans="1:26" ht="15.75" customHeight="1" x14ac:dyDescent="0.35">
      <c r="A918" s="96"/>
      <c r="B918" s="96"/>
      <c r="C918" s="96"/>
      <c r="D918" s="98"/>
      <c r="E918" s="97"/>
      <c r="F918" s="96"/>
      <c r="G918" s="96"/>
      <c r="H918" s="96"/>
      <c r="I918" s="96"/>
      <c r="J918" s="96"/>
      <c r="K918" s="96"/>
      <c r="L918" s="96"/>
      <c r="M918" s="96"/>
      <c r="N918" s="96"/>
      <c r="O918" s="96"/>
      <c r="P918" s="96"/>
      <c r="Q918" s="96"/>
      <c r="R918" s="96"/>
      <c r="S918" s="96"/>
      <c r="T918" s="96"/>
      <c r="U918" s="96"/>
      <c r="V918" s="96"/>
      <c r="W918" s="96"/>
      <c r="X918" s="96"/>
      <c r="Y918" s="96"/>
      <c r="Z918" s="96"/>
    </row>
    <row r="919" spans="1:26" ht="15.75" customHeight="1" x14ac:dyDescent="0.35">
      <c r="A919" s="96"/>
      <c r="B919" s="96"/>
      <c r="C919" s="96"/>
      <c r="D919" s="98"/>
      <c r="E919" s="97"/>
      <c r="F919" s="96"/>
      <c r="G919" s="96"/>
      <c r="H919" s="96"/>
      <c r="I919" s="96"/>
      <c r="J919" s="96"/>
      <c r="K919" s="96"/>
      <c r="L919" s="96"/>
      <c r="M919" s="96"/>
      <c r="N919" s="96"/>
      <c r="O919" s="96"/>
      <c r="P919" s="96"/>
      <c r="Q919" s="96"/>
      <c r="R919" s="96"/>
      <c r="S919" s="96"/>
      <c r="T919" s="96"/>
      <c r="U919" s="96"/>
      <c r="V919" s="96"/>
      <c r="W919" s="96"/>
      <c r="X919" s="96"/>
      <c r="Y919" s="96"/>
      <c r="Z919" s="96"/>
    </row>
    <row r="920" spans="1:26" ht="15.75" customHeight="1" x14ac:dyDescent="0.35">
      <c r="A920" s="96"/>
      <c r="B920" s="96"/>
      <c r="C920" s="96"/>
      <c r="D920" s="98"/>
      <c r="E920" s="97"/>
      <c r="F920" s="96"/>
      <c r="G920" s="96"/>
      <c r="H920" s="96"/>
      <c r="I920" s="96"/>
      <c r="J920" s="96"/>
      <c r="K920" s="96"/>
      <c r="L920" s="96"/>
      <c r="M920" s="96"/>
      <c r="N920" s="96"/>
      <c r="O920" s="96"/>
      <c r="P920" s="96"/>
      <c r="Q920" s="96"/>
      <c r="R920" s="96"/>
      <c r="S920" s="96"/>
      <c r="T920" s="96"/>
      <c r="U920" s="96"/>
      <c r="V920" s="96"/>
      <c r="W920" s="96"/>
      <c r="X920" s="96"/>
      <c r="Y920" s="96"/>
      <c r="Z920" s="96"/>
    </row>
    <row r="921" spans="1:26" ht="15.75" customHeight="1" x14ac:dyDescent="0.35">
      <c r="A921" s="96"/>
      <c r="B921" s="96"/>
      <c r="C921" s="96"/>
      <c r="D921" s="98"/>
      <c r="E921" s="97"/>
      <c r="F921" s="96"/>
      <c r="G921" s="96"/>
      <c r="H921" s="96"/>
      <c r="I921" s="96"/>
      <c r="J921" s="96"/>
      <c r="K921" s="96"/>
      <c r="L921" s="96"/>
      <c r="M921" s="96"/>
      <c r="N921" s="96"/>
      <c r="O921" s="96"/>
      <c r="P921" s="96"/>
      <c r="Q921" s="96"/>
      <c r="R921" s="96"/>
      <c r="S921" s="96"/>
      <c r="T921" s="96"/>
      <c r="U921" s="96"/>
      <c r="V921" s="96"/>
      <c r="W921" s="96"/>
      <c r="X921" s="96"/>
      <c r="Y921" s="96"/>
      <c r="Z921" s="96"/>
    </row>
    <row r="922" spans="1:26" ht="15.75" customHeight="1" x14ac:dyDescent="0.35">
      <c r="A922" s="96"/>
      <c r="B922" s="96"/>
      <c r="C922" s="96"/>
      <c r="D922" s="98"/>
      <c r="E922" s="97"/>
      <c r="F922" s="96"/>
      <c r="G922" s="96"/>
      <c r="H922" s="96"/>
      <c r="I922" s="96"/>
      <c r="J922" s="96"/>
      <c r="K922" s="96"/>
      <c r="L922" s="96"/>
      <c r="M922" s="96"/>
      <c r="N922" s="96"/>
      <c r="O922" s="96"/>
      <c r="P922" s="96"/>
      <c r="Q922" s="96"/>
      <c r="R922" s="96"/>
      <c r="S922" s="96"/>
      <c r="T922" s="96"/>
      <c r="U922" s="96"/>
      <c r="V922" s="96"/>
      <c r="W922" s="96"/>
      <c r="X922" s="96"/>
      <c r="Y922" s="96"/>
      <c r="Z922" s="96"/>
    </row>
    <row r="923" spans="1:26" ht="15.75" customHeight="1" x14ac:dyDescent="0.35">
      <c r="A923" s="96"/>
      <c r="B923" s="96"/>
      <c r="C923" s="96"/>
      <c r="D923" s="98"/>
      <c r="E923" s="97"/>
      <c r="F923" s="96"/>
      <c r="G923" s="96"/>
      <c r="H923" s="96"/>
      <c r="I923" s="96"/>
      <c r="J923" s="96"/>
      <c r="K923" s="96"/>
      <c r="L923" s="96"/>
      <c r="M923" s="96"/>
      <c r="N923" s="96"/>
      <c r="O923" s="96"/>
      <c r="P923" s="96"/>
      <c r="Q923" s="96"/>
      <c r="R923" s="96"/>
      <c r="S923" s="96"/>
      <c r="T923" s="96"/>
      <c r="U923" s="96"/>
      <c r="V923" s="96"/>
      <c r="W923" s="96"/>
      <c r="X923" s="96"/>
      <c r="Y923" s="96"/>
      <c r="Z923" s="96"/>
    </row>
    <row r="924" spans="1:26" ht="15.75" customHeight="1" x14ac:dyDescent="0.35">
      <c r="A924" s="96"/>
      <c r="B924" s="96"/>
      <c r="C924" s="96"/>
      <c r="D924" s="98"/>
      <c r="E924" s="97"/>
      <c r="F924" s="96"/>
      <c r="G924" s="96"/>
      <c r="H924" s="96"/>
      <c r="I924" s="96"/>
      <c r="J924" s="96"/>
      <c r="K924" s="96"/>
      <c r="L924" s="96"/>
      <c r="M924" s="96"/>
      <c r="N924" s="96"/>
      <c r="O924" s="96"/>
      <c r="P924" s="96"/>
      <c r="Q924" s="96"/>
      <c r="R924" s="96"/>
      <c r="S924" s="96"/>
      <c r="T924" s="96"/>
      <c r="U924" s="96"/>
      <c r="V924" s="96"/>
      <c r="W924" s="96"/>
      <c r="X924" s="96"/>
      <c r="Y924" s="96"/>
      <c r="Z924" s="96"/>
    </row>
    <row r="925" spans="1:26" ht="15.75" customHeight="1" x14ac:dyDescent="0.35">
      <c r="A925" s="96"/>
      <c r="B925" s="96"/>
      <c r="C925" s="96"/>
      <c r="D925" s="98"/>
      <c r="E925" s="97"/>
      <c r="F925" s="96"/>
      <c r="G925" s="96"/>
      <c r="H925" s="96"/>
      <c r="I925" s="96"/>
      <c r="J925" s="96"/>
      <c r="K925" s="96"/>
      <c r="L925" s="96"/>
      <c r="M925" s="96"/>
      <c r="N925" s="96"/>
      <c r="O925" s="96"/>
      <c r="P925" s="96"/>
      <c r="Q925" s="96"/>
      <c r="R925" s="96"/>
      <c r="S925" s="96"/>
      <c r="T925" s="96"/>
      <c r="U925" s="96"/>
      <c r="V925" s="96"/>
      <c r="W925" s="96"/>
      <c r="X925" s="96"/>
      <c r="Y925" s="96"/>
      <c r="Z925" s="96"/>
    </row>
    <row r="926" spans="1:26" ht="15.75" customHeight="1" x14ac:dyDescent="0.35">
      <c r="A926" s="96"/>
      <c r="B926" s="96"/>
      <c r="C926" s="96"/>
      <c r="D926" s="98"/>
      <c r="E926" s="97"/>
      <c r="F926" s="96"/>
      <c r="G926" s="96"/>
      <c r="H926" s="96"/>
      <c r="I926" s="96"/>
      <c r="J926" s="96"/>
      <c r="K926" s="96"/>
      <c r="L926" s="96"/>
      <c r="M926" s="96"/>
      <c r="N926" s="96"/>
      <c r="O926" s="96"/>
      <c r="P926" s="96"/>
      <c r="Q926" s="96"/>
      <c r="R926" s="96"/>
      <c r="S926" s="96"/>
      <c r="T926" s="96"/>
      <c r="U926" s="96"/>
      <c r="V926" s="96"/>
      <c r="W926" s="96"/>
      <c r="X926" s="96"/>
      <c r="Y926" s="96"/>
      <c r="Z926" s="96"/>
    </row>
    <row r="927" spans="1:26" ht="15.75" customHeight="1" x14ac:dyDescent="0.35">
      <c r="A927" s="96"/>
      <c r="B927" s="96"/>
      <c r="C927" s="96"/>
      <c r="D927" s="98"/>
      <c r="E927" s="97"/>
      <c r="F927" s="96"/>
      <c r="G927" s="96"/>
      <c r="H927" s="96"/>
      <c r="I927" s="96"/>
      <c r="J927" s="96"/>
      <c r="K927" s="96"/>
      <c r="L927" s="96"/>
      <c r="M927" s="96"/>
      <c r="N927" s="96"/>
      <c r="O927" s="96"/>
      <c r="P927" s="96"/>
      <c r="Q927" s="96"/>
      <c r="R927" s="96"/>
      <c r="S927" s="96"/>
      <c r="T927" s="96"/>
      <c r="U927" s="96"/>
      <c r="V927" s="96"/>
      <c r="W927" s="96"/>
      <c r="X927" s="96"/>
      <c r="Y927" s="96"/>
      <c r="Z927" s="96"/>
    </row>
    <row r="928" spans="1:26" ht="15.75" customHeight="1" x14ac:dyDescent="0.35">
      <c r="A928" s="96"/>
      <c r="B928" s="96"/>
      <c r="C928" s="96"/>
      <c r="D928" s="98"/>
      <c r="E928" s="97"/>
      <c r="F928" s="96"/>
      <c r="G928" s="96"/>
      <c r="H928" s="96"/>
      <c r="I928" s="96"/>
      <c r="J928" s="96"/>
      <c r="K928" s="96"/>
      <c r="L928" s="96"/>
      <c r="M928" s="96"/>
      <c r="N928" s="96"/>
      <c r="O928" s="96"/>
      <c r="P928" s="96"/>
      <c r="Q928" s="96"/>
      <c r="R928" s="96"/>
      <c r="S928" s="96"/>
      <c r="T928" s="96"/>
      <c r="U928" s="96"/>
      <c r="V928" s="96"/>
      <c r="W928" s="96"/>
      <c r="X928" s="96"/>
      <c r="Y928" s="96"/>
      <c r="Z928" s="96"/>
    </row>
    <row r="929" spans="1:26" ht="15.75" customHeight="1" x14ac:dyDescent="0.35">
      <c r="A929" s="96"/>
      <c r="B929" s="96"/>
      <c r="C929" s="96"/>
      <c r="D929" s="98"/>
      <c r="E929" s="97"/>
      <c r="F929" s="96"/>
      <c r="G929" s="96"/>
      <c r="H929" s="96"/>
      <c r="I929" s="96"/>
      <c r="J929" s="96"/>
      <c r="K929" s="96"/>
      <c r="L929" s="96"/>
      <c r="M929" s="96"/>
      <c r="N929" s="96"/>
      <c r="O929" s="96"/>
      <c r="P929" s="96"/>
      <c r="Q929" s="96"/>
      <c r="R929" s="96"/>
      <c r="S929" s="96"/>
      <c r="T929" s="96"/>
      <c r="U929" s="96"/>
      <c r="V929" s="96"/>
      <c r="W929" s="96"/>
      <c r="X929" s="96"/>
      <c r="Y929" s="96"/>
      <c r="Z929" s="96"/>
    </row>
    <row r="930" spans="1:26" ht="15.75" customHeight="1" x14ac:dyDescent="0.35">
      <c r="A930" s="96"/>
      <c r="B930" s="96"/>
      <c r="C930" s="96"/>
      <c r="D930" s="98"/>
      <c r="E930" s="97"/>
      <c r="F930" s="96"/>
      <c r="G930" s="96"/>
      <c r="H930" s="96"/>
      <c r="I930" s="96"/>
      <c r="J930" s="96"/>
      <c r="K930" s="96"/>
      <c r="L930" s="96"/>
      <c r="M930" s="96"/>
      <c r="N930" s="96"/>
      <c r="O930" s="96"/>
      <c r="P930" s="96"/>
      <c r="Q930" s="96"/>
      <c r="R930" s="96"/>
      <c r="S930" s="96"/>
      <c r="T930" s="96"/>
      <c r="U930" s="96"/>
      <c r="V930" s="96"/>
      <c r="W930" s="96"/>
      <c r="X930" s="96"/>
      <c r="Y930" s="96"/>
      <c r="Z930" s="96"/>
    </row>
    <row r="931" spans="1:26" ht="15.75" customHeight="1" x14ac:dyDescent="0.35">
      <c r="A931" s="96"/>
      <c r="B931" s="96"/>
      <c r="C931" s="96"/>
      <c r="D931" s="98"/>
      <c r="E931" s="97"/>
      <c r="F931" s="96"/>
      <c r="G931" s="96"/>
      <c r="H931" s="96"/>
      <c r="I931" s="96"/>
      <c r="J931" s="96"/>
      <c r="K931" s="96"/>
      <c r="L931" s="96"/>
      <c r="M931" s="96"/>
      <c r="N931" s="96"/>
      <c r="O931" s="96"/>
      <c r="P931" s="96"/>
      <c r="Q931" s="96"/>
      <c r="R931" s="96"/>
      <c r="S931" s="96"/>
      <c r="T931" s="96"/>
      <c r="U931" s="96"/>
      <c r="V931" s="96"/>
      <c r="W931" s="96"/>
      <c r="X931" s="96"/>
      <c r="Y931" s="96"/>
      <c r="Z931" s="96"/>
    </row>
    <row r="932" spans="1:26" ht="15.75" customHeight="1" x14ac:dyDescent="0.35">
      <c r="A932" s="96"/>
      <c r="B932" s="96"/>
      <c r="C932" s="96"/>
      <c r="D932" s="98"/>
      <c r="E932" s="97"/>
      <c r="F932" s="96"/>
      <c r="G932" s="96"/>
      <c r="H932" s="96"/>
      <c r="I932" s="96"/>
      <c r="J932" s="96"/>
      <c r="K932" s="96"/>
      <c r="L932" s="96"/>
      <c r="M932" s="96"/>
      <c r="N932" s="96"/>
      <c r="O932" s="96"/>
      <c r="P932" s="96"/>
      <c r="Q932" s="96"/>
      <c r="R932" s="96"/>
      <c r="S932" s="96"/>
      <c r="T932" s="96"/>
      <c r="U932" s="96"/>
      <c r="V932" s="96"/>
      <c r="W932" s="96"/>
      <c r="X932" s="96"/>
      <c r="Y932" s="96"/>
      <c r="Z932" s="96"/>
    </row>
    <row r="933" spans="1:26" ht="15.75" customHeight="1" x14ac:dyDescent="0.35">
      <c r="A933" s="96"/>
      <c r="B933" s="96"/>
      <c r="C933" s="96"/>
      <c r="D933" s="98"/>
      <c r="E933" s="97"/>
      <c r="F933" s="96"/>
      <c r="G933" s="96"/>
      <c r="H933" s="96"/>
      <c r="I933" s="96"/>
      <c r="J933" s="96"/>
      <c r="K933" s="96"/>
      <c r="L933" s="96"/>
      <c r="M933" s="96"/>
      <c r="N933" s="96"/>
      <c r="O933" s="96"/>
      <c r="P933" s="96"/>
      <c r="Q933" s="96"/>
      <c r="R933" s="96"/>
      <c r="S933" s="96"/>
      <c r="T933" s="96"/>
      <c r="U933" s="96"/>
      <c r="V933" s="96"/>
      <c r="W933" s="96"/>
      <c r="X933" s="96"/>
      <c r="Y933" s="96"/>
      <c r="Z933" s="96"/>
    </row>
    <row r="934" spans="1:26" ht="15.75" customHeight="1" x14ac:dyDescent="0.35">
      <c r="A934" s="96"/>
      <c r="B934" s="96"/>
      <c r="C934" s="96"/>
      <c r="D934" s="98"/>
      <c r="E934" s="97"/>
      <c r="F934" s="96"/>
      <c r="G934" s="96"/>
      <c r="H934" s="96"/>
      <c r="I934" s="96"/>
      <c r="J934" s="96"/>
      <c r="K934" s="96"/>
      <c r="L934" s="96"/>
      <c r="M934" s="96"/>
      <c r="N934" s="96"/>
      <c r="O934" s="96"/>
      <c r="P934" s="96"/>
      <c r="Q934" s="96"/>
      <c r="R934" s="96"/>
      <c r="S934" s="96"/>
      <c r="T934" s="96"/>
      <c r="U934" s="96"/>
      <c r="V934" s="96"/>
      <c r="W934" s="96"/>
      <c r="X934" s="96"/>
      <c r="Y934" s="96"/>
      <c r="Z934" s="96"/>
    </row>
    <row r="935" spans="1:26" ht="15.75" customHeight="1" x14ac:dyDescent="0.35">
      <c r="A935" s="96"/>
      <c r="B935" s="96"/>
      <c r="C935" s="96"/>
      <c r="D935" s="98"/>
      <c r="E935" s="97"/>
      <c r="F935" s="96"/>
      <c r="G935" s="96"/>
      <c r="H935" s="96"/>
      <c r="I935" s="96"/>
      <c r="J935" s="96"/>
      <c r="K935" s="96"/>
      <c r="L935" s="96"/>
      <c r="M935" s="96"/>
      <c r="N935" s="96"/>
      <c r="O935" s="96"/>
      <c r="P935" s="96"/>
      <c r="Q935" s="96"/>
      <c r="R935" s="96"/>
      <c r="S935" s="96"/>
      <c r="T935" s="96"/>
      <c r="U935" s="96"/>
      <c r="V935" s="96"/>
      <c r="W935" s="96"/>
      <c r="X935" s="96"/>
      <c r="Y935" s="96"/>
      <c r="Z935" s="96"/>
    </row>
    <row r="936" spans="1:26" ht="15.75" customHeight="1" x14ac:dyDescent="0.35">
      <c r="A936" s="96"/>
      <c r="B936" s="96"/>
      <c r="C936" s="96"/>
      <c r="D936" s="98"/>
      <c r="E936" s="97"/>
      <c r="F936" s="96"/>
      <c r="G936" s="96"/>
      <c r="H936" s="96"/>
      <c r="I936" s="96"/>
      <c r="J936" s="96"/>
      <c r="K936" s="96"/>
      <c r="L936" s="96"/>
      <c r="M936" s="96"/>
      <c r="N936" s="96"/>
      <c r="O936" s="96"/>
      <c r="P936" s="96"/>
      <c r="Q936" s="96"/>
      <c r="R936" s="96"/>
      <c r="S936" s="96"/>
      <c r="T936" s="96"/>
      <c r="U936" s="96"/>
      <c r="V936" s="96"/>
      <c r="W936" s="96"/>
      <c r="X936" s="96"/>
      <c r="Y936" s="96"/>
      <c r="Z936" s="96"/>
    </row>
    <row r="937" spans="1:26" ht="15.75" customHeight="1" x14ac:dyDescent="0.35">
      <c r="A937" s="96"/>
      <c r="B937" s="96"/>
      <c r="C937" s="96"/>
      <c r="D937" s="98"/>
      <c r="E937" s="97"/>
      <c r="F937" s="96"/>
      <c r="G937" s="96"/>
      <c r="H937" s="96"/>
      <c r="I937" s="96"/>
      <c r="J937" s="96"/>
      <c r="K937" s="96"/>
      <c r="L937" s="96"/>
      <c r="M937" s="96"/>
      <c r="N937" s="96"/>
      <c r="O937" s="96"/>
      <c r="P937" s="96"/>
      <c r="Q937" s="96"/>
      <c r="R937" s="96"/>
      <c r="S937" s="96"/>
      <c r="T937" s="96"/>
      <c r="U937" s="96"/>
      <c r="V937" s="96"/>
      <c r="W937" s="96"/>
      <c r="X937" s="96"/>
      <c r="Y937" s="96"/>
      <c r="Z937" s="96"/>
    </row>
    <row r="938" spans="1:26" ht="15.75" customHeight="1" x14ac:dyDescent="0.35">
      <c r="A938" s="96"/>
      <c r="B938" s="96"/>
      <c r="C938" s="96"/>
      <c r="D938" s="98"/>
      <c r="E938" s="97"/>
      <c r="F938" s="96"/>
      <c r="G938" s="96"/>
      <c r="H938" s="96"/>
      <c r="I938" s="96"/>
      <c r="J938" s="96"/>
      <c r="K938" s="96"/>
      <c r="L938" s="96"/>
      <c r="M938" s="96"/>
      <c r="N938" s="96"/>
      <c r="O938" s="96"/>
      <c r="P938" s="96"/>
      <c r="Q938" s="96"/>
      <c r="R938" s="96"/>
      <c r="S938" s="96"/>
      <c r="T938" s="96"/>
      <c r="U938" s="96"/>
      <c r="V938" s="96"/>
      <c r="W938" s="96"/>
      <c r="X938" s="96"/>
      <c r="Y938" s="96"/>
      <c r="Z938" s="96"/>
    </row>
    <row r="939" spans="1:26" ht="15.75" customHeight="1" x14ac:dyDescent="0.35">
      <c r="A939" s="96"/>
      <c r="B939" s="96"/>
      <c r="C939" s="96"/>
      <c r="D939" s="98"/>
      <c r="E939" s="97"/>
      <c r="F939" s="96"/>
      <c r="G939" s="96"/>
      <c r="H939" s="96"/>
      <c r="I939" s="96"/>
      <c r="J939" s="96"/>
      <c r="K939" s="96"/>
      <c r="L939" s="96"/>
      <c r="M939" s="96"/>
      <c r="N939" s="96"/>
      <c r="O939" s="96"/>
      <c r="P939" s="96"/>
      <c r="Q939" s="96"/>
      <c r="R939" s="96"/>
      <c r="S939" s="96"/>
      <c r="T939" s="96"/>
      <c r="U939" s="96"/>
      <c r="V939" s="96"/>
      <c r="W939" s="96"/>
      <c r="X939" s="96"/>
      <c r="Y939" s="96"/>
      <c r="Z939" s="96"/>
    </row>
    <row r="940" spans="1:26" ht="15.75" customHeight="1" x14ac:dyDescent="0.35">
      <c r="A940" s="96"/>
      <c r="B940" s="96"/>
      <c r="C940" s="96"/>
      <c r="D940" s="98"/>
      <c r="E940" s="97"/>
      <c r="F940" s="96"/>
      <c r="G940" s="96"/>
      <c r="H940" s="96"/>
      <c r="I940" s="96"/>
      <c r="J940" s="96"/>
      <c r="K940" s="96"/>
      <c r="L940" s="96"/>
      <c r="M940" s="96"/>
      <c r="N940" s="96"/>
      <c r="O940" s="96"/>
      <c r="P940" s="96"/>
      <c r="Q940" s="96"/>
      <c r="R940" s="96"/>
      <c r="S940" s="96"/>
      <c r="T940" s="96"/>
      <c r="U940" s="96"/>
      <c r="V940" s="96"/>
      <c r="W940" s="96"/>
      <c r="X940" s="96"/>
      <c r="Y940" s="96"/>
      <c r="Z940" s="96"/>
    </row>
    <row r="941" spans="1:26" ht="15.75" customHeight="1" x14ac:dyDescent="0.35">
      <c r="A941" s="96"/>
      <c r="B941" s="96"/>
      <c r="C941" s="96"/>
      <c r="D941" s="98"/>
      <c r="E941" s="97"/>
      <c r="F941" s="96"/>
      <c r="G941" s="96"/>
      <c r="H941" s="96"/>
      <c r="I941" s="96"/>
      <c r="J941" s="96"/>
      <c r="K941" s="96"/>
      <c r="L941" s="96"/>
      <c r="M941" s="96"/>
      <c r="N941" s="96"/>
      <c r="O941" s="96"/>
      <c r="P941" s="96"/>
      <c r="Q941" s="96"/>
      <c r="R941" s="96"/>
      <c r="S941" s="96"/>
      <c r="T941" s="96"/>
      <c r="U941" s="96"/>
      <c r="V941" s="96"/>
      <c r="W941" s="96"/>
      <c r="X941" s="96"/>
      <c r="Y941" s="96"/>
      <c r="Z941" s="96"/>
    </row>
    <row r="942" spans="1:26" ht="15.75" customHeight="1" x14ac:dyDescent="0.35">
      <c r="A942" s="96"/>
      <c r="B942" s="96"/>
      <c r="C942" s="96"/>
      <c r="D942" s="98"/>
      <c r="E942" s="97"/>
      <c r="F942" s="96"/>
      <c r="G942" s="96"/>
      <c r="H942" s="96"/>
      <c r="I942" s="96"/>
      <c r="J942" s="96"/>
      <c r="K942" s="96"/>
      <c r="L942" s="96"/>
      <c r="M942" s="96"/>
      <c r="N942" s="96"/>
      <c r="O942" s="96"/>
      <c r="P942" s="96"/>
      <c r="Q942" s="96"/>
      <c r="R942" s="96"/>
      <c r="S942" s="96"/>
      <c r="T942" s="96"/>
      <c r="U942" s="96"/>
      <c r="V942" s="96"/>
      <c r="W942" s="96"/>
      <c r="X942" s="96"/>
      <c r="Y942" s="96"/>
      <c r="Z942" s="96"/>
    </row>
    <row r="943" spans="1:26" ht="15.75" customHeight="1" x14ac:dyDescent="0.35">
      <c r="A943" s="96"/>
      <c r="B943" s="96"/>
      <c r="C943" s="96"/>
      <c r="D943" s="98"/>
      <c r="E943" s="97"/>
      <c r="F943" s="96"/>
      <c r="G943" s="96"/>
      <c r="H943" s="96"/>
      <c r="I943" s="96"/>
      <c r="J943" s="96"/>
      <c r="K943" s="96"/>
      <c r="L943" s="96"/>
      <c r="M943" s="96"/>
      <c r="N943" s="96"/>
      <c r="O943" s="96"/>
      <c r="P943" s="96"/>
      <c r="Q943" s="96"/>
      <c r="R943" s="96"/>
      <c r="S943" s="96"/>
      <c r="T943" s="96"/>
      <c r="U943" s="96"/>
      <c r="V943" s="96"/>
      <c r="W943" s="96"/>
      <c r="X943" s="96"/>
      <c r="Y943" s="96"/>
      <c r="Z943" s="96"/>
    </row>
    <row r="944" spans="1:26" ht="15.75" customHeight="1" x14ac:dyDescent="0.35">
      <c r="A944" s="96"/>
      <c r="B944" s="96"/>
      <c r="C944" s="96"/>
      <c r="D944" s="98"/>
      <c r="E944" s="97"/>
      <c r="F944" s="96"/>
      <c r="G944" s="96"/>
      <c r="H944" s="96"/>
      <c r="I944" s="96"/>
      <c r="J944" s="96"/>
      <c r="K944" s="96"/>
      <c r="L944" s="96"/>
      <c r="M944" s="96"/>
      <c r="N944" s="96"/>
      <c r="O944" s="96"/>
      <c r="P944" s="96"/>
      <c r="Q944" s="96"/>
      <c r="R944" s="96"/>
      <c r="S944" s="96"/>
      <c r="T944" s="96"/>
      <c r="U944" s="96"/>
      <c r="V944" s="96"/>
      <c r="W944" s="96"/>
      <c r="X944" s="96"/>
      <c r="Y944" s="96"/>
      <c r="Z944" s="96"/>
    </row>
    <row r="945" spans="1:26" ht="15.75" customHeight="1" x14ac:dyDescent="0.35">
      <c r="A945" s="96"/>
      <c r="B945" s="96"/>
      <c r="C945" s="96"/>
      <c r="D945" s="98"/>
      <c r="E945" s="97"/>
      <c r="F945" s="96"/>
      <c r="G945" s="96"/>
      <c r="H945" s="96"/>
      <c r="I945" s="96"/>
      <c r="J945" s="96"/>
      <c r="K945" s="96"/>
      <c r="L945" s="96"/>
      <c r="M945" s="96"/>
      <c r="N945" s="96"/>
      <c r="O945" s="96"/>
      <c r="P945" s="96"/>
      <c r="Q945" s="96"/>
      <c r="R945" s="96"/>
      <c r="S945" s="96"/>
      <c r="T945" s="96"/>
      <c r="U945" s="96"/>
      <c r="V945" s="96"/>
      <c r="W945" s="96"/>
      <c r="X945" s="96"/>
      <c r="Y945" s="96"/>
      <c r="Z945" s="96"/>
    </row>
    <row r="946" spans="1:26" ht="15.75" customHeight="1" x14ac:dyDescent="0.35">
      <c r="A946" s="96"/>
      <c r="B946" s="96"/>
      <c r="C946" s="96"/>
      <c r="D946" s="98"/>
      <c r="E946" s="97"/>
      <c r="F946" s="96"/>
      <c r="G946" s="96"/>
      <c r="H946" s="96"/>
      <c r="I946" s="96"/>
      <c r="J946" s="96"/>
      <c r="K946" s="96"/>
      <c r="L946" s="96"/>
      <c r="M946" s="96"/>
      <c r="N946" s="96"/>
      <c r="O946" s="96"/>
      <c r="P946" s="96"/>
      <c r="Q946" s="96"/>
      <c r="R946" s="96"/>
      <c r="S946" s="96"/>
      <c r="T946" s="96"/>
      <c r="U946" s="96"/>
      <c r="V946" s="96"/>
      <c r="W946" s="96"/>
      <c r="X946" s="96"/>
      <c r="Y946" s="96"/>
      <c r="Z946" s="96"/>
    </row>
    <row r="947" spans="1:26" ht="15.75" customHeight="1" x14ac:dyDescent="0.35">
      <c r="A947" s="96"/>
      <c r="B947" s="96"/>
      <c r="C947" s="96"/>
      <c r="D947" s="98"/>
      <c r="E947" s="97"/>
      <c r="F947" s="96"/>
      <c r="G947" s="96"/>
      <c r="H947" s="96"/>
      <c r="I947" s="96"/>
      <c r="J947" s="96"/>
      <c r="K947" s="96"/>
      <c r="L947" s="96"/>
      <c r="M947" s="96"/>
      <c r="N947" s="96"/>
      <c r="O947" s="96"/>
      <c r="P947" s="96"/>
      <c r="Q947" s="96"/>
      <c r="R947" s="96"/>
      <c r="S947" s="96"/>
      <c r="T947" s="96"/>
      <c r="U947" s="96"/>
      <c r="V947" s="96"/>
      <c r="W947" s="96"/>
      <c r="X947" s="96"/>
      <c r="Y947" s="96"/>
      <c r="Z947" s="96"/>
    </row>
    <row r="948" spans="1:26" ht="15.75" customHeight="1" x14ac:dyDescent="0.35">
      <c r="A948" s="96"/>
      <c r="B948" s="96"/>
      <c r="C948" s="96"/>
      <c r="D948" s="98"/>
      <c r="E948" s="97"/>
      <c r="F948" s="96"/>
      <c r="G948" s="96"/>
      <c r="H948" s="96"/>
      <c r="I948" s="96"/>
      <c r="J948" s="96"/>
      <c r="K948" s="96"/>
      <c r="L948" s="96"/>
      <c r="M948" s="96"/>
      <c r="N948" s="96"/>
      <c r="O948" s="96"/>
      <c r="P948" s="96"/>
      <c r="Q948" s="96"/>
      <c r="R948" s="96"/>
      <c r="S948" s="96"/>
      <c r="T948" s="96"/>
      <c r="U948" s="96"/>
      <c r="V948" s="96"/>
      <c r="W948" s="96"/>
      <c r="X948" s="96"/>
      <c r="Y948" s="96"/>
      <c r="Z948" s="96"/>
    </row>
    <row r="949" spans="1:26" ht="15.75" customHeight="1" x14ac:dyDescent="0.35">
      <c r="A949" s="96"/>
      <c r="B949" s="96"/>
      <c r="C949" s="96"/>
      <c r="D949" s="98"/>
      <c r="E949" s="97"/>
      <c r="F949" s="96"/>
      <c r="G949" s="96"/>
      <c r="H949" s="96"/>
      <c r="I949" s="96"/>
      <c r="J949" s="96"/>
      <c r="K949" s="96"/>
      <c r="L949" s="96"/>
      <c r="M949" s="96"/>
      <c r="N949" s="96"/>
      <c r="O949" s="96"/>
      <c r="P949" s="96"/>
      <c r="Q949" s="96"/>
      <c r="R949" s="96"/>
      <c r="S949" s="96"/>
      <c r="T949" s="96"/>
      <c r="U949" s="96"/>
      <c r="V949" s="96"/>
      <c r="W949" s="96"/>
      <c r="X949" s="96"/>
      <c r="Y949" s="96"/>
      <c r="Z949" s="96"/>
    </row>
    <row r="950" spans="1:26" ht="15.75" customHeight="1" x14ac:dyDescent="0.35">
      <c r="A950" s="96"/>
      <c r="B950" s="96"/>
      <c r="C950" s="96"/>
      <c r="D950" s="98"/>
      <c r="E950" s="97"/>
      <c r="F950" s="96"/>
      <c r="G950" s="96"/>
      <c r="H950" s="96"/>
      <c r="I950" s="96"/>
      <c r="J950" s="96"/>
      <c r="K950" s="96"/>
      <c r="L950" s="96"/>
      <c r="M950" s="96"/>
      <c r="N950" s="96"/>
      <c r="O950" s="96"/>
      <c r="P950" s="96"/>
      <c r="Q950" s="96"/>
      <c r="R950" s="96"/>
      <c r="S950" s="96"/>
      <c r="T950" s="96"/>
      <c r="U950" s="96"/>
      <c r="V950" s="96"/>
      <c r="W950" s="96"/>
      <c r="X950" s="96"/>
      <c r="Y950" s="96"/>
      <c r="Z950" s="96"/>
    </row>
    <row r="951" spans="1:26" ht="15.75" customHeight="1" x14ac:dyDescent="0.35">
      <c r="A951" s="96"/>
      <c r="B951" s="96"/>
      <c r="C951" s="96"/>
      <c r="D951" s="98"/>
      <c r="E951" s="97"/>
      <c r="F951" s="96"/>
      <c r="G951" s="96"/>
      <c r="H951" s="96"/>
      <c r="I951" s="96"/>
      <c r="J951" s="96"/>
      <c r="K951" s="96"/>
      <c r="L951" s="96"/>
      <c r="M951" s="96"/>
      <c r="N951" s="96"/>
      <c r="O951" s="96"/>
      <c r="P951" s="96"/>
      <c r="Q951" s="96"/>
      <c r="R951" s="96"/>
      <c r="S951" s="96"/>
      <c r="T951" s="96"/>
      <c r="U951" s="96"/>
      <c r="V951" s="96"/>
      <c r="W951" s="96"/>
      <c r="X951" s="96"/>
      <c r="Y951" s="96"/>
      <c r="Z951" s="96"/>
    </row>
    <row r="952" spans="1:26" ht="15.75" customHeight="1" x14ac:dyDescent="0.35">
      <c r="A952" s="96"/>
      <c r="B952" s="96"/>
      <c r="C952" s="96"/>
      <c r="D952" s="98"/>
      <c r="E952" s="97"/>
      <c r="F952" s="96"/>
      <c r="G952" s="96"/>
      <c r="H952" s="96"/>
      <c r="I952" s="96"/>
      <c r="J952" s="96"/>
      <c r="K952" s="96"/>
      <c r="L952" s="96"/>
      <c r="M952" s="96"/>
      <c r="N952" s="96"/>
      <c r="O952" s="96"/>
      <c r="P952" s="96"/>
      <c r="Q952" s="96"/>
      <c r="R952" s="96"/>
      <c r="S952" s="96"/>
      <c r="T952" s="96"/>
      <c r="U952" s="96"/>
      <c r="V952" s="96"/>
      <c r="W952" s="96"/>
      <c r="X952" s="96"/>
      <c r="Y952" s="96"/>
      <c r="Z952" s="96"/>
    </row>
    <row r="953" spans="1:26" ht="15.75" customHeight="1" x14ac:dyDescent="0.35">
      <c r="A953" s="96"/>
      <c r="B953" s="96"/>
      <c r="C953" s="96"/>
      <c r="D953" s="98"/>
      <c r="E953" s="97"/>
      <c r="F953" s="96"/>
      <c r="G953" s="96"/>
      <c r="H953" s="96"/>
      <c r="I953" s="96"/>
      <c r="J953" s="96"/>
      <c r="K953" s="96"/>
      <c r="L953" s="96"/>
      <c r="M953" s="96"/>
      <c r="N953" s="96"/>
      <c r="O953" s="96"/>
      <c r="P953" s="96"/>
      <c r="Q953" s="96"/>
      <c r="R953" s="96"/>
      <c r="S953" s="96"/>
      <c r="T953" s="96"/>
      <c r="U953" s="96"/>
      <c r="V953" s="96"/>
      <c r="W953" s="96"/>
      <c r="X953" s="96"/>
      <c r="Y953" s="96"/>
      <c r="Z953" s="96"/>
    </row>
    <row r="954" spans="1:26" ht="15.75" customHeight="1" x14ac:dyDescent="0.35">
      <c r="A954" s="96"/>
      <c r="B954" s="96"/>
      <c r="C954" s="96"/>
      <c r="D954" s="98"/>
      <c r="E954" s="97"/>
      <c r="F954" s="96"/>
      <c r="G954" s="96"/>
      <c r="H954" s="96"/>
      <c r="I954" s="96"/>
      <c r="J954" s="96"/>
      <c r="K954" s="96"/>
      <c r="L954" s="96"/>
      <c r="M954" s="96"/>
      <c r="N954" s="96"/>
      <c r="O954" s="96"/>
      <c r="P954" s="96"/>
      <c r="Q954" s="96"/>
      <c r="R954" s="96"/>
      <c r="S954" s="96"/>
      <c r="T954" s="96"/>
      <c r="U954" s="96"/>
      <c r="V954" s="96"/>
      <c r="W954" s="96"/>
      <c r="X954" s="96"/>
      <c r="Y954" s="96"/>
      <c r="Z954" s="96"/>
    </row>
    <row r="955" spans="1:26" ht="15.75" customHeight="1" x14ac:dyDescent="0.35">
      <c r="A955" s="96"/>
      <c r="B955" s="96"/>
      <c r="C955" s="96"/>
      <c r="D955" s="98"/>
      <c r="E955" s="97"/>
      <c r="F955" s="96"/>
      <c r="G955" s="96"/>
      <c r="H955" s="96"/>
      <c r="I955" s="96"/>
      <c r="J955" s="96"/>
      <c r="K955" s="96"/>
      <c r="L955" s="96"/>
      <c r="M955" s="96"/>
      <c r="N955" s="96"/>
      <c r="O955" s="96"/>
      <c r="P955" s="96"/>
      <c r="Q955" s="96"/>
      <c r="R955" s="96"/>
      <c r="S955" s="96"/>
      <c r="T955" s="96"/>
      <c r="U955" s="96"/>
      <c r="V955" s="96"/>
      <c r="W955" s="96"/>
      <c r="X955" s="96"/>
      <c r="Y955" s="96"/>
      <c r="Z955" s="96"/>
    </row>
    <row r="956" spans="1:26" ht="15.75" customHeight="1" x14ac:dyDescent="0.35">
      <c r="A956" s="96"/>
      <c r="B956" s="96"/>
      <c r="C956" s="96"/>
      <c r="D956" s="98"/>
      <c r="E956" s="97"/>
      <c r="F956" s="96"/>
      <c r="G956" s="96"/>
      <c r="H956" s="96"/>
      <c r="I956" s="96"/>
      <c r="J956" s="96"/>
      <c r="K956" s="96"/>
      <c r="L956" s="96"/>
      <c r="M956" s="96"/>
      <c r="N956" s="96"/>
      <c r="O956" s="96"/>
      <c r="P956" s="96"/>
      <c r="Q956" s="96"/>
      <c r="R956" s="96"/>
      <c r="S956" s="96"/>
      <c r="T956" s="96"/>
      <c r="U956" s="96"/>
      <c r="V956" s="96"/>
      <c r="W956" s="96"/>
      <c r="X956" s="96"/>
      <c r="Y956" s="96"/>
      <c r="Z956" s="96"/>
    </row>
    <row r="957" spans="1:26" ht="15.75" customHeight="1" x14ac:dyDescent="0.35">
      <c r="A957" s="96"/>
      <c r="B957" s="96"/>
      <c r="C957" s="96"/>
      <c r="D957" s="98"/>
      <c r="E957" s="97"/>
      <c r="F957" s="96"/>
      <c r="G957" s="96"/>
      <c r="H957" s="96"/>
      <c r="I957" s="96"/>
      <c r="J957" s="96"/>
      <c r="K957" s="96"/>
      <c r="L957" s="96"/>
      <c r="M957" s="96"/>
      <c r="N957" s="96"/>
      <c r="O957" s="96"/>
      <c r="P957" s="96"/>
      <c r="Q957" s="96"/>
      <c r="R957" s="96"/>
      <c r="S957" s="96"/>
      <c r="T957" s="96"/>
      <c r="U957" s="96"/>
      <c r="V957" s="96"/>
      <c r="W957" s="96"/>
      <c r="X957" s="96"/>
      <c r="Y957" s="96"/>
      <c r="Z957" s="96"/>
    </row>
    <row r="958" spans="1:26" ht="15.75" customHeight="1" x14ac:dyDescent="0.35">
      <c r="A958" s="96"/>
      <c r="B958" s="96"/>
      <c r="C958" s="96"/>
      <c r="D958" s="98"/>
      <c r="E958" s="97"/>
      <c r="F958" s="96"/>
      <c r="G958" s="96"/>
      <c r="H958" s="96"/>
      <c r="I958" s="96"/>
      <c r="J958" s="96"/>
      <c r="K958" s="96"/>
      <c r="L958" s="96"/>
      <c r="M958" s="96"/>
      <c r="N958" s="96"/>
      <c r="O958" s="96"/>
      <c r="P958" s="96"/>
      <c r="Q958" s="96"/>
      <c r="R958" s="96"/>
      <c r="S958" s="96"/>
      <c r="T958" s="96"/>
      <c r="U958" s="96"/>
      <c r="V958" s="96"/>
      <c r="W958" s="96"/>
      <c r="X958" s="96"/>
      <c r="Y958" s="96"/>
      <c r="Z958" s="96"/>
    </row>
    <row r="959" spans="1:26" ht="15.75" customHeight="1" x14ac:dyDescent="0.35">
      <c r="A959" s="96"/>
      <c r="B959" s="96"/>
      <c r="C959" s="96"/>
      <c r="D959" s="98"/>
      <c r="E959" s="97"/>
      <c r="F959" s="96"/>
      <c r="G959" s="96"/>
      <c r="H959" s="96"/>
      <c r="I959" s="96"/>
      <c r="J959" s="96"/>
      <c r="K959" s="96"/>
      <c r="L959" s="96"/>
      <c r="M959" s="96"/>
      <c r="N959" s="96"/>
      <c r="O959" s="96"/>
      <c r="P959" s="96"/>
      <c r="Q959" s="96"/>
      <c r="R959" s="96"/>
      <c r="S959" s="96"/>
      <c r="T959" s="96"/>
      <c r="U959" s="96"/>
      <c r="V959" s="96"/>
      <c r="W959" s="96"/>
      <c r="X959" s="96"/>
      <c r="Y959" s="96"/>
      <c r="Z959" s="96"/>
    </row>
    <row r="960" spans="1:26" ht="15.75" customHeight="1" x14ac:dyDescent="0.35">
      <c r="A960" s="96"/>
      <c r="B960" s="96"/>
      <c r="C960" s="96"/>
      <c r="D960" s="98"/>
      <c r="E960" s="97"/>
      <c r="F960" s="96"/>
      <c r="G960" s="96"/>
      <c r="H960" s="96"/>
      <c r="I960" s="96"/>
      <c r="J960" s="96"/>
      <c r="K960" s="96"/>
      <c r="L960" s="96"/>
      <c r="M960" s="96"/>
      <c r="N960" s="96"/>
      <c r="O960" s="96"/>
      <c r="P960" s="96"/>
      <c r="Q960" s="96"/>
      <c r="R960" s="96"/>
      <c r="S960" s="96"/>
      <c r="T960" s="96"/>
      <c r="U960" s="96"/>
      <c r="V960" s="96"/>
      <c r="W960" s="96"/>
      <c r="X960" s="96"/>
      <c r="Y960" s="96"/>
      <c r="Z960" s="96"/>
    </row>
    <row r="961" spans="1:26" ht="15.75" customHeight="1" x14ac:dyDescent="0.35">
      <c r="A961" s="96"/>
      <c r="B961" s="96"/>
      <c r="C961" s="96"/>
      <c r="D961" s="98"/>
      <c r="E961" s="97"/>
      <c r="F961" s="96"/>
      <c r="G961" s="96"/>
      <c r="H961" s="96"/>
      <c r="I961" s="96"/>
      <c r="J961" s="96"/>
      <c r="K961" s="96"/>
      <c r="L961" s="96"/>
      <c r="M961" s="96"/>
      <c r="N961" s="96"/>
      <c r="O961" s="96"/>
      <c r="P961" s="96"/>
      <c r="Q961" s="96"/>
      <c r="R961" s="96"/>
      <c r="S961" s="96"/>
      <c r="T961" s="96"/>
      <c r="U961" s="96"/>
      <c r="V961" s="96"/>
      <c r="W961" s="96"/>
      <c r="X961" s="96"/>
      <c r="Y961" s="96"/>
      <c r="Z961" s="96"/>
    </row>
    <row r="962" spans="1:26" ht="15.75" customHeight="1" x14ac:dyDescent="0.35">
      <c r="A962" s="96"/>
      <c r="B962" s="96"/>
      <c r="C962" s="96"/>
      <c r="D962" s="98"/>
      <c r="E962" s="97"/>
      <c r="F962" s="96"/>
      <c r="G962" s="96"/>
      <c r="H962" s="96"/>
      <c r="I962" s="96"/>
      <c r="J962" s="96"/>
      <c r="K962" s="96"/>
      <c r="L962" s="96"/>
      <c r="M962" s="96"/>
      <c r="N962" s="96"/>
      <c r="O962" s="96"/>
      <c r="P962" s="96"/>
      <c r="Q962" s="96"/>
      <c r="R962" s="96"/>
      <c r="S962" s="96"/>
      <c r="T962" s="96"/>
      <c r="U962" s="96"/>
      <c r="V962" s="96"/>
      <c r="W962" s="96"/>
      <c r="X962" s="96"/>
      <c r="Y962" s="96"/>
      <c r="Z962" s="96"/>
    </row>
    <row r="963" spans="1:26" ht="15.75" customHeight="1" x14ac:dyDescent="0.35">
      <c r="A963" s="96"/>
      <c r="B963" s="96"/>
      <c r="C963" s="96"/>
      <c r="D963" s="98"/>
      <c r="E963" s="97"/>
      <c r="F963" s="96"/>
      <c r="G963" s="96"/>
      <c r="H963" s="96"/>
      <c r="I963" s="96"/>
      <c r="J963" s="96"/>
      <c r="K963" s="96"/>
      <c r="L963" s="96"/>
      <c r="M963" s="96"/>
      <c r="N963" s="96"/>
      <c r="O963" s="96"/>
      <c r="P963" s="96"/>
      <c r="Q963" s="96"/>
      <c r="R963" s="96"/>
      <c r="S963" s="96"/>
      <c r="T963" s="96"/>
      <c r="U963" s="96"/>
      <c r="V963" s="96"/>
      <c r="W963" s="96"/>
      <c r="X963" s="96"/>
      <c r="Y963" s="96"/>
      <c r="Z963" s="96"/>
    </row>
    <row r="964" spans="1:26" ht="15.75" customHeight="1" x14ac:dyDescent="0.35">
      <c r="A964" s="96"/>
      <c r="B964" s="96"/>
      <c r="C964" s="96"/>
      <c r="D964" s="98"/>
      <c r="E964" s="97"/>
      <c r="F964" s="96"/>
      <c r="G964" s="96"/>
      <c r="H964" s="96"/>
      <c r="I964" s="96"/>
      <c r="J964" s="96"/>
      <c r="K964" s="96"/>
      <c r="L964" s="96"/>
      <c r="M964" s="96"/>
      <c r="N964" s="96"/>
      <c r="O964" s="96"/>
      <c r="P964" s="96"/>
      <c r="Q964" s="96"/>
      <c r="R964" s="96"/>
      <c r="S964" s="96"/>
      <c r="T964" s="96"/>
      <c r="U964" s="96"/>
      <c r="V964" s="96"/>
      <c r="W964" s="96"/>
      <c r="X964" s="96"/>
      <c r="Y964" s="96"/>
      <c r="Z964" s="96"/>
    </row>
    <row r="965" spans="1:26" ht="15.75" customHeight="1" x14ac:dyDescent="0.35">
      <c r="A965" s="96"/>
      <c r="B965" s="96"/>
      <c r="C965" s="96"/>
      <c r="D965" s="98"/>
      <c r="E965" s="97"/>
      <c r="F965" s="96"/>
      <c r="G965" s="96"/>
      <c r="H965" s="96"/>
      <c r="I965" s="96"/>
      <c r="J965" s="96"/>
      <c r="K965" s="96"/>
      <c r="L965" s="96"/>
      <c r="M965" s="96"/>
      <c r="N965" s="96"/>
      <c r="O965" s="96"/>
      <c r="P965" s="96"/>
      <c r="Q965" s="96"/>
      <c r="R965" s="96"/>
      <c r="S965" s="96"/>
      <c r="T965" s="96"/>
      <c r="U965" s="96"/>
      <c r="V965" s="96"/>
      <c r="W965" s="96"/>
      <c r="X965" s="96"/>
      <c r="Y965" s="96"/>
      <c r="Z965" s="96"/>
    </row>
    <row r="966" spans="1:26" ht="15.75" customHeight="1" x14ac:dyDescent="0.35">
      <c r="A966" s="96"/>
      <c r="B966" s="96"/>
      <c r="C966" s="96"/>
      <c r="D966" s="98"/>
      <c r="E966" s="97"/>
      <c r="F966" s="96"/>
      <c r="G966" s="96"/>
      <c r="H966" s="96"/>
      <c r="I966" s="96"/>
      <c r="J966" s="96"/>
      <c r="K966" s="96"/>
      <c r="L966" s="96"/>
      <c r="M966" s="96"/>
      <c r="N966" s="96"/>
      <c r="O966" s="96"/>
      <c r="P966" s="96"/>
      <c r="Q966" s="96"/>
      <c r="R966" s="96"/>
      <c r="S966" s="96"/>
      <c r="T966" s="96"/>
      <c r="U966" s="96"/>
      <c r="V966" s="96"/>
      <c r="W966" s="96"/>
      <c r="X966" s="96"/>
      <c r="Y966" s="96"/>
      <c r="Z966" s="96"/>
    </row>
    <row r="967" spans="1:26" ht="15.75" customHeight="1" x14ac:dyDescent="0.35">
      <c r="A967" s="96"/>
      <c r="B967" s="96"/>
      <c r="C967" s="96"/>
      <c r="D967" s="98"/>
      <c r="E967" s="97"/>
      <c r="F967" s="96"/>
      <c r="G967" s="96"/>
      <c r="H967" s="96"/>
      <c r="I967" s="96"/>
      <c r="J967" s="96"/>
      <c r="K967" s="96"/>
      <c r="L967" s="96"/>
      <c r="M967" s="96"/>
      <c r="N967" s="96"/>
      <c r="O967" s="96"/>
      <c r="P967" s="96"/>
      <c r="Q967" s="96"/>
      <c r="R967" s="96"/>
      <c r="S967" s="96"/>
      <c r="T967" s="96"/>
      <c r="U967" s="96"/>
      <c r="V967" s="96"/>
      <c r="W967" s="96"/>
      <c r="X967" s="96"/>
      <c r="Y967" s="96"/>
      <c r="Z967" s="96"/>
    </row>
    <row r="968" spans="1:26" ht="15.75" customHeight="1" x14ac:dyDescent="0.35">
      <c r="A968" s="96"/>
      <c r="B968" s="96"/>
      <c r="C968" s="96"/>
      <c r="D968" s="98"/>
      <c r="E968" s="97"/>
      <c r="F968" s="96"/>
      <c r="G968" s="96"/>
      <c r="H968" s="96"/>
      <c r="I968" s="96"/>
      <c r="J968" s="96"/>
      <c r="K968" s="96"/>
      <c r="L968" s="96"/>
      <c r="M968" s="96"/>
      <c r="N968" s="96"/>
      <c r="O968" s="96"/>
      <c r="P968" s="96"/>
      <c r="Q968" s="96"/>
      <c r="R968" s="96"/>
      <c r="S968" s="96"/>
      <c r="T968" s="96"/>
      <c r="U968" s="96"/>
      <c r="V968" s="96"/>
      <c r="W968" s="96"/>
      <c r="X968" s="96"/>
      <c r="Y968" s="96"/>
      <c r="Z968" s="96"/>
    </row>
    <row r="969" spans="1:26" ht="15.75" customHeight="1" x14ac:dyDescent="0.35">
      <c r="A969" s="96"/>
      <c r="B969" s="96"/>
      <c r="C969" s="96"/>
      <c r="D969" s="98"/>
      <c r="E969" s="97"/>
      <c r="F969" s="96"/>
      <c r="G969" s="96"/>
      <c r="H969" s="96"/>
      <c r="I969" s="96"/>
      <c r="J969" s="96"/>
      <c r="K969" s="96"/>
      <c r="L969" s="96"/>
      <c r="M969" s="96"/>
      <c r="N969" s="96"/>
      <c r="O969" s="96"/>
      <c r="P969" s="96"/>
      <c r="Q969" s="96"/>
      <c r="R969" s="96"/>
      <c r="S969" s="96"/>
      <c r="T969" s="96"/>
      <c r="U969" s="96"/>
      <c r="V969" s="96"/>
      <c r="W969" s="96"/>
      <c r="X969" s="96"/>
      <c r="Y969" s="96"/>
      <c r="Z969" s="96"/>
    </row>
    <row r="970" spans="1:26" ht="15.75" customHeight="1" x14ac:dyDescent="0.35">
      <c r="A970" s="96"/>
      <c r="B970" s="96"/>
      <c r="C970" s="96"/>
      <c r="D970" s="98"/>
      <c r="E970" s="97"/>
      <c r="F970" s="96"/>
      <c r="G970" s="96"/>
      <c r="H970" s="96"/>
      <c r="I970" s="96"/>
      <c r="J970" s="96"/>
      <c r="K970" s="96"/>
      <c r="L970" s="96"/>
      <c r="M970" s="96"/>
      <c r="N970" s="96"/>
      <c r="O970" s="96"/>
      <c r="P970" s="96"/>
      <c r="Q970" s="96"/>
      <c r="R970" s="96"/>
      <c r="S970" s="96"/>
      <c r="T970" s="96"/>
      <c r="U970" s="96"/>
      <c r="V970" s="96"/>
      <c r="W970" s="96"/>
      <c r="X970" s="96"/>
      <c r="Y970" s="96"/>
      <c r="Z970" s="96"/>
    </row>
    <row r="971" spans="1:26" ht="15.75" customHeight="1" x14ac:dyDescent="0.35">
      <c r="A971" s="96"/>
      <c r="B971" s="96"/>
      <c r="C971" s="96"/>
      <c r="D971" s="98"/>
      <c r="E971" s="97"/>
      <c r="F971" s="96"/>
      <c r="G971" s="96"/>
      <c r="H971" s="96"/>
      <c r="I971" s="96"/>
      <c r="J971" s="96"/>
      <c r="K971" s="96"/>
      <c r="L971" s="96"/>
      <c r="M971" s="96"/>
      <c r="N971" s="96"/>
      <c r="O971" s="96"/>
      <c r="P971" s="96"/>
      <c r="Q971" s="96"/>
      <c r="R971" s="96"/>
      <c r="S971" s="96"/>
      <c r="T971" s="96"/>
      <c r="U971" s="96"/>
      <c r="V971" s="96"/>
      <c r="W971" s="96"/>
      <c r="X971" s="96"/>
      <c r="Y971" s="96"/>
      <c r="Z971" s="96"/>
    </row>
    <row r="972" spans="1:26" ht="15.75" customHeight="1" x14ac:dyDescent="0.35">
      <c r="A972" s="96"/>
      <c r="B972" s="96"/>
      <c r="C972" s="96"/>
      <c r="D972" s="98"/>
      <c r="E972" s="97"/>
      <c r="F972" s="96"/>
      <c r="G972" s="96"/>
      <c r="H972" s="96"/>
      <c r="I972" s="96"/>
      <c r="J972" s="96"/>
      <c r="K972" s="96"/>
      <c r="L972" s="96"/>
      <c r="M972" s="96"/>
      <c r="N972" s="96"/>
      <c r="O972" s="96"/>
      <c r="P972" s="96"/>
      <c r="Q972" s="96"/>
      <c r="R972" s="96"/>
      <c r="S972" s="96"/>
      <c r="T972" s="96"/>
      <c r="U972" s="96"/>
      <c r="V972" s="96"/>
      <c r="W972" s="96"/>
      <c r="X972" s="96"/>
      <c r="Y972" s="96"/>
      <c r="Z972" s="96"/>
    </row>
    <row r="973" spans="1:26" ht="15.75" customHeight="1" x14ac:dyDescent="0.35">
      <c r="A973" s="96"/>
      <c r="B973" s="96"/>
      <c r="C973" s="96"/>
      <c r="D973" s="98"/>
      <c r="E973" s="97"/>
      <c r="F973" s="96"/>
      <c r="G973" s="96"/>
      <c r="H973" s="96"/>
      <c r="I973" s="96"/>
      <c r="J973" s="96"/>
      <c r="K973" s="96"/>
      <c r="L973" s="96"/>
      <c r="M973" s="96"/>
      <c r="N973" s="96"/>
      <c r="O973" s="96"/>
      <c r="P973" s="96"/>
      <c r="Q973" s="96"/>
      <c r="R973" s="96"/>
      <c r="S973" s="96"/>
      <c r="T973" s="96"/>
      <c r="U973" s="96"/>
      <c r="V973" s="96"/>
      <c r="W973" s="96"/>
      <c r="X973" s="96"/>
      <c r="Y973" s="96"/>
      <c r="Z973" s="96"/>
    </row>
    <row r="974" spans="1:26" ht="15.75" customHeight="1" x14ac:dyDescent="0.35">
      <c r="A974" s="96"/>
      <c r="B974" s="96"/>
      <c r="C974" s="96"/>
      <c r="D974" s="98"/>
      <c r="E974" s="97"/>
      <c r="F974" s="96"/>
      <c r="G974" s="96"/>
      <c r="H974" s="96"/>
      <c r="I974" s="96"/>
      <c r="J974" s="96"/>
      <c r="K974" s="96"/>
      <c r="L974" s="96"/>
      <c r="M974" s="96"/>
      <c r="N974" s="96"/>
      <c r="O974" s="96"/>
      <c r="P974" s="96"/>
      <c r="Q974" s="96"/>
      <c r="R974" s="96"/>
      <c r="S974" s="96"/>
      <c r="T974" s="96"/>
      <c r="U974" s="96"/>
      <c r="V974" s="96"/>
      <c r="W974" s="96"/>
      <c r="X974" s="96"/>
      <c r="Y974" s="96"/>
      <c r="Z974" s="96"/>
    </row>
    <row r="975" spans="1:26" ht="15.75" customHeight="1" x14ac:dyDescent="0.35">
      <c r="A975" s="96"/>
      <c r="B975" s="96"/>
      <c r="C975" s="96"/>
      <c r="D975" s="98"/>
      <c r="E975" s="97"/>
      <c r="F975" s="96"/>
      <c r="G975" s="96"/>
      <c r="H975" s="96"/>
      <c r="I975" s="96"/>
      <c r="J975" s="96"/>
      <c r="K975" s="96"/>
      <c r="L975" s="96"/>
      <c r="M975" s="96"/>
      <c r="N975" s="96"/>
      <c r="O975" s="96"/>
      <c r="P975" s="96"/>
      <c r="Q975" s="96"/>
      <c r="R975" s="96"/>
      <c r="S975" s="96"/>
      <c r="T975" s="96"/>
      <c r="U975" s="96"/>
      <c r="V975" s="96"/>
      <c r="W975" s="96"/>
      <c r="X975" s="96"/>
      <c r="Y975" s="96"/>
      <c r="Z975" s="96"/>
    </row>
    <row r="976" spans="1:26" ht="15.75" customHeight="1" x14ac:dyDescent="0.35">
      <c r="A976" s="96"/>
      <c r="B976" s="96"/>
      <c r="C976" s="96"/>
      <c r="D976" s="98"/>
      <c r="E976" s="97"/>
      <c r="F976" s="96"/>
      <c r="G976" s="96"/>
      <c r="H976" s="96"/>
      <c r="I976" s="96"/>
      <c r="J976" s="96"/>
      <c r="K976" s="96"/>
      <c r="L976" s="96"/>
      <c r="M976" s="96"/>
      <c r="N976" s="96"/>
      <c r="O976" s="96"/>
      <c r="P976" s="96"/>
      <c r="Q976" s="96"/>
      <c r="R976" s="96"/>
      <c r="S976" s="96"/>
      <c r="T976" s="96"/>
      <c r="U976" s="96"/>
      <c r="V976" s="96"/>
      <c r="W976" s="96"/>
      <c r="X976" s="96"/>
      <c r="Y976" s="96"/>
      <c r="Z976" s="96"/>
    </row>
    <row r="977" spans="1:26" ht="15.75" customHeight="1" x14ac:dyDescent="0.35">
      <c r="A977" s="96"/>
      <c r="B977" s="96"/>
      <c r="C977" s="96"/>
      <c r="D977" s="98"/>
      <c r="E977" s="97"/>
      <c r="F977" s="96"/>
      <c r="G977" s="96"/>
      <c r="H977" s="96"/>
      <c r="I977" s="96"/>
      <c r="J977" s="96"/>
      <c r="K977" s="96"/>
      <c r="L977" s="96"/>
      <c r="M977" s="96"/>
      <c r="N977" s="96"/>
      <c r="O977" s="96"/>
      <c r="P977" s="96"/>
      <c r="Q977" s="96"/>
      <c r="R977" s="96"/>
      <c r="S977" s="96"/>
      <c r="T977" s="96"/>
      <c r="U977" s="96"/>
      <c r="V977" s="96"/>
      <c r="W977" s="96"/>
      <c r="X977" s="96"/>
      <c r="Y977" s="96"/>
      <c r="Z977" s="96"/>
    </row>
    <row r="978" spans="1:26" ht="15.75" customHeight="1" x14ac:dyDescent="0.35">
      <c r="A978" s="96"/>
      <c r="B978" s="96"/>
      <c r="C978" s="96"/>
      <c r="D978" s="98"/>
      <c r="E978" s="97"/>
      <c r="F978" s="96"/>
      <c r="G978" s="96"/>
      <c r="H978" s="96"/>
      <c r="I978" s="96"/>
      <c r="J978" s="96"/>
      <c r="K978" s="96"/>
      <c r="L978" s="96"/>
      <c r="M978" s="96"/>
      <c r="N978" s="96"/>
      <c r="O978" s="96"/>
      <c r="P978" s="96"/>
      <c r="Q978" s="96"/>
      <c r="R978" s="96"/>
      <c r="S978" s="96"/>
      <c r="T978" s="96"/>
      <c r="U978" s="96"/>
      <c r="V978" s="96"/>
      <c r="W978" s="96"/>
      <c r="X978" s="96"/>
      <c r="Y978" s="96"/>
      <c r="Z978" s="96"/>
    </row>
    <row r="979" spans="1:26" ht="15.75" customHeight="1" x14ac:dyDescent="0.35">
      <c r="A979" s="96"/>
      <c r="B979" s="96"/>
      <c r="C979" s="96"/>
      <c r="D979" s="98"/>
      <c r="E979" s="97"/>
      <c r="F979" s="96"/>
      <c r="G979" s="96"/>
      <c r="H979" s="96"/>
      <c r="I979" s="96"/>
      <c r="J979" s="96"/>
      <c r="K979" s="96"/>
      <c r="L979" s="96"/>
      <c r="M979" s="96"/>
      <c r="N979" s="96"/>
      <c r="O979" s="96"/>
      <c r="P979" s="96"/>
      <c r="Q979" s="96"/>
      <c r="R979" s="96"/>
      <c r="S979" s="96"/>
      <c r="T979" s="96"/>
      <c r="U979" s="96"/>
      <c r="V979" s="96"/>
      <c r="W979" s="96"/>
      <c r="X979" s="96"/>
      <c r="Y979" s="96"/>
      <c r="Z979" s="96"/>
    </row>
    <row r="980" spans="1:26" ht="15.75" customHeight="1" x14ac:dyDescent="0.35">
      <c r="A980" s="96"/>
      <c r="B980" s="96"/>
      <c r="C980" s="96"/>
      <c r="D980" s="98"/>
      <c r="E980" s="97"/>
      <c r="F980" s="96"/>
      <c r="G980" s="96"/>
      <c r="H980" s="96"/>
      <c r="I980" s="96"/>
      <c r="J980" s="96"/>
      <c r="K980" s="96"/>
      <c r="L980" s="96"/>
      <c r="M980" s="96"/>
      <c r="N980" s="96"/>
      <c r="O980" s="96"/>
      <c r="P980" s="96"/>
      <c r="Q980" s="96"/>
      <c r="R980" s="96"/>
      <c r="S980" s="96"/>
      <c r="T980" s="96"/>
      <c r="U980" s="96"/>
      <c r="V980" s="96"/>
      <c r="W980" s="96"/>
      <c r="X980" s="96"/>
      <c r="Y980" s="96"/>
      <c r="Z980" s="96"/>
    </row>
    <row r="981" spans="1:26" ht="15.75" customHeight="1" x14ac:dyDescent="0.35">
      <c r="A981" s="96"/>
      <c r="B981" s="96"/>
      <c r="C981" s="96"/>
      <c r="D981" s="98"/>
      <c r="E981" s="97"/>
      <c r="F981" s="96"/>
      <c r="G981" s="96"/>
      <c r="H981" s="96"/>
      <c r="I981" s="96"/>
      <c r="J981" s="96"/>
      <c r="K981" s="96"/>
      <c r="L981" s="96"/>
      <c r="M981" s="96"/>
      <c r="N981" s="96"/>
      <c r="O981" s="96"/>
      <c r="P981" s="96"/>
      <c r="Q981" s="96"/>
      <c r="R981" s="96"/>
      <c r="S981" s="96"/>
      <c r="T981" s="96"/>
      <c r="U981" s="96"/>
      <c r="V981" s="96"/>
      <c r="W981" s="96"/>
      <c r="X981" s="96"/>
      <c r="Y981" s="96"/>
      <c r="Z981" s="96"/>
    </row>
    <row r="982" spans="1:26" ht="15.75" customHeight="1" x14ac:dyDescent="0.35">
      <c r="A982" s="96"/>
      <c r="B982" s="96"/>
      <c r="C982" s="96"/>
      <c r="D982" s="98"/>
      <c r="E982" s="97"/>
      <c r="F982" s="96"/>
      <c r="G982" s="96"/>
      <c r="H982" s="96"/>
      <c r="I982" s="96"/>
      <c r="J982" s="96"/>
      <c r="K982" s="96"/>
      <c r="L982" s="96"/>
      <c r="M982" s="96"/>
      <c r="N982" s="96"/>
      <c r="O982" s="96"/>
      <c r="P982" s="96"/>
      <c r="Q982" s="96"/>
      <c r="R982" s="96"/>
      <c r="S982" s="96"/>
      <c r="T982" s="96"/>
      <c r="U982" s="96"/>
      <c r="V982" s="96"/>
      <c r="W982" s="96"/>
      <c r="X982" s="96"/>
      <c r="Y982" s="96"/>
      <c r="Z982" s="96"/>
    </row>
    <row r="983" spans="1:26" ht="15.75" customHeight="1" x14ac:dyDescent="0.35">
      <c r="A983" s="96"/>
      <c r="B983" s="96"/>
      <c r="C983" s="96"/>
      <c r="D983" s="98"/>
      <c r="E983" s="97"/>
      <c r="F983" s="96"/>
      <c r="G983" s="96"/>
      <c r="H983" s="96"/>
      <c r="I983" s="96"/>
      <c r="J983" s="96"/>
      <c r="K983" s="96"/>
      <c r="L983" s="96"/>
      <c r="M983" s="96"/>
      <c r="N983" s="96"/>
      <c r="O983" s="96"/>
      <c r="P983" s="96"/>
      <c r="Q983" s="96"/>
      <c r="R983" s="96"/>
      <c r="S983" s="96"/>
      <c r="T983" s="96"/>
      <c r="U983" s="96"/>
      <c r="V983" s="96"/>
      <c r="W983" s="96"/>
      <c r="X983" s="96"/>
      <c r="Y983" s="96"/>
      <c r="Z983" s="96"/>
    </row>
    <row r="984" spans="1:26" ht="15.75" customHeight="1" x14ac:dyDescent="0.35">
      <c r="A984" s="96"/>
      <c r="B984" s="96"/>
      <c r="C984" s="96"/>
      <c r="D984" s="98"/>
      <c r="E984" s="97"/>
      <c r="F984" s="96"/>
      <c r="G984" s="96"/>
      <c r="H984" s="96"/>
      <c r="I984" s="96"/>
      <c r="J984" s="96"/>
      <c r="K984" s="96"/>
      <c r="L984" s="96"/>
      <c r="M984" s="96"/>
      <c r="N984" s="96"/>
      <c r="O984" s="96"/>
      <c r="P984" s="96"/>
      <c r="Q984" s="96"/>
      <c r="R984" s="96"/>
      <c r="S984" s="96"/>
      <c r="T984" s="96"/>
      <c r="U984" s="96"/>
      <c r="V984" s="96"/>
      <c r="W984" s="96"/>
      <c r="X984" s="96"/>
      <c r="Y984" s="96"/>
      <c r="Z984" s="96"/>
    </row>
    <row r="985" spans="1:26" ht="15.75" customHeight="1" x14ac:dyDescent="0.35">
      <c r="A985" s="96"/>
      <c r="B985" s="96"/>
      <c r="C985" s="96"/>
      <c r="D985" s="98"/>
      <c r="E985" s="97"/>
      <c r="F985" s="96"/>
      <c r="G985" s="96"/>
      <c r="H985" s="96"/>
      <c r="I985" s="96"/>
      <c r="J985" s="96"/>
      <c r="K985" s="96"/>
      <c r="L985" s="96"/>
      <c r="M985" s="96"/>
      <c r="N985" s="96"/>
      <c r="O985" s="96"/>
      <c r="P985" s="96"/>
      <c r="Q985" s="96"/>
      <c r="R985" s="96"/>
      <c r="S985" s="96"/>
      <c r="T985" s="96"/>
      <c r="U985" s="96"/>
      <c r="V985" s="96"/>
      <c r="W985" s="96"/>
      <c r="X985" s="96"/>
      <c r="Y985" s="96"/>
      <c r="Z985" s="96"/>
    </row>
    <row r="986" spans="1:26" ht="15.75" customHeight="1" x14ac:dyDescent="0.35">
      <c r="A986" s="96"/>
      <c r="B986" s="96"/>
      <c r="C986" s="96"/>
      <c r="D986" s="98"/>
      <c r="E986" s="97"/>
      <c r="F986" s="96"/>
      <c r="G986" s="96"/>
      <c r="H986" s="96"/>
      <c r="I986" s="96"/>
      <c r="J986" s="96"/>
      <c r="K986" s="96"/>
      <c r="L986" s="96"/>
      <c r="M986" s="96"/>
      <c r="N986" s="96"/>
      <c r="O986" s="96"/>
      <c r="P986" s="96"/>
      <c r="Q986" s="96"/>
      <c r="R986" s="96"/>
      <c r="S986" s="96"/>
      <c r="T986" s="96"/>
      <c r="U986" s="96"/>
      <c r="V986" s="96"/>
      <c r="W986" s="96"/>
      <c r="X986" s="96"/>
      <c r="Y986" s="96"/>
      <c r="Z986" s="96"/>
    </row>
    <row r="987" spans="1:26" ht="15.75" customHeight="1" x14ac:dyDescent="0.35">
      <c r="A987" s="96"/>
      <c r="B987" s="96"/>
      <c r="C987" s="96"/>
      <c r="D987" s="98"/>
      <c r="E987" s="97"/>
      <c r="F987" s="96"/>
      <c r="G987" s="96"/>
      <c r="H987" s="96"/>
      <c r="I987" s="96"/>
      <c r="J987" s="96"/>
      <c r="K987" s="96"/>
      <c r="L987" s="96"/>
      <c r="M987" s="96"/>
      <c r="N987" s="96"/>
      <c r="O987" s="96"/>
      <c r="P987" s="96"/>
      <c r="Q987" s="96"/>
      <c r="R987" s="96"/>
      <c r="S987" s="96"/>
      <c r="T987" s="96"/>
      <c r="U987" s="96"/>
      <c r="V987" s="96"/>
      <c r="W987" s="96"/>
      <c r="X987" s="96"/>
      <c r="Y987" s="96"/>
      <c r="Z987" s="96"/>
    </row>
    <row r="988" spans="1:26" ht="15.75" customHeight="1" x14ac:dyDescent="0.35">
      <c r="A988" s="96"/>
      <c r="B988" s="96"/>
      <c r="C988" s="96"/>
      <c r="D988" s="98"/>
      <c r="E988" s="97"/>
      <c r="F988" s="96"/>
      <c r="G988" s="96"/>
      <c r="H988" s="96"/>
      <c r="I988" s="96"/>
      <c r="J988" s="96"/>
      <c r="K988" s="96"/>
      <c r="L988" s="96"/>
      <c r="M988" s="96"/>
      <c r="N988" s="96"/>
      <c r="O988" s="96"/>
      <c r="P988" s="96"/>
      <c r="Q988" s="96"/>
      <c r="R988" s="96"/>
      <c r="S988" s="96"/>
      <c r="T988" s="96"/>
      <c r="U988" s="96"/>
      <c r="V988" s="96"/>
      <c r="W988" s="96"/>
      <c r="X988" s="96"/>
      <c r="Y988" s="96"/>
      <c r="Z988" s="96"/>
    </row>
    <row r="989" spans="1:26" ht="15.75" customHeight="1" x14ac:dyDescent="0.35">
      <c r="A989" s="96"/>
      <c r="B989" s="96"/>
      <c r="C989" s="96"/>
      <c r="D989" s="98"/>
      <c r="E989" s="97"/>
      <c r="F989" s="96"/>
      <c r="G989" s="96"/>
      <c r="H989" s="96"/>
      <c r="I989" s="96"/>
      <c r="J989" s="96"/>
      <c r="K989" s="96"/>
      <c r="L989" s="96"/>
      <c r="M989" s="96"/>
      <c r="N989" s="96"/>
      <c r="O989" s="96"/>
      <c r="P989" s="96"/>
      <c r="Q989" s="96"/>
      <c r="R989" s="96"/>
      <c r="S989" s="96"/>
      <c r="T989" s="96"/>
      <c r="U989" s="96"/>
      <c r="V989" s="96"/>
      <c r="W989" s="96"/>
      <c r="X989" s="96"/>
      <c r="Y989" s="96"/>
      <c r="Z989" s="96"/>
    </row>
    <row r="990" spans="1:26" ht="15.75" customHeight="1" x14ac:dyDescent="0.35">
      <c r="A990" s="96"/>
      <c r="B990" s="96"/>
      <c r="C990" s="96"/>
      <c r="D990" s="98"/>
      <c r="E990" s="97"/>
      <c r="F990" s="96"/>
      <c r="G990" s="96"/>
      <c r="H990" s="96"/>
      <c r="I990" s="96"/>
      <c r="J990" s="96"/>
      <c r="K990" s="96"/>
      <c r="L990" s="96"/>
      <c r="M990" s="96"/>
      <c r="N990" s="96"/>
      <c r="O990" s="96"/>
      <c r="P990" s="96"/>
      <c r="Q990" s="96"/>
      <c r="R990" s="96"/>
      <c r="S990" s="96"/>
      <c r="T990" s="96"/>
      <c r="U990" s="96"/>
      <c r="V990" s="96"/>
      <c r="W990" s="96"/>
      <c r="X990" s="96"/>
      <c r="Y990" s="96"/>
      <c r="Z990" s="96"/>
    </row>
    <row r="991" spans="1:26" ht="15.75" customHeight="1" x14ac:dyDescent="0.35">
      <c r="A991" s="96"/>
      <c r="B991" s="96"/>
      <c r="C991" s="96"/>
      <c r="D991" s="98"/>
      <c r="E991" s="97"/>
      <c r="F991" s="96"/>
      <c r="G991" s="96"/>
      <c r="H991" s="96"/>
      <c r="I991" s="96"/>
      <c r="J991" s="96"/>
      <c r="K991" s="96"/>
      <c r="L991" s="96"/>
      <c r="M991" s="96"/>
      <c r="N991" s="96"/>
      <c r="O991" s="96"/>
      <c r="P991" s="96"/>
      <c r="Q991" s="96"/>
      <c r="R991" s="96"/>
      <c r="S991" s="96"/>
      <c r="T991" s="96"/>
      <c r="U991" s="96"/>
      <c r="V991" s="96"/>
      <c r="W991" s="96"/>
      <c r="X991" s="96"/>
      <c r="Y991" s="96"/>
      <c r="Z991" s="96"/>
    </row>
    <row r="992" spans="1:26" ht="15.75" customHeight="1" x14ac:dyDescent="0.35">
      <c r="A992" s="96"/>
      <c r="B992" s="96"/>
      <c r="C992" s="96"/>
      <c r="D992" s="98"/>
      <c r="E992" s="97"/>
      <c r="F992" s="96"/>
      <c r="G992" s="96"/>
      <c r="H992" s="96"/>
      <c r="I992" s="96"/>
      <c r="J992" s="96"/>
      <c r="K992" s="96"/>
      <c r="L992" s="96"/>
      <c r="M992" s="96"/>
      <c r="N992" s="96"/>
      <c r="O992" s="96"/>
      <c r="P992" s="96"/>
      <c r="Q992" s="96"/>
      <c r="R992" s="96"/>
      <c r="S992" s="96"/>
      <c r="T992" s="96"/>
      <c r="U992" s="96"/>
      <c r="V992" s="96"/>
      <c r="W992" s="96"/>
      <c r="X992" s="96"/>
      <c r="Y992" s="96"/>
      <c r="Z992" s="96"/>
    </row>
    <row r="993" spans="1:26" ht="15.75" customHeight="1" x14ac:dyDescent="0.35">
      <c r="A993" s="96"/>
      <c r="B993" s="96"/>
      <c r="C993" s="96"/>
      <c r="D993" s="98"/>
      <c r="E993" s="97"/>
      <c r="F993" s="96"/>
      <c r="G993" s="96"/>
      <c r="H993" s="96"/>
      <c r="I993" s="96"/>
      <c r="J993" s="96"/>
      <c r="K993" s="96"/>
      <c r="L993" s="96"/>
      <c r="M993" s="96"/>
      <c r="N993" s="96"/>
      <c r="O993" s="96"/>
      <c r="P993" s="96"/>
      <c r="Q993" s="96"/>
      <c r="R993" s="96"/>
      <c r="S993" s="96"/>
      <c r="T993" s="96"/>
      <c r="U993" s="96"/>
      <c r="V993" s="96"/>
      <c r="W993" s="96"/>
      <c r="X993" s="96"/>
      <c r="Y993" s="96"/>
      <c r="Z993" s="96"/>
    </row>
    <row r="994" spans="1:26" ht="15.75" customHeight="1" x14ac:dyDescent="0.35">
      <c r="A994" s="96"/>
      <c r="B994" s="96"/>
      <c r="C994" s="96"/>
      <c r="D994" s="98"/>
      <c r="E994" s="97"/>
      <c r="F994" s="96"/>
      <c r="G994" s="96"/>
      <c r="H994" s="96"/>
      <c r="I994" s="96"/>
      <c r="J994" s="96"/>
      <c r="K994" s="96"/>
      <c r="L994" s="96"/>
      <c r="M994" s="96"/>
      <c r="N994" s="96"/>
      <c r="O994" s="96"/>
      <c r="P994" s="96"/>
      <c r="Q994" s="96"/>
      <c r="R994" s="96"/>
      <c r="S994" s="96"/>
      <c r="T994" s="96"/>
      <c r="U994" s="96"/>
      <c r="V994" s="96"/>
      <c r="W994" s="96"/>
      <c r="X994" s="96"/>
      <c r="Y994" s="96"/>
      <c r="Z994" s="96"/>
    </row>
    <row r="995" spans="1:26" ht="15.75" customHeight="1" x14ac:dyDescent="0.35">
      <c r="A995" s="96"/>
      <c r="B995" s="96"/>
      <c r="C995" s="96"/>
      <c r="D995" s="98"/>
      <c r="E995" s="97"/>
      <c r="F995" s="96"/>
      <c r="G995" s="96"/>
      <c r="H995" s="96"/>
      <c r="I995" s="96"/>
      <c r="J995" s="96"/>
      <c r="K995" s="96"/>
      <c r="L995" s="96"/>
      <c r="M995" s="96"/>
      <c r="N995" s="96"/>
      <c r="O995" s="96"/>
      <c r="P995" s="96"/>
      <c r="Q995" s="96"/>
      <c r="R995" s="96"/>
      <c r="S995" s="96"/>
      <c r="T995" s="96"/>
      <c r="U995" s="96"/>
      <c r="V995" s="96"/>
      <c r="W995" s="96"/>
      <c r="X995" s="96"/>
      <c r="Y995" s="96"/>
      <c r="Z995" s="96"/>
    </row>
    <row r="996" spans="1:26" ht="15.75" customHeight="1" x14ac:dyDescent="0.35">
      <c r="A996" s="96"/>
      <c r="B996" s="96"/>
      <c r="C996" s="96"/>
      <c r="D996" s="98"/>
      <c r="E996" s="97"/>
      <c r="F996" s="96"/>
      <c r="G996" s="96"/>
      <c r="H996" s="96"/>
      <c r="I996" s="96"/>
      <c r="J996" s="96"/>
      <c r="K996" s="96"/>
      <c r="L996" s="96"/>
      <c r="M996" s="96"/>
      <c r="N996" s="96"/>
      <c r="O996" s="96"/>
      <c r="P996" s="96"/>
      <c r="Q996" s="96"/>
      <c r="R996" s="96"/>
      <c r="S996" s="96"/>
      <c r="T996" s="96"/>
      <c r="U996" s="96"/>
      <c r="V996" s="96"/>
      <c r="W996" s="96"/>
      <c r="X996" s="96"/>
      <c r="Y996" s="96"/>
      <c r="Z996" s="96"/>
    </row>
    <row r="997" spans="1:26" ht="15.75" customHeight="1" x14ac:dyDescent="0.35">
      <c r="A997" s="96"/>
      <c r="B997" s="96"/>
      <c r="C997" s="96"/>
      <c r="D997" s="98"/>
      <c r="E997" s="97"/>
      <c r="F997" s="96"/>
      <c r="G997" s="96"/>
      <c r="H997" s="96"/>
      <c r="I997" s="96"/>
      <c r="J997" s="96"/>
      <c r="K997" s="96"/>
      <c r="L997" s="96"/>
      <c r="M997" s="96"/>
      <c r="N997" s="96"/>
      <c r="O997" s="96"/>
      <c r="P997" s="96"/>
      <c r="Q997" s="96"/>
      <c r="R997" s="96"/>
      <c r="S997" s="96"/>
      <c r="T997" s="96"/>
      <c r="U997" s="96"/>
      <c r="V997" s="96"/>
      <c r="W997" s="96"/>
      <c r="X997" s="96"/>
      <c r="Y997" s="96"/>
      <c r="Z997" s="96"/>
    </row>
    <row r="998" spans="1:26" ht="15.75" customHeight="1" x14ac:dyDescent="0.35">
      <c r="A998" s="96"/>
      <c r="B998" s="96"/>
      <c r="C998" s="96"/>
      <c r="D998" s="98"/>
      <c r="E998" s="97"/>
      <c r="F998" s="96"/>
      <c r="G998" s="96"/>
      <c r="H998" s="96"/>
      <c r="I998" s="96"/>
      <c r="J998" s="96"/>
      <c r="K998" s="96"/>
      <c r="L998" s="96"/>
      <c r="M998" s="96"/>
      <c r="N998" s="96"/>
      <c r="O998" s="96"/>
      <c r="P998" s="96"/>
      <c r="Q998" s="96"/>
      <c r="R998" s="96"/>
      <c r="S998" s="96"/>
      <c r="T998" s="96"/>
      <c r="U998" s="96"/>
      <c r="V998" s="96"/>
      <c r="W998" s="96"/>
      <c r="X998" s="96"/>
      <c r="Y998" s="96"/>
      <c r="Z998" s="96"/>
    </row>
    <row r="999" spans="1:26" ht="15.75" customHeight="1" x14ac:dyDescent="0.35">
      <c r="A999" s="96"/>
      <c r="B999" s="96"/>
      <c r="C999" s="96"/>
      <c r="D999" s="98"/>
      <c r="E999" s="97"/>
      <c r="F999" s="96"/>
      <c r="G999" s="96"/>
      <c r="H999" s="96"/>
      <c r="I999" s="96"/>
      <c r="J999" s="96"/>
      <c r="K999" s="96"/>
      <c r="L999" s="96"/>
      <c r="M999" s="96"/>
      <c r="N999" s="96"/>
      <c r="O999" s="96"/>
      <c r="P999" s="96"/>
      <c r="Q999" s="96"/>
      <c r="R999" s="96"/>
      <c r="S999" s="96"/>
      <c r="T999" s="96"/>
      <c r="U999" s="96"/>
      <c r="V999" s="96"/>
      <c r="W999" s="96"/>
      <c r="X999" s="96"/>
      <c r="Y999" s="96"/>
      <c r="Z999" s="96"/>
    </row>
    <row r="1000" spans="1:26" ht="15.75" customHeight="1" x14ac:dyDescent="0.35">
      <c r="A1000" s="96"/>
      <c r="B1000" s="96"/>
      <c r="C1000" s="96"/>
      <c r="D1000" s="98"/>
      <c r="E1000" s="97"/>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8B6F00"/>
  </sheetPr>
  <dimension ref="A1:Z1000"/>
  <sheetViews>
    <sheetView workbookViewId="0"/>
  </sheetViews>
  <sheetFormatPr defaultColWidth="14.453125" defaultRowHeight="15" customHeight="1" x14ac:dyDescent="0.3"/>
  <cols>
    <col min="1" max="2" width="17.7265625" style="7" customWidth="1"/>
    <col min="3" max="3" width="16.7265625" style="7" customWidth="1"/>
    <col min="4" max="5" width="12.453125" style="7" customWidth="1"/>
    <col min="6" max="7" width="8.7265625" style="7" customWidth="1"/>
    <col min="8" max="8" width="16.54296875" style="7" customWidth="1"/>
    <col min="9" max="9" width="27.54296875" style="7" customWidth="1"/>
    <col min="10" max="26" width="8.7265625" style="7" customWidth="1"/>
    <col min="27" max="27" width="14.453125" style="7" customWidth="1"/>
    <col min="28" max="16384" width="14.453125" style="7"/>
  </cols>
  <sheetData>
    <row r="1" spans="1:26" ht="23" customHeight="1" x14ac:dyDescent="0.5">
      <c r="A1" s="91" t="s">
        <v>430</v>
      </c>
      <c r="B1" s="91" t="s">
        <v>431</v>
      </c>
      <c r="C1" s="91" t="s">
        <v>480</v>
      </c>
      <c r="D1" s="93" t="s">
        <v>481</v>
      </c>
      <c r="E1" s="92" t="s">
        <v>488</v>
      </c>
      <c r="F1" s="91"/>
      <c r="G1" s="91"/>
      <c r="H1" s="100" t="s">
        <v>489</v>
      </c>
      <c r="I1" s="100" t="s">
        <v>490</v>
      </c>
      <c r="J1" s="91"/>
      <c r="K1" s="91"/>
      <c r="L1" s="91"/>
      <c r="M1" s="91"/>
      <c r="N1" s="91"/>
      <c r="O1" s="91"/>
      <c r="P1" s="91"/>
      <c r="Q1" s="91"/>
      <c r="R1" s="91"/>
      <c r="S1" s="91"/>
      <c r="T1" s="91"/>
      <c r="U1" s="91"/>
      <c r="V1" s="91"/>
      <c r="W1" s="91"/>
      <c r="X1" s="91"/>
      <c r="Y1" s="91"/>
      <c r="Z1" s="91"/>
    </row>
    <row r="2" spans="1:26" ht="26.5" customHeight="1" x14ac:dyDescent="0.7">
      <c r="A2" s="95">
        <v>44369</v>
      </c>
      <c r="B2" s="91">
        <v>423.10998499999999</v>
      </c>
      <c r="C2" s="91">
        <v>57641900</v>
      </c>
      <c r="D2" s="94">
        <f t="shared" ref="D2:D65" si="0">B2/B3-1</f>
        <v>5.3461960751626236E-3</v>
      </c>
      <c r="E2" s="92">
        <f t="shared" ref="E2:E65" si="1">E3*(1+D2)</f>
        <v>133.10653000349376</v>
      </c>
      <c r="F2" s="91"/>
      <c r="G2" s="91"/>
      <c r="H2" s="99">
        <f>_xlfn.STDEV.P(D2:D254)</f>
        <v>9.789806800422185E-3</v>
      </c>
      <c r="I2" s="94">
        <f>H2*SQRT(250)</f>
        <v>0.15479043671169776</v>
      </c>
      <c r="J2" s="91"/>
      <c r="K2" s="91"/>
      <c r="L2" s="91"/>
      <c r="M2" s="91"/>
      <c r="N2" s="91"/>
      <c r="O2" s="91"/>
      <c r="P2" s="91"/>
      <c r="Q2" s="91"/>
      <c r="R2" s="91"/>
      <c r="S2" s="91"/>
      <c r="T2" s="91"/>
      <c r="U2" s="91"/>
      <c r="V2" s="91"/>
      <c r="W2" s="91"/>
      <c r="X2" s="91"/>
      <c r="Y2" s="91"/>
      <c r="Z2" s="91"/>
    </row>
    <row r="3" spans="1:26" ht="22.5" customHeight="1" x14ac:dyDescent="0.45">
      <c r="A3" s="95">
        <v>44368</v>
      </c>
      <c r="B3" s="91">
        <v>420.85998499999999</v>
      </c>
      <c r="C3" s="91">
        <v>72822000</v>
      </c>
      <c r="D3" s="94">
        <f t="shared" si="0"/>
        <v>1.4315944793918733E-2</v>
      </c>
      <c r="E3" s="92">
        <f t="shared" si="1"/>
        <v>132.39870059004264</v>
      </c>
      <c r="F3" s="91"/>
      <c r="G3" s="91"/>
      <c r="H3" s="91"/>
      <c r="I3" s="91"/>
      <c r="J3" s="91"/>
      <c r="K3" s="91"/>
      <c r="L3" s="91"/>
      <c r="M3" s="91"/>
      <c r="N3" s="91"/>
      <c r="O3" s="91"/>
      <c r="P3" s="91"/>
      <c r="Q3" s="91"/>
      <c r="R3" s="91"/>
      <c r="S3" s="91"/>
      <c r="T3" s="91"/>
      <c r="U3" s="91"/>
      <c r="V3" s="91"/>
      <c r="W3" s="91"/>
      <c r="X3" s="91"/>
      <c r="Y3" s="91"/>
      <c r="Z3" s="91"/>
    </row>
    <row r="4" spans="1:26" ht="22.5" customHeight="1" x14ac:dyDescent="0.45">
      <c r="A4" s="95">
        <v>44365</v>
      </c>
      <c r="B4" s="91">
        <v>414.92001299999998</v>
      </c>
      <c r="C4" s="91">
        <v>118573500</v>
      </c>
      <c r="D4" s="94">
        <f t="shared" si="0"/>
        <v>-1.6707320386029179E-2</v>
      </c>
      <c r="E4" s="92">
        <f t="shared" si="1"/>
        <v>130.53003974707548</v>
      </c>
      <c r="F4" s="91"/>
      <c r="G4" s="91"/>
      <c r="H4" s="91"/>
      <c r="I4" s="91"/>
      <c r="J4" s="91"/>
      <c r="K4" s="91"/>
      <c r="L4" s="91"/>
      <c r="M4" s="91"/>
      <c r="N4" s="91"/>
      <c r="O4" s="91"/>
      <c r="P4" s="91"/>
      <c r="Q4" s="91"/>
      <c r="R4" s="91"/>
      <c r="S4" s="91"/>
      <c r="T4" s="91"/>
      <c r="U4" s="91"/>
      <c r="V4" s="91"/>
      <c r="W4" s="91"/>
      <c r="X4" s="91"/>
      <c r="Y4" s="91"/>
      <c r="Z4" s="91"/>
    </row>
    <row r="5" spans="1:26" ht="22.5" customHeight="1" x14ac:dyDescent="0.45">
      <c r="A5" s="95">
        <v>44364</v>
      </c>
      <c r="B5" s="91">
        <v>421.97000100000002</v>
      </c>
      <c r="C5" s="91">
        <v>90949700</v>
      </c>
      <c r="D5" s="94">
        <f t="shared" si="0"/>
        <v>-3.3162920796570017E-4</v>
      </c>
      <c r="E5" s="92">
        <f t="shared" si="1"/>
        <v>132.74790146746545</v>
      </c>
      <c r="F5" s="91"/>
      <c r="G5" s="91"/>
      <c r="H5" s="91"/>
      <c r="I5" s="91"/>
      <c r="J5" s="91"/>
      <c r="K5" s="91"/>
      <c r="L5" s="91"/>
      <c r="M5" s="91"/>
      <c r="N5" s="91"/>
      <c r="O5" s="91"/>
      <c r="P5" s="91"/>
      <c r="Q5" s="91"/>
      <c r="R5" s="91"/>
      <c r="S5" s="91"/>
      <c r="T5" s="91"/>
      <c r="U5" s="91"/>
      <c r="V5" s="91"/>
      <c r="W5" s="91"/>
      <c r="X5" s="91"/>
      <c r="Y5" s="91"/>
      <c r="Z5" s="91"/>
    </row>
    <row r="6" spans="1:26" ht="22.5" customHeight="1" x14ac:dyDescent="0.45">
      <c r="A6" s="95">
        <v>44363</v>
      </c>
      <c r="B6" s="91">
        <v>422.10998499999999</v>
      </c>
      <c r="C6" s="91">
        <v>80386100</v>
      </c>
      <c r="D6" s="94">
        <f t="shared" si="0"/>
        <v>-5.5833630290779146E-3</v>
      </c>
      <c r="E6" s="92">
        <f t="shared" si="1"/>
        <v>132.79193915307101</v>
      </c>
      <c r="F6" s="91"/>
      <c r="G6" s="91"/>
      <c r="H6" s="91"/>
      <c r="I6" s="91"/>
      <c r="J6" s="91"/>
      <c r="K6" s="91"/>
      <c r="L6" s="91"/>
      <c r="M6" s="91"/>
      <c r="N6" s="91"/>
      <c r="O6" s="91"/>
      <c r="P6" s="91"/>
      <c r="Q6" s="91"/>
      <c r="R6" s="91"/>
      <c r="S6" s="91"/>
      <c r="T6" s="91"/>
      <c r="U6" s="91"/>
      <c r="V6" s="91"/>
      <c r="W6" s="91"/>
      <c r="X6" s="91"/>
      <c r="Y6" s="91"/>
      <c r="Z6" s="91"/>
    </row>
    <row r="7" spans="1:26" ht="22.5" customHeight="1" x14ac:dyDescent="0.45">
      <c r="A7" s="95">
        <v>44362</v>
      </c>
      <c r="B7" s="91">
        <v>424.48001099999999</v>
      </c>
      <c r="C7" s="91">
        <v>51508500</v>
      </c>
      <c r="D7" s="94">
        <f t="shared" si="0"/>
        <v>-1.8341696412979003E-3</v>
      </c>
      <c r="E7" s="92">
        <f t="shared" si="1"/>
        <v>133.53752764793495</v>
      </c>
      <c r="F7" s="91"/>
      <c r="G7" s="91"/>
      <c r="H7" s="91"/>
      <c r="I7" s="91"/>
      <c r="J7" s="91"/>
      <c r="K7" s="91"/>
      <c r="L7" s="91"/>
      <c r="M7" s="91"/>
      <c r="N7" s="91"/>
      <c r="O7" s="91"/>
      <c r="P7" s="91"/>
      <c r="Q7" s="91"/>
      <c r="R7" s="91"/>
      <c r="S7" s="91"/>
      <c r="T7" s="91"/>
      <c r="U7" s="91"/>
      <c r="V7" s="91"/>
      <c r="W7" s="91"/>
      <c r="X7" s="91"/>
      <c r="Y7" s="91"/>
      <c r="Z7" s="91"/>
    </row>
    <row r="8" spans="1:26" ht="22.5" customHeight="1" x14ac:dyDescent="0.45">
      <c r="A8" s="95">
        <v>44361</v>
      </c>
      <c r="B8" s="91">
        <v>425.26001000000002</v>
      </c>
      <c r="C8" s="91">
        <v>42358500</v>
      </c>
      <c r="D8" s="94">
        <f t="shared" si="0"/>
        <v>2.2389573766301574E-3</v>
      </c>
      <c r="E8" s="92">
        <f t="shared" si="1"/>
        <v>133.78290819667384</v>
      </c>
      <c r="F8" s="91"/>
      <c r="G8" s="91"/>
      <c r="H8" s="91"/>
      <c r="I8" s="91"/>
      <c r="J8" s="91"/>
      <c r="K8" s="91"/>
      <c r="L8" s="91"/>
      <c r="M8" s="91"/>
      <c r="N8" s="91"/>
      <c r="O8" s="91"/>
      <c r="P8" s="91"/>
      <c r="Q8" s="91"/>
      <c r="R8" s="91"/>
      <c r="S8" s="91"/>
      <c r="T8" s="91"/>
      <c r="U8" s="91"/>
      <c r="V8" s="91"/>
      <c r="W8" s="91"/>
      <c r="X8" s="91"/>
      <c r="Y8" s="91"/>
      <c r="Z8" s="91"/>
    </row>
    <row r="9" spans="1:26" ht="22.5" customHeight="1" x14ac:dyDescent="0.45">
      <c r="A9" s="95">
        <v>44358</v>
      </c>
      <c r="B9" s="91">
        <v>424.30999800000001</v>
      </c>
      <c r="C9" s="91">
        <v>45570800</v>
      </c>
      <c r="D9" s="94">
        <f t="shared" si="0"/>
        <v>1.6524940978432934E-3</v>
      </c>
      <c r="E9" s="92">
        <f t="shared" si="1"/>
        <v>133.48404311368205</v>
      </c>
      <c r="F9" s="91"/>
      <c r="G9" s="91"/>
      <c r="H9" s="91"/>
      <c r="I9" s="91"/>
      <c r="J9" s="91"/>
      <c r="K9" s="91"/>
      <c r="L9" s="91"/>
      <c r="M9" s="91"/>
      <c r="N9" s="91"/>
      <c r="O9" s="91"/>
      <c r="P9" s="91"/>
      <c r="Q9" s="91"/>
      <c r="R9" s="91"/>
      <c r="S9" s="91"/>
      <c r="T9" s="91"/>
      <c r="U9" s="91"/>
      <c r="V9" s="91"/>
      <c r="W9" s="91"/>
      <c r="X9" s="91"/>
      <c r="Y9" s="91"/>
      <c r="Z9" s="91"/>
    </row>
    <row r="10" spans="1:26" ht="22.5" customHeight="1" x14ac:dyDescent="0.45">
      <c r="A10" s="95">
        <v>44357</v>
      </c>
      <c r="B10" s="91">
        <v>423.60998499999999</v>
      </c>
      <c r="C10" s="91">
        <v>51020100</v>
      </c>
      <c r="D10" s="94">
        <f t="shared" si="0"/>
        <v>4.6483837967279396E-3</v>
      </c>
      <c r="E10" s="92">
        <f t="shared" si="1"/>
        <v>133.2638254287051</v>
      </c>
      <c r="F10" s="91"/>
      <c r="G10" s="91"/>
      <c r="H10" s="91"/>
      <c r="I10" s="91"/>
      <c r="J10" s="91"/>
      <c r="K10" s="91"/>
      <c r="L10" s="91"/>
      <c r="M10" s="91"/>
      <c r="N10" s="91"/>
      <c r="O10" s="91"/>
      <c r="P10" s="91"/>
      <c r="Q10" s="91"/>
      <c r="R10" s="91"/>
      <c r="S10" s="91"/>
      <c r="T10" s="91"/>
      <c r="U10" s="91"/>
      <c r="V10" s="91"/>
      <c r="W10" s="91"/>
      <c r="X10" s="91"/>
      <c r="Y10" s="91"/>
      <c r="Z10" s="91"/>
    </row>
    <row r="11" spans="1:26" ht="22.5" customHeight="1" x14ac:dyDescent="0.45">
      <c r="A11" s="95">
        <v>44356</v>
      </c>
      <c r="B11" s="91">
        <v>421.64999399999999</v>
      </c>
      <c r="C11" s="91">
        <v>48436300</v>
      </c>
      <c r="D11" s="94">
        <f t="shared" si="0"/>
        <v>-1.4919129522873442E-3</v>
      </c>
      <c r="E11" s="92">
        <f t="shared" si="1"/>
        <v>132.64723019319422</v>
      </c>
      <c r="F11" s="91"/>
      <c r="G11" s="91"/>
      <c r="H11" s="91"/>
      <c r="I11" s="91"/>
      <c r="J11" s="91"/>
      <c r="K11" s="91"/>
      <c r="L11" s="91"/>
      <c r="M11" s="91"/>
      <c r="N11" s="91"/>
      <c r="O11" s="91"/>
      <c r="P11" s="91"/>
      <c r="Q11" s="91"/>
      <c r="R11" s="91"/>
      <c r="S11" s="91"/>
      <c r="T11" s="91"/>
      <c r="U11" s="91"/>
      <c r="V11" s="91"/>
      <c r="W11" s="91"/>
      <c r="X11" s="91"/>
      <c r="Y11" s="91"/>
      <c r="Z11" s="91"/>
    </row>
    <row r="12" spans="1:26" ht="22.5" customHeight="1" x14ac:dyDescent="0.45">
      <c r="A12" s="95">
        <v>44355</v>
      </c>
      <c r="B12" s="91">
        <v>422.27999899999998</v>
      </c>
      <c r="C12" s="91">
        <v>47134300</v>
      </c>
      <c r="D12" s="94">
        <f t="shared" si="0"/>
        <v>2.1316705647600465E-4</v>
      </c>
      <c r="E12" s="92">
        <f t="shared" si="1"/>
        <v>132.84542400191478</v>
      </c>
      <c r="F12" s="91"/>
      <c r="G12" s="91"/>
      <c r="H12" s="91"/>
      <c r="I12" s="91"/>
      <c r="J12" s="91"/>
      <c r="K12" s="91"/>
      <c r="L12" s="91"/>
      <c r="M12" s="91"/>
      <c r="N12" s="91"/>
      <c r="O12" s="91"/>
      <c r="P12" s="91"/>
      <c r="Q12" s="91"/>
      <c r="R12" s="91"/>
      <c r="S12" s="91"/>
      <c r="T12" s="91"/>
      <c r="U12" s="91"/>
      <c r="V12" s="91"/>
      <c r="W12" s="91"/>
      <c r="X12" s="91"/>
      <c r="Y12" s="91"/>
      <c r="Z12" s="91"/>
    </row>
    <row r="13" spans="1:26" ht="22.5" customHeight="1" x14ac:dyDescent="0.45">
      <c r="A13" s="95">
        <v>44354</v>
      </c>
      <c r="B13" s="91">
        <v>422.19000199999999</v>
      </c>
      <c r="C13" s="91">
        <v>51555000</v>
      </c>
      <c r="D13" s="94">
        <f t="shared" si="0"/>
        <v>-9.7019402313969216E-4</v>
      </c>
      <c r="E13" s="92">
        <f t="shared" si="1"/>
        <v>132.81711176914931</v>
      </c>
      <c r="F13" s="91"/>
      <c r="G13" s="91"/>
      <c r="H13" s="91"/>
      <c r="I13" s="91"/>
      <c r="J13" s="91"/>
      <c r="K13" s="91"/>
      <c r="L13" s="91"/>
      <c r="M13" s="91"/>
      <c r="N13" s="91"/>
      <c r="O13" s="91"/>
      <c r="P13" s="91"/>
      <c r="Q13" s="91"/>
      <c r="R13" s="91"/>
      <c r="S13" s="91"/>
      <c r="T13" s="91"/>
      <c r="U13" s="91"/>
      <c r="V13" s="91"/>
      <c r="W13" s="91"/>
      <c r="X13" s="91"/>
      <c r="Y13" s="91"/>
      <c r="Z13" s="91"/>
    </row>
    <row r="14" spans="1:26" ht="22.5" customHeight="1" x14ac:dyDescent="0.45">
      <c r="A14" s="95">
        <v>44351</v>
      </c>
      <c r="B14" s="91">
        <v>422.60000600000001</v>
      </c>
      <c r="C14" s="91">
        <v>55938800</v>
      </c>
      <c r="D14" s="94">
        <f t="shared" si="0"/>
        <v>9.1458726761817211E-3</v>
      </c>
      <c r="E14" s="92">
        <f t="shared" si="1"/>
        <v>132.94609527618601</v>
      </c>
      <c r="F14" s="91"/>
      <c r="G14" s="91"/>
      <c r="H14" s="91"/>
      <c r="I14" s="91"/>
      <c r="J14" s="91"/>
      <c r="K14" s="91"/>
      <c r="L14" s="91"/>
      <c r="M14" s="91"/>
      <c r="N14" s="91"/>
      <c r="O14" s="91"/>
      <c r="P14" s="91"/>
      <c r="Q14" s="91"/>
      <c r="R14" s="91"/>
      <c r="S14" s="91"/>
      <c r="T14" s="91"/>
      <c r="U14" s="91"/>
      <c r="V14" s="91"/>
      <c r="W14" s="91"/>
      <c r="X14" s="91"/>
      <c r="Y14" s="91"/>
      <c r="Z14" s="91"/>
    </row>
    <row r="15" spans="1:26" ht="22.5" customHeight="1" x14ac:dyDescent="0.45">
      <c r="A15" s="95">
        <v>44350</v>
      </c>
      <c r="B15" s="91">
        <v>418.76998900000001</v>
      </c>
      <c r="C15" s="91">
        <v>58138800</v>
      </c>
      <c r="D15" s="94">
        <f t="shared" si="0"/>
        <v>-3.7113649947606575E-3</v>
      </c>
      <c r="E15" s="92">
        <f t="shared" si="1"/>
        <v>131.74120697102254</v>
      </c>
      <c r="F15" s="91"/>
      <c r="G15" s="91"/>
      <c r="H15" s="91"/>
      <c r="I15" s="91"/>
      <c r="J15" s="91"/>
      <c r="K15" s="91"/>
      <c r="L15" s="91"/>
      <c r="M15" s="91"/>
      <c r="N15" s="91"/>
      <c r="O15" s="91"/>
      <c r="P15" s="91"/>
      <c r="Q15" s="91"/>
      <c r="R15" s="91"/>
      <c r="S15" s="91"/>
      <c r="T15" s="91"/>
      <c r="U15" s="91"/>
      <c r="V15" s="91"/>
      <c r="W15" s="91"/>
      <c r="X15" s="91"/>
      <c r="Y15" s="91"/>
      <c r="Z15" s="91"/>
    </row>
    <row r="16" spans="1:26" ht="22.5" customHeight="1" x14ac:dyDescent="0.45">
      <c r="A16" s="95">
        <v>44349</v>
      </c>
      <c r="B16" s="91">
        <v>420.32998700000002</v>
      </c>
      <c r="C16" s="91">
        <v>49097100</v>
      </c>
      <c r="D16" s="94">
        <f t="shared" si="0"/>
        <v>1.5726022340318835E-3</v>
      </c>
      <c r="E16" s="92">
        <f t="shared" si="1"/>
        <v>132.23196806850027</v>
      </c>
      <c r="F16" s="91"/>
      <c r="G16" s="91"/>
      <c r="H16" s="91"/>
      <c r="I16" s="91"/>
      <c r="J16" s="91"/>
      <c r="K16" s="91"/>
      <c r="L16" s="91"/>
      <c r="M16" s="91"/>
      <c r="N16" s="91"/>
      <c r="O16" s="91"/>
      <c r="P16" s="91"/>
      <c r="Q16" s="91"/>
      <c r="R16" s="91"/>
      <c r="S16" s="91"/>
      <c r="T16" s="91"/>
      <c r="U16" s="91"/>
      <c r="V16" s="91"/>
      <c r="W16" s="91"/>
      <c r="X16" s="91"/>
      <c r="Y16" s="91"/>
      <c r="Z16" s="91"/>
    </row>
    <row r="17" spans="1:26" ht="22.5" customHeight="1" x14ac:dyDescent="0.45">
      <c r="A17" s="95">
        <v>44348</v>
      </c>
      <c r="B17" s="91">
        <v>419.67001299999998</v>
      </c>
      <c r="C17" s="91">
        <v>54216600</v>
      </c>
      <c r="D17" s="94">
        <f t="shared" si="0"/>
        <v>-8.8085894693901157E-4</v>
      </c>
      <c r="E17" s="92">
        <f t="shared" si="1"/>
        <v>132.02434628658338</v>
      </c>
      <c r="F17" s="91"/>
      <c r="G17" s="91"/>
      <c r="H17" s="91"/>
      <c r="I17" s="91"/>
      <c r="J17" s="91"/>
      <c r="K17" s="91"/>
      <c r="L17" s="91"/>
      <c r="M17" s="91"/>
      <c r="N17" s="91"/>
      <c r="O17" s="91"/>
      <c r="P17" s="91"/>
      <c r="Q17" s="91"/>
      <c r="R17" s="91"/>
      <c r="S17" s="91"/>
      <c r="T17" s="91"/>
      <c r="U17" s="91"/>
      <c r="V17" s="91"/>
      <c r="W17" s="91"/>
      <c r="X17" s="91"/>
      <c r="Y17" s="91"/>
      <c r="Z17" s="91"/>
    </row>
    <row r="18" spans="1:26" ht="22.5" customHeight="1" x14ac:dyDescent="0.45">
      <c r="A18" s="95">
        <v>44344</v>
      </c>
      <c r="B18" s="91">
        <v>420.040009</v>
      </c>
      <c r="C18" s="91">
        <v>58520200</v>
      </c>
      <c r="D18" s="94">
        <f t="shared" si="0"/>
        <v>1.7887380664964869E-3</v>
      </c>
      <c r="E18" s="92">
        <f t="shared" si="1"/>
        <v>132.14074364287637</v>
      </c>
      <c r="F18" s="91"/>
      <c r="G18" s="91"/>
      <c r="H18" s="91"/>
      <c r="I18" s="91"/>
      <c r="J18" s="91"/>
      <c r="K18" s="91"/>
      <c r="L18" s="91"/>
      <c r="M18" s="91"/>
      <c r="N18" s="91"/>
      <c r="O18" s="91"/>
      <c r="P18" s="91"/>
      <c r="Q18" s="91"/>
      <c r="R18" s="91"/>
      <c r="S18" s="91"/>
      <c r="T18" s="91"/>
      <c r="U18" s="91"/>
      <c r="V18" s="91"/>
      <c r="W18" s="91"/>
      <c r="X18" s="91"/>
      <c r="Y18" s="91"/>
      <c r="Z18" s="91"/>
    </row>
    <row r="19" spans="1:26" ht="22.5" customHeight="1" x14ac:dyDescent="0.45">
      <c r="A19" s="95">
        <v>44343</v>
      </c>
      <c r="B19" s="91">
        <v>419.290009</v>
      </c>
      <c r="C19" s="91">
        <v>56707700</v>
      </c>
      <c r="D19" s="94">
        <f t="shared" si="0"/>
        <v>5.2497672542828333E-4</v>
      </c>
      <c r="E19" s="92">
        <f t="shared" si="1"/>
        <v>131.90480050505934</v>
      </c>
      <c r="F19" s="91"/>
      <c r="G19" s="91"/>
      <c r="H19" s="91"/>
      <c r="I19" s="91"/>
      <c r="J19" s="91"/>
      <c r="K19" s="91"/>
      <c r="L19" s="91"/>
      <c r="M19" s="91"/>
      <c r="N19" s="91"/>
      <c r="O19" s="91"/>
      <c r="P19" s="91"/>
      <c r="Q19" s="91"/>
      <c r="R19" s="91"/>
      <c r="S19" s="91"/>
      <c r="T19" s="91"/>
      <c r="U19" s="91"/>
      <c r="V19" s="91"/>
      <c r="W19" s="91"/>
      <c r="X19" s="91"/>
      <c r="Y19" s="91"/>
      <c r="Z19" s="91"/>
    </row>
    <row r="20" spans="1:26" ht="22.5" customHeight="1" x14ac:dyDescent="0.45">
      <c r="A20" s="95">
        <v>44342</v>
      </c>
      <c r="B20" s="91">
        <v>419.07000699999998</v>
      </c>
      <c r="C20" s="91">
        <v>43088600</v>
      </c>
      <c r="D20" s="94">
        <f t="shared" si="0"/>
        <v>1.9845471974118123E-3</v>
      </c>
      <c r="E20" s="92">
        <f t="shared" si="1"/>
        <v>131.83558988878463</v>
      </c>
      <c r="F20" s="91"/>
      <c r="G20" s="91"/>
      <c r="H20" s="91"/>
      <c r="I20" s="91"/>
      <c r="J20" s="91"/>
      <c r="K20" s="91"/>
      <c r="L20" s="91"/>
      <c r="M20" s="91"/>
      <c r="N20" s="91"/>
      <c r="O20" s="91"/>
      <c r="P20" s="91"/>
      <c r="Q20" s="91"/>
      <c r="R20" s="91"/>
      <c r="S20" s="91"/>
      <c r="T20" s="91"/>
      <c r="U20" s="91"/>
      <c r="V20" s="91"/>
      <c r="W20" s="91"/>
      <c r="X20" s="91"/>
      <c r="Y20" s="91"/>
      <c r="Z20" s="91"/>
    </row>
    <row r="21" spans="1:26" ht="15.75" customHeight="1" x14ac:dyDescent="0.45">
      <c r="A21" s="95">
        <v>44341</v>
      </c>
      <c r="B21" s="91">
        <v>418.23998999999998</v>
      </c>
      <c r="C21" s="91">
        <v>57451400</v>
      </c>
      <c r="D21" s="94">
        <f t="shared" si="0"/>
        <v>-2.2187250307907913E-3</v>
      </c>
      <c r="E21" s="92">
        <f t="shared" si="1"/>
        <v>131.5744741348893</v>
      </c>
      <c r="F21" s="91"/>
      <c r="G21" s="91"/>
      <c r="H21" s="91"/>
      <c r="I21" s="91"/>
      <c r="J21" s="91"/>
      <c r="K21" s="91"/>
      <c r="L21" s="91"/>
      <c r="M21" s="91"/>
      <c r="N21" s="91"/>
      <c r="O21" s="91"/>
      <c r="P21" s="91"/>
      <c r="Q21" s="91"/>
      <c r="R21" s="91"/>
      <c r="S21" s="91"/>
      <c r="T21" s="91"/>
      <c r="U21" s="91"/>
      <c r="V21" s="91"/>
      <c r="W21" s="91"/>
      <c r="X21" s="91"/>
      <c r="Y21" s="91"/>
      <c r="Z21" s="91"/>
    </row>
    <row r="22" spans="1:26" ht="15.75" customHeight="1" x14ac:dyDescent="0.45">
      <c r="A22" s="95">
        <v>44340</v>
      </c>
      <c r="B22" s="91">
        <v>419.17001299999998</v>
      </c>
      <c r="C22" s="91">
        <v>51376700</v>
      </c>
      <c r="D22" s="94">
        <f t="shared" si="0"/>
        <v>1.0194271411797962E-2</v>
      </c>
      <c r="E22" s="92">
        <f t="shared" si="1"/>
        <v>131.86705086137198</v>
      </c>
      <c r="F22" s="91"/>
      <c r="G22" s="91"/>
      <c r="H22" s="91"/>
      <c r="I22" s="91"/>
      <c r="J22" s="91"/>
      <c r="K22" s="91"/>
      <c r="L22" s="91"/>
      <c r="M22" s="91"/>
      <c r="N22" s="91"/>
      <c r="O22" s="91"/>
      <c r="P22" s="91"/>
      <c r="Q22" s="91"/>
      <c r="R22" s="91"/>
      <c r="S22" s="91"/>
      <c r="T22" s="91"/>
      <c r="U22" s="91"/>
      <c r="V22" s="91"/>
      <c r="W22" s="91"/>
      <c r="X22" s="91"/>
      <c r="Y22" s="91"/>
      <c r="Z22" s="91"/>
    </row>
    <row r="23" spans="1:26" ht="15.75" customHeight="1" x14ac:dyDescent="0.45">
      <c r="A23" s="95">
        <v>44337</v>
      </c>
      <c r="B23" s="91">
        <v>414.94000199999999</v>
      </c>
      <c r="C23" s="91">
        <v>76578700</v>
      </c>
      <c r="D23" s="94">
        <f t="shared" si="0"/>
        <v>-8.1871749378414904E-4</v>
      </c>
      <c r="E23" s="92">
        <f t="shared" si="1"/>
        <v>130.53632810358454</v>
      </c>
      <c r="F23" s="91"/>
      <c r="G23" s="91"/>
      <c r="H23" s="91"/>
      <c r="I23" s="91"/>
      <c r="J23" s="91"/>
      <c r="K23" s="91"/>
      <c r="L23" s="91"/>
      <c r="M23" s="91"/>
      <c r="N23" s="91"/>
      <c r="O23" s="91"/>
      <c r="P23" s="91"/>
      <c r="Q23" s="91"/>
      <c r="R23" s="91"/>
      <c r="S23" s="91"/>
      <c r="T23" s="91"/>
      <c r="U23" s="91"/>
      <c r="V23" s="91"/>
      <c r="W23" s="91"/>
      <c r="X23" s="91"/>
      <c r="Y23" s="91"/>
      <c r="Z23" s="91"/>
    </row>
    <row r="24" spans="1:26" ht="15.75" customHeight="1" x14ac:dyDescent="0.45">
      <c r="A24" s="95">
        <v>44336</v>
      </c>
      <c r="B24" s="91">
        <v>415.27999899999998</v>
      </c>
      <c r="C24" s="91">
        <v>78022200</v>
      </c>
      <c r="D24" s="94">
        <f t="shared" si="0"/>
        <v>1.0757956874286378E-2</v>
      </c>
      <c r="E24" s="92">
        <f t="shared" si="1"/>
        <v>130.6432880489557</v>
      </c>
      <c r="F24" s="91"/>
      <c r="G24" s="91"/>
      <c r="H24" s="91"/>
      <c r="I24" s="91"/>
      <c r="J24" s="91"/>
      <c r="K24" s="91"/>
      <c r="L24" s="91"/>
      <c r="M24" s="91"/>
      <c r="N24" s="91"/>
      <c r="O24" s="91"/>
      <c r="P24" s="91"/>
      <c r="Q24" s="91"/>
      <c r="R24" s="91"/>
      <c r="S24" s="91"/>
      <c r="T24" s="91"/>
      <c r="U24" s="91"/>
      <c r="V24" s="91"/>
      <c r="W24" s="91"/>
      <c r="X24" s="91"/>
      <c r="Y24" s="91"/>
      <c r="Z24" s="91"/>
    </row>
    <row r="25" spans="1:26" ht="15.75" customHeight="1" x14ac:dyDescent="0.45">
      <c r="A25" s="95">
        <v>44335</v>
      </c>
      <c r="B25" s="91">
        <v>410.85998499999999</v>
      </c>
      <c r="C25" s="91">
        <v>106467100</v>
      </c>
      <c r="D25" s="94">
        <f t="shared" si="0"/>
        <v>-2.6217822856640094E-3</v>
      </c>
      <c r="E25" s="92">
        <f t="shared" si="1"/>
        <v>129.2527920858154</v>
      </c>
      <c r="F25" s="91"/>
      <c r="G25" s="91"/>
      <c r="H25" s="91"/>
      <c r="I25" s="91"/>
      <c r="J25" s="91"/>
      <c r="K25" s="91"/>
      <c r="L25" s="91"/>
      <c r="M25" s="91"/>
      <c r="N25" s="91"/>
      <c r="O25" s="91"/>
      <c r="P25" s="91"/>
      <c r="Q25" s="91"/>
      <c r="R25" s="91"/>
      <c r="S25" s="91"/>
      <c r="T25" s="91"/>
      <c r="U25" s="91"/>
      <c r="V25" s="91"/>
      <c r="W25" s="91"/>
      <c r="X25" s="91"/>
      <c r="Y25" s="91"/>
      <c r="Z25" s="91"/>
    </row>
    <row r="26" spans="1:26" ht="15.75" customHeight="1" x14ac:dyDescent="0.45">
      <c r="A26" s="95">
        <v>44334</v>
      </c>
      <c r="B26" s="91">
        <v>411.94000199999999</v>
      </c>
      <c r="C26" s="91">
        <v>59810200</v>
      </c>
      <c r="D26" s="94">
        <f t="shared" si="0"/>
        <v>-8.6156793770997275E-3</v>
      </c>
      <c r="E26" s="92">
        <f t="shared" si="1"/>
        <v>129.59255555231638</v>
      </c>
      <c r="F26" s="91"/>
      <c r="G26" s="91"/>
      <c r="H26" s="91"/>
      <c r="I26" s="91"/>
      <c r="J26" s="91"/>
      <c r="K26" s="91"/>
      <c r="L26" s="91"/>
      <c r="M26" s="91"/>
      <c r="N26" s="91"/>
      <c r="O26" s="91"/>
      <c r="P26" s="91"/>
      <c r="Q26" s="91"/>
      <c r="R26" s="91"/>
      <c r="S26" s="91"/>
      <c r="T26" s="91"/>
      <c r="U26" s="91"/>
      <c r="V26" s="91"/>
      <c r="W26" s="91"/>
      <c r="X26" s="91"/>
      <c r="Y26" s="91"/>
      <c r="Z26" s="91"/>
    </row>
    <row r="27" spans="1:26" ht="15.75" customHeight="1" x14ac:dyDescent="0.45">
      <c r="A27" s="95">
        <v>44333</v>
      </c>
      <c r="B27" s="91">
        <v>415.51998900000001</v>
      </c>
      <c r="C27" s="91">
        <v>65129200</v>
      </c>
      <c r="D27" s="94">
        <f t="shared" si="0"/>
        <v>-2.5445245404935868E-3</v>
      </c>
      <c r="E27" s="92">
        <f t="shared" si="1"/>
        <v>130.71878670714867</v>
      </c>
      <c r="F27" s="91"/>
      <c r="G27" s="91"/>
      <c r="H27" s="91"/>
      <c r="I27" s="91"/>
      <c r="J27" s="91"/>
      <c r="K27" s="91"/>
      <c r="L27" s="91"/>
      <c r="M27" s="91"/>
      <c r="N27" s="91"/>
      <c r="O27" s="91"/>
      <c r="P27" s="91"/>
      <c r="Q27" s="91"/>
      <c r="R27" s="91"/>
      <c r="S27" s="91"/>
      <c r="T27" s="91"/>
      <c r="U27" s="91"/>
      <c r="V27" s="91"/>
      <c r="W27" s="91"/>
      <c r="X27" s="91"/>
      <c r="Y27" s="91"/>
      <c r="Z27" s="91"/>
    </row>
    <row r="28" spans="1:26" ht="15.75" customHeight="1" x14ac:dyDescent="0.45">
      <c r="A28" s="95">
        <v>44330</v>
      </c>
      <c r="B28" s="91">
        <v>416.57998700000002</v>
      </c>
      <c r="C28" s="91">
        <v>82201600</v>
      </c>
      <c r="D28" s="94">
        <f t="shared" si="0"/>
        <v>1.5355337855502027E-2</v>
      </c>
      <c r="E28" s="92">
        <f t="shared" si="1"/>
        <v>131.05225237941505</v>
      </c>
      <c r="F28" s="91"/>
      <c r="G28" s="91"/>
      <c r="H28" s="91"/>
      <c r="I28" s="91"/>
      <c r="J28" s="91"/>
      <c r="K28" s="91"/>
      <c r="L28" s="91"/>
      <c r="M28" s="91"/>
      <c r="N28" s="91"/>
      <c r="O28" s="91"/>
      <c r="P28" s="91"/>
      <c r="Q28" s="91"/>
      <c r="R28" s="91"/>
      <c r="S28" s="91"/>
      <c r="T28" s="91"/>
      <c r="U28" s="91"/>
      <c r="V28" s="91"/>
      <c r="W28" s="91"/>
      <c r="X28" s="91"/>
      <c r="Y28" s="91"/>
      <c r="Z28" s="91"/>
    </row>
    <row r="29" spans="1:26" ht="15.75" customHeight="1" x14ac:dyDescent="0.45">
      <c r="A29" s="95">
        <v>44329</v>
      </c>
      <c r="B29" s="91">
        <v>410.27999899999998</v>
      </c>
      <c r="C29" s="91">
        <v>106394000</v>
      </c>
      <c r="D29" s="94">
        <f t="shared" si="0"/>
        <v>1.2012518072938239E-2</v>
      </c>
      <c r="E29" s="92">
        <f t="shared" si="1"/>
        <v>129.07033379684211</v>
      </c>
      <c r="F29" s="91"/>
      <c r="G29" s="91"/>
      <c r="H29" s="91"/>
      <c r="I29" s="91"/>
      <c r="J29" s="91"/>
      <c r="K29" s="91"/>
      <c r="L29" s="91"/>
      <c r="M29" s="91"/>
      <c r="N29" s="91"/>
      <c r="O29" s="91"/>
      <c r="P29" s="91"/>
      <c r="Q29" s="91"/>
      <c r="R29" s="91"/>
      <c r="S29" s="91"/>
      <c r="T29" s="91"/>
      <c r="U29" s="91"/>
      <c r="V29" s="91"/>
      <c r="W29" s="91"/>
      <c r="X29" s="91"/>
      <c r="Y29" s="91"/>
      <c r="Z29" s="91"/>
    </row>
    <row r="30" spans="1:26" ht="15.75" customHeight="1" x14ac:dyDescent="0.45">
      <c r="A30" s="95">
        <v>44328</v>
      </c>
      <c r="B30" s="91">
        <v>405.41000400000001</v>
      </c>
      <c r="C30" s="91">
        <v>134811000</v>
      </c>
      <c r="D30" s="94">
        <f t="shared" si="0"/>
        <v>-2.1245231141708509E-2</v>
      </c>
      <c r="E30" s="92">
        <f t="shared" si="1"/>
        <v>127.53827792823773</v>
      </c>
      <c r="F30" s="91"/>
      <c r="G30" s="91"/>
      <c r="H30" s="91"/>
      <c r="I30" s="91"/>
      <c r="J30" s="91"/>
      <c r="K30" s="91"/>
      <c r="L30" s="91"/>
      <c r="M30" s="91"/>
      <c r="N30" s="91"/>
      <c r="O30" s="91"/>
      <c r="P30" s="91"/>
      <c r="Q30" s="91"/>
      <c r="R30" s="91"/>
      <c r="S30" s="91"/>
      <c r="T30" s="91"/>
      <c r="U30" s="91"/>
      <c r="V30" s="91"/>
      <c r="W30" s="91"/>
      <c r="X30" s="91"/>
      <c r="Y30" s="91"/>
      <c r="Z30" s="91"/>
    </row>
    <row r="31" spans="1:26" ht="15.75" customHeight="1" x14ac:dyDescent="0.45">
      <c r="A31" s="95">
        <v>44327</v>
      </c>
      <c r="B31" s="91">
        <v>414.209991</v>
      </c>
      <c r="C31" s="91">
        <v>116888000</v>
      </c>
      <c r="D31" s="94">
        <f t="shared" si="0"/>
        <v>-8.9247523140892904E-3</v>
      </c>
      <c r="E31" s="92">
        <f t="shared" si="1"/>
        <v>130.30667332227659</v>
      </c>
      <c r="F31" s="91"/>
      <c r="G31" s="91"/>
      <c r="H31" s="91"/>
      <c r="I31" s="91"/>
      <c r="J31" s="91"/>
      <c r="K31" s="91"/>
      <c r="L31" s="91"/>
      <c r="M31" s="91"/>
      <c r="N31" s="91"/>
      <c r="O31" s="91"/>
      <c r="P31" s="91"/>
      <c r="Q31" s="91"/>
      <c r="R31" s="91"/>
      <c r="S31" s="91"/>
      <c r="T31" s="91"/>
      <c r="U31" s="91"/>
      <c r="V31" s="91"/>
      <c r="W31" s="91"/>
      <c r="X31" s="91"/>
      <c r="Y31" s="91"/>
      <c r="Z31" s="91"/>
    </row>
    <row r="32" spans="1:26" ht="15.75" customHeight="1" x14ac:dyDescent="0.45">
      <c r="A32" s="95">
        <v>44326</v>
      </c>
      <c r="B32" s="91">
        <v>417.94000199999999</v>
      </c>
      <c r="C32" s="91">
        <v>81852400</v>
      </c>
      <c r="D32" s="94">
        <f t="shared" si="0"/>
        <v>-9.9023809568651311E-3</v>
      </c>
      <c r="E32" s="92">
        <f t="shared" si="1"/>
        <v>131.48010065485269</v>
      </c>
      <c r="F32" s="91"/>
      <c r="G32" s="91"/>
      <c r="H32" s="91"/>
      <c r="I32" s="91"/>
      <c r="J32" s="91"/>
      <c r="K32" s="91"/>
      <c r="L32" s="91"/>
      <c r="M32" s="91"/>
      <c r="N32" s="91"/>
      <c r="O32" s="91"/>
      <c r="P32" s="91"/>
      <c r="Q32" s="91"/>
      <c r="R32" s="91"/>
      <c r="S32" s="91"/>
      <c r="T32" s="91"/>
      <c r="U32" s="91"/>
      <c r="V32" s="91"/>
      <c r="W32" s="91"/>
      <c r="X32" s="91"/>
      <c r="Y32" s="91"/>
      <c r="Z32" s="91"/>
    </row>
    <row r="33" spans="1:26" ht="15.75" customHeight="1" x14ac:dyDescent="0.45">
      <c r="A33" s="95">
        <v>44323</v>
      </c>
      <c r="B33" s="91">
        <v>422.11999500000002</v>
      </c>
      <c r="C33" s="91">
        <v>67733800</v>
      </c>
      <c r="D33" s="94">
        <f t="shared" si="0"/>
        <v>7.277991622053781E-3</v>
      </c>
      <c r="E33" s="92">
        <f t="shared" si="1"/>
        <v>132.7950882074837</v>
      </c>
      <c r="F33" s="91"/>
      <c r="G33" s="91"/>
      <c r="H33" s="91"/>
      <c r="I33" s="91"/>
      <c r="J33" s="91"/>
      <c r="K33" s="91"/>
      <c r="L33" s="91"/>
      <c r="M33" s="91"/>
      <c r="N33" s="91"/>
      <c r="O33" s="91"/>
      <c r="P33" s="91"/>
      <c r="Q33" s="91"/>
      <c r="R33" s="91"/>
      <c r="S33" s="91"/>
      <c r="T33" s="91"/>
      <c r="U33" s="91"/>
      <c r="V33" s="91"/>
      <c r="W33" s="91"/>
      <c r="X33" s="91"/>
      <c r="Y33" s="91"/>
      <c r="Z33" s="91"/>
    </row>
    <row r="34" spans="1:26" ht="15.75" customHeight="1" x14ac:dyDescent="0.45">
      <c r="A34" s="95">
        <v>44322</v>
      </c>
      <c r="B34" s="91">
        <v>419.07000699999998</v>
      </c>
      <c r="C34" s="91">
        <v>74321400</v>
      </c>
      <c r="D34" s="94">
        <f t="shared" si="0"/>
        <v>7.9855850871917156E-3</v>
      </c>
      <c r="E34" s="92">
        <f t="shared" si="1"/>
        <v>131.8355898887846</v>
      </c>
      <c r="F34" s="91"/>
      <c r="G34" s="91"/>
      <c r="H34" s="91"/>
      <c r="I34" s="91"/>
      <c r="J34" s="91"/>
      <c r="K34" s="91"/>
      <c r="L34" s="91"/>
      <c r="M34" s="91"/>
      <c r="N34" s="91"/>
      <c r="O34" s="91"/>
      <c r="P34" s="91"/>
      <c r="Q34" s="91"/>
      <c r="R34" s="91"/>
      <c r="S34" s="91"/>
      <c r="T34" s="91"/>
      <c r="U34" s="91"/>
      <c r="V34" s="91"/>
      <c r="W34" s="91"/>
      <c r="X34" s="91"/>
      <c r="Y34" s="91"/>
      <c r="Z34" s="91"/>
    </row>
    <row r="35" spans="1:26" ht="15.75" customHeight="1" x14ac:dyDescent="0.45">
      <c r="A35" s="95">
        <v>44321</v>
      </c>
      <c r="B35" s="91">
        <v>415.75</v>
      </c>
      <c r="C35" s="91">
        <v>60162200</v>
      </c>
      <c r="D35" s="94">
        <f t="shared" si="0"/>
        <v>3.1279775170589552E-4</v>
      </c>
      <c r="E35" s="92">
        <f t="shared" si="1"/>
        <v>130.79114606324524</v>
      </c>
      <c r="F35" s="91"/>
      <c r="G35" s="91"/>
      <c r="H35" s="91"/>
      <c r="I35" s="91"/>
      <c r="J35" s="91"/>
      <c r="K35" s="91"/>
      <c r="L35" s="91"/>
      <c r="M35" s="91"/>
      <c r="N35" s="91"/>
      <c r="O35" s="91"/>
      <c r="P35" s="91"/>
      <c r="Q35" s="91"/>
      <c r="R35" s="91"/>
      <c r="S35" s="91"/>
      <c r="T35" s="91"/>
      <c r="U35" s="91"/>
      <c r="V35" s="91"/>
      <c r="W35" s="91"/>
      <c r="X35" s="91"/>
      <c r="Y35" s="91"/>
      <c r="Z35" s="91"/>
    </row>
    <row r="36" spans="1:26" ht="15.75" customHeight="1" x14ac:dyDescent="0.45">
      <c r="A36" s="95">
        <v>44320</v>
      </c>
      <c r="B36" s="91">
        <v>415.61999500000002</v>
      </c>
      <c r="C36" s="91">
        <v>101591200</v>
      </c>
      <c r="D36" s="94">
        <f t="shared" si="0"/>
        <v>-6.1693374604685491E-3</v>
      </c>
      <c r="E36" s="92">
        <f t="shared" si="1"/>
        <v>130.75024767973602</v>
      </c>
      <c r="F36" s="91"/>
      <c r="G36" s="91"/>
      <c r="H36" s="91"/>
      <c r="I36" s="91"/>
      <c r="J36" s="91"/>
      <c r="K36" s="91"/>
      <c r="L36" s="91"/>
      <c r="M36" s="91"/>
      <c r="N36" s="91"/>
      <c r="O36" s="91"/>
      <c r="P36" s="91"/>
      <c r="Q36" s="91"/>
      <c r="R36" s="91"/>
      <c r="S36" s="91"/>
      <c r="T36" s="91"/>
      <c r="U36" s="91"/>
      <c r="V36" s="91"/>
      <c r="W36" s="91"/>
      <c r="X36" s="91"/>
      <c r="Y36" s="91"/>
      <c r="Z36" s="91"/>
    </row>
    <row r="37" spans="1:26" ht="15.75" customHeight="1" x14ac:dyDescent="0.45">
      <c r="A37" s="95">
        <v>44319</v>
      </c>
      <c r="B37" s="91">
        <v>418.20001200000002</v>
      </c>
      <c r="C37" s="91">
        <v>68128300</v>
      </c>
      <c r="D37" s="94">
        <f t="shared" si="0"/>
        <v>2.1567793574919225E-3</v>
      </c>
      <c r="E37" s="92">
        <f t="shared" si="1"/>
        <v>131.56189742187109</v>
      </c>
      <c r="F37" s="91"/>
      <c r="G37" s="91"/>
      <c r="H37" s="91"/>
      <c r="I37" s="91"/>
      <c r="J37" s="91"/>
      <c r="K37" s="91"/>
      <c r="L37" s="91"/>
      <c r="M37" s="91"/>
      <c r="N37" s="91"/>
      <c r="O37" s="91"/>
      <c r="P37" s="91"/>
      <c r="Q37" s="91"/>
      <c r="R37" s="91"/>
      <c r="S37" s="91"/>
      <c r="T37" s="91"/>
      <c r="U37" s="91"/>
      <c r="V37" s="91"/>
      <c r="W37" s="91"/>
      <c r="X37" s="91"/>
      <c r="Y37" s="91"/>
      <c r="Z37" s="91"/>
    </row>
    <row r="38" spans="1:26" ht="15.75" customHeight="1" x14ac:dyDescent="0.45">
      <c r="A38" s="95">
        <v>44316</v>
      </c>
      <c r="B38" s="91">
        <v>417.29998799999998</v>
      </c>
      <c r="C38" s="91">
        <v>85527000</v>
      </c>
      <c r="D38" s="94">
        <f t="shared" si="0"/>
        <v>-6.5705137674166858E-3</v>
      </c>
      <c r="E38" s="92">
        <f t="shared" si="1"/>
        <v>131.27875810631022</v>
      </c>
      <c r="F38" s="91"/>
      <c r="G38" s="91"/>
      <c r="H38" s="91"/>
      <c r="I38" s="91"/>
      <c r="J38" s="91"/>
      <c r="K38" s="91"/>
      <c r="L38" s="91"/>
      <c r="M38" s="91"/>
      <c r="N38" s="91"/>
      <c r="O38" s="91"/>
      <c r="P38" s="91"/>
      <c r="Q38" s="91"/>
      <c r="R38" s="91"/>
      <c r="S38" s="91"/>
      <c r="T38" s="91"/>
      <c r="U38" s="91"/>
      <c r="V38" s="91"/>
      <c r="W38" s="91"/>
      <c r="X38" s="91"/>
      <c r="Y38" s="91"/>
      <c r="Z38" s="91"/>
    </row>
    <row r="39" spans="1:26" ht="15.75" customHeight="1" x14ac:dyDescent="0.45">
      <c r="A39" s="95">
        <v>44315</v>
      </c>
      <c r="B39" s="91">
        <v>420.05999800000001</v>
      </c>
      <c r="C39" s="91">
        <v>78544300</v>
      </c>
      <c r="D39" s="94">
        <f t="shared" si="0"/>
        <v>6.3727935750761411E-3</v>
      </c>
      <c r="E39" s="92">
        <f t="shared" si="1"/>
        <v>132.14703199938543</v>
      </c>
      <c r="F39" s="91"/>
      <c r="G39" s="91"/>
      <c r="H39" s="91"/>
      <c r="I39" s="91"/>
      <c r="J39" s="91"/>
      <c r="K39" s="91"/>
      <c r="L39" s="91"/>
      <c r="M39" s="91"/>
      <c r="N39" s="91"/>
      <c r="O39" s="91"/>
      <c r="P39" s="91"/>
      <c r="Q39" s="91"/>
      <c r="R39" s="91"/>
      <c r="S39" s="91"/>
      <c r="T39" s="91"/>
      <c r="U39" s="91"/>
      <c r="V39" s="91"/>
      <c r="W39" s="91"/>
      <c r="X39" s="91"/>
      <c r="Y39" s="91"/>
      <c r="Z39" s="91"/>
    </row>
    <row r="40" spans="1:26" ht="15.75" customHeight="1" x14ac:dyDescent="0.45">
      <c r="A40" s="95">
        <v>44314</v>
      </c>
      <c r="B40" s="91">
        <v>417.39999399999999</v>
      </c>
      <c r="C40" s="91">
        <v>51238900</v>
      </c>
      <c r="D40" s="94">
        <f t="shared" si="0"/>
        <v>-2.8739941358835175E-4</v>
      </c>
      <c r="E40" s="92">
        <f t="shared" si="1"/>
        <v>131.3102190788976</v>
      </c>
      <c r="F40" s="91"/>
      <c r="G40" s="91"/>
      <c r="H40" s="91"/>
      <c r="I40" s="91"/>
      <c r="J40" s="91"/>
      <c r="K40" s="91"/>
      <c r="L40" s="91"/>
      <c r="M40" s="91"/>
      <c r="N40" s="91"/>
      <c r="O40" s="91"/>
      <c r="P40" s="91"/>
      <c r="Q40" s="91"/>
      <c r="R40" s="91"/>
      <c r="S40" s="91"/>
      <c r="T40" s="91"/>
      <c r="U40" s="91"/>
      <c r="V40" s="91"/>
      <c r="W40" s="91"/>
      <c r="X40" s="91"/>
      <c r="Y40" s="91"/>
      <c r="Z40" s="91"/>
    </row>
    <row r="41" spans="1:26" ht="15.75" customHeight="1" x14ac:dyDescent="0.45">
      <c r="A41" s="95">
        <v>44313</v>
      </c>
      <c r="B41" s="91">
        <v>417.51998900000001</v>
      </c>
      <c r="C41" s="91">
        <v>51303100</v>
      </c>
      <c r="D41" s="94">
        <f t="shared" si="0"/>
        <v>-2.1550251007529386E-4</v>
      </c>
      <c r="E41" s="92">
        <f t="shared" si="1"/>
        <v>131.34796840799407</v>
      </c>
      <c r="F41" s="91"/>
      <c r="G41" s="91"/>
      <c r="H41" s="91"/>
      <c r="I41" s="91"/>
      <c r="J41" s="91"/>
      <c r="K41" s="91"/>
      <c r="L41" s="91"/>
      <c r="M41" s="91"/>
      <c r="N41" s="91"/>
      <c r="O41" s="91"/>
      <c r="P41" s="91"/>
      <c r="Q41" s="91"/>
      <c r="R41" s="91"/>
      <c r="S41" s="91"/>
      <c r="T41" s="91"/>
      <c r="U41" s="91"/>
      <c r="V41" s="91"/>
      <c r="W41" s="91"/>
      <c r="X41" s="91"/>
      <c r="Y41" s="91"/>
      <c r="Z41" s="91"/>
    </row>
    <row r="42" spans="1:26" ht="15.75" customHeight="1" x14ac:dyDescent="0.45">
      <c r="A42" s="95">
        <v>44312</v>
      </c>
      <c r="B42" s="91">
        <v>417.60998499999999</v>
      </c>
      <c r="C42" s="91">
        <v>52182400</v>
      </c>
      <c r="D42" s="94">
        <f t="shared" si="0"/>
        <v>2.0876206288722443E-3</v>
      </c>
      <c r="E42" s="92">
        <f t="shared" si="1"/>
        <v>131.37628032616871</v>
      </c>
      <c r="F42" s="91"/>
      <c r="G42" s="91"/>
      <c r="H42" s="91"/>
      <c r="I42" s="91"/>
      <c r="J42" s="91"/>
      <c r="K42" s="91"/>
      <c r="L42" s="91"/>
      <c r="M42" s="91"/>
      <c r="N42" s="91"/>
      <c r="O42" s="91"/>
      <c r="P42" s="91"/>
      <c r="Q42" s="91"/>
      <c r="R42" s="91"/>
      <c r="S42" s="91"/>
      <c r="T42" s="91"/>
      <c r="U42" s="91"/>
      <c r="V42" s="91"/>
      <c r="W42" s="91"/>
      <c r="X42" s="91"/>
      <c r="Y42" s="91"/>
      <c r="Z42" s="91"/>
    </row>
    <row r="43" spans="1:26" ht="15.75" customHeight="1" x14ac:dyDescent="0.45">
      <c r="A43" s="95">
        <v>44309</v>
      </c>
      <c r="B43" s="91">
        <v>416.73998999999998</v>
      </c>
      <c r="C43" s="91">
        <v>73209200</v>
      </c>
      <c r="D43" s="94">
        <f t="shared" si="0"/>
        <v>1.08424118157191E-2</v>
      </c>
      <c r="E43" s="92">
        <f t="shared" si="1"/>
        <v>131.10258785925518</v>
      </c>
      <c r="F43" s="91"/>
      <c r="G43" s="91"/>
      <c r="H43" s="91"/>
      <c r="I43" s="91"/>
      <c r="J43" s="91"/>
      <c r="K43" s="91"/>
      <c r="L43" s="91"/>
      <c r="M43" s="91"/>
      <c r="N43" s="91"/>
      <c r="O43" s="91"/>
      <c r="P43" s="91"/>
      <c r="Q43" s="91"/>
      <c r="R43" s="91"/>
      <c r="S43" s="91"/>
      <c r="T43" s="91"/>
      <c r="U43" s="91"/>
      <c r="V43" s="91"/>
      <c r="W43" s="91"/>
      <c r="X43" s="91"/>
      <c r="Y43" s="91"/>
      <c r="Z43" s="91"/>
    </row>
    <row r="44" spans="1:26" ht="15.75" customHeight="1" x14ac:dyDescent="0.45">
      <c r="A44" s="95">
        <v>44308</v>
      </c>
      <c r="B44" s="91">
        <v>412.26998900000001</v>
      </c>
      <c r="C44" s="91">
        <v>97582800</v>
      </c>
      <c r="D44" s="94">
        <f t="shared" si="0"/>
        <v>-9.1331216768046897E-3</v>
      </c>
      <c r="E44" s="92">
        <f t="shared" si="1"/>
        <v>129.6963664432748</v>
      </c>
      <c r="F44" s="91"/>
      <c r="G44" s="91"/>
      <c r="H44" s="91"/>
      <c r="I44" s="91"/>
      <c r="J44" s="91"/>
      <c r="K44" s="91"/>
      <c r="L44" s="91"/>
      <c r="M44" s="91"/>
      <c r="N44" s="91"/>
      <c r="O44" s="91"/>
      <c r="P44" s="91"/>
      <c r="Q44" s="91"/>
      <c r="R44" s="91"/>
      <c r="S44" s="91"/>
      <c r="T44" s="91"/>
      <c r="U44" s="91"/>
      <c r="V44" s="91"/>
      <c r="W44" s="91"/>
      <c r="X44" s="91"/>
      <c r="Y44" s="91"/>
      <c r="Z44" s="91"/>
    </row>
    <row r="45" spans="1:26" ht="15.75" customHeight="1" x14ac:dyDescent="0.45">
      <c r="A45" s="95">
        <v>44307</v>
      </c>
      <c r="B45" s="91">
        <v>416.07000699999998</v>
      </c>
      <c r="C45" s="91">
        <v>66793000</v>
      </c>
      <c r="D45" s="94">
        <f t="shared" si="0"/>
        <v>9.4621002911243757E-3</v>
      </c>
      <c r="E45" s="92">
        <f t="shared" si="1"/>
        <v>130.89181733751641</v>
      </c>
      <c r="F45" s="91"/>
      <c r="G45" s="91"/>
      <c r="H45" s="91"/>
      <c r="I45" s="91"/>
      <c r="J45" s="91"/>
      <c r="K45" s="91"/>
      <c r="L45" s="91"/>
      <c r="M45" s="91"/>
      <c r="N45" s="91"/>
      <c r="O45" s="91"/>
      <c r="P45" s="91"/>
      <c r="Q45" s="91"/>
      <c r="R45" s="91"/>
      <c r="S45" s="91"/>
      <c r="T45" s="91"/>
      <c r="U45" s="91"/>
      <c r="V45" s="91"/>
      <c r="W45" s="91"/>
      <c r="X45" s="91"/>
      <c r="Y45" s="91"/>
      <c r="Z45" s="91"/>
    </row>
    <row r="46" spans="1:26" ht="15.75" customHeight="1" x14ac:dyDescent="0.45">
      <c r="A46" s="95">
        <v>44306</v>
      </c>
      <c r="B46" s="91">
        <v>412.17001299999998</v>
      </c>
      <c r="C46" s="91">
        <v>81851800</v>
      </c>
      <c r="D46" s="94">
        <f t="shared" si="0"/>
        <v>-7.3215434741309426E-3</v>
      </c>
      <c r="E46" s="92">
        <f t="shared" si="1"/>
        <v>129.6649149084129</v>
      </c>
      <c r="F46" s="91"/>
      <c r="G46" s="91"/>
      <c r="H46" s="91"/>
      <c r="I46" s="91"/>
      <c r="J46" s="91"/>
      <c r="K46" s="91"/>
      <c r="L46" s="91"/>
      <c r="M46" s="91"/>
      <c r="N46" s="91"/>
      <c r="O46" s="91"/>
      <c r="P46" s="91"/>
      <c r="Q46" s="91"/>
      <c r="R46" s="91"/>
      <c r="S46" s="91"/>
      <c r="T46" s="91"/>
      <c r="U46" s="91"/>
      <c r="V46" s="91"/>
      <c r="W46" s="91"/>
      <c r="X46" s="91"/>
      <c r="Y46" s="91"/>
      <c r="Z46" s="91"/>
    </row>
    <row r="47" spans="1:26" ht="15.75" customHeight="1" x14ac:dyDescent="0.45">
      <c r="A47" s="95">
        <v>44305</v>
      </c>
      <c r="B47" s="91">
        <v>415.209991</v>
      </c>
      <c r="C47" s="91">
        <v>78498500</v>
      </c>
      <c r="D47" s="94">
        <f t="shared" si="0"/>
        <v>-4.9130492998837871E-3</v>
      </c>
      <c r="E47" s="92">
        <f t="shared" si="1"/>
        <v>130.62126417269926</v>
      </c>
      <c r="F47" s="91"/>
      <c r="G47" s="91"/>
      <c r="H47" s="91"/>
      <c r="I47" s="91"/>
      <c r="J47" s="91"/>
      <c r="K47" s="91"/>
      <c r="L47" s="91"/>
      <c r="M47" s="91"/>
      <c r="N47" s="91"/>
      <c r="O47" s="91"/>
      <c r="P47" s="91"/>
      <c r="Q47" s="91"/>
      <c r="R47" s="91"/>
      <c r="S47" s="91"/>
      <c r="T47" s="91"/>
      <c r="U47" s="91"/>
      <c r="V47" s="91"/>
      <c r="W47" s="91"/>
      <c r="X47" s="91"/>
      <c r="Y47" s="91"/>
      <c r="Z47" s="91"/>
    </row>
    <row r="48" spans="1:26" ht="15.75" customHeight="1" x14ac:dyDescent="0.45">
      <c r="A48" s="95">
        <v>44302</v>
      </c>
      <c r="B48" s="91">
        <v>417.26001000000002</v>
      </c>
      <c r="C48" s="91">
        <v>82037300</v>
      </c>
      <c r="D48" s="94">
        <f t="shared" si="0"/>
        <v>3.3424267600743462E-3</v>
      </c>
      <c r="E48" s="92">
        <f t="shared" si="1"/>
        <v>131.26618139329199</v>
      </c>
      <c r="F48" s="91"/>
      <c r="G48" s="91"/>
      <c r="H48" s="91"/>
      <c r="I48" s="91"/>
      <c r="J48" s="91"/>
      <c r="K48" s="91"/>
      <c r="L48" s="91"/>
      <c r="M48" s="91"/>
      <c r="N48" s="91"/>
      <c r="O48" s="91"/>
      <c r="P48" s="91"/>
      <c r="Q48" s="91"/>
      <c r="R48" s="91"/>
      <c r="S48" s="91"/>
      <c r="T48" s="91"/>
      <c r="U48" s="91"/>
      <c r="V48" s="91"/>
      <c r="W48" s="91"/>
      <c r="X48" s="91"/>
      <c r="Y48" s="91"/>
      <c r="Z48" s="91"/>
    </row>
    <row r="49" spans="1:26" ht="15.75" customHeight="1" x14ac:dyDescent="0.45">
      <c r="A49" s="95">
        <v>44301</v>
      </c>
      <c r="B49" s="91">
        <v>415.86999500000002</v>
      </c>
      <c r="C49" s="91">
        <v>60229800</v>
      </c>
      <c r="D49" s="94">
        <f t="shared" si="0"/>
        <v>1.074245441995525E-2</v>
      </c>
      <c r="E49" s="92">
        <f t="shared" si="1"/>
        <v>130.82889539234165</v>
      </c>
      <c r="F49" s="91"/>
      <c r="G49" s="91"/>
      <c r="H49" s="91"/>
      <c r="I49" s="91"/>
      <c r="J49" s="91"/>
      <c r="K49" s="91"/>
      <c r="L49" s="91"/>
      <c r="M49" s="91"/>
      <c r="N49" s="91"/>
      <c r="O49" s="91"/>
      <c r="P49" s="91"/>
      <c r="Q49" s="91"/>
      <c r="R49" s="91"/>
      <c r="S49" s="91"/>
      <c r="T49" s="91"/>
      <c r="U49" s="91"/>
      <c r="V49" s="91"/>
      <c r="W49" s="91"/>
      <c r="X49" s="91"/>
      <c r="Y49" s="91"/>
      <c r="Z49" s="91"/>
    </row>
    <row r="50" spans="1:26" ht="15.75" customHeight="1" x14ac:dyDescent="0.45">
      <c r="A50" s="95">
        <v>44300</v>
      </c>
      <c r="B50" s="91">
        <v>411.45001200000002</v>
      </c>
      <c r="C50" s="91">
        <v>61659900</v>
      </c>
      <c r="D50" s="94">
        <f t="shared" si="0"/>
        <v>-3.4151360054910374E-3</v>
      </c>
      <c r="E50" s="92">
        <f t="shared" si="1"/>
        <v>129.43840918151767</v>
      </c>
      <c r="F50" s="91"/>
      <c r="G50" s="91"/>
      <c r="H50" s="91"/>
      <c r="I50" s="91"/>
      <c r="J50" s="91"/>
      <c r="K50" s="91"/>
      <c r="L50" s="91"/>
      <c r="M50" s="91"/>
      <c r="N50" s="91"/>
      <c r="O50" s="91"/>
      <c r="P50" s="91"/>
      <c r="Q50" s="91"/>
      <c r="R50" s="91"/>
      <c r="S50" s="91"/>
      <c r="T50" s="91"/>
      <c r="U50" s="91"/>
      <c r="V50" s="91"/>
      <c r="W50" s="91"/>
      <c r="X50" s="91"/>
      <c r="Y50" s="91"/>
      <c r="Z50" s="91"/>
    </row>
    <row r="51" spans="1:26" ht="15.75" customHeight="1" x14ac:dyDescent="0.45">
      <c r="A51" s="95">
        <v>44299</v>
      </c>
      <c r="B51" s="91">
        <v>412.85998499999999</v>
      </c>
      <c r="C51" s="91">
        <v>56551000</v>
      </c>
      <c r="D51" s="94">
        <f t="shared" si="0"/>
        <v>2.9636817499387735E-3</v>
      </c>
      <c r="E51" s="92">
        <f t="shared" si="1"/>
        <v>129.88197378666075</v>
      </c>
      <c r="F51" s="91"/>
      <c r="G51" s="91"/>
      <c r="H51" s="91"/>
      <c r="I51" s="91"/>
      <c r="J51" s="91"/>
      <c r="K51" s="91"/>
      <c r="L51" s="91"/>
      <c r="M51" s="91"/>
      <c r="N51" s="91"/>
      <c r="O51" s="91"/>
      <c r="P51" s="91"/>
      <c r="Q51" s="91"/>
      <c r="R51" s="91"/>
      <c r="S51" s="91"/>
      <c r="T51" s="91"/>
      <c r="U51" s="91"/>
      <c r="V51" s="91"/>
      <c r="W51" s="91"/>
      <c r="X51" s="91"/>
      <c r="Y51" s="91"/>
      <c r="Z51" s="91"/>
    </row>
    <row r="52" spans="1:26" ht="15.75" customHeight="1" x14ac:dyDescent="0.45">
      <c r="A52" s="95">
        <v>44298</v>
      </c>
      <c r="B52" s="91">
        <v>411.64001500000001</v>
      </c>
      <c r="C52" s="91">
        <v>56704900</v>
      </c>
      <c r="D52" s="94">
        <f t="shared" si="0"/>
        <v>3.6458967082042548E-4</v>
      </c>
      <c r="E52" s="92">
        <f t="shared" si="1"/>
        <v>129.49818238687055</v>
      </c>
      <c r="F52" s="91"/>
      <c r="G52" s="91"/>
      <c r="H52" s="91"/>
      <c r="I52" s="91"/>
      <c r="J52" s="91"/>
      <c r="K52" s="91"/>
      <c r="L52" s="91"/>
      <c r="M52" s="91"/>
      <c r="N52" s="91"/>
      <c r="O52" s="91"/>
      <c r="P52" s="91"/>
      <c r="Q52" s="91"/>
      <c r="R52" s="91"/>
      <c r="S52" s="91"/>
      <c r="T52" s="91"/>
      <c r="U52" s="91"/>
      <c r="V52" s="91"/>
      <c r="W52" s="91"/>
      <c r="X52" s="91"/>
      <c r="Y52" s="91"/>
      <c r="Z52" s="91"/>
    </row>
    <row r="53" spans="1:26" ht="15.75" customHeight="1" x14ac:dyDescent="0.45">
      <c r="A53" s="95">
        <v>44295</v>
      </c>
      <c r="B53" s="91">
        <v>411.48998999999998</v>
      </c>
      <c r="C53" s="91">
        <v>61104600</v>
      </c>
      <c r="D53" s="94">
        <f t="shared" si="0"/>
        <v>7.270148536109966E-3</v>
      </c>
      <c r="E53" s="92">
        <f t="shared" si="1"/>
        <v>129.45098589453588</v>
      </c>
      <c r="F53" s="91"/>
      <c r="G53" s="91"/>
      <c r="H53" s="91"/>
      <c r="I53" s="91"/>
      <c r="J53" s="91"/>
      <c r="K53" s="91"/>
      <c r="L53" s="91"/>
      <c r="M53" s="91"/>
      <c r="N53" s="91"/>
      <c r="O53" s="91"/>
      <c r="P53" s="91"/>
      <c r="Q53" s="91"/>
      <c r="R53" s="91"/>
      <c r="S53" s="91"/>
      <c r="T53" s="91"/>
      <c r="U53" s="91"/>
      <c r="V53" s="91"/>
      <c r="W53" s="91"/>
      <c r="X53" s="91"/>
      <c r="Y53" s="91"/>
      <c r="Z53" s="91"/>
    </row>
    <row r="54" spans="1:26" ht="15.75" customHeight="1" x14ac:dyDescent="0.45">
      <c r="A54" s="95">
        <v>44294</v>
      </c>
      <c r="B54" s="91">
        <v>408.51998900000001</v>
      </c>
      <c r="C54" s="91">
        <v>57863100</v>
      </c>
      <c r="D54" s="94">
        <f t="shared" si="0"/>
        <v>4.7467793575521888E-3</v>
      </c>
      <c r="E54" s="92">
        <f t="shared" si="1"/>
        <v>128.51665075418956</v>
      </c>
      <c r="F54" s="91"/>
      <c r="G54" s="91"/>
      <c r="H54" s="91"/>
      <c r="I54" s="91"/>
      <c r="J54" s="91"/>
      <c r="K54" s="91"/>
      <c r="L54" s="91"/>
      <c r="M54" s="91"/>
      <c r="N54" s="91"/>
      <c r="O54" s="91"/>
      <c r="P54" s="91"/>
      <c r="Q54" s="91"/>
      <c r="R54" s="91"/>
      <c r="S54" s="91"/>
      <c r="T54" s="91"/>
      <c r="U54" s="91"/>
      <c r="V54" s="91"/>
      <c r="W54" s="91"/>
      <c r="X54" s="91"/>
      <c r="Y54" s="91"/>
      <c r="Z54" s="91"/>
    </row>
    <row r="55" spans="1:26" ht="15.75" customHeight="1" x14ac:dyDescent="0.45">
      <c r="A55" s="95">
        <v>44293</v>
      </c>
      <c r="B55" s="91">
        <v>406.58999599999999</v>
      </c>
      <c r="C55" s="91">
        <v>55836300</v>
      </c>
      <c r="D55" s="94">
        <f t="shared" si="0"/>
        <v>1.1572958873891093E-3</v>
      </c>
      <c r="E55" s="92">
        <f t="shared" si="1"/>
        <v>127.90949261500965</v>
      </c>
      <c r="F55" s="91"/>
      <c r="G55" s="91"/>
      <c r="H55" s="91"/>
      <c r="I55" s="91"/>
      <c r="J55" s="91"/>
      <c r="K55" s="91"/>
      <c r="L55" s="91"/>
      <c r="M55" s="91"/>
      <c r="N55" s="91"/>
      <c r="O55" s="91"/>
      <c r="P55" s="91"/>
      <c r="Q55" s="91"/>
      <c r="R55" s="91"/>
      <c r="S55" s="91"/>
      <c r="T55" s="91"/>
      <c r="U55" s="91"/>
      <c r="V55" s="91"/>
      <c r="W55" s="91"/>
      <c r="X55" s="91"/>
      <c r="Y55" s="91"/>
      <c r="Z55" s="91"/>
    </row>
    <row r="56" spans="1:26" ht="15.75" customHeight="1" x14ac:dyDescent="0.45">
      <c r="A56" s="95">
        <v>44292</v>
      </c>
      <c r="B56" s="91">
        <v>406.11999500000002</v>
      </c>
      <c r="C56" s="91">
        <v>62021000</v>
      </c>
      <c r="D56" s="94">
        <f t="shared" si="0"/>
        <v>-5.9058472501904991E-4</v>
      </c>
      <c r="E56" s="92">
        <f t="shared" si="1"/>
        <v>127.76163460072013</v>
      </c>
      <c r="F56" s="91"/>
      <c r="G56" s="91"/>
      <c r="H56" s="91"/>
      <c r="I56" s="91"/>
      <c r="J56" s="91"/>
      <c r="K56" s="91"/>
      <c r="L56" s="91"/>
      <c r="M56" s="91"/>
      <c r="N56" s="91"/>
      <c r="O56" s="91"/>
      <c r="P56" s="91"/>
      <c r="Q56" s="91"/>
      <c r="R56" s="91"/>
      <c r="S56" s="91"/>
      <c r="T56" s="91"/>
      <c r="U56" s="91"/>
      <c r="V56" s="91"/>
      <c r="W56" s="91"/>
      <c r="X56" s="91"/>
      <c r="Y56" s="91"/>
      <c r="Z56" s="91"/>
    </row>
    <row r="57" spans="1:26" ht="15.75" customHeight="1" x14ac:dyDescent="0.45">
      <c r="A57" s="95">
        <v>44291</v>
      </c>
      <c r="B57" s="91">
        <v>406.35998499999999</v>
      </c>
      <c r="C57" s="91">
        <v>91684800</v>
      </c>
      <c r="D57" s="94">
        <f t="shared" si="0"/>
        <v>1.4353112042376992E-2</v>
      </c>
      <c r="E57" s="92">
        <f t="shared" si="1"/>
        <v>127.83713325891307</v>
      </c>
      <c r="F57" s="91"/>
      <c r="G57" s="91"/>
      <c r="H57" s="91"/>
      <c r="I57" s="91"/>
      <c r="J57" s="91"/>
      <c r="K57" s="91"/>
      <c r="L57" s="91"/>
      <c r="M57" s="91"/>
      <c r="N57" s="91"/>
      <c r="O57" s="91"/>
      <c r="P57" s="91"/>
      <c r="Q57" s="91"/>
      <c r="R57" s="91"/>
      <c r="S57" s="91"/>
      <c r="T57" s="91"/>
      <c r="U57" s="91"/>
      <c r="V57" s="91"/>
      <c r="W57" s="91"/>
      <c r="X57" s="91"/>
      <c r="Y57" s="91"/>
      <c r="Z57" s="91"/>
    </row>
    <row r="58" spans="1:26" ht="15.75" customHeight="1" x14ac:dyDescent="0.45">
      <c r="A58" s="95">
        <v>44287</v>
      </c>
      <c r="B58" s="91">
        <v>400.60998499999999</v>
      </c>
      <c r="C58" s="91">
        <v>99682900</v>
      </c>
      <c r="D58" s="94">
        <f t="shared" si="0"/>
        <v>1.0799076881356395E-2</v>
      </c>
      <c r="E58" s="92">
        <f t="shared" si="1"/>
        <v>126.02823586898245</v>
      </c>
      <c r="F58" s="91"/>
      <c r="G58" s="91"/>
      <c r="H58" s="91"/>
      <c r="I58" s="91"/>
      <c r="J58" s="91"/>
      <c r="K58" s="91"/>
      <c r="L58" s="91"/>
      <c r="M58" s="91"/>
      <c r="N58" s="91"/>
      <c r="O58" s="91"/>
      <c r="P58" s="91"/>
      <c r="Q58" s="91"/>
      <c r="R58" s="91"/>
      <c r="S58" s="91"/>
      <c r="T58" s="91"/>
      <c r="U58" s="91"/>
      <c r="V58" s="91"/>
      <c r="W58" s="91"/>
      <c r="X58" s="91"/>
      <c r="Y58" s="91"/>
      <c r="Z58" s="91"/>
    </row>
    <row r="59" spans="1:26" ht="15.75" customHeight="1" x14ac:dyDescent="0.45">
      <c r="A59" s="95">
        <v>44286</v>
      </c>
      <c r="B59" s="91">
        <v>396.32998700000002</v>
      </c>
      <c r="C59" s="91">
        <v>112734200</v>
      </c>
      <c r="D59" s="94">
        <f t="shared" si="0"/>
        <v>4.0533426783200266E-3</v>
      </c>
      <c r="E59" s="92">
        <f t="shared" si="1"/>
        <v>124.68178765835492</v>
      </c>
      <c r="F59" s="91"/>
      <c r="G59" s="91"/>
      <c r="H59" s="91"/>
      <c r="I59" s="91"/>
      <c r="J59" s="91"/>
      <c r="K59" s="91"/>
      <c r="L59" s="91"/>
      <c r="M59" s="91"/>
      <c r="N59" s="91"/>
      <c r="O59" s="91"/>
      <c r="P59" s="91"/>
      <c r="Q59" s="91"/>
      <c r="R59" s="91"/>
      <c r="S59" s="91"/>
      <c r="T59" s="91"/>
      <c r="U59" s="91"/>
      <c r="V59" s="91"/>
      <c r="W59" s="91"/>
      <c r="X59" s="91"/>
      <c r="Y59" s="91"/>
      <c r="Z59" s="91"/>
    </row>
    <row r="60" spans="1:26" ht="15.75" customHeight="1" x14ac:dyDescent="0.45">
      <c r="A60" s="95">
        <v>44285</v>
      </c>
      <c r="B60" s="91">
        <v>394.73001099999999</v>
      </c>
      <c r="C60" s="91">
        <v>76262200</v>
      </c>
      <c r="D60" s="94">
        <f t="shared" si="0"/>
        <v>-2.6529587211403527E-3</v>
      </c>
      <c r="E60" s="92">
        <f t="shared" si="1"/>
        <v>124.17844984785897</v>
      </c>
      <c r="F60" s="91"/>
      <c r="G60" s="91"/>
      <c r="H60" s="91"/>
      <c r="I60" s="91"/>
      <c r="J60" s="91"/>
      <c r="K60" s="91"/>
      <c r="L60" s="91"/>
      <c r="M60" s="91"/>
      <c r="N60" s="91"/>
      <c r="O60" s="91"/>
      <c r="P60" s="91"/>
      <c r="Q60" s="91"/>
      <c r="R60" s="91"/>
      <c r="S60" s="91"/>
      <c r="T60" s="91"/>
      <c r="U60" s="91"/>
      <c r="V60" s="91"/>
      <c r="W60" s="91"/>
      <c r="X60" s="91"/>
      <c r="Y60" s="91"/>
      <c r="Z60" s="91"/>
    </row>
    <row r="61" spans="1:26" ht="15.75" customHeight="1" x14ac:dyDescent="0.45">
      <c r="A61" s="95">
        <v>44284</v>
      </c>
      <c r="B61" s="91">
        <v>395.77999899999998</v>
      </c>
      <c r="C61" s="91">
        <v>108107600</v>
      </c>
      <c r="D61" s="94">
        <f t="shared" si="0"/>
        <v>-5.0510630446953808E-4</v>
      </c>
      <c r="E61" s="92">
        <f t="shared" si="1"/>
        <v>124.50876646571261</v>
      </c>
      <c r="F61" s="91"/>
      <c r="G61" s="91"/>
      <c r="H61" s="91"/>
      <c r="I61" s="91"/>
      <c r="J61" s="91"/>
      <c r="K61" s="91"/>
      <c r="L61" s="91"/>
      <c r="M61" s="91"/>
      <c r="N61" s="91"/>
      <c r="O61" s="91"/>
      <c r="P61" s="91"/>
      <c r="Q61" s="91"/>
      <c r="R61" s="91"/>
      <c r="S61" s="91"/>
      <c r="T61" s="91"/>
      <c r="U61" s="91"/>
      <c r="V61" s="91"/>
      <c r="W61" s="91"/>
      <c r="X61" s="91"/>
      <c r="Y61" s="91"/>
      <c r="Z61" s="91"/>
    </row>
    <row r="62" spans="1:26" ht="15.75" customHeight="1" x14ac:dyDescent="0.45">
      <c r="A62" s="95">
        <v>44281</v>
      </c>
      <c r="B62" s="91">
        <v>395.98001099999999</v>
      </c>
      <c r="C62" s="91">
        <v>114409100</v>
      </c>
      <c r="D62" s="94">
        <f t="shared" si="0"/>
        <v>1.6114957163511745E-2</v>
      </c>
      <c r="E62" s="92">
        <f t="shared" si="1"/>
        <v>124.57168841088736</v>
      </c>
      <c r="F62" s="91"/>
      <c r="G62" s="91"/>
      <c r="H62" s="91"/>
      <c r="I62" s="91"/>
      <c r="J62" s="91"/>
      <c r="K62" s="91"/>
      <c r="L62" s="91"/>
      <c r="M62" s="91"/>
      <c r="N62" s="91"/>
      <c r="O62" s="91"/>
      <c r="P62" s="91"/>
      <c r="Q62" s="91"/>
      <c r="R62" s="91"/>
      <c r="S62" s="91"/>
      <c r="T62" s="91"/>
      <c r="U62" s="91"/>
      <c r="V62" s="91"/>
      <c r="W62" s="91"/>
      <c r="X62" s="91"/>
      <c r="Y62" s="91"/>
      <c r="Z62" s="91"/>
    </row>
    <row r="63" spans="1:26" ht="15.75" customHeight="1" x14ac:dyDescent="0.45">
      <c r="A63" s="95">
        <v>44280</v>
      </c>
      <c r="B63" s="91">
        <v>389.70001200000002</v>
      </c>
      <c r="C63" s="91">
        <v>116128600</v>
      </c>
      <c r="D63" s="94">
        <f t="shared" si="0"/>
        <v>5.6255756138556823E-3</v>
      </c>
      <c r="E63" s="92">
        <f t="shared" si="1"/>
        <v>122.59605818482353</v>
      </c>
      <c r="F63" s="91"/>
      <c r="G63" s="91"/>
      <c r="H63" s="91"/>
      <c r="I63" s="91"/>
      <c r="J63" s="91"/>
      <c r="K63" s="91"/>
      <c r="L63" s="91"/>
      <c r="M63" s="91"/>
      <c r="N63" s="91"/>
      <c r="O63" s="91"/>
      <c r="P63" s="91"/>
      <c r="Q63" s="91"/>
      <c r="R63" s="91"/>
      <c r="S63" s="91"/>
      <c r="T63" s="91"/>
      <c r="U63" s="91"/>
      <c r="V63" s="91"/>
      <c r="W63" s="91"/>
      <c r="X63" s="91"/>
      <c r="Y63" s="91"/>
      <c r="Z63" s="91"/>
    </row>
    <row r="64" spans="1:26" ht="15.75" customHeight="1" x14ac:dyDescent="0.45">
      <c r="A64" s="95">
        <v>44279</v>
      </c>
      <c r="B64" s="91">
        <v>387.51998900000001</v>
      </c>
      <c r="C64" s="91">
        <v>97588600</v>
      </c>
      <c r="D64" s="94">
        <f t="shared" si="0"/>
        <v>-5.0834685494223208E-3</v>
      </c>
      <c r="E64" s="92">
        <f t="shared" si="1"/>
        <v>121.91024289531244</v>
      </c>
      <c r="F64" s="91"/>
      <c r="G64" s="91"/>
      <c r="H64" s="91"/>
      <c r="I64" s="91"/>
      <c r="J64" s="91"/>
      <c r="K64" s="91"/>
      <c r="L64" s="91"/>
      <c r="M64" s="91"/>
      <c r="N64" s="91"/>
      <c r="O64" s="91"/>
      <c r="P64" s="91"/>
      <c r="Q64" s="91"/>
      <c r="R64" s="91"/>
      <c r="S64" s="91"/>
      <c r="T64" s="91"/>
      <c r="U64" s="91"/>
      <c r="V64" s="91"/>
      <c r="W64" s="91"/>
      <c r="X64" s="91"/>
      <c r="Y64" s="91"/>
      <c r="Z64" s="91"/>
    </row>
    <row r="65" spans="1:26" ht="15.75" customHeight="1" x14ac:dyDescent="0.45">
      <c r="A65" s="95">
        <v>44278</v>
      </c>
      <c r="B65" s="91">
        <v>389.5</v>
      </c>
      <c r="C65" s="91">
        <v>90686600</v>
      </c>
      <c r="D65" s="94">
        <f t="shared" si="0"/>
        <v>-7.8707965854534212E-3</v>
      </c>
      <c r="E65" s="92">
        <f t="shared" si="1"/>
        <v>122.53313623964877</v>
      </c>
      <c r="F65" s="91"/>
      <c r="G65" s="91"/>
      <c r="H65" s="91"/>
      <c r="I65" s="91"/>
      <c r="J65" s="91"/>
      <c r="K65" s="91"/>
      <c r="L65" s="91"/>
      <c r="M65" s="91"/>
      <c r="N65" s="91"/>
      <c r="O65" s="91"/>
      <c r="P65" s="91"/>
      <c r="Q65" s="91"/>
      <c r="R65" s="91"/>
      <c r="S65" s="91"/>
      <c r="T65" s="91"/>
      <c r="U65" s="91"/>
      <c r="V65" s="91"/>
      <c r="W65" s="91"/>
      <c r="X65" s="91"/>
      <c r="Y65" s="91"/>
      <c r="Z65" s="91"/>
    </row>
    <row r="66" spans="1:26" ht="15.75" customHeight="1" x14ac:dyDescent="0.45">
      <c r="A66" s="95">
        <v>44277</v>
      </c>
      <c r="B66" s="91">
        <v>392.58999599999999</v>
      </c>
      <c r="C66" s="91">
        <v>73778600</v>
      </c>
      <c r="D66" s="94">
        <f t="shared" ref="D66:D129" si="2">B66/B67-1</f>
        <v>7.9849669101503817E-3</v>
      </c>
      <c r="E66" s="92">
        <f t="shared" ref="E66:E129" si="3">E67*(1+D66)</f>
        <v>123.50522070909156</v>
      </c>
      <c r="F66" s="91"/>
      <c r="G66" s="91"/>
      <c r="H66" s="91"/>
      <c r="I66" s="91"/>
      <c r="J66" s="91"/>
      <c r="K66" s="91"/>
      <c r="L66" s="91"/>
      <c r="M66" s="91"/>
      <c r="N66" s="91"/>
      <c r="O66" s="91"/>
      <c r="P66" s="91"/>
      <c r="Q66" s="91"/>
      <c r="R66" s="91"/>
      <c r="S66" s="91"/>
      <c r="T66" s="91"/>
      <c r="U66" s="91"/>
      <c r="V66" s="91"/>
      <c r="W66" s="91"/>
      <c r="X66" s="91"/>
      <c r="Y66" s="91"/>
      <c r="Z66" s="91"/>
    </row>
    <row r="67" spans="1:26" ht="15.75" customHeight="1" x14ac:dyDescent="0.45">
      <c r="A67" s="95">
        <v>44274</v>
      </c>
      <c r="B67" s="91">
        <v>389.48001099999999</v>
      </c>
      <c r="C67" s="91">
        <v>113624500</v>
      </c>
      <c r="D67" s="94">
        <f t="shared" si="2"/>
        <v>-1.8502852558448524E-3</v>
      </c>
      <c r="E67" s="92">
        <f t="shared" si="3"/>
        <v>122.52684788313967</v>
      </c>
      <c r="F67" s="91"/>
      <c r="G67" s="91"/>
      <c r="H67" s="91"/>
      <c r="I67" s="91"/>
      <c r="J67" s="91"/>
      <c r="K67" s="91"/>
      <c r="L67" s="91"/>
      <c r="M67" s="91"/>
      <c r="N67" s="91"/>
      <c r="O67" s="91"/>
      <c r="P67" s="91"/>
      <c r="Q67" s="91"/>
      <c r="R67" s="91"/>
      <c r="S67" s="91"/>
      <c r="T67" s="91"/>
      <c r="U67" s="91"/>
      <c r="V67" s="91"/>
      <c r="W67" s="91"/>
      <c r="X67" s="91"/>
      <c r="Y67" s="91"/>
      <c r="Z67" s="91"/>
    </row>
    <row r="68" spans="1:26" ht="15.75" customHeight="1" x14ac:dyDescent="0.45">
      <c r="A68" s="95">
        <v>44273</v>
      </c>
      <c r="B68" s="91">
        <v>390.20199600000001</v>
      </c>
      <c r="C68" s="91">
        <v>115349100</v>
      </c>
      <c r="D68" s="94">
        <f t="shared" si="2"/>
        <v>-1.4549685288252956E-2</v>
      </c>
      <c r="E68" s="92">
        <f t="shared" si="3"/>
        <v>122.75397775828212</v>
      </c>
      <c r="F68" s="91"/>
      <c r="G68" s="91"/>
      <c r="H68" s="91"/>
      <c r="I68" s="91"/>
      <c r="J68" s="91"/>
      <c r="K68" s="91"/>
      <c r="L68" s="91"/>
      <c r="M68" s="91"/>
      <c r="N68" s="91"/>
      <c r="O68" s="91"/>
      <c r="P68" s="91"/>
      <c r="Q68" s="91"/>
      <c r="R68" s="91"/>
      <c r="S68" s="91"/>
      <c r="T68" s="91"/>
      <c r="U68" s="91"/>
      <c r="V68" s="91"/>
      <c r="W68" s="91"/>
      <c r="X68" s="91"/>
      <c r="Y68" s="91"/>
      <c r="Z68" s="91"/>
    </row>
    <row r="69" spans="1:26" ht="15.75" customHeight="1" x14ac:dyDescent="0.45">
      <c r="A69" s="95">
        <v>44272</v>
      </c>
      <c r="B69" s="91">
        <v>395.96313500000002</v>
      </c>
      <c r="C69" s="91">
        <v>97959300</v>
      </c>
      <c r="D69" s="94">
        <f t="shared" si="2"/>
        <v>3.4099144654557989E-3</v>
      </c>
      <c r="E69" s="92">
        <f t="shared" si="3"/>
        <v>124.56637937569562</v>
      </c>
      <c r="F69" s="91"/>
      <c r="G69" s="91"/>
      <c r="H69" s="91"/>
      <c r="I69" s="91"/>
      <c r="J69" s="91"/>
      <c r="K69" s="91"/>
      <c r="L69" s="91"/>
      <c r="M69" s="91"/>
      <c r="N69" s="91"/>
      <c r="O69" s="91"/>
      <c r="P69" s="91"/>
      <c r="Q69" s="91"/>
      <c r="R69" s="91"/>
      <c r="S69" s="91"/>
      <c r="T69" s="91"/>
      <c r="U69" s="91"/>
      <c r="V69" s="91"/>
      <c r="W69" s="91"/>
      <c r="X69" s="91"/>
      <c r="Y69" s="91"/>
      <c r="Z69" s="91"/>
    </row>
    <row r="70" spans="1:26" ht="15.75" customHeight="1" x14ac:dyDescent="0.45">
      <c r="A70" s="95">
        <v>44271</v>
      </c>
      <c r="B70" s="91">
        <v>394.61752300000001</v>
      </c>
      <c r="C70" s="91">
        <v>73722500</v>
      </c>
      <c r="D70" s="94">
        <f t="shared" si="2"/>
        <v>-1.261358989683381E-3</v>
      </c>
      <c r="E70" s="92">
        <f t="shared" si="3"/>
        <v>124.1430621522766</v>
      </c>
      <c r="F70" s="91"/>
      <c r="G70" s="91"/>
      <c r="H70" s="91"/>
      <c r="I70" s="91"/>
      <c r="J70" s="91"/>
      <c r="K70" s="91"/>
      <c r="L70" s="91"/>
      <c r="M70" s="91"/>
      <c r="N70" s="91"/>
      <c r="O70" s="91"/>
      <c r="P70" s="91"/>
      <c r="Q70" s="91"/>
      <c r="R70" s="91"/>
      <c r="S70" s="91"/>
      <c r="T70" s="91"/>
      <c r="U70" s="91"/>
      <c r="V70" s="91"/>
      <c r="W70" s="91"/>
      <c r="X70" s="91"/>
      <c r="Y70" s="91"/>
      <c r="Z70" s="91"/>
    </row>
    <row r="71" spans="1:26" ht="15.75" customHeight="1" x14ac:dyDescent="0.45">
      <c r="A71" s="95">
        <v>44270</v>
      </c>
      <c r="B71" s="91">
        <v>395.115906</v>
      </c>
      <c r="C71" s="91">
        <v>73427200</v>
      </c>
      <c r="D71" s="94">
        <f t="shared" si="2"/>
        <v>5.9636040674428958E-3</v>
      </c>
      <c r="E71" s="92">
        <f t="shared" si="3"/>
        <v>124.29984888408282</v>
      </c>
      <c r="F71" s="91"/>
      <c r="G71" s="91"/>
      <c r="H71" s="91"/>
      <c r="I71" s="91"/>
      <c r="J71" s="91"/>
      <c r="K71" s="91"/>
      <c r="L71" s="91"/>
      <c r="M71" s="91"/>
      <c r="N71" s="91"/>
      <c r="O71" s="91"/>
      <c r="P71" s="91"/>
      <c r="Q71" s="91"/>
      <c r="R71" s="91"/>
      <c r="S71" s="91"/>
      <c r="T71" s="91"/>
      <c r="U71" s="91"/>
      <c r="V71" s="91"/>
      <c r="W71" s="91"/>
      <c r="X71" s="91"/>
      <c r="Y71" s="91"/>
      <c r="Z71" s="91"/>
    </row>
    <row r="72" spans="1:26" ht="15.75" customHeight="1" x14ac:dyDescent="0.45">
      <c r="A72" s="95">
        <v>44267</v>
      </c>
      <c r="B72" s="91">
        <v>392.77355999999997</v>
      </c>
      <c r="C72" s="91">
        <v>64653600</v>
      </c>
      <c r="D72" s="94">
        <f t="shared" si="2"/>
        <v>1.3467592855795907E-3</v>
      </c>
      <c r="E72" s="92">
        <f t="shared" si="3"/>
        <v>123.56296826395855</v>
      </c>
      <c r="F72" s="91"/>
      <c r="G72" s="91"/>
      <c r="H72" s="91"/>
      <c r="I72" s="91"/>
      <c r="J72" s="91"/>
      <c r="K72" s="91"/>
      <c r="L72" s="91"/>
      <c r="M72" s="91"/>
      <c r="N72" s="91"/>
      <c r="O72" s="91"/>
      <c r="P72" s="91"/>
      <c r="Q72" s="91"/>
      <c r="R72" s="91"/>
      <c r="S72" s="91"/>
      <c r="T72" s="91"/>
      <c r="U72" s="91"/>
      <c r="V72" s="91"/>
      <c r="W72" s="91"/>
      <c r="X72" s="91"/>
      <c r="Y72" s="91"/>
      <c r="Z72" s="91"/>
    </row>
    <row r="73" spans="1:26" ht="15.75" customHeight="1" x14ac:dyDescent="0.45">
      <c r="A73" s="95">
        <v>44266</v>
      </c>
      <c r="B73" s="91">
        <v>392.24529999999999</v>
      </c>
      <c r="C73" s="91">
        <v>86245000</v>
      </c>
      <c r="D73" s="94">
        <f t="shared" si="2"/>
        <v>1.0139118953494508E-2</v>
      </c>
      <c r="E73" s="92">
        <f t="shared" si="3"/>
        <v>123.39678250131426</v>
      </c>
      <c r="F73" s="91"/>
      <c r="G73" s="91"/>
      <c r="H73" s="91"/>
      <c r="I73" s="91"/>
      <c r="J73" s="91"/>
      <c r="K73" s="91"/>
      <c r="L73" s="91"/>
      <c r="M73" s="91"/>
      <c r="N73" s="91"/>
      <c r="O73" s="91"/>
      <c r="P73" s="91"/>
      <c r="Q73" s="91"/>
      <c r="R73" s="91"/>
      <c r="S73" s="91"/>
      <c r="T73" s="91"/>
      <c r="U73" s="91"/>
      <c r="V73" s="91"/>
      <c r="W73" s="91"/>
      <c r="X73" s="91"/>
      <c r="Y73" s="91"/>
      <c r="Z73" s="91"/>
    </row>
    <row r="74" spans="1:26" ht="15.75" customHeight="1" x14ac:dyDescent="0.45">
      <c r="A74" s="95">
        <v>44265</v>
      </c>
      <c r="B74" s="91">
        <v>388.30819700000001</v>
      </c>
      <c r="C74" s="91">
        <v>109899400</v>
      </c>
      <c r="D74" s="94">
        <f t="shared" si="2"/>
        <v>6.2246494818647413E-3</v>
      </c>
      <c r="E74" s="92">
        <f t="shared" si="3"/>
        <v>122.15820592034244</v>
      </c>
      <c r="F74" s="91"/>
      <c r="G74" s="91"/>
      <c r="H74" s="91"/>
      <c r="I74" s="91"/>
      <c r="J74" s="91"/>
      <c r="K74" s="91"/>
      <c r="L74" s="91"/>
      <c r="M74" s="91"/>
      <c r="N74" s="91"/>
      <c r="O74" s="91"/>
      <c r="P74" s="91"/>
      <c r="Q74" s="91"/>
      <c r="R74" s="91"/>
      <c r="S74" s="91"/>
      <c r="T74" s="91"/>
      <c r="U74" s="91"/>
      <c r="V74" s="91"/>
      <c r="W74" s="91"/>
      <c r="X74" s="91"/>
      <c r="Y74" s="91"/>
      <c r="Z74" s="91"/>
    </row>
    <row r="75" spans="1:26" ht="15.75" customHeight="1" x14ac:dyDescent="0.45">
      <c r="A75" s="95">
        <v>44264</v>
      </c>
      <c r="B75" s="91">
        <v>385.90606700000001</v>
      </c>
      <c r="C75" s="91">
        <v>113633600</v>
      </c>
      <c r="D75" s="94">
        <f t="shared" si="2"/>
        <v>1.4277514886003484E-2</v>
      </c>
      <c r="E75" s="92">
        <f t="shared" si="3"/>
        <v>121.40251780081651</v>
      </c>
      <c r="F75" s="91"/>
      <c r="G75" s="91"/>
      <c r="H75" s="91"/>
      <c r="I75" s="91"/>
      <c r="J75" s="91"/>
      <c r="K75" s="91"/>
      <c r="L75" s="91"/>
      <c r="M75" s="91"/>
      <c r="N75" s="91"/>
      <c r="O75" s="91"/>
      <c r="P75" s="91"/>
      <c r="Q75" s="91"/>
      <c r="R75" s="91"/>
      <c r="S75" s="91"/>
      <c r="T75" s="91"/>
      <c r="U75" s="91"/>
      <c r="V75" s="91"/>
      <c r="W75" s="91"/>
      <c r="X75" s="91"/>
      <c r="Y75" s="91"/>
      <c r="Z75" s="91"/>
    </row>
    <row r="76" spans="1:26" ht="15.75" customHeight="1" x14ac:dyDescent="0.45">
      <c r="A76" s="95">
        <v>44263</v>
      </c>
      <c r="B76" s="91">
        <v>380.47384599999998</v>
      </c>
      <c r="C76" s="91">
        <v>123149200</v>
      </c>
      <c r="D76" s="94">
        <f t="shared" si="2"/>
        <v>-4.9787928883130439E-3</v>
      </c>
      <c r="E76" s="92">
        <f t="shared" si="3"/>
        <v>119.69359077674237</v>
      </c>
      <c r="F76" s="91"/>
      <c r="G76" s="91"/>
      <c r="H76" s="91"/>
      <c r="I76" s="91"/>
      <c r="J76" s="91"/>
      <c r="K76" s="91"/>
      <c r="L76" s="91"/>
      <c r="M76" s="91"/>
      <c r="N76" s="91"/>
      <c r="O76" s="91"/>
      <c r="P76" s="91"/>
      <c r="Q76" s="91"/>
      <c r="R76" s="91"/>
      <c r="S76" s="91"/>
      <c r="T76" s="91"/>
      <c r="U76" s="91"/>
      <c r="V76" s="91"/>
      <c r="W76" s="91"/>
      <c r="X76" s="91"/>
      <c r="Y76" s="91"/>
      <c r="Z76" s="91"/>
    </row>
    <row r="77" spans="1:26" ht="15.75" customHeight="1" x14ac:dyDescent="0.45">
      <c r="A77" s="95">
        <v>44260</v>
      </c>
      <c r="B77" s="91">
        <v>382.37762500000002</v>
      </c>
      <c r="C77" s="91">
        <v>152039600</v>
      </c>
      <c r="D77" s="94">
        <f t="shared" si="2"/>
        <v>1.8396610895225596E-2</v>
      </c>
      <c r="E77" s="92">
        <f t="shared" si="3"/>
        <v>120.2925022313693</v>
      </c>
      <c r="F77" s="91"/>
      <c r="G77" s="91"/>
      <c r="H77" s="91"/>
      <c r="I77" s="91"/>
      <c r="J77" s="91"/>
      <c r="K77" s="91"/>
      <c r="L77" s="91"/>
      <c r="M77" s="91"/>
      <c r="N77" s="91"/>
      <c r="O77" s="91"/>
      <c r="P77" s="91"/>
      <c r="Q77" s="91"/>
      <c r="R77" s="91"/>
      <c r="S77" s="91"/>
      <c r="T77" s="91"/>
      <c r="U77" s="91"/>
      <c r="V77" s="91"/>
      <c r="W77" s="91"/>
      <c r="X77" s="91"/>
      <c r="Y77" s="91"/>
      <c r="Z77" s="91"/>
    </row>
    <row r="78" spans="1:26" ht="15.75" customHeight="1" x14ac:dyDescent="0.45">
      <c r="A78" s="95">
        <v>44259</v>
      </c>
      <c r="B78" s="91">
        <v>375.47024499999998</v>
      </c>
      <c r="C78" s="91">
        <v>183433000</v>
      </c>
      <c r="D78" s="94">
        <f t="shared" si="2"/>
        <v>-1.2374806449248488E-2</v>
      </c>
      <c r="E78" s="92">
        <f t="shared" si="3"/>
        <v>118.11950368297641</v>
      </c>
      <c r="F78" s="91"/>
      <c r="G78" s="91"/>
      <c r="H78" s="91"/>
      <c r="I78" s="91"/>
      <c r="J78" s="91"/>
      <c r="K78" s="91"/>
      <c r="L78" s="91"/>
      <c r="M78" s="91"/>
      <c r="N78" s="91"/>
      <c r="O78" s="91"/>
      <c r="P78" s="91"/>
      <c r="Q78" s="91"/>
      <c r="R78" s="91"/>
      <c r="S78" s="91"/>
      <c r="T78" s="91"/>
      <c r="U78" s="91"/>
      <c r="V78" s="91"/>
      <c r="W78" s="91"/>
      <c r="X78" s="91"/>
      <c r="Y78" s="91"/>
      <c r="Z78" s="91"/>
    </row>
    <row r="79" spans="1:26" ht="15.75" customHeight="1" x14ac:dyDescent="0.45">
      <c r="A79" s="95">
        <v>44258</v>
      </c>
      <c r="B79" s="91">
        <v>380.17483499999997</v>
      </c>
      <c r="C79" s="91">
        <v>119940200</v>
      </c>
      <c r="D79" s="94">
        <f t="shared" si="2"/>
        <v>-1.3245760685351438E-2</v>
      </c>
      <c r="E79" s="92">
        <f t="shared" si="3"/>
        <v>119.59952465196662</v>
      </c>
      <c r="F79" s="91"/>
      <c r="G79" s="91"/>
      <c r="H79" s="91"/>
      <c r="I79" s="91"/>
      <c r="J79" s="91"/>
      <c r="K79" s="91"/>
      <c r="L79" s="91"/>
      <c r="M79" s="91"/>
      <c r="N79" s="91"/>
      <c r="O79" s="91"/>
      <c r="P79" s="91"/>
      <c r="Q79" s="91"/>
      <c r="R79" s="91"/>
      <c r="S79" s="91"/>
      <c r="T79" s="91"/>
      <c r="U79" s="91"/>
      <c r="V79" s="91"/>
      <c r="W79" s="91"/>
      <c r="X79" s="91"/>
      <c r="Y79" s="91"/>
      <c r="Z79" s="91"/>
    </row>
    <row r="80" spans="1:26" ht="15.75" customHeight="1" x14ac:dyDescent="0.45">
      <c r="A80" s="95">
        <v>44257</v>
      </c>
      <c r="B80" s="91">
        <v>385.27813700000002</v>
      </c>
      <c r="C80" s="91">
        <v>79595300</v>
      </c>
      <c r="D80" s="94">
        <f t="shared" si="2"/>
        <v>-7.803234707404294E-3</v>
      </c>
      <c r="E80" s="92">
        <f t="shared" si="3"/>
        <v>121.2049767681106</v>
      </c>
      <c r="F80" s="91"/>
      <c r="G80" s="91"/>
      <c r="H80" s="91"/>
      <c r="I80" s="91"/>
      <c r="J80" s="91"/>
      <c r="K80" s="91"/>
      <c r="L80" s="91"/>
      <c r="M80" s="91"/>
      <c r="N80" s="91"/>
      <c r="O80" s="91"/>
      <c r="P80" s="91"/>
      <c r="Q80" s="91"/>
      <c r="R80" s="91"/>
      <c r="S80" s="91"/>
      <c r="T80" s="91"/>
      <c r="U80" s="91"/>
      <c r="V80" s="91"/>
      <c r="W80" s="91"/>
      <c r="X80" s="91"/>
      <c r="Y80" s="91"/>
      <c r="Z80" s="91"/>
    </row>
    <row r="81" spans="1:26" ht="15.75" customHeight="1" x14ac:dyDescent="0.45">
      <c r="A81" s="95">
        <v>44256</v>
      </c>
      <c r="B81" s="91">
        <v>388.30819700000001</v>
      </c>
      <c r="C81" s="91">
        <v>105348800</v>
      </c>
      <c r="D81" s="94">
        <f t="shared" si="2"/>
        <v>2.42402209003445E-2</v>
      </c>
      <c r="E81" s="92">
        <f t="shared" si="3"/>
        <v>122.15820592034245</v>
      </c>
      <c r="F81" s="91"/>
      <c r="G81" s="91"/>
      <c r="H81" s="91"/>
      <c r="I81" s="91"/>
      <c r="J81" s="91"/>
      <c r="K81" s="91"/>
      <c r="L81" s="91"/>
      <c r="M81" s="91"/>
      <c r="N81" s="91"/>
      <c r="O81" s="91"/>
      <c r="P81" s="91"/>
      <c r="Q81" s="91"/>
      <c r="R81" s="91"/>
      <c r="S81" s="91"/>
      <c r="T81" s="91"/>
      <c r="U81" s="91"/>
      <c r="V81" s="91"/>
      <c r="W81" s="91"/>
      <c r="X81" s="91"/>
      <c r="Y81" s="91"/>
      <c r="Z81" s="91"/>
    </row>
    <row r="82" spans="1:26" ht="15.75" customHeight="1" x14ac:dyDescent="0.45">
      <c r="A82" s="95">
        <v>44253</v>
      </c>
      <c r="B82" s="91">
        <v>379.11828600000001</v>
      </c>
      <c r="C82" s="91">
        <v>152701600</v>
      </c>
      <c r="D82" s="94">
        <f t="shared" si="2"/>
        <v>-5.1525991340316546E-3</v>
      </c>
      <c r="E82" s="92">
        <f t="shared" si="3"/>
        <v>119.26714400354336</v>
      </c>
      <c r="F82" s="91"/>
      <c r="G82" s="91"/>
      <c r="H82" s="91"/>
      <c r="I82" s="91"/>
      <c r="J82" s="91"/>
      <c r="K82" s="91"/>
      <c r="L82" s="91"/>
      <c r="M82" s="91"/>
      <c r="N82" s="91"/>
      <c r="O82" s="91"/>
      <c r="P82" s="91"/>
      <c r="Q82" s="91"/>
      <c r="R82" s="91"/>
      <c r="S82" s="91"/>
      <c r="T82" s="91"/>
      <c r="U82" s="91"/>
      <c r="V82" s="91"/>
      <c r="W82" s="91"/>
      <c r="X82" s="91"/>
      <c r="Y82" s="91"/>
      <c r="Z82" s="91"/>
    </row>
    <row r="83" spans="1:26" ht="15.75" customHeight="1" x14ac:dyDescent="0.45">
      <c r="A83" s="95">
        <v>44252</v>
      </c>
      <c r="B83" s="91">
        <v>381.08184799999998</v>
      </c>
      <c r="C83" s="91">
        <v>146670500</v>
      </c>
      <c r="D83" s="94">
        <f t="shared" si="2"/>
        <v>-2.4095764884001558E-2</v>
      </c>
      <c r="E83" s="92">
        <f t="shared" si="3"/>
        <v>119.88486264298109</v>
      </c>
      <c r="F83" s="91"/>
      <c r="G83" s="91"/>
      <c r="H83" s="91"/>
      <c r="I83" s="91"/>
      <c r="J83" s="91"/>
      <c r="K83" s="91"/>
      <c r="L83" s="91"/>
      <c r="M83" s="91"/>
      <c r="N83" s="91"/>
      <c r="O83" s="91"/>
      <c r="P83" s="91"/>
      <c r="Q83" s="91"/>
      <c r="R83" s="91"/>
      <c r="S83" s="91"/>
      <c r="T83" s="91"/>
      <c r="U83" s="91"/>
      <c r="V83" s="91"/>
      <c r="W83" s="91"/>
      <c r="X83" s="91"/>
      <c r="Y83" s="91"/>
      <c r="Z83" s="91"/>
    </row>
    <row r="84" spans="1:26" ht="15.75" customHeight="1" x14ac:dyDescent="0.45">
      <c r="A84" s="95">
        <v>44251</v>
      </c>
      <c r="B84" s="91">
        <v>390.49102800000003</v>
      </c>
      <c r="C84" s="91">
        <v>72433900</v>
      </c>
      <c r="D84" s="94">
        <f t="shared" si="2"/>
        <v>1.1019309915698106E-2</v>
      </c>
      <c r="E84" s="92">
        <f t="shared" si="3"/>
        <v>122.84490458096154</v>
      </c>
      <c r="F84" s="91"/>
      <c r="G84" s="91"/>
      <c r="H84" s="91"/>
      <c r="I84" s="91"/>
      <c r="J84" s="91"/>
      <c r="K84" s="91"/>
      <c r="L84" s="91"/>
      <c r="M84" s="91"/>
      <c r="N84" s="91"/>
      <c r="O84" s="91"/>
      <c r="P84" s="91"/>
      <c r="Q84" s="91"/>
      <c r="R84" s="91"/>
      <c r="S84" s="91"/>
      <c r="T84" s="91"/>
      <c r="U84" s="91"/>
      <c r="V84" s="91"/>
      <c r="W84" s="91"/>
      <c r="X84" s="91"/>
      <c r="Y84" s="91"/>
      <c r="Z84" s="91"/>
    </row>
    <row r="85" spans="1:26" ht="15.75" customHeight="1" x14ac:dyDescent="0.45">
      <c r="A85" s="95">
        <v>44250</v>
      </c>
      <c r="B85" s="91">
        <v>386.23498499999999</v>
      </c>
      <c r="C85" s="91">
        <v>107284100</v>
      </c>
      <c r="D85" s="94">
        <f t="shared" si="2"/>
        <v>1.2144003894998256E-3</v>
      </c>
      <c r="E85" s="92">
        <f t="shared" si="3"/>
        <v>121.50599239415588</v>
      </c>
      <c r="F85" s="91"/>
      <c r="G85" s="91"/>
      <c r="H85" s="91"/>
      <c r="I85" s="91"/>
      <c r="J85" s="91"/>
      <c r="K85" s="91"/>
      <c r="L85" s="91"/>
      <c r="M85" s="91"/>
      <c r="N85" s="91"/>
      <c r="O85" s="91"/>
      <c r="P85" s="91"/>
      <c r="Q85" s="91"/>
      <c r="R85" s="91"/>
      <c r="S85" s="91"/>
      <c r="T85" s="91"/>
      <c r="U85" s="91"/>
      <c r="V85" s="91"/>
      <c r="W85" s="91"/>
      <c r="X85" s="91"/>
      <c r="Y85" s="91"/>
      <c r="Z85" s="91"/>
    </row>
    <row r="86" spans="1:26" ht="15.75" customHeight="1" x14ac:dyDescent="0.45">
      <c r="A86" s="95">
        <v>44249</v>
      </c>
      <c r="B86" s="91">
        <v>385.76650999999998</v>
      </c>
      <c r="C86" s="91">
        <v>67414200</v>
      </c>
      <c r="D86" s="94">
        <f t="shared" si="2"/>
        <v>-7.6917102452923602E-3</v>
      </c>
      <c r="E86" s="92">
        <f t="shared" si="3"/>
        <v>121.3586144455041</v>
      </c>
      <c r="F86" s="91"/>
      <c r="G86" s="91"/>
      <c r="H86" s="91"/>
      <c r="I86" s="91"/>
      <c r="J86" s="91"/>
      <c r="K86" s="91"/>
      <c r="L86" s="91"/>
      <c r="M86" s="91"/>
      <c r="N86" s="91"/>
      <c r="O86" s="91"/>
      <c r="P86" s="91"/>
      <c r="Q86" s="91"/>
      <c r="R86" s="91"/>
      <c r="S86" s="91"/>
      <c r="T86" s="91"/>
      <c r="U86" s="91"/>
      <c r="V86" s="91"/>
      <c r="W86" s="91"/>
      <c r="X86" s="91"/>
      <c r="Y86" s="91"/>
      <c r="Z86" s="91"/>
    </row>
    <row r="87" spans="1:26" ht="15.75" customHeight="1" x14ac:dyDescent="0.45">
      <c r="A87" s="95">
        <v>44246</v>
      </c>
      <c r="B87" s="91">
        <v>388.75671399999999</v>
      </c>
      <c r="C87" s="91">
        <v>83241000</v>
      </c>
      <c r="D87" s="94">
        <f t="shared" si="2"/>
        <v>-1.7660411674229604E-3</v>
      </c>
      <c r="E87" s="92">
        <f t="shared" si="3"/>
        <v>122.29930526480152</v>
      </c>
      <c r="F87" s="91"/>
      <c r="G87" s="91"/>
      <c r="H87" s="91"/>
      <c r="I87" s="91"/>
      <c r="J87" s="91"/>
      <c r="K87" s="91"/>
      <c r="L87" s="91"/>
      <c r="M87" s="91"/>
      <c r="N87" s="91"/>
      <c r="O87" s="91"/>
      <c r="P87" s="91"/>
      <c r="Q87" s="91"/>
      <c r="R87" s="91"/>
      <c r="S87" s="91"/>
      <c r="T87" s="91"/>
      <c r="U87" s="91"/>
      <c r="V87" s="91"/>
      <c r="W87" s="91"/>
      <c r="X87" s="91"/>
      <c r="Y87" s="91"/>
      <c r="Z87" s="91"/>
    </row>
    <row r="88" spans="1:26" ht="15.75" customHeight="1" x14ac:dyDescent="0.45">
      <c r="A88" s="95">
        <v>44245</v>
      </c>
      <c r="B88" s="91">
        <v>389.44448899999998</v>
      </c>
      <c r="C88" s="91">
        <v>59712800</v>
      </c>
      <c r="D88" s="94">
        <f t="shared" si="2"/>
        <v>-4.2559742527454869E-3</v>
      </c>
      <c r="E88" s="92">
        <f t="shared" si="3"/>
        <v>122.515672986951</v>
      </c>
      <c r="F88" s="91"/>
      <c r="G88" s="91"/>
      <c r="H88" s="91"/>
      <c r="I88" s="91"/>
      <c r="J88" s="91"/>
      <c r="K88" s="91"/>
      <c r="L88" s="91"/>
      <c r="M88" s="91"/>
      <c r="N88" s="91"/>
      <c r="O88" s="91"/>
      <c r="P88" s="91"/>
      <c r="Q88" s="91"/>
      <c r="R88" s="91"/>
      <c r="S88" s="91"/>
      <c r="T88" s="91"/>
      <c r="U88" s="91"/>
      <c r="V88" s="91"/>
      <c r="W88" s="91"/>
      <c r="X88" s="91"/>
      <c r="Y88" s="91"/>
      <c r="Z88" s="91"/>
    </row>
    <row r="89" spans="1:26" ht="15.75" customHeight="1" x14ac:dyDescent="0.45">
      <c r="A89" s="95">
        <v>44244</v>
      </c>
      <c r="B89" s="91">
        <v>391.109039</v>
      </c>
      <c r="C89" s="91">
        <v>52290600</v>
      </c>
      <c r="D89" s="94">
        <f t="shared" si="2"/>
        <v>2.2945413658570502E-4</v>
      </c>
      <c r="E89" s="92">
        <f t="shared" si="3"/>
        <v>123.03932518702214</v>
      </c>
      <c r="F89" s="91"/>
      <c r="G89" s="91"/>
      <c r="H89" s="91"/>
      <c r="I89" s="91"/>
      <c r="J89" s="91"/>
      <c r="K89" s="91"/>
      <c r="L89" s="91"/>
      <c r="M89" s="91"/>
      <c r="N89" s="91"/>
      <c r="O89" s="91"/>
      <c r="P89" s="91"/>
      <c r="Q89" s="91"/>
      <c r="R89" s="91"/>
      <c r="S89" s="91"/>
      <c r="T89" s="91"/>
      <c r="U89" s="91"/>
      <c r="V89" s="91"/>
      <c r="W89" s="91"/>
      <c r="X89" s="91"/>
      <c r="Y89" s="91"/>
      <c r="Z89" s="91"/>
    </row>
    <row r="90" spans="1:26" ht="15.75" customHeight="1" x14ac:dyDescent="0.45">
      <c r="A90" s="95">
        <v>44243</v>
      </c>
      <c r="B90" s="91">
        <v>391.019318</v>
      </c>
      <c r="C90" s="91">
        <v>50972400</v>
      </c>
      <c r="D90" s="94">
        <f t="shared" si="2"/>
        <v>-8.6595090382857176E-4</v>
      </c>
      <c r="E90" s="92">
        <f t="shared" si="3"/>
        <v>123.01109978133135</v>
      </c>
      <c r="F90" s="91"/>
      <c r="G90" s="91"/>
      <c r="H90" s="91"/>
      <c r="I90" s="91"/>
      <c r="J90" s="91"/>
      <c r="K90" s="91"/>
      <c r="L90" s="91"/>
      <c r="M90" s="91"/>
      <c r="N90" s="91"/>
      <c r="O90" s="91"/>
      <c r="P90" s="91"/>
      <c r="Q90" s="91"/>
      <c r="R90" s="91"/>
      <c r="S90" s="91"/>
      <c r="T90" s="91"/>
      <c r="U90" s="91"/>
      <c r="V90" s="91"/>
      <c r="W90" s="91"/>
      <c r="X90" s="91"/>
      <c r="Y90" s="91"/>
      <c r="Z90" s="91"/>
    </row>
    <row r="91" spans="1:26" ht="15.75" customHeight="1" x14ac:dyDescent="0.45">
      <c r="A91" s="95">
        <v>44239</v>
      </c>
      <c r="B91" s="91">
        <v>391.35821499999997</v>
      </c>
      <c r="C91" s="91">
        <v>50593300</v>
      </c>
      <c r="D91" s="94">
        <f t="shared" si="2"/>
        <v>4.9397419990839797E-3</v>
      </c>
      <c r="E91" s="92">
        <f t="shared" si="3"/>
        <v>123.11771367676705</v>
      </c>
      <c r="F91" s="91"/>
      <c r="G91" s="91"/>
      <c r="H91" s="91"/>
      <c r="I91" s="91"/>
      <c r="J91" s="91"/>
      <c r="K91" s="91"/>
      <c r="L91" s="91"/>
      <c r="M91" s="91"/>
      <c r="N91" s="91"/>
      <c r="O91" s="91"/>
      <c r="P91" s="91"/>
      <c r="Q91" s="91"/>
      <c r="R91" s="91"/>
      <c r="S91" s="91"/>
      <c r="T91" s="91"/>
      <c r="U91" s="91"/>
      <c r="V91" s="91"/>
      <c r="W91" s="91"/>
      <c r="X91" s="91"/>
      <c r="Y91" s="91"/>
      <c r="Z91" s="91"/>
    </row>
    <row r="92" spans="1:26" ht="15.75" customHeight="1" x14ac:dyDescent="0.45">
      <c r="A92" s="95">
        <v>44238</v>
      </c>
      <c r="B92" s="91">
        <v>389.43450899999999</v>
      </c>
      <c r="C92" s="91">
        <v>42913300</v>
      </c>
      <c r="D92" s="94">
        <f t="shared" si="2"/>
        <v>1.6150962518894918E-3</v>
      </c>
      <c r="E92" s="92">
        <f t="shared" si="3"/>
        <v>122.51253337026378</v>
      </c>
      <c r="F92" s="91"/>
      <c r="G92" s="91"/>
      <c r="H92" s="91"/>
      <c r="I92" s="91"/>
      <c r="J92" s="91"/>
      <c r="K92" s="91"/>
      <c r="L92" s="91"/>
      <c r="M92" s="91"/>
      <c r="N92" s="91"/>
      <c r="O92" s="91"/>
      <c r="P92" s="91"/>
      <c r="Q92" s="91"/>
      <c r="R92" s="91"/>
      <c r="S92" s="91"/>
      <c r="T92" s="91"/>
      <c r="U92" s="91"/>
      <c r="V92" s="91"/>
      <c r="W92" s="91"/>
      <c r="X92" s="91"/>
      <c r="Y92" s="91"/>
      <c r="Z92" s="91"/>
    </row>
    <row r="93" spans="1:26" ht="15.75" customHeight="1" x14ac:dyDescent="0.45">
      <c r="A93" s="95">
        <v>44237</v>
      </c>
      <c r="B93" s="91">
        <v>388.80654900000002</v>
      </c>
      <c r="C93" s="91">
        <v>59154400</v>
      </c>
      <c r="D93" s="94">
        <f t="shared" si="2"/>
        <v>-4.3566696746411004E-4</v>
      </c>
      <c r="E93" s="92">
        <f t="shared" si="3"/>
        <v>122.31498289983233</v>
      </c>
      <c r="F93" s="91"/>
      <c r="G93" s="91"/>
      <c r="H93" s="91"/>
      <c r="I93" s="91"/>
      <c r="J93" s="91"/>
      <c r="K93" s="91"/>
      <c r="L93" s="91"/>
      <c r="M93" s="91"/>
      <c r="N93" s="91"/>
      <c r="O93" s="91"/>
      <c r="P93" s="91"/>
      <c r="Q93" s="91"/>
      <c r="R93" s="91"/>
      <c r="S93" s="91"/>
      <c r="T93" s="91"/>
      <c r="U93" s="91"/>
      <c r="V93" s="91"/>
      <c r="W93" s="91"/>
      <c r="X93" s="91"/>
      <c r="Y93" s="91"/>
      <c r="Z93" s="91"/>
    </row>
    <row r="94" spans="1:26" ht="15.75" customHeight="1" x14ac:dyDescent="0.45">
      <c r="A94" s="95">
        <v>44236</v>
      </c>
      <c r="B94" s="91">
        <v>388.97601300000002</v>
      </c>
      <c r="C94" s="91">
        <v>35551100</v>
      </c>
      <c r="D94" s="94">
        <f t="shared" si="2"/>
        <v>-6.6580571671248645E-4</v>
      </c>
      <c r="E94" s="92">
        <f t="shared" si="3"/>
        <v>122.36829472370836</v>
      </c>
      <c r="F94" s="91"/>
      <c r="G94" s="91"/>
      <c r="H94" s="91"/>
      <c r="I94" s="91"/>
      <c r="J94" s="91"/>
      <c r="K94" s="91"/>
      <c r="L94" s="91"/>
      <c r="M94" s="91"/>
      <c r="N94" s="91"/>
      <c r="O94" s="91"/>
      <c r="P94" s="91"/>
      <c r="Q94" s="91"/>
      <c r="R94" s="91"/>
      <c r="S94" s="91"/>
      <c r="T94" s="91"/>
      <c r="U94" s="91"/>
      <c r="V94" s="91"/>
      <c r="W94" s="91"/>
      <c r="X94" s="91"/>
      <c r="Y94" s="91"/>
      <c r="Z94" s="91"/>
    </row>
    <row r="95" spans="1:26" ht="15.75" customHeight="1" x14ac:dyDescent="0.45">
      <c r="A95" s="95">
        <v>44235</v>
      </c>
      <c r="B95" s="91">
        <v>389.23516799999999</v>
      </c>
      <c r="C95" s="91">
        <v>38365200</v>
      </c>
      <c r="D95" s="94">
        <f t="shared" si="2"/>
        <v>7.2219022609221195E-3</v>
      </c>
      <c r="E95" s="92">
        <f t="shared" si="3"/>
        <v>122.44982251554964</v>
      </c>
      <c r="F95" s="91"/>
      <c r="G95" s="91"/>
      <c r="H95" s="91"/>
      <c r="I95" s="91"/>
      <c r="J95" s="91"/>
      <c r="K95" s="91"/>
      <c r="L95" s="91"/>
      <c r="M95" s="91"/>
      <c r="N95" s="91"/>
      <c r="O95" s="91"/>
      <c r="P95" s="91"/>
      <c r="Q95" s="91"/>
      <c r="R95" s="91"/>
      <c r="S95" s="91"/>
      <c r="T95" s="91"/>
      <c r="U95" s="91"/>
      <c r="V95" s="91"/>
      <c r="W95" s="91"/>
      <c r="X95" s="91"/>
      <c r="Y95" s="91"/>
      <c r="Z95" s="91"/>
    </row>
    <row r="96" spans="1:26" ht="15.75" customHeight="1" x14ac:dyDescent="0.45">
      <c r="A96" s="95">
        <v>44232</v>
      </c>
      <c r="B96" s="91">
        <v>386.44430499999999</v>
      </c>
      <c r="C96" s="91">
        <v>48669800</v>
      </c>
      <c r="D96" s="94">
        <f t="shared" si="2"/>
        <v>3.9359050023892728E-3</v>
      </c>
      <c r="E96" s="92">
        <f t="shared" si="3"/>
        <v>121.57184255096635</v>
      </c>
      <c r="F96" s="91"/>
      <c r="G96" s="91"/>
      <c r="H96" s="91"/>
      <c r="I96" s="91"/>
      <c r="J96" s="91"/>
      <c r="K96" s="91"/>
      <c r="L96" s="91"/>
      <c r="M96" s="91"/>
      <c r="N96" s="91"/>
      <c r="O96" s="91"/>
      <c r="P96" s="91"/>
      <c r="Q96" s="91"/>
      <c r="R96" s="91"/>
      <c r="S96" s="91"/>
      <c r="T96" s="91"/>
      <c r="U96" s="91"/>
      <c r="V96" s="91"/>
      <c r="W96" s="91"/>
      <c r="X96" s="91"/>
      <c r="Y96" s="91"/>
      <c r="Z96" s="91"/>
    </row>
    <row r="97" spans="1:26" ht="15.75" customHeight="1" x14ac:dyDescent="0.45">
      <c r="A97" s="95">
        <v>44231</v>
      </c>
      <c r="B97" s="91">
        <v>384.92926</v>
      </c>
      <c r="C97" s="91">
        <v>47142600</v>
      </c>
      <c r="D97" s="94">
        <f t="shared" si="2"/>
        <v>1.1365730645660044E-2</v>
      </c>
      <c r="E97" s="92">
        <f t="shared" si="3"/>
        <v>121.09522325598766</v>
      </c>
      <c r="F97" s="91"/>
      <c r="G97" s="91"/>
      <c r="H97" s="91"/>
      <c r="I97" s="91"/>
      <c r="J97" s="91"/>
      <c r="K97" s="91"/>
      <c r="L97" s="91"/>
      <c r="M97" s="91"/>
      <c r="N97" s="91"/>
      <c r="O97" s="91"/>
      <c r="P97" s="91"/>
      <c r="Q97" s="91"/>
      <c r="R97" s="91"/>
      <c r="S97" s="91"/>
      <c r="T97" s="91"/>
      <c r="U97" s="91"/>
      <c r="V97" s="91"/>
      <c r="W97" s="91"/>
      <c r="X97" s="91"/>
      <c r="Y97" s="91"/>
      <c r="Z97" s="91"/>
    </row>
    <row r="98" spans="1:26" ht="15.75" customHeight="1" x14ac:dyDescent="0.45">
      <c r="A98" s="95">
        <v>44230</v>
      </c>
      <c r="B98" s="91">
        <v>380.60342400000002</v>
      </c>
      <c r="C98" s="91">
        <v>52427100</v>
      </c>
      <c r="D98" s="94">
        <f t="shared" si="2"/>
        <v>7.862412051473644E-4</v>
      </c>
      <c r="E98" s="92">
        <f t="shared" si="3"/>
        <v>119.73435482995846</v>
      </c>
      <c r="F98" s="91"/>
      <c r="G98" s="91"/>
      <c r="H98" s="91"/>
      <c r="I98" s="91"/>
      <c r="J98" s="91"/>
      <c r="K98" s="91"/>
      <c r="L98" s="91"/>
      <c r="M98" s="91"/>
      <c r="N98" s="91"/>
      <c r="O98" s="91"/>
      <c r="P98" s="91"/>
      <c r="Q98" s="91"/>
      <c r="R98" s="91"/>
      <c r="S98" s="91"/>
      <c r="T98" s="91"/>
      <c r="U98" s="91"/>
      <c r="V98" s="91"/>
      <c r="W98" s="91"/>
      <c r="X98" s="91"/>
      <c r="Y98" s="91"/>
      <c r="Z98" s="91"/>
    </row>
    <row r="99" spans="1:26" ht="15.75" customHeight="1" x14ac:dyDescent="0.45">
      <c r="A99" s="95">
        <v>44229</v>
      </c>
      <c r="B99" s="91">
        <v>380.30441300000001</v>
      </c>
      <c r="C99" s="91">
        <v>64450700</v>
      </c>
      <c r="D99" s="94">
        <f t="shared" si="2"/>
        <v>1.4140230755851801E-2</v>
      </c>
      <c r="E99" s="92">
        <f t="shared" si="3"/>
        <v>119.64028870518273</v>
      </c>
      <c r="F99" s="91"/>
      <c r="G99" s="91"/>
      <c r="H99" s="91"/>
      <c r="I99" s="91"/>
      <c r="J99" s="91"/>
      <c r="K99" s="91"/>
      <c r="L99" s="91"/>
      <c r="M99" s="91"/>
      <c r="N99" s="91"/>
      <c r="O99" s="91"/>
      <c r="P99" s="91"/>
      <c r="Q99" s="91"/>
      <c r="R99" s="91"/>
      <c r="S99" s="91"/>
      <c r="T99" s="91"/>
      <c r="U99" s="91"/>
      <c r="V99" s="91"/>
      <c r="W99" s="91"/>
      <c r="X99" s="91"/>
      <c r="Y99" s="91"/>
      <c r="Z99" s="91"/>
    </row>
    <row r="100" spans="1:26" ht="15.75" customHeight="1" x14ac:dyDescent="0.45">
      <c r="A100" s="95">
        <v>44228</v>
      </c>
      <c r="B100" s="91">
        <v>375.001801</v>
      </c>
      <c r="C100" s="91">
        <v>75817600</v>
      </c>
      <c r="D100" s="94">
        <f t="shared" si="2"/>
        <v>1.6645505721344378E-2</v>
      </c>
      <c r="E100" s="92">
        <f t="shared" si="3"/>
        <v>117.97213548664101</v>
      </c>
      <c r="F100" s="91"/>
      <c r="G100" s="91"/>
      <c r="H100" s="91"/>
      <c r="I100" s="91"/>
      <c r="J100" s="91"/>
      <c r="K100" s="91"/>
      <c r="L100" s="91"/>
      <c r="M100" s="91"/>
      <c r="N100" s="91"/>
      <c r="O100" s="91"/>
      <c r="P100" s="91"/>
      <c r="Q100" s="91"/>
      <c r="R100" s="91"/>
      <c r="S100" s="91"/>
      <c r="T100" s="91"/>
      <c r="U100" s="91"/>
      <c r="V100" s="91"/>
      <c r="W100" s="91"/>
      <c r="X100" s="91"/>
      <c r="Y100" s="91"/>
      <c r="Z100" s="91"/>
    </row>
    <row r="101" spans="1:26" ht="15.75" customHeight="1" x14ac:dyDescent="0.45">
      <c r="A101" s="95">
        <v>44225</v>
      </c>
      <c r="B101" s="91">
        <v>368.86190800000003</v>
      </c>
      <c r="C101" s="91">
        <v>126765100</v>
      </c>
      <c r="D101" s="94">
        <f t="shared" si="2"/>
        <v>-2.0019566191425864E-2</v>
      </c>
      <c r="E101" s="92">
        <f t="shared" si="3"/>
        <v>116.0405813262665</v>
      </c>
      <c r="F101" s="91"/>
      <c r="G101" s="91"/>
      <c r="H101" s="91"/>
      <c r="I101" s="91"/>
      <c r="J101" s="91"/>
      <c r="K101" s="91"/>
      <c r="L101" s="91"/>
      <c r="M101" s="91"/>
      <c r="N101" s="91"/>
      <c r="O101" s="91"/>
      <c r="P101" s="91"/>
      <c r="Q101" s="91"/>
      <c r="R101" s="91"/>
      <c r="S101" s="91"/>
      <c r="T101" s="91"/>
      <c r="U101" s="91"/>
      <c r="V101" s="91"/>
      <c r="W101" s="91"/>
      <c r="X101" s="91"/>
      <c r="Y101" s="91"/>
      <c r="Z101" s="91"/>
    </row>
    <row r="102" spans="1:26" ht="15.75" customHeight="1" x14ac:dyDescent="0.45">
      <c r="A102" s="95">
        <v>44224</v>
      </c>
      <c r="B102" s="91">
        <v>376.39721700000001</v>
      </c>
      <c r="C102" s="91">
        <v>94198100</v>
      </c>
      <c r="D102" s="94">
        <f t="shared" si="2"/>
        <v>8.6002375737375125E-3</v>
      </c>
      <c r="E102" s="92">
        <f t="shared" si="3"/>
        <v>118.41112059277447</v>
      </c>
      <c r="F102" s="91"/>
      <c r="G102" s="91"/>
      <c r="H102" s="91"/>
      <c r="I102" s="91"/>
      <c r="J102" s="91"/>
      <c r="K102" s="91"/>
      <c r="L102" s="91"/>
      <c r="M102" s="91"/>
      <c r="N102" s="91"/>
      <c r="O102" s="91"/>
      <c r="P102" s="91"/>
      <c r="Q102" s="91"/>
      <c r="R102" s="91"/>
      <c r="S102" s="91"/>
      <c r="T102" s="91"/>
      <c r="U102" s="91"/>
      <c r="V102" s="91"/>
      <c r="W102" s="91"/>
      <c r="X102" s="91"/>
      <c r="Y102" s="91"/>
      <c r="Z102" s="91"/>
    </row>
    <row r="103" spans="1:26" ht="15.75" customHeight="1" x14ac:dyDescent="0.45">
      <c r="A103" s="95">
        <v>44223</v>
      </c>
      <c r="B103" s="91">
        <v>373.18771400000003</v>
      </c>
      <c r="C103" s="91">
        <v>123351100</v>
      </c>
      <c r="D103" s="94">
        <f t="shared" si="2"/>
        <v>-2.4440491602083947E-2</v>
      </c>
      <c r="E103" s="92">
        <f t="shared" si="3"/>
        <v>117.40144031457019</v>
      </c>
      <c r="F103" s="91"/>
      <c r="G103" s="91"/>
      <c r="H103" s="91"/>
      <c r="I103" s="91"/>
      <c r="J103" s="91"/>
      <c r="K103" s="91"/>
      <c r="L103" s="91"/>
      <c r="M103" s="91"/>
      <c r="N103" s="91"/>
      <c r="O103" s="91"/>
      <c r="P103" s="91"/>
      <c r="Q103" s="91"/>
      <c r="R103" s="91"/>
      <c r="S103" s="91"/>
      <c r="T103" s="91"/>
      <c r="U103" s="91"/>
      <c r="V103" s="91"/>
      <c r="W103" s="91"/>
      <c r="X103" s="91"/>
      <c r="Y103" s="91"/>
      <c r="Z103" s="91"/>
    </row>
    <row r="104" spans="1:26" ht="15.75" customHeight="1" x14ac:dyDescent="0.45">
      <c r="A104" s="95">
        <v>44222</v>
      </c>
      <c r="B104" s="91">
        <v>382.53710899999999</v>
      </c>
      <c r="C104" s="91">
        <v>42665300</v>
      </c>
      <c r="D104" s="94">
        <f t="shared" si="2"/>
        <v>-1.5609452206842844E-3</v>
      </c>
      <c r="E104" s="92">
        <f t="shared" si="3"/>
        <v>120.34267443855809</v>
      </c>
      <c r="F104" s="91"/>
      <c r="G104" s="91"/>
      <c r="H104" s="91"/>
      <c r="I104" s="91"/>
      <c r="J104" s="91"/>
      <c r="K104" s="91"/>
      <c r="L104" s="91"/>
      <c r="M104" s="91"/>
      <c r="N104" s="91"/>
      <c r="O104" s="91"/>
      <c r="P104" s="91"/>
      <c r="Q104" s="91"/>
      <c r="R104" s="91"/>
      <c r="S104" s="91"/>
      <c r="T104" s="91"/>
      <c r="U104" s="91"/>
      <c r="V104" s="91"/>
      <c r="W104" s="91"/>
      <c r="X104" s="91"/>
      <c r="Y104" s="91"/>
      <c r="Z104" s="91"/>
    </row>
    <row r="105" spans="1:26" ht="15.75" customHeight="1" x14ac:dyDescent="0.45">
      <c r="A105" s="95">
        <v>44221</v>
      </c>
      <c r="B105" s="91">
        <v>383.13516199999998</v>
      </c>
      <c r="C105" s="91">
        <v>70402000</v>
      </c>
      <c r="D105" s="94">
        <f t="shared" si="2"/>
        <v>3.9438611736632989E-3</v>
      </c>
      <c r="E105" s="92">
        <f t="shared" si="3"/>
        <v>120.53081644042595</v>
      </c>
      <c r="F105" s="91"/>
      <c r="G105" s="91"/>
      <c r="H105" s="91"/>
      <c r="I105" s="91"/>
      <c r="J105" s="91"/>
      <c r="K105" s="91"/>
      <c r="L105" s="91"/>
      <c r="M105" s="91"/>
      <c r="N105" s="91"/>
      <c r="O105" s="91"/>
      <c r="P105" s="91"/>
      <c r="Q105" s="91"/>
      <c r="R105" s="91"/>
      <c r="S105" s="91"/>
      <c r="T105" s="91"/>
      <c r="U105" s="91"/>
      <c r="V105" s="91"/>
      <c r="W105" s="91"/>
      <c r="X105" s="91"/>
      <c r="Y105" s="91"/>
      <c r="Z105" s="91"/>
    </row>
    <row r="106" spans="1:26" ht="15.75" customHeight="1" x14ac:dyDescent="0.45">
      <c r="A106" s="95">
        <v>44218</v>
      </c>
      <c r="B106" s="91">
        <v>381.630066</v>
      </c>
      <c r="C106" s="91">
        <v>52860500</v>
      </c>
      <c r="D106" s="94">
        <f t="shared" si="2"/>
        <v>-3.539453984625629E-3</v>
      </c>
      <c r="E106" s="92">
        <f t="shared" si="3"/>
        <v>120.05732700981814</v>
      </c>
      <c r="F106" s="91"/>
      <c r="G106" s="91"/>
      <c r="H106" s="91"/>
      <c r="I106" s="91"/>
      <c r="J106" s="91"/>
      <c r="K106" s="91"/>
      <c r="L106" s="91"/>
      <c r="M106" s="91"/>
      <c r="N106" s="91"/>
      <c r="O106" s="91"/>
      <c r="P106" s="91"/>
      <c r="Q106" s="91"/>
      <c r="R106" s="91"/>
      <c r="S106" s="91"/>
      <c r="T106" s="91"/>
      <c r="U106" s="91"/>
      <c r="V106" s="91"/>
      <c r="W106" s="91"/>
      <c r="X106" s="91"/>
      <c r="Y106" s="91"/>
      <c r="Z106" s="91"/>
    </row>
    <row r="107" spans="1:26" ht="15.75" customHeight="1" x14ac:dyDescent="0.45">
      <c r="A107" s="95">
        <v>44217</v>
      </c>
      <c r="B107" s="91">
        <v>382.98562600000002</v>
      </c>
      <c r="C107" s="91">
        <v>47840100</v>
      </c>
      <c r="D107" s="94">
        <f t="shared" si="2"/>
        <v>9.1168967081523E-4</v>
      </c>
      <c r="E107" s="92">
        <f t="shared" si="3"/>
        <v>120.48377378301717</v>
      </c>
      <c r="F107" s="91"/>
      <c r="G107" s="91"/>
      <c r="H107" s="91"/>
      <c r="I107" s="91"/>
      <c r="J107" s="91"/>
      <c r="K107" s="91"/>
      <c r="L107" s="91"/>
      <c r="M107" s="91"/>
      <c r="N107" s="91"/>
      <c r="O107" s="91"/>
      <c r="P107" s="91"/>
      <c r="Q107" s="91"/>
      <c r="R107" s="91"/>
      <c r="S107" s="91"/>
      <c r="T107" s="91"/>
      <c r="U107" s="91"/>
      <c r="V107" s="91"/>
      <c r="W107" s="91"/>
      <c r="X107" s="91"/>
      <c r="Y107" s="91"/>
      <c r="Z107" s="91"/>
    </row>
    <row r="108" spans="1:26" ht="15.75" customHeight="1" x14ac:dyDescent="0.45">
      <c r="A108" s="95">
        <v>44216</v>
      </c>
      <c r="B108" s="91">
        <v>382.63677999999999</v>
      </c>
      <c r="C108" s="91">
        <v>61836100</v>
      </c>
      <c r="D108" s="94">
        <f t="shared" si="2"/>
        <v>1.3838656421005568E-2</v>
      </c>
      <c r="E108" s="92">
        <f t="shared" si="3"/>
        <v>120.37403002321061</v>
      </c>
      <c r="F108" s="91"/>
      <c r="G108" s="91"/>
      <c r="H108" s="91"/>
      <c r="I108" s="91"/>
      <c r="J108" s="91"/>
      <c r="K108" s="91"/>
      <c r="L108" s="91"/>
      <c r="M108" s="91"/>
      <c r="N108" s="91"/>
      <c r="O108" s="91"/>
      <c r="P108" s="91"/>
      <c r="Q108" s="91"/>
      <c r="R108" s="91"/>
      <c r="S108" s="91"/>
      <c r="T108" s="91"/>
      <c r="U108" s="91"/>
      <c r="V108" s="91"/>
      <c r="W108" s="91"/>
      <c r="X108" s="91"/>
      <c r="Y108" s="91"/>
      <c r="Z108" s="91"/>
    </row>
    <row r="109" spans="1:26" ht="15.75" customHeight="1" x14ac:dyDescent="0.45">
      <c r="A109" s="95">
        <v>44215</v>
      </c>
      <c r="B109" s="91">
        <v>377.41387900000001</v>
      </c>
      <c r="C109" s="91">
        <v>51233300</v>
      </c>
      <c r="D109" s="94">
        <f t="shared" si="2"/>
        <v>7.8520053184751859E-3</v>
      </c>
      <c r="E109" s="92">
        <f t="shared" si="3"/>
        <v>118.73095315594695</v>
      </c>
      <c r="F109" s="91"/>
      <c r="G109" s="91"/>
      <c r="H109" s="91"/>
      <c r="I109" s="91"/>
      <c r="J109" s="91"/>
      <c r="K109" s="91"/>
      <c r="L109" s="91"/>
      <c r="M109" s="91"/>
      <c r="N109" s="91"/>
      <c r="O109" s="91"/>
      <c r="P109" s="91"/>
      <c r="Q109" s="91"/>
      <c r="R109" s="91"/>
      <c r="S109" s="91"/>
      <c r="T109" s="91"/>
      <c r="U109" s="91"/>
      <c r="V109" s="91"/>
      <c r="W109" s="91"/>
      <c r="X109" s="91"/>
      <c r="Y109" s="91"/>
      <c r="Z109" s="91"/>
    </row>
    <row r="110" spans="1:26" ht="15.75" customHeight="1" x14ac:dyDescent="0.45">
      <c r="A110" s="95">
        <v>44211</v>
      </c>
      <c r="B110" s="91">
        <v>374.47351099999997</v>
      </c>
      <c r="C110" s="91">
        <v>107160000</v>
      </c>
      <c r="D110" s="94">
        <f t="shared" si="2"/>
        <v>-7.2926760981983918E-3</v>
      </c>
      <c r="E110" s="92">
        <f t="shared" si="3"/>
        <v>117.80594028627118</v>
      </c>
      <c r="F110" s="91"/>
      <c r="G110" s="91"/>
      <c r="H110" s="91"/>
      <c r="I110" s="91"/>
      <c r="J110" s="91"/>
      <c r="K110" s="91"/>
      <c r="L110" s="91"/>
      <c r="M110" s="91"/>
      <c r="N110" s="91"/>
      <c r="O110" s="91"/>
      <c r="P110" s="91"/>
      <c r="Q110" s="91"/>
      <c r="R110" s="91"/>
      <c r="S110" s="91"/>
      <c r="T110" s="91"/>
      <c r="U110" s="91"/>
      <c r="V110" s="91"/>
      <c r="W110" s="91"/>
      <c r="X110" s="91"/>
      <c r="Y110" s="91"/>
      <c r="Z110" s="91"/>
    </row>
    <row r="111" spans="1:26" ht="15.75" customHeight="1" x14ac:dyDescent="0.45">
      <c r="A111" s="95">
        <v>44210</v>
      </c>
      <c r="B111" s="91">
        <v>377.22448700000001</v>
      </c>
      <c r="C111" s="91">
        <v>49989100</v>
      </c>
      <c r="D111" s="94">
        <f t="shared" si="2"/>
        <v>-3.502003437214074E-3</v>
      </c>
      <c r="E111" s="92">
        <f t="shared" si="3"/>
        <v>118.67137216560369</v>
      </c>
      <c r="F111" s="91"/>
      <c r="G111" s="91"/>
      <c r="H111" s="91"/>
      <c r="I111" s="91"/>
      <c r="J111" s="91"/>
      <c r="K111" s="91"/>
      <c r="L111" s="91"/>
      <c r="M111" s="91"/>
      <c r="N111" s="91"/>
      <c r="O111" s="91"/>
      <c r="P111" s="91"/>
      <c r="Q111" s="91"/>
      <c r="R111" s="91"/>
      <c r="S111" s="91"/>
      <c r="T111" s="91"/>
      <c r="U111" s="91"/>
      <c r="V111" s="91"/>
      <c r="W111" s="91"/>
      <c r="X111" s="91"/>
      <c r="Y111" s="91"/>
      <c r="Z111" s="91"/>
    </row>
    <row r="112" spans="1:26" ht="15.75" customHeight="1" x14ac:dyDescent="0.45">
      <c r="A112" s="95">
        <v>44209</v>
      </c>
      <c r="B112" s="91">
        <v>378.55017099999998</v>
      </c>
      <c r="C112" s="91">
        <v>45303600</v>
      </c>
      <c r="D112" s="94">
        <f t="shared" si="2"/>
        <v>2.6929876666459407E-3</v>
      </c>
      <c r="E112" s="92">
        <f t="shared" si="3"/>
        <v>119.08842022255547</v>
      </c>
      <c r="F112" s="91"/>
      <c r="G112" s="91"/>
      <c r="H112" s="91"/>
      <c r="I112" s="91"/>
      <c r="J112" s="91"/>
      <c r="K112" s="91"/>
      <c r="L112" s="91"/>
      <c r="M112" s="91"/>
      <c r="N112" s="91"/>
      <c r="O112" s="91"/>
      <c r="P112" s="91"/>
      <c r="Q112" s="91"/>
      <c r="R112" s="91"/>
      <c r="S112" s="91"/>
      <c r="T112" s="91"/>
      <c r="U112" s="91"/>
      <c r="V112" s="91"/>
      <c r="W112" s="91"/>
      <c r="X112" s="91"/>
      <c r="Y112" s="91"/>
      <c r="Z112" s="91"/>
    </row>
    <row r="113" spans="1:26" ht="15.75" customHeight="1" x14ac:dyDescent="0.45">
      <c r="A113" s="95">
        <v>44208</v>
      </c>
      <c r="B113" s="91">
        <v>377.533478</v>
      </c>
      <c r="C113" s="91">
        <v>52547700</v>
      </c>
      <c r="D113" s="94">
        <f t="shared" si="2"/>
        <v>2.1118348041615498E-4</v>
      </c>
      <c r="E113" s="92">
        <f t="shared" si="3"/>
        <v>118.76857790706666</v>
      </c>
      <c r="F113" s="91"/>
      <c r="G113" s="91"/>
      <c r="H113" s="91"/>
      <c r="I113" s="91"/>
      <c r="J113" s="91"/>
      <c r="K113" s="91"/>
      <c r="L113" s="91"/>
      <c r="M113" s="91"/>
      <c r="N113" s="91"/>
      <c r="O113" s="91"/>
      <c r="P113" s="91"/>
      <c r="Q113" s="91"/>
      <c r="R113" s="91"/>
      <c r="S113" s="91"/>
      <c r="T113" s="91"/>
      <c r="U113" s="91"/>
      <c r="V113" s="91"/>
      <c r="W113" s="91"/>
      <c r="X113" s="91"/>
      <c r="Y113" s="91"/>
      <c r="Z113" s="91"/>
    </row>
    <row r="114" spans="1:26" ht="15.75" customHeight="1" x14ac:dyDescent="0.45">
      <c r="A114" s="95">
        <v>44207</v>
      </c>
      <c r="B114" s="91">
        <v>377.45376599999997</v>
      </c>
      <c r="C114" s="91">
        <v>51034700</v>
      </c>
      <c r="D114" s="94">
        <f t="shared" si="2"/>
        <v>-6.7408192617340879E-3</v>
      </c>
      <c r="E114" s="92">
        <f t="shared" si="3"/>
        <v>118.74350124119773</v>
      </c>
      <c r="F114" s="91"/>
      <c r="G114" s="91"/>
      <c r="H114" s="91"/>
      <c r="I114" s="91"/>
      <c r="J114" s="91"/>
      <c r="K114" s="91"/>
      <c r="L114" s="91"/>
      <c r="M114" s="91"/>
      <c r="N114" s="91"/>
      <c r="O114" s="91"/>
      <c r="P114" s="91"/>
      <c r="Q114" s="91"/>
      <c r="R114" s="91"/>
      <c r="S114" s="91"/>
      <c r="T114" s="91"/>
      <c r="U114" s="91"/>
      <c r="V114" s="91"/>
      <c r="W114" s="91"/>
      <c r="X114" s="91"/>
      <c r="Y114" s="91"/>
      <c r="Z114" s="91"/>
    </row>
    <row r="115" spans="1:26" ht="15.75" customHeight="1" x14ac:dyDescent="0.45">
      <c r="A115" s="95">
        <v>44204</v>
      </c>
      <c r="B115" s="91">
        <v>380.01538099999999</v>
      </c>
      <c r="C115" s="91">
        <v>71677200</v>
      </c>
      <c r="D115" s="94">
        <f t="shared" si="2"/>
        <v>5.6977191860358989E-3</v>
      </c>
      <c r="E115" s="92">
        <f t="shared" si="3"/>
        <v>119.54936188250333</v>
      </c>
      <c r="F115" s="91"/>
      <c r="G115" s="91"/>
      <c r="H115" s="91"/>
      <c r="I115" s="91"/>
      <c r="J115" s="91"/>
      <c r="K115" s="91"/>
      <c r="L115" s="91"/>
      <c r="M115" s="91"/>
      <c r="N115" s="91"/>
      <c r="O115" s="91"/>
      <c r="P115" s="91"/>
      <c r="Q115" s="91"/>
      <c r="R115" s="91"/>
      <c r="S115" s="91"/>
      <c r="T115" s="91"/>
      <c r="U115" s="91"/>
      <c r="V115" s="91"/>
      <c r="W115" s="91"/>
      <c r="X115" s="91"/>
      <c r="Y115" s="91"/>
      <c r="Z115" s="91"/>
    </row>
    <row r="116" spans="1:26" ht="15.75" customHeight="1" x14ac:dyDescent="0.45">
      <c r="A116" s="95">
        <v>44203</v>
      </c>
      <c r="B116" s="91">
        <v>377.86242700000003</v>
      </c>
      <c r="C116" s="91">
        <v>68766800</v>
      </c>
      <c r="D116" s="94">
        <f t="shared" si="2"/>
        <v>1.4857557803382271E-2</v>
      </c>
      <c r="E116" s="92">
        <f t="shared" si="3"/>
        <v>118.87206225272234</v>
      </c>
      <c r="F116" s="91"/>
      <c r="G116" s="91"/>
      <c r="H116" s="91"/>
      <c r="I116" s="91"/>
      <c r="J116" s="91"/>
      <c r="K116" s="91"/>
      <c r="L116" s="91"/>
      <c r="M116" s="91"/>
      <c r="N116" s="91"/>
      <c r="O116" s="91"/>
      <c r="P116" s="91"/>
      <c r="Q116" s="91"/>
      <c r="R116" s="91"/>
      <c r="S116" s="91"/>
      <c r="T116" s="91"/>
      <c r="U116" s="91"/>
      <c r="V116" s="91"/>
      <c r="W116" s="91"/>
      <c r="X116" s="91"/>
      <c r="Y116" s="91"/>
      <c r="Z116" s="91"/>
    </row>
    <row r="117" spans="1:26" ht="15.75" customHeight="1" x14ac:dyDescent="0.45">
      <c r="A117" s="95">
        <v>44202</v>
      </c>
      <c r="B117" s="91">
        <v>372.33050500000002</v>
      </c>
      <c r="C117" s="91">
        <v>107997700</v>
      </c>
      <c r="D117" s="94">
        <f t="shared" si="2"/>
        <v>5.978470090575172E-3</v>
      </c>
      <c r="E117" s="92">
        <f t="shared" si="3"/>
        <v>117.13177020627019</v>
      </c>
      <c r="F117" s="91"/>
      <c r="G117" s="91"/>
      <c r="H117" s="91"/>
      <c r="I117" s="91"/>
      <c r="J117" s="91"/>
      <c r="K117" s="91"/>
      <c r="L117" s="91"/>
      <c r="M117" s="91"/>
      <c r="N117" s="91"/>
      <c r="O117" s="91"/>
      <c r="P117" s="91"/>
      <c r="Q117" s="91"/>
      <c r="R117" s="91"/>
      <c r="S117" s="91"/>
      <c r="T117" s="91"/>
      <c r="U117" s="91"/>
      <c r="V117" s="91"/>
      <c r="W117" s="91"/>
      <c r="X117" s="91"/>
      <c r="Y117" s="91"/>
      <c r="Z117" s="91"/>
    </row>
    <row r="118" spans="1:26" ht="15.75" customHeight="1" x14ac:dyDescent="0.45">
      <c r="A118" s="95">
        <v>44201</v>
      </c>
      <c r="B118" s="91">
        <v>370.11776700000001</v>
      </c>
      <c r="C118" s="91">
        <v>66426200</v>
      </c>
      <c r="D118" s="94">
        <f t="shared" si="2"/>
        <v>6.887303597369554E-3</v>
      </c>
      <c r="E118" s="92">
        <f t="shared" si="3"/>
        <v>116.43566307708754</v>
      </c>
      <c r="F118" s="91"/>
      <c r="G118" s="91"/>
      <c r="H118" s="91"/>
      <c r="I118" s="91"/>
      <c r="J118" s="91"/>
      <c r="K118" s="91"/>
      <c r="L118" s="91"/>
      <c r="M118" s="91"/>
      <c r="N118" s="91"/>
      <c r="O118" s="91"/>
      <c r="P118" s="91"/>
      <c r="Q118" s="91"/>
      <c r="R118" s="91"/>
      <c r="S118" s="91"/>
      <c r="T118" s="91"/>
      <c r="U118" s="91"/>
      <c r="V118" s="91"/>
      <c r="W118" s="91"/>
      <c r="X118" s="91"/>
      <c r="Y118" s="91"/>
      <c r="Z118" s="91"/>
    </row>
    <row r="119" spans="1:26" ht="15.75" customHeight="1" x14ac:dyDescent="0.45">
      <c r="A119" s="95">
        <v>44200</v>
      </c>
      <c r="B119" s="91">
        <v>367.58609000000001</v>
      </c>
      <c r="C119" s="91">
        <v>110210800</v>
      </c>
      <c r="D119" s="94">
        <f t="shared" si="2"/>
        <v>-1.3613941483421987E-2</v>
      </c>
      <c r="E119" s="92">
        <f t="shared" si="3"/>
        <v>115.63922065666191</v>
      </c>
      <c r="F119" s="91"/>
      <c r="G119" s="91"/>
      <c r="H119" s="91"/>
      <c r="I119" s="91"/>
      <c r="J119" s="91"/>
      <c r="K119" s="91"/>
      <c r="L119" s="91"/>
      <c r="M119" s="91"/>
      <c r="N119" s="91"/>
      <c r="O119" s="91"/>
      <c r="P119" s="91"/>
      <c r="Q119" s="91"/>
      <c r="R119" s="91"/>
      <c r="S119" s="91"/>
      <c r="T119" s="91"/>
      <c r="U119" s="91"/>
      <c r="V119" s="91"/>
      <c r="W119" s="91"/>
      <c r="X119" s="91"/>
      <c r="Y119" s="91"/>
      <c r="Z119" s="91"/>
    </row>
    <row r="120" spans="1:26" ht="15.75" customHeight="1" x14ac:dyDescent="0.45">
      <c r="A120" s="95">
        <v>44196</v>
      </c>
      <c r="B120" s="91">
        <v>372.65945399999998</v>
      </c>
      <c r="C120" s="91">
        <v>78520700</v>
      </c>
      <c r="D120" s="94">
        <f t="shared" si="2"/>
        <v>5.0808359009510973E-3</v>
      </c>
      <c r="E120" s="92">
        <f t="shared" si="3"/>
        <v>117.23525455192591</v>
      </c>
      <c r="F120" s="91"/>
      <c r="G120" s="91"/>
      <c r="H120" s="91"/>
      <c r="I120" s="91"/>
      <c r="J120" s="91"/>
      <c r="K120" s="91"/>
      <c r="L120" s="91"/>
      <c r="M120" s="91"/>
      <c r="N120" s="91"/>
      <c r="O120" s="91"/>
      <c r="P120" s="91"/>
      <c r="Q120" s="91"/>
      <c r="R120" s="91"/>
      <c r="S120" s="91"/>
      <c r="T120" s="91"/>
      <c r="U120" s="91"/>
      <c r="V120" s="91"/>
      <c r="W120" s="91"/>
      <c r="X120" s="91"/>
      <c r="Y120" s="91"/>
      <c r="Z120" s="91"/>
    </row>
    <row r="121" spans="1:26" ht="15.75" customHeight="1" x14ac:dyDescent="0.45">
      <c r="A121" s="95">
        <v>44195</v>
      </c>
      <c r="B121" s="91">
        <v>370.77560399999999</v>
      </c>
      <c r="C121" s="91">
        <v>49455300</v>
      </c>
      <c r="D121" s="94">
        <f t="shared" si="2"/>
        <v>1.4267732291233237E-3</v>
      </c>
      <c r="E121" s="92">
        <f t="shared" si="3"/>
        <v>116.64261257835706</v>
      </c>
      <c r="F121" s="91"/>
      <c r="G121" s="91"/>
      <c r="H121" s="91"/>
      <c r="I121" s="91"/>
      <c r="J121" s="91"/>
      <c r="K121" s="91"/>
      <c r="L121" s="91"/>
      <c r="M121" s="91"/>
      <c r="N121" s="91"/>
      <c r="O121" s="91"/>
      <c r="P121" s="91"/>
      <c r="Q121" s="91"/>
      <c r="R121" s="91"/>
      <c r="S121" s="91"/>
      <c r="T121" s="91"/>
      <c r="U121" s="91"/>
      <c r="V121" s="91"/>
      <c r="W121" s="91"/>
      <c r="X121" s="91"/>
      <c r="Y121" s="91"/>
      <c r="Z121" s="91"/>
    </row>
    <row r="122" spans="1:26" ht="15.75" customHeight="1" x14ac:dyDescent="0.45">
      <c r="A122" s="95">
        <v>44194</v>
      </c>
      <c r="B122" s="91">
        <v>370.247345</v>
      </c>
      <c r="C122" s="91">
        <v>53680500</v>
      </c>
      <c r="D122" s="94">
        <f t="shared" si="2"/>
        <v>-1.9077864118995924E-3</v>
      </c>
      <c r="E122" s="92">
        <f t="shared" si="3"/>
        <v>116.47642713030361</v>
      </c>
      <c r="F122" s="91"/>
      <c r="G122" s="91"/>
      <c r="H122" s="91"/>
      <c r="I122" s="91"/>
      <c r="J122" s="91"/>
      <c r="K122" s="91"/>
      <c r="L122" s="91"/>
      <c r="M122" s="91"/>
      <c r="N122" s="91"/>
      <c r="O122" s="91"/>
      <c r="P122" s="91"/>
      <c r="Q122" s="91"/>
      <c r="R122" s="91"/>
      <c r="S122" s="91"/>
      <c r="T122" s="91"/>
      <c r="U122" s="91"/>
      <c r="V122" s="91"/>
      <c r="W122" s="91"/>
      <c r="X122" s="91"/>
      <c r="Y122" s="91"/>
      <c r="Z122" s="91"/>
    </row>
    <row r="123" spans="1:26" ht="15.75" customHeight="1" x14ac:dyDescent="0.45">
      <c r="A123" s="95">
        <v>44193</v>
      </c>
      <c r="B123" s="91">
        <v>370.95504799999998</v>
      </c>
      <c r="C123" s="91">
        <v>39000400</v>
      </c>
      <c r="D123" s="94">
        <f t="shared" si="2"/>
        <v>8.5908311300699758E-3</v>
      </c>
      <c r="E123" s="92">
        <f t="shared" si="3"/>
        <v>116.6990640189203</v>
      </c>
      <c r="F123" s="91"/>
      <c r="G123" s="91"/>
      <c r="H123" s="91"/>
      <c r="I123" s="91"/>
      <c r="J123" s="91"/>
      <c r="K123" s="91"/>
      <c r="L123" s="91"/>
      <c r="M123" s="91"/>
      <c r="N123" s="91"/>
      <c r="O123" s="91"/>
      <c r="P123" s="91"/>
      <c r="Q123" s="91"/>
      <c r="R123" s="91"/>
      <c r="S123" s="91"/>
      <c r="T123" s="91"/>
      <c r="U123" s="91"/>
      <c r="V123" s="91"/>
      <c r="W123" s="91"/>
      <c r="X123" s="91"/>
      <c r="Y123" s="91"/>
      <c r="Z123" s="91"/>
    </row>
    <row r="124" spans="1:26" ht="15.75" customHeight="1" x14ac:dyDescent="0.45">
      <c r="A124" s="95">
        <v>44189</v>
      </c>
      <c r="B124" s="91">
        <v>367.79538000000002</v>
      </c>
      <c r="C124" s="91">
        <v>26457900</v>
      </c>
      <c r="D124" s="94">
        <f t="shared" si="2"/>
        <v>3.8903943612684788E-3</v>
      </c>
      <c r="E124" s="92">
        <f t="shared" si="3"/>
        <v>115.70506137574688</v>
      </c>
      <c r="F124" s="91"/>
      <c r="G124" s="91"/>
      <c r="H124" s="91"/>
      <c r="I124" s="91"/>
      <c r="J124" s="91"/>
      <c r="K124" s="91"/>
      <c r="L124" s="91"/>
      <c r="M124" s="91"/>
      <c r="N124" s="91"/>
      <c r="O124" s="91"/>
      <c r="P124" s="91"/>
      <c r="Q124" s="91"/>
      <c r="R124" s="91"/>
      <c r="S124" s="91"/>
      <c r="T124" s="91"/>
      <c r="U124" s="91"/>
      <c r="V124" s="91"/>
      <c r="W124" s="91"/>
      <c r="X124" s="91"/>
      <c r="Y124" s="91"/>
      <c r="Z124" s="91"/>
    </row>
    <row r="125" spans="1:26" ht="15.75" customHeight="1" x14ac:dyDescent="0.45">
      <c r="A125" s="95">
        <v>44188</v>
      </c>
      <c r="B125" s="91">
        <v>366.37005599999998</v>
      </c>
      <c r="C125" s="91">
        <v>46201400</v>
      </c>
      <c r="D125" s="94">
        <f t="shared" si="2"/>
        <v>8.9866682651029706E-4</v>
      </c>
      <c r="E125" s="92">
        <f t="shared" si="3"/>
        <v>115.25666748645897</v>
      </c>
      <c r="F125" s="91"/>
      <c r="G125" s="91"/>
      <c r="H125" s="91"/>
      <c r="I125" s="91"/>
      <c r="J125" s="91"/>
      <c r="K125" s="91"/>
      <c r="L125" s="91"/>
      <c r="M125" s="91"/>
      <c r="N125" s="91"/>
      <c r="O125" s="91"/>
      <c r="P125" s="91"/>
      <c r="Q125" s="91"/>
      <c r="R125" s="91"/>
      <c r="S125" s="91"/>
      <c r="T125" s="91"/>
      <c r="U125" s="91"/>
      <c r="V125" s="91"/>
      <c r="W125" s="91"/>
      <c r="X125" s="91"/>
      <c r="Y125" s="91"/>
      <c r="Z125" s="91"/>
    </row>
    <row r="126" spans="1:26" ht="15.75" customHeight="1" x14ac:dyDescent="0.45">
      <c r="A126" s="95">
        <v>44187</v>
      </c>
      <c r="B126" s="91">
        <v>366.04110700000001</v>
      </c>
      <c r="C126" s="91">
        <v>47949000</v>
      </c>
      <c r="D126" s="94">
        <f t="shared" si="2"/>
        <v>-1.6854375637349595E-3</v>
      </c>
      <c r="E126" s="92">
        <f t="shared" si="3"/>
        <v>115.15318314080326</v>
      </c>
      <c r="F126" s="91"/>
      <c r="G126" s="91"/>
      <c r="H126" s="91"/>
      <c r="I126" s="91"/>
      <c r="J126" s="91"/>
      <c r="K126" s="91"/>
      <c r="L126" s="91"/>
      <c r="M126" s="91"/>
      <c r="N126" s="91"/>
      <c r="O126" s="91"/>
      <c r="P126" s="91"/>
      <c r="Q126" s="91"/>
      <c r="R126" s="91"/>
      <c r="S126" s="91"/>
      <c r="T126" s="91"/>
      <c r="U126" s="91"/>
      <c r="V126" s="91"/>
      <c r="W126" s="91"/>
      <c r="X126" s="91"/>
      <c r="Y126" s="91"/>
      <c r="Z126" s="91"/>
    </row>
    <row r="127" spans="1:26" ht="15.75" customHeight="1" x14ac:dyDescent="0.45">
      <c r="A127" s="95">
        <v>44186</v>
      </c>
      <c r="B127" s="91">
        <v>366.659088</v>
      </c>
      <c r="C127" s="91">
        <v>96386700</v>
      </c>
      <c r="D127" s="94">
        <f t="shared" si="2"/>
        <v>-3.5755275323315905E-3</v>
      </c>
      <c r="E127" s="92">
        <f t="shared" si="3"/>
        <v>115.34759430913834</v>
      </c>
      <c r="F127" s="91"/>
      <c r="G127" s="91"/>
      <c r="H127" s="91"/>
      <c r="I127" s="91"/>
      <c r="J127" s="91"/>
      <c r="K127" s="91"/>
      <c r="L127" s="91"/>
      <c r="M127" s="91"/>
      <c r="N127" s="91"/>
      <c r="O127" s="91"/>
      <c r="P127" s="91"/>
      <c r="Q127" s="91"/>
      <c r="R127" s="91"/>
      <c r="S127" s="91"/>
      <c r="T127" s="91"/>
      <c r="U127" s="91"/>
      <c r="V127" s="91"/>
      <c r="W127" s="91"/>
      <c r="X127" s="91"/>
      <c r="Y127" s="91"/>
      <c r="Z127" s="91"/>
    </row>
    <row r="128" spans="1:26" ht="15.75" customHeight="1" x14ac:dyDescent="0.45">
      <c r="A128" s="95">
        <v>44183</v>
      </c>
      <c r="B128" s="91">
        <v>367.97479199999998</v>
      </c>
      <c r="C128" s="91">
        <v>136542300</v>
      </c>
      <c r="D128" s="94">
        <f t="shared" si="2"/>
        <v>-3.9929356391198434E-3</v>
      </c>
      <c r="E128" s="92">
        <f t="shared" si="3"/>
        <v>115.76150274940291</v>
      </c>
      <c r="F128" s="91"/>
      <c r="G128" s="91"/>
      <c r="H128" s="91"/>
      <c r="I128" s="91"/>
      <c r="J128" s="91"/>
      <c r="K128" s="91"/>
      <c r="L128" s="91"/>
      <c r="M128" s="91"/>
      <c r="N128" s="91"/>
      <c r="O128" s="91"/>
      <c r="P128" s="91"/>
      <c r="Q128" s="91"/>
      <c r="R128" s="91"/>
      <c r="S128" s="91"/>
      <c r="T128" s="91"/>
      <c r="U128" s="91"/>
      <c r="V128" s="91"/>
      <c r="W128" s="91"/>
      <c r="X128" s="91"/>
      <c r="Y128" s="91"/>
      <c r="Z128" s="91"/>
    </row>
    <row r="129" spans="1:26" ht="15.75" customHeight="1" x14ac:dyDescent="0.45">
      <c r="A129" s="95">
        <v>44182</v>
      </c>
      <c r="B129" s="91">
        <v>369.44998199999998</v>
      </c>
      <c r="C129" s="91">
        <v>64119500</v>
      </c>
      <c r="D129" s="94">
        <f t="shared" si="2"/>
        <v>5.5919954252678927E-3</v>
      </c>
      <c r="E129" s="92">
        <f t="shared" si="3"/>
        <v>116.22558402603799</v>
      </c>
      <c r="F129" s="91"/>
      <c r="G129" s="91"/>
      <c r="H129" s="91"/>
      <c r="I129" s="91"/>
      <c r="J129" s="91"/>
      <c r="K129" s="91"/>
      <c r="L129" s="91"/>
      <c r="M129" s="91"/>
      <c r="N129" s="91"/>
      <c r="O129" s="91"/>
      <c r="P129" s="91"/>
      <c r="Q129" s="91"/>
      <c r="R129" s="91"/>
      <c r="S129" s="91"/>
      <c r="T129" s="91"/>
      <c r="U129" s="91"/>
      <c r="V129" s="91"/>
      <c r="W129" s="91"/>
      <c r="X129" s="91"/>
      <c r="Y129" s="91"/>
      <c r="Z129" s="91"/>
    </row>
    <row r="130" spans="1:26" ht="15.75" customHeight="1" x14ac:dyDescent="0.45">
      <c r="A130" s="95">
        <v>44181</v>
      </c>
      <c r="B130" s="91">
        <v>367.39550800000001</v>
      </c>
      <c r="C130" s="91">
        <v>58420500</v>
      </c>
      <c r="D130" s="94">
        <f t="shared" ref="D130:D193" si="4">B130/B131-1</f>
        <v>1.5693917349461906E-3</v>
      </c>
      <c r="E130" s="92">
        <f t="shared" ref="E130:E193" si="5">E131*(1+D130)</f>
        <v>115.57926530320664</v>
      </c>
      <c r="F130" s="91"/>
      <c r="G130" s="91"/>
      <c r="H130" s="91"/>
      <c r="I130" s="91"/>
      <c r="J130" s="91"/>
      <c r="K130" s="91"/>
      <c r="L130" s="91"/>
      <c r="M130" s="91"/>
      <c r="N130" s="91"/>
      <c r="O130" s="91"/>
      <c r="P130" s="91"/>
      <c r="Q130" s="91"/>
      <c r="R130" s="91"/>
      <c r="S130" s="91"/>
      <c r="T130" s="91"/>
      <c r="U130" s="91"/>
      <c r="V130" s="91"/>
      <c r="W130" s="91"/>
      <c r="X130" s="91"/>
      <c r="Y130" s="91"/>
      <c r="Z130" s="91"/>
    </row>
    <row r="131" spans="1:26" ht="15.75" customHeight="1" x14ac:dyDescent="0.45">
      <c r="A131" s="95">
        <v>44180</v>
      </c>
      <c r="B131" s="91">
        <v>366.81982399999998</v>
      </c>
      <c r="C131" s="91">
        <v>63865300</v>
      </c>
      <c r="D131" s="94">
        <f t="shared" si="4"/>
        <v>1.3519408240099562E-2</v>
      </c>
      <c r="E131" s="92">
        <f t="shared" si="5"/>
        <v>115.39816038407189</v>
      </c>
      <c r="F131" s="91"/>
      <c r="G131" s="91"/>
      <c r="H131" s="91"/>
      <c r="I131" s="91"/>
      <c r="J131" s="91"/>
      <c r="K131" s="91"/>
      <c r="L131" s="91"/>
      <c r="M131" s="91"/>
      <c r="N131" s="91"/>
      <c r="O131" s="91"/>
      <c r="P131" s="91"/>
      <c r="Q131" s="91"/>
      <c r="R131" s="91"/>
      <c r="S131" s="91"/>
      <c r="T131" s="91"/>
      <c r="U131" s="91"/>
      <c r="V131" s="91"/>
      <c r="W131" s="91"/>
      <c r="X131" s="91"/>
      <c r="Y131" s="91"/>
      <c r="Z131" s="91"/>
    </row>
    <row r="132" spans="1:26" ht="15.75" customHeight="1" x14ac:dyDescent="0.45">
      <c r="A132" s="95">
        <v>44179</v>
      </c>
      <c r="B132" s="91">
        <v>361.92678799999999</v>
      </c>
      <c r="C132" s="91">
        <v>69216200</v>
      </c>
      <c r="D132" s="94">
        <f t="shared" si="4"/>
        <v>-4.4771447373249673E-3</v>
      </c>
      <c r="E132" s="92">
        <f t="shared" si="5"/>
        <v>113.85885602768292</v>
      </c>
      <c r="F132" s="91"/>
      <c r="G132" s="91"/>
      <c r="H132" s="91"/>
      <c r="I132" s="91"/>
      <c r="J132" s="91"/>
      <c r="K132" s="91"/>
      <c r="L132" s="91"/>
      <c r="M132" s="91"/>
      <c r="N132" s="91"/>
      <c r="O132" s="91"/>
      <c r="P132" s="91"/>
      <c r="Q132" s="91"/>
      <c r="R132" s="91"/>
      <c r="S132" s="91"/>
      <c r="T132" s="91"/>
      <c r="U132" s="91"/>
      <c r="V132" s="91"/>
      <c r="W132" s="91"/>
      <c r="X132" s="91"/>
      <c r="Y132" s="91"/>
      <c r="Z132" s="91"/>
    </row>
    <row r="133" spans="1:26" ht="15.75" customHeight="1" x14ac:dyDescent="0.45">
      <c r="A133" s="95">
        <v>44176</v>
      </c>
      <c r="B133" s="91">
        <v>363.55447400000003</v>
      </c>
      <c r="C133" s="91">
        <v>57698600</v>
      </c>
      <c r="D133" s="94">
        <f t="shared" si="4"/>
        <v>-1.1725548662996355E-3</v>
      </c>
      <c r="E133" s="92">
        <f t="shared" si="5"/>
        <v>114.37091115064409</v>
      </c>
      <c r="F133" s="91"/>
      <c r="G133" s="91"/>
      <c r="H133" s="91"/>
      <c r="I133" s="91"/>
      <c r="J133" s="91"/>
      <c r="K133" s="91"/>
      <c r="L133" s="91"/>
      <c r="M133" s="91"/>
      <c r="N133" s="91"/>
      <c r="O133" s="91"/>
      <c r="P133" s="91"/>
      <c r="Q133" s="91"/>
      <c r="R133" s="91"/>
      <c r="S133" s="91"/>
      <c r="T133" s="91"/>
      <c r="U133" s="91"/>
      <c r="V133" s="91"/>
      <c r="W133" s="91"/>
      <c r="X133" s="91"/>
      <c r="Y133" s="91"/>
      <c r="Z133" s="91"/>
    </row>
    <row r="134" spans="1:26" ht="15.75" customHeight="1" x14ac:dyDescent="0.45">
      <c r="A134" s="95">
        <v>44175</v>
      </c>
      <c r="B134" s="91">
        <v>363.98126200000002</v>
      </c>
      <c r="C134" s="91">
        <v>57735400</v>
      </c>
      <c r="D134" s="94">
        <f t="shared" si="4"/>
        <v>-3.2713506812886983E-4</v>
      </c>
      <c r="E134" s="92">
        <f t="shared" si="5"/>
        <v>114.5051747505143</v>
      </c>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x14ac:dyDescent="0.45">
      <c r="A135" s="95">
        <v>44174</v>
      </c>
      <c r="B135" s="91">
        <v>364.10037199999999</v>
      </c>
      <c r="C135" s="91">
        <v>74098300</v>
      </c>
      <c r="D135" s="94">
        <f t="shared" si="4"/>
        <v>-8.9689066094951198E-3</v>
      </c>
      <c r="E135" s="92">
        <f t="shared" si="5"/>
        <v>114.54264566670814</v>
      </c>
      <c r="F135" s="91"/>
      <c r="G135" s="91"/>
      <c r="H135" s="91"/>
      <c r="I135" s="91"/>
      <c r="J135" s="91"/>
      <c r="K135" s="91"/>
      <c r="L135" s="91"/>
      <c r="M135" s="91"/>
      <c r="N135" s="91"/>
      <c r="O135" s="91"/>
      <c r="P135" s="91"/>
      <c r="Q135" s="91"/>
      <c r="R135" s="91"/>
      <c r="S135" s="91"/>
      <c r="T135" s="91"/>
      <c r="U135" s="91"/>
      <c r="V135" s="91"/>
      <c r="W135" s="91"/>
      <c r="X135" s="91"/>
      <c r="Y135" s="91"/>
      <c r="Z135" s="91"/>
    </row>
    <row r="136" spans="1:26" ht="15.75" customHeight="1" x14ac:dyDescent="0.45">
      <c r="A136" s="95">
        <v>44173</v>
      </c>
      <c r="B136" s="91">
        <v>367.39550800000001</v>
      </c>
      <c r="C136" s="91">
        <v>42458900</v>
      </c>
      <c r="D136" s="94">
        <f t="shared" si="4"/>
        <v>2.9261834737812631E-3</v>
      </c>
      <c r="E136" s="92">
        <f t="shared" si="5"/>
        <v>115.57926530320665</v>
      </c>
      <c r="F136" s="91"/>
      <c r="G136" s="91"/>
      <c r="H136" s="91"/>
      <c r="I136" s="91"/>
      <c r="J136" s="91"/>
      <c r="K136" s="91"/>
      <c r="L136" s="91"/>
      <c r="M136" s="91"/>
      <c r="N136" s="91"/>
      <c r="O136" s="91"/>
      <c r="P136" s="91"/>
      <c r="Q136" s="91"/>
      <c r="R136" s="91"/>
      <c r="S136" s="91"/>
      <c r="T136" s="91"/>
      <c r="U136" s="91"/>
      <c r="V136" s="91"/>
      <c r="W136" s="91"/>
      <c r="X136" s="91"/>
      <c r="Y136" s="91"/>
      <c r="Z136" s="91"/>
    </row>
    <row r="137" spans="1:26" ht="15.75" customHeight="1" x14ac:dyDescent="0.45">
      <c r="A137" s="95">
        <v>44172</v>
      </c>
      <c r="B137" s="91">
        <v>366.323578</v>
      </c>
      <c r="C137" s="91">
        <v>48944300</v>
      </c>
      <c r="D137" s="94">
        <f t="shared" si="4"/>
        <v>-2.0548854590342058E-3</v>
      </c>
      <c r="E137" s="92">
        <f t="shared" si="5"/>
        <v>115.24204593291303</v>
      </c>
      <c r="F137" s="91"/>
      <c r="G137" s="91"/>
      <c r="H137" s="91"/>
      <c r="I137" s="91"/>
      <c r="J137" s="91"/>
      <c r="K137" s="91"/>
      <c r="L137" s="91"/>
      <c r="M137" s="91"/>
      <c r="N137" s="91"/>
      <c r="O137" s="91"/>
      <c r="P137" s="91"/>
      <c r="Q137" s="91"/>
      <c r="R137" s="91"/>
      <c r="S137" s="91"/>
      <c r="T137" s="91"/>
      <c r="U137" s="91"/>
      <c r="V137" s="91"/>
      <c r="W137" s="91"/>
      <c r="X137" s="91"/>
      <c r="Y137" s="91"/>
      <c r="Z137" s="91"/>
    </row>
    <row r="138" spans="1:26" ht="15.75" customHeight="1" x14ac:dyDescent="0.45">
      <c r="A138" s="95">
        <v>44169</v>
      </c>
      <c r="B138" s="91">
        <v>367.07788099999999</v>
      </c>
      <c r="C138" s="91">
        <v>50749900</v>
      </c>
      <c r="D138" s="94">
        <f t="shared" si="4"/>
        <v>8.617569672698222E-3</v>
      </c>
      <c r="E138" s="92">
        <f t="shared" si="5"/>
        <v>115.47934275515944</v>
      </c>
      <c r="F138" s="91"/>
      <c r="G138" s="91"/>
      <c r="H138" s="91"/>
      <c r="I138" s="91"/>
      <c r="J138" s="91"/>
      <c r="K138" s="91"/>
      <c r="L138" s="91"/>
      <c r="M138" s="91"/>
      <c r="N138" s="91"/>
      <c r="O138" s="91"/>
      <c r="P138" s="91"/>
      <c r="Q138" s="91"/>
      <c r="R138" s="91"/>
      <c r="S138" s="91"/>
      <c r="T138" s="91"/>
      <c r="U138" s="91"/>
      <c r="V138" s="91"/>
      <c r="W138" s="91"/>
      <c r="X138" s="91"/>
      <c r="Y138" s="91"/>
      <c r="Z138" s="91"/>
    </row>
    <row r="139" spans="1:26" ht="15.75" customHeight="1" x14ac:dyDescent="0.45">
      <c r="A139" s="95">
        <v>44168</v>
      </c>
      <c r="B139" s="91">
        <v>363.94158900000002</v>
      </c>
      <c r="C139" s="91">
        <v>62882000</v>
      </c>
      <c r="D139" s="94">
        <f t="shared" si="4"/>
        <v>-2.726177697763843E-4</v>
      </c>
      <c r="E139" s="92">
        <f t="shared" si="5"/>
        <v>114.49269398770547</v>
      </c>
      <c r="F139" s="91"/>
      <c r="G139" s="91"/>
      <c r="H139" s="91"/>
      <c r="I139" s="91"/>
      <c r="J139" s="91"/>
      <c r="K139" s="91"/>
      <c r="L139" s="91"/>
      <c r="M139" s="91"/>
      <c r="N139" s="91"/>
      <c r="O139" s="91"/>
      <c r="P139" s="91"/>
      <c r="Q139" s="91"/>
      <c r="R139" s="91"/>
      <c r="S139" s="91"/>
      <c r="T139" s="91"/>
      <c r="U139" s="91"/>
      <c r="V139" s="91"/>
      <c r="W139" s="91"/>
      <c r="X139" s="91"/>
      <c r="Y139" s="91"/>
      <c r="Z139" s="91"/>
    </row>
    <row r="140" spans="1:26" ht="15.75" customHeight="1" x14ac:dyDescent="0.45">
      <c r="A140" s="95">
        <v>44167</v>
      </c>
      <c r="B140" s="91">
        <v>364.04083300000002</v>
      </c>
      <c r="C140" s="91">
        <v>45927000</v>
      </c>
      <c r="D140" s="94">
        <f t="shared" si="4"/>
        <v>2.1037744792031798E-3</v>
      </c>
      <c r="E140" s="92">
        <f t="shared" si="5"/>
        <v>114.52391524206482</v>
      </c>
      <c r="F140" s="91"/>
      <c r="G140" s="91"/>
      <c r="H140" s="91"/>
      <c r="I140" s="91"/>
      <c r="J140" s="91"/>
      <c r="K140" s="91"/>
      <c r="L140" s="91"/>
      <c r="M140" s="91"/>
      <c r="N140" s="91"/>
      <c r="O140" s="91"/>
      <c r="P140" s="91"/>
      <c r="Q140" s="91"/>
      <c r="R140" s="91"/>
      <c r="S140" s="91"/>
      <c r="T140" s="91"/>
      <c r="U140" s="91"/>
      <c r="V140" s="91"/>
      <c r="W140" s="91"/>
      <c r="X140" s="91"/>
      <c r="Y140" s="91"/>
      <c r="Z140" s="91"/>
    </row>
    <row r="141" spans="1:26" ht="15.75" customHeight="1" x14ac:dyDescent="0.45">
      <c r="A141" s="95">
        <v>44166</v>
      </c>
      <c r="B141" s="91">
        <v>363.27658100000002</v>
      </c>
      <c r="C141" s="91">
        <v>74231400</v>
      </c>
      <c r="D141" s="94">
        <f t="shared" si="4"/>
        <v>1.0937355375399749E-2</v>
      </c>
      <c r="E141" s="92">
        <f t="shared" si="5"/>
        <v>114.28348855544756</v>
      </c>
      <c r="F141" s="91"/>
      <c r="G141" s="91"/>
      <c r="H141" s="91"/>
      <c r="I141" s="91"/>
      <c r="J141" s="91"/>
      <c r="K141" s="91"/>
      <c r="L141" s="91"/>
      <c r="M141" s="91"/>
      <c r="N141" s="91"/>
      <c r="O141" s="91"/>
      <c r="P141" s="91"/>
      <c r="Q141" s="91"/>
      <c r="R141" s="91"/>
      <c r="S141" s="91"/>
      <c r="T141" s="91"/>
      <c r="U141" s="91"/>
      <c r="V141" s="91"/>
      <c r="W141" s="91"/>
      <c r="X141" s="91"/>
      <c r="Y141" s="91"/>
      <c r="Z141" s="91"/>
    </row>
    <row r="142" spans="1:26" ht="15.75" customHeight="1" x14ac:dyDescent="0.45">
      <c r="A142" s="95">
        <v>44165</v>
      </c>
      <c r="B142" s="91">
        <v>359.34628300000003</v>
      </c>
      <c r="C142" s="91">
        <v>83872700</v>
      </c>
      <c r="D142" s="94">
        <f t="shared" si="4"/>
        <v>-4.4270857878330183E-3</v>
      </c>
      <c r="E142" s="92">
        <f t="shared" si="5"/>
        <v>113.04705276521287</v>
      </c>
      <c r="F142" s="91"/>
      <c r="G142" s="91"/>
      <c r="H142" s="91"/>
      <c r="I142" s="91"/>
      <c r="J142" s="91"/>
      <c r="K142" s="91"/>
      <c r="L142" s="91"/>
      <c r="M142" s="91"/>
      <c r="N142" s="91"/>
      <c r="O142" s="91"/>
      <c r="P142" s="91"/>
      <c r="Q142" s="91"/>
      <c r="R142" s="91"/>
      <c r="S142" s="91"/>
      <c r="T142" s="91"/>
      <c r="U142" s="91"/>
      <c r="V142" s="91"/>
      <c r="W142" s="91"/>
      <c r="X142" s="91"/>
      <c r="Y142" s="91"/>
      <c r="Z142" s="91"/>
    </row>
    <row r="143" spans="1:26" ht="15.75" customHeight="1" x14ac:dyDescent="0.45">
      <c r="A143" s="95">
        <v>44162</v>
      </c>
      <c r="B143" s="91">
        <v>360.94421399999999</v>
      </c>
      <c r="C143" s="91">
        <v>28514100</v>
      </c>
      <c r="D143" s="94">
        <f t="shared" si="4"/>
        <v>2.7850115712604318E-3</v>
      </c>
      <c r="E143" s="92">
        <f t="shared" si="5"/>
        <v>113.54974723741968</v>
      </c>
      <c r="F143" s="91"/>
      <c r="G143" s="91"/>
      <c r="H143" s="91"/>
      <c r="I143" s="91"/>
      <c r="J143" s="91"/>
      <c r="K143" s="91"/>
      <c r="L143" s="91"/>
      <c r="M143" s="91"/>
      <c r="N143" s="91"/>
      <c r="O143" s="91"/>
      <c r="P143" s="91"/>
      <c r="Q143" s="91"/>
      <c r="R143" s="91"/>
      <c r="S143" s="91"/>
      <c r="T143" s="91"/>
      <c r="U143" s="91"/>
      <c r="V143" s="91"/>
      <c r="W143" s="91"/>
      <c r="X143" s="91"/>
      <c r="Y143" s="91"/>
      <c r="Z143" s="91"/>
    </row>
    <row r="144" spans="1:26" ht="15.75" customHeight="1" x14ac:dyDescent="0.45">
      <c r="A144" s="95">
        <v>44160</v>
      </c>
      <c r="B144" s="91">
        <v>359.94177200000001</v>
      </c>
      <c r="C144" s="91">
        <v>45330900</v>
      </c>
      <c r="D144" s="94">
        <f t="shared" si="4"/>
        <v>-1.5417219510216462E-3</v>
      </c>
      <c r="E144" s="92">
        <f t="shared" si="5"/>
        <v>113.23438815614024</v>
      </c>
      <c r="F144" s="91"/>
      <c r="G144" s="91"/>
      <c r="H144" s="91"/>
      <c r="I144" s="91"/>
      <c r="J144" s="91"/>
      <c r="K144" s="91"/>
      <c r="L144" s="91"/>
      <c r="M144" s="91"/>
      <c r="N144" s="91"/>
      <c r="O144" s="91"/>
      <c r="P144" s="91"/>
      <c r="Q144" s="91"/>
      <c r="R144" s="91"/>
      <c r="S144" s="91"/>
      <c r="T144" s="91"/>
      <c r="U144" s="91"/>
      <c r="V144" s="91"/>
      <c r="W144" s="91"/>
      <c r="X144" s="91"/>
      <c r="Y144" s="91"/>
      <c r="Z144" s="91"/>
    </row>
    <row r="145" spans="1:26" ht="15.75" customHeight="1" x14ac:dyDescent="0.45">
      <c r="A145" s="95">
        <v>44159</v>
      </c>
      <c r="B145" s="91">
        <v>360.49755900000002</v>
      </c>
      <c r="C145" s="91">
        <v>62415900</v>
      </c>
      <c r="D145" s="94">
        <f t="shared" si="4"/>
        <v>1.6113693615451785E-2</v>
      </c>
      <c r="E145" s="92">
        <f t="shared" si="5"/>
        <v>113.40923366112413</v>
      </c>
      <c r="F145" s="91"/>
      <c r="G145" s="91"/>
      <c r="H145" s="91"/>
      <c r="I145" s="91"/>
      <c r="J145" s="91"/>
      <c r="K145" s="91"/>
      <c r="L145" s="91"/>
      <c r="M145" s="91"/>
      <c r="N145" s="91"/>
      <c r="O145" s="91"/>
      <c r="P145" s="91"/>
      <c r="Q145" s="91"/>
      <c r="R145" s="91"/>
      <c r="S145" s="91"/>
      <c r="T145" s="91"/>
      <c r="U145" s="91"/>
      <c r="V145" s="91"/>
      <c r="W145" s="91"/>
      <c r="X145" s="91"/>
      <c r="Y145" s="91"/>
      <c r="Z145" s="91"/>
    </row>
    <row r="146" spans="1:26" ht="15.75" customHeight="1" x14ac:dyDescent="0.45">
      <c r="A146" s="95">
        <v>44158</v>
      </c>
      <c r="B146" s="91">
        <v>354.780731</v>
      </c>
      <c r="C146" s="91">
        <v>63230600</v>
      </c>
      <c r="D146" s="94">
        <f t="shared" si="4"/>
        <v>5.99436491197336E-3</v>
      </c>
      <c r="E146" s="92">
        <f t="shared" si="5"/>
        <v>111.61077187888372</v>
      </c>
      <c r="F146" s="91"/>
      <c r="G146" s="91"/>
      <c r="H146" s="91"/>
      <c r="I146" s="91"/>
      <c r="J146" s="91"/>
      <c r="K146" s="91"/>
      <c r="L146" s="91"/>
      <c r="M146" s="91"/>
      <c r="N146" s="91"/>
      <c r="O146" s="91"/>
      <c r="P146" s="91"/>
      <c r="Q146" s="91"/>
      <c r="R146" s="91"/>
      <c r="S146" s="91"/>
      <c r="T146" s="91"/>
      <c r="U146" s="91"/>
      <c r="V146" s="91"/>
      <c r="W146" s="91"/>
      <c r="X146" s="91"/>
      <c r="Y146" s="91"/>
      <c r="Z146" s="91"/>
    </row>
    <row r="147" spans="1:26" ht="15.75" customHeight="1" x14ac:dyDescent="0.45">
      <c r="A147" s="95">
        <v>44155</v>
      </c>
      <c r="B147" s="91">
        <v>352.666718</v>
      </c>
      <c r="C147" s="91">
        <v>70417300</v>
      </c>
      <c r="D147" s="94">
        <f t="shared" si="4"/>
        <v>-6.8477928585635173E-3</v>
      </c>
      <c r="E147" s="92">
        <f t="shared" si="5"/>
        <v>110.94572273140903</v>
      </c>
      <c r="F147" s="91"/>
      <c r="G147" s="91"/>
      <c r="H147" s="91"/>
      <c r="I147" s="91"/>
      <c r="J147" s="91"/>
      <c r="K147" s="91"/>
      <c r="L147" s="91"/>
      <c r="M147" s="91"/>
      <c r="N147" s="91"/>
      <c r="O147" s="91"/>
      <c r="P147" s="91"/>
      <c r="Q147" s="91"/>
      <c r="R147" s="91"/>
      <c r="S147" s="91"/>
      <c r="T147" s="91"/>
      <c r="U147" s="91"/>
      <c r="V147" s="91"/>
      <c r="W147" s="91"/>
      <c r="X147" s="91"/>
      <c r="Y147" s="91"/>
      <c r="Z147" s="91"/>
    </row>
    <row r="148" spans="1:26" ht="15.75" customHeight="1" x14ac:dyDescent="0.45">
      <c r="A148" s="95">
        <v>44154</v>
      </c>
      <c r="B148" s="91">
        <v>355.09835800000002</v>
      </c>
      <c r="C148" s="91">
        <v>59940900</v>
      </c>
      <c r="D148" s="94">
        <f t="shared" si="4"/>
        <v>4.2102053968904318E-3</v>
      </c>
      <c r="E148" s="92">
        <f t="shared" si="5"/>
        <v>111.71069442693094</v>
      </c>
      <c r="F148" s="91"/>
      <c r="G148" s="91"/>
      <c r="H148" s="91"/>
      <c r="I148" s="91"/>
      <c r="J148" s="91"/>
      <c r="K148" s="91"/>
      <c r="L148" s="91"/>
      <c r="M148" s="91"/>
      <c r="N148" s="91"/>
      <c r="O148" s="91"/>
      <c r="P148" s="91"/>
      <c r="Q148" s="91"/>
      <c r="R148" s="91"/>
      <c r="S148" s="91"/>
      <c r="T148" s="91"/>
      <c r="U148" s="91"/>
      <c r="V148" s="91"/>
      <c r="W148" s="91"/>
      <c r="X148" s="91"/>
      <c r="Y148" s="91"/>
      <c r="Z148" s="91"/>
    </row>
    <row r="149" spans="1:26" ht="15.75" customHeight="1" x14ac:dyDescent="0.45">
      <c r="A149" s="95">
        <v>44153</v>
      </c>
      <c r="B149" s="91">
        <v>353.60958900000003</v>
      </c>
      <c r="C149" s="91">
        <v>70591300</v>
      </c>
      <c r="D149" s="94">
        <f t="shared" si="4"/>
        <v>-1.2034810758234538E-2</v>
      </c>
      <c r="E149" s="92">
        <f t="shared" si="5"/>
        <v>111.24234132113796</v>
      </c>
      <c r="F149" s="91"/>
      <c r="G149" s="91"/>
      <c r="H149" s="91"/>
      <c r="I149" s="91"/>
      <c r="J149" s="91"/>
      <c r="K149" s="91"/>
      <c r="L149" s="91"/>
      <c r="M149" s="91"/>
      <c r="N149" s="91"/>
      <c r="O149" s="91"/>
      <c r="P149" s="91"/>
      <c r="Q149" s="91"/>
      <c r="R149" s="91"/>
      <c r="S149" s="91"/>
      <c r="T149" s="91"/>
      <c r="U149" s="91"/>
      <c r="V149" s="91"/>
      <c r="W149" s="91"/>
      <c r="X149" s="91"/>
      <c r="Y149" s="91"/>
      <c r="Z149" s="91"/>
    </row>
    <row r="150" spans="1:26" ht="15.75" customHeight="1" x14ac:dyDescent="0.45">
      <c r="A150" s="95">
        <v>44152</v>
      </c>
      <c r="B150" s="91">
        <v>357.91705300000001</v>
      </c>
      <c r="C150" s="91">
        <v>66111000</v>
      </c>
      <c r="D150" s="94">
        <f t="shared" si="4"/>
        <v>-5.3783845278954079E-3</v>
      </c>
      <c r="E150" s="92">
        <f t="shared" si="5"/>
        <v>112.59743008406321</v>
      </c>
      <c r="F150" s="91"/>
      <c r="G150" s="91"/>
      <c r="H150" s="91"/>
      <c r="I150" s="91"/>
      <c r="J150" s="91"/>
      <c r="K150" s="91"/>
      <c r="L150" s="91"/>
      <c r="M150" s="91"/>
      <c r="N150" s="91"/>
      <c r="O150" s="91"/>
      <c r="P150" s="91"/>
      <c r="Q150" s="91"/>
      <c r="R150" s="91"/>
      <c r="S150" s="91"/>
      <c r="T150" s="91"/>
      <c r="U150" s="91"/>
      <c r="V150" s="91"/>
      <c r="W150" s="91"/>
      <c r="X150" s="91"/>
      <c r="Y150" s="91"/>
      <c r="Z150" s="91"/>
    </row>
    <row r="151" spans="1:26" ht="15.75" customHeight="1" x14ac:dyDescent="0.45">
      <c r="A151" s="95">
        <v>44151</v>
      </c>
      <c r="B151" s="91">
        <v>359.85247800000002</v>
      </c>
      <c r="C151" s="91">
        <v>74541100</v>
      </c>
      <c r="D151" s="94">
        <f t="shared" si="4"/>
        <v>1.2482621946445782E-2</v>
      </c>
      <c r="E151" s="92">
        <f t="shared" si="5"/>
        <v>113.2062970807426</v>
      </c>
      <c r="F151" s="91"/>
      <c r="G151" s="91"/>
      <c r="H151" s="91"/>
      <c r="I151" s="91"/>
      <c r="J151" s="91"/>
      <c r="K151" s="91"/>
      <c r="L151" s="91"/>
      <c r="M151" s="91"/>
      <c r="N151" s="91"/>
      <c r="O151" s="91"/>
      <c r="P151" s="91"/>
      <c r="Q151" s="91"/>
      <c r="R151" s="91"/>
      <c r="S151" s="91"/>
      <c r="T151" s="91"/>
      <c r="U151" s="91"/>
      <c r="V151" s="91"/>
      <c r="W151" s="91"/>
      <c r="X151" s="91"/>
      <c r="Y151" s="91"/>
      <c r="Z151" s="91"/>
    </row>
    <row r="152" spans="1:26" ht="15.75" customHeight="1" x14ac:dyDescent="0.45">
      <c r="A152" s="95">
        <v>44148</v>
      </c>
      <c r="B152" s="91">
        <v>355.415955</v>
      </c>
      <c r="C152" s="91">
        <v>62892200</v>
      </c>
      <c r="D152" s="94">
        <f t="shared" si="4"/>
        <v>1.3844497703850767E-2</v>
      </c>
      <c r="E152" s="92">
        <f t="shared" si="5"/>
        <v>111.81060753725265</v>
      </c>
      <c r="F152" s="91"/>
      <c r="G152" s="91"/>
      <c r="H152" s="91"/>
      <c r="I152" s="91"/>
      <c r="J152" s="91"/>
      <c r="K152" s="91"/>
      <c r="L152" s="91"/>
      <c r="M152" s="91"/>
      <c r="N152" s="91"/>
      <c r="O152" s="91"/>
      <c r="P152" s="91"/>
      <c r="Q152" s="91"/>
      <c r="R152" s="91"/>
      <c r="S152" s="91"/>
      <c r="T152" s="91"/>
      <c r="U152" s="91"/>
      <c r="V152" s="91"/>
      <c r="W152" s="91"/>
      <c r="X152" s="91"/>
      <c r="Y152" s="91"/>
      <c r="Z152" s="91"/>
    </row>
    <row r="153" spans="1:26" ht="15.75" customHeight="1" x14ac:dyDescent="0.45">
      <c r="A153" s="95">
        <v>44147</v>
      </c>
      <c r="B153" s="91">
        <v>350.562592</v>
      </c>
      <c r="C153" s="91">
        <v>67546200</v>
      </c>
      <c r="D153" s="94">
        <f t="shared" si="4"/>
        <v>-9.7008877546684857E-3</v>
      </c>
      <c r="E153" s="92">
        <f t="shared" si="5"/>
        <v>110.2837839436725</v>
      </c>
      <c r="F153" s="91"/>
      <c r="G153" s="91"/>
      <c r="H153" s="91"/>
      <c r="I153" s="91"/>
      <c r="J153" s="91"/>
      <c r="K153" s="91"/>
      <c r="L153" s="91"/>
      <c r="M153" s="91"/>
      <c r="N153" s="91"/>
      <c r="O153" s="91"/>
      <c r="P153" s="91"/>
      <c r="Q153" s="91"/>
      <c r="R153" s="91"/>
      <c r="S153" s="91"/>
      <c r="T153" s="91"/>
      <c r="U153" s="91"/>
      <c r="V153" s="91"/>
      <c r="W153" s="91"/>
      <c r="X153" s="91"/>
      <c r="Y153" s="91"/>
      <c r="Z153" s="91"/>
    </row>
    <row r="154" spans="1:26" ht="15.75" customHeight="1" x14ac:dyDescent="0.45">
      <c r="A154" s="95">
        <v>44146</v>
      </c>
      <c r="B154" s="91">
        <v>353.99667399999998</v>
      </c>
      <c r="C154" s="91">
        <v>58649000</v>
      </c>
      <c r="D154" s="94">
        <f t="shared" si="4"/>
        <v>7.4285491023138306E-3</v>
      </c>
      <c r="E154" s="92">
        <f t="shared" si="5"/>
        <v>111.36411472047385</v>
      </c>
      <c r="F154" s="91"/>
      <c r="G154" s="91"/>
      <c r="H154" s="91"/>
      <c r="I154" s="91"/>
      <c r="J154" s="91"/>
      <c r="K154" s="91"/>
      <c r="L154" s="91"/>
      <c r="M154" s="91"/>
      <c r="N154" s="91"/>
      <c r="O154" s="91"/>
      <c r="P154" s="91"/>
      <c r="Q154" s="91"/>
      <c r="R154" s="91"/>
      <c r="S154" s="91"/>
      <c r="T154" s="91"/>
      <c r="U154" s="91"/>
      <c r="V154" s="91"/>
      <c r="W154" s="91"/>
      <c r="X154" s="91"/>
      <c r="Y154" s="91"/>
      <c r="Z154" s="91"/>
    </row>
    <row r="155" spans="1:26" ht="15.75" customHeight="1" x14ac:dyDescent="0.45">
      <c r="A155" s="95">
        <v>44145</v>
      </c>
      <c r="B155" s="91">
        <v>351.38638300000002</v>
      </c>
      <c r="C155" s="91">
        <v>85552000</v>
      </c>
      <c r="D155" s="94">
        <f t="shared" si="4"/>
        <v>-1.4666363719112452E-3</v>
      </c>
      <c r="E155" s="92">
        <f t="shared" si="5"/>
        <v>110.5429410549331</v>
      </c>
      <c r="F155" s="91"/>
      <c r="G155" s="91"/>
      <c r="H155" s="91"/>
      <c r="I155" s="91"/>
      <c r="J155" s="91"/>
      <c r="K155" s="91"/>
      <c r="L155" s="91"/>
      <c r="M155" s="91"/>
      <c r="N155" s="91"/>
      <c r="O155" s="91"/>
      <c r="P155" s="91"/>
      <c r="Q155" s="91"/>
      <c r="R155" s="91"/>
      <c r="S155" s="91"/>
      <c r="T155" s="91"/>
      <c r="U155" s="91"/>
      <c r="V155" s="91"/>
      <c r="W155" s="91"/>
      <c r="X155" s="91"/>
      <c r="Y155" s="91"/>
      <c r="Z155" s="91"/>
    </row>
    <row r="156" spans="1:26" ht="15.75" customHeight="1" x14ac:dyDescent="0.45">
      <c r="A156" s="95">
        <v>44144</v>
      </c>
      <c r="B156" s="91">
        <v>351.90249599999999</v>
      </c>
      <c r="C156" s="91">
        <v>172304200</v>
      </c>
      <c r="D156" s="94">
        <f t="shared" si="4"/>
        <v>1.2565724911737908E-2</v>
      </c>
      <c r="E156" s="92">
        <f t="shared" si="5"/>
        <v>110.7053054825173</v>
      </c>
      <c r="F156" s="91"/>
      <c r="G156" s="91"/>
      <c r="H156" s="91"/>
      <c r="I156" s="91"/>
      <c r="J156" s="91"/>
      <c r="K156" s="91"/>
      <c r="L156" s="91"/>
      <c r="M156" s="91"/>
      <c r="N156" s="91"/>
      <c r="O156" s="91"/>
      <c r="P156" s="91"/>
      <c r="Q156" s="91"/>
      <c r="R156" s="91"/>
      <c r="S156" s="91"/>
      <c r="T156" s="91"/>
      <c r="U156" s="91"/>
      <c r="V156" s="91"/>
      <c r="W156" s="91"/>
      <c r="X156" s="91"/>
      <c r="Y156" s="91"/>
      <c r="Z156" s="91"/>
    </row>
    <row r="157" spans="1:26" ht="15.75" customHeight="1" x14ac:dyDescent="0.45">
      <c r="A157" s="95">
        <v>44141</v>
      </c>
      <c r="B157" s="91">
        <v>347.535461</v>
      </c>
      <c r="C157" s="91">
        <v>74973000</v>
      </c>
      <c r="D157" s="94">
        <f t="shared" si="4"/>
        <v>-2.284338424788368E-4</v>
      </c>
      <c r="E157" s="92">
        <f t="shared" si="5"/>
        <v>109.33147622804152</v>
      </c>
      <c r="F157" s="91"/>
      <c r="G157" s="91"/>
      <c r="H157" s="91"/>
      <c r="I157" s="91"/>
      <c r="J157" s="91"/>
      <c r="K157" s="91"/>
      <c r="L157" s="91"/>
      <c r="M157" s="91"/>
      <c r="N157" s="91"/>
      <c r="O157" s="91"/>
      <c r="P157" s="91"/>
      <c r="Q157" s="91"/>
      <c r="R157" s="91"/>
      <c r="S157" s="91"/>
      <c r="T157" s="91"/>
      <c r="U157" s="91"/>
      <c r="V157" s="91"/>
      <c r="W157" s="91"/>
      <c r="X157" s="91"/>
      <c r="Y157" s="91"/>
      <c r="Z157" s="91"/>
    </row>
    <row r="158" spans="1:26" ht="15.75" customHeight="1" x14ac:dyDescent="0.45">
      <c r="A158" s="95">
        <v>44140</v>
      </c>
      <c r="B158" s="91">
        <v>347.614868</v>
      </c>
      <c r="C158" s="91">
        <v>82039700</v>
      </c>
      <c r="D158" s="94">
        <f t="shared" si="4"/>
        <v>1.9502817836880793E-2</v>
      </c>
      <c r="E158" s="92">
        <f t="shared" si="5"/>
        <v>109.35645694370105</v>
      </c>
      <c r="F158" s="91"/>
      <c r="G158" s="91"/>
      <c r="H158" s="91"/>
      <c r="I158" s="91"/>
      <c r="J158" s="91"/>
      <c r="K158" s="91"/>
      <c r="L158" s="91"/>
      <c r="M158" s="91"/>
      <c r="N158" s="91"/>
      <c r="O158" s="91"/>
      <c r="P158" s="91"/>
      <c r="Q158" s="91"/>
      <c r="R158" s="91"/>
      <c r="S158" s="91"/>
      <c r="T158" s="91"/>
      <c r="U158" s="91"/>
      <c r="V158" s="91"/>
      <c r="W158" s="91"/>
      <c r="X158" s="91"/>
      <c r="Y158" s="91"/>
      <c r="Z158" s="91"/>
    </row>
    <row r="159" spans="1:26" ht="15.75" customHeight="1" x14ac:dyDescent="0.45">
      <c r="A159" s="95">
        <v>44139</v>
      </c>
      <c r="B159" s="91">
        <v>340.96508799999998</v>
      </c>
      <c r="C159" s="91">
        <v>126959700</v>
      </c>
      <c r="D159" s="94">
        <f t="shared" si="4"/>
        <v>2.2349177209342708E-2</v>
      </c>
      <c r="E159" s="92">
        <f t="shared" si="5"/>
        <v>107.26449699837706</v>
      </c>
      <c r="F159" s="91"/>
      <c r="G159" s="91"/>
      <c r="H159" s="91"/>
      <c r="I159" s="91"/>
      <c r="J159" s="91"/>
      <c r="K159" s="91"/>
      <c r="L159" s="91"/>
      <c r="M159" s="91"/>
      <c r="N159" s="91"/>
      <c r="O159" s="91"/>
      <c r="P159" s="91"/>
      <c r="Q159" s="91"/>
      <c r="R159" s="91"/>
      <c r="S159" s="91"/>
      <c r="T159" s="91"/>
      <c r="U159" s="91"/>
      <c r="V159" s="91"/>
      <c r="W159" s="91"/>
      <c r="X159" s="91"/>
      <c r="Y159" s="91"/>
      <c r="Z159" s="91"/>
    </row>
    <row r="160" spans="1:26" ht="15.75" customHeight="1" x14ac:dyDescent="0.45">
      <c r="A160" s="95">
        <v>44138</v>
      </c>
      <c r="B160" s="91">
        <v>333.51138300000002</v>
      </c>
      <c r="C160" s="91">
        <v>93294200</v>
      </c>
      <c r="D160" s="94">
        <f t="shared" si="4"/>
        <v>1.7655910503381778E-2</v>
      </c>
      <c r="E160" s="92">
        <f t="shared" si="5"/>
        <v>104.919629603627</v>
      </c>
      <c r="F160" s="91"/>
      <c r="G160" s="91"/>
      <c r="H160" s="91"/>
      <c r="I160" s="91"/>
      <c r="J160" s="91"/>
      <c r="K160" s="91"/>
      <c r="L160" s="91"/>
      <c r="M160" s="91"/>
      <c r="N160" s="91"/>
      <c r="O160" s="91"/>
      <c r="P160" s="91"/>
      <c r="Q160" s="91"/>
      <c r="R160" s="91"/>
      <c r="S160" s="91"/>
      <c r="T160" s="91"/>
      <c r="U160" s="91"/>
      <c r="V160" s="91"/>
      <c r="W160" s="91"/>
      <c r="X160" s="91"/>
      <c r="Y160" s="91"/>
      <c r="Z160" s="91"/>
    </row>
    <row r="161" spans="1:26" ht="15.75" customHeight="1" x14ac:dyDescent="0.45">
      <c r="A161" s="95">
        <v>44137</v>
      </c>
      <c r="B161" s="91">
        <v>327.725098</v>
      </c>
      <c r="C161" s="91">
        <v>86068300</v>
      </c>
      <c r="D161" s="94">
        <f t="shared" si="4"/>
        <v>1.1208525378429091E-2</v>
      </c>
      <c r="E161" s="92">
        <f t="shared" si="5"/>
        <v>103.09931728468878</v>
      </c>
      <c r="F161" s="91"/>
      <c r="G161" s="91"/>
      <c r="H161" s="91"/>
      <c r="I161" s="91"/>
      <c r="J161" s="91"/>
      <c r="K161" s="91"/>
      <c r="L161" s="91"/>
      <c r="M161" s="91"/>
      <c r="N161" s="91"/>
      <c r="O161" s="91"/>
      <c r="P161" s="91"/>
      <c r="Q161" s="91"/>
      <c r="R161" s="91"/>
      <c r="S161" s="91"/>
      <c r="T161" s="91"/>
      <c r="U161" s="91"/>
      <c r="V161" s="91"/>
      <c r="W161" s="91"/>
      <c r="X161" s="91"/>
      <c r="Y161" s="91"/>
      <c r="Z161" s="91"/>
    </row>
    <row r="162" spans="1:26" ht="15.75" customHeight="1" x14ac:dyDescent="0.45">
      <c r="A162" s="95">
        <v>44134</v>
      </c>
      <c r="B162" s="91">
        <v>324.09249899999998</v>
      </c>
      <c r="C162" s="91">
        <v>120287300</v>
      </c>
      <c r="D162" s="94">
        <f t="shared" si="4"/>
        <v>-1.0424870251667606E-2</v>
      </c>
      <c r="E162" s="92">
        <f t="shared" si="5"/>
        <v>101.95653487603406</v>
      </c>
      <c r="F162" s="91"/>
      <c r="G162" s="91"/>
      <c r="H162" s="91"/>
      <c r="I162" s="91"/>
      <c r="J162" s="91"/>
      <c r="K162" s="91"/>
      <c r="L162" s="91"/>
      <c r="M162" s="91"/>
      <c r="N162" s="91"/>
      <c r="O162" s="91"/>
      <c r="P162" s="91"/>
      <c r="Q162" s="91"/>
      <c r="R162" s="91"/>
      <c r="S162" s="91"/>
      <c r="T162" s="91"/>
      <c r="U162" s="91"/>
      <c r="V162" s="91"/>
      <c r="W162" s="91"/>
      <c r="X162" s="91"/>
      <c r="Y162" s="91"/>
      <c r="Z162" s="91"/>
    </row>
    <row r="163" spans="1:26" ht="15.75" customHeight="1" x14ac:dyDescent="0.45">
      <c r="A163" s="95">
        <v>44133</v>
      </c>
      <c r="B163" s="91">
        <v>327.50671399999999</v>
      </c>
      <c r="C163" s="91">
        <v>90597700</v>
      </c>
      <c r="D163" s="94">
        <f t="shared" si="4"/>
        <v>1.0163439274008201E-2</v>
      </c>
      <c r="E163" s="92">
        <f t="shared" si="5"/>
        <v>103.03061567641006</v>
      </c>
      <c r="F163" s="91"/>
      <c r="G163" s="91"/>
      <c r="H163" s="91"/>
      <c r="I163" s="91"/>
      <c r="J163" s="91"/>
      <c r="K163" s="91"/>
      <c r="L163" s="91"/>
      <c r="M163" s="91"/>
      <c r="N163" s="91"/>
      <c r="O163" s="91"/>
      <c r="P163" s="91"/>
      <c r="Q163" s="91"/>
      <c r="R163" s="91"/>
      <c r="S163" s="91"/>
      <c r="T163" s="91"/>
      <c r="U163" s="91"/>
      <c r="V163" s="91"/>
      <c r="W163" s="91"/>
      <c r="X163" s="91"/>
      <c r="Y163" s="91"/>
      <c r="Z163" s="91"/>
    </row>
    <row r="164" spans="1:26" ht="15.75" customHeight="1" x14ac:dyDescent="0.45">
      <c r="A164" s="95">
        <v>44132</v>
      </c>
      <c r="B164" s="91">
        <v>324.21160900000001</v>
      </c>
      <c r="C164" s="91">
        <v>127094300</v>
      </c>
      <c r="D164" s="94">
        <f t="shared" si="4"/>
        <v>-3.4178858612294527E-2</v>
      </c>
      <c r="E164" s="92">
        <f t="shared" si="5"/>
        <v>101.99400579222791</v>
      </c>
      <c r="F164" s="91"/>
      <c r="G164" s="91"/>
      <c r="H164" s="91"/>
      <c r="I164" s="91"/>
      <c r="J164" s="91"/>
      <c r="K164" s="91"/>
      <c r="L164" s="91"/>
      <c r="M164" s="91"/>
      <c r="N164" s="91"/>
      <c r="O164" s="91"/>
      <c r="P164" s="91"/>
      <c r="Q164" s="91"/>
      <c r="R164" s="91"/>
      <c r="S164" s="91"/>
      <c r="T164" s="91"/>
      <c r="U164" s="91"/>
      <c r="V164" s="91"/>
      <c r="W164" s="91"/>
      <c r="X164" s="91"/>
      <c r="Y164" s="91"/>
      <c r="Z164" s="91"/>
    </row>
    <row r="165" spans="1:26" ht="15.75" customHeight="1" x14ac:dyDescent="0.45">
      <c r="A165" s="95">
        <v>44131</v>
      </c>
      <c r="B165" s="91">
        <v>335.68493699999999</v>
      </c>
      <c r="C165" s="91">
        <v>65994100</v>
      </c>
      <c r="D165" s="94">
        <f t="shared" si="4"/>
        <v>-3.4475227096357752E-3</v>
      </c>
      <c r="E165" s="92">
        <f t="shared" si="5"/>
        <v>105.6034098049267</v>
      </c>
      <c r="F165" s="91"/>
      <c r="G165" s="91"/>
      <c r="H165" s="91"/>
      <c r="I165" s="91"/>
      <c r="J165" s="91"/>
      <c r="K165" s="91"/>
      <c r="L165" s="91"/>
      <c r="M165" s="91"/>
      <c r="N165" s="91"/>
      <c r="O165" s="91"/>
      <c r="P165" s="91"/>
      <c r="Q165" s="91"/>
      <c r="R165" s="91"/>
      <c r="S165" s="91"/>
      <c r="T165" s="91"/>
      <c r="U165" s="91"/>
      <c r="V165" s="91"/>
      <c r="W165" s="91"/>
      <c r="X165" s="91"/>
      <c r="Y165" s="91"/>
      <c r="Z165" s="91"/>
    </row>
    <row r="166" spans="1:26" ht="15.75" customHeight="1" x14ac:dyDescent="0.45">
      <c r="A166" s="95">
        <v>44130</v>
      </c>
      <c r="B166" s="91">
        <v>336.84622200000001</v>
      </c>
      <c r="C166" s="91">
        <v>91473000</v>
      </c>
      <c r="D166" s="94">
        <f t="shared" si="4"/>
        <v>-1.8479858227564816E-2</v>
      </c>
      <c r="E166" s="92">
        <f t="shared" si="5"/>
        <v>105.96873944065985</v>
      </c>
      <c r="F166" s="91"/>
      <c r="G166" s="91"/>
      <c r="H166" s="91"/>
      <c r="I166" s="91"/>
      <c r="J166" s="91"/>
      <c r="K166" s="91"/>
      <c r="L166" s="91"/>
      <c r="M166" s="91"/>
      <c r="N166" s="91"/>
      <c r="O166" s="91"/>
      <c r="P166" s="91"/>
      <c r="Q166" s="91"/>
      <c r="R166" s="91"/>
      <c r="S166" s="91"/>
      <c r="T166" s="91"/>
      <c r="U166" s="91"/>
      <c r="V166" s="91"/>
      <c r="W166" s="91"/>
      <c r="X166" s="91"/>
      <c r="Y166" s="91"/>
      <c r="Z166" s="91"/>
    </row>
    <row r="167" spans="1:26" ht="15.75" customHeight="1" x14ac:dyDescent="0.45">
      <c r="A167" s="95">
        <v>44127</v>
      </c>
      <c r="B167" s="91">
        <v>343.18829299999999</v>
      </c>
      <c r="C167" s="91">
        <v>49143900</v>
      </c>
      <c r="D167" s="94">
        <f t="shared" si="4"/>
        <v>3.3951230918509712E-3</v>
      </c>
      <c r="E167" s="92">
        <f t="shared" si="5"/>
        <v>107.9638969499911</v>
      </c>
      <c r="F167" s="91"/>
      <c r="G167" s="91"/>
      <c r="H167" s="91"/>
      <c r="I167" s="91"/>
      <c r="J167" s="91"/>
      <c r="K167" s="91"/>
      <c r="L167" s="91"/>
      <c r="M167" s="91"/>
      <c r="N167" s="91"/>
      <c r="O167" s="91"/>
      <c r="P167" s="91"/>
      <c r="Q167" s="91"/>
      <c r="R167" s="91"/>
      <c r="S167" s="91"/>
      <c r="T167" s="91"/>
      <c r="U167" s="91"/>
      <c r="V167" s="91"/>
      <c r="W167" s="91"/>
      <c r="X167" s="91"/>
      <c r="Y167" s="91"/>
      <c r="Z167" s="91"/>
    </row>
    <row r="168" spans="1:26" ht="15.75" customHeight="1" x14ac:dyDescent="0.45">
      <c r="A168" s="95">
        <v>44126</v>
      </c>
      <c r="B168" s="91">
        <v>342.02706899999998</v>
      </c>
      <c r="C168" s="91">
        <v>55399300</v>
      </c>
      <c r="D168" s="94">
        <f t="shared" si="4"/>
        <v>5.4853587150982541E-3</v>
      </c>
      <c r="E168" s="92">
        <f t="shared" si="5"/>
        <v>107.59858650429982</v>
      </c>
      <c r="F168" s="91"/>
      <c r="G168" s="91"/>
      <c r="H168" s="91"/>
      <c r="I168" s="91"/>
      <c r="J168" s="91"/>
      <c r="K168" s="91"/>
      <c r="L168" s="91"/>
      <c r="M168" s="91"/>
      <c r="N168" s="91"/>
      <c r="O168" s="91"/>
      <c r="P168" s="91"/>
      <c r="Q168" s="91"/>
      <c r="R168" s="91"/>
      <c r="S168" s="91"/>
      <c r="T168" s="91"/>
      <c r="U168" s="91"/>
      <c r="V168" s="91"/>
      <c r="W168" s="91"/>
      <c r="X168" s="91"/>
      <c r="Y168" s="91"/>
      <c r="Z168" s="91"/>
    </row>
    <row r="169" spans="1:26" ht="15.75" customHeight="1" x14ac:dyDescent="0.45">
      <c r="A169" s="95">
        <v>44125</v>
      </c>
      <c r="B169" s="91">
        <v>340.16116299999999</v>
      </c>
      <c r="C169" s="91">
        <v>63575000</v>
      </c>
      <c r="D169" s="94">
        <f t="shared" si="4"/>
        <v>-1.8929872790939273E-3</v>
      </c>
      <c r="E169" s="92">
        <f t="shared" si="5"/>
        <v>107.01158954895097</v>
      </c>
      <c r="F169" s="91"/>
      <c r="G169" s="91"/>
      <c r="H169" s="91"/>
      <c r="I169" s="91"/>
      <c r="J169" s="91"/>
      <c r="K169" s="91"/>
      <c r="L169" s="91"/>
      <c r="M169" s="91"/>
      <c r="N169" s="91"/>
      <c r="O169" s="91"/>
      <c r="P169" s="91"/>
      <c r="Q169" s="91"/>
      <c r="R169" s="91"/>
      <c r="S169" s="91"/>
      <c r="T169" s="91"/>
      <c r="U169" s="91"/>
      <c r="V169" s="91"/>
      <c r="W169" s="91"/>
      <c r="X169" s="91"/>
      <c r="Y169" s="91"/>
      <c r="Z169" s="91"/>
    </row>
    <row r="170" spans="1:26" ht="15.75" customHeight="1" x14ac:dyDescent="0.45">
      <c r="A170" s="95">
        <v>44124</v>
      </c>
      <c r="B170" s="91">
        <v>340.80630500000001</v>
      </c>
      <c r="C170" s="91">
        <v>60051900</v>
      </c>
      <c r="D170" s="94">
        <f t="shared" si="4"/>
        <v>4.0057586206705409E-3</v>
      </c>
      <c r="E170" s="92">
        <f t="shared" si="5"/>
        <v>107.21454531937438</v>
      </c>
      <c r="F170" s="91"/>
      <c r="G170" s="91"/>
      <c r="H170" s="91"/>
      <c r="I170" s="91"/>
      <c r="J170" s="91"/>
      <c r="K170" s="91"/>
      <c r="L170" s="91"/>
      <c r="M170" s="91"/>
      <c r="N170" s="91"/>
      <c r="O170" s="91"/>
      <c r="P170" s="91"/>
      <c r="Q170" s="91"/>
      <c r="R170" s="91"/>
      <c r="S170" s="91"/>
      <c r="T170" s="91"/>
      <c r="U170" s="91"/>
      <c r="V170" s="91"/>
      <c r="W170" s="91"/>
      <c r="X170" s="91"/>
      <c r="Y170" s="91"/>
      <c r="Z170" s="91"/>
    </row>
    <row r="171" spans="1:26" ht="15.75" customHeight="1" x14ac:dyDescent="0.45">
      <c r="A171" s="95">
        <v>44123</v>
      </c>
      <c r="B171" s="91">
        <v>339.44656400000002</v>
      </c>
      <c r="C171" s="91">
        <v>68425600</v>
      </c>
      <c r="D171" s="94">
        <f t="shared" si="4"/>
        <v>-1.5203408567380672E-2</v>
      </c>
      <c r="E171" s="92">
        <f t="shared" si="5"/>
        <v>106.78678324182974</v>
      </c>
      <c r="F171" s="91"/>
      <c r="G171" s="91"/>
      <c r="H171" s="91"/>
      <c r="I171" s="91"/>
      <c r="J171" s="91"/>
      <c r="K171" s="91"/>
      <c r="L171" s="91"/>
      <c r="M171" s="91"/>
      <c r="N171" s="91"/>
      <c r="O171" s="91"/>
      <c r="P171" s="91"/>
      <c r="Q171" s="91"/>
      <c r="R171" s="91"/>
      <c r="S171" s="91"/>
      <c r="T171" s="91"/>
      <c r="U171" s="91"/>
      <c r="V171" s="91"/>
      <c r="W171" s="91"/>
      <c r="X171" s="91"/>
      <c r="Y171" s="91"/>
      <c r="Z171" s="91"/>
    </row>
    <row r="172" spans="1:26" ht="15.75" customHeight="1" x14ac:dyDescent="0.45">
      <c r="A172" s="95">
        <v>44120</v>
      </c>
      <c r="B172" s="91">
        <v>344.686981</v>
      </c>
      <c r="C172" s="91">
        <v>89501900</v>
      </c>
      <c r="D172" s="94">
        <f t="shared" si="4"/>
        <v>-6.0434262193853616E-4</v>
      </c>
      <c r="E172" s="92">
        <f t="shared" si="5"/>
        <v>108.43537048242941</v>
      </c>
      <c r="F172" s="91"/>
      <c r="G172" s="91"/>
      <c r="H172" s="91"/>
      <c r="I172" s="91"/>
      <c r="J172" s="91"/>
      <c r="K172" s="91"/>
      <c r="L172" s="91"/>
      <c r="M172" s="91"/>
      <c r="N172" s="91"/>
      <c r="O172" s="91"/>
      <c r="P172" s="91"/>
      <c r="Q172" s="91"/>
      <c r="R172" s="91"/>
      <c r="S172" s="91"/>
      <c r="T172" s="91"/>
      <c r="U172" s="91"/>
      <c r="V172" s="91"/>
      <c r="W172" s="91"/>
      <c r="X172" s="91"/>
      <c r="Y172" s="91"/>
      <c r="Z172" s="91"/>
    </row>
    <row r="173" spans="1:26" ht="15.75" customHeight="1" x14ac:dyDescent="0.45">
      <c r="A173" s="95">
        <v>44119</v>
      </c>
      <c r="B173" s="91">
        <v>344.89541600000001</v>
      </c>
      <c r="C173" s="91">
        <v>60357700</v>
      </c>
      <c r="D173" s="94">
        <f t="shared" si="4"/>
        <v>-1.2358256495860198E-3</v>
      </c>
      <c r="E173" s="92">
        <f t="shared" si="5"/>
        <v>108.50094222633727</v>
      </c>
      <c r="F173" s="91"/>
      <c r="G173" s="91"/>
      <c r="H173" s="91"/>
      <c r="I173" s="91"/>
      <c r="J173" s="91"/>
      <c r="K173" s="91"/>
      <c r="L173" s="91"/>
      <c r="M173" s="91"/>
      <c r="N173" s="91"/>
      <c r="O173" s="91"/>
      <c r="P173" s="91"/>
      <c r="Q173" s="91"/>
      <c r="R173" s="91"/>
      <c r="S173" s="91"/>
      <c r="T173" s="91"/>
      <c r="U173" s="91"/>
      <c r="V173" s="91"/>
      <c r="W173" s="91"/>
      <c r="X173" s="91"/>
      <c r="Y173" s="91"/>
      <c r="Z173" s="91"/>
    </row>
    <row r="174" spans="1:26" ht="15.75" customHeight="1" x14ac:dyDescent="0.45">
      <c r="A174" s="95">
        <v>44118</v>
      </c>
      <c r="B174" s="91">
        <v>345.32217400000002</v>
      </c>
      <c r="C174" s="91">
        <v>57727900</v>
      </c>
      <c r="D174" s="94">
        <f t="shared" si="4"/>
        <v>-6.2834450082857041E-3</v>
      </c>
      <c r="E174" s="92">
        <f t="shared" si="5"/>
        <v>108.63519638848197</v>
      </c>
      <c r="F174" s="91"/>
      <c r="G174" s="91"/>
      <c r="H174" s="91"/>
      <c r="I174" s="91"/>
      <c r="J174" s="91"/>
      <c r="K174" s="91"/>
      <c r="L174" s="91"/>
      <c r="M174" s="91"/>
      <c r="N174" s="91"/>
      <c r="O174" s="91"/>
      <c r="P174" s="91"/>
      <c r="Q174" s="91"/>
      <c r="R174" s="91"/>
      <c r="S174" s="91"/>
      <c r="T174" s="91"/>
      <c r="U174" s="91"/>
      <c r="V174" s="91"/>
      <c r="W174" s="91"/>
      <c r="X174" s="91"/>
      <c r="Y174" s="91"/>
      <c r="Z174" s="91"/>
    </row>
    <row r="175" spans="1:26" ht="15.75" customHeight="1" x14ac:dyDescent="0.45">
      <c r="A175" s="95">
        <v>44117</v>
      </c>
      <c r="B175" s="91">
        <v>347.50570699999997</v>
      </c>
      <c r="C175" s="91">
        <v>73255500</v>
      </c>
      <c r="D175" s="94">
        <f t="shared" si="4"/>
        <v>-6.5260730791650845E-3</v>
      </c>
      <c r="E175" s="92">
        <f t="shared" si="5"/>
        <v>109.32211589187803</v>
      </c>
      <c r="F175" s="91"/>
      <c r="G175" s="91"/>
      <c r="H175" s="91"/>
      <c r="I175" s="91"/>
      <c r="J175" s="91"/>
      <c r="K175" s="91"/>
      <c r="L175" s="91"/>
      <c r="M175" s="91"/>
      <c r="N175" s="91"/>
      <c r="O175" s="91"/>
      <c r="P175" s="91"/>
      <c r="Q175" s="91"/>
      <c r="R175" s="91"/>
      <c r="S175" s="91"/>
      <c r="T175" s="91"/>
      <c r="U175" s="91"/>
      <c r="V175" s="91"/>
      <c r="W175" s="91"/>
      <c r="X175" s="91"/>
      <c r="Y175" s="91"/>
      <c r="Z175" s="91"/>
    </row>
    <row r="176" spans="1:26" ht="15.75" customHeight="1" x14ac:dyDescent="0.45">
      <c r="A176" s="95">
        <v>44116</v>
      </c>
      <c r="B176" s="91">
        <v>349.78845200000001</v>
      </c>
      <c r="C176" s="91">
        <v>80388500</v>
      </c>
      <c r="D176" s="94">
        <f t="shared" si="4"/>
        <v>1.6087647279294126E-2</v>
      </c>
      <c r="E176" s="92">
        <f t="shared" si="5"/>
        <v>110.04024658272624</v>
      </c>
      <c r="F176" s="91"/>
      <c r="G176" s="91"/>
      <c r="H176" s="91"/>
      <c r="I176" s="91"/>
      <c r="J176" s="91"/>
      <c r="K176" s="91"/>
      <c r="L176" s="91"/>
      <c r="M176" s="91"/>
      <c r="N176" s="91"/>
      <c r="O176" s="91"/>
      <c r="P176" s="91"/>
      <c r="Q176" s="91"/>
      <c r="R176" s="91"/>
      <c r="S176" s="91"/>
      <c r="T176" s="91"/>
      <c r="U176" s="91"/>
      <c r="V176" s="91"/>
      <c r="W176" s="91"/>
      <c r="X176" s="91"/>
      <c r="Y176" s="91"/>
      <c r="Z176" s="91"/>
    </row>
    <row r="177" spans="1:26" ht="15.75" customHeight="1" x14ac:dyDescent="0.45">
      <c r="A177" s="95">
        <v>44113</v>
      </c>
      <c r="B177" s="91">
        <v>344.25027499999999</v>
      </c>
      <c r="C177" s="91">
        <v>59528600</v>
      </c>
      <c r="D177" s="94">
        <f t="shared" si="4"/>
        <v>8.9301516030568795E-3</v>
      </c>
      <c r="E177" s="92">
        <f t="shared" si="5"/>
        <v>108.29798677050469</v>
      </c>
      <c r="F177" s="91"/>
      <c r="G177" s="91"/>
      <c r="H177" s="91"/>
      <c r="I177" s="91"/>
      <c r="J177" s="91"/>
      <c r="K177" s="91"/>
      <c r="L177" s="91"/>
      <c r="M177" s="91"/>
      <c r="N177" s="91"/>
      <c r="O177" s="91"/>
      <c r="P177" s="91"/>
      <c r="Q177" s="91"/>
      <c r="R177" s="91"/>
      <c r="S177" s="91"/>
      <c r="T177" s="91"/>
      <c r="U177" s="91"/>
      <c r="V177" s="91"/>
      <c r="W177" s="91"/>
      <c r="X177" s="91"/>
      <c r="Y177" s="91"/>
      <c r="Z177" s="91"/>
    </row>
    <row r="178" spans="1:26" ht="15.75" customHeight="1" x14ac:dyDescent="0.45">
      <c r="A178" s="95">
        <v>44112</v>
      </c>
      <c r="B178" s="91">
        <v>341.20327800000001</v>
      </c>
      <c r="C178" s="91">
        <v>45242500</v>
      </c>
      <c r="D178" s="94">
        <f t="shared" si="4"/>
        <v>8.8624849759806335E-3</v>
      </c>
      <c r="E178" s="92">
        <f t="shared" si="5"/>
        <v>107.33942939303924</v>
      </c>
      <c r="F178" s="91"/>
      <c r="G178" s="91"/>
      <c r="H178" s="91"/>
      <c r="I178" s="91"/>
      <c r="J178" s="91"/>
      <c r="K178" s="91"/>
      <c r="L178" s="91"/>
      <c r="M178" s="91"/>
      <c r="N178" s="91"/>
      <c r="O178" s="91"/>
      <c r="P178" s="91"/>
      <c r="Q178" s="91"/>
      <c r="R178" s="91"/>
      <c r="S178" s="91"/>
      <c r="T178" s="91"/>
      <c r="U178" s="91"/>
      <c r="V178" s="91"/>
      <c r="W178" s="91"/>
      <c r="X178" s="91"/>
      <c r="Y178" s="91"/>
      <c r="Z178" s="91"/>
    </row>
    <row r="179" spans="1:26" ht="15.75" customHeight="1" x14ac:dyDescent="0.45">
      <c r="A179" s="95">
        <v>44111</v>
      </c>
      <c r="B179" s="91">
        <v>338.20593300000002</v>
      </c>
      <c r="C179" s="91">
        <v>56999600</v>
      </c>
      <c r="D179" s="94">
        <f t="shared" si="4"/>
        <v>1.7406662254833227E-2</v>
      </c>
      <c r="E179" s="92">
        <f t="shared" si="5"/>
        <v>106.39649208047895</v>
      </c>
      <c r="F179" s="91"/>
      <c r="G179" s="91"/>
      <c r="H179" s="91"/>
      <c r="I179" s="91"/>
      <c r="J179" s="91"/>
      <c r="K179" s="91"/>
      <c r="L179" s="91"/>
      <c r="M179" s="91"/>
      <c r="N179" s="91"/>
      <c r="O179" s="91"/>
      <c r="P179" s="91"/>
      <c r="Q179" s="91"/>
      <c r="R179" s="91"/>
      <c r="S179" s="91"/>
      <c r="T179" s="91"/>
      <c r="U179" s="91"/>
      <c r="V179" s="91"/>
      <c r="W179" s="91"/>
      <c r="X179" s="91"/>
      <c r="Y179" s="91"/>
      <c r="Z179" s="91"/>
    </row>
    <row r="180" spans="1:26" ht="15.75" customHeight="1" x14ac:dyDescent="0.45">
      <c r="A180" s="95">
        <v>44110</v>
      </c>
      <c r="B180" s="91">
        <v>332.41961700000002</v>
      </c>
      <c r="C180" s="91">
        <v>90128900</v>
      </c>
      <c r="D180" s="94">
        <f t="shared" si="4"/>
        <v>-1.4215899700477208E-2</v>
      </c>
      <c r="E180" s="92">
        <f t="shared" si="5"/>
        <v>104.57617000922436</v>
      </c>
      <c r="F180" s="91"/>
      <c r="G180" s="91"/>
      <c r="H180" s="91"/>
      <c r="I180" s="91"/>
      <c r="J180" s="91"/>
      <c r="K180" s="91"/>
      <c r="L180" s="91"/>
      <c r="M180" s="91"/>
      <c r="N180" s="91"/>
      <c r="O180" s="91"/>
      <c r="P180" s="91"/>
      <c r="Q180" s="91"/>
      <c r="R180" s="91"/>
      <c r="S180" s="91"/>
      <c r="T180" s="91"/>
      <c r="U180" s="91"/>
      <c r="V180" s="91"/>
      <c r="W180" s="91"/>
      <c r="X180" s="91"/>
      <c r="Y180" s="91"/>
      <c r="Z180" s="91"/>
    </row>
    <row r="181" spans="1:26" ht="15.75" customHeight="1" x14ac:dyDescent="0.45">
      <c r="A181" s="95">
        <v>44109</v>
      </c>
      <c r="B181" s="91">
        <v>337.21340900000001</v>
      </c>
      <c r="C181" s="91">
        <v>45713100</v>
      </c>
      <c r="D181" s="94">
        <f t="shared" si="4"/>
        <v>1.7732990373368063E-2</v>
      </c>
      <c r="E181" s="92">
        <f t="shared" si="5"/>
        <v>106.08425311125399</v>
      </c>
      <c r="F181" s="91"/>
      <c r="G181" s="91"/>
      <c r="H181" s="91"/>
      <c r="I181" s="91"/>
      <c r="J181" s="91"/>
      <c r="K181" s="91"/>
      <c r="L181" s="91"/>
      <c r="M181" s="91"/>
      <c r="N181" s="91"/>
      <c r="O181" s="91"/>
      <c r="P181" s="91"/>
      <c r="Q181" s="91"/>
      <c r="R181" s="91"/>
      <c r="S181" s="91"/>
      <c r="T181" s="91"/>
      <c r="U181" s="91"/>
      <c r="V181" s="91"/>
      <c r="W181" s="91"/>
      <c r="X181" s="91"/>
      <c r="Y181" s="91"/>
      <c r="Z181" s="91"/>
    </row>
    <row r="182" spans="1:26" ht="15.75" customHeight="1" x14ac:dyDescent="0.45">
      <c r="A182" s="95">
        <v>44106</v>
      </c>
      <c r="B182" s="91">
        <v>331.33779900000002</v>
      </c>
      <c r="C182" s="91">
        <v>89431100</v>
      </c>
      <c r="D182" s="94">
        <f t="shared" si="4"/>
        <v>-9.4943618378858785E-3</v>
      </c>
      <c r="E182" s="92">
        <f t="shared" si="5"/>
        <v>104.23583996460177</v>
      </c>
      <c r="F182" s="91"/>
      <c r="G182" s="91"/>
      <c r="H182" s="91"/>
      <c r="I182" s="91"/>
      <c r="J182" s="91"/>
      <c r="K182" s="91"/>
      <c r="L182" s="91"/>
      <c r="M182" s="91"/>
      <c r="N182" s="91"/>
      <c r="O182" s="91"/>
      <c r="P182" s="91"/>
      <c r="Q182" s="91"/>
      <c r="R182" s="91"/>
      <c r="S182" s="91"/>
      <c r="T182" s="91"/>
      <c r="U182" s="91"/>
      <c r="V182" s="91"/>
      <c r="W182" s="91"/>
      <c r="X182" s="91"/>
      <c r="Y182" s="91"/>
      <c r="Z182" s="91"/>
    </row>
    <row r="183" spans="1:26" ht="15.75" customHeight="1" x14ac:dyDescent="0.45">
      <c r="A183" s="95">
        <v>44105</v>
      </c>
      <c r="B183" s="91">
        <v>334.51379400000002</v>
      </c>
      <c r="C183" s="91">
        <v>88698700</v>
      </c>
      <c r="D183" s="94">
        <f t="shared" si="4"/>
        <v>6.4199120269423648E-3</v>
      </c>
      <c r="E183" s="92">
        <f t="shared" si="5"/>
        <v>105.23497893259007</v>
      </c>
      <c r="F183" s="91"/>
      <c r="G183" s="91"/>
      <c r="H183" s="91"/>
      <c r="I183" s="91"/>
      <c r="J183" s="91"/>
      <c r="K183" s="91"/>
      <c r="L183" s="91"/>
      <c r="M183" s="91"/>
      <c r="N183" s="91"/>
      <c r="O183" s="91"/>
      <c r="P183" s="91"/>
      <c r="Q183" s="91"/>
      <c r="R183" s="91"/>
      <c r="S183" s="91"/>
      <c r="T183" s="91"/>
      <c r="U183" s="91"/>
      <c r="V183" s="91"/>
      <c r="W183" s="91"/>
      <c r="X183" s="91"/>
      <c r="Y183" s="91"/>
      <c r="Z183" s="91"/>
    </row>
    <row r="184" spans="1:26" ht="15.75" customHeight="1" x14ac:dyDescent="0.45">
      <c r="A184" s="95">
        <v>44104</v>
      </c>
      <c r="B184" s="91">
        <v>332.37994400000002</v>
      </c>
      <c r="C184" s="91">
        <v>104081100</v>
      </c>
      <c r="D184" s="94">
        <f t="shared" si="4"/>
        <v>7.5820577779261988E-3</v>
      </c>
      <c r="E184" s="92">
        <f t="shared" si="5"/>
        <v>104.56368924641554</v>
      </c>
      <c r="F184" s="91"/>
      <c r="G184" s="91"/>
      <c r="H184" s="91"/>
      <c r="I184" s="91"/>
      <c r="J184" s="91"/>
      <c r="K184" s="91"/>
      <c r="L184" s="91"/>
      <c r="M184" s="91"/>
      <c r="N184" s="91"/>
      <c r="O184" s="91"/>
      <c r="P184" s="91"/>
      <c r="Q184" s="91"/>
      <c r="R184" s="91"/>
      <c r="S184" s="91"/>
      <c r="T184" s="91"/>
      <c r="U184" s="91"/>
      <c r="V184" s="91"/>
      <c r="W184" s="91"/>
      <c r="X184" s="91"/>
      <c r="Y184" s="91"/>
      <c r="Z184" s="91"/>
    </row>
    <row r="185" spans="1:26" ht="15.75" customHeight="1" x14ac:dyDescent="0.45">
      <c r="A185" s="95">
        <v>44103</v>
      </c>
      <c r="B185" s="91">
        <v>329.878784</v>
      </c>
      <c r="C185" s="91">
        <v>51304000</v>
      </c>
      <c r="D185" s="94">
        <f t="shared" si="4"/>
        <v>-5.4461191017153299E-3</v>
      </c>
      <c r="E185" s="92">
        <f t="shared" si="5"/>
        <v>103.77684719497223</v>
      </c>
      <c r="F185" s="91"/>
      <c r="G185" s="91"/>
      <c r="H185" s="91"/>
      <c r="I185" s="91"/>
      <c r="J185" s="91"/>
      <c r="K185" s="91"/>
      <c r="L185" s="91"/>
      <c r="M185" s="91"/>
      <c r="N185" s="91"/>
      <c r="O185" s="91"/>
      <c r="P185" s="91"/>
      <c r="Q185" s="91"/>
      <c r="R185" s="91"/>
      <c r="S185" s="91"/>
      <c r="T185" s="91"/>
      <c r="U185" s="91"/>
      <c r="V185" s="91"/>
      <c r="W185" s="91"/>
      <c r="X185" s="91"/>
      <c r="Y185" s="91"/>
      <c r="Z185" s="91"/>
    </row>
    <row r="186" spans="1:26" ht="15.75" customHeight="1" x14ac:dyDescent="0.45">
      <c r="A186" s="95">
        <v>44102</v>
      </c>
      <c r="B186" s="91">
        <v>331.685181</v>
      </c>
      <c r="C186" s="91">
        <v>64584600</v>
      </c>
      <c r="D186" s="94">
        <f t="shared" si="4"/>
        <v>1.6609443280685809E-2</v>
      </c>
      <c r="E186" s="92">
        <f t="shared" si="5"/>
        <v>104.34512316340329</v>
      </c>
      <c r="F186" s="91"/>
      <c r="G186" s="91"/>
      <c r="H186" s="91"/>
      <c r="I186" s="91"/>
      <c r="J186" s="91"/>
      <c r="K186" s="91"/>
      <c r="L186" s="91"/>
      <c r="M186" s="91"/>
      <c r="N186" s="91"/>
      <c r="O186" s="91"/>
      <c r="P186" s="91"/>
      <c r="Q186" s="91"/>
      <c r="R186" s="91"/>
      <c r="S186" s="91"/>
      <c r="T186" s="91"/>
      <c r="U186" s="91"/>
      <c r="V186" s="91"/>
      <c r="W186" s="91"/>
      <c r="X186" s="91"/>
      <c r="Y186" s="91"/>
      <c r="Z186" s="91"/>
    </row>
    <row r="187" spans="1:26" ht="15.75" customHeight="1" x14ac:dyDescent="0.45">
      <c r="A187" s="95">
        <v>44099</v>
      </c>
      <c r="B187" s="91">
        <v>326.26608299999998</v>
      </c>
      <c r="C187" s="91">
        <v>71069400</v>
      </c>
      <c r="D187" s="94">
        <f t="shared" si="4"/>
        <v>1.6166912279361956E-2</v>
      </c>
      <c r="E187" s="92">
        <f t="shared" si="5"/>
        <v>102.64032451505922</v>
      </c>
      <c r="F187" s="91"/>
      <c r="G187" s="91"/>
      <c r="H187" s="91"/>
      <c r="I187" s="91"/>
      <c r="J187" s="91"/>
      <c r="K187" s="91"/>
      <c r="L187" s="91"/>
      <c r="M187" s="91"/>
      <c r="N187" s="91"/>
      <c r="O187" s="91"/>
      <c r="P187" s="91"/>
      <c r="Q187" s="91"/>
      <c r="R187" s="91"/>
      <c r="S187" s="91"/>
      <c r="T187" s="91"/>
      <c r="U187" s="91"/>
      <c r="V187" s="91"/>
      <c r="W187" s="91"/>
      <c r="X187" s="91"/>
      <c r="Y187" s="91"/>
      <c r="Z187" s="91"/>
    </row>
    <row r="188" spans="1:26" ht="15.75" customHeight="1" x14ac:dyDescent="0.45">
      <c r="A188" s="95">
        <v>44098</v>
      </c>
      <c r="B188" s="91">
        <v>321.075287</v>
      </c>
      <c r="C188" s="91">
        <v>76681300</v>
      </c>
      <c r="D188" s="94">
        <f t="shared" si="4"/>
        <v>2.6654842276934154E-3</v>
      </c>
      <c r="E188" s="92">
        <f t="shared" si="5"/>
        <v>101.00734758704839</v>
      </c>
      <c r="F188" s="91"/>
      <c r="G188" s="91"/>
      <c r="H188" s="91"/>
      <c r="I188" s="91"/>
      <c r="J188" s="91"/>
      <c r="K188" s="91"/>
      <c r="L188" s="91"/>
      <c r="M188" s="91"/>
      <c r="N188" s="91"/>
      <c r="O188" s="91"/>
      <c r="P188" s="91"/>
      <c r="Q188" s="91"/>
      <c r="R188" s="91"/>
      <c r="S188" s="91"/>
      <c r="T188" s="91"/>
      <c r="U188" s="91"/>
      <c r="V188" s="91"/>
      <c r="W188" s="91"/>
      <c r="X188" s="91"/>
      <c r="Y188" s="91"/>
      <c r="Z188" s="91"/>
    </row>
    <row r="189" spans="1:26" ht="15.75" customHeight="1" x14ac:dyDescent="0.45">
      <c r="A189" s="95">
        <v>44097</v>
      </c>
      <c r="B189" s="91">
        <v>320.22174100000001</v>
      </c>
      <c r="C189" s="91">
        <v>93112200</v>
      </c>
      <c r="D189" s="94">
        <f t="shared" si="4"/>
        <v>-2.3190986049814399E-2</v>
      </c>
      <c r="E189" s="92">
        <f t="shared" si="5"/>
        <v>100.73882982503346</v>
      </c>
      <c r="F189" s="91"/>
      <c r="G189" s="91"/>
      <c r="H189" s="91"/>
      <c r="I189" s="91"/>
      <c r="J189" s="91"/>
      <c r="K189" s="91"/>
      <c r="L189" s="91"/>
      <c r="M189" s="91"/>
      <c r="N189" s="91"/>
      <c r="O189" s="91"/>
      <c r="P189" s="91"/>
      <c r="Q189" s="91"/>
      <c r="R189" s="91"/>
      <c r="S189" s="91"/>
      <c r="T189" s="91"/>
      <c r="U189" s="91"/>
      <c r="V189" s="91"/>
      <c r="W189" s="91"/>
      <c r="X189" s="91"/>
      <c r="Y189" s="91"/>
      <c r="Z189" s="91"/>
    </row>
    <row r="190" spans="1:26" ht="15.75" customHeight="1" x14ac:dyDescent="0.45">
      <c r="A190" s="95">
        <v>44096</v>
      </c>
      <c r="B190" s="91">
        <v>327.82431000000003</v>
      </c>
      <c r="C190" s="91">
        <v>63612100</v>
      </c>
      <c r="D190" s="94">
        <f t="shared" si="4"/>
        <v>1.0184365405683904E-2</v>
      </c>
      <c r="E190" s="92">
        <f t="shared" si="5"/>
        <v>103.13052847214087</v>
      </c>
      <c r="F190" s="91"/>
      <c r="G190" s="91"/>
      <c r="H190" s="91"/>
      <c r="I190" s="91"/>
      <c r="J190" s="91"/>
      <c r="K190" s="91"/>
      <c r="L190" s="91"/>
      <c r="M190" s="91"/>
      <c r="N190" s="91"/>
      <c r="O190" s="91"/>
      <c r="P190" s="91"/>
      <c r="Q190" s="91"/>
      <c r="R190" s="91"/>
      <c r="S190" s="91"/>
      <c r="T190" s="91"/>
      <c r="U190" s="91"/>
      <c r="V190" s="91"/>
      <c r="W190" s="91"/>
      <c r="X190" s="91"/>
      <c r="Y190" s="91"/>
      <c r="Z190" s="91"/>
    </row>
    <row r="191" spans="1:26" ht="15.75" customHeight="1" x14ac:dyDescent="0.45">
      <c r="A191" s="95">
        <v>44095</v>
      </c>
      <c r="B191" s="91">
        <v>324.51928700000002</v>
      </c>
      <c r="C191" s="91">
        <v>99450800</v>
      </c>
      <c r="D191" s="94">
        <f t="shared" si="4"/>
        <v>-1.112955531825699E-2</v>
      </c>
      <c r="E191" s="92">
        <f t="shared" si="5"/>
        <v>102.09079847590422</v>
      </c>
      <c r="F191" s="91"/>
      <c r="G191" s="91"/>
      <c r="H191" s="91"/>
      <c r="I191" s="91"/>
      <c r="J191" s="91"/>
      <c r="K191" s="91"/>
      <c r="L191" s="91"/>
      <c r="M191" s="91"/>
      <c r="N191" s="91"/>
      <c r="O191" s="91"/>
      <c r="P191" s="91"/>
      <c r="Q191" s="91"/>
      <c r="R191" s="91"/>
      <c r="S191" s="91"/>
      <c r="T191" s="91"/>
      <c r="U191" s="91"/>
      <c r="V191" s="91"/>
      <c r="W191" s="91"/>
      <c r="X191" s="91"/>
      <c r="Y191" s="91"/>
      <c r="Z191" s="91"/>
    </row>
    <row r="192" spans="1:26" ht="15.75" customHeight="1" x14ac:dyDescent="0.45">
      <c r="A192" s="95">
        <v>44092</v>
      </c>
      <c r="B192" s="91">
        <v>328.17169200000001</v>
      </c>
      <c r="C192" s="91">
        <v>105877900</v>
      </c>
      <c r="D192" s="94">
        <f t="shared" si="4"/>
        <v>-1.1512692698043558E-2</v>
      </c>
      <c r="E192" s="92">
        <f t="shared" si="5"/>
        <v>103.23981167094242</v>
      </c>
      <c r="F192" s="91"/>
      <c r="G192" s="91"/>
      <c r="H192" s="91"/>
      <c r="I192" s="91"/>
      <c r="J192" s="91"/>
      <c r="K192" s="91"/>
      <c r="L192" s="91"/>
      <c r="M192" s="91"/>
      <c r="N192" s="91"/>
      <c r="O192" s="91"/>
      <c r="P192" s="91"/>
      <c r="Q192" s="91"/>
      <c r="R192" s="91"/>
      <c r="S192" s="91"/>
      <c r="T192" s="91"/>
      <c r="U192" s="91"/>
      <c r="V192" s="91"/>
      <c r="W192" s="91"/>
      <c r="X192" s="91"/>
      <c r="Y192" s="91"/>
      <c r="Z192" s="91"/>
    </row>
    <row r="193" spans="1:26" ht="15.75" customHeight="1" x14ac:dyDescent="0.45">
      <c r="A193" s="95">
        <v>44091</v>
      </c>
      <c r="B193" s="91">
        <v>331.99383499999999</v>
      </c>
      <c r="C193" s="91">
        <v>91523300</v>
      </c>
      <c r="D193" s="94">
        <f t="shared" si="4"/>
        <v>-8.7952011254134321E-3</v>
      </c>
      <c r="E193" s="92">
        <f t="shared" si="5"/>
        <v>104.44222288774965</v>
      </c>
      <c r="F193" s="91"/>
      <c r="G193" s="91"/>
      <c r="H193" s="91"/>
      <c r="I193" s="91"/>
      <c r="J193" s="91"/>
      <c r="K193" s="91"/>
      <c r="L193" s="91"/>
      <c r="M193" s="91"/>
      <c r="N193" s="91"/>
      <c r="O193" s="91"/>
      <c r="P193" s="91"/>
      <c r="Q193" s="91"/>
      <c r="R193" s="91"/>
      <c r="S193" s="91"/>
      <c r="T193" s="91"/>
      <c r="U193" s="91"/>
      <c r="V193" s="91"/>
      <c r="W193" s="91"/>
      <c r="X193" s="91"/>
      <c r="Y193" s="91"/>
      <c r="Z193" s="91"/>
    </row>
    <row r="194" spans="1:26" ht="15.75" customHeight="1" x14ac:dyDescent="0.45">
      <c r="A194" s="95">
        <v>44090</v>
      </c>
      <c r="B194" s="91">
        <v>334.93969700000002</v>
      </c>
      <c r="C194" s="91">
        <v>82096000</v>
      </c>
      <c r="D194" s="94">
        <f t="shared" ref="D194:D257" si="6">B194/B195-1</f>
        <v>-3.9686772220726141E-3</v>
      </c>
      <c r="E194" s="92">
        <f t="shared" ref="E194:E257" si="7">E195*(1+D194)</f>
        <v>105.36896411955763</v>
      </c>
      <c r="F194" s="91"/>
      <c r="G194" s="91"/>
      <c r="H194" s="91"/>
      <c r="I194" s="91"/>
      <c r="J194" s="91"/>
      <c r="K194" s="91"/>
      <c r="L194" s="91"/>
      <c r="M194" s="91"/>
      <c r="N194" s="91"/>
      <c r="O194" s="91"/>
      <c r="P194" s="91"/>
      <c r="Q194" s="91"/>
      <c r="R194" s="91"/>
      <c r="S194" s="91"/>
      <c r="T194" s="91"/>
      <c r="U194" s="91"/>
      <c r="V194" s="91"/>
      <c r="W194" s="91"/>
      <c r="X194" s="91"/>
      <c r="Y194" s="91"/>
      <c r="Z194" s="91"/>
    </row>
    <row r="195" spans="1:26" ht="15.75" customHeight="1" x14ac:dyDescent="0.45">
      <c r="A195" s="95">
        <v>44089</v>
      </c>
      <c r="B195" s="91">
        <v>336.27426100000002</v>
      </c>
      <c r="C195" s="91">
        <v>52920900</v>
      </c>
      <c r="D195" s="94">
        <f t="shared" si="6"/>
        <v>5.0524263127731395E-3</v>
      </c>
      <c r="E195" s="92">
        <f t="shared" si="7"/>
        <v>105.78880574326118</v>
      </c>
      <c r="F195" s="91"/>
      <c r="G195" s="91"/>
      <c r="H195" s="91"/>
      <c r="I195" s="91"/>
      <c r="J195" s="91"/>
      <c r="K195" s="91"/>
      <c r="L195" s="91"/>
      <c r="M195" s="91"/>
      <c r="N195" s="91"/>
      <c r="O195" s="91"/>
      <c r="P195" s="91"/>
      <c r="Q195" s="91"/>
      <c r="R195" s="91"/>
      <c r="S195" s="91"/>
      <c r="T195" s="91"/>
      <c r="U195" s="91"/>
      <c r="V195" s="91"/>
      <c r="W195" s="91"/>
      <c r="X195" s="91"/>
      <c r="Y195" s="91"/>
      <c r="Z195" s="91"/>
    </row>
    <row r="196" spans="1:26" ht="15.75" customHeight="1" x14ac:dyDescent="0.45">
      <c r="A196" s="95">
        <v>44088</v>
      </c>
      <c r="B196" s="91">
        <v>334.58380099999999</v>
      </c>
      <c r="C196" s="91">
        <v>65605700</v>
      </c>
      <c r="D196" s="94">
        <f t="shared" si="6"/>
        <v>1.3171286030854157E-2</v>
      </c>
      <c r="E196" s="92">
        <f t="shared" si="7"/>
        <v>105.25700249425557</v>
      </c>
      <c r="F196" s="91"/>
      <c r="G196" s="91"/>
      <c r="H196" s="91"/>
      <c r="I196" s="91"/>
      <c r="J196" s="91"/>
      <c r="K196" s="91"/>
      <c r="L196" s="91"/>
      <c r="M196" s="91"/>
      <c r="N196" s="91"/>
      <c r="O196" s="91"/>
      <c r="P196" s="91"/>
      <c r="Q196" s="91"/>
      <c r="R196" s="91"/>
      <c r="S196" s="91"/>
      <c r="T196" s="91"/>
      <c r="U196" s="91"/>
      <c r="V196" s="91"/>
      <c r="W196" s="91"/>
      <c r="X196" s="91"/>
      <c r="Y196" s="91"/>
      <c r="Z196" s="91"/>
    </row>
    <row r="197" spans="1:26" ht="15.75" customHeight="1" x14ac:dyDescent="0.45">
      <c r="A197" s="95">
        <v>44085</v>
      </c>
      <c r="B197" s="91">
        <v>330.23419200000001</v>
      </c>
      <c r="C197" s="91">
        <v>84680200</v>
      </c>
      <c r="D197" s="94">
        <f t="shared" si="6"/>
        <v>5.0907975231950786E-4</v>
      </c>
      <c r="E197" s="92">
        <f t="shared" si="7"/>
        <v>103.88865529993926</v>
      </c>
      <c r="F197" s="91"/>
      <c r="G197" s="91"/>
      <c r="H197" s="91"/>
      <c r="I197" s="91"/>
      <c r="J197" s="91"/>
      <c r="K197" s="91"/>
      <c r="L197" s="91"/>
      <c r="M197" s="91"/>
      <c r="N197" s="91"/>
      <c r="O197" s="91"/>
      <c r="P197" s="91"/>
      <c r="Q197" s="91"/>
      <c r="R197" s="91"/>
      <c r="S197" s="91"/>
      <c r="T197" s="91"/>
      <c r="U197" s="91"/>
      <c r="V197" s="91"/>
      <c r="W197" s="91"/>
      <c r="X197" s="91"/>
      <c r="Y197" s="91"/>
      <c r="Z197" s="91"/>
    </row>
    <row r="198" spans="1:26" ht="15.75" customHeight="1" x14ac:dyDescent="0.45">
      <c r="A198" s="95">
        <v>44084</v>
      </c>
      <c r="B198" s="91">
        <v>330.06616200000002</v>
      </c>
      <c r="C198" s="91">
        <v>90569500</v>
      </c>
      <c r="D198" s="94">
        <f t="shared" si="6"/>
        <v>-1.7363657287159162E-2</v>
      </c>
      <c r="E198" s="92">
        <f t="shared" si="7"/>
        <v>103.83579459934273</v>
      </c>
      <c r="F198" s="91"/>
      <c r="G198" s="91"/>
      <c r="H198" s="91"/>
      <c r="I198" s="91"/>
      <c r="J198" s="91"/>
      <c r="K198" s="91"/>
      <c r="L198" s="91"/>
      <c r="M198" s="91"/>
      <c r="N198" s="91"/>
      <c r="O198" s="91"/>
      <c r="P198" s="91"/>
      <c r="Q198" s="91"/>
      <c r="R198" s="91"/>
      <c r="S198" s="91"/>
      <c r="T198" s="91"/>
      <c r="U198" s="91"/>
      <c r="V198" s="91"/>
      <c r="W198" s="91"/>
      <c r="X198" s="91"/>
      <c r="Y198" s="91"/>
      <c r="Z198" s="91"/>
    </row>
    <row r="199" spans="1:26" ht="15.75" customHeight="1" x14ac:dyDescent="0.45">
      <c r="A199" s="95">
        <v>44083</v>
      </c>
      <c r="B199" s="91">
        <v>335.89859000000001</v>
      </c>
      <c r="C199" s="91">
        <v>91462300</v>
      </c>
      <c r="D199" s="94">
        <f t="shared" si="6"/>
        <v>1.9747386291321556E-2</v>
      </c>
      <c r="E199" s="92">
        <f t="shared" si="7"/>
        <v>105.67062308389201</v>
      </c>
      <c r="F199" s="91"/>
      <c r="G199" s="91"/>
      <c r="H199" s="91"/>
      <c r="I199" s="91"/>
      <c r="J199" s="91"/>
      <c r="K199" s="91"/>
      <c r="L199" s="91"/>
      <c r="M199" s="91"/>
      <c r="N199" s="91"/>
      <c r="O199" s="91"/>
      <c r="P199" s="91"/>
      <c r="Q199" s="91"/>
      <c r="R199" s="91"/>
      <c r="S199" s="91"/>
      <c r="T199" s="91"/>
      <c r="U199" s="91"/>
      <c r="V199" s="91"/>
      <c r="W199" s="91"/>
      <c r="X199" s="91"/>
      <c r="Y199" s="91"/>
      <c r="Z199" s="91"/>
    </row>
    <row r="200" spans="1:26" ht="15.75" customHeight="1" x14ac:dyDescent="0.45">
      <c r="A200" s="95">
        <v>44082</v>
      </c>
      <c r="B200" s="91">
        <v>329.39392099999998</v>
      </c>
      <c r="C200" s="91">
        <v>114465300</v>
      </c>
      <c r="D200" s="94">
        <f t="shared" si="6"/>
        <v>-2.7322891992262566E-2</v>
      </c>
      <c r="E200" s="92">
        <f t="shared" si="7"/>
        <v>103.6243137314637</v>
      </c>
      <c r="F200" s="91"/>
      <c r="G200" s="91"/>
      <c r="H200" s="91"/>
      <c r="I200" s="91"/>
      <c r="J200" s="91"/>
      <c r="K200" s="91"/>
      <c r="L200" s="91"/>
      <c r="M200" s="91"/>
      <c r="N200" s="91"/>
      <c r="O200" s="91"/>
      <c r="P200" s="91"/>
      <c r="Q200" s="91"/>
      <c r="R200" s="91"/>
      <c r="S200" s="91"/>
      <c r="T200" s="91"/>
      <c r="U200" s="91"/>
      <c r="V200" s="91"/>
      <c r="W200" s="91"/>
      <c r="X200" s="91"/>
      <c r="Y200" s="91"/>
      <c r="Z200" s="91"/>
    </row>
    <row r="201" spans="1:26" ht="15.75" customHeight="1" x14ac:dyDescent="0.45">
      <c r="A201" s="95">
        <v>44078</v>
      </c>
      <c r="B201" s="91">
        <v>338.64672899999999</v>
      </c>
      <c r="C201" s="91">
        <v>139156300</v>
      </c>
      <c r="D201" s="94">
        <f t="shared" si="6"/>
        <v>-8.164816887166304E-3</v>
      </c>
      <c r="E201" s="92">
        <f t="shared" si="7"/>
        <v>106.53516246898184</v>
      </c>
      <c r="F201" s="91"/>
      <c r="G201" s="91"/>
      <c r="H201" s="91"/>
      <c r="I201" s="91"/>
      <c r="J201" s="91"/>
      <c r="K201" s="91"/>
      <c r="L201" s="91"/>
      <c r="M201" s="91"/>
      <c r="N201" s="91"/>
      <c r="O201" s="91"/>
      <c r="P201" s="91"/>
      <c r="Q201" s="91"/>
      <c r="R201" s="91"/>
      <c r="S201" s="91"/>
      <c r="T201" s="91"/>
      <c r="U201" s="91"/>
      <c r="V201" s="91"/>
      <c r="W201" s="91"/>
      <c r="X201" s="91"/>
      <c r="Y201" s="91"/>
      <c r="Z201" s="91"/>
    </row>
    <row r="202" spans="1:26" ht="15.75" customHeight="1" x14ac:dyDescent="0.45">
      <c r="A202" s="95">
        <v>44077</v>
      </c>
      <c r="B202" s="91">
        <v>341.43447900000001</v>
      </c>
      <c r="C202" s="91">
        <v>148011100</v>
      </c>
      <c r="D202" s="94">
        <f t="shared" si="6"/>
        <v>-3.4414270549397941E-2</v>
      </c>
      <c r="E202" s="92">
        <f t="shared" si="7"/>
        <v>107.41216311224778</v>
      </c>
      <c r="F202" s="91"/>
      <c r="G202" s="91"/>
      <c r="H202" s="91"/>
      <c r="I202" s="91"/>
      <c r="J202" s="91"/>
      <c r="K202" s="91"/>
      <c r="L202" s="91"/>
      <c r="M202" s="91"/>
      <c r="N202" s="91"/>
      <c r="O202" s="91"/>
      <c r="P202" s="91"/>
      <c r="Q202" s="91"/>
      <c r="R202" s="91"/>
      <c r="S202" s="91"/>
      <c r="T202" s="91"/>
      <c r="U202" s="91"/>
      <c r="V202" s="91"/>
      <c r="W202" s="91"/>
      <c r="X202" s="91"/>
      <c r="Y202" s="91"/>
      <c r="Z202" s="91"/>
    </row>
    <row r="203" spans="1:26" ht="15.75" customHeight="1" x14ac:dyDescent="0.45">
      <c r="A203" s="95">
        <v>44076</v>
      </c>
      <c r="B203" s="91">
        <v>353.60348499999998</v>
      </c>
      <c r="C203" s="91">
        <v>69540000</v>
      </c>
      <c r="D203" s="94">
        <f t="shared" si="6"/>
        <v>1.446398801658999E-2</v>
      </c>
      <c r="E203" s="92">
        <f t="shared" si="7"/>
        <v>111.24042105858693</v>
      </c>
      <c r="F203" s="91"/>
      <c r="G203" s="91"/>
      <c r="H203" s="91"/>
      <c r="I203" s="91"/>
      <c r="J203" s="91"/>
      <c r="K203" s="91"/>
      <c r="L203" s="91"/>
      <c r="M203" s="91"/>
      <c r="N203" s="91"/>
      <c r="O203" s="91"/>
      <c r="P203" s="91"/>
      <c r="Q203" s="91"/>
      <c r="R203" s="91"/>
      <c r="S203" s="91"/>
      <c r="T203" s="91"/>
      <c r="U203" s="91"/>
      <c r="V203" s="91"/>
      <c r="W203" s="91"/>
      <c r="X203" s="91"/>
      <c r="Y203" s="91"/>
      <c r="Z203" s="91"/>
    </row>
    <row r="204" spans="1:26" ht="15.75" customHeight="1" x14ac:dyDescent="0.45">
      <c r="A204" s="95">
        <v>44075</v>
      </c>
      <c r="B204" s="91">
        <v>348.56189000000001</v>
      </c>
      <c r="C204" s="91">
        <v>54908700</v>
      </c>
      <c r="D204" s="94">
        <f t="shared" si="6"/>
        <v>9.4185631750662857E-3</v>
      </c>
      <c r="E204" s="92">
        <f t="shared" si="7"/>
        <v>109.65438140005001</v>
      </c>
      <c r="F204" s="91"/>
      <c r="G204" s="91"/>
      <c r="H204" s="91"/>
      <c r="I204" s="91"/>
      <c r="J204" s="91"/>
      <c r="K204" s="91"/>
      <c r="L204" s="91"/>
      <c r="M204" s="91"/>
      <c r="N204" s="91"/>
      <c r="O204" s="91"/>
      <c r="P204" s="91"/>
      <c r="Q204" s="91"/>
      <c r="R204" s="91"/>
      <c r="S204" s="91"/>
      <c r="T204" s="91"/>
      <c r="U204" s="91"/>
      <c r="V204" s="91"/>
      <c r="W204" s="91"/>
      <c r="X204" s="91"/>
      <c r="Y204" s="91"/>
      <c r="Z204" s="91"/>
    </row>
    <row r="205" spans="1:26" ht="15.75" customHeight="1" x14ac:dyDescent="0.45">
      <c r="A205" s="95">
        <v>44074</v>
      </c>
      <c r="B205" s="91">
        <v>345.30957000000001</v>
      </c>
      <c r="C205" s="91">
        <v>66099200</v>
      </c>
      <c r="D205" s="94">
        <f t="shared" si="6"/>
        <v>-3.622589933936049E-3</v>
      </c>
      <c r="E205" s="92">
        <f t="shared" si="7"/>
        <v>108.6312312854032</v>
      </c>
      <c r="F205" s="91"/>
      <c r="G205" s="91"/>
      <c r="H205" s="91"/>
      <c r="I205" s="91"/>
      <c r="J205" s="91"/>
      <c r="K205" s="91"/>
      <c r="L205" s="91"/>
      <c r="M205" s="91"/>
      <c r="N205" s="91"/>
      <c r="O205" s="91"/>
      <c r="P205" s="91"/>
      <c r="Q205" s="91"/>
      <c r="R205" s="91"/>
      <c r="S205" s="91"/>
      <c r="T205" s="91"/>
      <c r="U205" s="91"/>
      <c r="V205" s="91"/>
      <c r="W205" s="91"/>
      <c r="X205" s="91"/>
      <c r="Y205" s="91"/>
      <c r="Z205" s="91"/>
    </row>
    <row r="206" spans="1:26" ht="15.75" customHeight="1" x14ac:dyDescent="0.45">
      <c r="A206" s="95">
        <v>44071</v>
      </c>
      <c r="B206" s="91">
        <v>346.56503300000003</v>
      </c>
      <c r="C206" s="91">
        <v>48588900</v>
      </c>
      <c r="D206" s="94">
        <f t="shared" si="6"/>
        <v>6.4595141349503837E-3</v>
      </c>
      <c r="E206" s="92">
        <f t="shared" si="7"/>
        <v>109.02618845824746</v>
      </c>
      <c r="F206" s="91"/>
      <c r="G206" s="91"/>
      <c r="H206" s="91"/>
      <c r="I206" s="91"/>
      <c r="J206" s="91"/>
      <c r="K206" s="91"/>
      <c r="L206" s="91"/>
      <c r="M206" s="91"/>
      <c r="N206" s="91"/>
      <c r="O206" s="91"/>
      <c r="P206" s="91"/>
      <c r="Q206" s="91"/>
      <c r="R206" s="91"/>
      <c r="S206" s="91"/>
      <c r="T206" s="91"/>
      <c r="U206" s="91"/>
      <c r="V206" s="91"/>
      <c r="W206" s="91"/>
      <c r="X206" s="91"/>
      <c r="Y206" s="91"/>
      <c r="Z206" s="91"/>
    </row>
    <row r="207" spans="1:26" ht="15.75" customHeight="1" x14ac:dyDescent="0.45">
      <c r="A207" s="95">
        <v>44070</v>
      </c>
      <c r="B207" s="91">
        <v>344.34075899999999</v>
      </c>
      <c r="C207" s="91">
        <v>58034100</v>
      </c>
      <c r="D207" s="94">
        <f t="shared" si="6"/>
        <v>2.1864782902507596E-3</v>
      </c>
      <c r="E207" s="92">
        <f t="shared" si="7"/>
        <v>108.32645220901431</v>
      </c>
      <c r="F207" s="91"/>
      <c r="G207" s="91"/>
      <c r="H207" s="91"/>
      <c r="I207" s="91"/>
      <c r="J207" s="91"/>
      <c r="K207" s="91"/>
      <c r="L207" s="91"/>
      <c r="M207" s="91"/>
      <c r="N207" s="91"/>
      <c r="O207" s="91"/>
      <c r="P207" s="91"/>
      <c r="Q207" s="91"/>
      <c r="R207" s="91"/>
      <c r="S207" s="91"/>
      <c r="T207" s="91"/>
      <c r="U207" s="91"/>
      <c r="V207" s="91"/>
      <c r="W207" s="91"/>
      <c r="X207" s="91"/>
      <c r="Y207" s="91"/>
      <c r="Z207" s="91"/>
    </row>
    <row r="208" spans="1:26" ht="15.75" customHeight="1" x14ac:dyDescent="0.45">
      <c r="A208" s="95">
        <v>44069</v>
      </c>
      <c r="B208" s="91">
        <v>343.58950800000002</v>
      </c>
      <c r="C208" s="91">
        <v>50790200</v>
      </c>
      <c r="D208" s="94">
        <f t="shared" si="6"/>
        <v>1.0025580178643523E-2</v>
      </c>
      <c r="E208" s="92">
        <f t="shared" si="7"/>
        <v>108.0901155180434</v>
      </c>
      <c r="F208" s="91"/>
      <c r="G208" s="91"/>
      <c r="H208" s="91"/>
      <c r="I208" s="91"/>
      <c r="J208" s="91"/>
      <c r="K208" s="91"/>
      <c r="L208" s="91"/>
      <c r="M208" s="91"/>
      <c r="N208" s="91"/>
      <c r="O208" s="91"/>
      <c r="P208" s="91"/>
      <c r="Q208" s="91"/>
      <c r="R208" s="91"/>
      <c r="S208" s="91"/>
      <c r="T208" s="91"/>
      <c r="U208" s="91"/>
      <c r="V208" s="91"/>
      <c r="W208" s="91"/>
      <c r="X208" s="91"/>
      <c r="Y208" s="91"/>
      <c r="Z208" s="91"/>
    </row>
    <row r="209" spans="1:26" ht="15.75" customHeight="1" x14ac:dyDescent="0.45">
      <c r="A209" s="95">
        <v>44068</v>
      </c>
      <c r="B209" s="91">
        <v>340.17901599999999</v>
      </c>
      <c r="C209" s="91">
        <v>38463400</v>
      </c>
      <c r="D209" s="94">
        <f t="shared" si="6"/>
        <v>3.4993342498070845E-3</v>
      </c>
      <c r="E209" s="92">
        <f t="shared" si="7"/>
        <v>107.01720593940351</v>
      </c>
      <c r="F209" s="91"/>
      <c r="G209" s="91"/>
      <c r="H209" s="91"/>
      <c r="I209" s="91"/>
      <c r="J209" s="91"/>
      <c r="K209" s="91"/>
      <c r="L209" s="91"/>
      <c r="M209" s="91"/>
      <c r="N209" s="91"/>
      <c r="O209" s="91"/>
      <c r="P209" s="91"/>
      <c r="Q209" s="91"/>
      <c r="R209" s="91"/>
      <c r="S209" s="91"/>
      <c r="T209" s="91"/>
      <c r="U209" s="91"/>
      <c r="V209" s="91"/>
      <c r="W209" s="91"/>
      <c r="X209" s="91"/>
      <c r="Y209" s="91"/>
      <c r="Z209" s="91"/>
    </row>
    <row r="210" spans="1:26" ht="15.75" customHeight="1" x14ac:dyDescent="0.45">
      <c r="A210" s="95">
        <v>44067</v>
      </c>
      <c r="B210" s="91">
        <v>338.99276700000001</v>
      </c>
      <c r="C210" s="91">
        <v>48588700</v>
      </c>
      <c r="D210" s="94">
        <f t="shared" si="6"/>
        <v>1.013323515542619E-2</v>
      </c>
      <c r="E210" s="92">
        <f t="shared" si="7"/>
        <v>106.64402285768043</v>
      </c>
      <c r="F210" s="91"/>
      <c r="G210" s="91"/>
      <c r="H210" s="91"/>
      <c r="I210" s="91"/>
      <c r="J210" s="91"/>
      <c r="K210" s="91"/>
      <c r="L210" s="91"/>
      <c r="M210" s="91"/>
      <c r="N210" s="91"/>
      <c r="O210" s="91"/>
      <c r="P210" s="91"/>
      <c r="Q210" s="91"/>
      <c r="R210" s="91"/>
      <c r="S210" s="91"/>
      <c r="T210" s="91"/>
      <c r="U210" s="91"/>
      <c r="V210" s="91"/>
      <c r="W210" s="91"/>
      <c r="X210" s="91"/>
      <c r="Y210" s="91"/>
      <c r="Z210" s="91"/>
    </row>
    <row r="211" spans="1:26" ht="15.75" customHeight="1" x14ac:dyDescent="0.45">
      <c r="A211" s="95">
        <v>44064</v>
      </c>
      <c r="B211" s="91">
        <v>335.59213299999999</v>
      </c>
      <c r="C211" s="91">
        <v>55106600</v>
      </c>
      <c r="D211" s="94">
        <f t="shared" si="6"/>
        <v>3.5472428875764628E-3</v>
      </c>
      <c r="E211" s="92">
        <f t="shared" si="7"/>
        <v>105.574214515644</v>
      </c>
      <c r="F211" s="91"/>
      <c r="G211" s="91"/>
      <c r="H211" s="91"/>
      <c r="I211" s="91"/>
      <c r="J211" s="91"/>
      <c r="K211" s="91"/>
      <c r="L211" s="91"/>
      <c r="M211" s="91"/>
      <c r="N211" s="91"/>
      <c r="O211" s="91"/>
      <c r="P211" s="91"/>
      <c r="Q211" s="91"/>
      <c r="R211" s="91"/>
      <c r="S211" s="91"/>
      <c r="T211" s="91"/>
      <c r="U211" s="91"/>
      <c r="V211" s="91"/>
      <c r="W211" s="91"/>
      <c r="X211" s="91"/>
      <c r="Y211" s="91"/>
      <c r="Z211" s="91"/>
    </row>
    <row r="212" spans="1:26" ht="15.75" customHeight="1" x14ac:dyDescent="0.45">
      <c r="A212" s="95">
        <v>44063</v>
      </c>
      <c r="B212" s="91">
        <v>334.405914</v>
      </c>
      <c r="C212" s="91">
        <v>42207800</v>
      </c>
      <c r="D212" s="94">
        <f t="shared" si="6"/>
        <v>3.1136589267497516E-3</v>
      </c>
      <c r="E212" s="92">
        <f t="shared" si="7"/>
        <v>105.20104087164641</v>
      </c>
      <c r="F212" s="91"/>
      <c r="G212" s="91"/>
      <c r="H212" s="91"/>
      <c r="I212" s="91"/>
      <c r="J212" s="91"/>
      <c r="K212" s="91"/>
      <c r="L212" s="91"/>
      <c r="M212" s="91"/>
      <c r="N212" s="91"/>
      <c r="O212" s="91"/>
      <c r="P212" s="91"/>
      <c r="Q212" s="91"/>
      <c r="R212" s="91"/>
      <c r="S212" s="91"/>
      <c r="T212" s="91"/>
      <c r="U212" s="91"/>
      <c r="V212" s="91"/>
      <c r="W212" s="91"/>
      <c r="X212" s="91"/>
      <c r="Y212" s="91"/>
      <c r="Z212" s="91"/>
    </row>
    <row r="213" spans="1:26" ht="15.75" customHeight="1" x14ac:dyDescent="0.45">
      <c r="A213" s="95">
        <v>44062</v>
      </c>
      <c r="B213" s="91">
        <v>333.36792000000003</v>
      </c>
      <c r="C213" s="91">
        <v>68054200</v>
      </c>
      <c r="D213" s="94">
        <f t="shared" si="6"/>
        <v>-4.1637369714068173E-3</v>
      </c>
      <c r="E213" s="92">
        <f t="shared" si="7"/>
        <v>104.87449745645273</v>
      </c>
      <c r="F213" s="91"/>
      <c r="G213" s="91"/>
      <c r="H213" s="91"/>
      <c r="I213" s="91"/>
      <c r="J213" s="91"/>
      <c r="K213" s="91"/>
      <c r="L213" s="91"/>
      <c r="M213" s="91"/>
      <c r="N213" s="91"/>
      <c r="O213" s="91"/>
      <c r="P213" s="91"/>
      <c r="Q213" s="91"/>
      <c r="R213" s="91"/>
      <c r="S213" s="91"/>
      <c r="T213" s="91"/>
      <c r="U213" s="91"/>
      <c r="V213" s="91"/>
      <c r="W213" s="91"/>
      <c r="X213" s="91"/>
      <c r="Y213" s="91"/>
      <c r="Z213" s="91"/>
    </row>
    <row r="214" spans="1:26" ht="15.75" customHeight="1" x14ac:dyDescent="0.45">
      <c r="A214" s="95">
        <v>44061</v>
      </c>
      <c r="B214" s="91">
        <v>334.76177999999999</v>
      </c>
      <c r="C214" s="91">
        <v>38733900</v>
      </c>
      <c r="D214" s="94">
        <f t="shared" si="6"/>
        <v>2.160366174685846E-3</v>
      </c>
      <c r="E214" s="92">
        <f t="shared" si="7"/>
        <v>105.31299305922293</v>
      </c>
      <c r="F214" s="91"/>
      <c r="G214" s="91"/>
      <c r="H214" s="91"/>
      <c r="I214" s="91"/>
      <c r="J214" s="91"/>
      <c r="K214" s="91"/>
      <c r="L214" s="91"/>
      <c r="M214" s="91"/>
      <c r="N214" s="91"/>
      <c r="O214" s="91"/>
      <c r="P214" s="91"/>
      <c r="Q214" s="91"/>
      <c r="R214" s="91"/>
      <c r="S214" s="91"/>
      <c r="T214" s="91"/>
      <c r="U214" s="91"/>
      <c r="V214" s="91"/>
      <c r="W214" s="91"/>
      <c r="X214" s="91"/>
      <c r="Y214" s="91"/>
      <c r="Z214" s="91"/>
    </row>
    <row r="215" spans="1:26" ht="15.75" customHeight="1" x14ac:dyDescent="0.45">
      <c r="A215" s="95">
        <v>44060</v>
      </c>
      <c r="B215" s="91">
        <v>334.04013099999997</v>
      </c>
      <c r="C215" s="91">
        <v>35481000</v>
      </c>
      <c r="D215" s="94">
        <f t="shared" si="6"/>
        <v>3.176654753793251E-3</v>
      </c>
      <c r="E215" s="92">
        <f t="shared" si="7"/>
        <v>105.08596888660622</v>
      </c>
      <c r="F215" s="91"/>
      <c r="G215" s="91"/>
      <c r="H215" s="91"/>
      <c r="I215" s="91"/>
      <c r="J215" s="91"/>
      <c r="K215" s="91"/>
      <c r="L215" s="91"/>
      <c r="M215" s="91"/>
      <c r="N215" s="91"/>
      <c r="O215" s="91"/>
      <c r="P215" s="91"/>
      <c r="Q215" s="91"/>
      <c r="R215" s="91"/>
      <c r="S215" s="91"/>
      <c r="T215" s="91"/>
      <c r="U215" s="91"/>
      <c r="V215" s="91"/>
      <c r="W215" s="91"/>
      <c r="X215" s="91"/>
      <c r="Y215" s="91"/>
      <c r="Z215" s="91"/>
    </row>
    <row r="216" spans="1:26" ht="15.75" customHeight="1" x14ac:dyDescent="0.45">
      <c r="A216" s="95">
        <v>44057</v>
      </c>
      <c r="B216" s="91">
        <v>332.98236100000003</v>
      </c>
      <c r="C216" s="91">
        <v>47260400</v>
      </c>
      <c r="D216" s="94">
        <f t="shared" si="6"/>
        <v>2.9786248707752705E-5</v>
      </c>
      <c r="E216" s="92">
        <f t="shared" si="7"/>
        <v>104.7532041227546</v>
      </c>
      <c r="F216" s="91"/>
      <c r="G216" s="91"/>
      <c r="H216" s="91"/>
      <c r="I216" s="91"/>
      <c r="J216" s="91"/>
      <c r="K216" s="91"/>
      <c r="L216" s="91"/>
      <c r="M216" s="91"/>
      <c r="N216" s="91"/>
      <c r="O216" s="91"/>
      <c r="P216" s="91"/>
      <c r="Q216" s="91"/>
      <c r="R216" s="91"/>
      <c r="S216" s="91"/>
      <c r="T216" s="91"/>
      <c r="U216" s="91"/>
      <c r="V216" s="91"/>
      <c r="W216" s="91"/>
      <c r="X216" s="91"/>
      <c r="Y216" s="91"/>
      <c r="Z216" s="91"/>
    </row>
    <row r="217" spans="1:26" ht="15.75" customHeight="1" x14ac:dyDescent="0.45">
      <c r="A217" s="95">
        <v>44056</v>
      </c>
      <c r="B217" s="91">
        <v>332.972443</v>
      </c>
      <c r="C217" s="91">
        <v>41816100</v>
      </c>
      <c r="D217" s="94">
        <f t="shared" si="6"/>
        <v>-1.8079503559270682E-3</v>
      </c>
      <c r="E217" s="92">
        <f t="shared" si="7"/>
        <v>104.75008401070009</v>
      </c>
      <c r="F217" s="91"/>
      <c r="G217" s="91"/>
      <c r="H217" s="91"/>
      <c r="I217" s="91"/>
      <c r="J217" s="91"/>
      <c r="K217" s="91"/>
      <c r="L217" s="91"/>
      <c r="M217" s="91"/>
      <c r="N217" s="91"/>
      <c r="O217" s="91"/>
      <c r="P217" s="91"/>
      <c r="Q217" s="91"/>
      <c r="R217" s="91"/>
      <c r="S217" s="91"/>
      <c r="T217" s="91"/>
      <c r="U217" s="91"/>
      <c r="V217" s="91"/>
      <c r="W217" s="91"/>
      <c r="X217" s="91"/>
      <c r="Y217" s="91"/>
      <c r="Z217" s="91"/>
    </row>
    <row r="218" spans="1:26" ht="15.75" customHeight="1" x14ac:dyDescent="0.45">
      <c r="A218" s="95">
        <v>44055</v>
      </c>
      <c r="B218" s="91">
        <v>333.57553100000001</v>
      </c>
      <c r="C218" s="91">
        <v>53774400</v>
      </c>
      <c r="D218" s="94">
        <f t="shared" si="6"/>
        <v>1.3942377774513348E-2</v>
      </c>
      <c r="E218" s="92">
        <f t="shared" si="7"/>
        <v>104.93980997749983</v>
      </c>
      <c r="F218" s="91"/>
      <c r="G218" s="91"/>
      <c r="H218" s="91"/>
      <c r="I218" s="91"/>
      <c r="J218" s="91"/>
      <c r="K218" s="91"/>
      <c r="L218" s="91"/>
      <c r="M218" s="91"/>
      <c r="N218" s="91"/>
      <c r="O218" s="91"/>
      <c r="P218" s="91"/>
      <c r="Q218" s="91"/>
      <c r="R218" s="91"/>
      <c r="S218" s="91"/>
      <c r="T218" s="91"/>
      <c r="U218" s="91"/>
      <c r="V218" s="91"/>
      <c r="W218" s="91"/>
      <c r="X218" s="91"/>
      <c r="Y218" s="91"/>
      <c r="Z218" s="91"/>
    </row>
    <row r="219" spans="1:26" ht="15.75" customHeight="1" x14ac:dyDescent="0.45">
      <c r="A219" s="95">
        <v>44054</v>
      </c>
      <c r="B219" s="91">
        <v>328.98864700000001</v>
      </c>
      <c r="C219" s="91">
        <v>69601100</v>
      </c>
      <c r="D219" s="94">
        <f t="shared" si="6"/>
        <v>-8.2546268048078186E-3</v>
      </c>
      <c r="E219" s="92">
        <f t="shared" si="7"/>
        <v>103.49681823914946</v>
      </c>
      <c r="F219" s="91"/>
      <c r="G219" s="91"/>
      <c r="H219" s="91"/>
      <c r="I219" s="91"/>
      <c r="J219" s="91"/>
      <c r="K219" s="91"/>
      <c r="L219" s="91"/>
      <c r="M219" s="91"/>
      <c r="N219" s="91"/>
      <c r="O219" s="91"/>
      <c r="P219" s="91"/>
      <c r="Q219" s="91"/>
      <c r="R219" s="91"/>
      <c r="S219" s="91"/>
      <c r="T219" s="91"/>
      <c r="U219" s="91"/>
      <c r="V219" s="91"/>
      <c r="W219" s="91"/>
      <c r="X219" s="91"/>
      <c r="Y219" s="91"/>
      <c r="Z219" s="91"/>
    </row>
    <row r="220" spans="1:26" ht="15.75" customHeight="1" x14ac:dyDescent="0.45">
      <c r="A220" s="95">
        <v>44053</v>
      </c>
      <c r="B220" s="91">
        <v>331.72692899999998</v>
      </c>
      <c r="C220" s="91">
        <v>44282100</v>
      </c>
      <c r="D220" s="94">
        <f t="shared" si="6"/>
        <v>2.9888455378432877E-3</v>
      </c>
      <c r="E220" s="92">
        <f t="shared" si="7"/>
        <v>104.35825670222668</v>
      </c>
      <c r="F220" s="91"/>
      <c r="G220" s="91"/>
      <c r="H220" s="91"/>
      <c r="I220" s="91"/>
      <c r="J220" s="91"/>
      <c r="K220" s="91"/>
      <c r="L220" s="91"/>
      <c r="M220" s="91"/>
      <c r="N220" s="91"/>
      <c r="O220" s="91"/>
      <c r="P220" s="91"/>
      <c r="Q220" s="91"/>
      <c r="R220" s="91"/>
      <c r="S220" s="91"/>
      <c r="T220" s="91"/>
      <c r="U220" s="91"/>
      <c r="V220" s="91"/>
      <c r="W220" s="91"/>
      <c r="X220" s="91"/>
      <c r="Y220" s="91"/>
      <c r="Z220" s="91"/>
    </row>
    <row r="221" spans="1:26" ht="15.75" customHeight="1" x14ac:dyDescent="0.45">
      <c r="A221" s="95">
        <v>44050</v>
      </c>
      <c r="B221" s="91">
        <v>330.73840300000001</v>
      </c>
      <c r="C221" s="91">
        <v>57308300</v>
      </c>
      <c r="D221" s="94">
        <f t="shared" si="6"/>
        <v>7.1792190458763727E-4</v>
      </c>
      <c r="E221" s="92">
        <f t="shared" si="7"/>
        <v>104.04727546722172</v>
      </c>
      <c r="F221" s="91"/>
      <c r="G221" s="91"/>
      <c r="H221" s="91"/>
      <c r="I221" s="91"/>
      <c r="J221" s="91"/>
      <c r="K221" s="91"/>
      <c r="L221" s="91"/>
      <c r="M221" s="91"/>
      <c r="N221" s="91"/>
      <c r="O221" s="91"/>
      <c r="P221" s="91"/>
      <c r="Q221" s="91"/>
      <c r="R221" s="91"/>
      <c r="S221" s="91"/>
      <c r="T221" s="91"/>
      <c r="U221" s="91"/>
      <c r="V221" s="91"/>
      <c r="W221" s="91"/>
      <c r="X221" s="91"/>
      <c r="Y221" s="91"/>
      <c r="Z221" s="91"/>
    </row>
    <row r="222" spans="1:26" ht="15.75" customHeight="1" x14ac:dyDescent="0.45">
      <c r="A222" s="95">
        <v>44049</v>
      </c>
      <c r="B222" s="91">
        <v>330.50112899999999</v>
      </c>
      <c r="C222" s="91">
        <v>43679400</v>
      </c>
      <c r="D222" s="94">
        <f t="shared" si="6"/>
        <v>6.6846372916524732E-3</v>
      </c>
      <c r="E222" s="92">
        <f t="shared" si="7"/>
        <v>103.97263123777851</v>
      </c>
      <c r="F222" s="91"/>
      <c r="G222" s="91"/>
      <c r="H222" s="91"/>
      <c r="I222" s="91"/>
      <c r="J222" s="91"/>
      <c r="K222" s="91"/>
      <c r="L222" s="91"/>
      <c r="M222" s="91"/>
      <c r="N222" s="91"/>
      <c r="O222" s="91"/>
      <c r="P222" s="91"/>
      <c r="Q222" s="91"/>
      <c r="R222" s="91"/>
      <c r="S222" s="91"/>
      <c r="T222" s="91"/>
      <c r="U222" s="91"/>
      <c r="V222" s="91"/>
      <c r="W222" s="91"/>
      <c r="X222" s="91"/>
      <c r="Y222" s="91"/>
      <c r="Z222" s="91"/>
    </row>
    <row r="223" spans="1:26" ht="15.75" customHeight="1" x14ac:dyDescent="0.45">
      <c r="A223" s="95">
        <v>44048</v>
      </c>
      <c r="B223" s="91">
        <v>328.30651899999998</v>
      </c>
      <c r="C223" s="91">
        <v>42697700</v>
      </c>
      <c r="D223" s="94">
        <f t="shared" si="6"/>
        <v>6.2108919329535439E-3</v>
      </c>
      <c r="E223" s="92">
        <f t="shared" si="7"/>
        <v>103.28222701153231</v>
      </c>
      <c r="F223" s="91"/>
      <c r="G223" s="91"/>
      <c r="H223" s="91"/>
      <c r="I223" s="91"/>
      <c r="J223" s="91"/>
      <c r="K223" s="91"/>
      <c r="L223" s="91"/>
      <c r="M223" s="91"/>
      <c r="N223" s="91"/>
      <c r="O223" s="91"/>
      <c r="P223" s="91"/>
      <c r="Q223" s="91"/>
      <c r="R223" s="91"/>
      <c r="S223" s="91"/>
      <c r="T223" s="91"/>
      <c r="U223" s="91"/>
      <c r="V223" s="91"/>
      <c r="W223" s="91"/>
      <c r="X223" s="91"/>
      <c r="Y223" s="91"/>
      <c r="Z223" s="91"/>
    </row>
    <row r="224" spans="1:26" ht="15.75" customHeight="1" x14ac:dyDescent="0.45">
      <c r="A224" s="95">
        <v>44047</v>
      </c>
      <c r="B224" s="91">
        <v>326.28002900000001</v>
      </c>
      <c r="C224" s="91">
        <v>41917900</v>
      </c>
      <c r="D224" s="94">
        <f t="shared" si="6"/>
        <v>3.862668017953208E-3</v>
      </c>
      <c r="E224" s="92">
        <f t="shared" si="7"/>
        <v>102.64471179905919</v>
      </c>
      <c r="F224" s="91"/>
      <c r="G224" s="91"/>
      <c r="H224" s="91"/>
      <c r="I224" s="91"/>
      <c r="J224" s="91"/>
      <c r="K224" s="91"/>
      <c r="L224" s="91"/>
      <c r="M224" s="91"/>
      <c r="N224" s="91"/>
      <c r="O224" s="91"/>
      <c r="P224" s="91"/>
      <c r="Q224" s="91"/>
      <c r="R224" s="91"/>
      <c r="S224" s="91"/>
      <c r="T224" s="91"/>
      <c r="U224" s="91"/>
      <c r="V224" s="91"/>
      <c r="W224" s="91"/>
      <c r="X224" s="91"/>
      <c r="Y224" s="91"/>
      <c r="Z224" s="91"/>
    </row>
    <row r="225" spans="1:26" ht="15.75" customHeight="1" x14ac:dyDescent="0.45">
      <c r="A225" s="95">
        <v>44046</v>
      </c>
      <c r="B225" s="91">
        <v>325.02456699999999</v>
      </c>
      <c r="C225" s="91">
        <v>53077900</v>
      </c>
      <c r="D225" s="94">
        <f t="shared" si="6"/>
        <v>6.9521506605780825E-3</v>
      </c>
      <c r="E225" s="92">
        <f t="shared" si="7"/>
        <v>102.24975494080579</v>
      </c>
      <c r="F225" s="91"/>
      <c r="G225" s="91"/>
      <c r="H225" s="91"/>
      <c r="I225" s="91"/>
      <c r="J225" s="91"/>
      <c r="K225" s="91"/>
      <c r="L225" s="91"/>
      <c r="M225" s="91"/>
      <c r="N225" s="91"/>
      <c r="O225" s="91"/>
      <c r="P225" s="91"/>
      <c r="Q225" s="91"/>
      <c r="R225" s="91"/>
      <c r="S225" s="91"/>
      <c r="T225" s="91"/>
      <c r="U225" s="91"/>
      <c r="V225" s="91"/>
      <c r="W225" s="91"/>
      <c r="X225" s="91"/>
      <c r="Y225" s="91"/>
      <c r="Z225" s="91"/>
    </row>
    <row r="226" spans="1:26" ht="15.75" customHeight="1" x14ac:dyDescent="0.45">
      <c r="A226" s="95">
        <v>44043</v>
      </c>
      <c r="B226" s="91">
        <v>322.78054800000001</v>
      </c>
      <c r="C226" s="91">
        <v>84986800</v>
      </c>
      <c r="D226" s="94">
        <f t="shared" si="6"/>
        <v>7.9021731898989422E-3</v>
      </c>
      <c r="E226" s="92">
        <f t="shared" si="7"/>
        <v>101.54380709523106</v>
      </c>
      <c r="F226" s="91"/>
      <c r="G226" s="91"/>
      <c r="H226" s="91"/>
      <c r="I226" s="91"/>
      <c r="J226" s="91"/>
      <c r="K226" s="91"/>
      <c r="L226" s="91"/>
      <c r="M226" s="91"/>
      <c r="N226" s="91"/>
      <c r="O226" s="91"/>
      <c r="P226" s="91"/>
      <c r="Q226" s="91"/>
      <c r="R226" s="91"/>
      <c r="S226" s="91"/>
      <c r="T226" s="91"/>
      <c r="U226" s="91"/>
      <c r="V226" s="91"/>
      <c r="W226" s="91"/>
      <c r="X226" s="91"/>
      <c r="Y226" s="91"/>
      <c r="Z226" s="91"/>
    </row>
    <row r="227" spans="1:26" ht="15.75" customHeight="1" x14ac:dyDescent="0.45">
      <c r="A227" s="95">
        <v>44042</v>
      </c>
      <c r="B227" s="91">
        <v>320.24987800000002</v>
      </c>
      <c r="C227" s="91">
        <v>61861700</v>
      </c>
      <c r="D227" s="94">
        <f t="shared" si="6"/>
        <v>-3.5679530480169364E-3</v>
      </c>
      <c r="E227" s="92">
        <f t="shared" si="7"/>
        <v>100.74768146779179</v>
      </c>
      <c r="F227" s="91"/>
      <c r="G227" s="91"/>
      <c r="H227" s="91"/>
      <c r="I227" s="91"/>
      <c r="J227" s="91"/>
      <c r="K227" s="91"/>
      <c r="L227" s="91"/>
      <c r="M227" s="91"/>
      <c r="N227" s="91"/>
      <c r="O227" s="91"/>
      <c r="P227" s="91"/>
      <c r="Q227" s="91"/>
      <c r="R227" s="91"/>
      <c r="S227" s="91"/>
      <c r="T227" s="91"/>
      <c r="U227" s="91"/>
      <c r="V227" s="91"/>
      <c r="W227" s="91"/>
      <c r="X227" s="91"/>
      <c r="Y227" s="91"/>
      <c r="Z227" s="91"/>
    </row>
    <row r="228" spans="1:26" ht="15.75" customHeight="1" x14ac:dyDescent="0.45">
      <c r="A228" s="95">
        <v>44041</v>
      </c>
      <c r="B228" s="91">
        <v>321.39660600000002</v>
      </c>
      <c r="C228" s="91">
        <v>48454200</v>
      </c>
      <c r="D228" s="94">
        <f t="shared" si="6"/>
        <v>1.2298753418087838E-2</v>
      </c>
      <c r="E228" s="92">
        <f t="shared" si="7"/>
        <v>101.10843160451533</v>
      </c>
      <c r="F228" s="91"/>
      <c r="G228" s="91"/>
      <c r="H228" s="91"/>
      <c r="I228" s="91"/>
      <c r="J228" s="91"/>
      <c r="K228" s="91"/>
      <c r="L228" s="91"/>
      <c r="M228" s="91"/>
      <c r="N228" s="91"/>
      <c r="O228" s="91"/>
      <c r="P228" s="91"/>
      <c r="Q228" s="91"/>
      <c r="R228" s="91"/>
      <c r="S228" s="91"/>
      <c r="T228" s="91"/>
      <c r="U228" s="91"/>
      <c r="V228" s="91"/>
      <c r="W228" s="91"/>
      <c r="X228" s="91"/>
      <c r="Y228" s="91"/>
      <c r="Z228" s="91"/>
    </row>
    <row r="229" spans="1:26" ht="15.75" customHeight="1" x14ac:dyDescent="0.45">
      <c r="A229" s="95">
        <v>44040</v>
      </c>
      <c r="B229" s="91">
        <v>317.49185199999999</v>
      </c>
      <c r="C229" s="91">
        <v>57495000</v>
      </c>
      <c r="D229" s="94">
        <f t="shared" si="6"/>
        <v>-6.3423244927277578E-3</v>
      </c>
      <c r="E229" s="92">
        <f t="shared" si="7"/>
        <v>99.880031722963807</v>
      </c>
      <c r="F229" s="91"/>
      <c r="G229" s="91"/>
      <c r="H229" s="91"/>
      <c r="I229" s="91"/>
      <c r="J229" s="91"/>
      <c r="K229" s="91"/>
      <c r="L229" s="91"/>
      <c r="M229" s="91"/>
      <c r="N229" s="91"/>
      <c r="O229" s="91"/>
      <c r="P229" s="91"/>
      <c r="Q229" s="91"/>
      <c r="R229" s="91"/>
      <c r="S229" s="91"/>
      <c r="T229" s="91"/>
      <c r="U229" s="91"/>
      <c r="V229" s="91"/>
      <c r="W229" s="91"/>
      <c r="X229" s="91"/>
      <c r="Y229" s="91"/>
      <c r="Z229" s="91"/>
    </row>
    <row r="230" spans="1:26" ht="15.75" customHeight="1" x14ac:dyDescent="0.45">
      <c r="A230" s="95">
        <v>44039</v>
      </c>
      <c r="B230" s="91">
        <v>319.51834100000002</v>
      </c>
      <c r="C230" s="91">
        <v>48293000</v>
      </c>
      <c r="D230" s="94">
        <f t="shared" si="6"/>
        <v>7.2923496171264368E-3</v>
      </c>
      <c r="E230" s="92">
        <f t="shared" si="7"/>
        <v>100.5175466208461</v>
      </c>
      <c r="F230" s="91"/>
      <c r="G230" s="91"/>
      <c r="H230" s="91"/>
      <c r="I230" s="91"/>
      <c r="J230" s="91"/>
      <c r="K230" s="91"/>
      <c r="L230" s="91"/>
      <c r="M230" s="91"/>
      <c r="N230" s="91"/>
      <c r="O230" s="91"/>
      <c r="P230" s="91"/>
      <c r="Q230" s="91"/>
      <c r="R230" s="91"/>
      <c r="S230" s="91"/>
      <c r="T230" s="91"/>
      <c r="U230" s="91"/>
      <c r="V230" s="91"/>
      <c r="W230" s="91"/>
      <c r="X230" s="91"/>
      <c r="Y230" s="91"/>
      <c r="Z230" s="91"/>
    </row>
    <row r="231" spans="1:26" ht="15.75" customHeight="1" x14ac:dyDescent="0.45">
      <c r="A231" s="95">
        <v>44036</v>
      </c>
      <c r="B231" s="91">
        <v>317.20517000000001</v>
      </c>
      <c r="C231" s="91">
        <v>73766600</v>
      </c>
      <c r="D231" s="94">
        <f t="shared" si="6"/>
        <v>-6.4403416834815097E-3</v>
      </c>
      <c r="E231" s="92">
        <f t="shared" si="7"/>
        <v>99.789844188782922</v>
      </c>
      <c r="F231" s="91"/>
      <c r="G231" s="91"/>
      <c r="H231" s="91"/>
      <c r="I231" s="91"/>
      <c r="J231" s="91"/>
      <c r="K231" s="91"/>
      <c r="L231" s="91"/>
      <c r="M231" s="91"/>
      <c r="N231" s="91"/>
      <c r="O231" s="91"/>
      <c r="P231" s="91"/>
      <c r="Q231" s="91"/>
      <c r="R231" s="91"/>
      <c r="S231" s="91"/>
      <c r="T231" s="91"/>
      <c r="U231" s="91"/>
      <c r="V231" s="91"/>
      <c r="W231" s="91"/>
      <c r="X231" s="91"/>
      <c r="Y231" s="91"/>
      <c r="Z231" s="91"/>
    </row>
    <row r="232" spans="1:26" ht="15.75" customHeight="1" x14ac:dyDescent="0.45">
      <c r="A232" s="95">
        <v>44035</v>
      </c>
      <c r="B232" s="91">
        <v>319.26132200000001</v>
      </c>
      <c r="C232" s="91">
        <v>75738000</v>
      </c>
      <c r="D232" s="94">
        <f t="shared" si="6"/>
        <v>-1.1931749024065352E-2</v>
      </c>
      <c r="E232" s="92">
        <f t="shared" si="7"/>
        <v>100.4366907950613</v>
      </c>
      <c r="F232" s="91"/>
      <c r="G232" s="91"/>
      <c r="H232" s="91"/>
      <c r="I232" s="91"/>
      <c r="J232" s="91"/>
      <c r="K232" s="91"/>
      <c r="L232" s="91"/>
      <c r="M232" s="91"/>
      <c r="N232" s="91"/>
      <c r="O232" s="91"/>
      <c r="P232" s="91"/>
      <c r="Q232" s="91"/>
      <c r="R232" s="91"/>
      <c r="S232" s="91"/>
      <c r="T232" s="91"/>
      <c r="U232" s="91"/>
      <c r="V232" s="91"/>
      <c r="W232" s="91"/>
      <c r="X232" s="91"/>
      <c r="Y232" s="91"/>
      <c r="Z232" s="91"/>
    </row>
    <row r="233" spans="1:26" ht="15.75" customHeight="1" x14ac:dyDescent="0.45">
      <c r="A233" s="95">
        <v>44034</v>
      </c>
      <c r="B233" s="91">
        <v>323.116669</v>
      </c>
      <c r="C233" s="91">
        <v>57792900</v>
      </c>
      <c r="D233" s="94">
        <f t="shared" si="6"/>
        <v>5.6920822706933993E-3</v>
      </c>
      <c r="E233" s="92">
        <f t="shared" si="7"/>
        <v>101.64954768646597</v>
      </c>
      <c r="F233" s="91"/>
      <c r="G233" s="91"/>
      <c r="H233" s="91"/>
      <c r="I233" s="91"/>
      <c r="J233" s="91"/>
      <c r="K233" s="91"/>
      <c r="L233" s="91"/>
      <c r="M233" s="91"/>
      <c r="N233" s="91"/>
      <c r="O233" s="91"/>
      <c r="P233" s="91"/>
      <c r="Q233" s="91"/>
      <c r="R233" s="91"/>
      <c r="S233" s="91"/>
      <c r="T233" s="91"/>
      <c r="U233" s="91"/>
      <c r="V233" s="91"/>
      <c r="W233" s="91"/>
      <c r="X233" s="91"/>
      <c r="Y233" s="91"/>
      <c r="Z233" s="91"/>
    </row>
    <row r="234" spans="1:26" ht="15.75" customHeight="1" x14ac:dyDescent="0.45">
      <c r="A234" s="95">
        <v>44033</v>
      </c>
      <c r="B234" s="91">
        <v>321.28787199999999</v>
      </c>
      <c r="C234" s="91">
        <v>57292200</v>
      </c>
      <c r="D234" s="94">
        <f t="shared" si="6"/>
        <v>2.127528745006213E-3</v>
      </c>
      <c r="E234" s="92">
        <f t="shared" si="7"/>
        <v>101.07422488298545</v>
      </c>
      <c r="F234" s="91"/>
      <c r="G234" s="91"/>
      <c r="H234" s="91"/>
      <c r="I234" s="91"/>
      <c r="J234" s="91"/>
      <c r="K234" s="91"/>
      <c r="L234" s="91"/>
      <c r="M234" s="91"/>
      <c r="N234" s="91"/>
      <c r="O234" s="91"/>
      <c r="P234" s="91"/>
      <c r="Q234" s="91"/>
      <c r="R234" s="91"/>
      <c r="S234" s="91"/>
      <c r="T234" s="91"/>
      <c r="U234" s="91"/>
      <c r="V234" s="91"/>
      <c r="W234" s="91"/>
      <c r="X234" s="91"/>
      <c r="Y234" s="91"/>
      <c r="Z234" s="91"/>
    </row>
    <row r="235" spans="1:26" ht="15.75" customHeight="1" x14ac:dyDescent="0.45">
      <c r="A235" s="95">
        <v>44032</v>
      </c>
      <c r="B235" s="91">
        <v>320.605774</v>
      </c>
      <c r="C235" s="91">
        <v>56308800</v>
      </c>
      <c r="D235" s="94">
        <f t="shared" si="6"/>
        <v>8.0816507031562512E-3</v>
      </c>
      <c r="E235" s="92">
        <f t="shared" si="7"/>
        <v>100.85964309309382</v>
      </c>
      <c r="F235" s="91"/>
      <c r="G235" s="91"/>
      <c r="H235" s="91"/>
      <c r="I235" s="91"/>
      <c r="J235" s="91"/>
      <c r="K235" s="91"/>
      <c r="L235" s="91"/>
      <c r="M235" s="91"/>
      <c r="N235" s="91"/>
      <c r="O235" s="91"/>
      <c r="P235" s="91"/>
      <c r="Q235" s="91"/>
      <c r="R235" s="91"/>
      <c r="S235" s="91"/>
      <c r="T235" s="91"/>
      <c r="U235" s="91"/>
      <c r="V235" s="91"/>
      <c r="W235" s="91"/>
      <c r="X235" s="91"/>
      <c r="Y235" s="91"/>
      <c r="Z235" s="91"/>
    </row>
    <row r="236" spans="1:26" ht="15.75" customHeight="1" x14ac:dyDescent="0.45">
      <c r="A236" s="95">
        <v>44029</v>
      </c>
      <c r="B236" s="91">
        <v>318.03552200000001</v>
      </c>
      <c r="C236" s="91">
        <v>62774900</v>
      </c>
      <c r="D236" s="94">
        <f t="shared" si="6"/>
        <v>2.8989719481733456E-3</v>
      </c>
      <c r="E236" s="92">
        <f t="shared" si="7"/>
        <v>100.05106533061314</v>
      </c>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x14ac:dyDescent="0.45">
      <c r="A237" s="95">
        <v>44028</v>
      </c>
      <c r="B237" s="91">
        <v>317.11621100000002</v>
      </c>
      <c r="C237" s="91">
        <v>54622500</v>
      </c>
      <c r="D237" s="94">
        <f t="shared" si="6"/>
        <v>-3.293432923000994E-3</v>
      </c>
      <c r="E237" s="92">
        <f t="shared" si="7"/>
        <v>99.761858501320177</v>
      </c>
      <c r="F237" s="91"/>
      <c r="G237" s="91"/>
      <c r="H237" s="91"/>
      <c r="I237" s="91"/>
      <c r="J237" s="91"/>
      <c r="K237" s="91"/>
      <c r="L237" s="91"/>
      <c r="M237" s="91"/>
      <c r="N237" s="91"/>
      <c r="O237" s="91"/>
      <c r="P237" s="91"/>
      <c r="Q237" s="91"/>
      <c r="R237" s="91"/>
      <c r="S237" s="91"/>
      <c r="T237" s="91"/>
      <c r="U237" s="91"/>
      <c r="V237" s="91"/>
      <c r="W237" s="91"/>
      <c r="X237" s="91"/>
      <c r="Y237" s="91"/>
      <c r="Z237" s="91"/>
    </row>
    <row r="238" spans="1:26" ht="15.75" customHeight="1" x14ac:dyDescent="0.45">
      <c r="A238" s="95">
        <v>44027</v>
      </c>
      <c r="B238" s="91">
        <v>318.164063</v>
      </c>
      <c r="C238" s="91">
        <v>87196500</v>
      </c>
      <c r="D238" s="94">
        <f t="shared" si="6"/>
        <v>9.1871909504801508E-3</v>
      </c>
      <c r="E238" s="92">
        <f t="shared" si="7"/>
        <v>100.09150315311732</v>
      </c>
      <c r="F238" s="91"/>
      <c r="G238" s="91"/>
      <c r="H238" s="91"/>
      <c r="I238" s="91"/>
      <c r="J238" s="91"/>
      <c r="K238" s="91"/>
      <c r="L238" s="91"/>
      <c r="M238" s="91"/>
      <c r="N238" s="91"/>
      <c r="O238" s="91"/>
      <c r="P238" s="91"/>
      <c r="Q238" s="91"/>
      <c r="R238" s="91"/>
      <c r="S238" s="91"/>
      <c r="T238" s="91"/>
      <c r="U238" s="91"/>
      <c r="V238" s="91"/>
      <c r="W238" s="91"/>
      <c r="X238" s="91"/>
      <c r="Y238" s="91"/>
      <c r="Z238" s="91"/>
    </row>
    <row r="239" spans="1:26" ht="15.75" customHeight="1" x14ac:dyDescent="0.45">
      <c r="A239" s="95">
        <v>44026</v>
      </c>
      <c r="B239" s="91">
        <v>315.26763899999997</v>
      </c>
      <c r="C239" s="91">
        <v>93657000</v>
      </c>
      <c r="D239" s="94">
        <f t="shared" si="6"/>
        <v>1.2959126993947079E-2</v>
      </c>
      <c r="E239" s="92">
        <f t="shared" si="7"/>
        <v>99.180314663772535</v>
      </c>
      <c r="F239" s="91"/>
      <c r="G239" s="91"/>
      <c r="H239" s="91"/>
      <c r="I239" s="91"/>
      <c r="J239" s="91"/>
      <c r="K239" s="91"/>
      <c r="L239" s="91"/>
      <c r="M239" s="91"/>
      <c r="N239" s="91"/>
      <c r="O239" s="91"/>
      <c r="P239" s="91"/>
      <c r="Q239" s="91"/>
      <c r="R239" s="91"/>
      <c r="S239" s="91"/>
      <c r="T239" s="91"/>
      <c r="U239" s="91"/>
      <c r="V239" s="91"/>
      <c r="W239" s="91"/>
      <c r="X239" s="91"/>
      <c r="Y239" s="91"/>
      <c r="Z239" s="91"/>
    </row>
    <row r="240" spans="1:26" ht="15.75" customHeight="1" x14ac:dyDescent="0.45">
      <c r="A240" s="95">
        <v>44025</v>
      </c>
      <c r="B240" s="91">
        <v>311.23431399999998</v>
      </c>
      <c r="C240" s="91">
        <v>102997500</v>
      </c>
      <c r="D240" s="94">
        <f t="shared" si="6"/>
        <v>-8.6590581993443161E-3</v>
      </c>
      <c r="E240" s="92">
        <f t="shared" si="7"/>
        <v>97.911467521991327</v>
      </c>
      <c r="F240" s="91"/>
      <c r="G240" s="91"/>
      <c r="H240" s="91"/>
      <c r="I240" s="91"/>
      <c r="J240" s="91"/>
      <c r="K240" s="91"/>
      <c r="L240" s="91"/>
      <c r="M240" s="91"/>
      <c r="N240" s="91"/>
      <c r="O240" s="91"/>
      <c r="P240" s="91"/>
      <c r="Q240" s="91"/>
      <c r="R240" s="91"/>
      <c r="S240" s="91"/>
      <c r="T240" s="91"/>
      <c r="U240" s="91"/>
      <c r="V240" s="91"/>
      <c r="W240" s="91"/>
      <c r="X240" s="91"/>
      <c r="Y240" s="91"/>
      <c r="Z240" s="91"/>
    </row>
    <row r="241" spans="1:26" ht="15.75" customHeight="1" x14ac:dyDescent="0.45">
      <c r="A241" s="95">
        <v>44022</v>
      </c>
      <c r="B241" s="91">
        <v>313.95285000000001</v>
      </c>
      <c r="C241" s="91">
        <v>57550400</v>
      </c>
      <c r="D241" s="94">
        <f t="shared" si="6"/>
        <v>1.0210703295517876E-2</v>
      </c>
      <c r="E241" s="92">
        <f t="shared" si="7"/>
        <v>98.766694074136112</v>
      </c>
      <c r="F241" s="91"/>
      <c r="G241" s="91"/>
      <c r="H241" s="91"/>
      <c r="I241" s="91"/>
      <c r="J241" s="91"/>
      <c r="K241" s="91"/>
      <c r="L241" s="91"/>
      <c r="M241" s="91"/>
      <c r="N241" s="91"/>
      <c r="O241" s="91"/>
      <c r="P241" s="91"/>
      <c r="Q241" s="91"/>
      <c r="R241" s="91"/>
      <c r="S241" s="91"/>
      <c r="T241" s="91"/>
      <c r="U241" s="91"/>
      <c r="V241" s="91"/>
      <c r="W241" s="91"/>
      <c r="X241" s="91"/>
      <c r="Y241" s="91"/>
      <c r="Z241" s="91"/>
    </row>
    <row r="242" spans="1:26" ht="15.75" customHeight="1" x14ac:dyDescent="0.45">
      <c r="A242" s="95">
        <v>44021</v>
      </c>
      <c r="B242" s="91">
        <v>310.77957199999997</v>
      </c>
      <c r="C242" s="91">
        <v>83354200</v>
      </c>
      <c r="D242" s="94">
        <f t="shared" si="6"/>
        <v>-5.6929674964366628E-3</v>
      </c>
      <c r="E242" s="92">
        <f t="shared" si="7"/>
        <v>97.768409849488393</v>
      </c>
      <c r="F242" s="91"/>
      <c r="G242" s="91"/>
      <c r="H242" s="91"/>
      <c r="I242" s="91"/>
      <c r="J242" s="91"/>
      <c r="K242" s="91"/>
      <c r="L242" s="91"/>
      <c r="M242" s="91"/>
      <c r="N242" s="91"/>
      <c r="O242" s="91"/>
      <c r="P242" s="91"/>
      <c r="Q242" s="91"/>
      <c r="R242" s="91"/>
      <c r="S242" s="91"/>
      <c r="T242" s="91"/>
      <c r="U242" s="91"/>
      <c r="V242" s="91"/>
      <c r="W242" s="91"/>
      <c r="X242" s="91"/>
      <c r="Y242" s="91"/>
      <c r="Z242" s="91"/>
    </row>
    <row r="243" spans="1:26" ht="15.75" customHeight="1" x14ac:dyDescent="0.45">
      <c r="A243" s="95">
        <v>44020</v>
      </c>
      <c r="B243" s="91">
        <v>312.55896000000001</v>
      </c>
      <c r="C243" s="91">
        <v>54638600</v>
      </c>
      <c r="D243" s="94">
        <f t="shared" si="6"/>
        <v>7.6485180803795849E-3</v>
      </c>
      <c r="E243" s="92">
        <f t="shared" si="7"/>
        <v>98.328189033640385</v>
      </c>
      <c r="F243" s="91"/>
      <c r="G243" s="91"/>
      <c r="H243" s="91"/>
      <c r="I243" s="91"/>
      <c r="J243" s="91"/>
      <c r="K243" s="91"/>
      <c r="L243" s="91"/>
      <c r="M243" s="91"/>
      <c r="N243" s="91"/>
      <c r="O243" s="91"/>
      <c r="P243" s="91"/>
      <c r="Q243" s="91"/>
      <c r="R243" s="91"/>
      <c r="S243" s="91"/>
      <c r="T243" s="91"/>
      <c r="U243" s="91"/>
      <c r="V243" s="91"/>
      <c r="W243" s="91"/>
      <c r="X243" s="91"/>
      <c r="Y243" s="91"/>
      <c r="Z243" s="91"/>
    </row>
    <row r="244" spans="1:26" ht="15.75" customHeight="1" x14ac:dyDescent="0.45">
      <c r="A244" s="95">
        <v>44019</v>
      </c>
      <c r="B244" s="91">
        <v>310.18649299999998</v>
      </c>
      <c r="C244" s="91">
        <v>82910000</v>
      </c>
      <c r="D244" s="94">
        <f t="shared" si="6"/>
        <v>-1.0313808730131546E-2</v>
      </c>
      <c r="E244" s="92">
        <f t="shared" si="7"/>
        <v>97.581832622510532</v>
      </c>
      <c r="F244" s="91"/>
      <c r="G244" s="91"/>
      <c r="H244" s="91"/>
      <c r="I244" s="91"/>
      <c r="J244" s="91"/>
      <c r="K244" s="91"/>
      <c r="L244" s="91"/>
      <c r="M244" s="91"/>
      <c r="N244" s="91"/>
      <c r="O244" s="91"/>
      <c r="P244" s="91"/>
      <c r="Q244" s="91"/>
      <c r="R244" s="91"/>
      <c r="S244" s="91"/>
      <c r="T244" s="91"/>
      <c r="U244" s="91"/>
      <c r="V244" s="91"/>
      <c r="W244" s="91"/>
      <c r="X244" s="91"/>
      <c r="Y244" s="91"/>
      <c r="Z244" s="91"/>
    </row>
    <row r="245" spans="1:26" ht="15.75" customHeight="1" x14ac:dyDescent="0.45">
      <c r="A245" s="95">
        <v>44018</v>
      </c>
      <c r="B245" s="91">
        <v>313.419037</v>
      </c>
      <c r="C245" s="91">
        <v>61713800</v>
      </c>
      <c r="D245" s="94">
        <f t="shared" si="6"/>
        <v>1.5437443983632226E-2</v>
      </c>
      <c r="E245" s="92">
        <f t="shared" si="7"/>
        <v>98.598761388499398</v>
      </c>
      <c r="F245" s="91"/>
      <c r="G245" s="91"/>
      <c r="H245" s="91"/>
      <c r="I245" s="91"/>
      <c r="J245" s="91"/>
      <c r="K245" s="91"/>
      <c r="L245" s="91"/>
      <c r="M245" s="91"/>
      <c r="N245" s="91"/>
      <c r="O245" s="91"/>
      <c r="P245" s="91"/>
      <c r="Q245" s="91"/>
      <c r="R245" s="91"/>
      <c r="S245" s="91"/>
      <c r="T245" s="91"/>
      <c r="U245" s="91"/>
      <c r="V245" s="91"/>
      <c r="W245" s="91"/>
      <c r="X245" s="91"/>
      <c r="Y245" s="91"/>
      <c r="Z245" s="91"/>
    </row>
    <row r="246" spans="1:26" ht="15.75" customHeight="1" x14ac:dyDescent="0.45">
      <c r="A246" s="95">
        <v>44014</v>
      </c>
      <c r="B246" s="91">
        <v>308.65420499999999</v>
      </c>
      <c r="C246" s="91">
        <v>69344200</v>
      </c>
      <c r="D246" s="94">
        <f t="shared" si="6"/>
        <v>5.5068349002684869E-3</v>
      </c>
      <c r="E246" s="92">
        <f t="shared" si="7"/>
        <v>97.099788837498011</v>
      </c>
      <c r="F246" s="91"/>
      <c r="G246" s="91"/>
      <c r="H246" s="91"/>
      <c r="I246" s="91"/>
      <c r="J246" s="91"/>
      <c r="K246" s="91"/>
      <c r="L246" s="91"/>
      <c r="M246" s="91"/>
      <c r="N246" s="91"/>
      <c r="O246" s="91"/>
      <c r="P246" s="91"/>
      <c r="Q246" s="91"/>
      <c r="R246" s="91"/>
      <c r="S246" s="91"/>
      <c r="T246" s="91"/>
      <c r="U246" s="91"/>
      <c r="V246" s="91"/>
      <c r="W246" s="91"/>
      <c r="X246" s="91"/>
      <c r="Y246" s="91"/>
      <c r="Z246" s="91"/>
    </row>
    <row r="247" spans="1:26" ht="15.75" customHeight="1" x14ac:dyDescent="0.45">
      <c r="A247" s="95">
        <v>44013</v>
      </c>
      <c r="B247" s="91">
        <v>306.96380599999998</v>
      </c>
      <c r="C247" s="91">
        <v>72396500</v>
      </c>
      <c r="D247" s="94">
        <f t="shared" si="6"/>
        <v>7.0048694459108329E-3</v>
      </c>
      <c r="E247" s="92">
        <f t="shared" si="7"/>
        <v>96.568004778534288</v>
      </c>
      <c r="F247" s="91"/>
      <c r="G247" s="91"/>
      <c r="H247" s="91"/>
      <c r="I247" s="91"/>
      <c r="J247" s="91"/>
      <c r="K247" s="91"/>
      <c r="L247" s="91"/>
      <c r="M247" s="91"/>
      <c r="N247" s="91"/>
      <c r="O247" s="91"/>
      <c r="P247" s="91"/>
      <c r="Q247" s="91"/>
      <c r="R247" s="91"/>
      <c r="S247" s="91"/>
      <c r="T247" s="91"/>
      <c r="U247" s="91"/>
      <c r="V247" s="91"/>
      <c r="W247" s="91"/>
      <c r="X247" s="91"/>
      <c r="Y247" s="91"/>
      <c r="Z247" s="91"/>
    </row>
    <row r="248" spans="1:26" ht="15.75" customHeight="1" x14ac:dyDescent="0.45">
      <c r="A248" s="95">
        <v>44012</v>
      </c>
      <c r="B248" s="91">
        <v>304.82852200000002</v>
      </c>
      <c r="C248" s="91">
        <v>113394800</v>
      </c>
      <c r="D248" s="94">
        <f t="shared" si="6"/>
        <v>1.2809499062185647E-2</v>
      </c>
      <c r="E248" s="92">
        <f t="shared" si="7"/>
        <v>95.89626396908028</v>
      </c>
      <c r="F248" s="91"/>
      <c r="G248" s="91"/>
      <c r="H248" s="91"/>
      <c r="I248" s="91"/>
      <c r="J248" s="91"/>
      <c r="K248" s="91"/>
      <c r="L248" s="91"/>
      <c r="M248" s="91"/>
      <c r="N248" s="91"/>
      <c r="O248" s="91"/>
      <c r="P248" s="91"/>
      <c r="Q248" s="91"/>
      <c r="R248" s="91"/>
      <c r="S248" s="91"/>
      <c r="T248" s="91"/>
      <c r="U248" s="91"/>
      <c r="V248" s="91"/>
      <c r="W248" s="91"/>
      <c r="X248" s="91"/>
      <c r="Y248" s="91"/>
      <c r="Z248" s="91"/>
    </row>
    <row r="249" spans="1:26" ht="15.75" customHeight="1" x14ac:dyDescent="0.45">
      <c r="A249" s="95">
        <v>44011</v>
      </c>
      <c r="B249" s="91">
        <v>300.973206</v>
      </c>
      <c r="C249" s="91">
        <v>79773300</v>
      </c>
      <c r="D249" s="94">
        <f t="shared" si="6"/>
        <v>1.469745472579076E-2</v>
      </c>
      <c r="E249" s="92">
        <f t="shared" si="7"/>
        <v>94.68341682999197</v>
      </c>
      <c r="F249" s="91"/>
      <c r="G249" s="91"/>
      <c r="H249" s="91"/>
      <c r="I249" s="91"/>
      <c r="J249" s="91"/>
      <c r="K249" s="91"/>
      <c r="L249" s="91"/>
      <c r="M249" s="91"/>
      <c r="N249" s="91"/>
      <c r="O249" s="91"/>
      <c r="P249" s="91"/>
      <c r="Q249" s="91"/>
      <c r="R249" s="91"/>
      <c r="S249" s="91"/>
      <c r="T249" s="91"/>
      <c r="U249" s="91"/>
      <c r="V249" s="91"/>
      <c r="W249" s="91"/>
      <c r="X249" s="91"/>
      <c r="Y249" s="91"/>
      <c r="Z249" s="91"/>
    </row>
    <row r="250" spans="1:26" ht="15.75" customHeight="1" x14ac:dyDescent="0.45">
      <c r="A250" s="95">
        <v>44008</v>
      </c>
      <c r="B250" s="91">
        <v>296.61373900000001</v>
      </c>
      <c r="C250" s="91">
        <v>127961000</v>
      </c>
      <c r="D250" s="94">
        <f t="shared" si="6"/>
        <v>-2.3751332689677551E-2</v>
      </c>
      <c r="E250" s="92">
        <f t="shared" si="7"/>
        <v>93.311968399072185</v>
      </c>
      <c r="F250" s="91"/>
      <c r="G250" s="91"/>
      <c r="H250" s="91"/>
      <c r="I250" s="91"/>
      <c r="J250" s="91"/>
      <c r="K250" s="91"/>
      <c r="L250" s="91"/>
      <c r="M250" s="91"/>
      <c r="N250" s="91"/>
      <c r="O250" s="91"/>
      <c r="P250" s="91"/>
      <c r="Q250" s="91"/>
      <c r="R250" s="91"/>
      <c r="S250" s="91"/>
      <c r="T250" s="91"/>
      <c r="U250" s="91"/>
      <c r="V250" s="91"/>
      <c r="W250" s="91"/>
      <c r="X250" s="91"/>
      <c r="Y250" s="91"/>
      <c r="Z250" s="91"/>
    </row>
    <row r="251" spans="1:26" ht="15.75" customHeight="1" x14ac:dyDescent="0.45">
      <c r="A251" s="95">
        <v>44007</v>
      </c>
      <c r="B251" s="91">
        <v>303.83010899999999</v>
      </c>
      <c r="C251" s="91">
        <v>89468000</v>
      </c>
      <c r="D251" s="94">
        <f t="shared" si="6"/>
        <v>1.0720482737733183E-2</v>
      </c>
      <c r="E251" s="92">
        <f t="shared" si="7"/>
        <v>95.582172374337176</v>
      </c>
      <c r="F251" s="91"/>
      <c r="G251" s="91"/>
      <c r="H251" s="91"/>
      <c r="I251" s="91"/>
      <c r="J251" s="91"/>
      <c r="K251" s="91"/>
      <c r="L251" s="91"/>
      <c r="M251" s="91"/>
      <c r="N251" s="91"/>
      <c r="O251" s="91"/>
      <c r="P251" s="91"/>
      <c r="Q251" s="91"/>
      <c r="R251" s="91"/>
      <c r="S251" s="91"/>
      <c r="T251" s="91"/>
      <c r="U251" s="91"/>
      <c r="V251" s="91"/>
      <c r="W251" s="91"/>
      <c r="X251" s="91"/>
      <c r="Y251" s="91"/>
      <c r="Z251" s="91"/>
    </row>
    <row r="252" spans="1:26" ht="15.75" customHeight="1" x14ac:dyDescent="0.45">
      <c r="A252" s="95">
        <v>44006</v>
      </c>
      <c r="B252" s="91">
        <v>300.60745200000002</v>
      </c>
      <c r="C252" s="91">
        <v>132813500</v>
      </c>
      <c r="D252" s="94">
        <f t="shared" si="6"/>
        <v>-2.550862447737734E-2</v>
      </c>
      <c r="E252" s="92">
        <f t="shared" si="7"/>
        <v>94.56835396808647</v>
      </c>
      <c r="F252" s="91"/>
      <c r="G252" s="91"/>
      <c r="H252" s="91"/>
      <c r="I252" s="91"/>
      <c r="J252" s="91"/>
      <c r="K252" s="91"/>
      <c r="L252" s="91"/>
      <c r="M252" s="91"/>
      <c r="N252" s="91"/>
      <c r="O252" s="91"/>
      <c r="P252" s="91"/>
      <c r="Q252" s="91"/>
      <c r="R252" s="91"/>
      <c r="S252" s="91"/>
      <c r="T252" s="91"/>
      <c r="U252" s="91"/>
      <c r="V252" s="91"/>
      <c r="W252" s="91"/>
      <c r="X252" s="91"/>
      <c r="Y252" s="91"/>
      <c r="Z252" s="91"/>
    </row>
    <row r="253" spans="1:26" ht="15.75" customHeight="1" x14ac:dyDescent="0.45">
      <c r="A253" s="95">
        <v>44005</v>
      </c>
      <c r="B253" s="91">
        <v>308.47625699999998</v>
      </c>
      <c r="C253" s="91">
        <v>68471200</v>
      </c>
      <c r="D253" s="94">
        <f t="shared" si="6"/>
        <v>4.6036337737236366E-3</v>
      </c>
      <c r="E253" s="92">
        <f t="shared" si="7"/>
        <v>97.043808024846996</v>
      </c>
      <c r="F253" s="91"/>
      <c r="G253" s="91"/>
      <c r="H253" s="91"/>
      <c r="I253" s="91"/>
      <c r="J253" s="91"/>
      <c r="K253" s="91"/>
      <c r="L253" s="91"/>
      <c r="M253" s="91"/>
      <c r="N253" s="91"/>
      <c r="O253" s="91"/>
      <c r="P253" s="91"/>
      <c r="Q253" s="91"/>
      <c r="R253" s="91"/>
      <c r="S253" s="91"/>
      <c r="T253" s="91"/>
      <c r="U253" s="91"/>
      <c r="V253" s="91"/>
      <c r="W253" s="91"/>
      <c r="X253" s="91"/>
      <c r="Y253" s="91"/>
      <c r="Z253" s="91"/>
    </row>
    <row r="254" spans="1:26" ht="15.75" customHeight="1" x14ac:dyDescent="0.45">
      <c r="A254" s="95">
        <v>44004</v>
      </c>
      <c r="B254" s="91">
        <v>307.06265300000001</v>
      </c>
      <c r="C254" s="91">
        <v>74649400</v>
      </c>
      <c r="D254" s="94">
        <f t="shared" si="6"/>
        <v>6.4151809178225605E-3</v>
      </c>
      <c r="E254" s="92">
        <f t="shared" si="7"/>
        <v>96.599101140326042</v>
      </c>
      <c r="F254" s="91"/>
      <c r="G254" s="91"/>
      <c r="H254" s="91"/>
      <c r="I254" s="91"/>
      <c r="J254" s="91"/>
      <c r="K254" s="91"/>
      <c r="L254" s="91"/>
      <c r="M254" s="91"/>
      <c r="N254" s="91"/>
      <c r="O254" s="91"/>
      <c r="P254" s="91"/>
      <c r="Q254" s="91"/>
      <c r="R254" s="91"/>
      <c r="S254" s="91"/>
      <c r="T254" s="91"/>
      <c r="U254" s="91"/>
      <c r="V254" s="91"/>
      <c r="W254" s="91"/>
      <c r="X254" s="91"/>
      <c r="Y254" s="91"/>
      <c r="Z254" s="91"/>
    </row>
    <row r="255" spans="1:26" ht="15.75" customHeight="1" x14ac:dyDescent="0.45">
      <c r="A255" s="95">
        <v>44001</v>
      </c>
      <c r="B255" s="91">
        <v>305.10534699999999</v>
      </c>
      <c r="C255" s="91">
        <v>135549600</v>
      </c>
      <c r="D255" s="94">
        <f t="shared" si="6"/>
        <v>-5.714878652951727E-3</v>
      </c>
      <c r="E255" s="92">
        <f t="shared" si="7"/>
        <v>95.983350581248544</v>
      </c>
      <c r="F255" s="91"/>
      <c r="G255" s="91"/>
      <c r="H255" s="91"/>
      <c r="I255" s="91"/>
      <c r="J255" s="91"/>
      <c r="K255" s="91"/>
      <c r="L255" s="91"/>
      <c r="M255" s="91"/>
      <c r="N255" s="91"/>
      <c r="O255" s="91"/>
      <c r="P255" s="91"/>
      <c r="Q255" s="91"/>
      <c r="R255" s="91"/>
      <c r="S255" s="91"/>
      <c r="T255" s="91"/>
      <c r="U255" s="91"/>
      <c r="V255" s="91"/>
      <c r="W255" s="91"/>
      <c r="X255" s="91"/>
      <c r="Y255" s="91"/>
      <c r="Z255" s="91"/>
    </row>
    <row r="256" spans="1:26" ht="15.75" customHeight="1" x14ac:dyDescent="0.45">
      <c r="A256" s="95">
        <v>44000</v>
      </c>
      <c r="B256" s="91">
        <v>306.85900900000001</v>
      </c>
      <c r="C256" s="91">
        <v>80828700</v>
      </c>
      <c r="D256" s="94">
        <f t="shared" si="6"/>
        <v>3.8502526950234817E-4</v>
      </c>
      <c r="E256" s="92">
        <f t="shared" si="7"/>
        <v>96.535036601182554</v>
      </c>
      <c r="F256" s="91"/>
      <c r="G256" s="91"/>
      <c r="H256" s="91"/>
      <c r="I256" s="91"/>
      <c r="J256" s="91"/>
      <c r="K256" s="91"/>
      <c r="L256" s="91"/>
      <c r="M256" s="91"/>
      <c r="N256" s="91"/>
      <c r="O256" s="91"/>
      <c r="P256" s="91"/>
      <c r="Q256" s="91"/>
      <c r="R256" s="91"/>
      <c r="S256" s="91"/>
      <c r="T256" s="91"/>
      <c r="U256" s="91"/>
      <c r="V256" s="91"/>
      <c r="W256" s="91"/>
      <c r="X256" s="91"/>
      <c r="Y256" s="91"/>
      <c r="Z256" s="91"/>
    </row>
    <row r="257" spans="1:26" ht="15.75" customHeight="1" x14ac:dyDescent="0.45">
      <c r="A257" s="95">
        <v>43999</v>
      </c>
      <c r="B257" s="91">
        <v>306.740906</v>
      </c>
      <c r="C257" s="91">
        <v>83398900</v>
      </c>
      <c r="D257" s="94">
        <f t="shared" si="6"/>
        <v>-4.1538809057917181E-3</v>
      </c>
      <c r="E257" s="92">
        <f t="shared" si="7"/>
        <v>96.497882477975068</v>
      </c>
      <c r="F257" s="91"/>
      <c r="G257" s="91"/>
      <c r="H257" s="91"/>
      <c r="I257" s="91"/>
      <c r="J257" s="91"/>
      <c r="K257" s="91"/>
      <c r="L257" s="91"/>
      <c r="M257" s="91"/>
      <c r="N257" s="91"/>
      <c r="O257" s="91"/>
      <c r="P257" s="91"/>
      <c r="Q257" s="91"/>
      <c r="R257" s="91"/>
      <c r="S257" s="91"/>
      <c r="T257" s="91"/>
      <c r="U257" s="91"/>
      <c r="V257" s="91"/>
      <c r="W257" s="91"/>
      <c r="X257" s="91"/>
      <c r="Y257" s="91"/>
      <c r="Z257" s="91"/>
    </row>
    <row r="258" spans="1:26" ht="15.75" customHeight="1" x14ac:dyDescent="0.45">
      <c r="A258" s="95">
        <v>43998</v>
      </c>
      <c r="B258" s="91">
        <v>308.02038599999997</v>
      </c>
      <c r="C258" s="91">
        <v>137627500</v>
      </c>
      <c r="D258" s="94">
        <f t="shared" ref="D258:D321" si="8">B258/B259-1</f>
        <v>1.9247654811767712E-2</v>
      </c>
      <c r="E258" s="92">
        <f t="shared" ref="E258:E321" si="9">E259*(1+D258)</f>
        <v>96.900395179273929</v>
      </c>
      <c r="F258" s="91"/>
      <c r="G258" s="91"/>
      <c r="H258" s="91"/>
      <c r="I258" s="91"/>
      <c r="J258" s="91"/>
      <c r="K258" s="91"/>
      <c r="L258" s="91"/>
      <c r="M258" s="91"/>
      <c r="N258" s="91"/>
      <c r="O258" s="91"/>
      <c r="P258" s="91"/>
      <c r="Q258" s="91"/>
      <c r="R258" s="91"/>
      <c r="S258" s="91"/>
      <c r="T258" s="91"/>
      <c r="U258" s="91"/>
      <c r="V258" s="91"/>
      <c r="W258" s="91"/>
      <c r="X258" s="91"/>
      <c r="Y258" s="91"/>
      <c r="Z258" s="91"/>
    </row>
    <row r="259" spans="1:26" ht="15.75" customHeight="1" x14ac:dyDescent="0.45">
      <c r="A259" s="95">
        <v>43997</v>
      </c>
      <c r="B259" s="91">
        <v>302.20367399999998</v>
      </c>
      <c r="C259" s="91">
        <v>135782700</v>
      </c>
      <c r="D259" s="94">
        <f t="shared" si="8"/>
        <v>9.3356264946218293E-3</v>
      </c>
      <c r="E259" s="92">
        <f t="shared" si="9"/>
        <v>95.070510804529903</v>
      </c>
      <c r="F259" s="91"/>
      <c r="G259" s="91"/>
      <c r="H259" s="91"/>
      <c r="I259" s="91"/>
      <c r="J259" s="91"/>
      <c r="K259" s="91"/>
      <c r="L259" s="91"/>
      <c r="M259" s="91"/>
      <c r="N259" s="91"/>
      <c r="O259" s="91"/>
      <c r="P259" s="91"/>
      <c r="Q259" s="91"/>
      <c r="R259" s="91"/>
      <c r="S259" s="91"/>
      <c r="T259" s="91"/>
      <c r="U259" s="91"/>
      <c r="V259" s="91"/>
      <c r="W259" s="91"/>
      <c r="X259" s="91"/>
      <c r="Y259" s="91"/>
      <c r="Z259" s="91"/>
    </row>
    <row r="260" spans="1:26" ht="15.75" customHeight="1" x14ac:dyDescent="0.45">
      <c r="A260" s="95">
        <v>43994</v>
      </c>
      <c r="B260" s="91">
        <v>299.40850799999998</v>
      </c>
      <c r="C260" s="91">
        <v>194678900</v>
      </c>
      <c r="D260" s="94">
        <f t="shared" si="8"/>
        <v>1.1975658141163859E-2</v>
      </c>
      <c r="E260" s="92">
        <f t="shared" si="9"/>
        <v>94.191177155517238</v>
      </c>
      <c r="F260" s="91"/>
      <c r="G260" s="91"/>
      <c r="H260" s="91"/>
      <c r="I260" s="91"/>
      <c r="J260" s="91"/>
      <c r="K260" s="91"/>
      <c r="L260" s="91"/>
      <c r="M260" s="91"/>
      <c r="N260" s="91"/>
      <c r="O260" s="91"/>
      <c r="P260" s="91"/>
      <c r="Q260" s="91"/>
      <c r="R260" s="91"/>
      <c r="S260" s="91"/>
      <c r="T260" s="91"/>
      <c r="U260" s="91"/>
      <c r="V260" s="91"/>
      <c r="W260" s="91"/>
      <c r="X260" s="91"/>
      <c r="Y260" s="91"/>
      <c r="Z260" s="91"/>
    </row>
    <row r="261" spans="1:26" ht="15.75" customHeight="1" x14ac:dyDescent="0.45">
      <c r="A261" s="95">
        <v>43993</v>
      </c>
      <c r="B261" s="91">
        <v>295.86532599999998</v>
      </c>
      <c r="C261" s="91">
        <v>209243600</v>
      </c>
      <c r="D261" s="94">
        <f t="shared" si="8"/>
        <v>-5.7648870778635786E-2</v>
      </c>
      <c r="E261" s="92">
        <f t="shared" si="9"/>
        <v>93.076524516934768</v>
      </c>
      <c r="F261" s="91"/>
      <c r="G261" s="91"/>
      <c r="H261" s="91"/>
      <c r="I261" s="91"/>
      <c r="J261" s="91"/>
      <c r="K261" s="91"/>
      <c r="L261" s="91"/>
      <c r="M261" s="91"/>
      <c r="N261" s="91"/>
      <c r="O261" s="91"/>
      <c r="P261" s="91"/>
      <c r="Q261" s="91"/>
      <c r="R261" s="91"/>
      <c r="S261" s="91"/>
      <c r="T261" s="91"/>
      <c r="U261" s="91"/>
      <c r="V261" s="91"/>
      <c r="W261" s="91"/>
      <c r="X261" s="91"/>
      <c r="Y261" s="91"/>
      <c r="Z261" s="91"/>
    </row>
    <row r="262" spans="1:26" ht="15.75" customHeight="1" x14ac:dyDescent="0.45">
      <c r="A262" s="95">
        <v>43992</v>
      </c>
      <c r="B262" s="91">
        <v>313.965057</v>
      </c>
      <c r="C262" s="91">
        <v>95000800</v>
      </c>
      <c r="D262" s="94">
        <f t="shared" si="8"/>
        <v>-5.5799823168009022E-3</v>
      </c>
      <c r="E262" s="92">
        <f t="shared" si="9"/>
        <v>98.770534284647212</v>
      </c>
      <c r="F262" s="91"/>
      <c r="G262" s="91"/>
      <c r="H262" s="91"/>
      <c r="I262" s="91"/>
      <c r="J262" s="91"/>
      <c r="K262" s="91"/>
      <c r="L262" s="91"/>
      <c r="M262" s="91"/>
      <c r="N262" s="91"/>
      <c r="O262" s="91"/>
      <c r="P262" s="91"/>
      <c r="Q262" s="91"/>
      <c r="R262" s="91"/>
      <c r="S262" s="91"/>
      <c r="T262" s="91"/>
      <c r="U262" s="91"/>
      <c r="V262" s="91"/>
      <c r="W262" s="91"/>
      <c r="X262" s="91"/>
      <c r="Y262" s="91"/>
      <c r="Z262" s="91"/>
    </row>
    <row r="263" spans="1:26" ht="15.75" customHeight="1" x14ac:dyDescent="0.45">
      <c r="A263" s="95">
        <v>43991</v>
      </c>
      <c r="B263" s="91">
        <v>315.72680700000001</v>
      </c>
      <c r="C263" s="91">
        <v>77479200</v>
      </c>
      <c r="D263" s="94">
        <f t="shared" si="8"/>
        <v>-7.456733919936287E-3</v>
      </c>
      <c r="E263" s="92">
        <f t="shared" si="9"/>
        <v>99.324764715379445</v>
      </c>
      <c r="F263" s="91"/>
      <c r="G263" s="91"/>
      <c r="H263" s="91"/>
      <c r="I263" s="91"/>
      <c r="J263" s="91"/>
      <c r="K263" s="91"/>
      <c r="L263" s="91"/>
      <c r="M263" s="91"/>
      <c r="N263" s="91"/>
      <c r="O263" s="91"/>
      <c r="P263" s="91"/>
      <c r="Q263" s="91"/>
      <c r="R263" s="91"/>
      <c r="S263" s="91"/>
      <c r="T263" s="91"/>
      <c r="U263" s="91"/>
      <c r="V263" s="91"/>
      <c r="W263" s="91"/>
      <c r="X263" s="91"/>
      <c r="Y263" s="91"/>
      <c r="Z263" s="91"/>
    </row>
    <row r="264" spans="1:26" ht="15.75" customHeight="1" x14ac:dyDescent="0.45">
      <c r="A264" s="95">
        <v>43990</v>
      </c>
      <c r="B264" s="91">
        <v>318.09878500000002</v>
      </c>
      <c r="C264" s="91">
        <v>73641200</v>
      </c>
      <c r="D264" s="94">
        <f t="shared" si="8"/>
        <v>1.2087614401813163E-2</v>
      </c>
      <c r="E264" s="92">
        <f t="shared" si="9"/>
        <v>100.07096729158343</v>
      </c>
      <c r="F264" s="91"/>
      <c r="G264" s="91"/>
      <c r="H264" s="91"/>
      <c r="I264" s="91"/>
      <c r="J264" s="91"/>
      <c r="K264" s="91"/>
      <c r="L264" s="91"/>
      <c r="M264" s="91"/>
      <c r="N264" s="91"/>
      <c r="O264" s="91"/>
      <c r="P264" s="91"/>
      <c r="Q264" s="91"/>
      <c r="R264" s="91"/>
      <c r="S264" s="91"/>
      <c r="T264" s="91"/>
      <c r="U264" s="91"/>
      <c r="V264" s="91"/>
      <c r="W264" s="91"/>
      <c r="X264" s="91"/>
      <c r="Y264" s="91"/>
      <c r="Z264" s="91"/>
    </row>
    <row r="265" spans="1:26" ht="15.75" customHeight="1" x14ac:dyDescent="0.45">
      <c r="A265" s="95">
        <v>43987</v>
      </c>
      <c r="B265" s="91">
        <v>314.29965199999998</v>
      </c>
      <c r="C265" s="91">
        <v>150524700</v>
      </c>
      <c r="D265" s="94">
        <f t="shared" si="8"/>
        <v>2.5629454424112463E-2</v>
      </c>
      <c r="E265" s="92">
        <f t="shared" si="9"/>
        <v>98.8757948102444</v>
      </c>
      <c r="F265" s="91"/>
      <c r="G265" s="91"/>
      <c r="H265" s="91"/>
      <c r="I265" s="91"/>
      <c r="J265" s="91"/>
      <c r="K265" s="91"/>
      <c r="L265" s="91"/>
      <c r="M265" s="91"/>
      <c r="N265" s="91"/>
      <c r="O265" s="91"/>
      <c r="P265" s="91"/>
      <c r="Q265" s="91"/>
      <c r="R265" s="91"/>
      <c r="S265" s="91"/>
      <c r="T265" s="91"/>
      <c r="U265" s="91"/>
      <c r="V265" s="91"/>
      <c r="W265" s="91"/>
      <c r="X265" s="91"/>
      <c r="Y265" s="91"/>
      <c r="Z265" s="91"/>
    </row>
    <row r="266" spans="1:26" ht="15.75" customHeight="1" x14ac:dyDescent="0.45">
      <c r="A266" s="95">
        <v>43986</v>
      </c>
      <c r="B266" s="91">
        <v>306.44561800000002</v>
      </c>
      <c r="C266" s="91">
        <v>75794400</v>
      </c>
      <c r="D266" s="94">
        <f t="shared" si="8"/>
        <v>-2.626821368765353E-3</v>
      </c>
      <c r="E266" s="92">
        <f t="shared" si="9"/>
        <v>96.404987574935461</v>
      </c>
      <c r="F266" s="91"/>
      <c r="G266" s="91"/>
      <c r="H266" s="91"/>
      <c r="I266" s="91"/>
      <c r="J266" s="91"/>
      <c r="K266" s="91"/>
      <c r="L266" s="91"/>
      <c r="M266" s="91"/>
      <c r="N266" s="91"/>
      <c r="O266" s="91"/>
      <c r="P266" s="91"/>
      <c r="Q266" s="91"/>
      <c r="R266" s="91"/>
      <c r="S266" s="91"/>
      <c r="T266" s="91"/>
      <c r="U266" s="91"/>
      <c r="V266" s="91"/>
      <c r="W266" s="91"/>
      <c r="X266" s="91"/>
      <c r="Y266" s="91"/>
      <c r="Z266" s="91"/>
    </row>
    <row r="267" spans="1:26" ht="15.75" customHeight="1" x14ac:dyDescent="0.45">
      <c r="A267" s="95">
        <v>43985</v>
      </c>
      <c r="B267" s="91">
        <v>307.25271600000002</v>
      </c>
      <c r="C267" s="91">
        <v>92567600</v>
      </c>
      <c r="D267" s="94">
        <f t="shared" si="8"/>
        <v>1.3308402836028854E-2</v>
      </c>
      <c r="E267" s="92">
        <f t="shared" si="9"/>
        <v>96.658893221129929</v>
      </c>
      <c r="F267" s="91"/>
      <c r="G267" s="91"/>
      <c r="H267" s="91"/>
      <c r="I267" s="91"/>
      <c r="J267" s="91"/>
      <c r="K267" s="91"/>
      <c r="L267" s="91"/>
      <c r="M267" s="91"/>
      <c r="N267" s="91"/>
      <c r="O267" s="91"/>
      <c r="P267" s="91"/>
      <c r="Q267" s="91"/>
      <c r="R267" s="91"/>
      <c r="S267" s="91"/>
      <c r="T267" s="91"/>
      <c r="U267" s="91"/>
      <c r="V267" s="91"/>
      <c r="W267" s="91"/>
      <c r="X267" s="91"/>
      <c r="Y267" s="91"/>
      <c r="Z267" s="91"/>
    </row>
    <row r="268" spans="1:26" ht="15.75" customHeight="1" x14ac:dyDescent="0.45">
      <c r="A268" s="95">
        <v>43984</v>
      </c>
      <c r="B268" s="91">
        <v>303.217377</v>
      </c>
      <c r="C268" s="91">
        <v>74267200</v>
      </c>
      <c r="D268" s="94">
        <f t="shared" si="8"/>
        <v>8.2800989235014555E-3</v>
      </c>
      <c r="E268" s="92">
        <f t="shared" si="9"/>
        <v>95.389412493375957</v>
      </c>
      <c r="F268" s="91"/>
      <c r="G268" s="91"/>
      <c r="H268" s="91"/>
      <c r="I268" s="91"/>
      <c r="J268" s="91"/>
      <c r="K268" s="91"/>
      <c r="L268" s="91"/>
      <c r="M268" s="91"/>
      <c r="N268" s="91"/>
      <c r="O268" s="91"/>
      <c r="P268" s="91"/>
      <c r="Q268" s="91"/>
      <c r="R268" s="91"/>
      <c r="S268" s="91"/>
      <c r="T268" s="91"/>
      <c r="U268" s="91"/>
      <c r="V268" s="91"/>
      <c r="W268" s="91"/>
      <c r="X268" s="91"/>
      <c r="Y268" s="91"/>
      <c r="Z268" s="91"/>
    </row>
    <row r="269" spans="1:26" ht="15.75" customHeight="1" x14ac:dyDescent="0.45">
      <c r="A269" s="95">
        <v>43983</v>
      </c>
      <c r="B269" s="91">
        <v>300.72732500000001</v>
      </c>
      <c r="C269" s="91">
        <v>55758300</v>
      </c>
      <c r="D269" s="94">
        <f t="shared" si="8"/>
        <v>4.0416432755179255E-3</v>
      </c>
      <c r="E269" s="92">
        <f t="shared" si="9"/>
        <v>94.606064917099175</v>
      </c>
      <c r="F269" s="91"/>
      <c r="G269" s="91"/>
      <c r="H269" s="91"/>
      <c r="I269" s="91"/>
      <c r="J269" s="91"/>
      <c r="K269" s="91"/>
      <c r="L269" s="91"/>
      <c r="M269" s="91"/>
      <c r="N269" s="91"/>
      <c r="O269" s="91"/>
      <c r="P269" s="91"/>
      <c r="Q269" s="91"/>
      <c r="R269" s="91"/>
      <c r="S269" s="91"/>
      <c r="T269" s="91"/>
      <c r="U269" s="91"/>
      <c r="V269" s="91"/>
      <c r="W269" s="91"/>
      <c r="X269" s="91"/>
      <c r="Y269" s="91"/>
      <c r="Z269" s="91"/>
    </row>
    <row r="270" spans="1:26" ht="15.75" customHeight="1" x14ac:dyDescent="0.45">
      <c r="A270" s="95">
        <v>43980</v>
      </c>
      <c r="B270" s="91">
        <v>299.51678500000003</v>
      </c>
      <c r="C270" s="91">
        <v>119090800</v>
      </c>
      <c r="D270" s="94">
        <f t="shared" si="8"/>
        <v>4.455929291338645E-3</v>
      </c>
      <c r="E270" s="92">
        <f t="shared" si="9"/>
        <v>94.225240109028462</v>
      </c>
      <c r="F270" s="91"/>
      <c r="G270" s="91"/>
      <c r="H270" s="91"/>
      <c r="I270" s="91"/>
      <c r="J270" s="91"/>
      <c r="K270" s="91"/>
      <c r="L270" s="91"/>
      <c r="M270" s="91"/>
      <c r="N270" s="91"/>
      <c r="O270" s="91"/>
      <c r="P270" s="91"/>
      <c r="Q270" s="91"/>
      <c r="R270" s="91"/>
      <c r="S270" s="91"/>
      <c r="T270" s="91"/>
      <c r="U270" s="91"/>
      <c r="V270" s="91"/>
      <c r="W270" s="91"/>
      <c r="X270" s="91"/>
      <c r="Y270" s="91"/>
      <c r="Z270" s="91"/>
    </row>
    <row r="271" spans="1:26" ht="15.75" customHeight="1" x14ac:dyDescent="0.45">
      <c r="A271" s="95">
        <v>43979</v>
      </c>
      <c r="B271" s="91">
        <v>298.18808000000001</v>
      </c>
      <c r="C271" s="91">
        <v>90405200</v>
      </c>
      <c r="D271" s="94">
        <f t="shared" si="8"/>
        <v>-1.8449100425637077E-3</v>
      </c>
      <c r="E271" s="92">
        <f t="shared" si="9"/>
        <v>93.807241673117531</v>
      </c>
      <c r="F271" s="91"/>
      <c r="G271" s="91"/>
      <c r="H271" s="91"/>
      <c r="I271" s="91"/>
      <c r="J271" s="91"/>
      <c r="K271" s="91"/>
      <c r="L271" s="91"/>
      <c r="M271" s="91"/>
      <c r="N271" s="91"/>
      <c r="O271" s="91"/>
      <c r="P271" s="91"/>
      <c r="Q271" s="91"/>
      <c r="R271" s="91"/>
      <c r="S271" s="91"/>
      <c r="T271" s="91"/>
      <c r="U271" s="91"/>
      <c r="V271" s="91"/>
      <c r="W271" s="91"/>
      <c r="X271" s="91"/>
      <c r="Y271" s="91"/>
      <c r="Z271" s="91"/>
    </row>
    <row r="272" spans="1:26" ht="15.75" customHeight="1" x14ac:dyDescent="0.45">
      <c r="A272" s="95">
        <v>43978</v>
      </c>
      <c r="B272" s="91">
        <v>298.73922700000003</v>
      </c>
      <c r="C272" s="91">
        <v>104817400</v>
      </c>
      <c r="D272" s="94">
        <f t="shared" si="8"/>
        <v>1.4879057588627731E-2</v>
      </c>
      <c r="E272" s="92">
        <f t="shared" si="9"/>
        <v>93.980627476555469</v>
      </c>
      <c r="F272" s="91"/>
      <c r="G272" s="91"/>
      <c r="H272" s="91"/>
      <c r="I272" s="91"/>
      <c r="J272" s="91"/>
      <c r="K272" s="91"/>
      <c r="L272" s="91"/>
      <c r="M272" s="91"/>
      <c r="N272" s="91"/>
      <c r="O272" s="91"/>
      <c r="P272" s="91"/>
      <c r="Q272" s="91"/>
      <c r="R272" s="91"/>
      <c r="S272" s="91"/>
      <c r="T272" s="91"/>
      <c r="U272" s="91"/>
      <c r="V272" s="91"/>
      <c r="W272" s="91"/>
      <c r="X272" s="91"/>
      <c r="Y272" s="91"/>
      <c r="Z272" s="91"/>
    </row>
    <row r="273" spans="1:26" ht="15.75" customHeight="1" x14ac:dyDescent="0.45">
      <c r="A273" s="95">
        <v>43977</v>
      </c>
      <c r="B273" s="91">
        <v>294.35943600000002</v>
      </c>
      <c r="C273" s="91">
        <v>88951400</v>
      </c>
      <c r="D273" s="94">
        <f t="shared" si="8"/>
        <v>1.2320402414844889E-2</v>
      </c>
      <c r="E273" s="92">
        <f t="shared" si="9"/>
        <v>92.602785301191702</v>
      </c>
      <c r="F273" s="91"/>
      <c r="G273" s="91"/>
      <c r="H273" s="91"/>
      <c r="I273" s="91"/>
      <c r="J273" s="91"/>
      <c r="K273" s="91"/>
      <c r="L273" s="91"/>
      <c r="M273" s="91"/>
      <c r="N273" s="91"/>
      <c r="O273" s="91"/>
      <c r="P273" s="91"/>
      <c r="Q273" s="91"/>
      <c r="R273" s="91"/>
      <c r="S273" s="91"/>
      <c r="T273" s="91"/>
      <c r="U273" s="91"/>
      <c r="V273" s="91"/>
      <c r="W273" s="91"/>
      <c r="X273" s="91"/>
      <c r="Y273" s="91"/>
      <c r="Z273" s="91"/>
    </row>
    <row r="274" spans="1:26" ht="15.75" customHeight="1" x14ac:dyDescent="0.45">
      <c r="A274" s="95">
        <v>43973</v>
      </c>
      <c r="B274" s="91">
        <v>290.77694700000001</v>
      </c>
      <c r="C274" s="91">
        <v>63958200</v>
      </c>
      <c r="D274" s="94">
        <f t="shared" si="8"/>
        <v>1.8991352900852299E-3</v>
      </c>
      <c r="E274" s="92">
        <f t="shared" si="9"/>
        <v>91.475767040051664</v>
      </c>
      <c r="F274" s="91"/>
      <c r="G274" s="91"/>
      <c r="H274" s="91"/>
      <c r="I274" s="91"/>
      <c r="J274" s="91"/>
      <c r="K274" s="91"/>
      <c r="L274" s="91"/>
      <c r="M274" s="91"/>
      <c r="N274" s="91"/>
      <c r="O274" s="91"/>
      <c r="P274" s="91"/>
      <c r="Q274" s="91"/>
      <c r="R274" s="91"/>
      <c r="S274" s="91"/>
      <c r="T274" s="91"/>
      <c r="U274" s="91"/>
      <c r="V274" s="91"/>
      <c r="W274" s="91"/>
      <c r="X274" s="91"/>
      <c r="Y274" s="91"/>
      <c r="Z274" s="91"/>
    </row>
    <row r="275" spans="1:26" ht="15.75" customHeight="1" x14ac:dyDescent="0.45">
      <c r="A275" s="95">
        <v>43972</v>
      </c>
      <c r="B275" s="91">
        <v>290.22576900000001</v>
      </c>
      <c r="C275" s="91">
        <v>78293900</v>
      </c>
      <c r="D275" s="94">
        <f t="shared" si="8"/>
        <v>-6.9039675310657023E-3</v>
      </c>
      <c r="E275" s="92">
        <f t="shared" si="9"/>
        <v>91.302371484297367</v>
      </c>
      <c r="F275" s="91"/>
      <c r="G275" s="91"/>
      <c r="H275" s="91"/>
      <c r="I275" s="91"/>
      <c r="J275" s="91"/>
      <c r="K275" s="91"/>
      <c r="L275" s="91"/>
      <c r="M275" s="91"/>
      <c r="N275" s="91"/>
      <c r="O275" s="91"/>
      <c r="P275" s="91"/>
      <c r="Q275" s="91"/>
      <c r="R275" s="91"/>
      <c r="S275" s="91"/>
      <c r="T275" s="91"/>
      <c r="U275" s="91"/>
      <c r="V275" s="91"/>
      <c r="W275" s="91"/>
      <c r="X275" s="91"/>
      <c r="Y275" s="91"/>
      <c r="Z275" s="91"/>
    </row>
    <row r="276" spans="1:26" ht="15.75" customHeight="1" x14ac:dyDescent="0.45">
      <c r="A276" s="95">
        <v>43971</v>
      </c>
      <c r="B276" s="91">
        <v>292.24340799999999</v>
      </c>
      <c r="C276" s="91">
        <v>85861700</v>
      </c>
      <c r="D276" s="94">
        <f t="shared" si="8"/>
        <v>1.6988153297998521E-2</v>
      </c>
      <c r="E276" s="92">
        <f t="shared" si="9"/>
        <v>91.937102253153412</v>
      </c>
      <c r="F276" s="91"/>
      <c r="G276" s="91"/>
      <c r="H276" s="91"/>
      <c r="I276" s="91"/>
      <c r="J276" s="91"/>
      <c r="K276" s="91"/>
      <c r="L276" s="91"/>
      <c r="M276" s="91"/>
      <c r="N276" s="91"/>
      <c r="O276" s="91"/>
      <c r="P276" s="91"/>
      <c r="Q276" s="91"/>
      <c r="R276" s="91"/>
      <c r="S276" s="91"/>
      <c r="T276" s="91"/>
      <c r="U276" s="91"/>
      <c r="V276" s="91"/>
      <c r="W276" s="91"/>
      <c r="X276" s="91"/>
      <c r="Y276" s="91"/>
      <c r="Z276" s="91"/>
    </row>
    <row r="277" spans="1:26" ht="15.75" customHeight="1" x14ac:dyDescent="0.45">
      <c r="A277" s="95">
        <v>43970</v>
      </c>
      <c r="B277" s="91">
        <v>287.36166400000002</v>
      </c>
      <c r="C277" s="91">
        <v>95189300</v>
      </c>
      <c r="D277" s="94">
        <f t="shared" si="8"/>
        <v>-1.0271194248369753E-2</v>
      </c>
      <c r="E277" s="92">
        <f t="shared" si="9"/>
        <v>90.401350256647433</v>
      </c>
      <c r="F277" s="91"/>
      <c r="G277" s="91"/>
      <c r="H277" s="91"/>
      <c r="I277" s="91"/>
      <c r="J277" s="91"/>
      <c r="K277" s="91"/>
      <c r="L277" s="91"/>
      <c r="M277" s="91"/>
      <c r="N277" s="91"/>
      <c r="O277" s="91"/>
      <c r="P277" s="91"/>
      <c r="Q277" s="91"/>
      <c r="R277" s="91"/>
      <c r="S277" s="91"/>
      <c r="T277" s="91"/>
      <c r="U277" s="91"/>
      <c r="V277" s="91"/>
      <c r="W277" s="91"/>
      <c r="X277" s="91"/>
      <c r="Y277" s="91"/>
      <c r="Z277" s="91"/>
    </row>
    <row r="278" spans="1:26" ht="15.75" customHeight="1" x14ac:dyDescent="0.45">
      <c r="A278" s="95">
        <v>43969</v>
      </c>
      <c r="B278" s="91">
        <v>290.343842</v>
      </c>
      <c r="C278" s="91">
        <v>119703800</v>
      </c>
      <c r="D278" s="94">
        <f t="shared" si="8"/>
        <v>3.0459466262989121E-2</v>
      </c>
      <c r="E278" s="92">
        <f t="shared" si="9"/>
        <v>91.339516169779344</v>
      </c>
      <c r="F278" s="91"/>
      <c r="G278" s="91"/>
      <c r="H278" s="91"/>
      <c r="I278" s="91"/>
      <c r="J278" s="91"/>
      <c r="K278" s="91"/>
      <c r="L278" s="91"/>
      <c r="M278" s="91"/>
      <c r="N278" s="91"/>
      <c r="O278" s="91"/>
      <c r="P278" s="91"/>
      <c r="Q278" s="91"/>
      <c r="R278" s="91"/>
      <c r="S278" s="91"/>
      <c r="T278" s="91"/>
      <c r="U278" s="91"/>
      <c r="V278" s="91"/>
      <c r="W278" s="91"/>
      <c r="X278" s="91"/>
      <c r="Y278" s="91"/>
      <c r="Z278" s="91"/>
    </row>
    <row r="279" spans="1:26" ht="15.75" customHeight="1" x14ac:dyDescent="0.45">
      <c r="A279" s="95">
        <v>43966</v>
      </c>
      <c r="B279" s="91">
        <v>281.76153599999998</v>
      </c>
      <c r="C279" s="91">
        <v>111146300</v>
      </c>
      <c r="D279" s="94">
        <f t="shared" si="8"/>
        <v>4.5970260481931202E-3</v>
      </c>
      <c r="E279" s="92">
        <f t="shared" si="9"/>
        <v>88.639601226651351</v>
      </c>
      <c r="F279" s="91"/>
      <c r="G279" s="91"/>
      <c r="H279" s="91"/>
      <c r="I279" s="91"/>
      <c r="J279" s="91"/>
      <c r="K279" s="91"/>
      <c r="L279" s="91"/>
      <c r="M279" s="91"/>
      <c r="N279" s="91"/>
      <c r="O279" s="91"/>
      <c r="P279" s="91"/>
      <c r="Q279" s="91"/>
      <c r="R279" s="91"/>
      <c r="S279" s="91"/>
      <c r="T279" s="91"/>
      <c r="U279" s="91"/>
      <c r="V279" s="91"/>
      <c r="W279" s="91"/>
      <c r="X279" s="91"/>
      <c r="Y279" s="91"/>
      <c r="Z279" s="91"/>
    </row>
    <row r="280" spans="1:26" ht="15.75" customHeight="1" x14ac:dyDescent="0.45">
      <c r="A280" s="95">
        <v>43965</v>
      </c>
      <c r="B280" s="91">
        <v>280.47219799999999</v>
      </c>
      <c r="C280" s="91">
        <v>121977900</v>
      </c>
      <c r="D280" s="94">
        <f t="shared" si="8"/>
        <v>1.1967414017044042E-2</v>
      </c>
      <c r="E280" s="92">
        <f t="shared" si="9"/>
        <v>88.233987288749034</v>
      </c>
      <c r="F280" s="91"/>
      <c r="G280" s="91"/>
      <c r="H280" s="91"/>
      <c r="I280" s="91"/>
      <c r="J280" s="91"/>
      <c r="K280" s="91"/>
      <c r="L280" s="91"/>
      <c r="M280" s="91"/>
      <c r="N280" s="91"/>
      <c r="O280" s="91"/>
      <c r="P280" s="91"/>
      <c r="Q280" s="91"/>
      <c r="R280" s="91"/>
      <c r="S280" s="91"/>
      <c r="T280" s="91"/>
      <c r="U280" s="91"/>
      <c r="V280" s="91"/>
      <c r="W280" s="91"/>
      <c r="X280" s="91"/>
      <c r="Y280" s="91"/>
      <c r="Z280" s="91"/>
    </row>
    <row r="281" spans="1:26" ht="15.75" customHeight="1" x14ac:dyDescent="0.45">
      <c r="A281" s="95">
        <v>43964</v>
      </c>
      <c r="B281" s="91">
        <v>277.15536500000002</v>
      </c>
      <c r="C281" s="91">
        <v>144721100</v>
      </c>
      <c r="D281" s="94">
        <f t="shared" si="8"/>
        <v>-1.7685883930288249E-2</v>
      </c>
      <c r="E281" s="92">
        <f t="shared" si="9"/>
        <v>87.190541974568916</v>
      </c>
      <c r="F281" s="91"/>
      <c r="G281" s="91"/>
      <c r="H281" s="91"/>
      <c r="I281" s="91"/>
      <c r="J281" s="91"/>
      <c r="K281" s="91"/>
      <c r="L281" s="91"/>
      <c r="M281" s="91"/>
      <c r="N281" s="91"/>
      <c r="O281" s="91"/>
      <c r="P281" s="91"/>
      <c r="Q281" s="91"/>
      <c r="R281" s="91"/>
      <c r="S281" s="91"/>
      <c r="T281" s="91"/>
      <c r="U281" s="91"/>
      <c r="V281" s="91"/>
      <c r="W281" s="91"/>
      <c r="X281" s="91"/>
      <c r="Y281" s="91"/>
      <c r="Z281" s="91"/>
    </row>
    <row r="282" spans="1:26" ht="15.75" customHeight="1" x14ac:dyDescent="0.45">
      <c r="A282" s="95">
        <v>43963</v>
      </c>
      <c r="B282" s="91">
        <v>282.145355</v>
      </c>
      <c r="C282" s="91">
        <v>95870800</v>
      </c>
      <c r="D282" s="94">
        <f t="shared" si="8"/>
        <v>-1.9931499951780896E-2</v>
      </c>
      <c r="E282" s="92">
        <f t="shared" si="9"/>
        <v>88.760347172269775</v>
      </c>
      <c r="F282" s="91"/>
      <c r="G282" s="91"/>
      <c r="H282" s="91"/>
      <c r="I282" s="91"/>
      <c r="J282" s="91"/>
      <c r="K282" s="91"/>
      <c r="L282" s="91"/>
      <c r="M282" s="91"/>
      <c r="N282" s="91"/>
      <c r="O282" s="91"/>
      <c r="P282" s="91"/>
      <c r="Q282" s="91"/>
      <c r="R282" s="91"/>
      <c r="S282" s="91"/>
      <c r="T282" s="91"/>
      <c r="U282" s="91"/>
      <c r="V282" s="91"/>
      <c r="W282" s="91"/>
      <c r="X282" s="91"/>
      <c r="Y282" s="91"/>
      <c r="Z282" s="91"/>
    </row>
    <row r="283" spans="1:26" ht="15.75" customHeight="1" x14ac:dyDescent="0.45">
      <c r="A283" s="95">
        <v>43962</v>
      </c>
      <c r="B283" s="91">
        <v>287.88330100000002</v>
      </c>
      <c r="C283" s="91">
        <v>79514200</v>
      </c>
      <c r="D283" s="94">
        <f t="shared" si="8"/>
        <v>2.0505914233504008E-4</v>
      </c>
      <c r="E283" s="92">
        <f t="shared" si="9"/>
        <v>90.56545248408942</v>
      </c>
      <c r="F283" s="91"/>
      <c r="G283" s="91"/>
      <c r="H283" s="91"/>
      <c r="I283" s="91"/>
      <c r="J283" s="91"/>
      <c r="K283" s="91"/>
      <c r="L283" s="91"/>
      <c r="M283" s="91"/>
      <c r="N283" s="91"/>
      <c r="O283" s="91"/>
      <c r="P283" s="91"/>
      <c r="Q283" s="91"/>
      <c r="R283" s="91"/>
      <c r="S283" s="91"/>
      <c r="T283" s="91"/>
      <c r="U283" s="91"/>
      <c r="V283" s="91"/>
      <c r="W283" s="91"/>
      <c r="X283" s="91"/>
      <c r="Y283" s="91"/>
      <c r="Z283" s="91"/>
    </row>
    <row r="284" spans="1:26" ht="15.75" customHeight="1" x14ac:dyDescent="0.45">
      <c r="A284" s="95">
        <v>43959</v>
      </c>
      <c r="B284" s="91">
        <v>287.82427999999999</v>
      </c>
      <c r="C284" s="91">
        <v>76452400</v>
      </c>
      <c r="D284" s="94">
        <f t="shared" si="8"/>
        <v>1.6546181611655664E-2</v>
      </c>
      <c r="E284" s="92">
        <f t="shared" si="9"/>
        <v>90.546885017506625</v>
      </c>
      <c r="F284" s="91"/>
      <c r="G284" s="91"/>
      <c r="H284" s="91"/>
      <c r="I284" s="91"/>
      <c r="J284" s="91"/>
      <c r="K284" s="91"/>
      <c r="L284" s="91"/>
      <c r="M284" s="91"/>
      <c r="N284" s="91"/>
      <c r="O284" s="91"/>
      <c r="P284" s="91"/>
      <c r="Q284" s="91"/>
      <c r="R284" s="91"/>
      <c r="S284" s="91"/>
      <c r="T284" s="91"/>
      <c r="U284" s="91"/>
      <c r="V284" s="91"/>
      <c r="W284" s="91"/>
      <c r="X284" s="91"/>
      <c r="Y284" s="91"/>
      <c r="Z284" s="91"/>
    </row>
    <row r="285" spans="1:26" ht="15.75" customHeight="1" x14ac:dyDescent="0.45">
      <c r="A285" s="95">
        <v>43958</v>
      </c>
      <c r="B285" s="91">
        <v>283.13940400000001</v>
      </c>
      <c r="C285" s="91">
        <v>75250400</v>
      </c>
      <c r="D285" s="94">
        <f t="shared" si="8"/>
        <v>1.2066811419857881E-2</v>
      </c>
      <c r="E285" s="92">
        <f t="shared" si="9"/>
        <v>89.073065892541663</v>
      </c>
      <c r="F285" s="91"/>
      <c r="G285" s="91"/>
      <c r="H285" s="91"/>
      <c r="I285" s="91"/>
      <c r="J285" s="91"/>
      <c r="K285" s="91"/>
      <c r="L285" s="91"/>
      <c r="M285" s="91"/>
      <c r="N285" s="91"/>
      <c r="O285" s="91"/>
      <c r="P285" s="91"/>
      <c r="Q285" s="91"/>
      <c r="R285" s="91"/>
      <c r="S285" s="91"/>
      <c r="T285" s="91"/>
      <c r="U285" s="91"/>
      <c r="V285" s="91"/>
      <c r="W285" s="91"/>
      <c r="X285" s="91"/>
      <c r="Y285" s="91"/>
      <c r="Z285" s="91"/>
    </row>
    <row r="286" spans="1:26" ht="15.75" customHeight="1" x14ac:dyDescent="0.45">
      <c r="A286" s="95">
        <v>43957</v>
      </c>
      <c r="B286" s="91">
        <v>279.76355000000001</v>
      </c>
      <c r="C286" s="91">
        <v>73632600</v>
      </c>
      <c r="D286" s="94">
        <f t="shared" si="8"/>
        <v>-6.7786532246356668E-3</v>
      </c>
      <c r="E286" s="92">
        <f t="shared" si="9"/>
        <v>88.011053111778736</v>
      </c>
      <c r="F286" s="91"/>
      <c r="G286" s="91"/>
      <c r="H286" s="91"/>
      <c r="I286" s="91"/>
      <c r="J286" s="91"/>
      <c r="K286" s="91"/>
      <c r="L286" s="91"/>
      <c r="M286" s="91"/>
      <c r="N286" s="91"/>
      <c r="O286" s="91"/>
      <c r="P286" s="91"/>
      <c r="Q286" s="91"/>
      <c r="R286" s="91"/>
      <c r="S286" s="91"/>
      <c r="T286" s="91"/>
      <c r="U286" s="91"/>
      <c r="V286" s="91"/>
      <c r="W286" s="91"/>
      <c r="X286" s="91"/>
      <c r="Y286" s="91"/>
      <c r="Z286" s="91"/>
    </row>
    <row r="287" spans="1:26" ht="15.75" customHeight="1" x14ac:dyDescent="0.45">
      <c r="A287" s="95">
        <v>43956</v>
      </c>
      <c r="B287" s="91">
        <v>281.67291299999999</v>
      </c>
      <c r="C287" s="91">
        <v>79569900</v>
      </c>
      <c r="D287" s="94">
        <f t="shared" si="8"/>
        <v>9.239221328559033E-3</v>
      </c>
      <c r="E287" s="92">
        <f t="shared" si="9"/>
        <v>88.611721241714406</v>
      </c>
      <c r="F287" s="91"/>
      <c r="G287" s="91"/>
      <c r="H287" s="91"/>
      <c r="I287" s="91"/>
      <c r="J287" s="91"/>
      <c r="K287" s="91"/>
      <c r="L287" s="91"/>
      <c r="M287" s="91"/>
      <c r="N287" s="91"/>
      <c r="O287" s="91"/>
      <c r="P287" s="91"/>
      <c r="Q287" s="91"/>
      <c r="R287" s="91"/>
      <c r="S287" s="91"/>
      <c r="T287" s="91"/>
      <c r="U287" s="91"/>
      <c r="V287" s="91"/>
      <c r="W287" s="91"/>
      <c r="X287" s="91"/>
      <c r="Y287" s="91"/>
      <c r="Z287" s="91"/>
    </row>
    <row r="288" spans="1:26" ht="15.75" customHeight="1" x14ac:dyDescent="0.45">
      <c r="A288" s="95">
        <v>43955</v>
      </c>
      <c r="B288" s="91">
        <v>279.09429899999998</v>
      </c>
      <c r="C288" s="91">
        <v>80873200</v>
      </c>
      <c r="D288" s="94">
        <f t="shared" si="8"/>
        <v>2.7583784140994272E-3</v>
      </c>
      <c r="E288" s="92">
        <f t="shared" si="9"/>
        <v>87.800512870542462</v>
      </c>
      <c r="F288" s="91"/>
      <c r="G288" s="91"/>
      <c r="H288" s="91"/>
      <c r="I288" s="91"/>
      <c r="J288" s="91"/>
      <c r="K288" s="91"/>
      <c r="L288" s="91"/>
      <c r="M288" s="91"/>
      <c r="N288" s="91"/>
      <c r="O288" s="91"/>
      <c r="P288" s="91"/>
      <c r="Q288" s="91"/>
      <c r="R288" s="91"/>
      <c r="S288" s="91"/>
      <c r="T288" s="91"/>
      <c r="U288" s="91"/>
      <c r="V288" s="91"/>
      <c r="W288" s="91"/>
      <c r="X288" s="91"/>
      <c r="Y288" s="91"/>
      <c r="Z288" s="91"/>
    </row>
    <row r="289" spans="1:26" ht="15.75" customHeight="1" x14ac:dyDescent="0.45">
      <c r="A289" s="95">
        <v>43952</v>
      </c>
      <c r="B289" s="91">
        <v>278.32656900000001</v>
      </c>
      <c r="C289" s="91">
        <v>125180000</v>
      </c>
      <c r="D289" s="94">
        <f t="shared" si="8"/>
        <v>-2.6473557885451027E-2</v>
      </c>
      <c r="E289" s="92">
        <f t="shared" si="9"/>
        <v>87.558992036947444</v>
      </c>
      <c r="F289" s="91"/>
      <c r="G289" s="91"/>
      <c r="H289" s="91"/>
      <c r="I289" s="91"/>
      <c r="J289" s="91"/>
      <c r="K289" s="91"/>
      <c r="L289" s="91"/>
      <c r="M289" s="91"/>
      <c r="N289" s="91"/>
      <c r="O289" s="91"/>
      <c r="P289" s="91"/>
      <c r="Q289" s="91"/>
      <c r="R289" s="91"/>
      <c r="S289" s="91"/>
      <c r="T289" s="91"/>
      <c r="U289" s="91"/>
      <c r="V289" s="91"/>
      <c r="W289" s="91"/>
      <c r="X289" s="91"/>
      <c r="Y289" s="91"/>
      <c r="Z289" s="91"/>
    </row>
    <row r="290" spans="1:26" ht="15.75" customHeight="1" x14ac:dyDescent="0.45">
      <c r="A290" s="95">
        <v>43951</v>
      </c>
      <c r="B290" s="91">
        <v>285.89523300000002</v>
      </c>
      <c r="C290" s="91">
        <v>122901700</v>
      </c>
      <c r="D290" s="94">
        <f t="shared" si="8"/>
        <v>-9.3105534767554676E-3</v>
      </c>
      <c r="E290" s="92">
        <f t="shared" si="9"/>
        <v>89.940024481271266</v>
      </c>
      <c r="F290" s="91"/>
      <c r="G290" s="91"/>
      <c r="H290" s="91"/>
      <c r="I290" s="91"/>
      <c r="J290" s="91"/>
      <c r="K290" s="91"/>
      <c r="L290" s="91"/>
      <c r="M290" s="91"/>
      <c r="N290" s="91"/>
      <c r="O290" s="91"/>
      <c r="P290" s="91"/>
      <c r="Q290" s="91"/>
      <c r="R290" s="91"/>
      <c r="S290" s="91"/>
      <c r="T290" s="91"/>
      <c r="U290" s="91"/>
      <c r="V290" s="91"/>
      <c r="W290" s="91"/>
      <c r="X290" s="91"/>
      <c r="Y290" s="91"/>
      <c r="Z290" s="91"/>
    </row>
    <row r="291" spans="1:26" ht="15.75" customHeight="1" x14ac:dyDescent="0.45">
      <c r="A291" s="95">
        <v>43950</v>
      </c>
      <c r="B291" s="91">
        <v>288.58209199999999</v>
      </c>
      <c r="C291" s="91">
        <v>118745600</v>
      </c>
      <c r="D291" s="94">
        <f t="shared" si="8"/>
        <v>2.6178448130166787E-2</v>
      </c>
      <c r="E291" s="92">
        <f t="shared" si="9"/>
        <v>90.785285739047197</v>
      </c>
      <c r="F291" s="91"/>
      <c r="G291" s="91"/>
      <c r="H291" s="91"/>
      <c r="I291" s="91"/>
      <c r="J291" s="91"/>
      <c r="K291" s="91"/>
      <c r="L291" s="91"/>
      <c r="M291" s="91"/>
      <c r="N291" s="91"/>
      <c r="O291" s="91"/>
      <c r="P291" s="91"/>
      <c r="Q291" s="91"/>
      <c r="R291" s="91"/>
      <c r="S291" s="91"/>
      <c r="T291" s="91"/>
      <c r="U291" s="91"/>
      <c r="V291" s="91"/>
      <c r="W291" s="91"/>
      <c r="X291" s="91"/>
      <c r="Y291" s="91"/>
      <c r="Z291" s="91"/>
    </row>
    <row r="292" spans="1:26" ht="15.75" customHeight="1" x14ac:dyDescent="0.45">
      <c r="A292" s="95">
        <v>43949</v>
      </c>
      <c r="B292" s="91">
        <v>281.22018400000002</v>
      </c>
      <c r="C292" s="91">
        <v>105270000</v>
      </c>
      <c r="D292" s="94">
        <f t="shared" si="8"/>
        <v>-4.5984956754181461E-3</v>
      </c>
      <c r="E292" s="92">
        <f t="shared" si="9"/>
        <v>88.469296840593401</v>
      </c>
      <c r="F292" s="91"/>
      <c r="G292" s="91"/>
      <c r="H292" s="91"/>
      <c r="I292" s="91"/>
      <c r="J292" s="91"/>
      <c r="K292" s="91"/>
      <c r="L292" s="91"/>
      <c r="M292" s="91"/>
      <c r="N292" s="91"/>
      <c r="O292" s="91"/>
      <c r="P292" s="91"/>
      <c r="Q292" s="91"/>
      <c r="R292" s="91"/>
      <c r="S292" s="91"/>
      <c r="T292" s="91"/>
      <c r="U292" s="91"/>
      <c r="V292" s="91"/>
      <c r="W292" s="91"/>
      <c r="X292" s="91"/>
      <c r="Y292" s="91"/>
      <c r="Z292" s="91"/>
    </row>
    <row r="293" spans="1:26" ht="15.75" customHeight="1" x14ac:dyDescent="0.45">
      <c r="A293" s="95">
        <v>43948</v>
      </c>
      <c r="B293" s="91">
        <v>282.51934799999998</v>
      </c>
      <c r="C293" s="91">
        <v>77896600</v>
      </c>
      <c r="D293" s="94">
        <f t="shared" si="8"/>
        <v>1.4418455558771193E-2</v>
      </c>
      <c r="E293" s="92">
        <f t="shared" si="9"/>
        <v>88.878001948191965</v>
      </c>
      <c r="F293" s="91"/>
      <c r="G293" s="91"/>
      <c r="H293" s="91"/>
      <c r="I293" s="91"/>
      <c r="J293" s="91"/>
      <c r="K293" s="91"/>
      <c r="L293" s="91"/>
      <c r="M293" s="91"/>
      <c r="N293" s="91"/>
      <c r="O293" s="91"/>
      <c r="P293" s="91"/>
      <c r="Q293" s="91"/>
      <c r="R293" s="91"/>
      <c r="S293" s="91"/>
      <c r="T293" s="91"/>
      <c r="U293" s="91"/>
      <c r="V293" s="91"/>
      <c r="W293" s="91"/>
      <c r="X293" s="91"/>
      <c r="Y293" s="91"/>
      <c r="Z293" s="91"/>
    </row>
    <row r="294" spans="1:26" ht="15.75" customHeight="1" x14ac:dyDescent="0.45">
      <c r="A294" s="95">
        <v>43945</v>
      </c>
      <c r="B294" s="91">
        <v>278.50375400000001</v>
      </c>
      <c r="C294" s="91">
        <v>85063200</v>
      </c>
      <c r="D294" s="94">
        <f t="shared" si="8"/>
        <v>1.3938809381017547E-2</v>
      </c>
      <c r="E294" s="92">
        <f t="shared" si="9"/>
        <v>87.614732816779622</v>
      </c>
      <c r="F294" s="91"/>
      <c r="G294" s="91"/>
      <c r="H294" s="91"/>
      <c r="I294" s="91"/>
      <c r="J294" s="91"/>
      <c r="K294" s="91"/>
      <c r="L294" s="91"/>
      <c r="M294" s="91"/>
      <c r="N294" s="91"/>
      <c r="O294" s="91"/>
      <c r="P294" s="91"/>
      <c r="Q294" s="91"/>
      <c r="R294" s="91"/>
      <c r="S294" s="91"/>
      <c r="T294" s="91"/>
      <c r="U294" s="91"/>
      <c r="V294" s="91"/>
      <c r="W294" s="91"/>
      <c r="X294" s="91"/>
      <c r="Y294" s="91"/>
      <c r="Z294" s="91"/>
    </row>
    <row r="295" spans="1:26" ht="15.75" customHeight="1" x14ac:dyDescent="0.45">
      <c r="A295" s="95">
        <v>43944</v>
      </c>
      <c r="B295" s="91">
        <v>274.67511000000002</v>
      </c>
      <c r="C295" s="91">
        <v>104709700</v>
      </c>
      <c r="D295" s="94">
        <f t="shared" si="8"/>
        <v>-7.1766914690574168E-5</v>
      </c>
      <c r="E295" s="92">
        <f t="shared" si="9"/>
        <v>86.410276444853778</v>
      </c>
      <c r="F295" s="91"/>
      <c r="G295" s="91"/>
      <c r="H295" s="91"/>
      <c r="I295" s="91"/>
      <c r="J295" s="91"/>
      <c r="K295" s="91"/>
      <c r="L295" s="91"/>
      <c r="M295" s="91"/>
      <c r="N295" s="91"/>
      <c r="O295" s="91"/>
      <c r="P295" s="91"/>
      <c r="Q295" s="91"/>
      <c r="R295" s="91"/>
      <c r="S295" s="91"/>
      <c r="T295" s="91"/>
      <c r="U295" s="91"/>
      <c r="V295" s="91"/>
      <c r="W295" s="91"/>
      <c r="X295" s="91"/>
      <c r="Y295" s="91"/>
      <c r="Z295" s="91"/>
    </row>
    <row r="296" spans="1:26" ht="15.75" customHeight="1" x14ac:dyDescent="0.45">
      <c r="A296" s="95">
        <v>43943</v>
      </c>
      <c r="B296" s="91">
        <v>274.69482399999998</v>
      </c>
      <c r="C296" s="91">
        <v>92951600</v>
      </c>
      <c r="D296" s="94">
        <f t="shared" si="8"/>
        <v>2.2194561793437595E-2</v>
      </c>
      <c r="E296" s="92">
        <f t="shared" si="9"/>
        <v>86.416478288878992</v>
      </c>
      <c r="F296" s="91"/>
      <c r="G296" s="91"/>
      <c r="H296" s="91"/>
      <c r="I296" s="91"/>
      <c r="J296" s="91"/>
      <c r="K296" s="91"/>
      <c r="L296" s="91"/>
      <c r="M296" s="91"/>
      <c r="N296" s="91"/>
      <c r="O296" s="91"/>
      <c r="P296" s="91"/>
      <c r="Q296" s="91"/>
      <c r="R296" s="91"/>
      <c r="S296" s="91"/>
      <c r="T296" s="91"/>
      <c r="U296" s="91"/>
      <c r="V296" s="91"/>
      <c r="W296" s="91"/>
      <c r="X296" s="91"/>
      <c r="Y296" s="91"/>
      <c r="Z296" s="91"/>
    </row>
    <row r="297" spans="1:26" ht="15.75" customHeight="1" x14ac:dyDescent="0.45">
      <c r="A297" s="95">
        <v>43942</v>
      </c>
      <c r="B297" s="91">
        <v>268.73046900000003</v>
      </c>
      <c r="C297" s="91">
        <v>126385700</v>
      </c>
      <c r="D297" s="94">
        <f t="shared" si="8"/>
        <v>-3.0363252360561366E-2</v>
      </c>
      <c r="E297" s="92">
        <f t="shared" si="9"/>
        <v>84.540146777206004</v>
      </c>
      <c r="F297" s="91"/>
      <c r="G297" s="91"/>
      <c r="H297" s="91"/>
      <c r="I297" s="91"/>
      <c r="J297" s="91"/>
      <c r="K297" s="91"/>
      <c r="L297" s="91"/>
      <c r="M297" s="91"/>
      <c r="N297" s="91"/>
      <c r="O297" s="91"/>
      <c r="P297" s="91"/>
      <c r="Q297" s="91"/>
      <c r="R297" s="91"/>
      <c r="S297" s="91"/>
      <c r="T297" s="91"/>
      <c r="U297" s="91"/>
      <c r="V297" s="91"/>
      <c r="W297" s="91"/>
      <c r="X297" s="91"/>
      <c r="Y297" s="91"/>
      <c r="Z297" s="91"/>
    </row>
    <row r="298" spans="1:26" ht="15.75" customHeight="1" x14ac:dyDescent="0.45">
      <c r="A298" s="95">
        <v>43941</v>
      </c>
      <c r="B298" s="91">
        <v>277.14550800000001</v>
      </c>
      <c r="C298" s="91">
        <v>100109300</v>
      </c>
      <c r="D298" s="94">
        <f t="shared" si="8"/>
        <v>-1.7617858630696204E-2</v>
      </c>
      <c r="E298" s="92">
        <f t="shared" si="9"/>
        <v>87.187441052556338</v>
      </c>
      <c r="F298" s="91"/>
      <c r="G298" s="91"/>
      <c r="H298" s="91"/>
      <c r="I298" s="91"/>
      <c r="J298" s="91"/>
      <c r="K298" s="91"/>
      <c r="L298" s="91"/>
      <c r="M298" s="91"/>
      <c r="N298" s="91"/>
      <c r="O298" s="91"/>
      <c r="P298" s="91"/>
      <c r="Q298" s="91"/>
      <c r="R298" s="91"/>
      <c r="S298" s="91"/>
      <c r="T298" s="91"/>
      <c r="U298" s="91"/>
      <c r="V298" s="91"/>
      <c r="W298" s="91"/>
      <c r="X298" s="91"/>
      <c r="Y298" s="91"/>
      <c r="Z298" s="91"/>
    </row>
    <row r="299" spans="1:26" ht="15.75" customHeight="1" x14ac:dyDescent="0.45">
      <c r="A299" s="95">
        <v>43938</v>
      </c>
      <c r="B299" s="91">
        <v>282.11578400000002</v>
      </c>
      <c r="C299" s="91">
        <v>146684800</v>
      </c>
      <c r="D299" s="94">
        <f t="shared" si="8"/>
        <v>2.7015288791899517E-2</v>
      </c>
      <c r="E299" s="92">
        <f t="shared" si="9"/>
        <v>88.751044406231969</v>
      </c>
      <c r="F299" s="91"/>
      <c r="G299" s="91"/>
      <c r="H299" s="91"/>
      <c r="I299" s="91"/>
      <c r="J299" s="91"/>
      <c r="K299" s="91"/>
      <c r="L299" s="91"/>
      <c r="M299" s="91"/>
      <c r="N299" s="91"/>
      <c r="O299" s="91"/>
      <c r="P299" s="91"/>
      <c r="Q299" s="91"/>
      <c r="R299" s="91"/>
      <c r="S299" s="91"/>
      <c r="T299" s="91"/>
      <c r="U299" s="91"/>
      <c r="V299" s="91"/>
      <c r="W299" s="91"/>
      <c r="X299" s="91"/>
      <c r="Y299" s="91"/>
      <c r="Z299" s="91"/>
    </row>
    <row r="300" spans="1:26" ht="15.75" customHeight="1" x14ac:dyDescent="0.45">
      <c r="A300" s="95">
        <v>43937</v>
      </c>
      <c r="B300" s="91">
        <v>274.69482399999998</v>
      </c>
      <c r="C300" s="91">
        <v>131798300</v>
      </c>
      <c r="D300" s="94">
        <f t="shared" si="8"/>
        <v>4.8242973448979765E-3</v>
      </c>
      <c r="E300" s="92">
        <f t="shared" si="9"/>
        <v>86.416478288878992</v>
      </c>
      <c r="F300" s="91"/>
      <c r="G300" s="91"/>
      <c r="H300" s="91"/>
      <c r="I300" s="91"/>
      <c r="J300" s="91"/>
      <c r="K300" s="91"/>
      <c r="L300" s="91"/>
      <c r="M300" s="91"/>
      <c r="N300" s="91"/>
      <c r="O300" s="91"/>
      <c r="P300" s="91"/>
      <c r="Q300" s="91"/>
      <c r="R300" s="91"/>
      <c r="S300" s="91"/>
      <c r="T300" s="91"/>
      <c r="U300" s="91"/>
      <c r="V300" s="91"/>
      <c r="W300" s="91"/>
      <c r="X300" s="91"/>
      <c r="Y300" s="91"/>
      <c r="Z300" s="91"/>
    </row>
    <row r="301" spans="1:26" ht="15.75" customHeight="1" x14ac:dyDescent="0.45">
      <c r="A301" s="95">
        <v>43936</v>
      </c>
      <c r="B301" s="91">
        <v>273.37597699999998</v>
      </c>
      <c r="C301" s="91">
        <v>121775000</v>
      </c>
      <c r="D301" s="94">
        <f t="shared" si="8"/>
        <v>-2.1248174193551295E-2</v>
      </c>
      <c r="E301" s="92">
        <f t="shared" si="9"/>
        <v>86.001581089571545</v>
      </c>
      <c r="F301" s="91"/>
      <c r="G301" s="91"/>
      <c r="H301" s="91"/>
      <c r="I301" s="91"/>
      <c r="J301" s="91"/>
      <c r="K301" s="91"/>
      <c r="L301" s="91"/>
      <c r="M301" s="91"/>
      <c r="N301" s="91"/>
      <c r="O301" s="91"/>
      <c r="P301" s="91"/>
      <c r="Q301" s="91"/>
      <c r="R301" s="91"/>
      <c r="S301" s="91"/>
      <c r="T301" s="91"/>
      <c r="U301" s="91"/>
      <c r="V301" s="91"/>
      <c r="W301" s="91"/>
      <c r="X301" s="91"/>
      <c r="Y301" s="91"/>
      <c r="Z301" s="91"/>
    </row>
    <row r="302" spans="1:26" ht="15.75" customHeight="1" x14ac:dyDescent="0.45">
      <c r="A302" s="95">
        <v>43935</v>
      </c>
      <c r="B302" s="91">
        <v>279.31082199999997</v>
      </c>
      <c r="C302" s="91">
        <v>134143400</v>
      </c>
      <c r="D302" s="94">
        <f t="shared" si="8"/>
        <v>2.9492960673237478E-2</v>
      </c>
      <c r="E302" s="92">
        <f t="shared" si="9"/>
        <v>87.868629025248566</v>
      </c>
      <c r="F302" s="91"/>
      <c r="G302" s="91"/>
      <c r="H302" s="91"/>
      <c r="I302" s="91"/>
      <c r="J302" s="91"/>
      <c r="K302" s="91"/>
      <c r="L302" s="91"/>
      <c r="M302" s="91"/>
      <c r="N302" s="91"/>
      <c r="O302" s="91"/>
      <c r="P302" s="91"/>
      <c r="Q302" s="91"/>
      <c r="R302" s="91"/>
      <c r="S302" s="91"/>
      <c r="T302" s="91"/>
      <c r="U302" s="91"/>
      <c r="V302" s="91"/>
      <c r="W302" s="91"/>
      <c r="X302" s="91"/>
      <c r="Y302" s="91"/>
      <c r="Z302" s="91"/>
    </row>
    <row r="303" spans="1:26" ht="15.75" customHeight="1" x14ac:dyDescent="0.45">
      <c r="A303" s="95">
        <v>43934</v>
      </c>
      <c r="B303" s="91">
        <v>271.30911300000002</v>
      </c>
      <c r="C303" s="91">
        <v>114839100</v>
      </c>
      <c r="D303" s="94">
        <f t="shared" si="8"/>
        <v>-9.1301155486763763E-3</v>
      </c>
      <c r="E303" s="92">
        <f t="shared" si="9"/>
        <v>85.351364586103458</v>
      </c>
      <c r="F303" s="91"/>
      <c r="G303" s="91"/>
      <c r="H303" s="91"/>
      <c r="I303" s="91"/>
      <c r="J303" s="91"/>
      <c r="K303" s="91"/>
      <c r="L303" s="91"/>
      <c r="M303" s="91"/>
      <c r="N303" s="91"/>
      <c r="O303" s="91"/>
      <c r="P303" s="91"/>
      <c r="Q303" s="91"/>
      <c r="R303" s="91"/>
      <c r="S303" s="91"/>
      <c r="T303" s="91"/>
      <c r="U303" s="91"/>
      <c r="V303" s="91"/>
      <c r="W303" s="91"/>
      <c r="X303" s="91"/>
      <c r="Y303" s="91"/>
      <c r="Z303" s="91"/>
    </row>
    <row r="304" spans="1:26" ht="15.75" customHeight="1" x14ac:dyDescent="0.45">
      <c r="A304" s="95">
        <v>43930</v>
      </c>
      <c r="B304" s="91">
        <v>273.80902099999997</v>
      </c>
      <c r="C304" s="91">
        <v>189999200</v>
      </c>
      <c r="D304" s="94">
        <f t="shared" si="8"/>
        <v>1.5217328288598564E-2</v>
      </c>
      <c r="E304" s="92">
        <f t="shared" si="9"/>
        <v>86.137812769801997</v>
      </c>
      <c r="F304" s="91"/>
      <c r="G304" s="91"/>
      <c r="H304" s="91"/>
      <c r="I304" s="91"/>
      <c r="J304" s="91"/>
      <c r="K304" s="91"/>
      <c r="L304" s="91"/>
      <c r="M304" s="91"/>
      <c r="N304" s="91"/>
      <c r="O304" s="91"/>
      <c r="P304" s="91"/>
      <c r="Q304" s="91"/>
      <c r="R304" s="91"/>
      <c r="S304" s="91"/>
      <c r="T304" s="91"/>
      <c r="U304" s="91"/>
      <c r="V304" s="91"/>
      <c r="W304" s="91"/>
      <c r="X304" s="91"/>
      <c r="Y304" s="91"/>
      <c r="Z304" s="91"/>
    </row>
    <row r="305" spans="1:26" ht="15.75" customHeight="1" x14ac:dyDescent="0.45">
      <c r="A305" s="95">
        <v>43929</v>
      </c>
      <c r="B305" s="91">
        <v>269.70483400000001</v>
      </c>
      <c r="C305" s="91">
        <v>153774500</v>
      </c>
      <c r="D305" s="94">
        <f t="shared" si="8"/>
        <v>3.3568297863817431E-2</v>
      </c>
      <c r="E305" s="92">
        <f t="shared" si="9"/>
        <v>84.846673091178133</v>
      </c>
      <c r="F305" s="91"/>
      <c r="G305" s="91"/>
      <c r="H305" s="91"/>
      <c r="I305" s="91"/>
      <c r="J305" s="91"/>
      <c r="K305" s="91"/>
      <c r="L305" s="91"/>
      <c r="M305" s="91"/>
      <c r="N305" s="91"/>
      <c r="O305" s="91"/>
      <c r="P305" s="91"/>
      <c r="Q305" s="91"/>
      <c r="R305" s="91"/>
      <c r="S305" s="91"/>
      <c r="T305" s="91"/>
      <c r="U305" s="91"/>
      <c r="V305" s="91"/>
      <c r="W305" s="91"/>
      <c r="X305" s="91"/>
      <c r="Y305" s="91"/>
      <c r="Z305" s="91"/>
    </row>
    <row r="306" spans="1:26" ht="15.75" customHeight="1" x14ac:dyDescent="0.45">
      <c r="A306" s="95">
        <v>43928</v>
      </c>
      <c r="B306" s="91">
        <v>260.94534299999998</v>
      </c>
      <c r="C306" s="91">
        <v>201427200</v>
      </c>
      <c r="D306" s="94">
        <f t="shared" si="8"/>
        <v>1.0195582457717123E-3</v>
      </c>
      <c r="E306" s="92">
        <f t="shared" si="9"/>
        <v>82.091017368217976</v>
      </c>
      <c r="F306" s="91"/>
      <c r="G306" s="91"/>
      <c r="H306" s="91"/>
      <c r="I306" s="91"/>
      <c r="J306" s="91"/>
      <c r="K306" s="91"/>
      <c r="L306" s="91"/>
      <c r="M306" s="91"/>
      <c r="N306" s="91"/>
      <c r="O306" s="91"/>
      <c r="P306" s="91"/>
      <c r="Q306" s="91"/>
      <c r="R306" s="91"/>
      <c r="S306" s="91"/>
      <c r="T306" s="91"/>
      <c r="U306" s="91"/>
      <c r="V306" s="91"/>
      <c r="W306" s="91"/>
      <c r="X306" s="91"/>
      <c r="Y306" s="91"/>
      <c r="Z306" s="91"/>
    </row>
    <row r="307" spans="1:26" ht="15.75" customHeight="1" x14ac:dyDescent="0.45">
      <c r="A307" s="95">
        <v>43927</v>
      </c>
      <c r="B307" s="91">
        <v>260.67956500000003</v>
      </c>
      <c r="C307" s="91">
        <v>188061200</v>
      </c>
      <c r="D307" s="94">
        <f t="shared" si="8"/>
        <v>6.7166161688020143E-2</v>
      </c>
      <c r="E307" s="92">
        <f t="shared" si="9"/>
        <v>82.007406041174349</v>
      </c>
      <c r="F307" s="91"/>
      <c r="G307" s="91"/>
      <c r="H307" s="91"/>
      <c r="I307" s="91"/>
      <c r="J307" s="91"/>
      <c r="K307" s="91"/>
      <c r="L307" s="91"/>
      <c r="M307" s="91"/>
      <c r="N307" s="91"/>
      <c r="O307" s="91"/>
      <c r="P307" s="91"/>
      <c r="Q307" s="91"/>
      <c r="R307" s="91"/>
      <c r="S307" s="91"/>
      <c r="T307" s="91"/>
      <c r="U307" s="91"/>
      <c r="V307" s="91"/>
      <c r="W307" s="91"/>
      <c r="X307" s="91"/>
      <c r="Y307" s="91"/>
      <c r="Z307" s="91"/>
    </row>
    <row r="308" spans="1:26" ht="15.75" customHeight="1" x14ac:dyDescent="0.45">
      <c r="A308" s="95">
        <v>43924</v>
      </c>
      <c r="B308" s="91">
        <v>244.272705</v>
      </c>
      <c r="C308" s="91">
        <v>135561200</v>
      </c>
      <c r="D308" s="94">
        <f t="shared" si="8"/>
        <v>-1.4454202312555342E-2</v>
      </c>
      <c r="E308" s="92">
        <f t="shared" si="9"/>
        <v>76.845958001007844</v>
      </c>
      <c r="F308" s="91"/>
      <c r="G308" s="91"/>
      <c r="H308" s="91"/>
      <c r="I308" s="91"/>
      <c r="J308" s="91"/>
      <c r="K308" s="91"/>
      <c r="L308" s="91"/>
      <c r="M308" s="91"/>
      <c r="N308" s="91"/>
      <c r="O308" s="91"/>
      <c r="P308" s="91"/>
      <c r="Q308" s="91"/>
      <c r="R308" s="91"/>
      <c r="S308" s="91"/>
      <c r="T308" s="91"/>
      <c r="U308" s="91"/>
      <c r="V308" s="91"/>
      <c r="W308" s="91"/>
      <c r="X308" s="91"/>
      <c r="Y308" s="91"/>
      <c r="Z308" s="91"/>
    </row>
    <row r="309" spans="1:26" ht="15.75" customHeight="1" x14ac:dyDescent="0.45">
      <c r="A309" s="95">
        <v>43923</v>
      </c>
      <c r="B309" s="91">
        <v>247.855255</v>
      </c>
      <c r="C309" s="91">
        <v>177660400</v>
      </c>
      <c r="D309" s="94">
        <f t="shared" si="8"/>
        <v>2.3075411095572873E-2</v>
      </c>
      <c r="E309" s="92">
        <f t="shared" si="9"/>
        <v>77.97299545218975</v>
      </c>
      <c r="F309" s="91"/>
      <c r="G309" s="91"/>
      <c r="H309" s="91"/>
      <c r="I309" s="91"/>
      <c r="J309" s="91"/>
      <c r="K309" s="91"/>
      <c r="L309" s="91"/>
      <c r="M309" s="91"/>
      <c r="N309" s="91"/>
      <c r="O309" s="91"/>
      <c r="P309" s="91"/>
      <c r="Q309" s="91"/>
      <c r="R309" s="91"/>
      <c r="S309" s="91"/>
      <c r="T309" s="91"/>
      <c r="U309" s="91"/>
      <c r="V309" s="91"/>
      <c r="W309" s="91"/>
      <c r="X309" s="91"/>
      <c r="Y309" s="91"/>
      <c r="Z309" s="91"/>
    </row>
    <row r="310" spans="1:26" ht="15.75" customHeight="1" x14ac:dyDescent="0.45">
      <c r="A310" s="95">
        <v>43922</v>
      </c>
      <c r="B310" s="91">
        <v>242.264893</v>
      </c>
      <c r="C310" s="91">
        <v>189554600</v>
      </c>
      <c r="D310" s="94">
        <f t="shared" si="8"/>
        <v>-4.5004862942320201E-2</v>
      </c>
      <c r="E310" s="92">
        <f t="shared" si="9"/>
        <v>76.21431871643891</v>
      </c>
      <c r="F310" s="91"/>
      <c r="G310" s="91"/>
      <c r="H310" s="91"/>
      <c r="I310" s="91"/>
      <c r="J310" s="91"/>
      <c r="K310" s="91"/>
      <c r="L310" s="91"/>
      <c r="M310" s="91"/>
      <c r="N310" s="91"/>
      <c r="O310" s="91"/>
      <c r="P310" s="91"/>
      <c r="Q310" s="91"/>
      <c r="R310" s="91"/>
      <c r="S310" s="91"/>
      <c r="T310" s="91"/>
      <c r="U310" s="91"/>
      <c r="V310" s="91"/>
      <c r="W310" s="91"/>
      <c r="X310" s="91"/>
      <c r="Y310" s="91"/>
      <c r="Z310" s="91"/>
    </row>
    <row r="311" spans="1:26" ht="15.75" customHeight="1" x14ac:dyDescent="0.45">
      <c r="A311" s="95">
        <v>43921</v>
      </c>
      <c r="B311" s="91">
        <v>253.68180799999999</v>
      </c>
      <c r="C311" s="91">
        <v>194881100</v>
      </c>
      <c r="D311" s="94">
        <f t="shared" si="8"/>
        <v>-1.4905333671393572E-2</v>
      </c>
      <c r="E311" s="92">
        <f t="shared" si="9"/>
        <v>79.805975715492792</v>
      </c>
      <c r="F311" s="91"/>
      <c r="G311" s="91"/>
      <c r="H311" s="91"/>
      <c r="I311" s="91"/>
      <c r="J311" s="91"/>
      <c r="K311" s="91"/>
      <c r="L311" s="91"/>
      <c r="M311" s="91"/>
      <c r="N311" s="91"/>
      <c r="O311" s="91"/>
      <c r="P311" s="91"/>
      <c r="Q311" s="91"/>
      <c r="R311" s="91"/>
      <c r="S311" s="91"/>
      <c r="T311" s="91"/>
      <c r="U311" s="91"/>
      <c r="V311" s="91"/>
      <c r="W311" s="91"/>
      <c r="X311" s="91"/>
      <c r="Y311" s="91"/>
      <c r="Z311" s="91"/>
    </row>
    <row r="312" spans="1:26" ht="15.75" customHeight="1" x14ac:dyDescent="0.45">
      <c r="A312" s="95">
        <v>43920</v>
      </c>
      <c r="B312" s="91">
        <v>257.52023300000002</v>
      </c>
      <c r="C312" s="91">
        <v>171369500</v>
      </c>
      <c r="D312" s="94">
        <f t="shared" si="8"/>
        <v>3.2475718129171938E-2</v>
      </c>
      <c r="E312" s="92">
        <f t="shared" si="9"/>
        <v>81.013509100526619</v>
      </c>
      <c r="F312" s="91"/>
      <c r="G312" s="91"/>
      <c r="H312" s="91"/>
      <c r="I312" s="91"/>
      <c r="J312" s="91"/>
      <c r="K312" s="91"/>
      <c r="L312" s="91"/>
      <c r="M312" s="91"/>
      <c r="N312" s="91"/>
      <c r="O312" s="91"/>
      <c r="P312" s="91"/>
      <c r="Q312" s="91"/>
      <c r="R312" s="91"/>
      <c r="S312" s="91"/>
      <c r="T312" s="91"/>
      <c r="U312" s="91"/>
      <c r="V312" s="91"/>
      <c r="W312" s="91"/>
      <c r="X312" s="91"/>
      <c r="Y312" s="91"/>
      <c r="Z312" s="91"/>
    </row>
    <row r="313" spans="1:26" ht="15.75" customHeight="1" x14ac:dyDescent="0.45">
      <c r="A313" s="95">
        <v>43917</v>
      </c>
      <c r="B313" s="91">
        <v>249.42013499999999</v>
      </c>
      <c r="C313" s="91">
        <v>224341200</v>
      </c>
      <c r="D313" s="94">
        <f t="shared" si="8"/>
        <v>-2.9785691514914503E-2</v>
      </c>
      <c r="E313" s="92">
        <f t="shared" si="9"/>
        <v>78.465292382199252</v>
      </c>
      <c r="F313" s="91"/>
      <c r="G313" s="91"/>
      <c r="H313" s="91"/>
      <c r="I313" s="91"/>
      <c r="J313" s="91"/>
      <c r="K313" s="91"/>
      <c r="L313" s="91"/>
      <c r="M313" s="91"/>
      <c r="N313" s="91"/>
      <c r="O313" s="91"/>
      <c r="P313" s="91"/>
      <c r="Q313" s="91"/>
      <c r="R313" s="91"/>
      <c r="S313" s="91"/>
      <c r="T313" s="91"/>
      <c r="U313" s="91"/>
      <c r="V313" s="91"/>
      <c r="W313" s="91"/>
      <c r="X313" s="91"/>
      <c r="Y313" s="91"/>
      <c r="Z313" s="91"/>
    </row>
    <row r="314" spans="1:26" ht="15.75" customHeight="1" x14ac:dyDescent="0.45">
      <c r="A314" s="95">
        <v>43916</v>
      </c>
      <c r="B314" s="91">
        <v>257.07736199999999</v>
      </c>
      <c r="C314" s="91">
        <v>257632800</v>
      </c>
      <c r="D314" s="94">
        <f t="shared" si="8"/>
        <v>5.8389770079507297E-2</v>
      </c>
      <c r="E314" s="92">
        <f t="shared" si="9"/>
        <v>80.874185936009056</v>
      </c>
      <c r="F314" s="91"/>
      <c r="G314" s="91"/>
      <c r="H314" s="91"/>
      <c r="I314" s="91"/>
      <c r="J314" s="91"/>
      <c r="K314" s="91"/>
      <c r="L314" s="91"/>
      <c r="M314" s="91"/>
      <c r="N314" s="91"/>
      <c r="O314" s="91"/>
      <c r="P314" s="91"/>
      <c r="Q314" s="91"/>
      <c r="R314" s="91"/>
      <c r="S314" s="91"/>
      <c r="T314" s="91"/>
      <c r="U314" s="91"/>
      <c r="V314" s="91"/>
      <c r="W314" s="91"/>
      <c r="X314" s="91"/>
      <c r="Y314" s="91"/>
      <c r="Z314" s="91"/>
    </row>
    <row r="315" spans="1:26" ht="15.75" customHeight="1" x14ac:dyDescent="0.45">
      <c r="A315" s="95">
        <v>43915</v>
      </c>
      <c r="B315" s="91">
        <v>242.894791</v>
      </c>
      <c r="C315" s="91">
        <v>299430300</v>
      </c>
      <c r="D315" s="94">
        <f t="shared" si="8"/>
        <v>1.4970191182155146E-2</v>
      </c>
      <c r="E315" s="92">
        <f t="shared" si="9"/>
        <v>76.412478863938475</v>
      </c>
      <c r="F315" s="91"/>
      <c r="G315" s="91"/>
      <c r="H315" s="91"/>
      <c r="I315" s="91"/>
      <c r="J315" s="91"/>
      <c r="K315" s="91"/>
      <c r="L315" s="91"/>
      <c r="M315" s="91"/>
      <c r="N315" s="91"/>
      <c r="O315" s="91"/>
      <c r="P315" s="91"/>
      <c r="Q315" s="91"/>
      <c r="R315" s="91"/>
      <c r="S315" s="91"/>
      <c r="T315" s="91"/>
      <c r="U315" s="91"/>
      <c r="V315" s="91"/>
      <c r="W315" s="91"/>
      <c r="X315" s="91"/>
      <c r="Y315" s="91"/>
      <c r="Z315" s="91"/>
    </row>
    <row r="316" spans="1:26" ht="15.75" customHeight="1" x14ac:dyDescent="0.45">
      <c r="A316" s="95">
        <v>43914</v>
      </c>
      <c r="B316" s="91">
        <v>239.312241</v>
      </c>
      <c r="C316" s="91">
        <v>235494500</v>
      </c>
      <c r="D316" s="94">
        <f t="shared" si="8"/>
        <v>9.0603307979265635E-2</v>
      </c>
      <c r="E316" s="92">
        <f t="shared" si="9"/>
        <v>75.285441412756569</v>
      </c>
      <c r="F316" s="91"/>
      <c r="G316" s="91"/>
      <c r="H316" s="91"/>
      <c r="I316" s="91"/>
      <c r="J316" s="91"/>
      <c r="K316" s="91"/>
      <c r="L316" s="91"/>
      <c r="M316" s="91"/>
      <c r="N316" s="91"/>
      <c r="O316" s="91"/>
      <c r="P316" s="91"/>
      <c r="Q316" s="91"/>
      <c r="R316" s="91"/>
      <c r="S316" s="91"/>
      <c r="T316" s="91"/>
      <c r="U316" s="91"/>
      <c r="V316" s="91"/>
      <c r="W316" s="91"/>
      <c r="X316" s="91"/>
      <c r="Y316" s="91"/>
      <c r="Z316" s="91"/>
    </row>
    <row r="317" spans="1:26" ht="15.75" customHeight="1" x14ac:dyDescent="0.45">
      <c r="A317" s="95">
        <v>43913</v>
      </c>
      <c r="B317" s="91">
        <v>219.431061</v>
      </c>
      <c r="C317" s="91">
        <v>326025200</v>
      </c>
      <c r="D317" s="94">
        <f t="shared" si="8"/>
        <v>-2.5568219362446243E-2</v>
      </c>
      <c r="E317" s="92">
        <f t="shared" si="9"/>
        <v>69.03100408914942</v>
      </c>
      <c r="F317" s="91"/>
      <c r="G317" s="91"/>
      <c r="H317" s="91"/>
      <c r="I317" s="91"/>
      <c r="J317" s="91"/>
      <c r="K317" s="91"/>
      <c r="L317" s="91"/>
      <c r="M317" s="91"/>
      <c r="N317" s="91"/>
      <c r="O317" s="91"/>
      <c r="P317" s="91"/>
      <c r="Q317" s="91"/>
      <c r="R317" s="91"/>
      <c r="S317" s="91"/>
      <c r="T317" s="91"/>
      <c r="U317" s="91"/>
      <c r="V317" s="91"/>
      <c r="W317" s="91"/>
      <c r="X317" s="91"/>
      <c r="Y317" s="91"/>
      <c r="Z317" s="91"/>
    </row>
    <row r="318" spans="1:26" ht="15.75" customHeight="1" x14ac:dyDescent="0.45">
      <c r="A318" s="95">
        <v>43910</v>
      </c>
      <c r="B318" s="91">
        <v>225.18873600000001</v>
      </c>
      <c r="C318" s="91">
        <v>347158800</v>
      </c>
      <c r="D318" s="94">
        <f t="shared" si="8"/>
        <v>-4.3094117361402451E-2</v>
      </c>
      <c r="E318" s="92">
        <f t="shared" si="9"/>
        <v>70.842315963857047</v>
      </c>
      <c r="F318" s="91"/>
      <c r="G318" s="91"/>
      <c r="H318" s="91"/>
      <c r="I318" s="91"/>
      <c r="J318" s="91"/>
      <c r="K318" s="91"/>
      <c r="L318" s="91"/>
      <c r="M318" s="91"/>
      <c r="N318" s="91"/>
      <c r="O318" s="91"/>
      <c r="P318" s="91"/>
      <c r="Q318" s="91"/>
      <c r="R318" s="91"/>
      <c r="S318" s="91"/>
      <c r="T318" s="91"/>
      <c r="U318" s="91"/>
      <c r="V318" s="91"/>
      <c r="W318" s="91"/>
      <c r="X318" s="91"/>
      <c r="Y318" s="91"/>
      <c r="Z318" s="91"/>
    </row>
    <row r="319" spans="1:26" ht="15.75" customHeight="1" x14ac:dyDescent="0.45">
      <c r="A319" s="95">
        <v>43909</v>
      </c>
      <c r="B319" s="91">
        <v>235.33007799999999</v>
      </c>
      <c r="C319" s="91">
        <v>289322000</v>
      </c>
      <c r="D319" s="94">
        <f t="shared" si="8"/>
        <v>2.1249658318209796E-3</v>
      </c>
      <c r="E319" s="92">
        <f t="shared" si="9"/>
        <v>74.03268936806468</v>
      </c>
      <c r="F319" s="91"/>
      <c r="G319" s="91"/>
      <c r="H319" s="91"/>
      <c r="I319" s="91"/>
      <c r="J319" s="91"/>
      <c r="K319" s="91"/>
      <c r="L319" s="91"/>
      <c r="M319" s="91"/>
      <c r="N319" s="91"/>
      <c r="O319" s="91"/>
      <c r="P319" s="91"/>
      <c r="Q319" s="91"/>
      <c r="R319" s="91"/>
      <c r="S319" s="91"/>
      <c r="T319" s="91"/>
      <c r="U319" s="91"/>
      <c r="V319" s="91"/>
      <c r="W319" s="91"/>
      <c r="X319" s="91"/>
      <c r="Y319" s="91"/>
      <c r="Z319" s="91"/>
    </row>
    <row r="320" spans="1:26" ht="15.75" customHeight="1" x14ac:dyDescent="0.45">
      <c r="A320" s="95">
        <v>43908</v>
      </c>
      <c r="B320" s="91">
        <v>234.83107000000001</v>
      </c>
      <c r="C320" s="91">
        <v>327597100</v>
      </c>
      <c r="D320" s="94">
        <f t="shared" si="8"/>
        <v>-5.0632966148854153E-2</v>
      </c>
      <c r="E320" s="92">
        <f t="shared" si="9"/>
        <v>73.875706016976949</v>
      </c>
      <c r="F320" s="91"/>
      <c r="G320" s="91"/>
      <c r="H320" s="91"/>
      <c r="I320" s="91"/>
      <c r="J320" s="91"/>
      <c r="K320" s="91"/>
      <c r="L320" s="91"/>
      <c r="M320" s="91"/>
      <c r="N320" s="91"/>
      <c r="O320" s="91"/>
      <c r="P320" s="91"/>
      <c r="Q320" s="91"/>
      <c r="R320" s="91"/>
      <c r="S320" s="91"/>
      <c r="T320" s="91"/>
      <c r="U320" s="91"/>
      <c r="V320" s="91"/>
      <c r="W320" s="91"/>
      <c r="X320" s="91"/>
      <c r="Y320" s="91"/>
      <c r="Z320" s="91"/>
    </row>
    <row r="321" spans="1:26" ht="15.75" customHeight="1" x14ac:dyDescent="0.45">
      <c r="A321" s="95">
        <v>43907</v>
      </c>
      <c r="B321" s="91">
        <v>247.35540800000001</v>
      </c>
      <c r="C321" s="91">
        <v>262070500</v>
      </c>
      <c r="D321" s="94">
        <f t="shared" si="8"/>
        <v>5.399202501491307E-2</v>
      </c>
      <c r="E321" s="92">
        <f t="shared" si="9"/>
        <v>77.815748159378515</v>
      </c>
      <c r="F321" s="91"/>
      <c r="G321" s="91"/>
      <c r="H321" s="91"/>
      <c r="I321" s="91"/>
      <c r="J321" s="91"/>
      <c r="K321" s="91"/>
      <c r="L321" s="91"/>
      <c r="M321" s="91"/>
      <c r="N321" s="91"/>
      <c r="O321" s="91"/>
      <c r="P321" s="91"/>
      <c r="Q321" s="91"/>
      <c r="R321" s="91"/>
      <c r="S321" s="91"/>
      <c r="T321" s="91"/>
      <c r="U321" s="91"/>
      <c r="V321" s="91"/>
      <c r="W321" s="91"/>
      <c r="X321" s="91"/>
      <c r="Y321" s="91"/>
      <c r="Z321" s="91"/>
    </row>
    <row r="322" spans="1:26" ht="15.75" customHeight="1" x14ac:dyDescent="0.45">
      <c r="A322" s="95">
        <v>43906</v>
      </c>
      <c r="B322" s="91">
        <v>234.684326</v>
      </c>
      <c r="C322" s="91">
        <v>297240000</v>
      </c>
      <c r="D322" s="94">
        <f t="shared" ref="D322:D385" si="10">B322/B323-1</f>
        <v>-0.10942361355811447</v>
      </c>
      <c r="E322" s="92">
        <f t="shared" ref="E322:E371" si="11">E323*(1+D322)</f>
        <v>73.82954169722251</v>
      </c>
      <c r="F322" s="91"/>
      <c r="G322" s="91"/>
      <c r="H322" s="91"/>
      <c r="I322" s="91"/>
      <c r="J322" s="91"/>
      <c r="K322" s="91"/>
      <c r="L322" s="91"/>
      <c r="M322" s="91"/>
      <c r="N322" s="91"/>
      <c r="O322" s="91"/>
      <c r="P322" s="91"/>
      <c r="Q322" s="91"/>
      <c r="R322" s="91"/>
      <c r="S322" s="91"/>
      <c r="T322" s="91"/>
      <c r="U322" s="91"/>
      <c r="V322" s="91"/>
      <c r="W322" s="91"/>
      <c r="X322" s="91"/>
      <c r="Y322" s="91"/>
      <c r="Z322" s="91"/>
    </row>
    <row r="323" spans="1:26" ht="15.75" customHeight="1" x14ac:dyDescent="0.45">
      <c r="A323" s="95">
        <v>43903</v>
      </c>
      <c r="B323" s="91">
        <v>263.51959199999999</v>
      </c>
      <c r="C323" s="91">
        <v>329566100</v>
      </c>
      <c r="D323" s="94">
        <f t="shared" si="10"/>
        <v>8.5486181206496203E-2</v>
      </c>
      <c r="E323" s="92">
        <f t="shared" si="11"/>
        <v>82.900852550327812</v>
      </c>
      <c r="F323" s="91"/>
      <c r="G323" s="91"/>
      <c r="H323" s="91"/>
      <c r="I323" s="91"/>
      <c r="J323" s="91"/>
      <c r="K323" s="91"/>
      <c r="L323" s="91"/>
      <c r="M323" s="91"/>
      <c r="N323" s="91"/>
      <c r="O323" s="91"/>
      <c r="P323" s="91"/>
      <c r="Q323" s="91"/>
      <c r="R323" s="91"/>
      <c r="S323" s="91"/>
      <c r="T323" s="91"/>
      <c r="U323" s="91"/>
      <c r="V323" s="91"/>
      <c r="W323" s="91"/>
      <c r="X323" s="91"/>
      <c r="Y323" s="91"/>
      <c r="Z323" s="91"/>
    </row>
    <row r="324" spans="1:26" ht="15.75" customHeight="1" x14ac:dyDescent="0.45">
      <c r="A324" s="95">
        <v>43902</v>
      </c>
      <c r="B324" s="91">
        <v>242.76641799999999</v>
      </c>
      <c r="C324" s="91">
        <v>392220700</v>
      </c>
      <c r="D324" s="94">
        <f t="shared" si="10"/>
        <v>-9.5677253375177296E-2</v>
      </c>
      <c r="E324" s="92">
        <f t="shared" si="11"/>
        <v>76.372093892697166</v>
      </c>
      <c r="F324" s="91"/>
      <c r="G324" s="91"/>
      <c r="H324" s="91"/>
      <c r="I324" s="91"/>
      <c r="J324" s="91"/>
      <c r="K324" s="91"/>
      <c r="L324" s="91"/>
      <c r="M324" s="91"/>
      <c r="N324" s="91"/>
      <c r="O324" s="91"/>
      <c r="P324" s="91"/>
      <c r="Q324" s="91"/>
      <c r="R324" s="91"/>
      <c r="S324" s="91"/>
      <c r="T324" s="91"/>
      <c r="U324" s="91"/>
      <c r="V324" s="91"/>
      <c r="W324" s="91"/>
      <c r="X324" s="91"/>
      <c r="Y324" s="91"/>
      <c r="Z324" s="91"/>
    </row>
    <row r="325" spans="1:26" ht="15.75" customHeight="1" x14ac:dyDescent="0.45">
      <c r="A325" s="95">
        <v>43901</v>
      </c>
      <c r="B325" s="91">
        <v>268.45107999999999</v>
      </c>
      <c r="C325" s="91">
        <v>255316300</v>
      </c>
      <c r="D325" s="94">
        <f t="shared" si="10"/>
        <v>-4.8748399240813201E-2</v>
      </c>
      <c r="E325" s="92">
        <f t="shared" si="11"/>
        <v>84.45225355409724</v>
      </c>
      <c r="F325" s="91"/>
      <c r="G325" s="91"/>
      <c r="H325" s="91"/>
      <c r="I325" s="91"/>
      <c r="J325" s="91"/>
      <c r="K325" s="91"/>
      <c r="L325" s="91"/>
      <c r="M325" s="91"/>
      <c r="N325" s="91"/>
      <c r="O325" s="91"/>
      <c r="P325" s="91"/>
      <c r="Q325" s="91"/>
      <c r="R325" s="91"/>
      <c r="S325" s="91"/>
      <c r="T325" s="91"/>
      <c r="U325" s="91"/>
      <c r="V325" s="91"/>
      <c r="W325" s="91"/>
      <c r="X325" s="91"/>
      <c r="Y325" s="91"/>
      <c r="Z325" s="91"/>
    </row>
    <row r="326" spans="1:26" ht="15.75" customHeight="1" x14ac:dyDescent="0.45">
      <c r="A326" s="95">
        <v>43900</v>
      </c>
      <c r="B326" s="91">
        <v>282.208282</v>
      </c>
      <c r="C326" s="91">
        <v>276444100</v>
      </c>
      <c r="D326" s="94">
        <f t="shared" si="10"/>
        <v>5.1744924248878554E-2</v>
      </c>
      <c r="E326" s="92">
        <f t="shared" si="11"/>
        <v>88.780143430714361</v>
      </c>
      <c r="F326" s="91"/>
      <c r="G326" s="91"/>
      <c r="H326" s="91"/>
      <c r="I326" s="91"/>
      <c r="J326" s="91"/>
      <c r="K326" s="91"/>
      <c r="L326" s="91"/>
      <c r="M326" s="91"/>
      <c r="N326" s="91"/>
      <c r="O326" s="91"/>
      <c r="P326" s="91"/>
      <c r="Q326" s="91"/>
      <c r="R326" s="91"/>
      <c r="S326" s="91"/>
      <c r="T326" s="91"/>
      <c r="U326" s="91"/>
      <c r="V326" s="91"/>
      <c r="W326" s="91"/>
      <c r="X326" s="91"/>
      <c r="Y326" s="91"/>
      <c r="Z326" s="91"/>
    </row>
    <row r="327" spans="1:26" ht="15.75" customHeight="1" x14ac:dyDescent="0.45">
      <c r="A327" s="95">
        <v>43899</v>
      </c>
      <c r="B327" s="91">
        <v>268.32388300000002</v>
      </c>
      <c r="C327" s="91">
        <v>309417300</v>
      </c>
      <c r="D327" s="94">
        <f t="shared" si="10"/>
        <v>-7.8094475656607432E-2</v>
      </c>
      <c r="E327" s="92">
        <f t="shared" si="11"/>
        <v>84.412238541696027</v>
      </c>
      <c r="F327" s="91"/>
      <c r="G327" s="91"/>
      <c r="H327" s="91"/>
      <c r="I327" s="91"/>
      <c r="J327" s="91"/>
      <c r="K327" s="91"/>
      <c r="L327" s="91"/>
      <c r="M327" s="91"/>
      <c r="N327" s="91"/>
      <c r="O327" s="91"/>
      <c r="P327" s="91"/>
      <c r="Q327" s="91"/>
      <c r="R327" s="91"/>
      <c r="S327" s="91"/>
      <c r="T327" s="91"/>
      <c r="U327" s="91"/>
      <c r="V327" s="91"/>
      <c r="W327" s="91"/>
      <c r="X327" s="91"/>
      <c r="Y327" s="91"/>
      <c r="Z327" s="91"/>
    </row>
    <row r="328" spans="1:26" ht="15.75" customHeight="1" x14ac:dyDescent="0.45">
      <c r="A328" s="95">
        <v>43896</v>
      </c>
      <c r="B328" s="91">
        <v>291.05355800000001</v>
      </c>
      <c r="C328" s="91">
        <v>228667200</v>
      </c>
      <c r="D328" s="94">
        <f t="shared" si="10"/>
        <v>-1.6531077565801411E-2</v>
      </c>
      <c r="E328" s="92">
        <f t="shared" si="11"/>
        <v>91.562786329778021</v>
      </c>
      <c r="F328" s="91"/>
      <c r="G328" s="91"/>
      <c r="H328" s="91"/>
      <c r="I328" s="91"/>
      <c r="J328" s="91"/>
      <c r="K328" s="91"/>
      <c r="L328" s="91"/>
      <c r="M328" s="91"/>
      <c r="N328" s="91"/>
      <c r="O328" s="91"/>
      <c r="P328" s="91"/>
      <c r="Q328" s="91"/>
      <c r="R328" s="91"/>
      <c r="S328" s="91"/>
      <c r="T328" s="91"/>
      <c r="U328" s="91"/>
      <c r="V328" s="91"/>
      <c r="W328" s="91"/>
      <c r="X328" s="91"/>
      <c r="Y328" s="91"/>
      <c r="Z328" s="91"/>
    </row>
    <row r="329" spans="1:26" ht="15.75" customHeight="1" x14ac:dyDescent="0.45">
      <c r="A329" s="95">
        <v>43895</v>
      </c>
      <c r="B329" s="91">
        <v>295.94586199999998</v>
      </c>
      <c r="C329" s="91">
        <v>186366800</v>
      </c>
      <c r="D329" s="94">
        <f t="shared" si="10"/>
        <v>-3.324164794936546E-2</v>
      </c>
      <c r="E329" s="92">
        <f t="shared" si="11"/>
        <v>93.101860405664482</v>
      </c>
      <c r="F329" s="91"/>
      <c r="G329" s="91"/>
      <c r="H329" s="91"/>
      <c r="I329" s="91"/>
      <c r="J329" s="91"/>
      <c r="K329" s="91"/>
      <c r="L329" s="91"/>
      <c r="M329" s="91"/>
      <c r="N329" s="91"/>
      <c r="O329" s="91"/>
      <c r="P329" s="91"/>
      <c r="Q329" s="91"/>
      <c r="R329" s="91"/>
      <c r="S329" s="91"/>
      <c r="T329" s="91"/>
      <c r="U329" s="91"/>
      <c r="V329" s="91"/>
      <c r="W329" s="91"/>
      <c r="X329" s="91"/>
      <c r="Y329" s="91"/>
      <c r="Z329" s="91"/>
    </row>
    <row r="330" spans="1:26" ht="15.75" customHeight="1" x14ac:dyDescent="0.45">
      <c r="A330" s="95">
        <v>43894</v>
      </c>
      <c r="B330" s="91">
        <v>306.12185699999998</v>
      </c>
      <c r="C330" s="91">
        <v>176613400</v>
      </c>
      <c r="D330" s="94">
        <f t="shared" si="10"/>
        <v>4.203295174684829E-2</v>
      </c>
      <c r="E330" s="92">
        <f t="shared" si="11"/>
        <v>96.303135326611809</v>
      </c>
      <c r="F330" s="91"/>
      <c r="G330" s="91"/>
      <c r="H330" s="91"/>
      <c r="I330" s="91"/>
      <c r="J330" s="91"/>
      <c r="K330" s="91"/>
      <c r="L330" s="91"/>
      <c r="M330" s="91"/>
      <c r="N330" s="91"/>
      <c r="O330" s="91"/>
      <c r="P330" s="91"/>
      <c r="Q330" s="91"/>
      <c r="R330" s="91"/>
      <c r="S330" s="91"/>
      <c r="T330" s="91"/>
      <c r="U330" s="91"/>
      <c r="V330" s="91"/>
      <c r="W330" s="91"/>
      <c r="X330" s="91"/>
      <c r="Y330" s="91"/>
      <c r="Z330" s="91"/>
    </row>
    <row r="331" spans="1:26" ht="15.75" customHeight="1" x14ac:dyDescent="0.45">
      <c r="A331" s="95">
        <v>43893</v>
      </c>
      <c r="B331" s="91">
        <v>293.77368200000001</v>
      </c>
      <c r="C331" s="91">
        <v>300139100</v>
      </c>
      <c r="D331" s="94">
        <f t="shared" si="10"/>
        <v>-2.8632327623564824E-2</v>
      </c>
      <c r="E331" s="92">
        <f t="shared" si="11"/>
        <v>92.418512452193269</v>
      </c>
      <c r="F331" s="91"/>
      <c r="G331" s="91"/>
      <c r="H331" s="91"/>
      <c r="I331" s="91"/>
      <c r="J331" s="91"/>
      <c r="K331" s="91"/>
      <c r="L331" s="91"/>
      <c r="M331" s="91"/>
      <c r="N331" s="91"/>
      <c r="O331" s="91"/>
      <c r="P331" s="91"/>
      <c r="Q331" s="91"/>
      <c r="R331" s="91"/>
      <c r="S331" s="91"/>
      <c r="T331" s="91"/>
      <c r="U331" s="91"/>
      <c r="V331" s="91"/>
      <c r="W331" s="91"/>
      <c r="X331" s="91"/>
      <c r="Y331" s="91"/>
      <c r="Z331" s="91"/>
    </row>
    <row r="332" spans="1:26" ht="15.75" customHeight="1" x14ac:dyDescent="0.45">
      <c r="A332" s="95">
        <v>43892</v>
      </c>
      <c r="B332" s="91">
        <v>302.433044</v>
      </c>
      <c r="C332" s="91">
        <v>238703600</v>
      </c>
      <c r="D332" s="94">
        <f t="shared" si="10"/>
        <v>4.3306455086260964E-2</v>
      </c>
      <c r="E332" s="92">
        <f t="shared" si="11"/>
        <v>95.142668507891443</v>
      </c>
      <c r="F332" s="91"/>
      <c r="G332" s="91"/>
      <c r="H332" s="91"/>
      <c r="I332" s="91"/>
      <c r="J332" s="91"/>
      <c r="K332" s="91"/>
      <c r="L332" s="91"/>
      <c r="M332" s="91"/>
      <c r="N332" s="91"/>
      <c r="O332" s="91"/>
      <c r="P332" s="91"/>
      <c r="Q332" s="91"/>
      <c r="R332" s="91"/>
      <c r="S332" s="91"/>
      <c r="T332" s="91"/>
      <c r="U332" s="91"/>
      <c r="V332" s="91"/>
      <c r="W332" s="91"/>
      <c r="X332" s="91"/>
      <c r="Y332" s="91"/>
      <c r="Z332" s="91"/>
    </row>
    <row r="333" spans="1:26" ht="15.75" customHeight="1" x14ac:dyDescent="0.45">
      <c r="A333" s="95">
        <v>43889</v>
      </c>
      <c r="B333" s="91">
        <v>289.87939499999999</v>
      </c>
      <c r="C333" s="91">
        <v>384975800</v>
      </c>
      <c r="D333" s="94">
        <f t="shared" si="10"/>
        <v>-4.2016607970906117E-3</v>
      </c>
      <c r="E333" s="92">
        <f t="shared" si="11"/>
        <v>91.193405393073135</v>
      </c>
      <c r="F333" s="91"/>
      <c r="G333" s="91"/>
      <c r="H333" s="91"/>
      <c r="I333" s="91"/>
      <c r="J333" s="91"/>
      <c r="K333" s="91"/>
      <c r="L333" s="91"/>
      <c r="M333" s="91"/>
      <c r="N333" s="91"/>
      <c r="O333" s="91"/>
      <c r="P333" s="91"/>
      <c r="Q333" s="91"/>
      <c r="R333" s="91"/>
      <c r="S333" s="91"/>
      <c r="T333" s="91"/>
      <c r="U333" s="91"/>
      <c r="V333" s="91"/>
      <c r="W333" s="91"/>
      <c r="X333" s="91"/>
      <c r="Y333" s="91"/>
      <c r="Z333" s="91"/>
    </row>
    <row r="334" spans="1:26" ht="15.75" customHeight="1" x14ac:dyDescent="0.45">
      <c r="A334" s="95">
        <v>43888</v>
      </c>
      <c r="B334" s="91">
        <v>291.102509</v>
      </c>
      <c r="C334" s="91">
        <v>284353500</v>
      </c>
      <c r="D334" s="94">
        <f t="shared" si="10"/>
        <v>-4.4911697072985368E-2</v>
      </c>
      <c r="E334" s="92">
        <f t="shared" si="11"/>
        <v>91.57818586649708</v>
      </c>
      <c r="F334" s="91"/>
      <c r="G334" s="91"/>
      <c r="H334" s="91"/>
      <c r="I334" s="91"/>
      <c r="J334" s="91"/>
      <c r="K334" s="91"/>
      <c r="L334" s="91"/>
      <c r="M334" s="91"/>
      <c r="N334" s="91"/>
      <c r="O334" s="91"/>
      <c r="P334" s="91"/>
      <c r="Q334" s="91"/>
      <c r="R334" s="91"/>
      <c r="S334" s="91"/>
      <c r="T334" s="91"/>
      <c r="U334" s="91"/>
      <c r="V334" s="91"/>
      <c r="W334" s="91"/>
      <c r="X334" s="91"/>
      <c r="Y334" s="91"/>
      <c r="Z334" s="91"/>
    </row>
    <row r="335" spans="1:26" ht="15.75" customHeight="1" x14ac:dyDescent="0.45">
      <c r="A335" s="95">
        <v>43887</v>
      </c>
      <c r="B335" s="91">
        <v>304.79119900000001</v>
      </c>
      <c r="C335" s="91">
        <v>194773800</v>
      </c>
      <c r="D335" s="94">
        <f t="shared" si="10"/>
        <v>-3.6780737031598676E-3</v>
      </c>
      <c r="E335" s="92">
        <f t="shared" si="11"/>
        <v>95.884522494770039</v>
      </c>
      <c r="F335" s="91"/>
      <c r="G335" s="91"/>
      <c r="H335" s="91"/>
      <c r="I335" s="91"/>
      <c r="J335" s="91"/>
      <c r="K335" s="91"/>
      <c r="L335" s="91"/>
      <c r="M335" s="91"/>
      <c r="N335" s="91"/>
      <c r="O335" s="91"/>
      <c r="P335" s="91"/>
      <c r="Q335" s="91"/>
      <c r="R335" s="91"/>
      <c r="S335" s="91"/>
      <c r="T335" s="91"/>
      <c r="U335" s="91"/>
      <c r="V335" s="91"/>
      <c r="W335" s="91"/>
      <c r="X335" s="91"/>
      <c r="Y335" s="91"/>
      <c r="Z335" s="91"/>
    </row>
    <row r="336" spans="1:26" ht="15.75" customHeight="1" x14ac:dyDescent="0.45">
      <c r="A336" s="95">
        <v>43886</v>
      </c>
      <c r="B336" s="91">
        <v>305.916382</v>
      </c>
      <c r="C336" s="91">
        <v>218913200</v>
      </c>
      <c r="D336" s="94">
        <f t="shared" si="10"/>
        <v>-3.030215140022241E-2</v>
      </c>
      <c r="E336" s="92">
        <f t="shared" si="11"/>
        <v>96.238494771621234</v>
      </c>
      <c r="F336" s="91"/>
      <c r="G336" s="91"/>
      <c r="H336" s="91"/>
      <c r="I336" s="91"/>
      <c r="J336" s="91"/>
      <c r="K336" s="91"/>
      <c r="L336" s="91"/>
      <c r="M336" s="91"/>
      <c r="N336" s="91"/>
      <c r="O336" s="91"/>
      <c r="P336" s="91"/>
      <c r="Q336" s="91"/>
      <c r="R336" s="91"/>
      <c r="S336" s="91"/>
      <c r="T336" s="91"/>
      <c r="U336" s="91"/>
      <c r="V336" s="91"/>
      <c r="W336" s="91"/>
      <c r="X336" s="91"/>
      <c r="Y336" s="91"/>
      <c r="Z336" s="91"/>
    </row>
    <row r="337" spans="1:26" ht="15.75" customHeight="1" x14ac:dyDescent="0.45">
      <c r="A337" s="95">
        <v>43885</v>
      </c>
      <c r="B337" s="91">
        <v>315.47598299999999</v>
      </c>
      <c r="C337" s="91">
        <v>161088400</v>
      </c>
      <c r="D337" s="94">
        <f t="shared" si="10"/>
        <v>-3.316552334561873E-2</v>
      </c>
      <c r="E337" s="92">
        <f t="shared" si="11"/>
        <v>99.245857779913095</v>
      </c>
      <c r="F337" s="91"/>
      <c r="G337" s="91"/>
      <c r="H337" s="91"/>
      <c r="I337" s="91"/>
      <c r="J337" s="91"/>
      <c r="K337" s="91"/>
      <c r="L337" s="91"/>
      <c r="M337" s="91"/>
      <c r="N337" s="91"/>
      <c r="O337" s="91"/>
      <c r="P337" s="91"/>
      <c r="Q337" s="91"/>
      <c r="R337" s="91"/>
      <c r="S337" s="91"/>
      <c r="T337" s="91"/>
      <c r="U337" s="91"/>
      <c r="V337" s="91"/>
      <c r="W337" s="91"/>
      <c r="X337" s="91"/>
      <c r="Y337" s="91"/>
      <c r="Z337" s="91"/>
    </row>
    <row r="338" spans="1:26" ht="15.75" customHeight="1" x14ac:dyDescent="0.45">
      <c r="A338" s="95">
        <v>43882</v>
      </c>
      <c r="B338" s="91">
        <v>326.297821</v>
      </c>
      <c r="C338" s="91">
        <v>113788200</v>
      </c>
      <c r="D338" s="94">
        <f t="shared" si="10"/>
        <v>-1.0298256634651559E-2</v>
      </c>
      <c r="E338" s="92">
        <f t="shared" si="11"/>
        <v>102.65030899947</v>
      </c>
      <c r="F338" s="91"/>
      <c r="G338" s="91"/>
      <c r="H338" s="91"/>
      <c r="I338" s="91"/>
      <c r="J338" s="91"/>
      <c r="K338" s="91"/>
      <c r="L338" s="91"/>
      <c r="M338" s="91"/>
      <c r="N338" s="91"/>
      <c r="O338" s="91"/>
      <c r="P338" s="91"/>
      <c r="Q338" s="91"/>
      <c r="R338" s="91"/>
      <c r="S338" s="91"/>
      <c r="T338" s="91"/>
      <c r="U338" s="91"/>
      <c r="V338" s="91"/>
      <c r="W338" s="91"/>
      <c r="X338" s="91"/>
      <c r="Y338" s="91"/>
      <c r="Z338" s="91"/>
    </row>
    <row r="339" spans="1:26" ht="15.75" customHeight="1" x14ac:dyDescent="0.45">
      <c r="A339" s="95">
        <v>43881</v>
      </c>
      <c r="B339" s="91">
        <v>329.693085</v>
      </c>
      <c r="C339" s="91">
        <v>74163400</v>
      </c>
      <c r="D339" s="94">
        <f t="shared" si="10"/>
        <v>-4.1080573576919299E-3</v>
      </c>
      <c r="E339" s="92">
        <f t="shared" si="11"/>
        <v>103.71842798863963</v>
      </c>
      <c r="F339" s="91"/>
      <c r="G339" s="91"/>
      <c r="H339" s="91"/>
      <c r="I339" s="91"/>
      <c r="J339" s="91"/>
      <c r="K339" s="91"/>
      <c r="L339" s="91"/>
      <c r="M339" s="91"/>
      <c r="N339" s="91"/>
      <c r="O339" s="91"/>
      <c r="P339" s="91"/>
      <c r="Q339" s="91"/>
      <c r="R339" s="91"/>
      <c r="S339" s="91"/>
      <c r="T339" s="91"/>
      <c r="U339" s="91"/>
      <c r="V339" s="91"/>
      <c r="W339" s="91"/>
      <c r="X339" s="91"/>
      <c r="Y339" s="91"/>
      <c r="Z339" s="91"/>
    </row>
    <row r="340" spans="1:26" ht="15.75" customHeight="1" x14ac:dyDescent="0.45">
      <c r="A340" s="95">
        <v>43880</v>
      </c>
      <c r="B340" s="91">
        <v>331.05306999999999</v>
      </c>
      <c r="C340" s="91">
        <v>48814700</v>
      </c>
      <c r="D340" s="94">
        <f t="shared" si="10"/>
        <v>4.7811630443075348E-3</v>
      </c>
      <c r="E340" s="92">
        <f t="shared" si="11"/>
        <v>104.14626682635178</v>
      </c>
      <c r="F340" s="91"/>
      <c r="G340" s="91"/>
      <c r="H340" s="91"/>
      <c r="I340" s="91"/>
      <c r="J340" s="91"/>
      <c r="K340" s="91"/>
      <c r="L340" s="91"/>
      <c r="M340" s="91"/>
      <c r="N340" s="91"/>
      <c r="O340" s="91"/>
      <c r="P340" s="91"/>
      <c r="Q340" s="91"/>
      <c r="R340" s="91"/>
      <c r="S340" s="91"/>
      <c r="T340" s="91"/>
      <c r="U340" s="91"/>
      <c r="V340" s="91"/>
      <c r="W340" s="91"/>
      <c r="X340" s="91"/>
      <c r="Y340" s="91"/>
      <c r="Z340" s="91"/>
    </row>
    <row r="341" spans="1:26" ht="15.75" customHeight="1" x14ac:dyDescent="0.45">
      <c r="A341" s="95">
        <v>43879</v>
      </c>
      <c r="B341" s="91">
        <v>329.47778299999999</v>
      </c>
      <c r="C341" s="91">
        <v>57226200</v>
      </c>
      <c r="D341" s="94">
        <f t="shared" si="10"/>
        <v>-2.5770907701914147E-3</v>
      </c>
      <c r="E341" s="92">
        <f t="shared" si="11"/>
        <v>103.65069594936193</v>
      </c>
      <c r="F341" s="91"/>
      <c r="G341" s="91"/>
      <c r="H341" s="91"/>
      <c r="I341" s="91"/>
      <c r="J341" s="91"/>
      <c r="K341" s="91"/>
      <c r="L341" s="91"/>
      <c r="M341" s="91"/>
      <c r="N341" s="91"/>
      <c r="O341" s="91"/>
      <c r="P341" s="91"/>
      <c r="Q341" s="91"/>
      <c r="R341" s="91"/>
      <c r="S341" s="91"/>
      <c r="T341" s="91"/>
      <c r="U341" s="91"/>
      <c r="V341" s="91"/>
      <c r="W341" s="91"/>
      <c r="X341" s="91"/>
      <c r="Y341" s="91"/>
      <c r="Z341" s="91"/>
    </row>
    <row r="342" spans="1:26" ht="15.75" customHeight="1" x14ac:dyDescent="0.45">
      <c r="A342" s="95">
        <v>43875</v>
      </c>
      <c r="B342" s="91">
        <v>330.329071</v>
      </c>
      <c r="C342" s="91">
        <v>64582200</v>
      </c>
      <c r="D342" s="94">
        <f t="shared" si="10"/>
        <v>1.6021221787014817E-3</v>
      </c>
      <c r="E342" s="92">
        <f t="shared" si="11"/>
        <v>103.91850336523659</v>
      </c>
      <c r="F342" s="91"/>
      <c r="G342" s="91"/>
      <c r="H342" s="91"/>
      <c r="I342" s="91"/>
      <c r="J342" s="91"/>
      <c r="K342" s="91"/>
      <c r="L342" s="91"/>
      <c r="M342" s="91"/>
      <c r="N342" s="91"/>
      <c r="O342" s="91"/>
      <c r="P342" s="91"/>
      <c r="Q342" s="91"/>
      <c r="R342" s="91"/>
      <c r="S342" s="91"/>
      <c r="T342" s="91"/>
      <c r="U342" s="91"/>
      <c r="V342" s="91"/>
      <c r="W342" s="91"/>
      <c r="X342" s="91"/>
      <c r="Y342" s="91"/>
      <c r="Z342" s="91"/>
    </row>
    <row r="343" spans="1:26" ht="15.75" customHeight="1" x14ac:dyDescent="0.45">
      <c r="A343" s="95">
        <v>43874</v>
      </c>
      <c r="B343" s="91">
        <v>329.80068999999997</v>
      </c>
      <c r="C343" s="91">
        <v>54501900</v>
      </c>
      <c r="D343" s="94">
        <f t="shared" si="10"/>
        <v>-1.0669721283186329E-3</v>
      </c>
      <c r="E343" s="92">
        <f t="shared" si="11"/>
        <v>103.75227953709937</v>
      </c>
      <c r="F343" s="91"/>
      <c r="G343" s="91"/>
      <c r="H343" s="91"/>
      <c r="I343" s="91"/>
      <c r="J343" s="91"/>
      <c r="K343" s="91"/>
      <c r="L343" s="91"/>
      <c r="M343" s="91"/>
      <c r="N343" s="91"/>
      <c r="O343" s="91"/>
      <c r="P343" s="91"/>
      <c r="Q343" s="91"/>
      <c r="R343" s="91"/>
      <c r="S343" s="91"/>
      <c r="T343" s="91"/>
      <c r="U343" s="91"/>
      <c r="V343" s="91"/>
      <c r="W343" s="91"/>
      <c r="X343" s="91"/>
      <c r="Y343" s="91"/>
      <c r="Z343" s="91"/>
    </row>
    <row r="344" spans="1:26" ht="15.75" customHeight="1" x14ac:dyDescent="0.45">
      <c r="A344" s="95">
        <v>43873</v>
      </c>
      <c r="B344" s="91">
        <v>330.15295400000002</v>
      </c>
      <c r="C344" s="91">
        <v>43992700</v>
      </c>
      <c r="D344" s="94">
        <f t="shared" si="10"/>
        <v>6.4428072355771082E-3</v>
      </c>
      <c r="E344" s="92">
        <f t="shared" si="11"/>
        <v>103.8630985684327</v>
      </c>
      <c r="F344" s="91"/>
      <c r="G344" s="91"/>
      <c r="H344" s="91"/>
      <c r="I344" s="91"/>
      <c r="J344" s="91"/>
      <c r="K344" s="91"/>
      <c r="L344" s="91"/>
      <c r="M344" s="91"/>
      <c r="N344" s="91"/>
      <c r="O344" s="91"/>
      <c r="P344" s="91"/>
      <c r="Q344" s="91"/>
      <c r="R344" s="91"/>
      <c r="S344" s="91"/>
      <c r="T344" s="91"/>
      <c r="U344" s="91"/>
      <c r="V344" s="91"/>
      <c r="W344" s="91"/>
      <c r="X344" s="91"/>
      <c r="Y344" s="91"/>
      <c r="Z344" s="91"/>
    </row>
    <row r="345" spans="1:26" ht="15.75" customHeight="1" x14ac:dyDescent="0.45">
      <c r="A345" s="95">
        <v>43872</v>
      </c>
      <c r="B345" s="91">
        <v>328.03945900000002</v>
      </c>
      <c r="C345" s="91">
        <v>54864500</v>
      </c>
      <c r="D345" s="94">
        <f t="shared" si="10"/>
        <v>1.7329881019370053E-3</v>
      </c>
      <c r="E345" s="92">
        <f t="shared" si="11"/>
        <v>103.19821237901854</v>
      </c>
      <c r="F345" s="91"/>
      <c r="G345" s="91"/>
      <c r="H345" s="91"/>
      <c r="I345" s="91"/>
      <c r="J345" s="91"/>
      <c r="K345" s="91"/>
      <c r="L345" s="91"/>
      <c r="M345" s="91"/>
      <c r="N345" s="91"/>
      <c r="O345" s="91"/>
      <c r="P345" s="91"/>
      <c r="Q345" s="91"/>
      <c r="R345" s="91"/>
      <c r="S345" s="91"/>
      <c r="T345" s="91"/>
      <c r="U345" s="91"/>
      <c r="V345" s="91"/>
      <c r="W345" s="91"/>
      <c r="X345" s="91"/>
      <c r="Y345" s="91"/>
      <c r="Z345" s="91"/>
    </row>
    <row r="346" spans="1:26" ht="15.75" customHeight="1" x14ac:dyDescent="0.45">
      <c r="A346" s="95">
        <v>43871</v>
      </c>
      <c r="B346" s="91">
        <v>327.47195399999998</v>
      </c>
      <c r="C346" s="91">
        <v>42070000</v>
      </c>
      <c r="D346" s="94">
        <f t="shared" si="10"/>
        <v>7.4654352307006455E-3</v>
      </c>
      <c r="E346" s="92">
        <f t="shared" si="11"/>
        <v>103.01968049844938</v>
      </c>
      <c r="F346" s="91"/>
      <c r="G346" s="91"/>
      <c r="H346" s="91"/>
      <c r="I346" s="91"/>
      <c r="J346" s="91"/>
      <c r="K346" s="91"/>
      <c r="L346" s="91"/>
      <c r="M346" s="91"/>
      <c r="N346" s="91"/>
      <c r="O346" s="91"/>
      <c r="P346" s="91"/>
      <c r="Q346" s="91"/>
      <c r="R346" s="91"/>
      <c r="S346" s="91"/>
      <c r="T346" s="91"/>
      <c r="U346" s="91"/>
      <c r="V346" s="91"/>
      <c r="W346" s="91"/>
      <c r="X346" s="91"/>
      <c r="Y346" s="91"/>
      <c r="Z346" s="91"/>
    </row>
    <row r="347" spans="1:26" ht="15.75" customHeight="1" x14ac:dyDescent="0.45">
      <c r="A347" s="95">
        <v>43868</v>
      </c>
      <c r="B347" s="91">
        <v>325.04534899999999</v>
      </c>
      <c r="C347" s="91">
        <v>64139400</v>
      </c>
      <c r="D347" s="94">
        <f t="shared" si="10"/>
        <v>-5.3296762235518491E-3</v>
      </c>
      <c r="E347" s="92">
        <f t="shared" si="11"/>
        <v>102.25629276785936</v>
      </c>
      <c r="F347" s="91"/>
      <c r="G347" s="91"/>
      <c r="H347" s="91"/>
      <c r="I347" s="91"/>
      <c r="J347" s="91"/>
      <c r="K347" s="91"/>
      <c r="L347" s="91"/>
      <c r="M347" s="91"/>
      <c r="N347" s="91"/>
      <c r="O347" s="91"/>
      <c r="P347" s="91"/>
      <c r="Q347" s="91"/>
      <c r="R347" s="91"/>
      <c r="S347" s="91"/>
      <c r="T347" s="91"/>
      <c r="U347" s="91"/>
      <c r="V347" s="91"/>
      <c r="W347" s="91"/>
      <c r="X347" s="91"/>
      <c r="Y347" s="91"/>
      <c r="Z347" s="91"/>
    </row>
    <row r="348" spans="1:26" ht="15.75" customHeight="1" x14ac:dyDescent="0.45">
      <c r="A348" s="95">
        <v>43867</v>
      </c>
      <c r="B348" s="91">
        <v>326.78701799999999</v>
      </c>
      <c r="C348" s="91">
        <v>50359700</v>
      </c>
      <c r="D348" s="94">
        <f t="shared" si="10"/>
        <v>3.3648014708611562E-3</v>
      </c>
      <c r="E348" s="92">
        <f t="shared" si="11"/>
        <v>102.80420589972425</v>
      </c>
      <c r="F348" s="91"/>
      <c r="G348" s="91"/>
      <c r="H348" s="91"/>
      <c r="I348" s="91"/>
      <c r="J348" s="91"/>
      <c r="K348" s="91"/>
      <c r="L348" s="91"/>
      <c r="M348" s="91"/>
      <c r="N348" s="91"/>
      <c r="O348" s="91"/>
      <c r="P348" s="91"/>
      <c r="Q348" s="91"/>
      <c r="R348" s="91"/>
      <c r="S348" s="91"/>
      <c r="T348" s="91"/>
      <c r="U348" s="91"/>
      <c r="V348" s="91"/>
      <c r="W348" s="91"/>
      <c r="X348" s="91"/>
      <c r="Y348" s="91"/>
      <c r="Z348" s="91"/>
    </row>
    <row r="349" spans="1:26" ht="15.75" customHeight="1" x14ac:dyDescent="0.45">
      <c r="A349" s="95">
        <v>43866</v>
      </c>
      <c r="B349" s="91">
        <v>325.69113199999998</v>
      </c>
      <c r="C349" s="91">
        <v>65951100</v>
      </c>
      <c r="D349" s="94">
        <f t="shared" si="10"/>
        <v>1.1548084623168142E-2</v>
      </c>
      <c r="E349" s="92">
        <f t="shared" si="11"/>
        <v>102.45945019101789</v>
      </c>
      <c r="F349" s="91"/>
      <c r="G349" s="91"/>
      <c r="H349" s="91"/>
      <c r="I349" s="91"/>
      <c r="J349" s="91"/>
      <c r="K349" s="91"/>
      <c r="L349" s="91"/>
      <c r="M349" s="91"/>
      <c r="N349" s="91"/>
      <c r="O349" s="91"/>
      <c r="P349" s="91"/>
      <c r="Q349" s="91"/>
      <c r="R349" s="91"/>
      <c r="S349" s="91"/>
      <c r="T349" s="91"/>
      <c r="U349" s="91"/>
      <c r="V349" s="91"/>
      <c r="W349" s="91"/>
      <c r="X349" s="91"/>
      <c r="Y349" s="91"/>
      <c r="Z349" s="91"/>
    </row>
    <row r="350" spans="1:26" ht="15.75" customHeight="1" x14ac:dyDescent="0.45">
      <c r="A350" s="95">
        <v>43865</v>
      </c>
      <c r="B350" s="91">
        <v>321.972961</v>
      </c>
      <c r="C350" s="91">
        <v>62573200</v>
      </c>
      <c r="D350" s="94">
        <f t="shared" si="10"/>
        <v>1.5241111445110755E-2</v>
      </c>
      <c r="E350" s="92">
        <f t="shared" si="11"/>
        <v>101.28974761411079</v>
      </c>
      <c r="F350" s="91"/>
      <c r="G350" s="91"/>
      <c r="H350" s="91"/>
      <c r="I350" s="91"/>
      <c r="J350" s="91"/>
      <c r="K350" s="91"/>
      <c r="L350" s="91"/>
      <c r="M350" s="91"/>
      <c r="N350" s="91"/>
      <c r="O350" s="91"/>
      <c r="P350" s="91"/>
      <c r="Q350" s="91"/>
      <c r="R350" s="91"/>
      <c r="S350" s="91"/>
      <c r="T350" s="91"/>
      <c r="U350" s="91"/>
      <c r="V350" s="91"/>
      <c r="W350" s="91"/>
      <c r="X350" s="91"/>
      <c r="Y350" s="91"/>
      <c r="Z350" s="91"/>
    </row>
    <row r="351" spans="1:26" ht="15.75" customHeight="1" x14ac:dyDescent="0.45">
      <c r="A351" s="95">
        <v>43864</v>
      </c>
      <c r="B351" s="91">
        <v>317.13940400000001</v>
      </c>
      <c r="C351" s="91">
        <v>69083000</v>
      </c>
      <c r="D351" s="94">
        <f t="shared" si="10"/>
        <v>7.4286039225819334E-3</v>
      </c>
      <c r="E351" s="92">
        <f t="shared" si="11"/>
        <v>99.769154806914102</v>
      </c>
      <c r="F351" s="91"/>
      <c r="G351" s="91"/>
      <c r="H351" s="91"/>
      <c r="I351" s="91"/>
      <c r="J351" s="91"/>
      <c r="K351" s="91"/>
      <c r="L351" s="91"/>
      <c r="M351" s="91"/>
      <c r="N351" s="91"/>
      <c r="O351" s="91"/>
      <c r="P351" s="91"/>
      <c r="Q351" s="91"/>
      <c r="R351" s="91"/>
      <c r="S351" s="91"/>
      <c r="T351" s="91"/>
      <c r="U351" s="91"/>
      <c r="V351" s="91"/>
      <c r="W351" s="91"/>
      <c r="X351" s="91"/>
      <c r="Y351" s="91"/>
      <c r="Z351" s="91"/>
    </row>
    <row r="352" spans="1:26" ht="15.75" customHeight="1" x14ac:dyDescent="0.45">
      <c r="A352" s="95">
        <v>43861</v>
      </c>
      <c r="B352" s="91">
        <v>314.80087300000002</v>
      </c>
      <c r="C352" s="91">
        <v>113845600</v>
      </c>
      <c r="D352" s="94">
        <f t="shared" si="10"/>
        <v>-1.8157908969835712E-2</v>
      </c>
      <c r="E352" s="92">
        <f t="shared" si="11"/>
        <v>99.033474350884205</v>
      </c>
      <c r="F352" s="91"/>
      <c r="G352" s="91"/>
      <c r="H352" s="91"/>
      <c r="I352" s="91"/>
      <c r="J352" s="91"/>
      <c r="K352" s="91"/>
      <c r="L352" s="91"/>
      <c r="M352" s="91"/>
      <c r="N352" s="91"/>
      <c r="O352" s="91"/>
      <c r="P352" s="91"/>
      <c r="Q352" s="91"/>
      <c r="R352" s="91"/>
      <c r="S352" s="91"/>
      <c r="T352" s="91"/>
      <c r="U352" s="91"/>
      <c r="V352" s="91"/>
      <c r="W352" s="91"/>
      <c r="X352" s="91"/>
      <c r="Y352" s="91"/>
      <c r="Z352" s="91"/>
    </row>
    <row r="353" spans="1:26" ht="15.75" customHeight="1" x14ac:dyDescent="0.45">
      <c r="A353" s="95">
        <v>43860</v>
      </c>
      <c r="B353" s="91">
        <v>320.62271099999998</v>
      </c>
      <c r="C353" s="91">
        <v>75491800</v>
      </c>
      <c r="D353" s="94">
        <f t="shared" si="10"/>
        <v>3.245456904475974E-3</v>
      </c>
      <c r="E353" s="92">
        <f t="shared" si="11"/>
        <v>100.86497131832749</v>
      </c>
      <c r="F353" s="91"/>
      <c r="G353" s="91"/>
      <c r="H353" s="91"/>
      <c r="I353" s="91"/>
      <c r="J353" s="91"/>
      <c r="K353" s="91"/>
      <c r="L353" s="91"/>
      <c r="M353" s="91"/>
      <c r="N353" s="91"/>
      <c r="O353" s="91"/>
      <c r="P353" s="91"/>
      <c r="Q353" s="91"/>
      <c r="R353" s="91"/>
      <c r="S353" s="91"/>
      <c r="T353" s="91"/>
      <c r="U353" s="91"/>
      <c r="V353" s="91"/>
      <c r="W353" s="91"/>
      <c r="X353" s="91"/>
      <c r="Y353" s="91"/>
      <c r="Z353" s="91"/>
    </row>
    <row r="354" spans="1:26" ht="15.75" customHeight="1" x14ac:dyDescent="0.45">
      <c r="A354" s="95">
        <v>43859</v>
      </c>
      <c r="B354" s="91">
        <v>319.58551</v>
      </c>
      <c r="C354" s="91">
        <v>53888900</v>
      </c>
      <c r="D354" s="94">
        <f t="shared" si="10"/>
        <v>-8.2607854373972778E-4</v>
      </c>
      <c r="E354" s="92">
        <f t="shared" si="11"/>
        <v>100.53867737367821</v>
      </c>
      <c r="F354" s="91"/>
      <c r="G354" s="91"/>
      <c r="H354" s="91"/>
      <c r="I354" s="91"/>
      <c r="J354" s="91"/>
      <c r="K354" s="91"/>
      <c r="L354" s="91"/>
      <c r="M354" s="91"/>
      <c r="N354" s="91"/>
      <c r="O354" s="91"/>
      <c r="P354" s="91"/>
      <c r="Q354" s="91"/>
      <c r="R354" s="91"/>
      <c r="S354" s="91"/>
      <c r="T354" s="91"/>
      <c r="U354" s="91"/>
      <c r="V354" s="91"/>
      <c r="W354" s="91"/>
      <c r="X354" s="91"/>
      <c r="Y354" s="91"/>
      <c r="Z354" s="91"/>
    </row>
    <row r="355" spans="1:26" ht="15.75" customHeight="1" x14ac:dyDescent="0.45">
      <c r="A355" s="95">
        <v>43858</v>
      </c>
      <c r="B355" s="91">
        <v>319.84973100000002</v>
      </c>
      <c r="C355" s="91">
        <v>63834000</v>
      </c>
      <c r="D355" s="94">
        <f t="shared" si="10"/>
        <v>1.0479124363579118E-2</v>
      </c>
      <c r="E355" s="92">
        <f t="shared" si="11"/>
        <v>100.62179888276776</v>
      </c>
      <c r="F355" s="91"/>
      <c r="G355" s="91"/>
      <c r="H355" s="91"/>
      <c r="I355" s="91"/>
      <c r="J355" s="91"/>
      <c r="K355" s="91"/>
      <c r="L355" s="91"/>
      <c r="M355" s="91"/>
      <c r="N355" s="91"/>
      <c r="O355" s="91"/>
      <c r="P355" s="91"/>
      <c r="Q355" s="91"/>
      <c r="R355" s="91"/>
      <c r="S355" s="91"/>
      <c r="T355" s="91"/>
      <c r="U355" s="91"/>
      <c r="V355" s="91"/>
      <c r="W355" s="91"/>
      <c r="X355" s="91"/>
      <c r="Y355" s="91"/>
      <c r="Z355" s="91"/>
    </row>
    <row r="356" spans="1:26" ht="15.75" customHeight="1" x14ac:dyDescent="0.45">
      <c r="A356" s="95">
        <v>43857</v>
      </c>
      <c r="B356" s="91">
        <v>316.53274499999998</v>
      </c>
      <c r="C356" s="91">
        <v>84062500</v>
      </c>
      <c r="D356" s="94">
        <f t="shared" si="10"/>
        <v>-1.6029334698634656E-2</v>
      </c>
      <c r="E356" s="92">
        <f t="shared" si="11"/>
        <v>99.578305436187492</v>
      </c>
      <c r="F356" s="91"/>
      <c r="G356" s="91"/>
      <c r="H356" s="91"/>
      <c r="I356" s="91"/>
      <c r="J356" s="91"/>
      <c r="K356" s="91"/>
      <c r="L356" s="91"/>
      <c r="M356" s="91"/>
      <c r="N356" s="91"/>
      <c r="O356" s="91"/>
      <c r="P356" s="91"/>
      <c r="Q356" s="91"/>
      <c r="R356" s="91"/>
      <c r="S356" s="91"/>
      <c r="T356" s="91"/>
      <c r="U356" s="91"/>
      <c r="V356" s="91"/>
      <c r="W356" s="91"/>
      <c r="X356" s="91"/>
      <c r="Y356" s="91"/>
      <c r="Z356" s="91"/>
    </row>
    <row r="357" spans="1:26" ht="15.75" customHeight="1" x14ac:dyDescent="0.45">
      <c r="A357" s="95">
        <v>43854</v>
      </c>
      <c r="B357" s="91">
        <v>321.68920900000001</v>
      </c>
      <c r="C357" s="91">
        <v>87578400</v>
      </c>
      <c r="D357" s="94">
        <f t="shared" si="10"/>
        <v>-8.8931638304892147E-3</v>
      </c>
      <c r="E357" s="92">
        <f t="shared" si="11"/>
        <v>101.20048183112164</v>
      </c>
      <c r="F357" s="91"/>
      <c r="G357" s="91"/>
      <c r="H357" s="91"/>
      <c r="I357" s="91"/>
      <c r="J357" s="91"/>
      <c r="K357" s="91"/>
      <c r="L357" s="91"/>
      <c r="M357" s="91"/>
      <c r="N357" s="91"/>
      <c r="O357" s="91"/>
      <c r="P357" s="91"/>
      <c r="Q357" s="91"/>
      <c r="R357" s="91"/>
      <c r="S357" s="91"/>
      <c r="T357" s="91"/>
      <c r="U357" s="91"/>
      <c r="V357" s="91"/>
      <c r="W357" s="91"/>
      <c r="X357" s="91"/>
      <c r="Y357" s="91"/>
      <c r="Z357" s="91"/>
    </row>
    <row r="358" spans="1:26" ht="15.75" customHeight="1" x14ac:dyDescent="0.45">
      <c r="A358" s="95">
        <v>43853</v>
      </c>
      <c r="B358" s="91">
        <v>324.575714</v>
      </c>
      <c r="C358" s="91">
        <v>51963000</v>
      </c>
      <c r="D358" s="94">
        <f t="shared" si="10"/>
        <v>1.1469851205379022E-3</v>
      </c>
      <c r="E358" s="92">
        <f t="shared" si="11"/>
        <v>102.10854989382106</v>
      </c>
      <c r="F358" s="91"/>
      <c r="G358" s="91"/>
      <c r="H358" s="91"/>
      <c r="I358" s="91"/>
      <c r="J358" s="91"/>
      <c r="K358" s="91"/>
      <c r="L358" s="91"/>
      <c r="M358" s="91"/>
      <c r="N358" s="91"/>
      <c r="O358" s="91"/>
      <c r="P358" s="91"/>
      <c r="Q358" s="91"/>
      <c r="R358" s="91"/>
      <c r="S358" s="91"/>
      <c r="T358" s="91"/>
      <c r="U358" s="91"/>
      <c r="V358" s="91"/>
      <c r="W358" s="91"/>
      <c r="X358" s="91"/>
      <c r="Y358" s="91"/>
      <c r="Z358" s="91"/>
    </row>
    <row r="359" spans="1:26" ht="15.75" customHeight="1" x14ac:dyDescent="0.45">
      <c r="A359" s="95">
        <v>43852</v>
      </c>
      <c r="B359" s="91">
        <v>324.20385700000003</v>
      </c>
      <c r="C359" s="91">
        <v>48914900</v>
      </c>
      <c r="D359" s="94">
        <f t="shared" si="10"/>
        <v>1.2059608057835014E-4</v>
      </c>
      <c r="E359" s="92">
        <f t="shared" si="11"/>
        <v>101.99156708395542</v>
      </c>
      <c r="F359" s="91"/>
      <c r="G359" s="91"/>
      <c r="H359" s="91"/>
      <c r="I359" s="91"/>
      <c r="J359" s="91"/>
      <c r="K359" s="91"/>
      <c r="L359" s="91"/>
      <c r="M359" s="91"/>
      <c r="N359" s="91"/>
      <c r="O359" s="91"/>
      <c r="P359" s="91"/>
      <c r="Q359" s="91"/>
      <c r="R359" s="91"/>
      <c r="S359" s="91"/>
      <c r="T359" s="91"/>
      <c r="U359" s="91"/>
      <c r="V359" s="91"/>
      <c r="W359" s="91"/>
      <c r="X359" s="91"/>
      <c r="Y359" s="91"/>
      <c r="Z359" s="91"/>
    </row>
    <row r="360" spans="1:26" ht="15.75" customHeight="1" x14ac:dyDescent="0.45">
      <c r="A360" s="95">
        <v>43851</v>
      </c>
      <c r="B360" s="91">
        <v>324.16476399999999</v>
      </c>
      <c r="C360" s="91">
        <v>77742400</v>
      </c>
      <c r="D360" s="94">
        <f t="shared" si="10"/>
        <v>-1.9581757101747588E-3</v>
      </c>
      <c r="E360" s="92">
        <f t="shared" si="11"/>
        <v>101.97926878383984</v>
      </c>
      <c r="F360" s="91"/>
      <c r="G360" s="91"/>
      <c r="H360" s="91"/>
      <c r="I360" s="91"/>
      <c r="J360" s="91"/>
      <c r="K360" s="91"/>
      <c r="L360" s="91"/>
      <c r="M360" s="91"/>
      <c r="N360" s="91"/>
      <c r="O360" s="91"/>
      <c r="P360" s="91"/>
      <c r="Q360" s="91"/>
      <c r="R360" s="91"/>
      <c r="S360" s="91"/>
      <c r="T360" s="91"/>
      <c r="U360" s="91"/>
      <c r="V360" s="91"/>
      <c r="W360" s="91"/>
      <c r="X360" s="91"/>
      <c r="Y360" s="91"/>
      <c r="Z360" s="91"/>
    </row>
    <row r="361" spans="1:26" ht="15.75" customHeight="1" x14ac:dyDescent="0.45">
      <c r="A361" s="95">
        <v>43847</v>
      </c>
      <c r="B361" s="91">
        <v>324.80078099999997</v>
      </c>
      <c r="C361" s="91">
        <v>95846000</v>
      </c>
      <c r="D361" s="94">
        <f t="shared" si="10"/>
        <v>3.1126157544547617E-3</v>
      </c>
      <c r="E361" s="92">
        <f t="shared" si="11"/>
        <v>102.17935391275314</v>
      </c>
      <c r="F361" s="91"/>
      <c r="G361" s="91"/>
      <c r="H361" s="91"/>
      <c r="I361" s="91"/>
      <c r="J361" s="91"/>
      <c r="K361" s="91"/>
      <c r="L361" s="91"/>
      <c r="M361" s="91"/>
      <c r="N361" s="91"/>
      <c r="O361" s="91"/>
      <c r="P361" s="91"/>
      <c r="Q361" s="91"/>
      <c r="R361" s="91"/>
      <c r="S361" s="91"/>
      <c r="T361" s="91"/>
      <c r="U361" s="91"/>
      <c r="V361" s="91"/>
      <c r="W361" s="91"/>
      <c r="X361" s="91"/>
      <c r="Y361" s="91"/>
      <c r="Z361" s="91"/>
    </row>
    <row r="362" spans="1:26" ht="15.75" customHeight="1" x14ac:dyDescent="0.45">
      <c r="A362" s="95">
        <v>43846</v>
      </c>
      <c r="B362" s="91">
        <v>323.79293799999999</v>
      </c>
      <c r="C362" s="91">
        <v>54050300</v>
      </c>
      <c r="D362" s="94">
        <f t="shared" si="10"/>
        <v>8.3184473884081456E-3</v>
      </c>
      <c r="E362" s="92">
        <f t="shared" si="11"/>
        <v>101.86229572629055</v>
      </c>
      <c r="F362" s="91"/>
      <c r="G362" s="91"/>
      <c r="H362" s="91"/>
      <c r="I362" s="91"/>
      <c r="J362" s="91"/>
      <c r="K362" s="91"/>
      <c r="L362" s="91"/>
      <c r="M362" s="91"/>
      <c r="N362" s="91"/>
      <c r="O362" s="91"/>
      <c r="P362" s="91"/>
      <c r="Q362" s="91"/>
      <c r="R362" s="91"/>
      <c r="S362" s="91"/>
      <c r="T362" s="91"/>
      <c r="U362" s="91"/>
      <c r="V362" s="91"/>
      <c r="W362" s="91"/>
      <c r="X362" s="91"/>
      <c r="Y362" s="91"/>
      <c r="Z362" s="91"/>
    </row>
    <row r="363" spans="1:26" ht="15.75" customHeight="1" x14ac:dyDescent="0.45">
      <c r="A363" s="95">
        <v>43845</v>
      </c>
      <c r="B363" s="91">
        <v>321.12170400000002</v>
      </c>
      <c r="C363" s="91">
        <v>72056600</v>
      </c>
      <c r="D363" s="94">
        <f t="shared" si="10"/>
        <v>2.259782315836123E-3</v>
      </c>
      <c r="E363" s="92">
        <f t="shared" si="11"/>
        <v>101.02194995055248</v>
      </c>
      <c r="F363" s="91"/>
      <c r="G363" s="91"/>
      <c r="H363" s="91"/>
      <c r="I363" s="91"/>
      <c r="J363" s="91"/>
      <c r="K363" s="91"/>
      <c r="L363" s="91"/>
      <c r="M363" s="91"/>
      <c r="N363" s="91"/>
      <c r="O363" s="91"/>
      <c r="P363" s="91"/>
      <c r="Q363" s="91"/>
      <c r="R363" s="91"/>
      <c r="S363" s="91"/>
      <c r="T363" s="91"/>
      <c r="U363" s="91"/>
      <c r="V363" s="91"/>
      <c r="W363" s="91"/>
      <c r="X363" s="91"/>
      <c r="Y363" s="91"/>
      <c r="Z363" s="91"/>
    </row>
    <row r="364" spans="1:26" ht="15.75" customHeight="1" x14ac:dyDescent="0.45">
      <c r="A364" s="95">
        <v>43844</v>
      </c>
      <c r="B364" s="91">
        <v>320.39767499999999</v>
      </c>
      <c r="C364" s="91">
        <v>62832800</v>
      </c>
      <c r="D364" s="94">
        <f t="shared" si="10"/>
        <v>-1.5245123568797814E-3</v>
      </c>
      <c r="E364" s="92">
        <f t="shared" si="11"/>
        <v>100.79417705171177</v>
      </c>
      <c r="F364" s="91"/>
      <c r="G364" s="91"/>
      <c r="H364" s="91"/>
      <c r="I364" s="91"/>
      <c r="J364" s="91"/>
      <c r="K364" s="91"/>
      <c r="L364" s="91"/>
      <c r="M364" s="91"/>
      <c r="N364" s="91"/>
      <c r="O364" s="91"/>
      <c r="P364" s="91"/>
      <c r="Q364" s="91"/>
      <c r="R364" s="91"/>
      <c r="S364" s="91"/>
      <c r="T364" s="91"/>
      <c r="U364" s="91"/>
      <c r="V364" s="91"/>
      <c r="W364" s="91"/>
      <c r="X364" s="91"/>
      <c r="Y364" s="91"/>
      <c r="Z364" s="91"/>
    </row>
    <row r="365" spans="1:26" ht="15.75" customHeight="1" x14ac:dyDescent="0.45">
      <c r="A365" s="95">
        <v>43843</v>
      </c>
      <c r="B365" s="91">
        <v>320.88687099999999</v>
      </c>
      <c r="C365" s="91">
        <v>47086800</v>
      </c>
      <c r="D365" s="94">
        <f t="shared" si="10"/>
        <v>6.8772372106131741E-3</v>
      </c>
      <c r="E365" s="92">
        <f t="shared" si="11"/>
        <v>100.94807363737516</v>
      </c>
      <c r="F365" s="91"/>
      <c r="G365" s="91"/>
      <c r="H365" s="91"/>
      <c r="I365" s="91"/>
      <c r="J365" s="91"/>
      <c r="K365" s="91"/>
      <c r="L365" s="91"/>
      <c r="M365" s="91"/>
      <c r="N365" s="91"/>
      <c r="O365" s="91"/>
      <c r="P365" s="91"/>
      <c r="Q365" s="91"/>
      <c r="R365" s="91"/>
      <c r="S365" s="91"/>
      <c r="T365" s="91"/>
      <c r="U365" s="91"/>
      <c r="V365" s="91"/>
      <c r="W365" s="91"/>
      <c r="X365" s="91"/>
      <c r="Y365" s="91"/>
      <c r="Z365" s="91"/>
    </row>
    <row r="366" spans="1:26" ht="15.75" customHeight="1" x14ac:dyDescent="0.45">
      <c r="A366" s="95">
        <v>43840</v>
      </c>
      <c r="B366" s="91">
        <v>318.69512900000001</v>
      </c>
      <c r="C366" s="91">
        <v>53029300</v>
      </c>
      <c r="D366" s="94">
        <f t="shared" si="10"/>
        <v>-2.8776477319572003E-3</v>
      </c>
      <c r="E366" s="92">
        <f t="shared" si="11"/>
        <v>100.25857165768798</v>
      </c>
      <c r="F366" s="91"/>
      <c r="G366" s="91"/>
      <c r="H366" s="91"/>
      <c r="I366" s="91"/>
      <c r="J366" s="91"/>
      <c r="K366" s="91"/>
      <c r="L366" s="91"/>
      <c r="M366" s="91"/>
      <c r="N366" s="91"/>
      <c r="O366" s="91"/>
      <c r="P366" s="91"/>
      <c r="Q366" s="91"/>
      <c r="R366" s="91"/>
      <c r="S366" s="91"/>
      <c r="T366" s="91"/>
      <c r="U366" s="91"/>
      <c r="V366" s="91"/>
      <c r="W366" s="91"/>
      <c r="X366" s="91"/>
      <c r="Y366" s="91"/>
      <c r="Z366" s="91"/>
    </row>
    <row r="367" spans="1:26" ht="15.75" customHeight="1" x14ac:dyDescent="0.45">
      <c r="A367" s="95">
        <v>43839</v>
      </c>
      <c r="B367" s="91">
        <v>319.614868</v>
      </c>
      <c r="C367" s="91">
        <v>48473300</v>
      </c>
      <c r="D367" s="94">
        <f t="shared" si="10"/>
        <v>6.7805119707580186E-3</v>
      </c>
      <c r="E367" s="92">
        <f t="shared" si="11"/>
        <v>100.54791313186492</v>
      </c>
      <c r="F367" s="91"/>
      <c r="G367" s="91"/>
      <c r="H367" s="91"/>
      <c r="I367" s="91"/>
      <c r="J367" s="91"/>
      <c r="K367" s="91"/>
      <c r="L367" s="91"/>
      <c r="M367" s="91"/>
      <c r="N367" s="91"/>
      <c r="O367" s="91"/>
      <c r="P367" s="91"/>
      <c r="Q367" s="91"/>
      <c r="R367" s="91"/>
      <c r="S367" s="91"/>
      <c r="T367" s="91"/>
      <c r="U367" s="91"/>
      <c r="V367" s="91"/>
      <c r="W367" s="91"/>
      <c r="X367" s="91"/>
      <c r="Y367" s="91"/>
      <c r="Z367" s="91"/>
    </row>
    <row r="368" spans="1:26" ht="15.75" customHeight="1" x14ac:dyDescent="0.45">
      <c r="A368" s="95">
        <v>43838</v>
      </c>
      <c r="B368" s="91">
        <v>317.462311</v>
      </c>
      <c r="C368" s="91">
        <v>68296000</v>
      </c>
      <c r="D368" s="94">
        <f t="shared" si="10"/>
        <v>5.3296205802604302E-3</v>
      </c>
      <c r="E368" s="92">
        <f t="shared" si="11"/>
        <v>99.870738394651539</v>
      </c>
      <c r="F368" s="91"/>
      <c r="G368" s="91"/>
      <c r="H368" s="91"/>
      <c r="I368" s="91"/>
      <c r="J368" s="91"/>
      <c r="K368" s="91"/>
      <c r="L368" s="91"/>
      <c r="M368" s="91"/>
      <c r="N368" s="91"/>
      <c r="O368" s="91"/>
      <c r="P368" s="91"/>
      <c r="Q368" s="91"/>
      <c r="R368" s="91"/>
      <c r="S368" s="91"/>
      <c r="T368" s="91"/>
      <c r="U368" s="91"/>
      <c r="V368" s="91"/>
      <c r="W368" s="91"/>
      <c r="X368" s="91"/>
      <c r="Y368" s="91"/>
      <c r="Z368" s="91"/>
    </row>
    <row r="369" spans="1:26" ht="15.75" customHeight="1" x14ac:dyDescent="0.45">
      <c r="A369" s="95">
        <v>43837</v>
      </c>
      <c r="B369" s="91">
        <v>315.77932700000002</v>
      </c>
      <c r="C369" s="91">
        <v>40496400</v>
      </c>
      <c r="D369" s="94">
        <f t="shared" si="10"/>
        <v>-2.8118000880404947E-3</v>
      </c>
      <c r="E369" s="92">
        <f t="shared" si="11"/>
        <v>99.341287026843716</v>
      </c>
      <c r="F369" s="91"/>
      <c r="G369" s="91"/>
      <c r="H369" s="91"/>
      <c r="I369" s="91"/>
      <c r="J369" s="91"/>
      <c r="K369" s="91"/>
      <c r="L369" s="91"/>
      <c r="M369" s="91"/>
      <c r="N369" s="91"/>
      <c r="O369" s="91"/>
      <c r="P369" s="91"/>
      <c r="Q369" s="91"/>
      <c r="R369" s="91"/>
      <c r="S369" s="91"/>
      <c r="T369" s="91"/>
      <c r="U369" s="91"/>
      <c r="V369" s="91"/>
      <c r="W369" s="91"/>
      <c r="X369" s="91"/>
      <c r="Y369" s="91"/>
      <c r="Z369" s="91"/>
    </row>
    <row r="370" spans="1:26" ht="15.75" customHeight="1" x14ac:dyDescent="0.45">
      <c r="A370" s="95">
        <v>43836</v>
      </c>
      <c r="B370" s="91">
        <v>316.66973899999999</v>
      </c>
      <c r="C370" s="91">
        <v>55653900</v>
      </c>
      <c r="D370" s="94">
        <f t="shared" si="10"/>
        <v>3.8150582697735747E-3</v>
      </c>
      <c r="E370" s="92">
        <f t="shared" si="11"/>
        <v>99.621402495150292</v>
      </c>
      <c r="F370" s="91"/>
      <c r="G370" s="91"/>
      <c r="H370" s="91"/>
      <c r="I370" s="91"/>
      <c r="J370" s="91"/>
      <c r="K370" s="91"/>
      <c r="L370" s="91"/>
      <c r="M370" s="91"/>
      <c r="N370" s="91"/>
      <c r="O370" s="91"/>
      <c r="P370" s="91"/>
      <c r="Q370" s="91"/>
      <c r="R370" s="91"/>
      <c r="S370" s="91"/>
      <c r="T370" s="91"/>
      <c r="U370" s="91"/>
      <c r="V370" s="91"/>
      <c r="W370" s="91"/>
      <c r="X370" s="91"/>
      <c r="Y370" s="91"/>
      <c r="Z370" s="91"/>
    </row>
    <row r="371" spans="1:26" ht="15.75" customHeight="1" x14ac:dyDescent="0.45">
      <c r="A371" s="95">
        <v>43833</v>
      </c>
      <c r="B371" s="91">
        <v>315.46621699999997</v>
      </c>
      <c r="C371" s="91">
        <v>77709700</v>
      </c>
      <c r="D371" s="94">
        <f t="shared" si="10"/>
        <v>-7.572145143321829E-3</v>
      </c>
      <c r="E371" s="92">
        <f t="shared" si="11"/>
        <v>99.242785485667824</v>
      </c>
      <c r="F371" s="91"/>
      <c r="G371" s="91"/>
      <c r="H371" s="91"/>
      <c r="I371" s="91"/>
      <c r="J371" s="91"/>
      <c r="K371" s="91"/>
      <c r="L371" s="91"/>
      <c r="M371" s="91"/>
      <c r="N371" s="91"/>
      <c r="O371" s="91"/>
      <c r="P371" s="91"/>
      <c r="Q371" s="91"/>
      <c r="R371" s="91"/>
      <c r="S371" s="91"/>
      <c r="T371" s="91"/>
      <c r="U371" s="91"/>
      <c r="V371" s="91"/>
      <c r="W371" s="91"/>
      <c r="X371" s="91"/>
      <c r="Y371" s="91"/>
      <c r="Z371" s="91"/>
    </row>
    <row r="372" spans="1:26" ht="15.75" customHeight="1" x14ac:dyDescent="0.45">
      <c r="A372" s="95">
        <v>43832</v>
      </c>
      <c r="B372" s="91">
        <v>317.873199</v>
      </c>
      <c r="C372" s="91">
        <v>59151200</v>
      </c>
      <c r="D372" s="94">
        <f t="shared" si="10"/>
        <v>9.3518474887150926E-3</v>
      </c>
      <c r="E372" s="92">
        <v>100</v>
      </c>
      <c r="F372" s="91"/>
      <c r="G372" s="91"/>
      <c r="H372" s="91"/>
      <c r="I372" s="91"/>
      <c r="J372" s="91"/>
      <c r="K372" s="91"/>
      <c r="L372" s="91"/>
      <c r="M372" s="91"/>
      <c r="N372" s="91"/>
      <c r="O372" s="91"/>
      <c r="P372" s="91"/>
      <c r="Q372" s="91"/>
      <c r="R372" s="91"/>
      <c r="S372" s="91"/>
      <c r="T372" s="91"/>
      <c r="U372" s="91"/>
      <c r="V372" s="91"/>
      <c r="W372" s="91"/>
      <c r="X372" s="91"/>
      <c r="Y372" s="91"/>
      <c r="Z372" s="91"/>
    </row>
    <row r="373" spans="1:26" ht="15.75" customHeight="1" x14ac:dyDescent="0.45">
      <c r="A373" s="95">
        <v>43830</v>
      </c>
      <c r="B373" s="91">
        <v>314.92804000000001</v>
      </c>
      <c r="C373" s="91">
        <v>57077300</v>
      </c>
      <c r="D373" s="94">
        <f t="shared" si="10"/>
        <v>2.4292468919566712E-3</v>
      </c>
      <c r="E373" s="92"/>
      <c r="F373" s="91"/>
      <c r="G373" s="91"/>
      <c r="H373" s="91"/>
      <c r="I373" s="91"/>
      <c r="J373" s="91"/>
      <c r="K373" s="91"/>
      <c r="L373" s="91"/>
      <c r="M373" s="91"/>
      <c r="N373" s="91"/>
      <c r="O373" s="91"/>
      <c r="P373" s="91"/>
      <c r="Q373" s="91"/>
      <c r="R373" s="91"/>
      <c r="S373" s="91"/>
      <c r="T373" s="91"/>
      <c r="U373" s="91"/>
      <c r="V373" s="91"/>
      <c r="W373" s="91"/>
      <c r="X373" s="91"/>
      <c r="Y373" s="91"/>
      <c r="Z373" s="91"/>
    </row>
    <row r="374" spans="1:26" ht="15.75" customHeight="1" x14ac:dyDescent="0.45">
      <c r="A374" s="95">
        <v>43829</v>
      </c>
      <c r="B374" s="91">
        <v>314.16485599999999</v>
      </c>
      <c r="C374" s="91">
        <v>49729100</v>
      </c>
      <c r="D374" s="94">
        <f t="shared" si="10"/>
        <v>-5.5131440254596598E-3</v>
      </c>
      <c r="E374" s="92"/>
      <c r="F374" s="91"/>
      <c r="G374" s="91"/>
      <c r="H374" s="91"/>
      <c r="I374" s="91"/>
      <c r="J374" s="91"/>
      <c r="K374" s="91"/>
      <c r="L374" s="91"/>
      <c r="M374" s="91"/>
      <c r="N374" s="91"/>
      <c r="O374" s="91"/>
      <c r="P374" s="91"/>
      <c r="Q374" s="91"/>
      <c r="R374" s="91"/>
      <c r="S374" s="91"/>
      <c r="T374" s="91"/>
      <c r="U374" s="91"/>
      <c r="V374" s="91"/>
      <c r="W374" s="91"/>
      <c r="X374" s="91"/>
      <c r="Y374" s="91"/>
      <c r="Z374" s="91"/>
    </row>
    <row r="375" spans="1:26" ht="15.75" customHeight="1" x14ac:dyDescent="0.45">
      <c r="A375" s="95">
        <v>43826</v>
      </c>
      <c r="B375" s="91">
        <v>315.90649400000001</v>
      </c>
      <c r="C375" s="91">
        <v>42528800</v>
      </c>
      <c r="D375" s="94">
        <f t="shared" si="10"/>
        <v>-2.4782204556783594E-4</v>
      </c>
      <c r="E375" s="92"/>
      <c r="F375" s="91"/>
      <c r="G375" s="91"/>
      <c r="H375" s="91"/>
      <c r="I375" s="91"/>
      <c r="J375" s="91"/>
      <c r="K375" s="91"/>
      <c r="L375" s="91"/>
      <c r="M375" s="91"/>
      <c r="N375" s="91"/>
      <c r="O375" s="91"/>
      <c r="P375" s="91"/>
      <c r="Q375" s="91"/>
      <c r="R375" s="91"/>
      <c r="S375" s="91"/>
      <c r="T375" s="91"/>
      <c r="U375" s="91"/>
      <c r="V375" s="91"/>
      <c r="W375" s="91"/>
      <c r="X375" s="91"/>
      <c r="Y375" s="91"/>
      <c r="Z375" s="91"/>
    </row>
    <row r="376" spans="1:26" ht="15.75" customHeight="1" x14ac:dyDescent="0.45">
      <c r="A376" s="95">
        <v>43825</v>
      </c>
      <c r="B376" s="91">
        <v>315.984802</v>
      </c>
      <c r="C376" s="91">
        <v>30911200</v>
      </c>
      <c r="D376" s="94">
        <f t="shared" si="10"/>
        <v>5.3232389613715458E-3</v>
      </c>
      <c r="E376" s="92"/>
      <c r="F376" s="91"/>
      <c r="G376" s="91"/>
      <c r="H376" s="91"/>
      <c r="I376" s="91"/>
      <c r="J376" s="91"/>
      <c r="K376" s="91"/>
      <c r="L376" s="91"/>
      <c r="M376" s="91"/>
      <c r="N376" s="91"/>
      <c r="O376" s="91"/>
      <c r="P376" s="91"/>
      <c r="Q376" s="91"/>
      <c r="R376" s="91"/>
      <c r="S376" s="91"/>
      <c r="T376" s="91"/>
      <c r="U376" s="91"/>
      <c r="V376" s="91"/>
      <c r="W376" s="91"/>
      <c r="X376" s="91"/>
      <c r="Y376" s="91"/>
      <c r="Z376" s="91"/>
    </row>
    <row r="377" spans="1:26" ht="15.75" customHeight="1" x14ac:dyDescent="0.45">
      <c r="A377" s="95">
        <v>43823</v>
      </c>
      <c r="B377" s="91">
        <v>314.311646</v>
      </c>
      <c r="C377" s="91">
        <v>20270000</v>
      </c>
      <c r="D377" s="94">
        <f t="shared" si="10"/>
        <v>3.1170672495806073E-5</v>
      </c>
      <c r="E377" s="92"/>
      <c r="F377" s="91"/>
      <c r="G377" s="91"/>
      <c r="H377" s="91"/>
      <c r="I377" s="91"/>
      <c r="J377" s="91"/>
      <c r="K377" s="91"/>
      <c r="L377" s="91"/>
      <c r="M377" s="91"/>
      <c r="N377" s="91"/>
      <c r="O377" s="91"/>
      <c r="P377" s="91"/>
      <c r="Q377" s="91"/>
      <c r="R377" s="91"/>
      <c r="S377" s="91"/>
      <c r="T377" s="91"/>
      <c r="U377" s="91"/>
      <c r="V377" s="91"/>
      <c r="W377" s="91"/>
      <c r="X377" s="91"/>
      <c r="Y377" s="91"/>
      <c r="Z377" s="91"/>
    </row>
    <row r="378" spans="1:26" ht="15.75" customHeight="1" x14ac:dyDescent="0.45">
      <c r="A378" s="95">
        <v>43822</v>
      </c>
      <c r="B378" s="91">
        <v>314.301849</v>
      </c>
      <c r="C378" s="91">
        <v>52990000</v>
      </c>
      <c r="D378" s="94">
        <f t="shared" si="10"/>
        <v>1.527714313895645E-3</v>
      </c>
      <c r="E378" s="92"/>
      <c r="F378" s="91"/>
      <c r="G378" s="91"/>
      <c r="H378" s="91"/>
      <c r="I378" s="91"/>
      <c r="J378" s="91"/>
      <c r="K378" s="91"/>
      <c r="L378" s="91"/>
      <c r="M378" s="91"/>
      <c r="N378" s="91"/>
      <c r="O378" s="91"/>
      <c r="P378" s="91"/>
      <c r="Q378" s="91"/>
      <c r="R378" s="91"/>
      <c r="S378" s="91"/>
      <c r="T378" s="91"/>
      <c r="U378" s="91"/>
      <c r="V378" s="91"/>
      <c r="W378" s="91"/>
      <c r="X378" s="91"/>
      <c r="Y378" s="91"/>
      <c r="Z378" s="91"/>
    </row>
    <row r="379" spans="1:26" ht="15.75" customHeight="1" x14ac:dyDescent="0.45">
      <c r="A379" s="95">
        <v>43819</v>
      </c>
      <c r="B379" s="91">
        <v>313.82241800000003</v>
      </c>
      <c r="C379" s="91">
        <v>147142100</v>
      </c>
      <c r="D379" s="94">
        <f t="shared" si="10"/>
        <v>4.3842593760918813E-3</v>
      </c>
      <c r="E379" s="92"/>
      <c r="F379" s="91"/>
      <c r="G379" s="91"/>
      <c r="H379" s="91"/>
      <c r="I379" s="91"/>
      <c r="J379" s="91"/>
      <c r="K379" s="91"/>
      <c r="L379" s="91"/>
      <c r="M379" s="91"/>
      <c r="N379" s="91"/>
      <c r="O379" s="91"/>
      <c r="P379" s="91"/>
      <c r="Q379" s="91"/>
      <c r="R379" s="91"/>
      <c r="S379" s="91"/>
      <c r="T379" s="91"/>
      <c r="U379" s="91"/>
      <c r="V379" s="91"/>
      <c r="W379" s="91"/>
      <c r="X379" s="91"/>
      <c r="Y379" s="91"/>
      <c r="Z379" s="91"/>
    </row>
    <row r="380" spans="1:26" ht="15.75" customHeight="1" x14ac:dyDescent="0.45">
      <c r="A380" s="95">
        <v>43818</v>
      </c>
      <c r="B380" s="91">
        <v>312.45254499999999</v>
      </c>
      <c r="C380" s="91">
        <v>85310500</v>
      </c>
      <c r="D380" s="94">
        <f t="shared" si="10"/>
        <v>4.0989946841578639E-3</v>
      </c>
      <c r="E380" s="92"/>
      <c r="F380" s="91"/>
      <c r="G380" s="91"/>
      <c r="H380" s="91"/>
      <c r="I380" s="91"/>
      <c r="J380" s="91"/>
      <c r="K380" s="91"/>
      <c r="L380" s="91"/>
      <c r="M380" s="91"/>
      <c r="N380" s="91"/>
      <c r="O380" s="91"/>
      <c r="P380" s="91"/>
      <c r="Q380" s="91"/>
      <c r="R380" s="91"/>
      <c r="S380" s="91"/>
      <c r="T380" s="91"/>
      <c r="U380" s="91"/>
      <c r="V380" s="91"/>
      <c r="W380" s="91"/>
      <c r="X380" s="91"/>
      <c r="Y380" s="91"/>
      <c r="Z380" s="91"/>
    </row>
    <row r="381" spans="1:26" ht="15.75" customHeight="1" x14ac:dyDescent="0.45">
      <c r="A381" s="95">
        <v>43817</v>
      </c>
      <c r="B381" s="91">
        <v>311.177032</v>
      </c>
      <c r="C381" s="91">
        <v>48133000</v>
      </c>
      <c r="D381" s="94">
        <f t="shared" si="10"/>
        <v>6.2572800335836121E-5</v>
      </c>
      <c r="E381" s="92"/>
      <c r="F381" s="91"/>
      <c r="G381" s="91"/>
      <c r="H381" s="91"/>
      <c r="I381" s="91"/>
      <c r="J381" s="91"/>
      <c r="K381" s="91"/>
      <c r="L381" s="91"/>
      <c r="M381" s="91"/>
      <c r="N381" s="91"/>
      <c r="O381" s="91"/>
      <c r="P381" s="91"/>
      <c r="Q381" s="91"/>
      <c r="R381" s="91"/>
      <c r="S381" s="91"/>
      <c r="T381" s="91"/>
      <c r="U381" s="91"/>
      <c r="V381" s="91"/>
      <c r="W381" s="91"/>
      <c r="X381" s="91"/>
      <c r="Y381" s="91"/>
      <c r="Z381" s="91"/>
    </row>
    <row r="382" spans="1:26" ht="15.75" customHeight="1" x14ac:dyDescent="0.45">
      <c r="A382" s="95">
        <v>43816</v>
      </c>
      <c r="B382" s="91">
        <v>311.15756199999998</v>
      </c>
      <c r="C382" s="91">
        <v>61097700</v>
      </c>
      <c r="D382" s="94">
        <f t="shared" si="10"/>
        <v>2.1915244642900511E-4</v>
      </c>
      <c r="E382" s="92"/>
      <c r="F382" s="91"/>
      <c r="G382" s="91"/>
      <c r="H382" s="91"/>
      <c r="I382" s="91"/>
      <c r="J382" s="91"/>
      <c r="K382" s="91"/>
      <c r="L382" s="91"/>
      <c r="M382" s="91"/>
      <c r="N382" s="91"/>
      <c r="O382" s="91"/>
      <c r="P382" s="91"/>
      <c r="Q382" s="91"/>
      <c r="R382" s="91"/>
      <c r="S382" s="91"/>
      <c r="T382" s="91"/>
      <c r="U382" s="91"/>
      <c r="V382" s="91"/>
      <c r="W382" s="91"/>
      <c r="X382" s="91"/>
      <c r="Y382" s="91"/>
      <c r="Z382" s="91"/>
    </row>
    <row r="383" spans="1:26" ht="15.75" customHeight="1" x14ac:dyDescent="0.45">
      <c r="A383" s="95">
        <v>43815</v>
      </c>
      <c r="B383" s="91">
        <v>311.08938599999999</v>
      </c>
      <c r="C383" s="91">
        <v>82749700</v>
      </c>
      <c r="D383" s="94">
        <f t="shared" si="10"/>
        <v>6.8699582628615197E-3</v>
      </c>
      <c r="E383" s="92"/>
      <c r="F383" s="91"/>
      <c r="G383" s="91"/>
      <c r="H383" s="91"/>
      <c r="I383" s="91"/>
      <c r="J383" s="91"/>
      <c r="K383" s="91"/>
      <c r="L383" s="91"/>
      <c r="M383" s="91"/>
      <c r="N383" s="91"/>
      <c r="O383" s="91"/>
      <c r="P383" s="91"/>
      <c r="Q383" s="91"/>
      <c r="R383" s="91"/>
      <c r="S383" s="91"/>
      <c r="T383" s="91"/>
      <c r="U383" s="91"/>
      <c r="V383" s="91"/>
      <c r="W383" s="91"/>
      <c r="X383" s="91"/>
      <c r="Y383" s="91"/>
      <c r="Z383" s="91"/>
    </row>
    <row r="384" spans="1:26" ht="15.75" customHeight="1" x14ac:dyDescent="0.45">
      <c r="A384" s="95">
        <v>43812</v>
      </c>
      <c r="B384" s="91">
        <v>308.96679699999999</v>
      </c>
      <c r="C384" s="91">
        <v>81503900</v>
      </c>
      <c r="D384" s="94">
        <f t="shared" si="10"/>
        <v>5.9912210045776071E-4</v>
      </c>
      <c r="E384" s="92"/>
      <c r="F384" s="91"/>
      <c r="G384" s="91"/>
      <c r="H384" s="91"/>
      <c r="I384" s="91"/>
      <c r="J384" s="91"/>
      <c r="K384" s="91"/>
      <c r="L384" s="91"/>
      <c r="M384" s="91"/>
      <c r="N384" s="91"/>
      <c r="O384" s="91"/>
      <c r="P384" s="91"/>
      <c r="Q384" s="91"/>
      <c r="R384" s="91"/>
      <c r="S384" s="91"/>
      <c r="T384" s="91"/>
      <c r="U384" s="91"/>
      <c r="V384" s="91"/>
      <c r="W384" s="91"/>
      <c r="X384" s="91"/>
      <c r="Y384" s="91"/>
      <c r="Z384" s="91"/>
    </row>
    <row r="385" spans="1:26" ht="15.75" customHeight="1" x14ac:dyDescent="0.45">
      <c r="A385" s="95">
        <v>43811</v>
      </c>
      <c r="B385" s="91">
        <v>308.78179899999998</v>
      </c>
      <c r="C385" s="91">
        <v>96389600</v>
      </c>
      <c r="D385" s="94">
        <f t="shared" si="10"/>
        <v>8.6190796633496269E-3</v>
      </c>
      <c r="E385" s="92"/>
      <c r="F385" s="91"/>
      <c r="G385" s="91"/>
      <c r="H385" s="91"/>
      <c r="I385" s="91"/>
      <c r="J385" s="91"/>
      <c r="K385" s="91"/>
      <c r="L385" s="91"/>
      <c r="M385" s="91"/>
      <c r="N385" s="91"/>
      <c r="O385" s="91"/>
      <c r="P385" s="91"/>
      <c r="Q385" s="91"/>
      <c r="R385" s="91"/>
      <c r="S385" s="91"/>
      <c r="T385" s="91"/>
      <c r="U385" s="91"/>
      <c r="V385" s="91"/>
      <c r="W385" s="91"/>
      <c r="X385" s="91"/>
      <c r="Y385" s="91"/>
      <c r="Z385" s="91"/>
    </row>
    <row r="386" spans="1:26" ht="15.75" customHeight="1" x14ac:dyDescent="0.45">
      <c r="A386" s="95">
        <v>43810</v>
      </c>
      <c r="B386" s="91">
        <v>306.14312699999999</v>
      </c>
      <c r="C386" s="91">
        <v>53429100</v>
      </c>
      <c r="D386" s="94">
        <f t="shared" ref="D386:D449" si="12">B386/B387-1</f>
        <v>2.8386621900700071E-3</v>
      </c>
      <c r="E386" s="92"/>
      <c r="F386" s="91"/>
      <c r="G386" s="91"/>
      <c r="H386" s="91"/>
      <c r="I386" s="91"/>
      <c r="J386" s="91"/>
      <c r="K386" s="91"/>
      <c r="L386" s="91"/>
      <c r="M386" s="91"/>
      <c r="N386" s="91"/>
      <c r="O386" s="91"/>
      <c r="P386" s="91"/>
      <c r="Q386" s="91"/>
      <c r="R386" s="91"/>
      <c r="S386" s="91"/>
      <c r="T386" s="91"/>
      <c r="U386" s="91"/>
      <c r="V386" s="91"/>
      <c r="W386" s="91"/>
      <c r="X386" s="91"/>
      <c r="Y386" s="91"/>
      <c r="Z386" s="91"/>
    </row>
    <row r="387" spans="1:26" ht="15.75" customHeight="1" x14ac:dyDescent="0.45">
      <c r="A387" s="95">
        <v>43809</v>
      </c>
      <c r="B387" s="91">
        <v>305.27654999999999</v>
      </c>
      <c r="C387" s="91">
        <v>52649800</v>
      </c>
      <c r="D387" s="94">
        <f t="shared" si="12"/>
        <v>-1.1150872525754751E-3</v>
      </c>
      <c r="E387" s="92"/>
      <c r="F387" s="91"/>
      <c r="G387" s="91"/>
      <c r="H387" s="91"/>
      <c r="I387" s="91"/>
      <c r="J387" s="91"/>
      <c r="K387" s="91"/>
      <c r="L387" s="91"/>
      <c r="M387" s="91"/>
      <c r="N387" s="91"/>
      <c r="O387" s="91"/>
      <c r="P387" s="91"/>
      <c r="Q387" s="91"/>
      <c r="R387" s="91"/>
      <c r="S387" s="91"/>
      <c r="T387" s="91"/>
      <c r="U387" s="91"/>
      <c r="V387" s="91"/>
      <c r="W387" s="91"/>
      <c r="X387" s="91"/>
      <c r="Y387" s="91"/>
      <c r="Z387" s="91"/>
    </row>
    <row r="388" spans="1:26" ht="15.75" customHeight="1" x14ac:dyDescent="0.45">
      <c r="A388" s="95">
        <v>43808</v>
      </c>
      <c r="B388" s="91">
        <v>305.61734000000001</v>
      </c>
      <c r="C388" s="91">
        <v>34838500</v>
      </c>
      <c r="D388" s="94">
        <f t="shared" si="12"/>
        <v>-3.1441190333911795E-3</v>
      </c>
      <c r="E388" s="92"/>
      <c r="F388" s="91"/>
      <c r="G388" s="91"/>
      <c r="H388" s="91"/>
      <c r="I388" s="91"/>
      <c r="J388" s="91"/>
      <c r="K388" s="91"/>
      <c r="L388" s="91"/>
      <c r="M388" s="91"/>
      <c r="N388" s="91"/>
      <c r="O388" s="91"/>
      <c r="P388" s="91"/>
      <c r="Q388" s="91"/>
      <c r="R388" s="91"/>
      <c r="S388" s="91"/>
      <c r="T388" s="91"/>
      <c r="U388" s="91"/>
      <c r="V388" s="91"/>
      <c r="W388" s="91"/>
      <c r="X388" s="91"/>
      <c r="Y388" s="91"/>
      <c r="Z388" s="91"/>
    </row>
    <row r="389" spans="1:26" ht="15.75" customHeight="1" x14ac:dyDescent="0.45">
      <c r="A389" s="95">
        <v>43805</v>
      </c>
      <c r="B389" s="91">
        <v>306.58126800000002</v>
      </c>
      <c r="C389" s="91">
        <v>48927000</v>
      </c>
      <c r="D389" s="94">
        <f t="shared" si="12"/>
        <v>9.1340904961036973E-3</v>
      </c>
      <c r="E389" s="92"/>
      <c r="F389" s="91"/>
      <c r="G389" s="91"/>
      <c r="H389" s="91"/>
      <c r="I389" s="91"/>
      <c r="J389" s="91"/>
      <c r="K389" s="91"/>
      <c r="L389" s="91"/>
      <c r="M389" s="91"/>
      <c r="N389" s="91"/>
      <c r="O389" s="91"/>
      <c r="P389" s="91"/>
      <c r="Q389" s="91"/>
      <c r="R389" s="91"/>
      <c r="S389" s="91"/>
      <c r="T389" s="91"/>
      <c r="U389" s="91"/>
      <c r="V389" s="91"/>
      <c r="W389" s="91"/>
      <c r="X389" s="91"/>
      <c r="Y389" s="91"/>
      <c r="Z389" s="91"/>
    </row>
    <row r="390" spans="1:26" ht="15.75" customHeight="1" x14ac:dyDescent="0.45">
      <c r="A390" s="95">
        <v>43804</v>
      </c>
      <c r="B390" s="91">
        <v>303.80627399999997</v>
      </c>
      <c r="C390" s="91">
        <v>40709000</v>
      </c>
      <c r="D390" s="94">
        <f t="shared" si="12"/>
        <v>1.7979791975701875E-3</v>
      </c>
      <c r="E390" s="92"/>
      <c r="F390" s="91"/>
      <c r="G390" s="91"/>
      <c r="H390" s="91"/>
      <c r="I390" s="91"/>
      <c r="J390" s="91"/>
      <c r="K390" s="91"/>
      <c r="L390" s="91"/>
      <c r="M390" s="91"/>
      <c r="N390" s="91"/>
      <c r="O390" s="91"/>
      <c r="P390" s="91"/>
      <c r="Q390" s="91"/>
      <c r="R390" s="91"/>
      <c r="S390" s="91"/>
      <c r="T390" s="91"/>
      <c r="U390" s="91"/>
      <c r="V390" s="91"/>
      <c r="W390" s="91"/>
      <c r="X390" s="91"/>
      <c r="Y390" s="91"/>
      <c r="Z390" s="91"/>
    </row>
    <row r="391" spans="1:26" ht="15.75" customHeight="1" x14ac:dyDescent="0.45">
      <c r="A391" s="95">
        <v>43803</v>
      </c>
      <c r="B391" s="91">
        <v>303.26101699999998</v>
      </c>
      <c r="C391" s="91">
        <v>49080000</v>
      </c>
      <c r="D391" s="94">
        <f t="shared" si="12"/>
        <v>6.1702154668168419E-3</v>
      </c>
      <c r="E391" s="92"/>
      <c r="F391" s="91"/>
      <c r="G391" s="91"/>
      <c r="H391" s="91"/>
      <c r="I391" s="91"/>
      <c r="J391" s="91"/>
      <c r="K391" s="91"/>
      <c r="L391" s="91"/>
      <c r="M391" s="91"/>
      <c r="N391" s="91"/>
      <c r="O391" s="91"/>
      <c r="P391" s="91"/>
      <c r="Q391" s="91"/>
      <c r="R391" s="91"/>
      <c r="S391" s="91"/>
      <c r="T391" s="91"/>
      <c r="U391" s="91"/>
      <c r="V391" s="91"/>
      <c r="W391" s="91"/>
      <c r="X391" s="91"/>
      <c r="Y391" s="91"/>
      <c r="Z391" s="91"/>
    </row>
    <row r="392" spans="1:26" ht="15.75" customHeight="1" x14ac:dyDescent="0.45">
      <c r="A392" s="95">
        <v>43802</v>
      </c>
      <c r="B392" s="91">
        <v>301.40130599999998</v>
      </c>
      <c r="C392" s="91">
        <v>73941700</v>
      </c>
      <c r="D392" s="94">
        <f t="shared" si="12"/>
        <v>-6.7065276400177787E-3</v>
      </c>
      <c r="E392" s="92"/>
      <c r="F392" s="91"/>
      <c r="G392" s="91"/>
      <c r="H392" s="91"/>
      <c r="I392" s="91"/>
      <c r="J392" s="91"/>
      <c r="K392" s="91"/>
      <c r="L392" s="91"/>
      <c r="M392" s="91"/>
      <c r="N392" s="91"/>
      <c r="O392" s="91"/>
      <c r="P392" s="91"/>
      <c r="Q392" s="91"/>
      <c r="R392" s="91"/>
      <c r="S392" s="91"/>
      <c r="T392" s="91"/>
      <c r="U392" s="91"/>
      <c r="V392" s="91"/>
      <c r="W392" s="91"/>
      <c r="X392" s="91"/>
      <c r="Y392" s="91"/>
      <c r="Z392" s="91"/>
    </row>
    <row r="393" spans="1:26" ht="15.75" customHeight="1" x14ac:dyDescent="0.45">
      <c r="A393" s="95">
        <v>43801</v>
      </c>
      <c r="B393" s="91">
        <v>303.43630999999999</v>
      </c>
      <c r="C393" s="91">
        <v>75767800</v>
      </c>
      <c r="D393" s="94">
        <f t="shared" si="12"/>
        <v>-8.494755213627414E-3</v>
      </c>
      <c r="E393" s="92"/>
      <c r="F393" s="91"/>
      <c r="G393" s="91"/>
      <c r="H393" s="91"/>
      <c r="I393" s="91"/>
      <c r="J393" s="91"/>
      <c r="K393" s="91"/>
      <c r="L393" s="91"/>
      <c r="M393" s="91"/>
      <c r="N393" s="91"/>
      <c r="O393" s="91"/>
      <c r="P393" s="91"/>
      <c r="Q393" s="91"/>
      <c r="R393" s="91"/>
      <c r="S393" s="91"/>
      <c r="T393" s="91"/>
      <c r="U393" s="91"/>
      <c r="V393" s="91"/>
      <c r="W393" s="91"/>
      <c r="X393" s="91"/>
      <c r="Y393" s="91"/>
      <c r="Z393" s="91"/>
    </row>
    <row r="394" spans="1:26" ht="15.75" customHeight="1" x14ac:dyDescent="0.45">
      <c r="A394" s="95">
        <v>43798</v>
      </c>
      <c r="B394" s="91">
        <v>306.03601099999997</v>
      </c>
      <c r="C394" s="91">
        <v>36592700</v>
      </c>
      <c r="D394" s="94">
        <f t="shared" si="12"/>
        <v>-3.7087980086104588E-3</v>
      </c>
      <c r="E394" s="92"/>
      <c r="F394" s="91"/>
      <c r="G394" s="91"/>
      <c r="H394" s="91"/>
      <c r="I394" s="91"/>
      <c r="J394" s="91"/>
      <c r="K394" s="91"/>
      <c r="L394" s="91"/>
      <c r="M394" s="91"/>
      <c r="N394" s="91"/>
      <c r="O394" s="91"/>
      <c r="P394" s="91"/>
      <c r="Q394" s="91"/>
      <c r="R394" s="91"/>
      <c r="S394" s="91"/>
      <c r="T394" s="91"/>
      <c r="U394" s="91"/>
      <c r="V394" s="91"/>
      <c r="W394" s="91"/>
      <c r="X394" s="91"/>
      <c r="Y394" s="91"/>
      <c r="Z394" s="91"/>
    </row>
    <row r="395" spans="1:26" ht="15.75" customHeight="1" x14ac:dyDescent="0.45">
      <c r="A395" s="95">
        <v>43796</v>
      </c>
      <c r="B395" s="91">
        <v>307.17526199999998</v>
      </c>
      <c r="C395" s="91">
        <v>44444600</v>
      </c>
      <c r="D395" s="94">
        <f t="shared" si="12"/>
        <v>4.457603608082561E-3</v>
      </c>
      <c r="E395" s="92"/>
      <c r="F395" s="91"/>
      <c r="G395" s="91"/>
      <c r="H395" s="91"/>
      <c r="I395" s="91"/>
      <c r="J395" s="91"/>
      <c r="K395" s="91"/>
      <c r="L395" s="91"/>
      <c r="M395" s="91"/>
      <c r="N395" s="91"/>
      <c r="O395" s="91"/>
      <c r="P395" s="91"/>
      <c r="Q395" s="91"/>
      <c r="R395" s="91"/>
      <c r="S395" s="91"/>
      <c r="T395" s="91"/>
      <c r="U395" s="91"/>
      <c r="V395" s="91"/>
      <c r="W395" s="91"/>
      <c r="X395" s="91"/>
      <c r="Y395" s="91"/>
      <c r="Z395" s="91"/>
    </row>
    <row r="396" spans="1:26" ht="15.75" customHeight="1" x14ac:dyDescent="0.45">
      <c r="A396" s="95">
        <v>43795</v>
      </c>
      <c r="B396" s="91">
        <v>305.812073</v>
      </c>
      <c r="C396" s="91">
        <v>37569000</v>
      </c>
      <c r="D396" s="94">
        <f t="shared" si="12"/>
        <v>2.265607670541181E-3</v>
      </c>
      <c r="E396" s="92"/>
      <c r="F396" s="91"/>
      <c r="G396" s="91"/>
      <c r="H396" s="91"/>
      <c r="I396" s="91"/>
      <c r="J396" s="91"/>
      <c r="K396" s="91"/>
      <c r="L396" s="91"/>
      <c r="M396" s="91"/>
      <c r="N396" s="91"/>
      <c r="O396" s="91"/>
      <c r="P396" s="91"/>
      <c r="Q396" s="91"/>
      <c r="R396" s="91"/>
      <c r="S396" s="91"/>
      <c r="T396" s="91"/>
      <c r="U396" s="91"/>
      <c r="V396" s="91"/>
      <c r="W396" s="91"/>
      <c r="X396" s="91"/>
      <c r="Y396" s="91"/>
      <c r="Z396" s="91"/>
    </row>
    <row r="397" spans="1:26" ht="15.75" customHeight="1" x14ac:dyDescent="0.45">
      <c r="A397" s="95">
        <v>43794</v>
      </c>
      <c r="B397" s="91">
        <v>305.120789</v>
      </c>
      <c r="C397" s="91">
        <v>48647200</v>
      </c>
      <c r="D397" s="94">
        <f t="shared" si="12"/>
        <v>7.750190603242002E-3</v>
      </c>
      <c r="E397" s="92"/>
      <c r="F397" s="91"/>
      <c r="G397" s="91"/>
      <c r="H397" s="91"/>
      <c r="I397" s="91"/>
      <c r="J397" s="91"/>
      <c r="K397" s="91"/>
      <c r="L397" s="91"/>
      <c r="M397" s="91"/>
      <c r="N397" s="91"/>
      <c r="O397" s="91"/>
      <c r="P397" s="91"/>
      <c r="Q397" s="91"/>
      <c r="R397" s="91"/>
      <c r="S397" s="91"/>
      <c r="T397" s="91"/>
      <c r="U397" s="91"/>
      <c r="V397" s="91"/>
      <c r="W397" s="91"/>
      <c r="X397" s="91"/>
      <c r="Y397" s="91"/>
      <c r="Z397" s="91"/>
    </row>
    <row r="398" spans="1:26" ht="15.75" customHeight="1" x14ac:dyDescent="0.45">
      <c r="A398" s="95">
        <v>43791</v>
      </c>
      <c r="B398" s="91">
        <v>302.77423099999999</v>
      </c>
      <c r="C398" s="91">
        <v>44850200</v>
      </c>
      <c r="D398" s="94">
        <f t="shared" si="12"/>
        <v>2.2239978823601625E-3</v>
      </c>
      <c r="E398" s="92"/>
      <c r="F398" s="91"/>
      <c r="G398" s="91"/>
      <c r="H398" s="91"/>
      <c r="I398" s="91"/>
      <c r="J398" s="91"/>
      <c r="K398" s="91"/>
      <c r="L398" s="91"/>
      <c r="M398" s="91"/>
      <c r="N398" s="91"/>
      <c r="O398" s="91"/>
      <c r="P398" s="91"/>
      <c r="Q398" s="91"/>
      <c r="R398" s="91"/>
      <c r="S398" s="91"/>
      <c r="T398" s="91"/>
      <c r="U398" s="91"/>
      <c r="V398" s="91"/>
      <c r="W398" s="91"/>
      <c r="X398" s="91"/>
      <c r="Y398" s="91"/>
      <c r="Z398" s="91"/>
    </row>
    <row r="399" spans="1:26" ht="15.75" customHeight="1" x14ac:dyDescent="0.45">
      <c r="A399" s="95">
        <v>43790</v>
      </c>
      <c r="B399" s="91">
        <v>302.10235599999999</v>
      </c>
      <c r="C399" s="91">
        <v>54664700</v>
      </c>
      <c r="D399" s="94">
        <f t="shared" si="12"/>
        <v>-1.6090361020876243E-3</v>
      </c>
      <c r="E399" s="92"/>
      <c r="F399" s="91"/>
      <c r="G399" s="91"/>
      <c r="H399" s="91"/>
      <c r="I399" s="91"/>
      <c r="J399" s="91"/>
      <c r="K399" s="91"/>
      <c r="L399" s="91"/>
      <c r="M399" s="91"/>
      <c r="N399" s="91"/>
      <c r="O399" s="91"/>
      <c r="P399" s="91"/>
      <c r="Q399" s="91"/>
      <c r="R399" s="91"/>
      <c r="S399" s="91"/>
      <c r="T399" s="91"/>
      <c r="U399" s="91"/>
      <c r="V399" s="91"/>
      <c r="W399" s="91"/>
      <c r="X399" s="91"/>
      <c r="Y399" s="91"/>
      <c r="Z399" s="91"/>
    </row>
    <row r="400" spans="1:26" ht="15.75" customHeight="1" x14ac:dyDescent="0.45">
      <c r="A400" s="95">
        <v>43789</v>
      </c>
      <c r="B400" s="91">
        <v>302.58923299999998</v>
      </c>
      <c r="C400" s="91">
        <v>79406200</v>
      </c>
      <c r="D400" s="94">
        <f t="shared" si="12"/>
        <v>-3.7187569975319912E-3</v>
      </c>
      <c r="E400" s="92"/>
      <c r="F400" s="91"/>
      <c r="G400" s="91"/>
      <c r="H400" s="91"/>
      <c r="I400" s="91"/>
      <c r="J400" s="91"/>
      <c r="K400" s="91"/>
      <c r="L400" s="91"/>
      <c r="M400" s="91"/>
      <c r="N400" s="91"/>
      <c r="O400" s="91"/>
      <c r="P400" s="91"/>
      <c r="Q400" s="91"/>
      <c r="R400" s="91"/>
      <c r="S400" s="91"/>
      <c r="T400" s="91"/>
      <c r="U400" s="91"/>
      <c r="V400" s="91"/>
      <c r="W400" s="91"/>
      <c r="X400" s="91"/>
      <c r="Y400" s="91"/>
      <c r="Z400" s="91"/>
    </row>
    <row r="401" spans="1:26" ht="15.75" customHeight="1" x14ac:dyDescent="0.45">
      <c r="A401" s="95">
        <v>43788</v>
      </c>
      <c r="B401" s="91">
        <v>303.71868899999998</v>
      </c>
      <c r="C401" s="91">
        <v>67804700</v>
      </c>
      <c r="D401" s="94">
        <f t="shared" si="12"/>
        <v>-2.8829226877646885E-4</v>
      </c>
      <c r="E401" s="92"/>
      <c r="F401" s="91"/>
      <c r="G401" s="91"/>
      <c r="H401" s="91"/>
      <c r="I401" s="91"/>
      <c r="J401" s="91"/>
      <c r="K401" s="91"/>
      <c r="L401" s="91"/>
      <c r="M401" s="91"/>
      <c r="N401" s="91"/>
      <c r="O401" s="91"/>
      <c r="P401" s="91"/>
      <c r="Q401" s="91"/>
      <c r="R401" s="91"/>
      <c r="S401" s="91"/>
      <c r="T401" s="91"/>
      <c r="U401" s="91"/>
      <c r="V401" s="91"/>
      <c r="W401" s="91"/>
      <c r="X401" s="91"/>
      <c r="Y401" s="91"/>
      <c r="Z401" s="91"/>
    </row>
    <row r="402" spans="1:26" ht="15.75" customHeight="1" x14ac:dyDescent="0.45">
      <c r="A402" s="95">
        <v>43787</v>
      </c>
      <c r="B402" s="91">
        <v>303.80627399999997</v>
      </c>
      <c r="C402" s="91">
        <v>49228000</v>
      </c>
      <c r="D402" s="94">
        <f t="shared" si="12"/>
        <v>7.3754942427206593E-4</v>
      </c>
      <c r="E402" s="92"/>
      <c r="F402" s="91"/>
      <c r="G402" s="91"/>
      <c r="H402" s="91"/>
      <c r="I402" s="91"/>
      <c r="J402" s="91"/>
      <c r="K402" s="91"/>
      <c r="L402" s="91"/>
      <c r="M402" s="91"/>
      <c r="N402" s="91"/>
      <c r="O402" s="91"/>
      <c r="P402" s="91"/>
      <c r="Q402" s="91"/>
      <c r="R402" s="91"/>
      <c r="S402" s="91"/>
      <c r="T402" s="91"/>
      <c r="U402" s="91"/>
      <c r="V402" s="91"/>
      <c r="W402" s="91"/>
      <c r="X402" s="91"/>
      <c r="Y402" s="91"/>
      <c r="Z402" s="91"/>
    </row>
    <row r="403" spans="1:26" ht="15.75" customHeight="1" x14ac:dyDescent="0.45">
      <c r="A403" s="95">
        <v>43784</v>
      </c>
      <c r="B403" s="91">
        <v>303.58236699999998</v>
      </c>
      <c r="C403" s="91">
        <v>62023600</v>
      </c>
      <c r="D403" s="94">
        <f t="shared" si="12"/>
        <v>7.2364019550732461E-3</v>
      </c>
      <c r="E403" s="92"/>
      <c r="F403" s="91"/>
      <c r="G403" s="91"/>
      <c r="H403" s="91"/>
      <c r="I403" s="91"/>
      <c r="J403" s="91"/>
      <c r="K403" s="91"/>
      <c r="L403" s="91"/>
      <c r="M403" s="91"/>
      <c r="N403" s="91"/>
      <c r="O403" s="91"/>
      <c r="P403" s="91"/>
      <c r="Q403" s="91"/>
      <c r="R403" s="91"/>
      <c r="S403" s="91"/>
      <c r="T403" s="91"/>
      <c r="U403" s="91"/>
      <c r="V403" s="91"/>
      <c r="W403" s="91"/>
      <c r="X403" s="91"/>
      <c r="Y403" s="91"/>
      <c r="Z403" s="91"/>
    </row>
    <row r="404" spans="1:26" ht="15.75" customHeight="1" x14ac:dyDescent="0.45">
      <c r="A404" s="95">
        <v>43783</v>
      </c>
      <c r="B404" s="91">
        <v>301.40130599999998</v>
      </c>
      <c r="C404" s="91">
        <v>51219900</v>
      </c>
      <c r="D404" s="94">
        <f t="shared" si="12"/>
        <v>1.4557960938508252E-3</v>
      </c>
      <c r="E404" s="92"/>
      <c r="F404" s="91"/>
      <c r="G404" s="91"/>
      <c r="H404" s="91"/>
      <c r="I404" s="91"/>
      <c r="J404" s="91"/>
      <c r="K404" s="91"/>
      <c r="L404" s="91"/>
      <c r="M404" s="91"/>
      <c r="N404" s="91"/>
      <c r="O404" s="91"/>
      <c r="P404" s="91"/>
      <c r="Q404" s="91"/>
      <c r="R404" s="91"/>
      <c r="S404" s="91"/>
      <c r="T404" s="91"/>
      <c r="U404" s="91"/>
      <c r="V404" s="91"/>
      <c r="W404" s="91"/>
      <c r="X404" s="91"/>
      <c r="Y404" s="91"/>
      <c r="Z404" s="91"/>
    </row>
    <row r="405" spans="1:26" ht="15.75" customHeight="1" x14ac:dyDescent="0.45">
      <c r="A405" s="95">
        <v>43782</v>
      </c>
      <c r="B405" s="91">
        <v>300.963165</v>
      </c>
      <c r="C405" s="91">
        <v>53917700</v>
      </c>
      <c r="D405" s="94">
        <f t="shared" si="12"/>
        <v>3.2377231050295663E-4</v>
      </c>
      <c r="E405" s="92"/>
      <c r="F405" s="91"/>
      <c r="G405" s="91"/>
      <c r="H405" s="91"/>
      <c r="I405" s="91"/>
      <c r="J405" s="91"/>
      <c r="K405" s="91"/>
      <c r="L405" s="91"/>
      <c r="M405" s="91"/>
      <c r="N405" s="91"/>
      <c r="O405" s="91"/>
      <c r="P405" s="91"/>
      <c r="Q405" s="91"/>
      <c r="R405" s="91"/>
      <c r="S405" s="91"/>
      <c r="T405" s="91"/>
      <c r="U405" s="91"/>
      <c r="V405" s="91"/>
      <c r="W405" s="91"/>
      <c r="X405" s="91"/>
      <c r="Y405" s="91"/>
      <c r="Z405" s="91"/>
    </row>
    <row r="406" spans="1:26" ht="15.75" customHeight="1" x14ac:dyDescent="0.45">
      <c r="A406" s="95">
        <v>43781</v>
      </c>
      <c r="B406" s="91">
        <v>300.86575299999998</v>
      </c>
      <c r="C406" s="91">
        <v>46484600</v>
      </c>
      <c r="D406" s="94">
        <f t="shared" si="12"/>
        <v>2.1077367389876756E-3</v>
      </c>
      <c r="E406" s="92"/>
      <c r="F406" s="91"/>
      <c r="G406" s="91"/>
      <c r="H406" s="91"/>
      <c r="I406" s="91"/>
      <c r="J406" s="91"/>
      <c r="K406" s="91"/>
      <c r="L406" s="91"/>
      <c r="M406" s="91"/>
      <c r="N406" s="91"/>
      <c r="O406" s="91"/>
      <c r="P406" s="91"/>
      <c r="Q406" s="91"/>
      <c r="R406" s="91"/>
      <c r="S406" s="91"/>
      <c r="T406" s="91"/>
      <c r="U406" s="91"/>
      <c r="V406" s="91"/>
      <c r="W406" s="91"/>
      <c r="X406" s="91"/>
      <c r="Y406" s="91"/>
      <c r="Z406" s="91"/>
    </row>
    <row r="407" spans="1:26" ht="15.75" customHeight="1" x14ac:dyDescent="0.45">
      <c r="A407" s="95">
        <v>43780</v>
      </c>
      <c r="B407" s="91">
        <v>300.23294099999998</v>
      </c>
      <c r="C407" s="91">
        <v>35797300</v>
      </c>
      <c r="D407" s="94">
        <f t="shared" si="12"/>
        <v>-1.9098364437363236E-3</v>
      </c>
      <c r="E407" s="92"/>
      <c r="F407" s="91"/>
      <c r="G407" s="91"/>
      <c r="H407" s="91"/>
      <c r="I407" s="91"/>
      <c r="J407" s="91"/>
      <c r="K407" s="91"/>
      <c r="L407" s="91"/>
      <c r="M407" s="91"/>
      <c r="N407" s="91"/>
      <c r="O407" s="91"/>
      <c r="P407" s="91"/>
      <c r="Q407" s="91"/>
      <c r="R407" s="91"/>
      <c r="S407" s="91"/>
      <c r="T407" s="91"/>
      <c r="U407" s="91"/>
      <c r="V407" s="91"/>
      <c r="W407" s="91"/>
      <c r="X407" s="91"/>
      <c r="Y407" s="91"/>
      <c r="Z407" s="91"/>
    </row>
    <row r="408" spans="1:26" ht="15.75" customHeight="1" x14ac:dyDescent="0.45">
      <c r="A408" s="95">
        <v>43777</v>
      </c>
      <c r="B408" s="91">
        <v>300.807434</v>
      </c>
      <c r="C408" s="91">
        <v>49032100</v>
      </c>
      <c r="D408" s="94">
        <f t="shared" si="12"/>
        <v>2.466182490799218E-3</v>
      </c>
      <c r="E408" s="92"/>
      <c r="F408" s="91"/>
      <c r="G408" s="91"/>
      <c r="H408" s="91"/>
      <c r="I408" s="91"/>
      <c r="J408" s="91"/>
      <c r="K408" s="91"/>
      <c r="L408" s="91"/>
      <c r="M408" s="91"/>
      <c r="N408" s="91"/>
      <c r="O408" s="91"/>
      <c r="P408" s="91"/>
      <c r="Q408" s="91"/>
      <c r="R408" s="91"/>
      <c r="S408" s="91"/>
      <c r="T408" s="91"/>
      <c r="U408" s="91"/>
      <c r="V408" s="91"/>
      <c r="W408" s="91"/>
      <c r="X408" s="91"/>
      <c r="Y408" s="91"/>
      <c r="Z408" s="91"/>
    </row>
    <row r="409" spans="1:26" ht="15.75" customHeight="1" x14ac:dyDescent="0.45">
      <c r="A409" s="95">
        <v>43776</v>
      </c>
      <c r="B409" s="91">
        <v>300.06741299999999</v>
      </c>
      <c r="C409" s="91">
        <v>54272300</v>
      </c>
      <c r="D409" s="94">
        <f t="shared" si="12"/>
        <v>3.5168876422746465E-3</v>
      </c>
      <c r="E409" s="92"/>
      <c r="F409" s="91"/>
      <c r="G409" s="91"/>
      <c r="H409" s="91"/>
      <c r="I409" s="91"/>
      <c r="J409" s="91"/>
      <c r="K409" s="91"/>
      <c r="L409" s="91"/>
      <c r="M409" s="91"/>
      <c r="N409" s="91"/>
      <c r="O409" s="91"/>
      <c r="P409" s="91"/>
      <c r="Q409" s="91"/>
      <c r="R409" s="91"/>
      <c r="S409" s="91"/>
      <c r="T409" s="91"/>
      <c r="U409" s="91"/>
      <c r="V409" s="91"/>
      <c r="W409" s="91"/>
      <c r="X409" s="91"/>
      <c r="Y409" s="91"/>
      <c r="Z409" s="91"/>
    </row>
    <row r="410" spans="1:26" ht="15.75" customHeight="1" x14ac:dyDescent="0.45">
      <c r="A410" s="95">
        <v>43775</v>
      </c>
      <c r="B410" s="91">
        <v>299.01580799999999</v>
      </c>
      <c r="C410" s="91">
        <v>46487100</v>
      </c>
      <c r="D410" s="94">
        <f t="shared" si="12"/>
        <v>2.279529451547635E-4</v>
      </c>
      <c r="E410" s="92"/>
      <c r="F410" s="91"/>
      <c r="G410" s="91"/>
      <c r="H410" s="91"/>
      <c r="I410" s="91"/>
      <c r="J410" s="91"/>
      <c r="K410" s="91"/>
      <c r="L410" s="91"/>
      <c r="M410" s="91"/>
      <c r="N410" s="91"/>
      <c r="O410" s="91"/>
      <c r="P410" s="91"/>
      <c r="Q410" s="91"/>
      <c r="R410" s="91"/>
      <c r="S410" s="91"/>
      <c r="T410" s="91"/>
      <c r="U410" s="91"/>
      <c r="V410" s="91"/>
      <c r="W410" s="91"/>
      <c r="X410" s="91"/>
      <c r="Y410" s="91"/>
      <c r="Z410" s="91"/>
    </row>
    <row r="411" spans="1:26" ht="15.75" customHeight="1" x14ac:dyDescent="0.45">
      <c r="A411" s="95">
        <v>43774</v>
      </c>
      <c r="B411" s="91">
        <v>298.94766199999998</v>
      </c>
      <c r="C411" s="91">
        <v>42933200</v>
      </c>
      <c r="D411" s="94">
        <f t="shared" si="12"/>
        <v>-1.1061762203424808E-3</v>
      </c>
      <c r="E411" s="92"/>
      <c r="F411" s="91"/>
      <c r="G411" s="91"/>
      <c r="H411" s="91"/>
      <c r="I411" s="91"/>
      <c r="J411" s="91"/>
      <c r="K411" s="91"/>
      <c r="L411" s="91"/>
      <c r="M411" s="91"/>
      <c r="N411" s="91"/>
      <c r="O411" s="91"/>
      <c r="P411" s="91"/>
      <c r="Q411" s="91"/>
      <c r="R411" s="91"/>
      <c r="S411" s="91"/>
      <c r="T411" s="91"/>
      <c r="U411" s="91"/>
      <c r="V411" s="91"/>
      <c r="W411" s="91"/>
      <c r="X411" s="91"/>
      <c r="Y411" s="91"/>
      <c r="Z411" s="91"/>
    </row>
    <row r="412" spans="1:26" ht="15.75" customHeight="1" x14ac:dyDescent="0.45">
      <c r="A412" s="95">
        <v>43773</v>
      </c>
      <c r="B412" s="91">
        <v>299.27871699999997</v>
      </c>
      <c r="C412" s="91">
        <v>60606900</v>
      </c>
      <c r="D412" s="94">
        <f t="shared" si="12"/>
        <v>4.0176006301317901E-3</v>
      </c>
      <c r="E412" s="92"/>
      <c r="F412" s="91"/>
      <c r="G412" s="91"/>
      <c r="H412" s="91"/>
      <c r="I412" s="91"/>
      <c r="J412" s="91"/>
      <c r="K412" s="91"/>
      <c r="L412" s="91"/>
      <c r="M412" s="91"/>
      <c r="N412" s="91"/>
      <c r="O412" s="91"/>
      <c r="P412" s="91"/>
      <c r="Q412" s="91"/>
      <c r="R412" s="91"/>
      <c r="S412" s="91"/>
      <c r="T412" s="91"/>
      <c r="U412" s="91"/>
      <c r="V412" s="91"/>
      <c r="W412" s="91"/>
      <c r="X412" s="91"/>
      <c r="Y412" s="91"/>
      <c r="Z412" s="91"/>
    </row>
    <row r="413" spans="1:26" ht="15.75" customHeight="1" x14ac:dyDescent="0.45">
      <c r="A413" s="95">
        <v>43770</v>
      </c>
      <c r="B413" s="91">
        <v>298.08114599999999</v>
      </c>
      <c r="C413" s="91">
        <v>71141500</v>
      </c>
      <c r="D413" s="94">
        <f t="shared" si="12"/>
        <v>9.2640248713553586E-3</v>
      </c>
      <c r="E413" s="92"/>
      <c r="F413" s="91"/>
      <c r="G413" s="91"/>
      <c r="H413" s="91"/>
      <c r="I413" s="91"/>
      <c r="J413" s="91"/>
      <c r="K413" s="91"/>
      <c r="L413" s="91"/>
      <c r="M413" s="91"/>
      <c r="N413" s="91"/>
      <c r="O413" s="91"/>
      <c r="P413" s="91"/>
      <c r="Q413" s="91"/>
      <c r="R413" s="91"/>
      <c r="S413" s="91"/>
      <c r="T413" s="91"/>
      <c r="U413" s="91"/>
      <c r="V413" s="91"/>
      <c r="W413" s="91"/>
      <c r="X413" s="91"/>
      <c r="Y413" s="91"/>
      <c r="Z413" s="91"/>
    </row>
    <row r="414" spans="1:26" ht="15.75" customHeight="1" x14ac:dyDescent="0.45">
      <c r="A414" s="95">
        <v>43769</v>
      </c>
      <c r="B414" s="91">
        <v>295.34506199999998</v>
      </c>
      <c r="C414" s="91">
        <v>69053800</v>
      </c>
      <c r="D414" s="94">
        <f t="shared" si="12"/>
        <v>-2.6633133711716495E-3</v>
      </c>
      <c r="E414" s="92"/>
      <c r="F414" s="91"/>
      <c r="G414" s="91"/>
      <c r="H414" s="91"/>
      <c r="I414" s="91"/>
      <c r="J414" s="91"/>
      <c r="K414" s="91"/>
      <c r="L414" s="91"/>
      <c r="M414" s="91"/>
      <c r="N414" s="91"/>
      <c r="O414" s="91"/>
      <c r="P414" s="91"/>
      <c r="Q414" s="91"/>
      <c r="R414" s="91"/>
      <c r="S414" s="91"/>
      <c r="T414" s="91"/>
      <c r="U414" s="91"/>
      <c r="V414" s="91"/>
      <c r="W414" s="91"/>
      <c r="X414" s="91"/>
      <c r="Y414" s="91"/>
      <c r="Z414" s="91"/>
    </row>
    <row r="415" spans="1:26" ht="15.75" customHeight="1" x14ac:dyDescent="0.45">
      <c r="A415" s="95">
        <v>43768</v>
      </c>
      <c r="B415" s="91">
        <v>296.133759</v>
      </c>
      <c r="C415" s="91">
        <v>49643900</v>
      </c>
      <c r="D415" s="94">
        <f t="shared" si="12"/>
        <v>3.0673867243973252E-3</v>
      </c>
      <c r="E415" s="92"/>
      <c r="F415" s="91"/>
      <c r="G415" s="91"/>
      <c r="H415" s="91"/>
      <c r="I415" s="91"/>
      <c r="J415" s="91"/>
      <c r="K415" s="91"/>
      <c r="L415" s="91"/>
      <c r="M415" s="91"/>
      <c r="N415" s="91"/>
      <c r="O415" s="91"/>
      <c r="P415" s="91"/>
      <c r="Q415" s="91"/>
      <c r="R415" s="91"/>
      <c r="S415" s="91"/>
      <c r="T415" s="91"/>
      <c r="U415" s="91"/>
      <c r="V415" s="91"/>
      <c r="W415" s="91"/>
      <c r="X415" s="91"/>
      <c r="Y415" s="91"/>
      <c r="Z415" s="91"/>
    </row>
    <row r="416" spans="1:26" ht="15.75" customHeight="1" x14ac:dyDescent="0.45">
      <c r="A416" s="95">
        <v>43767</v>
      </c>
      <c r="B416" s="91">
        <v>295.22818000000001</v>
      </c>
      <c r="C416" s="91">
        <v>44284900</v>
      </c>
      <c r="D416" s="94">
        <f t="shared" si="12"/>
        <v>-2.9678734522009531E-4</v>
      </c>
      <c r="E416" s="92"/>
      <c r="F416" s="91"/>
      <c r="G416" s="91"/>
      <c r="H416" s="91"/>
      <c r="I416" s="91"/>
      <c r="J416" s="91"/>
      <c r="K416" s="91"/>
      <c r="L416" s="91"/>
      <c r="M416" s="91"/>
      <c r="N416" s="91"/>
      <c r="O416" s="91"/>
      <c r="P416" s="91"/>
      <c r="Q416" s="91"/>
      <c r="R416" s="91"/>
      <c r="S416" s="91"/>
      <c r="T416" s="91"/>
      <c r="U416" s="91"/>
      <c r="V416" s="91"/>
      <c r="W416" s="91"/>
      <c r="X416" s="91"/>
      <c r="Y416" s="91"/>
      <c r="Z416" s="91"/>
    </row>
    <row r="417" spans="1:26" ht="15.75" customHeight="1" x14ac:dyDescent="0.45">
      <c r="A417" s="95">
        <v>43766</v>
      </c>
      <c r="B417" s="91">
        <v>295.31582600000002</v>
      </c>
      <c r="C417" s="91">
        <v>42147000</v>
      </c>
      <c r="D417" s="94">
        <f t="shared" si="12"/>
        <v>5.6364793952246028E-3</v>
      </c>
      <c r="E417" s="92"/>
      <c r="F417" s="91"/>
      <c r="G417" s="91"/>
      <c r="H417" s="91"/>
      <c r="I417" s="91"/>
      <c r="J417" s="91"/>
      <c r="K417" s="91"/>
      <c r="L417" s="91"/>
      <c r="M417" s="91"/>
      <c r="N417" s="91"/>
      <c r="O417" s="91"/>
      <c r="P417" s="91"/>
      <c r="Q417" s="91"/>
      <c r="R417" s="91"/>
      <c r="S417" s="91"/>
      <c r="T417" s="91"/>
      <c r="U417" s="91"/>
      <c r="V417" s="91"/>
      <c r="W417" s="91"/>
      <c r="X417" s="91"/>
      <c r="Y417" s="91"/>
      <c r="Z417" s="91"/>
    </row>
    <row r="418" spans="1:26" ht="15.75" customHeight="1" x14ac:dyDescent="0.45">
      <c r="A418" s="95">
        <v>43763</v>
      </c>
      <c r="B418" s="91">
        <v>293.66061400000001</v>
      </c>
      <c r="C418" s="91">
        <v>45205400</v>
      </c>
      <c r="D418" s="94">
        <f t="shared" si="12"/>
        <v>4.0948801960130066E-3</v>
      </c>
      <c r="E418" s="92"/>
      <c r="F418" s="91"/>
      <c r="G418" s="91"/>
      <c r="H418" s="91"/>
      <c r="I418" s="91"/>
      <c r="J418" s="91"/>
      <c r="K418" s="91"/>
      <c r="L418" s="91"/>
      <c r="M418" s="91"/>
      <c r="N418" s="91"/>
      <c r="O418" s="91"/>
      <c r="P418" s="91"/>
      <c r="Q418" s="91"/>
      <c r="R418" s="91"/>
      <c r="S418" s="91"/>
      <c r="T418" s="91"/>
      <c r="U418" s="91"/>
      <c r="V418" s="91"/>
      <c r="W418" s="91"/>
      <c r="X418" s="91"/>
      <c r="Y418" s="91"/>
      <c r="Z418" s="91"/>
    </row>
    <row r="419" spans="1:26" ht="15.75" customHeight="1" x14ac:dyDescent="0.45">
      <c r="A419" s="95">
        <v>43762</v>
      </c>
      <c r="B419" s="91">
        <v>292.46301299999999</v>
      </c>
      <c r="C419" s="91">
        <v>35453100</v>
      </c>
      <c r="D419" s="94">
        <f t="shared" si="12"/>
        <v>1.6340241031020941E-3</v>
      </c>
      <c r="E419" s="92"/>
      <c r="F419" s="91"/>
      <c r="G419" s="91"/>
      <c r="H419" s="91"/>
      <c r="I419" s="91"/>
      <c r="J419" s="91"/>
      <c r="K419" s="91"/>
      <c r="L419" s="91"/>
      <c r="M419" s="91"/>
      <c r="N419" s="91"/>
      <c r="O419" s="91"/>
      <c r="P419" s="91"/>
      <c r="Q419" s="91"/>
      <c r="R419" s="91"/>
      <c r="S419" s="91"/>
      <c r="T419" s="91"/>
      <c r="U419" s="91"/>
      <c r="V419" s="91"/>
      <c r="W419" s="91"/>
      <c r="X419" s="91"/>
      <c r="Y419" s="91"/>
      <c r="Z419" s="91"/>
    </row>
    <row r="420" spans="1:26" ht="15.75" customHeight="1" x14ac:dyDescent="0.45">
      <c r="A420" s="95">
        <v>43761</v>
      </c>
      <c r="B420" s="91">
        <v>291.98590100000001</v>
      </c>
      <c r="C420" s="91">
        <v>34352200</v>
      </c>
      <c r="D420" s="94">
        <f t="shared" si="12"/>
        <v>2.9098429854059749E-3</v>
      </c>
      <c r="E420" s="92"/>
      <c r="F420" s="91"/>
      <c r="G420" s="91"/>
      <c r="H420" s="91"/>
      <c r="I420" s="91"/>
      <c r="J420" s="91"/>
      <c r="K420" s="91"/>
      <c r="L420" s="91"/>
      <c r="M420" s="91"/>
      <c r="N420" s="91"/>
      <c r="O420" s="91"/>
      <c r="P420" s="91"/>
      <c r="Q420" s="91"/>
      <c r="R420" s="91"/>
      <c r="S420" s="91"/>
      <c r="T420" s="91"/>
      <c r="U420" s="91"/>
      <c r="V420" s="91"/>
      <c r="W420" s="91"/>
      <c r="X420" s="91"/>
      <c r="Y420" s="91"/>
      <c r="Z420" s="91"/>
    </row>
    <row r="421" spans="1:26" ht="15.75" customHeight="1" x14ac:dyDescent="0.45">
      <c r="A421" s="95">
        <v>43760</v>
      </c>
      <c r="B421" s="91">
        <v>291.138733</v>
      </c>
      <c r="C421" s="91">
        <v>48594700</v>
      </c>
      <c r="D421" s="94">
        <f t="shared" si="12"/>
        <v>-3.2668504225523698E-3</v>
      </c>
      <c r="E421" s="92"/>
      <c r="F421" s="91"/>
      <c r="G421" s="91"/>
      <c r="H421" s="91"/>
      <c r="I421" s="91"/>
      <c r="J421" s="91"/>
      <c r="K421" s="91"/>
      <c r="L421" s="91"/>
      <c r="M421" s="91"/>
      <c r="N421" s="91"/>
      <c r="O421" s="91"/>
      <c r="P421" s="91"/>
      <c r="Q421" s="91"/>
      <c r="R421" s="91"/>
      <c r="S421" s="91"/>
      <c r="T421" s="91"/>
      <c r="U421" s="91"/>
      <c r="V421" s="91"/>
      <c r="W421" s="91"/>
      <c r="X421" s="91"/>
      <c r="Y421" s="91"/>
      <c r="Z421" s="91"/>
    </row>
    <row r="422" spans="1:26" ht="15.75" customHeight="1" x14ac:dyDescent="0.45">
      <c r="A422" s="95">
        <v>43759</v>
      </c>
      <c r="B422" s="91">
        <v>292.09295700000001</v>
      </c>
      <c r="C422" s="91">
        <v>39048600</v>
      </c>
      <c r="D422" s="94">
        <f t="shared" si="12"/>
        <v>6.7791094743059332E-3</v>
      </c>
      <c r="E422" s="92"/>
      <c r="F422" s="91"/>
      <c r="G422" s="91"/>
      <c r="H422" s="91"/>
      <c r="I422" s="91"/>
      <c r="J422" s="91"/>
      <c r="K422" s="91"/>
      <c r="L422" s="91"/>
      <c r="M422" s="91"/>
      <c r="N422" s="91"/>
      <c r="O422" s="91"/>
      <c r="P422" s="91"/>
      <c r="Q422" s="91"/>
      <c r="R422" s="91"/>
      <c r="S422" s="91"/>
      <c r="T422" s="91"/>
      <c r="U422" s="91"/>
      <c r="V422" s="91"/>
      <c r="W422" s="91"/>
      <c r="X422" s="91"/>
      <c r="Y422" s="91"/>
      <c r="Z422" s="91"/>
    </row>
    <row r="423" spans="1:26" ht="15.75" customHeight="1" x14ac:dyDescent="0.45">
      <c r="A423" s="95">
        <v>43756</v>
      </c>
      <c r="B423" s="91">
        <v>290.12616000000003</v>
      </c>
      <c r="C423" s="91">
        <v>64304000</v>
      </c>
      <c r="D423" s="94">
        <f t="shared" si="12"/>
        <v>-4.3771608832772202E-3</v>
      </c>
      <c r="E423" s="92"/>
      <c r="F423" s="91"/>
      <c r="G423" s="91"/>
      <c r="H423" s="91"/>
      <c r="I423" s="91"/>
      <c r="J423" s="91"/>
      <c r="K423" s="91"/>
      <c r="L423" s="91"/>
      <c r="M423" s="91"/>
      <c r="N423" s="91"/>
      <c r="O423" s="91"/>
      <c r="P423" s="91"/>
      <c r="Q423" s="91"/>
      <c r="R423" s="91"/>
      <c r="S423" s="91"/>
      <c r="T423" s="91"/>
      <c r="U423" s="91"/>
      <c r="V423" s="91"/>
      <c r="W423" s="91"/>
      <c r="X423" s="91"/>
      <c r="Y423" s="91"/>
      <c r="Z423" s="91"/>
    </row>
    <row r="424" spans="1:26" ht="15.75" customHeight="1" x14ac:dyDescent="0.45">
      <c r="A424" s="95">
        <v>43755</v>
      </c>
      <c r="B424" s="91">
        <v>291.40167200000002</v>
      </c>
      <c r="C424" s="91">
        <v>45736600</v>
      </c>
      <c r="D424" s="94">
        <f t="shared" si="12"/>
        <v>2.9489800544089118E-3</v>
      </c>
      <c r="E424" s="92"/>
      <c r="F424" s="91"/>
      <c r="G424" s="91"/>
      <c r="H424" s="91"/>
      <c r="I424" s="91"/>
      <c r="J424" s="91"/>
      <c r="K424" s="91"/>
      <c r="L424" s="91"/>
      <c r="M424" s="91"/>
      <c r="N424" s="91"/>
      <c r="O424" s="91"/>
      <c r="P424" s="91"/>
      <c r="Q424" s="91"/>
      <c r="R424" s="91"/>
      <c r="S424" s="91"/>
      <c r="T424" s="91"/>
      <c r="U424" s="91"/>
      <c r="V424" s="91"/>
      <c r="W424" s="91"/>
      <c r="X424" s="91"/>
      <c r="Y424" s="91"/>
      <c r="Z424" s="91"/>
    </row>
    <row r="425" spans="1:26" ht="15.75" customHeight="1" x14ac:dyDescent="0.45">
      <c r="A425" s="95">
        <v>43754</v>
      </c>
      <c r="B425" s="91">
        <v>290.54486100000003</v>
      </c>
      <c r="C425" s="91">
        <v>48928200</v>
      </c>
      <c r="D425" s="94">
        <f t="shared" si="12"/>
        <v>-1.6059326336093083E-3</v>
      </c>
      <c r="E425" s="92"/>
      <c r="F425" s="91"/>
      <c r="G425" s="91"/>
      <c r="H425" s="91"/>
      <c r="I425" s="91"/>
      <c r="J425" s="91"/>
      <c r="K425" s="91"/>
      <c r="L425" s="91"/>
      <c r="M425" s="91"/>
      <c r="N425" s="91"/>
      <c r="O425" s="91"/>
      <c r="P425" s="91"/>
      <c r="Q425" s="91"/>
      <c r="R425" s="91"/>
      <c r="S425" s="91"/>
      <c r="T425" s="91"/>
      <c r="U425" s="91"/>
      <c r="V425" s="91"/>
      <c r="W425" s="91"/>
      <c r="X425" s="91"/>
      <c r="Y425" s="91"/>
      <c r="Z425" s="91"/>
    </row>
    <row r="426" spans="1:26" ht="15.75" customHeight="1" x14ac:dyDescent="0.45">
      <c r="A426" s="95">
        <v>43753</v>
      </c>
      <c r="B426" s="91">
        <v>291.01220699999999</v>
      </c>
      <c r="C426" s="91">
        <v>46754500</v>
      </c>
      <c r="D426" s="94">
        <f t="shared" si="12"/>
        <v>9.9003387473148852E-3</v>
      </c>
      <c r="E426" s="92"/>
      <c r="F426" s="91"/>
      <c r="G426" s="91"/>
      <c r="H426" s="91"/>
      <c r="I426" s="91"/>
      <c r="J426" s="91"/>
      <c r="K426" s="91"/>
      <c r="L426" s="91"/>
      <c r="M426" s="91"/>
      <c r="N426" s="91"/>
      <c r="O426" s="91"/>
      <c r="P426" s="91"/>
      <c r="Q426" s="91"/>
      <c r="R426" s="91"/>
      <c r="S426" s="91"/>
      <c r="T426" s="91"/>
      <c r="U426" s="91"/>
      <c r="V426" s="91"/>
      <c r="W426" s="91"/>
      <c r="X426" s="91"/>
      <c r="Y426" s="91"/>
      <c r="Z426" s="91"/>
    </row>
    <row r="427" spans="1:26" ht="15.75" customHeight="1" x14ac:dyDescent="0.45">
      <c r="A427" s="95">
        <v>43752</v>
      </c>
      <c r="B427" s="91">
        <v>288.15933200000001</v>
      </c>
      <c r="C427" s="91">
        <v>40394800</v>
      </c>
      <c r="D427" s="94">
        <f t="shared" si="12"/>
        <v>-1.1137281904283203E-3</v>
      </c>
      <c r="E427" s="92"/>
      <c r="F427" s="91"/>
      <c r="G427" s="91"/>
      <c r="H427" s="91"/>
      <c r="I427" s="91"/>
      <c r="J427" s="91"/>
      <c r="K427" s="91"/>
      <c r="L427" s="91"/>
      <c r="M427" s="91"/>
      <c r="N427" s="91"/>
      <c r="O427" s="91"/>
      <c r="P427" s="91"/>
      <c r="Q427" s="91"/>
      <c r="R427" s="91"/>
      <c r="S427" s="91"/>
      <c r="T427" s="91"/>
      <c r="U427" s="91"/>
      <c r="V427" s="91"/>
      <c r="W427" s="91"/>
      <c r="X427" s="91"/>
      <c r="Y427" s="91"/>
      <c r="Z427" s="91"/>
    </row>
    <row r="428" spans="1:26" ht="15.75" customHeight="1" x14ac:dyDescent="0.45">
      <c r="A428" s="95">
        <v>43749</v>
      </c>
      <c r="B428" s="91">
        <v>288.48062099999999</v>
      </c>
      <c r="C428" s="91">
        <v>98720400</v>
      </c>
      <c r="D428" s="94">
        <f t="shared" si="12"/>
        <v>1.0366995197509832E-2</v>
      </c>
      <c r="E428" s="92"/>
      <c r="F428" s="91"/>
      <c r="G428" s="91"/>
      <c r="H428" s="91"/>
      <c r="I428" s="91"/>
      <c r="J428" s="91"/>
      <c r="K428" s="91"/>
      <c r="L428" s="91"/>
      <c r="M428" s="91"/>
      <c r="N428" s="91"/>
      <c r="O428" s="91"/>
      <c r="P428" s="91"/>
      <c r="Q428" s="91"/>
      <c r="R428" s="91"/>
      <c r="S428" s="91"/>
      <c r="T428" s="91"/>
      <c r="U428" s="91"/>
      <c r="V428" s="91"/>
      <c r="W428" s="91"/>
      <c r="X428" s="91"/>
      <c r="Y428" s="91"/>
      <c r="Z428" s="91"/>
    </row>
    <row r="429" spans="1:26" ht="15.75" customHeight="1" x14ac:dyDescent="0.45">
      <c r="A429" s="95">
        <v>43748</v>
      </c>
      <c r="B429" s="91">
        <v>285.52062999999998</v>
      </c>
      <c r="C429" s="91">
        <v>55296300</v>
      </c>
      <c r="D429" s="94">
        <f t="shared" si="12"/>
        <v>6.7633068687018572E-3</v>
      </c>
      <c r="E429" s="92"/>
      <c r="F429" s="91"/>
      <c r="G429" s="91"/>
      <c r="H429" s="91"/>
      <c r="I429" s="91"/>
      <c r="J429" s="91"/>
      <c r="K429" s="91"/>
      <c r="L429" s="91"/>
      <c r="M429" s="91"/>
      <c r="N429" s="91"/>
      <c r="O429" s="91"/>
      <c r="P429" s="91"/>
      <c r="Q429" s="91"/>
      <c r="R429" s="91"/>
      <c r="S429" s="91"/>
      <c r="T429" s="91"/>
      <c r="U429" s="91"/>
      <c r="V429" s="91"/>
      <c r="W429" s="91"/>
      <c r="X429" s="91"/>
      <c r="Y429" s="91"/>
      <c r="Z429" s="91"/>
    </row>
    <row r="430" spans="1:26" ht="15.75" customHeight="1" x14ac:dyDescent="0.45">
      <c r="A430" s="95">
        <v>43747</v>
      </c>
      <c r="B430" s="91">
        <v>283.60253899999998</v>
      </c>
      <c r="C430" s="91">
        <v>62359400</v>
      </c>
      <c r="D430" s="94">
        <f t="shared" si="12"/>
        <v>9.4964323056725419E-3</v>
      </c>
      <c r="E430" s="92"/>
      <c r="F430" s="91"/>
      <c r="G430" s="91"/>
      <c r="H430" s="91"/>
      <c r="I430" s="91"/>
      <c r="J430" s="91"/>
      <c r="K430" s="91"/>
      <c r="L430" s="91"/>
      <c r="M430" s="91"/>
      <c r="N430" s="91"/>
      <c r="O430" s="91"/>
      <c r="P430" s="91"/>
      <c r="Q430" s="91"/>
      <c r="R430" s="91"/>
      <c r="S430" s="91"/>
      <c r="T430" s="91"/>
      <c r="U430" s="91"/>
      <c r="V430" s="91"/>
      <c r="W430" s="91"/>
      <c r="X430" s="91"/>
      <c r="Y430" s="91"/>
      <c r="Z430" s="91"/>
    </row>
    <row r="431" spans="1:26" ht="15.75" customHeight="1" x14ac:dyDescent="0.45">
      <c r="A431" s="95">
        <v>43746</v>
      </c>
      <c r="B431" s="91">
        <v>280.934662</v>
      </c>
      <c r="C431" s="91">
        <v>95708100</v>
      </c>
      <c r="D431" s="94">
        <f t="shared" si="12"/>
        <v>-1.5524603630388434E-2</v>
      </c>
      <c r="E431" s="92"/>
      <c r="F431" s="91"/>
      <c r="G431" s="91"/>
      <c r="H431" s="91"/>
      <c r="I431" s="91"/>
      <c r="J431" s="91"/>
      <c r="K431" s="91"/>
      <c r="L431" s="91"/>
      <c r="M431" s="91"/>
      <c r="N431" s="91"/>
      <c r="O431" s="91"/>
      <c r="P431" s="91"/>
      <c r="Q431" s="91"/>
      <c r="R431" s="91"/>
      <c r="S431" s="91"/>
      <c r="T431" s="91"/>
      <c r="U431" s="91"/>
      <c r="V431" s="91"/>
      <c r="W431" s="91"/>
      <c r="X431" s="91"/>
      <c r="Y431" s="91"/>
      <c r="Z431" s="91"/>
    </row>
    <row r="432" spans="1:26" ht="15.75" customHeight="1" x14ac:dyDescent="0.45">
      <c r="A432" s="95">
        <v>43745</v>
      </c>
      <c r="B432" s="91">
        <v>285.36483800000002</v>
      </c>
      <c r="C432" s="91">
        <v>59610500</v>
      </c>
      <c r="D432" s="94">
        <f t="shared" si="12"/>
        <v>-4.3148173513735122E-3</v>
      </c>
      <c r="E432" s="92"/>
      <c r="F432" s="91"/>
      <c r="G432" s="91"/>
      <c r="H432" s="91"/>
      <c r="I432" s="91"/>
      <c r="J432" s="91"/>
      <c r="K432" s="91"/>
      <c r="L432" s="91"/>
      <c r="M432" s="91"/>
      <c r="N432" s="91"/>
      <c r="O432" s="91"/>
      <c r="P432" s="91"/>
      <c r="Q432" s="91"/>
      <c r="R432" s="91"/>
      <c r="S432" s="91"/>
      <c r="T432" s="91"/>
      <c r="U432" s="91"/>
      <c r="V432" s="91"/>
      <c r="W432" s="91"/>
      <c r="X432" s="91"/>
      <c r="Y432" s="91"/>
      <c r="Z432" s="91"/>
    </row>
    <row r="433" spans="1:26" ht="15.75" customHeight="1" x14ac:dyDescent="0.45">
      <c r="A433" s="95">
        <v>43742</v>
      </c>
      <c r="B433" s="91">
        <v>286.601471</v>
      </c>
      <c r="C433" s="91">
        <v>65091200</v>
      </c>
      <c r="D433" s="94">
        <f t="shared" si="12"/>
        <v>1.3532097627621198E-2</v>
      </c>
      <c r="E433" s="92"/>
      <c r="F433" s="91"/>
      <c r="G433" s="91"/>
      <c r="H433" s="91"/>
      <c r="I433" s="91"/>
      <c r="J433" s="91"/>
      <c r="K433" s="91"/>
      <c r="L433" s="91"/>
      <c r="M433" s="91"/>
      <c r="N433" s="91"/>
      <c r="O433" s="91"/>
      <c r="P433" s="91"/>
      <c r="Q433" s="91"/>
      <c r="R433" s="91"/>
      <c r="S433" s="91"/>
      <c r="T433" s="91"/>
      <c r="U433" s="91"/>
      <c r="V433" s="91"/>
      <c r="W433" s="91"/>
      <c r="X433" s="91"/>
      <c r="Y433" s="91"/>
      <c r="Z433" s="91"/>
    </row>
    <row r="434" spans="1:26" ht="15.75" customHeight="1" x14ac:dyDescent="0.45">
      <c r="A434" s="95">
        <v>43741</v>
      </c>
      <c r="B434" s="91">
        <v>282.77493299999998</v>
      </c>
      <c r="C434" s="91">
        <v>85278800</v>
      </c>
      <c r="D434" s="94">
        <f t="shared" si="12"/>
        <v>8.1927629793852041E-3</v>
      </c>
      <c r="E434" s="92"/>
      <c r="F434" s="91"/>
      <c r="G434" s="91"/>
      <c r="H434" s="91"/>
      <c r="I434" s="91"/>
      <c r="J434" s="91"/>
      <c r="K434" s="91"/>
      <c r="L434" s="91"/>
      <c r="M434" s="91"/>
      <c r="N434" s="91"/>
      <c r="O434" s="91"/>
      <c r="P434" s="91"/>
      <c r="Q434" s="91"/>
      <c r="R434" s="91"/>
      <c r="S434" s="91"/>
      <c r="T434" s="91"/>
      <c r="U434" s="91"/>
      <c r="V434" s="91"/>
      <c r="W434" s="91"/>
      <c r="X434" s="91"/>
      <c r="Y434" s="91"/>
      <c r="Z434" s="91"/>
    </row>
    <row r="435" spans="1:26" ht="15.75" customHeight="1" x14ac:dyDescent="0.45">
      <c r="A435" s="95">
        <v>43740</v>
      </c>
      <c r="B435" s="91">
        <v>280.47705100000002</v>
      </c>
      <c r="C435" s="91">
        <v>122539500</v>
      </c>
      <c r="D435" s="94">
        <f t="shared" si="12"/>
        <v>-1.7664499409377088E-2</v>
      </c>
      <c r="E435" s="92"/>
      <c r="F435" s="91"/>
      <c r="G435" s="91"/>
      <c r="H435" s="91"/>
      <c r="I435" s="91"/>
      <c r="J435" s="91"/>
      <c r="K435" s="91"/>
      <c r="L435" s="91"/>
      <c r="M435" s="91"/>
      <c r="N435" s="91"/>
      <c r="O435" s="91"/>
      <c r="P435" s="91"/>
      <c r="Q435" s="91"/>
      <c r="R435" s="91"/>
      <c r="S435" s="91"/>
      <c r="T435" s="91"/>
      <c r="U435" s="91"/>
      <c r="V435" s="91"/>
      <c r="W435" s="91"/>
      <c r="X435" s="91"/>
      <c r="Y435" s="91"/>
      <c r="Z435" s="91"/>
    </row>
    <row r="436" spans="1:26" ht="15.75" customHeight="1" x14ac:dyDescent="0.45">
      <c r="A436" s="95">
        <v>43739</v>
      </c>
      <c r="B436" s="91">
        <v>285.52062999999998</v>
      </c>
      <c r="C436" s="91">
        <v>88242400</v>
      </c>
      <c r="D436" s="94">
        <f t="shared" si="12"/>
        <v>-1.1894935621110436E-2</v>
      </c>
      <c r="E436" s="92"/>
      <c r="F436" s="91"/>
      <c r="G436" s="91"/>
      <c r="H436" s="91"/>
      <c r="I436" s="91"/>
      <c r="J436" s="91"/>
      <c r="K436" s="91"/>
      <c r="L436" s="91"/>
      <c r="M436" s="91"/>
      <c r="N436" s="91"/>
      <c r="O436" s="91"/>
      <c r="P436" s="91"/>
      <c r="Q436" s="91"/>
      <c r="R436" s="91"/>
      <c r="S436" s="91"/>
      <c r="T436" s="91"/>
      <c r="U436" s="91"/>
      <c r="V436" s="91"/>
      <c r="W436" s="91"/>
      <c r="X436" s="91"/>
      <c r="Y436" s="91"/>
      <c r="Z436" s="91"/>
    </row>
    <row r="437" spans="1:26" ht="15.75" customHeight="1" x14ac:dyDescent="0.45">
      <c r="A437" s="95">
        <v>43738</v>
      </c>
      <c r="B437" s="91">
        <v>288.957764</v>
      </c>
      <c r="C437" s="91">
        <v>51662400</v>
      </c>
      <c r="D437" s="94">
        <f t="shared" si="12"/>
        <v>4.6378427432693936E-3</v>
      </c>
      <c r="E437" s="92"/>
      <c r="F437" s="91"/>
      <c r="G437" s="91"/>
      <c r="H437" s="91"/>
      <c r="I437" s="91"/>
      <c r="J437" s="91"/>
      <c r="K437" s="91"/>
      <c r="L437" s="91"/>
      <c r="M437" s="91"/>
      <c r="N437" s="91"/>
      <c r="O437" s="91"/>
      <c r="P437" s="91"/>
      <c r="Q437" s="91"/>
      <c r="R437" s="91"/>
      <c r="S437" s="91"/>
      <c r="T437" s="91"/>
      <c r="U437" s="91"/>
      <c r="V437" s="91"/>
      <c r="W437" s="91"/>
      <c r="X437" s="91"/>
      <c r="Y437" s="91"/>
      <c r="Z437" s="91"/>
    </row>
    <row r="438" spans="1:26" ht="15.75" customHeight="1" x14ac:dyDescent="0.45">
      <c r="A438" s="95">
        <v>43735</v>
      </c>
      <c r="B438" s="91">
        <v>287.62380999999999</v>
      </c>
      <c r="C438" s="91">
        <v>84746600</v>
      </c>
      <c r="D438" s="94">
        <f t="shared" si="12"/>
        <v>-5.3872426547928454E-3</v>
      </c>
      <c r="E438" s="92"/>
      <c r="F438" s="91"/>
      <c r="G438" s="91"/>
      <c r="H438" s="91"/>
      <c r="I438" s="91"/>
      <c r="J438" s="91"/>
      <c r="K438" s="91"/>
      <c r="L438" s="91"/>
      <c r="M438" s="91"/>
      <c r="N438" s="91"/>
      <c r="O438" s="91"/>
      <c r="P438" s="91"/>
      <c r="Q438" s="91"/>
      <c r="R438" s="91"/>
      <c r="S438" s="91"/>
      <c r="T438" s="91"/>
      <c r="U438" s="91"/>
      <c r="V438" s="91"/>
      <c r="W438" s="91"/>
      <c r="X438" s="91"/>
      <c r="Y438" s="91"/>
      <c r="Z438" s="91"/>
    </row>
    <row r="439" spans="1:26" ht="15.75" customHeight="1" x14ac:dyDescent="0.45">
      <c r="A439" s="95">
        <v>43734</v>
      </c>
      <c r="B439" s="91">
        <v>289.18170199999997</v>
      </c>
      <c r="C439" s="91">
        <v>56179700</v>
      </c>
      <c r="D439" s="94">
        <f t="shared" si="12"/>
        <v>-2.0831555437047511E-3</v>
      </c>
      <c r="E439" s="92"/>
      <c r="F439" s="91"/>
      <c r="G439" s="91"/>
      <c r="H439" s="91"/>
      <c r="I439" s="91"/>
      <c r="J439" s="91"/>
      <c r="K439" s="91"/>
      <c r="L439" s="91"/>
      <c r="M439" s="91"/>
      <c r="N439" s="91"/>
      <c r="O439" s="91"/>
      <c r="P439" s="91"/>
      <c r="Q439" s="91"/>
      <c r="R439" s="91"/>
      <c r="S439" s="91"/>
      <c r="T439" s="91"/>
      <c r="U439" s="91"/>
      <c r="V439" s="91"/>
      <c r="W439" s="91"/>
      <c r="X439" s="91"/>
      <c r="Y439" s="91"/>
      <c r="Z439" s="91"/>
    </row>
    <row r="440" spans="1:26" ht="15.75" customHeight="1" x14ac:dyDescent="0.45">
      <c r="A440" s="95">
        <v>43733</v>
      </c>
      <c r="B440" s="91">
        <v>289.78537</v>
      </c>
      <c r="C440" s="91">
        <v>71854000</v>
      </c>
      <c r="D440" s="94">
        <f t="shared" si="12"/>
        <v>5.9146043965436768E-3</v>
      </c>
      <c r="E440" s="92"/>
      <c r="F440" s="91"/>
      <c r="G440" s="91"/>
      <c r="H440" s="91"/>
      <c r="I440" s="91"/>
      <c r="J440" s="91"/>
      <c r="K440" s="91"/>
      <c r="L440" s="91"/>
      <c r="M440" s="91"/>
      <c r="N440" s="91"/>
      <c r="O440" s="91"/>
      <c r="P440" s="91"/>
      <c r="Q440" s="91"/>
      <c r="R440" s="91"/>
      <c r="S440" s="91"/>
      <c r="T440" s="91"/>
      <c r="U440" s="91"/>
      <c r="V440" s="91"/>
      <c r="W440" s="91"/>
      <c r="X440" s="91"/>
      <c r="Y440" s="91"/>
      <c r="Z440" s="91"/>
    </row>
    <row r="441" spans="1:26" ht="15.75" customHeight="1" x14ac:dyDescent="0.45">
      <c r="A441" s="95">
        <v>43732</v>
      </c>
      <c r="B441" s="91">
        <v>288.08148199999999</v>
      </c>
      <c r="C441" s="91">
        <v>94869400</v>
      </c>
      <c r="D441" s="94">
        <f t="shared" si="12"/>
        <v>-7.8466466124464951E-3</v>
      </c>
      <c r="E441" s="92"/>
      <c r="F441" s="91"/>
      <c r="G441" s="91"/>
      <c r="H441" s="91"/>
      <c r="I441" s="91"/>
      <c r="J441" s="91"/>
      <c r="K441" s="91"/>
      <c r="L441" s="91"/>
      <c r="M441" s="91"/>
      <c r="N441" s="91"/>
      <c r="O441" s="91"/>
      <c r="P441" s="91"/>
      <c r="Q441" s="91"/>
      <c r="R441" s="91"/>
      <c r="S441" s="91"/>
      <c r="T441" s="91"/>
      <c r="U441" s="91"/>
      <c r="V441" s="91"/>
      <c r="W441" s="91"/>
      <c r="X441" s="91"/>
      <c r="Y441" s="91"/>
      <c r="Z441" s="91"/>
    </row>
    <row r="442" spans="1:26" ht="15.75" customHeight="1" x14ac:dyDescent="0.45">
      <c r="A442" s="95">
        <v>43731</v>
      </c>
      <c r="B442" s="91">
        <v>290.35983299999998</v>
      </c>
      <c r="C442" s="91">
        <v>43476800</v>
      </c>
      <c r="D442" s="94">
        <f t="shared" si="12"/>
        <v>-2.3474319930349985E-4</v>
      </c>
      <c r="E442" s="92"/>
      <c r="F442" s="91"/>
      <c r="G442" s="91"/>
      <c r="H442" s="91"/>
      <c r="I442" s="91"/>
      <c r="J442" s="91"/>
      <c r="K442" s="91"/>
      <c r="L442" s="91"/>
      <c r="M442" s="91"/>
      <c r="N442" s="91"/>
      <c r="O442" s="91"/>
      <c r="P442" s="91"/>
      <c r="Q442" s="91"/>
      <c r="R442" s="91"/>
      <c r="S442" s="91"/>
      <c r="T442" s="91"/>
      <c r="U442" s="91"/>
      <c r="V442" s="91"/>
      <c r="W442" s="91"/>
      <c r="X442" s="91"/>
      <c r="Y442" s="91"/>
      <c r="Z442" s="91"/>
    </row>
    <row r="443" spans="1:26" ht="15.75" customHeight="1" x14ac:dyDescent="0.45">
      <c r="A443" s="95">
        <v>43728</v>
      </c>
      <c r="B443" s="91">
        <v>290.42800899999997</v>
      </c>
      <c r="C443" s="91">
        <v>89565000</v>
      </c>
      <c r="D443" s="94">
        <f t="shared" si="12"/>
        <v>-4.7246790102853931E-3</v>
      </c>
      <c r="E443" s="92"/>
      <c r="F443" s="91"/>
      <c r="G443" s="91"/>
      <c r="H443" s="91"/>
      <c r="I443" s="91"/>
      <c r="J443" s="91"/>
      <c r="K443" s="91"/>
      <c r="L443" s="91"/>
      <c r="M443" s="91"/>
      <c r="N443" s="91"/>
      <c r="O443" s="91"/>
      <c r="P443" s="91"/>
      <c r="Q443" s="91"/>
      <c r="R443" s="91"/>
      <c r="S443" s="91"/>
      <c r="T443" s="91"/>
      <c r="U443" s="91"/>
      <c r="V443" s="91"/>
      <c r="W443" s="91"/>
      <c r="X443" s="91"/>
      <c r="Y443" s="91"/>
      <c r="Z443" s="91"/>
    </row>
    <row r="444" spans="1:26" ht="15.75" customHeight="1" x14ac:dyDescent="0.45">
      <c r="A444" s="95">
        <v>43727</v>
      </c>
      <c r="B444" s="91">
        <v>291.80670199999997</v>
      </c>
      <c r="C444" s="91">
        <v>76560500</v>
      </c>
      <c r="D444" s="94">
        <f t="shared" si="12"/>
        <v>-6.6508784747010274E-5</v>
      </c>
      <c r="E444" s="92"/>
      <c r="F444" s="91"/>
      <c r="G444" s="91"/>
      <c r="H444" s="91"/>
      <c r="I444" s="91"/>
      <c r="J444" s="91"/>
      <c r="K444" s="91"/>
      <c r="L444" s="91"/>
      <c r="M444" s="91"/>
      <c r="N444" s="91"/>
      <c r="O444" s="91"/>
      <c r="P444" s="91"/>
      <c r="Q444" s="91"/>
      <c r="R444" s="91"/>
      <c r="S444" s="91"/>
      <c r="T444" s="91"/>
      <c r="U444" s="91"/>
      <c r="V444" s="91"/>
      <c r="W444" s="91"/>
      <c r="X444" s="91"/>
      <c r="Y444" s="91"/>
      <c r="Z444" s="91"/>
    </row>
    <row r="445" spans="1:26" ht="15.75" customHeight="1" x14ac:dyDescent="0.45">
      <c r="A445" s="95">
        <v>43726</v>
      </c>
      <c r="B445" s="91">
        <v>291.82611100000003</v>
      </c>
      <c r="C445" s="91">
        <v>73375800</v>
      </c>
      <c r="D445" s="94">
        <f t="shared" si="12"/>
        <v>5.9810732029674796E-4</v>
      </c>
      <c r="E445" s="92"/>
      <c r="F445" s="91"/>
      <c r="G445" s="91"/>
      <c r="H445" s="91"/>
      <c r="I445" s="91"/>
      <c r="J445" s="91"/>
      <c r="K445" s="91"/>
      <c r="L445" s="91"/>
      <c r="M445" s="91"/>
      <c r="N445" s="91"/>
      <c r="O445" s="91"/>
      <c r="P445" s="91"/>
      <c r="Q445" s="91"/>
      <c r="R445" s="91"/>
      <c r="S445" s="91"/>
      <c r="T445" s="91"/>
      <c r="U445" s="91"/>
      <c r="V445" s="91"/>
      <c r="W445" s="91"/>
      <c r="X445" s="91"/>
      <c r="Y445" s="91"/>
      <c r="Z445" s="91"/>
    </row>
    <row r="446" spans="1:26" ht="15.75" customHeight="1" x14ac:dyDescent="0.45">
      <c r="A446" s="95">
        <v>43725</v>
      </c>
      <c r="B446" s="91">
        <v>291.65167200000002</v>
      </c>
      <c r="C446" s="91">
        <v>41475500</v>
      </c>
      <c r="D446" s="94">
        <f t="shared" si="12"/>
        <v>2.5320173341312202E-3</v>
      </c>
      <c r="E446" s="92"/>
      <c r="F446" s="91"/>
      <c r="G446" s="91"/>
      <c r="H446" s="91"/>
      <c r="I446" s="91"/>
      <c r="J446" s="91"/>
      <c r="K446" s="91"/>
      <c r="L446" s="91"/>
      <c r="M446" s="91"/>
      <c r="N446" s="91"/>
      <c r="O446" s="91"/>
      <c r="P446" s="91"/>
      <c r="Q446" s="91"/>
      <c r="R446" s="91"/>
      <c r="S446" s="91"/>
      <c r="T446" s="91"/>
      <c r="U446" s="91"/>
      <c r="V446" s="91"/>
      <c r="W446" s="91"/>
      <c r="X446" s="91"/>
      <c r="Y446" s="91"/>
      <c r="Z446" s="91"/>
    </row>
    <row r="447" spans="1:26" ht="15.75" customHeight="1" x14ac:dyDescent="0.45">
      <c r="A447" s="95">
        <v>43724</v>
      </c>
      <c r="B447" s="91">
        <v>290.91507000000001</v>
      </c>
      <c r="C447" s="91">
        <v>58191200</v>
      </c>
      <c r="D447" s="94">
        <f t="shared" si="12"/>
        <v>-3.0888150416283899E-3</v>
      </c>
      <c r="E447" s="92"/>
      <c r="F447" s="91"/>
      <c r="G447" s="91"/>
      <c r="H447" s="91"/>
      <c r="I447" s="91"/>
      <c r="J447" s="91"/>
      <c r="K447" s="91"/>
      <c r="L447" s="91"/>
      <c r="M447" s="91"/>
      <c r="N447" s="91"/>
      <c r="O447" s="91"/>
      <c r="P447" s="91"/>
      <c r="Q447" s="91"/>
      <c r="R447" s="91"/>
      <c r="S447" s="91"/>
      <c r="T447" s="91"/>
      <c r="U447" s="91"/>
      <c r="V447" s="91"/>
      <c r="W447" s="91"/>
      <c r="X447" s="91"/>
      <c r="Y447" s="91"/>
      <c r="Z447" s="91"/>
    </row>
    <row r="448" spans="1:26" ht="15.75" customHeight="1" x14ac:dyDescent="0.45">
      <c r="A448" s="95">
        <v>43721</v>
      </c>
      <c r="B448" s="91">
        <v>291.81643700000001</v>
      </c>
      <c r="C448" s="91">
        <v>62104800</v>
      </c>
      <c r="D448" s="94">
        <f t="shared" si="12"/>
        <v>-6.6383620927545905E-4</v>
      </c>
      <c r="E448" s="92"/>
      <c r="F448" s="91"/>
      <c r="G448" s="91"/>
      <c r="H448" s="91"/>
      <c r="I448" s="91"/>
      <c r="J448" s="91"/>
      <c r="K448" s="91"/>
      <c r="L448" s="91"/>
      <c r="M448" s="91"/>
      <c r="N448" s="91"/>
      <c r="O448" s="91"/>
      <c r="P448" s="91"/>
      <c r="Q448" s="91"/>
      <c r="R448" s="91"/>
      <c r="S448" s="91"/>
      <c r="T448" s="91"/>
      <c r="U448" s="91"/>
      <c r="V448" s="91"/>
      <c r="W448" s="91"/>
      <c r="X448" s="91"/>
      <c r="Y448" s="91"/>
      <c r="Z448" s="91"/>
    </row>
    <row r="449" spans="1:26" ht="15.75" customHeight="1" x14ac:dyDescent="0.45">
      <c r="A449" s="95">
        <v>43720</v>
      </c>
      <c r="B449" s="91">
        <v>292.01028400000001</v>
      </c>
      <c r="C449" s="91">
        <v>72908700</v>
      </c>
      <c r="D449" s="94">
        <f t="shared" si="12"/>
        <v>3.4638730968883369E-3</v>
      </c>
      <c r="E449" s="92"/>
      <c r="F449" s="91"/>
      <c r="G449" s="91"/>
      <c r="H449" s="91"/>
      <c r="I449" s="91"/>
      <c r="J449" s="91"/>
      <c r="K449" s="91"/>
      <c r="L449" s="91"/>
      <c r="M449" s="91"/>
      <c r="N449" s="91"/>
      <c r="O449" s="91"/>
      <c r="P449" s="91"/>
      <c r="Q449" s="91"/>
      <c r="R449" s="91"/>
      <c r="S449" s="91"/>
      <c r="T449" s="91"/>
      <c r="U449" s="91"/>
      <c r="V449" s="91"/>
      <c r="W449" s="91"/>
      <c r="X449" s="91"/>
      <c r="Y449" s="91"/>
      <c r="Z449" s="91"/>
    </row>
    <row r="450" spans="1:26" ht="15.75" customHeight="1" x14ac:dyDescent="0.45">
      <c r="A450" s="95">
        <v>43719</v>
      </c>
      <c r="B450" s="91">
        <v>291.00228900000002</v>
      </c>
      <c r="C450" s="91">
        <v>68821100</v>
      </c>
      <c r="D450" s="94">
        <f t="shared" ref="D450:D504" si="13">B450/B451-1</f>
        <v>7.1110409161392329E-3</v>
      </c>
      <c r="E450" s="92"/>
      <c r="F450" s="91"/>
      <c r="G450" s="91"/>
      <c r="H450" s="91"/>
      <c r="I450" s="91"/>
      <c r="J450" s="91"/>
      <c r="K450" s="91"/>
      <c r="L450" s="91"/>
      <c r="M450" s="91"/>
      <c r="N450" s="91"/>
      <c r="O450" s="91"/>
      <c r="P450" s="91"/>
      <c r="Q450" s="91"/>
      <c r="R450" s="91"/>
      <c r="S450" s="91"/>
      <c r="T450" s="91"/>
      <c r="U450" s="91"/>
      <c r="V450" s="91"/>
      <c r="W450" s="91"/>
      <c r="X450" s="91"/>
      <c r="Y450" s="91"/>
      <c r="Z450" s="91"/>
    </row>
    <row r="451" spans="1:26" ht="15.75" customHeight="1" x14ac:dyDescent="0.45">
      <c r="A451" s="95">
        <v>43718</v>
      </c>
      <c r="B451" s="91">
        <v>288.94757099999998</v>
      </c>
      <c r="C451" s="91">
        <v>57947100</v>
      </c>
      <c r="D451" s="94">
        <f t="shared" si="13"/>
        <v>-2.3472796749923752E-4</v>
      </c>
      <c r="E451" s="92"/>
      <c r="F451" s="91"/>
      <c r="G451" s="91"/>
      <c r="H451" s="91"/>
      <c r="I451" s="91"/>
      <c r="J451" s="91"/>
      <c r="K451" s="91"/>
      <c r="L451" s="91"/>
      <c r="M451" s="91"/>
      <c r="N451" s="91"/>
      <c r="O451" s="91"/>
      <c r="P451" s="91"/>
      <c r="Q451" s="91"/>
      <c r="R451" s="91"/>
      <c r="S451" s="91"/>
      <c r="T451" s="91"/>
      <c r="U451" s="91"/>
      <c r="V451" s="91"/>
      <c r="W451" s="91"/>
      <c r="X451" s="91"/>
      <c r="Y451" s="91"/>
      <c r="Z451" s="91"/>
    </row>
    <row r="452" spans="1:26" ht="15.75" customHeight="1" x14ac:dyDescent="0.45">
      <c r="A452" s="95">
        <v>43717</v>
      </c>
      <c r="B452" s="91">
        <v>289.01541099999997</v>
      </c>
      <c r="C452" s="91">
        <v>51260300</v>
      </c>
      <c r="D452" s="94">
        <f t="shared" si="13"/>
        <v>5.0307735740040549E-4</v>
      </c>
      <c r="E452" s="92"/>
      <c r="F452" s="91"/>
      <c r="G452" s="91"/>
      <c r="H452" s="91"/>
      <c r="I452" s="91"/>
      <c r="J452" s="91"/>
      <c r="K452" s="91"/>
      <c r="L452" s="91"/>
      <c r="M452" s="91"/>
      <c r="N452" s="91"/>
      <c r="O452" s="91"/>
      <c r="P452" s="91"/>
      <c r="Q452" s="91"/>
      <c r="R452" s="91"/>
      <c r="S452" s="91"/>
      <c r="T452" s="91"/>
      <c r="U452" s="91"/>
      <c r="V452" s="91"/>
      <c r="W452" s="91"/>
      <c r="X452" s="91"/>
      <c r="Y452" s="91"/>
      <c r="Z452" s="91"/>
    </row>
    <row r="453" spans="1:26" ht="15.75" customHeight="1" x14ac:dyDescent="0.45">
      <c r="A453" s="95">
        <v>43714</v>
      </c>
      <c r="B453" s="91">
        <v>288.87008700000001</v>
      </c>
      <c r="C453" s="91">
        <v>49584300</v>
      </c>
      <c r="D453" s="94">
        <f t="shared" si="13"/>
        <v>7.724379724898256E-4</v>
      </c>
      <c r="E453" s="92"/>
      <c r="F453" s="91"/>
      <c r="G453" s="91"/>
      <c r="H453" s="91"/>
      <c r="I453" s="91"/>
      <c r="J453" s="91"/>
      <c r="K453" s="91"/>
      <c r="L453" s="91"/>
      <c r="M453" s="91"/>
      <c r="N453" s="91"/>
      <c r="O453" s="91"/>
      <c r="P453" s="91"/>
      <c r="Q453" s="91"/>
      <c r="R453" s="91"/>
      <c r="S453" s="91"/>
      <c r="T453" s="91"/>
      <c r="U453" s="91"/>
      <c r="V453" s="91"/>
      <c r="W453" s="91"/>
      <c r="X453" s="91"/>
      <c r="Y453" s="91"/>
      <c r="Z453" s="91"/>
    </row>
    <row r="454" spans="1:26" ht="15.75" customHeight="1" x14ac:dyDescent="0.45">
      <c r="A454" s="95">
        <v>43713</v>
      </c>
      <c r="B454" s="91">
        <v>288.64712500000002</v>
      </c>
      <c r="C454" s="91">
        <v>83258100</v>
      </c>
      <c r="D454" s="94">
        <f t="shared" si="13"/>
        <v>1.2855277396295772E-2</v>
      </c>
      <c r="E454" s="92"/>
      <c r="F454" s="91"/>
      <c r="G454" s="91"/>
      <c r="H454" s="91"/>
      <c r="I454" s="91"/>
      <c r="J454" s="91"/>
      <c r="K454" s="91"/>
      <c r="L454" s="91"/>
      <c r="M454" s="91"/>
      <c r="N454" s="91"/>
      <c r="O454" s="91"/>
      <c r="P454" s="91"/>
      <c r="Q454" s="91"/>
      <c r="R454" s="91"/>
      <c r="S454" s="91"/>
      <c r="T454" s="91"/>
      <c r="U454" s="91"/>
      <c r="V454" s="91"/>
      <c r="W454" s="91"/>
      <c r="X454" s="91"/>
      <c r="Y454" s="91"/>
      <c r="Z454" s="91"/>
    </row>
    <row r="455" spans="1:26" ht="15.75" customHeight="1" x14ac:dyDescent="0.45">
      <c r="A455" s="95">
        <v>43712</v>
      </c>
      <c r="B455" s="91">
        <v>284.98358200000001</v>
      </c>
      <c r="C455" s="91">
        <v>46887300</v>
      </c>
      <c r="D455" s="94">
        <f t="shared" si="13"/>
        <v>1.1350472443393489E-2</v>
      </c>
      <c r="E455" s="92"/>
      <c r="F455" s="91"/>
      <c r="G455" s="91"/>
      <c r="H455" s="91"/>
      <c r="I455" s="91"/>
      <c r="J455" s="91"/>
      <c r="K455" s="91"/>
      <c r="L455" s="91"/>
      <c r="M455" s="91"/>
      <c r="N455" s="91"/>
      <c r="O455" s="91"/>
      <c r="P455" s="91"/>
      <c r="Q455" s="91"/>
      <c r="R455" s="91"/>
      <c r="S455" s="91"/>
      <c r="T455" s="91"/>
      <c r="U455" s="91"/>
      <c r="V455" s="91"/>
      <c r="W455" s="91"/>
      <c r="X455" s="91"/>
      <c r="Y455" s="91"/>
      <c r="Z455" s="91"/>
    </row>
    <row r="456" spans="1:26" ht="15.75" customHeight="1" x14ac:dyDescent="0.45">
      <c r="A456" s="95">
        <v>43711</v>
      </c>
      <c r="B456" s="91">
        <v>281.78518700000001</v>
      </c>
      <c r="C456" s="91">
        <v>69101400</v>
      </c>
      <c r="D456" s="94">
        <f t="shared" si="13"/>
        <v>-5.8472099115258747E-3</v>
      </c>
      <c r="E456" s="92"/>
      <c r="F456" s="91"/>
      <c r="G456" s="91"/>
      <c r="H456" s="91"/>
      <c r="I456" s="91"/>
      <c r="J456" s="91"/>
      <c r="K456" s="91"/>
      <c r="L456" s="91"/>
      <c r="M456" s="91"/>
      <c r="N456" s="91"/>
      <c r="O456" s="91"/>
      <c r="P456" s="91"/>
      <c r="Q456" s="91"/>
      <c r="R456" s="91"/>
      <c r="S456" s="91"/>
      <c r="T456" s="91"/>
      <c r="U456" s="91"/>
      <c r="V456" s="91"/>
      <c r="W456" s="91"/>
      <c r="X456" s="91"/>
      <c r="Y456" s="91"/>
      <c r="Z456" s="91"/>
    </row>
    <row r="457" spans="1:26" ht="15.75" customHeight="1" x14ac:dyDescent="0.45">
      <c r="A457" s="95">
        <v>43707</v>
      </c>
      <c r="B457" s="91">
        <v>283.44253500000002</v>
      </c>
      <c r="C457" s="91">
        <v>62901200</v>
      </c>
      <c r="D457" s="94">
        <f t="shared" si="13"/>
        <v>-4.4425595462438405E-4</v>
      </c>
      <c r="E457" s="92"/>
      <c r="F457" s="91"/>
      <c r="G457" s="91"/>
      <c r="H457" s="91"/>
      <c r="I457" s="91"/>
      <c r="J457" s="91"/>
      <c r="K457" s="91"/>
      <c r="L457" s="91"/>
      <c r="M457" s="91"/>
      <c r="N457" s="91"/>
      <c r="O457" s="91"/>
      <c r="P457" s="91"/>
      <c r="Q457" s="91"/>
      <c r="R457" s="91"/>
      <c r="S457" s="91"/>
      <c r="T457" s="91"/>
      <c r="U457" s="91"/>
      <c r="V457" s="91"/>
      <c r="W457" s="91"/>
      <c r="X457" s="91"/>
      <c r="Y457" s="91"/>
      <c r="Z457" s="91"/>
    </row>
    <row r="458" spans="1:26" ht="15.75" customHeight="1" x14ac:dyDescent="0.45">
      <c r="A458" s="95">
        <v>43706</v>
      </c>
      <c r="B458" s="91">
        <v>283.568512</v>
      </c>
      <c r="C458" s="91">
        <v>57899400</v>
      </c>
      <c r="D458" s="94">
        <f t="shared" si="13"/>
        <v>1.2772833564967279E-2</v>
      </c>
      <c r="E458" s="92"/>
      <c r="F458" s="91"/>
      <c r="G458" s="91"/>
      <c r="H458" s="91"/>
      <c r="I458" s="91"/>
      <c r="J458" s="91"/>
      <c r="K458" s="91"/>
      <c r="L458" s="91"/>
      <c r="M458" s="91"/>
      <c r="N458" s="91"/>
      <c r="O458" s="91"/>
      <c r="P458" s="91"/>
      <c r="Q458" s="91"/>
      <c r="R458" s="91"/>
      <c r="S458" s="91"/>
      <c r="T458" s="91"/>
      <c r="U458" s="91"/>
      <c r="V458" s="91"/>
      <c r="W458" s="91"/>
      <c r="X458" s="91"/>
      <c r="Y458" s="91"/>
      <c r="Z458" s="91"/>
    </row>
    <row r="459" spans="1:26" ht="15.75" customHeight="1" x14ac:dyDescent="0.45">
      <c r="A459" s="95">
        <v>43705</v>
      </c>
      <c r="B459" s="91">
        <v>279.99221799999998</v>
      </c>
      <c r="C459" s="91">
        <v>59696700</v>
      </c>
      <c r="D459" s="94">
        <f t="shared" si="13"/>
        <v>7.04155252372618E-3</v>
      </c>
      <c r="E459" s="92"/>
      <c r="F459" s="91"/>
      <c r="G459" s="91"/>
      <c r="H459" s="91"/>
      <c r="I459" s="91"/>
      <c r="J459" s="91"/>
      <c r="K459" s="91"/>
      <c r="L459" s="91"/>
      <c r="M459" s="91"/>
      <c r="N459" s="91"/>
      <c r="O459" s="91"/>
      <c r="P459" s="91"/>
      <c r="Q459" s="91"/>
      <c r="R459" s="91"/>
      <c r="S459" s="91"/>
      <c r="T459" s="91"/>
      <c r="U459" s="91"/>
      <c r="V459" s="91"/>
      <c r="W459" s="91"/>
      <c r="X459" s="91"/>
      <c r="Y459" s="91"/>
      <c r="Z459" s="91"/>
    </row>
    <row r="460" spans="1:26" ht="15.75" customHeight="1" x14ac:dyDescent="0.45">
      <c r="A460" s="95">
        <v>43704</v>
      </c>
      <c r="B460" s="91">
        <v>278.034424</v>
      </c>
      <c r="C460" s="91">
        <v>66668900</v>
      </c>
      <c r="D460" s="94">
        <f t="shared" si="13"/>
        <v>-3.9235680078768542E-3</v>
      </c>
      <c r="E460" s="92"/>
      <c r="F460" s="91"/>
      <c r="G460" s="91"/>
      <c r="H460" s="91"/>
      <c r="I460" s="91"/>
      <c r="J460" s="91"/>
      <c r="K460" s="91"/>
      <c r="L460" s="91"/>
      <c r="M460" s="91"/>
      <c r="N460" s="91"/>
      <c r="O460" s="91"/>
      <c r="P460" s="91"/>
      <c r="Q460" s="91"/>
      <c r="R460" s="91"/>
      <c r="S460" s="91"/>
      <c r="T460" s="91"/>
      <c r="U460" s="91"/>
      <c r="V460" s="91"/>
      <c r="W460" s="91"/>
      <c r="X460" s="91"/>
      <c r="Y460" s="91"/>
      <c r="Z460" s="91"/>
    </row>
    <row r="461" spans="1:26" ht="15.75" customHeight="1" x14ac:dyDescent="0.45">
      <c r="A461" s="95">
        <v>43703</v>
      </c>
      <c r="B461" s="91">
        <v>279.12960800000002</v>
      </c>
      <c r="C461" s="91">
        <v>72423800</v>
      </c>
      <c r="D461" s="94">
        <f t="shared" si="13"/>
        <v>1.105855770122699E-2</v>
      </c>
      <c r="E461" s="92"/>
      <c r="F461" s="91"/>
      <c r="G461" s="91"/>
      <c r="H461" s="91"/>
      <c r="I461" s="91"/>
      <c r="J461" s="91"/>
      <c r="K461" s="91"/>
      <c r="L461" s="91"/>
      <c r="M461" s="91"/>
      <c r="N461" s="91"/>
      <c r="O461" s="91"/>
      <c r="P461" s="91"/>
      <c r="Q461" s="91"/>
      <c r="R461" s="91"/>
      <c r="S461" s="91"/>
      <c r="T461" s="91"/>
      <c r="U461" s="91"/>
      <c r="V461" s="91"/>
      <c r="W461" s="91"/>
      <c r="X461" s="91"/>
      <c r="Y461" s="91"/>
      <c r="Z461" s="91"/>
    </row>
    <row r="462" spans="1:26" ht="15.75" customHeight="1" x14ac:dyDescent="0.45">
      <c r="A462" s="95">
        <v>43700</v>
      </c>
      <c r="B462" s="91">
        <v>276.07659899999999</v>
      </c>
      <c r="C462" s="91">
        <v>149161500</v>
      </c>
      <c r="D462" s="94">
        <f t="shared" si="13"/>
        <v>-2.5687493262433803E-2</v>
      </c>
      <c r="E462" s="92"/>
      <c r="F462" s="91"/>
      <c r="G462" s="91"/>
      <c r="H462" s="91"/>
      <c r="I462" s="91"/>
      <c r="J462" s="91"/>
      <c r="K462" s="91"/>
      <c r="L462" s="91"/>
      <c r="M462" s="91"/>
      <c r="N462" s="91"/>
      <c r="O462" s="91"/>
      <c r="P462" s="91"/>
      <c r="Q462" s="91"/>
      <c r="R462" s="91"/>
      <c r="S462" s="91"/>
      <c r="T462" s="91"/>
      <c r="U462" s="91"/>
      <c r="V462" s="91"/>
      <c r="W462" s="91"/>
      <c r="X462" s="91"/>
      <c r="Y462" s="91"/>
      <c r="Z462" s="91"/>
    </row>
    <row r="463" spans="1:26" ht="15.75" customHeight="1" x14ac:dyDescent="0.45">
      <c r="A463" s="95">
        <v>43699</v>
      </c>
      <c r="B463" s="91">
        <v>283.35528599999998</v>
      </c>
      <c r="C463" s="91">
        <v>51666400</v>
      </c>
      <c r="D463" s="94">
        <f t="shared" si="13"/>
        <v>-3.0781900818110941E-4</v>
      </c>
      <c r="E463" s="92"/>
      <c r="F463" s="91"/>
      <c r="G463" s="91"/>
      <c r="H463" s="91"/>
      <c r="I463" s="91"/>
      <c r="J463" s="91"/>
      <c r="K463" s="91"/>
      <c r="L463" s="91"/>
      <c r="M463" s="91"/>
      <c r="N463" s="91"/>
      <c r="O463" s="91"/>
      <c r="P463" s="91"/>
      <c r="Q463" s="91"/>
      <c r="R463" s="91"/>
      <c r="S463" s="91"/>
      <c r="T463" s="91"/>
      <c r="U463" s="91"/>
      <c r="V463" s="91"/>
      <c r="W463" s="91"/>
      <c r="X463" s="91"/>
      <c r="Y463" s="91"/>
      <c r="Z463" s="91"/>
    </row>
    <row r="464" spans="1:26" ht="15.75" customHeight="1" x14ac:dyDescent="0.45">
      <c r="A464" s="95">
        <v>43698</v>
      </c>
      <c r="B464" s="91">
        <v>283.44253500000002</v>
      </c>
      <c r="C464" s="91">
        <v>49524700</v>
      </c>
      <c r="D464" s="94">
        <f t="shared" si="13"/>
        <v>8.1354458404989671E-3</v>
      </c>
      <c r="E464" s="92"/>
      <c r="F464" s="91"/>
      <c r="G464" s="91"/>
      <c r="H464" s="91"/>
      <c r="I464" s="91"/>
      <c r="J464" s="91"/>
      <c r="K464" s="91"/>
      <c r="L464" s="91"/>
      <c r="M464" s="91"/>
      <c r="N464" s="91"/>
      <c r="O464" s="91"/>
      <c r="P464" s="91"/>
      <c r="Q464" s="91"/>
      <c r="R464" s="91"/>
      <c r="S464" s="91"/>
      <c r="T464" s="91"/>
      <c r="U464" s="91"/>
      <c r="V464" s="91"/>
      <c r="W464" s="91"/>
      <c r="X464" s="91"/>
      <c r="Y464" s="91"/>
      <c r="Z464" s="91"/>
    </row>
    <row r="465" spans="1:26" ht="15.75" customHeight="1" x14ac:dyDescent="0.45">
      <c r="A465" s="95">
        <v>43697</v>
      </c>
      <c r="B465" s="91">
        <v>281.15521200000001</v>
      </c>
      <c r="C465" s="91">
        <v>51596400</v>
      </c>
      <c r="D465" s="94">
        <f t="shared" si="13"/>
        <v>-7.6626190840577424E-3</v>
      </c>
      <c r="E465" s="92"/>
      <c r="F465" s="91"/>
      <c r="G465" s="91"/>
      <c r="H465" s="91"/>
      <c r="I465" s="91"/>
      <c r="J465" s="91"/>
      <c r="K465" s="91"/>
      <c r="L465" s="91"/>
      <c r="M465" s="91"/>
      <c r="N465" s="91"/>
      <c r="O465" s="91"/>
      <c r="P465" s="91"/>
      <c r="Q465" s="91"/>
      <c r="R465" s="91"/>
      <c r="S465" s="91"/>
      <c r="T465" s="91"/>
      <c r="U465" s="91"/>
      <c r="V465" s="91"/>
      <c r="W465" s="91"/>
      <c r="X465" s="91"/>
      <c r="Y465" s="91"/>
      <c r="Z465" s="91"/>
    </row>
    <row r="466" spans="1:26" ht="15.75" customHeight="1" x14ac:dyDescent="0.45">
      <c r="A466" s="95">
        <v>43696</v>
      </c>
      <c r="B466" s="91">
        <v>283.326233</v>
      </c>
      <c r="C466" s="91">
        <v>53571800</v>
      </c>
      <c r="D466" s="94">
        <f t="shared" si="13"/>
        <v>1.2047837247199045E-2</v>
      </c>
      <c r="E466" s="92"/>
      <c r="F466" s="91"/>
      <c r="G466" s="91"/>
      <c r="H466" s="91"/>
      <c r="I466" s="91"/>
      <c r="J466" s="91"/>
      <c r="K466" s="91"/>
      <c r="L466" s="91"/>
      <c r="M466" s="91"/>
      <c r="N466" s="91"/>
      <c r="O466" s="91"/>
      <c r="P466" s="91"/>
      <c r="Q466" s="91"/>
      <c r="R466" s="91"/>
      <c r="S466" s="91"/>
      <c r="T466" s="91"/>
      <c r="U466" s="91"/>
      <c r="V466" s="91"/>
      <c r="W466" s="91"/>
      <c r="X466" s="91"/>
      <c r="Y466" s="91"/>
      <c r="Z466" s="91"/>
    </row>
    <row r="467" spans="1:26" ht="15.75" customHeight="1" x14ac:dyDescent="0.45">
      <c r="A467" s="95">
        <v>43693</v>
      </c>
      <c r="B467" s="91">
        <v>279.95339999999999</v>
      </c>
      <c r="C467" s="91">
        <v>83018300</v>
      </c>
      <c r="D467" s="94">
        <f t="shared" si="13"/>
        <v>1.475488238334477E-2</v>
      </c>
      <c r="E467" s="92"/>
      <c r="F467" s="91"/>
      <c r="G467" s="91"/>
      <c r="H467" s="91"/>
      <c r="I467" s="91"/>
      <c r="J467" s="91"/>
      <c r="K467" s="91"/>
      <c r="L467" s="91"/>
      <c r="M467" s="91"/>
      <c r="N467" s="91"/>
      <c r="O467" s="91"/>
      <c r="P467" s="91"/>
      <c r="Q467" s="91"/>
      <c r="R467" s="91"/>
      <c r="S467" s="91"/>
      <c r="T467" s="91"/>
      <c r="U467" s="91"/>
      <c r="V467" s="91"/>
      <c r="W467" s="91"/>
      <c r="X467" s="91"/>
      <c r="Y467" s="91"/>
      <c r="Z467" s="91"/>
    </row>
    <row r="468" spans="1:26" ht="15.75" customHeight="1" x14ac:dyDescent="0.45">
      <c r="A468" s="95">
        <v>43692</v>
      </c>
      <c r="B468" s="91">
        <v>275.88278200000002</v>
      </c>
      <c r="C468" s="91">
        <v>99556600</v>
      </c>
      <c r="D468" s="94">
        <f t="shared" si="13"/>
        <v>2.6418809270252197E-3</v>
      </c>
      <c r="E468" s="92"/>
      <c r="F468" s="91"/>
      <c r="G468" s="91"/>
      <c r="H468" s="91"/>
      <c r="I468" s="91"/>
      <c r="J468" s="91"/>
      <c r="K468" s="91"/>
      <c r="L468" s="91"/>
      <c r="M468" s="91"/>
      <c r="N468" s="91"/>
      <c r="O468" s="91"/>
      <c r="P468" s="91"/>
      <c r="Q468" s="91"/>
      <c r="R468" s="91"/>
      <c r="S468" s="91"/>
      <c r="T468" s="91"/>
      <c r="U468" s="91"/>
      <c r="V468" s="91"/>
      <c r="W468" s="91"/>
      <c r="X468" s="91"/>
      <c r="Y468" s="91"/>
      <c r="Z468" s="91"/>
    </row>
    <row r="469" spans="1:26" ht="15.75" customHeight="1" x14ac:dyDescent="0.45">
      <c r="A469" s="95">
        <v>43691</v>
      </c>
      <c r="B469" s="91">
        <v>275.15585299999998</v>
      </c>
      <c r="C469" s="91">
        <v>135622100</v>
      </c>
      <c r="D469" s="94">
        <f t="shared" si="13"/>
        <v>-2.9567478308605399E-2</v>
      </c>
      <c r="E469" s="92"/>
      <c r="F469" s="91"/>
      <c r="G469" s="91"/>
      <c r="H469" s="91"/>
      <c r="I469" s="91"/>
      <c r="J469" s="91"/>
      <c r="K469" s="91"/>
      <c r="L469" s="91"/>
      <c r="M469" s="91"/>
      <c r="N469" s="91"/>
      <c r="O469" s="91"/>
      <c r="P469" s="91"/>
      <c r="Q469" s="91"/>
      <c r="R469" s="91"/>
      <c r="S469" s="91"/>
      <c r="T469" s="91"/>
      <c r="U469" s="91"/>
      <c r="V469" s="91"/>
      <c r="W469" s="91"/>
      <c r="X469" s="91"/>
      <c r="Y469" s="91"/>
      <c r="Z469" s="91"/>
    </row>
    <row r="470" spans="1:26" ht="15.75" customHeight="1" x14ac:dyDescent="0.45">
      <c r="A470" s="95">
        <v>43690</v>
      </c>
      <c r="B470" s="91">
        <v>283.53939800000001</v>
      </c>
      <c r="C470" s="91">
        <v>94299800</v>
      </c>
      <c r="D470" s="94">
        <f t="shared" si="13"/>
        <v>1.5551426236194654E-2</v>
      </c>
      <c r="E470" s="92"/>
      <c r="F470" s="91"/>
      <c r="G470" s="91"/>
      <c r="H470" s="91"/>
      <c r="I470" s="91"/>
      <c r="J470" s="91"/>
      <c r="K470" s="91"/>
      <c r="L470" s="91"/>
      <c r="M470" s="91"/>
      <c r="N470" s="91"/>
      <c r="O470" s="91"/>
      <c r="P470" s="91"/>
      <c r="Q470" s="91"/>
      <c r="R470" s="91"/>
      <c r="S470" s="91"/>
      <c r="T470" s="91"/>
      <c r="U470" s="91"/>
      <c r="V470" s="91"/>
      <c r="W470" s="91"/>
      <c r="X470" s="91"/>
      <c r="Y470" s="91"/>
      <c r="Z470" s="91"/>
    </row>
    <row r="471" spans="1:26" ht="15.75" customHeight="1" x14ac:dyDescent="0.45">
      <c r="A471" s="95">
        <v>43689</v>
      </c>
      <c r="B471" s="91">
        <v>279.19747899999999</v>
      </c>
      <c r="C471" s="91">
        <v>65527600</v>
      </c>
      <c r="D471" s="94">
        <f t="shared" si="13"/>
        <v>-1.2173105687372066E-2</v>
      </c>
      <c r="E471" s="92"/>
      <c r="F471" s="91"/>
      <c r="G471" s="91"/>
      <c r="H471" s="91"/>
      <c r="I471" s="91"/>
      <c r="J471" s="91"/>
      <c r="K471" s="91"/>
      <c r="L471" s="91"/>
      <c r="M471" s="91"/>
      <c r="N471" s="91"/>
      <c r="O471" s="91"/>
      <c r="P471" s="91"/>
      <c r="Q471" s="91"/>
      <c r="R471" s="91"/>
      <c r="S471" s="91"/>
      <c r="T471" s="91"/>
      <c r="U471" s="91"/>
      <c r="V471" s="91"/>
      <c r="W471" s="91"/>
      <c r="X471" s="91"/>
      <c r="Y471" s="91"/>
      <c r="Z471" s="91"/>
    </row>
    <row r="472" spans="1:26" ht="15.75" customHeight="1" x14ac:dyDescent="0.45">
      <c r="A472" s="95">
        <v>43686</v>
      </c>
      <c r="B472" s="91">
        <v>282.63806199999999</v>
      </c>
      <c r="C472" s="91">
        <v>93730000</v>
      </c>
      <c r="D472" s="94">
        <f t="shared" si="13"/>
        <v>-6.8115784566410431E-3</v>
      </c>
      <c r="E472" s="92"/>
      <c r="F472" s="91"/>
      <c r="G472" s="91"/>
      <c r="H472" s="91"/>
      <c r="I472" s="91"/>
      <c r="J472" s="91"/>
      <c r="K472" s="91"/>
      <c r="L472" s="91"/>
      <c r="M472" s="91"/>
      <c r="N472" s="91"/>
      <c r="O472" s="91"/>
      <c r="P472" s="91"/>
      <c r="Q472" s="91"/>
      <c r="R472" s="91"/>
      <c r="S472" s="91"/>
      <c r="T472" s="91"/>
      <c r="U472" s="91"/>
      <c r="V472" s="91"/>
      <c r="W472" s="91"/>
      <c r="X472" s="91"/>
      <c r="Y472" s="91"/>
      <c r="Z472" s="91"/>
    </row>
    <row r="473" spans="1:26" ht="15.75" customHeight="1" x14ac:dyDescent="0.45">
      <c r="A473" s="95">
        <v>43685</v>
      </c>
      <c r="B473" s="91">
        <v>284.57647700000001</v>
      </c>
      <c r="C473" s="91">
        <v>87713900</v>
      </c>
      <c r="D473" s="94">
        <f t="shared" si="13"/>
        <v>1.9619889326268236E-2</v>
      </c>
      <c r="E473" s="92"/>
      <c r="F473" s="91"/>
      <c r="G473" s="91"/>
      <c r="H473" s="91"/>
      <c r="I473" s="91"/>
      <c r="J473" s="91"/>
      <c r="K473" s="91"/>
      <c r="L473" s="91"/>
      <c r="M473" s="91"/>
      <c r="N473" s="91"/>
      <c r="O473" s="91"/>
      <c r="P473" s="91"/>
      <c r="Q473" s="91"/>
      <c r="R473" s="91"/>
      <c r="S473" s="91"/>
      <c r="T473" s="91"/>
      <c r="U473" s="91"/>
      <c r="V473" s="91"/>
      <c r="W473" s="91"/>
      <c r="X473" s="91"/>
      <c r="Y473" s="91"/>
      <c r="Z473" s="91"/>
    </row>
    <row r="474" spans="1:26" ht="15.75" customHeight="1" x14ac:dyDescent="0.45">
      <c r="A474" s="95">
        <v>43684</v>
      </c>
      <c r="B474" s="91">
        <v>279.10055499999999</v>
      </c>
      <c r="C474" s="91">
        <v>140572300</v>
      </c>
      <c r="D474" s="94">
        <f t="shared" si="13"/>
        <v>5.9079911446269229E-4</v>
      </c>
      <c r="E474" s="92"/>
      <c r="F474" s="91"/>
      <c r="G474" s="91"/>
      <c r="H474" s="91"/>
      <c r="I474" s="91"/>
      <c r="J474" s="91"/>
      <c r="K474" s="91"/>
      <c r="L474" s="91"/>
      <c r="M474" s="91"/>
      <c r="N474" s="91"/>
      <c r="O474" s="91"/>
      <c r="P474" s="91"/>
      <c r="Q474" s="91"/>
      <c r="R474" s="91"/>
      <c r="S474" s="91"/>
      <c r="T474" s="91"/>
      <c r="U474" s="91"/>
      <c r="V474" s="91"/>
      <c r="W474" s="91"/>
      <c r="X474" s="91"/>
      <c r="Y474" s="91"/>
      <c r="Z474" s="91"/>
    </row>
    <row r="475" spans="1:26" ht="15.75" customHeight="1" x14ac:dyDescent="0.45">
      <c r="A475" s="95">
        <v>43683</v>
      </c>
      <c r="B475" s="91">
        <v>278.93576000000002</v>
      </c>
      <c r="C475" s="91">
        <v>120711700</v>
      </c>
      <c r="D475" s="94">
        <f t="shared" si="13"/>
        <v>1.4022880148747641E-2</v>
      </c>
      <c r="E475" s="92"/>
      <c r="F475" s="91"/>
      <c r="G475" s="91"/>
      <c r="H475" s="91"/>
      <c r="I475" s="91"/>
      <c r="J475" s="91"/>
      <c r="K475" s="91"/>
      <c r="L475" s="91"/>
      <c r="M475" s="91"/>
      <c r="N475" s="91"/>
      <c r="O475" s="91"/>
      <c r="P475" s="91"/>
      <c r="Q475" s="91"/>
      <c r="R475" s="91"/>
      <c r="S475" s="91"/>
      <c r="T475" s="91"/>
      <c r="U475" s="91"/>
      <c r="V475" s="91"/>
      <c r="W475" s="91"/>
      <c r="X475" s="91"/>
      <c r="Y475" s="91"/>
      <c r="Z475" s="91"/>
    </row>
    <row r="476" spans="1:26" ht="15.75" customHeight="1" x14ac:dyDescent="0.45">
      <c r="A476" s="95">
        <v>43682</v>
      </c>
      <c r="B476" s="91">
        <v>275.07836900000001</v>
      </c>
      <c r="C476" s="91">
        <v>178745400</v>
      </c>
      <c r="D476" s="94">
        <f t="shared" si="13"/>
        <v>-3.0073133159146392E-2</v>
      </c>
      <c r="E476" s="92"/>
      <c r="F476" s="91"/>
      <c r="G476" s="91"/>
      <c r="H476" s="91"/>
      <c r="I476" s="91"/>
      <c r="J476" s="91"/>
      <c r="K476" s="91"/>
      <c r="L476" s="91"/>
      <c r="M476" s="91"/>
      <c r="N476" s="91"/>
      <c r="O476" s="91"/>
      <c r="P476" s="91"/>
      <c r="Q476" s="91"/>
      <c r="R476" s="91"/>
      <c r="S476" s="91"/>
      <c r="T476" s="91"/>
      <c r="U476" s="91"/>
      <c r="V476" s="91"/>
      <c r="W476" s="91"/>
      <c r="X476" s="91"/>
      <c r="Y476" s="91"/>
      <c r="Z476" s="91"/>
    </row>
    <row r="477" spans="1:26" ht="15.75" customHeight="1" x14ac:dyDescent="0.45">
      <c r="A477" s="95">
        <v>43679</v>
      </c>
      <c r="B477" s="91">
        <v>283.60732999999999</v>
      </c>
      <c r="C477" s="91">
        <v>116749700</v>
      </c>
      <c r="D477" s="94">
        <f t="shared" si="13"/>
        <v>-7.5294651671827806E-3</v>
      </c>
      <c r="E477" s="92"/>
      <c r="F477" s="91"/>
      <c r="G477" s="91"/>
      <c r="H477" s="91"/>
      <c r="I477" s="91"/>
      <c r="J477" s="91"/>
      <c r="K477" s="91"/>
      <c r="L477" s="91"/>
      <c r="M477" s="91"/>
      <c r="N477" s="91"/>
      <c r="O477" s="91"/>
      <c r="P477" s="91"/>
      <c r="Q477" s="91"/>
      <c r="R477" s="91"/>
      <c r="S477" s="91"/>
      <c r="T477" s="91"/>
      <c r="U477" s="91"/>
      <c r="V477" s="91"/>
      <c r="W477" s="91"/>
      <c r="X477" s="91"/>
      <c r="Y477" s="91"/>
      <c r="Z477" s="91"/>
    </row>
    <row r="478" spans="1:26" ht="15.75" customHeight="1" x14ac:dyDescent="0.45">
      <c r="A478" s="95">
        <v>43678</v>
      </c>
      <c r="B478" s="91">
        <v>285.75894199999999</v>
      </c>
      <c r="C478" s="91">
        <v>142646600</v>
      </c>
      <c r="D478" s="94">
        <f t="shared" si="13"/>
        <v>-8.7079136611784014E-3</v>
      </c>
      <c r="E478" s="92"/>
      <c r="F478" s="91"/>
      <c r="G478" s="91"/>
      <c r="H478" s="91"/>
      <c r="I478" s="91"/>
      <c r="J478" s="91"/>
      <c r="K478" s="91"/>
      <c r="L478" s="91"/>
      <c r="M478" s="91"/>
      <c r="N478" s="91"/>
      <c r="O478" s="91"/>
      <c r="P478" s="91"/>
      <c r="Q478" s="91"/>
      <c r="R478" s="91"/>
      <c r="S478" s="91"/>
      <c r="T478" s="91"/>
      <c r="U478" s="91"/>
      <c r="V478" s="91"/>
      <c r="W478" s="91"/>
      <c r="X478" s="91"/>
      <c r="Y478" s="91"/>
      <c r="Z478" s="91"/>
    </row>
    <row r="479" spans="1:26" ht="15.75" customHeight="1" x14ac:dyDescent="0.45">
      <c r="A479" s="95">
        <v>43677</v>
      </c>
      <c r="B479" s="91">
        <v>288.26916499999999</v>
      </c>
      <c r="C479" s="91">
        <v>104245200</v>
      </c>
      <c r="D479" s="94">
        <f t="shared" si="13"/>
        <v>-1.0940382197664578E-2</v>
      </c>
      <c r="E479" s="92"/>
      <c r="F479" s="91"/>
      <c r="G479" s="91"/>
      <c r="H479" s="91"/>
      <c r="I479" s="91"/>
      <c r="J479" s="91"/>
      <c r="K479" s="91"/>
      <c r="L479" s="91"/>
      <c r="M479" s="91"/>
      <c r="N479" s="91"/>
      <c r="O479" s="91"/>
      <c r="P479" s="91"/>
      <c r="Q479" s="91"/>
      <c r="R479" s="91"/>
      <c r="S479" s="91"/>
      <c r="T479" s="91"/>
      <c r="U479" s="91"/>
      <c r="V479" s="91"/>
      <c r="W479" s="91"/>
      <c r="X479" s="91"/>
      <c r="Y479" s="91"/>
      <c r="Z479" s="91"/>
    </row>
    <row r="480" spans="1:26" ht="15.75" customHeight="1" x14ac:dyDescent="0.45">
      <c r="A480" s="95">
        <v>43676</v>
      </c>
      <c r="B480" s="91">
        <v>291.45782500000001</v>
      </c>
      <c r="C480" s="91">
        <v>45849000</v>
      </c>
      <c r="D480" s="94">
        <f t="shared" si="13"/>
        <v>-2.454566713287476E-3</v>
      </c>
      <c r="E480" s="92"/>
      <c r="F480" s="91"/>
      <c r="G480" s="91"/>
      <c r="H480" s="91"/>
      <c r="I480" s="91"/>
      <c r="J480" s="91"/>
      <c r="K480" s="91"/>
      <c r="L480" s="91"/>
      <c r="M480" s="91"/>
      <c r="N480" s="91"/>
      <c r="O480" s="91"/>
      <c r="P480" s="91"/>
      <c r="Q480" s="91"/>
      <c r="R480" s="91"/>
      <c r="S480" s="91"/>
      <c r="T480" s="91"/>
      <c r="U480" s="91"/>
      <c r="V480" s="91"/>
      <c r="W480" s="91"/>
      <c r="X480" s="91"/>
      <c r="Y480" s="91"/>
      <c r="Z480" s="91"/>
    </row>
    <row r="481" spans="1:26" ht="15.75" customHeight="1" x14ac:dyDescent="0.45">
      <c r="A481" s="95">
        <v>43675</v>
      </c>
      <c r="B481" s="91">
        <v>292.17498799999998</v>
      </c>
      <c r="C481" s="91">
        <v>38126500</v>
      </c>
      <c r="D481" s="94">
        <f t="shared" si="13"/>
        <v>-1.8210979228386881E-3</v>
      </c>
      <c r="E481" s="92"/>
      <c r="F481" s="91"/>
      <c r="G481" s="91"/>
      <c r="H481" s="91"/>
      <c r="I481" s="91"/>
      <c r="J481" s="91"/>
      <c r="K481" s="91"/>
      <c r="L481" s="91"/>
      <c r="M481" s="91"/>
      <c r="N481" s="91"/>
      <c r="O481" s="91"/>
      <c r="P481" s="91"/>
      <c r="Q481" s="91"/>
      <c r="R481" s="91"/>
      <c r="S481" s="91"/>
      <c r="T481" s="91"/>
      <c r="U481" s="91"/>
      <c r="V481" s="91"/>
      <c r="W481" s="91"/>
      <c r="X481" s="91"/>
      <c r="Y481" s="91"/>
      <c r="Z481" s="91"/>
    </row>
    <row r="482" spans="1:26" ht="15.75" customHeight="1" x14ac:dyDescent="0.45">
      <c r="A482" s="95">
        <v>43672</v>
      </c>
      <c r="B482" s="91">
        <v>292.70803799999999</v>
      </c>
      <c r="C482" s="91">
        <v>45084100</v>
      </c>
      <c r="D482" s="94">
        <f t="shared" si="13"/>
        <v>6.6997796567691559E-3</v>
      </c>
      <c r="E482" s="92"/>
      <c r="F482" s="91"/>
      <c r="G482" s="91"/>
      <c r="H482" s="91"/>
      <c r="I482" s="91"/>
      <c r="J482" s="91"/>
      <c r="K482" s="91"/>
      <c r="L482" s="91"/>
      <c r="M482" s="91"/>
      <c r="N482" s="91"/>
      <c r="O482" s="91"/>
      <c r="P482" s="91"/>
      <c r="Q482" s="91"/>
      <c r="R482" s="91"/>
      <c r="S482" s="91"/>
      <c r="T482" s="91"/>
      <c r="U482" s="91"/>
      <c r="V482" s="91"/>
      <c r="W482" s="91"/>
      <c r="X482" s="91"/>
      <c r="Y482" s="91"/>
      <c r="Z482" s="91"/>
    </row>
    <row r="483" spans="1:26" ht="15.75" customHeight="1" x14ac:dyDescent="0.45">
      <c r="A483" s="95">
        <v>43671</v>
      </c>
      <c r="B483" s="91">
        <v>290.76001000000002</v>
      </c>
      <c r="C483" s="91">
        <v>55394100</v>
      </c>
      <c r="D483" s="94">
        <f t="shared" si="13"/>
        <v>-4.7770085835070475E-3</v>
      </c>
      <c r="E483" s="92"/>
      <c r="F483" s="91"/>
      <c r="G483" s="91"/>
      <c r="H483" s="91"/>
      <c r="I483" s="91"/>
      <c r="J483" s="91"/>
      <c r="K483" s="91"/>
      <c r="L483" s="91"/>
      <c r="M483" s="91"/>
      <c r="N483" s="91"/>
      <c r="O483" s="91"/>
      <c r="P483" s="91"/>
      <c r="Q483" s="91"/>
      <c r="R483" s="91"/>
      <c r="S483" s="91"/>
      <c r="T483" s="91"/>
      <c r="U483" s="91"/>
      <c r="V483" s="91"/>
      <c r="W483" s="91"/>
      <c r="X483" s="91"/>
      <c r="Y483" s="91"/>
      <c r="Z483" s="91"/>
    </row>
    <row r="484" spans="1:26" ht="15.75" customHeight="1" x14ac:dyDescent="0.45">
      <c r="A484" s="95">
        <v>43670</v>
      </c>
      <c r="B484" s="91">
        <v>292.15564000000001</v>
      </c>
      <c r="C484" s="91">
        <v>47213200</v>
      </c>
      <c r="D484" s="94">
        <f t="shared" si="13"/>
        <v>4.6994437992899929E-3</v>
      </c>
      <c r="E484" s="92"/>
      <c r="F484" s="91"/>
      <c r="G484" s="91"/>
      <c r="H484" s="91"/>
      <c r="I484" s="91"/>
      <c r="J484" s="91"/>
      <c r="K484" s="91"/>
      <c r="L484" s="91"/>
      <c r="M484" s="91"/>
      <c r="N484" s="91"/>
      <c r="O484" s="91"/>
      <c r="P484" s="91"/>
      <c r="Q484" s="91"/>
      <c r="R484" s="91"/>
      <c r="S484" s="91"/>
      <c r="T484" s="91"/>
      <c r="U484" s="91"/>
      <c r="V484" s="91"/>
      <c r="W484" s="91"/>
      <c r="X484" s="91"/>
      <c r="Y484" s="91"/>
      <c r="Z484" s="91"/>
    </row>
    <row r="485" spans="1:26" ht="15.75" customHeight="1" x14ac:dyDescent="0.45">
      <c r="A485" s="95">
        <v>43669</v>
      </c>
      <c r="B485" s="91">
        <v>290.78909299999998</v>
      </c>
      <c r="C485" s="91">
        <v>44564500</v>
      </c>
      <c r="D485" s="94">
        <f t="shared" si="13"/>
        <v>7.1502487629735434E-3</v>
      </c>
      <c r="E485" s="92"/>
      <c r="F485" s="91"/>
      <c r="G485" s="91"/>
      <c r="H485" s="91"/>
      <c r="I485" s="91"/>
      <c r="J485" s="91"/>
      <c r="K485" s="91"/>
      <c r="L485" s="91"/>
      <c r="M485" s="91"/>
      <c r="N485" s="91"/>
      <c r="O485" s="91"/>
      <c r="P485" s="91"/>
      <c r="Q485" s="91"/>
      <c r="R485" s="91"/>
      <c r="S485" s="91"/>
      <c r="T485" s="91"/>
      <c r="U485" s="91"/>
      <c r="V485" s="91"/>
      <c r="W485" s="91"/>
      <c r="X485" s="91"/>
      <c r="Y485" s="91"/>
      <c r="Z485" s="91"/>
    </row>
    <row r="486" spans="1:26" ht="15.75" customHeight="1" x14ac:dyDescent="0.45">
      <c r="A486" s="95">
        <v>43668</v>
      </c>
      <c r="B486" s="91">
        <v>288.72464000000002</v>
      </c>
      <c r="C486" s="91">
        <v>43638100</v>
      </c>
      <c r="D486" s="94">
        <f t="shared" si="13"/>
        <v>2.4564127432813443E-3</v>
      </c>
      <c r="E486" s="92"/>
      <c r="F486" s="91"/>
      <c r="G486" s="91"/>
      <c r="H486" s="91"/>
      <c r="I486" s="91"/>
      <c r="J486" s="91"/>
      <c r="K486" s="91"/>
      <c r="L486" s="91"/>
      <c r="M486" s="91"/>
      <c r="N486" s="91"/>
      <c r="O486" s="91"/>
      <c r="P486" s="91"/>
      <c r="Q486" s="91"/>
      <c r="R486" s="91"/>
      <c r="S486" s="91"/>
      <c r="T486" s="91"/>
      <c r="U486" s="91"/>
      <c r="V486" s="91"/>
      <c r="W486" s="91"/>
      <c r="X486" s="91"/>
      <c r="Y486" s="91"/>
      <c r="Z486" s="91"/>
    </row>
    <row r="487" spans="1:26" ht="15.75" customHeight="1" x14ac:dyDescent="0.45">
      <c r="A487" s="95">
        <v>43665</v>
      </c>
      <c r="B487" s="91">
        <v>288.01715100000001</v>
      </c>
      <c r="C487" s="91">
        <v>58678600</v>
      </c>
      <c r="D487" s="94">
        <f t="shared" si="13"/>
        <v>-5.5550495774139286E-3</v>
      </c>
      <c r="E487" s="92"/>
      <c r="F487" s="91"/>
      <c r="G487" s="91"/>
      <c r="H487" s="91"/>
      <c r="I487" s="91"/>
      <c r="J487" s="91"/>
      <c r="K487" s="91"/>
      <c r="L487" s="91"/>
      <c r="M487" s="91"/>
      <c r="N487" s="91"/>
      <c r="O487" s="91"/>
      <c r="P487" s="91"/>
      <c r="Q487" s="91"/>
      <c r="R487" s="91"/>
      <c r="S487" s="91"/>
      <c r="T487" s="91"/>
      <c r="U487" s="91"/>
      <c r="V487" s="91"/>
      <c r="W487" s="91"/>
      <c r="X487" s="91"/>
      <c r="Y487" s="91"/>
      <c r="Z487" s="91"/>
    </row>
    <row r="488" spans="1:26" ht="15.75" customHeight="1" x14ac:dyDescent="0.45">
      <c r="A488" s="95">
        <v>43664</v>
      </c>
      <c r="B488" s="91">
        <v>289.62603799999999</v>
      </c>
      <c r="C488" s="91">
        <v>51392600</v>
      </c>
      <c r="D488" s="94">
        <f t="shared" si="13"/>
        <v>3.6610165215613666E-3</v>
      </c>
      <c r="E488" s="92"/>
      <c r="F488" s="91"/>
      <c r="G488" s="91"/>
      <c r="H488" s="91"/>
      <c r="I488" s="91"/>
      <c r="J488" s="91"/>
      <c r="K488" s="91"/>
      <c r="L488" s="91"/>
      <c r="M488" s="91"/>
      <c r="N488" s="91"/>
      <c r="O488" s="91"/>
      <c r="P488" s="91"/>
      <c r="Q488" s="91"/>
      <c r="R488" s="91"/>
      <c r="S488" s="91"/>
      <c r="T488" s="91"/>
      <c r="U488" s="91"/>
      <c r="V488" s="91"/>
      <c r="W488" s="91"/>
      <c r="X488" s="91"/>
      <c r="Y488" s="91"/>
      <c r="Z488" s="91"/>
    </row>
    <row r="489" spans="1:26" ht="15.75" customHeight="1" x14ac:dyDescent="0.45">
      <c r="A489" s="95">
        <v>43663</v>
      </c>
      <c r="B489" s="91">
        <v>288.56957999999997</v>
      </c>
      <c r="C489" s="91">
        <v>36036300</v>
      </c>
      <c r="D489" s="94">
        <f t="shared" si="13"/>
        <v>-6.8052165941149267E-3</v>
      </c>
      <c r="E489" s="92"/>
      <c r="F489" s="91"/>
      <c r="G489" s="91"/>
      <c r="H489" s="91"/>
      <c r="I489" s="91"/>
      <c r="J489" s="91"/>
      <c r="K489" s="91"/>
      <c r="L489" s="91"/>
      <c r="M489" s="91"/>
      <c r="N489" s="91"/>
      <c r="O489" s="91"/>
      <c r="P489" s="91"/>
      <c r="Q489" s="91"/>
      <c r="R489" s="91"/>
      <c r="S489" s="91"/>
      <c r="T489" s="91"/>
      <c r="U489" s="91"/>
      <c r="V489" s="91"/>
      <c r="W489" s="91"/>
      <c r="X489" s="91"/>
      <c r="Y489" s="91"/>
      <c r="Z489" s="91"/>
    </row>
    <row r="490" spans="1:26" ht="15.75" customHeight="1" x14ac:dyDescent="0.45">
      <c r="A490" s="95">
        <v>43662</v>
      </c>
      <c r="B490" s="91">
        <v>290.54681399999998</v>
      </c>
      <c r="C490" s="91">
        <v>36650100</v>
      </c>
      <c r="D490" s="94">
        <f t="shared" si="13"/>
        <v>-3.2249585519035229E-3</v>
      </c>
      <c r="E490" s="92"/>
      <c r="F490" s="91"/>
      <c r="G490" s="91"/>
      <c r="H490" s="91"/>
      <c r="I490" s="91"/>
      <c r="J490" s="91"/>
      <c r="K490" s="91"/>
      <c r="L490" s="91"/>
      <c r="M490" s="91"/>
      <c r="N490" s="91"/>
      <c r="O490" s="91"/>
      <c r="P490" s="91"/>
      <c r="Q490" s="91"/>
      <c r="R490" s="91"/>
      <c r="S490" s="91"/>
      <c r="T490" s="91"/>
      <c r="U490" s="91"/>
      <c r="V490" s="91"/>
      <c r="W490" s="91"/>
      <c r="X490" s="91"/>
      <c r="Y490" s="91"/>
      <c r="Z490" s="91"/>
    </row>
    <row r="491" spans="1:26" ht="15.75" customHeight="1" x14ac:dyDescent="0.45">
      <c r="A491" s="95">
        <v>43661</v>
      </c>
      <c r="B491" s="91">
        <v>291.48684700000001</v>
      </c>
      <c r="C491" s="91">
        <v>33900000</v>
      </c>
      <c r="D491" s="94">
        <f t="shared" si="13"/>
        <v>3.3241705384079445E-4</v>
      </c>
      <c r="E491" s="92"/>
      <c r="F491" s="91"/>
      <c r="G491" s="91"/>
      <c r="H491" s="91"/>
      <c r="I491" s="91"/>
      <c r="J491" s="91"/>
      <c r="K491" s="91"/>
      <c r="L491" s="91"/>
      <c r="M491" s="91"/>
      <c r="N491" s="91"/>
      <c r="O491" s="91"/>
      <c r="P491" s="91"/>
      <c r="Q491" s="91"/>
      <c r="R491" s="91"/>
      <c r="S491" s="91"/>
      <c r="T491" s="91"/>
      <c r="U491" s="91"/>
      <c r="V491" s="91"/>
      <c r="W491" s="91"/>
      <c r="X491" s="91"/>
      <c r="Y491" s="91"/>
      <c r="Z491" s="91"/>
    </row>
    <row r="492" spans="1:26" ht="15.75" customHeight="1" x14ac:dyDescent="0.45">
      <c r="A492" s="95">
        <v>43658</v>
      </c>
      <c r="B492" s="91">
        <v>291.38998400000003</v>
      </c>
      <c r="C492" s="91">
        <v>40326000</v>
      </c>
      <c r="D492" s="94">
        <f t="shared" si="13"/>
        <v>4.4770986637630017E-3</v>
      </c>
      <c r="E492" s="92"/>
      <c r="F492" s="91"/>
      <c r="G492" s="91"/>
      <c r="H492" s="91"/>
      <c r="I492" s="91"/>
      <c r="J492" s="91"/>
      <c r="K492" s="91"/>
      <c r="L492" s="91"/>
      <c r="M492" s="91"/>
      <c r="N492" s="91"/>
      <c r="O492" s="91"/>
      <c r="P492" s="91"/>
      <c r="Q492" s="91"/>
      <c r="R492" s="91"/>
      <c r="S492" s="91"/>
      <c r="T492" s="91"/>
      <c r="U492" s="91"/>
      <c r="V492" s="91"/>
      <c r="W492" s="91"/>
      <c r="X492" s="91"/>
      <c r="Y492" s="91"/>
      <c r="Z492" s="91"/>
    </row>
    <row r="493" spans="1:26" ht="15.75" customHeight="1" x14ac:dyDescent="0.45">
      <c r="A493" s="95">
        <v>43657</v>
      </c>
      <c r="B493" s="91">
        <v>290.09121699999997</v>
      </c>
      <c r="C493" s="91">
        <v>50826100</v>
      </c>
      <c r="D493" s="94">
        <f t="shared" si="13"/>
        <v>2.3440772979466118E-3</v>
      </c>
      <c r="E493" s="92"/>
      <c r="F493" s="91"/>
      <c r="G493" s="91"/>
      <c r="H493" s="91"/>
      <c r="I493" s="91"/>
      <c r="J493" s="91"/>
      <c r="K493" s="91"/>
      <c r="L493" s="91"/>
      <c r="M493" s="91"/>
      <c r="N493" s="91"/>
      <c r="O493" s="91"/>
      <c r="P493" s="91"/>
      <c r="Q493" s="91"/>
      <c r="R493" s="91"/>
      <c r="S493" s="91"/>
      <c r="T493" s="91"/>
      <c r="U493" s="91"/>
      <c r="V493" s="91"/>
      <c r="W493" s="91"/>
      <c r="X493" s="91"/>
      <c r="Y493" s="91"/>
      <c r="Z493" s="91"/>
    </row>
    <row r="494" spans="1:26" ht="15.75" customHeight="1" x14ac:dyDescent="0.45">
      <c r="A494" s="95">
        <v>43656</v>
      </c>
      <c r="B494" s="91">
        <v>289.41281099999998</v>
      </c>
      <c r="C494" s="91">
        <v>58448500</v>
      </c>
      <c r="D494" s="94">
        <f t="shared" si="13"/>
        <v>4.7781474106771693E-3</v>
      </c>
      <c r="E494" s="92"/>
      <c r="F494" s="91"/>
      <c r="G494" s="91"/>
      <c r="H494" s="91"/>
      <c r="I494" s="91"/>
      <c r="J494" s="91"/>
      <c r="K494" s="91"/>
      <c r="L494" s="91"/>
      <c r="M494" s="91"/>
      <c r="N494" s="91"/>
      <c r="O494" s="91"/>
      <c r="P494" s="91"/>
      <c r="Q494" s="91"/>
      <c r="R494" s="91"/>
      <c r="S494" s="91"/>
      <c r="T494" s="91"/>
      <c r="U494" s="91"/>
      <c r="V494" s="91"/>
      <c r="W494" s="91"/>
      <c r="X494" s="91"/>
      <c r="Y494" s="91"/>
      <c r="Z494" s="91"/>
    </row>
    <row r="495" spans="1:26" ht="15.75" customHeight="1" x14ac:dyDescent="0.45">
      <c r="A495" s="95">
        <v>43655</v>
      </c>
      <c r="B495" s="91">
        <v>288.03653000000003</v>
      </c>
      <c r="C495" s="91">
        <v>41101300</v>
      </c>
      <c r="D495" s="94">
        <f t="shared" si="13"/>
        <v>1.2463623432228399E-3</v>
      </c>
      <c r="E495" s="92"/>
      <c r="F495" s="91"/>
      <c r="G495" s="91"/>
      <c r="H495" s="91"/>
      <c r="I495" s="91"/>
      <c r="J495" s="91"/>
      <c r="K495" s="91"/>
      <c r="L495" s="91"/>
      <c r="M495" s="91"/>
      <c r="N495" s="91"/>
      <c r="O495" s="91"/>
      <c r="P495" s="91"/>
      <c r="Q495" s="91"/>
      <c r="R495" s="91"/>
      <c r="S495" s="91"/>
      <c r="T495" s="91"/>
      <c r="U495" s="91"/>
      <c r="V495" s="91"/>
      <c r="W495" s="91"/>
      <c r="X495" s="91"/>
      <c r="Y495" s="91"/>
      <c r="Z495" s="91"/>
    </row>
    <row r="496" spans="1:26" ht="15.75" customHeight="1" x14ac:dyDescent="0.45">
      <c r="A496" s="95">
        <v>43654</v>
      </c>
      <c r="B496" s="91">
        <v>287.67797899999999</v>
      </c>
      <c r="C496" s="91">
        <v>45841800</v>
      </c>
      <c r="D496" s="94">
        <f t="shared" si="13"/>
        <v>-5.4947320615353901E-3</v>
      </c>
      <c r="E496" s="92"/>
      <c r="F496" s="91"/>
      <c r="G496" s="91"/>
      <c r="H496" s="91"/>
      <c r="I496" s="91"/>
      <c r="J496" s="91"/>
      <c r="K496" s="91"/>
      <c r="L496" s="91"/>
      <c r="M496" s="91"/>
      <c r="N496" s="91"/>
      <c r="O496" s="91"/>
      <c r="P496" s="91"/>
      <c r="Q496" s="91"/>
      <c r="R496" s="91"/>
      <c r="S496" s="91"/>
      <c r="T496" s="91"/>
      <c r="U496" s="91"/>
      <c r="V496" s="91"/>
      <c r="W496" s="91"/>
      <c r="X496" s="91"/>
      <c r="Y496" s="91"/>
      <c r="Z496" s="91"/>
    </row>
    <row r="497" spans="1:26" ht="15.75" customHeight="1" x14ac:dyDescent="0.45">
      <c r="A497" s="95">
        <v>43651</v>
      </c>
      <c r="B497" s="91">
        <v>289.267426</v>
      </c>
      <c r="C497" s="91">
        <v>51677300</v>
      </c>
      <c r="D497" s="94">
        <f t="shared" si="13"/>
        <v>-1.1378848963997656E-3</v>
      </c>
      <c r="E497" s="92"/>
      <c r="F497" s="91"/>
      <c r="G497" s="91"/>
      <c r="H497" s="91"/>
      <c r="I497" s="91"/>
      <c r="J497" s="91"/>
      <c r="K497" s="91"/>
      <c r="L497" s="91"/>
      <c r="M497" s="91"/>
      <c r="N497" s="91"/>
      <c r="O497" s="91"/>
      <c r="P497" s="91"/>
      <c r="Q497" s="91"/>
      <c r="R497" s="91"/>
      <c r="S497" s="91"/>
      <c r="T497" s="91"/>
      <c r="U497" s="91"/>
      <c r="V497" s="91"/>
      <c r="W497" s="91"/>
      <c r="X497" s="91"/>
      <c r="Y497" s="91"/>
      <c r="Z497" s="91"/>
    </row>
    <row r="498" spans="1:26" ht="15.75" customHeight="1" x14ac:dyDescent="0.45">
      <c r="A498" s="95">
        <v>43649</v>
      </c>
      <c r="B498" s="91">
        <v>289.59695399999998</v>
      </c>
      <c r="C498" s="91">
        <v>40898900</v>
      </c>
      <c r="D498" s="94">
        <f t="shared" si="13"/>
        <v>7.9950090356426529E-3</v>
      </c>
      <c r="E498" s="92"/>
      <c r="F498" s="91"/>
      <c r="G498" s="91"/>
      <c r="H498" s="91"/>
      <c r="I498" s="91"/>
      <c r="J498" s="91"/>
      <c r="K498" s="91"/>
      <c r="L498" s="91"/>
      <c r="M498" s="91"/>
      <c r="N498" s="91"/>
      <c r="O498" s="91"/>
      <c r="P498" s="91"/>
      <c r="Q498" s="91"/>
      <c r="R498" s="91"/>
      <c r="S498" s="91"/>
      <c r="T498" s="91"/>
      <c r="U498" s="91"/>
      <c r="V498" s="91"/>
      <c r="W498" s="91"/>
      <c r="X498" s="91"/>
      <c r="Y498" s="91"/>
      <c r="Z498" s="91"/>
    </row>
    <row r="499" spans="1:26" ht="15.75" customHeight="1" x14ac:dyDescent="0.45">
      <c r="A499" s="95">
        <v>43648</v>
      </c>
      <c r="B499" s="91">
        <v>287.29998799999998</v>
      </c>
      <c r="C499" s="91">
        <v>61504500</v>
      </c>
      <c r="D499" s="94">
        <f t="shared" si="13"/>
        <v>2.6044265074522954E-3</v>
      </c>
      <c r="E499" s="92"/>
      <c r="F499" s="91"/>
      <c r="G499" s="91"/>
      <c r="H499" s="91"/>
      <c r="I499" s="91"/>
      <c r="J499" s="91"/>
      <c r="K499" s="91"/>
      <c r="L499" s="91"/>
      <c r="M499" s="91"/>
      <c r="N499" s="91"/>
      <c r="O499" s="91"/>
      <c r="P499" s="91"/>
      <c r="Q499" s="91"/>
      <c r="R499" s="91"/>
      <c r="S499" s="91"/>
      <c r="T499" s="91"/>
      <c r="U499" s="91"/>
      <c r="V499" s="91"/>
      <c r="W499" s="91"/>
      <c r="X499" s="91"/>
      <c r="Y499" s="91"/>
      <c r="Z499" s="91"/>
    </row>
    <row r="500" spans="1:26" ht="15.75" customHeight="1" x14ac:dyDescent="0.45">
      <c r="A500" s="95">
        <v>43647</v>
      </c>
      <c r="B500" s="91">
        <v>286.55367999999999</v>
      </c>
      <c r="C500" s="91">
        <v>78705600</v>
      </c>
      <c r="D500" s="94">
        <f t="shared" si="13"/>
        <v>9.0785762125338287E-3</v>
      </c>
      <c r="E500" s="92"/>
      <c r="F500" s="91"/>
      <c r="G500" s="91"/>
      <c r="H500" s="91"/>
      <c r="I500" s="91"/>
      <c r="J500" s="91"/>
      <c r="K500" s="91"/>
      <c r="L500" s="91"/>
      <c r="M500" s="91"/>
      <c r="N500" s="91"/>
      <c r="O500" s="91"/>
      <c r="P500" s="91"/>
      <c r="Q500" s="91"/>
      <c r="R500" s="91"/>
      <c r="S500" s="91"/>
      <c r="T500" s="91"/>
      <c r="U500" s="91"/>
      <c r="V500" s="91"/>
      <c r="W500" s="91"/>
      <c r="X500" s="91"/>
      <c r="Y500" s="91"/>
      <c r="Z500" s="91"/>
    </row>
    <row r="501" spans="1:26" ht="15.75" customHeight="1" x14ac:dyDescent="0.45">
      <c r="A501" s="95">
        <v>43644</v>
      </c>
      <c r="B501" s="91">
        <v>283.97558600000002</v>
      </c>
      <c r="C501" s="91">
        <v>59350900</v>
      </c>
      <c r="D501" s="94">
        <f t="shared" si="13"/>
        <v>5.1457836225659026E-3</v>
      </c>
      <c r="E501" s="92"/>
      <c r="F501" s="91"/>
      <c r="G501" s="91"/>
      <c r="H501" s="91"/>
      <c r="I501" s="91"/>
      <c r="J501" s="91"/>
      <c r="K501" s="91"/>
      <c r="L501" s="91"/>
      <c r="M501" s="91"/>
      <c r="N501" s="91"/>
      <c r="O501" s="91"/>
      <c r="P501" s="91"/>
      <c r="Q501" s="91"/>
      <c r="R501" s="91"/>
      <c r="S501" s="91"/>
      <c r="T501" s="91"/>
      <c r="U501" s="91"/>
      <c r="V501" s="91"/>
      <c r="W501" s="91"/>
      <c r="X501" s="91"/>
      <c r="Y501" s="91"/>
      <c r="Z501" s="91"/>
    </row>
    <row r="502" spans="1:26" ht="15.75" customHeight="1" x14ac:dyDescent="0.45">
      <c r="A502" s="95">
        <v>43643</v>
      </c>
      <c r="B502" s="91">
        <v>282.52179000000001</v>
      </c>
      <c r="C502" s="91">
        <v>40355200</v>
      </c>
      <c r="D502" s="94">
        <f t="shared" si="13"/>
        <v>3.5460308057622125E-3</v>
      </c>
      <c r="E502" s="92"/>
      <c r="F502" s="91"/>
      <c r="G502" s="91"/>
      <c r="H502" s="91"/>
      <c r="I502" s="91"/>
      <c r="J502" s="91"/>
      <c r="K502" s="91"/>
      <c r="L502" s="91"/>
      <c r="M502" s="91"/>
      <c r="N502" s="91"/>
      <c r="O502" s="91"/>
      <c r="P502" s="91"/>
      <c r="Q502" s="91"/>
      <c r="R502" s="91"/>
      <c r="S502" s="91"/>
      <c r="T502" s="91"/>
      <c r="U502" s="91"/>
      <c r="V502" s="91"/>
      <c r="W502" s="91"/>
      <c r="X502" s="91"/>
      <c r="Y502" s="91"/>
      <c r="Z502" s="91"/>
    </row>
    <row r="503" spans="1:26" ht="15.75" customHeight="1" x14ac:dyDescent="0.45">
      <c r="A503" s="95">
        <v>43642</v>
      </c>
      <c r="B503" s="91">
        <v>281.52349900000002</v>
      </c>
      <c r="C503" s="91">
        <v>51584900</v>
      </c>
      <c r="D503" s="94">
        <f t="shared" si="13"/>
        <v>-9.9737915885078632E-4</v>
      </c>
      <c r="E503" s="92"/>
      <c r="F503" s="91"/>
      <c r="G503" s="91"/>
      <c r="H503" s="91"/>
      <c r="I503" s="91"/>
      <c r="J503" s="91"/>
      <c r="K503" s="91"/>
      <c r="L503" s="91"/>
      <c r="M503" s="91"/>
      <c r="N503" s="91"/>
      <c r="O503" s="91"/>
      <c r="P503" s="91"/>
      <c r="Q503" s="91"/>
      <c r="R503" s="91"/>
      <c r="S503" s="91"/>
      <c r="T503" s="91"/>
      <c r="U503" s="91"/>
      <c r="V503" s="91"/>
      <c r="W503" s="91"/>
      <c r="X503" s="91"/>
      <c r="Y503" s="91"/>
      <c r="Z503" s="91"/>
    </row>
    <row r="504" spans="1:26" ht="15.75" customHeight="1" x14ac:dyDescent="0.45">
      <c r="A504" s="95">
        <v>43641</v>
      </c>
      <c r="B504" s="91">
        <v>281.80456500000003</v>
      </c>
      <c r="C504" s="91">
        <v>82028700</v>
      </c>
      <c r="D504" s="94">
        <f t="shared" si="13"/>
        <v>-9.8081238459930553E-3</v>
      </c>
      <c r="E504" s="92"/>
      <c r="F504" s="91"/>
      <c r="G504" s="91"/>
      <c r="H504" s="91"/>
      <c r="I504" s="91"/>
      <c r="J504" s="91"/>
      <c r="K504" s="91"/>
      <c r="L504" s="91"/>
      <c r="M504" s="91"/>
      <c r="N504" s="91"/>
      <c r="O504" s="91"/>
      <c r="P504" s="91"/>
      <c r="Q504" s="91"/>
      <c r="R504" s="91"/>
      <c r="S504" s="91"/>
      <c r="T504" s="91"/>
      <c r="U504" s="91"/>
      <c r="V504" s="91"/>
      <c r="W504" s="91"/>
      <c r="X504" s="91"/>
      <c r="Y504" s="91"/>
      <c r="Z504" s="91"/>
    </row>
    <row r="505" spans="1:26" ht="15.75" customHeight="1" x14ac:dyDescent="0.45">
      <c r="A505" s="95">
        <v>43640</v>
      </c>
      <c r="B505" s="91">
        <v>284.59591699999999</v>
      </c>
      <c r="C505" s="91">
        <v>47582700</v>
      </c>
      <c r="D505" s="94"/>
      <c r="E505" s="92"/>
      <c r="F505" s="91"/>
      <c r="G505" s="91"/>
      <c r="H505" s="91"/>
      <c r="I505" s="91"/>
      <c r="J505" s="91"/>
      <c r="K505" s="91"/>
      <c r="L505" s="91"/>
      <c r="M505" s="91"/>
      <c r="N505" s="91"/>
      <c r="O505" s="91"/>
      <c r="P505" s="91"/>
      <c r="Q505" s="91"/>
      <c r="R505" s="91"/>
      <c r="S505" s="91"/>
      <c r="T505" s="91"/>
      <c r="U505" s="91"/>
      <c r="V505" s="91"/>
      <c r="W505" s="91"/>
      <c r="X505" s="91"/>
      <c r="Y505" s="91"/>
      <c r="Z505" s="91"/>
    </row>
    <row r="506" spans="1:26" ht="15.75" customHeight="1" x14ac:dyDescent="0.45">
      <c r="A506" s="91"/>
      <c r="B506" s="91"/>
      <c r="C506" s="91"/>
      <c r="D506" s="93"/>
      <c r="E506" s="92"/>
      <c r="F506" s="91"/>
      <c r="G506" s="91"/>
      <c r="H506" s="91"/>
      <c r="I506" s="91"/>
      <c r="J506" s="91"/>
      <c r="K506" s="91"/>
      <c r="L506" s="91"/>
      <c r="M506" s="91"/>
      <c r="N506" s="91"/>
      <c r="O506" s="91"/>
      <c r="P506" s="91"/>
      <c r="Q506" s="91"/>
      <c r="R506" s="91"/>
      <c r="S506" s="91"/>
      <c r="T506" s="91"/>
      <c r="U506" s="91"/>
      <c r="V506" s="91"/>
      <c r="W506" s="91"/>
      <c r="X506" s="91"/>
      <c r="Y506" s="91"/>
      <c r="Z506" s="91"/>
    </row>
    <row r="507" spans="1:26" ht="15.75" customHeight="1" x14ac:dyDescent="0.45">
      <c r="A507" s="91"/>
      <c r="B507" s="91"/>
      <c r="C507" s="91"/>
      <c r="D507" s="93"/>
      <c r="E507" s="92"/>
      <c r="F507" s="91"/>
      <c r="G507" s="91"/>
      <c r="H507" s="91"/>
      <c r="I507" s="91"/>
      <c r="J507" s="91"/>
      <c r="K507" s="91"/>
      <c r="L507" s="91"/>
      <c r="M507" s="91"/>
      <c r="N507" s="91"/>
      <c r="O507" s="91"/>
      <c r="P507" s="91"/>
      <c r="Q507" s="91"/>
      <c r="R507" s="91"/>
      <c r="S507" s="91"/>
      <c r="T507" s="91"/>
      <c r="U507" s="91"/>
      <c r="V507" s="91"/>
      <c r="W507" s="91"/>
      <c r="X507" s="91"/>
      <c r="Y507" s="91"/>
      <c r="Z507" s="91"/>
    </row>
    <row r="508" spans="1:26" ht="15.75" customHeight="1" x14ac:dyDescent="0.45">
      <c r="A508" s="91"/>
      <c r="B508" s="91"/>
      <c r="C508" s="91"/>
      <c r="D508" s="93"/>
      <c r="E508" s="92"/>
      <c r="F508" s="91"/>
      <c r="G508" s="91"/>
      <c r="H508" s="91"/>
      <c r="I508" s="91"/>
      <c r="J508" s="91"/>
      <c r="K508" s="91"/>
      <c r="L508" s="91"/>
      <c r="M508" s="91"/>
      <c r="N508" s="91"/>
      <c r="O508" s="91"/>
      <c r="P508" s="91"/>
      <c r="Q508" s="91"/>
      <c r="R508" s="91"/>
      <c r="S508" s="91"/>
      <c r="T508" s="91"/>
      <c r="U508" s="91"/>
      <c r="V508" s="91"/>
      <c r="W508" s="91"/>
      <c r="X508" s="91"/>
      <c r="Y508" s="91"/>
      <c r="Z508" s="91"/>
    </row>
    <row r="509" spans="1:26" ht="15.75" customHeight="1" x14ac:dyDescent="0.45">
      <c r="A509" s="91"/>
      <c r="B509" s="91"/>
      <c r="C509" s="91"/>
      <c r="D509" s="93"/>
      <c r="E509" s="92"/>
      <c r="F509" s="91"/>
      <c r="G509" s="91"/>
      <c r="H509" s="91"/>
      <c r="I509" s="91"/>
      <c r="J509" s="91"/>
      <c r="K509" s="91"/>
      <c r="L509" s="91"/>
      <c r="M509" s="91"/>
      <c r="N509" s="91"/>
      <c r="O509" s="91"/>
      <c r="P509" s="91"/>
      <c r="Q509" s="91"/>
      <c r="R509" s="91"/>
      <c r="S509" s="91"/>
      <c r="T509" s="91"/>
      <c r="U509" s="91"/>
      <c r="V509" s="91"/>
      <c r="W509" s="91"/>
      <c r="X509" s="91"/>
      <c r="Y509" s="91"/>
      <c r="Z509" s="91"/>
    </row>
    <row r="510" spans="1:26" ht="15.75" customHeight="1" x14ac:dyDescent="0.45">
      <c r="A510" s="91"/>
      <c r="B510" s="91"/>
      <c r="C510" s="91"/>
      <c r="D510" s="93"/>
      <c r="E510" s="92"/>
      <c r="F510" s="91"/>
      <c r="G510" s="91"/>
      <c r="H510" s="91"/>
      <c r="I510" s="91"/>
      <c r="J510" s="91"/>
      <c r="K510" s="91"/>
      <c r="L510" s="91"/>
      <c r="M510" s="91"/>
      <c r="N510" s="91"/>
      <c r="O510" s="91"/>
      <c r="P510" s="91"/>
      <c r="Q510" s="91"/>
      <c r="R510" s="91"/>
      <c r="S510" s="91"/>
      <c r="T510" s="91"/>
      <c r="U510" s="91"/>
      <c r="V510" s="91"/>
      <c r="W510" s="91"/>
      <c r="X510" s="91"/>
      <c r="Y510" s="91"/>
      <c r="Z510" s="91"/>
    </row>
    <row r="511" spans="1:26" ht="15.75" customHeight="1" x14ac:dyDescent="0.45">
      <c r="A511" s="91"/>
      <c r="B511" s="91"/>
      <c r="C511" s="91"/>
      <c r="D511" s="93"/>
      <c r="E511" s="92"/>
      <c r="F511" s="91"/>
      <c r="G511" s="91"/>
      <c r="H511" s="91"/>
      <c r="I511" s="91"/>
      <c r="J511" s="91"/>
      <c r="K511" s="91"/>
      <c r="L511" s="91"/>
      <c r="M511" s="91"/>
      <c r="N511" s="91"/>
      <c r="O511" s="91"/>
      <c r="P511" s="91"/>
      <c r="Q511" s="91"/>
      <c r="R511" s="91"/>
      <c r="S511" s="91"/>
      <c r="T511" s="91"/>
      <c r="U511" s="91"/>
      <c r="V511" s="91"/>
      <c r="W511" s="91"/>
      <c r="X511" s="91"/>
      <c r="Y511" s="91"/>
      <c r="Z511" s="91"/>
    </row>
    <row r="512" spans="1:26" ht="15.75" customHeight="1" x14ac:dyDescent="0.45">
      <c r="A512" s="91"/>
      <c r="B512" s="91"/>
      <c r="C512" s="91"/>
      <c r="D512" s="93"/>
      <c r="E512" s="92"/>
      <c r="F512" s="91"/>
      <c r="G512" s="91"/>
      <c r="H512" s="91"/>
      <c r="I512" s="91"/>
      <c r="J512" s="91"/>
      <c r="K512" s="91"/>
      <c r="L512" s="91"/>
      <c r="M512" s="91"/>
      <c r="N512" s="91"/>
      <c r="O512" s="91"/>
      <c r="P512" s="91"/>
      <c r="Q512" s="91"/>
      <c r="R512" s="91"/>
      <c r="S512" s="91"/>
      <c r="T512" s="91"/>
      <c r="U512" s="91"/>
      <c r="V512" s="91"/>
      <c r="W512" s="91"/>
      <c r="X512" s="91"/>
      <c r="Y512" s="91"/>
      <c r="Z512" s="91"/>
    </row>
    <row r="513" spans="1:26" ht="15.75" customHeight="1" x14ac:dyDescent="0.45">
      <c r="A513" s="91"/>
      <c r="B513" s="91"/>
      <c r="C513" s="91"/>
      <c r="D513" s="93"/>
      <c r="E513" s="92"/>
      <c r="F513" s="91"/>
      <c r="G513" s="91"/>
      <c r="H513" s="91"/>
      <c r="I513" s="91"/>
      <c r="J513" s="91"/>
      <c r="K513" s="91"/>
      <c r="L513" s="91"/>
      <c r="M513" s="91"/>
      <c r="N513" s="91"/>
      <c r="O513" s="91"/>
      <c r="P513" s="91"/>
      <c r="Q513" s="91"/>
      <c r="R513" s="91"/>
      <c r="S513" s="91"/>
      <c r="T513" s="91"/>
      <c r="U513" s="91"/>
      <c r="V513" s="91"/>
      <c r="W513" s="91"/>
      <c r="X513" s="91"/>
      <c r="Y513" s="91"/>
      <c r="Z513" s="91"/>
    </row>
    <row r="514" spans="1:26" ht="15.75" customHeight="1" x14ac:dyDescent="0.45">
      <c r="A514" s="91"/>
      <c r="B514" s="91"/>
      <c r="C514" s="91"/>
      <c r="D514" s="93"/>
      <c r="E514" s="92"/>
      <c r="F514" s="91"/>
      <c r="G514" s="91"/>
      <c r="H514" s="91"/>
      <c r="I514" s="91"/>
      <c r="J514" s="91"/>
      <c r="K514" s="91"/>
      <c r="L514" s="91"/>
      <c r="M514" s="91"/>
      <c r="N514" s="91"/>
      <c r="O514" s="91"/>
      <c r="P514" s="91"/>
      <c r="Q514" s="91"/>
      <c r="R514" s="91"/>
      <c r="S514" s="91"/>
      <c r="T514" s="91"/>
      <c r="U514" s="91"/>
      <c r="V514" s="91"/>
      <c r="W514" s="91"/>
      <c r="X514" s="91"/>
      <c r="Y514" s="91"/>
      <c r="Z514" s="91"/>
    </row>
    <row r="515" spans="1:26" ht="15.75" customHeight="1" x14ac:dyDescent="0.45">
      <c r="A515" s="91"/>
      <c r="B515" s="91"/>
      <c r="C515" s="91"/>
      <c r="D515" s="93"/>
      <c r="E515" s="92"/>
      <c r="F515" s="91"/>
      <c r="G515" s="91"/>
      <c r="H515" s="91"/>
      <c r="I515" s="91"/>
      <c r="J515" s="91"/>
      <c r="K515" s="91"/>
      <c r="L515" s="91"/>
      <c r="M515" s="91"/>
      <c r="N515" s="91"/>
      <c r="O515" s="91"/>
      <c r="P515" s="91"/>
      <c r="Q515" s="91"/>
      <c r="R515" s="91"/>
      <c r="S515" s="91"/>
      <c r="T515" s="91"/>
      <c r="U515" s="91"/>
      <c r="V515" s="91"/>
      <c r="W515" s="91"/>
      <c r="X515" s="91"/>
      <c r="Y515" s="91"/>
      <c r="Z515" s="91"/>
    </row>
    <row r="516" spans="1:26" ht="15.75" customHeight="1" x14ac:dyDescent="0.45">
      <c r="A516" s="91"/>
      <c r="B516" s="91"/>
      <c r="C516" s="91"/>
      <c r="D516" s="93"/>
      <c r="E516" s="92"/>
      <c r="F516" s="91"/>
      <c r="G516" s="91"/>
      <c r="H516" s="91"/>
      <c r="I516" s="91"/>
      <c r="J516" s="91"/>
      <c r="K516" s="91"/>
      <c r="L516" s="91"/>
      <c r="M516" s="91"/>
      <c r="N516" s="91"/>
      <c r="O516" s="91"/>
      <c r="P516" s="91"/>
      <c r="Q516" s="91"/>
      <c r="R516" s="91"/>
      <c r="S516" s="91"/>
      <c r="T516" s="91"/>
      <c r="U516" s="91"/>
      <c r="V516" s="91"/>
      <c r="W516" s="91"/>
      <c r="X516" s="91"/>
      <c r="Y516" s="91"/>
      <c r="Z516" s="91"/>
    </row>
    <row r="517" spans="1:26" ht="15.75" customHeight="1" x14ac:dyDescent="0.45">
      <c r="A517" s="91"/>
      <c r="B517" s="91"/>
      <c r="C517" s="91"/>
      <c r="D517" s="93"/>
      <c r="E517" s="92"/>
      <c r="F517" s="91"/>
      <c r="G517" s="91"/>
      <c r="H517" s="91"/>
      <c r="I517" s="91"/>
      <c r="J517" s="91"/>
      <c r="K517" s="91"/>
      <c r="L517" s="91"/>
      <c r="M517" s="91"/>
      <c r="N517" s="91"/>
      <c r="O517" s="91"/>
      <c r="P517" s="91"/>
      <c r="Q517" s="91"/>
      <c r="R517" s="91"/>
      <c r="S517" s="91"/>
      <c r="T517" s="91"/>
      <c r="U517" s="91"/>
      <c r="V517" s="91"/>
      <c r="W517" s="91"/>
      <c r="X517" s="91"/>
      <c r="Y517" s="91"/>
      <c r="Z517" s="91"/>
    </row>
    <row r="518" spans="1:26" ht="15.75" customHeight="1" x14ac:dyDescent="0.45">
      <c r="A518" s="91"/>
      <c r="B518" s="91"/>
      <c r="C518" s="91"/>
      <c r="D518" s="93"/>
      <c r="E518" s="92"/>
      <c r="F518" s="91"/>
      <c r="G518" s="91"/>
      <c r="H518" s="91"/>
      <c r="I518" s="91"/>
      <c r="J518" s="91"/>
      <c r="K518" s="91"/>
      <c r="L518" s="91"/>
      <c r="M518" s="91"/>
      <c r="N518" s="91"/>
      <c r="O518" s="91"/>
      <c r="P518" s="91"/>
      <c r="Q518" s="91"/>
      <c r="R518" s="91"/>
      <c r="S518" s="91"/>
      <c r="T518" s="91"/>
      <c r="U518" s="91"/>
      <c r="V518" s="91"/>
      <c r="W518" s="91"/>
      <c r="X518" s="91"/>
      <c r="Y518" s="91"/>
      <c r="Z518" s="91"/>
    </row>
    <row r="519" spans="1:26" ht="15.75" customHeight="1" x14ac:dyDescent="0.45">
      <c r="A519" s="91"/>
      <c r="B519" s="91"/>
      <c r="C519" s="91"/>
      <c r="D519" s="93"/>
      <c r="E519" s="92"/>
      <c r="F519" s="91"/>
      <c r="G519" s="91"/>
      <c r="H519" s="91"/>
      <c r="I519" s="91"/>
      <c r="J519" s="91"/>
      <c r="K519" s="91"/>
      <c r="L519" s="91"/>
      <c r="M519" s="91"/>
      <c r="N519" s="91"/>
      <c r="O519" s="91"/>
      <c r="P519" s="91"/>
      <c r="Q519" s="91"/>
      <c r="R519" s="91"/>
      <c r="S519" s="91"/>
      <c r="T519" s="91"/>
      <c r="U519" s="91"/>
      <c r="V519" s="91"/>
      <c r="W519" s="91"/>
      <c r="X519" s="91"/>
      <c r="Y519" s="91"/>
      <c r="Z519" s="91"/>
    </row>
    <row r="520" spans="1:26" ht="15.75" customHeight="1" x14ac:dyDescent="0.45">
      <c r="A520" s="91"/>
      <c r="B520" s="91"/>
      <c r="C520" s="91"/>
      <c r="D520" s="93"/>
      <c r="E520" s="92"/>
      <c r="F520" s="91"/>
      <c r="G520" s="91"/>
      <c r="H520" s="91"/>
      <c r="I520" s="91"/>
      <c r="J520" s="91"/>
      <c r="K520" s="91"/>
      <c r="L520" s="91"/>
      <c r="M520" s="91"/>
      <c r="N520" s="91"/>
      <c r="O520" s="91"/>
      <c r="P520" s="91"/>
      <c r="Q520" s="91"/>
      <c r="R520" s="91"/>
      <c r="S520" s="91"/>
      <c r="T520" s="91"/>
      <c r="U520" s="91"/>
      <c r="V520" s="91"/>
      <c r="W520" s="91"/>
      <c r="X520" s="91"/>
      <c r="Y520" s="91"/>
      <c r="Z520" s="91"/>
    </row>
    <row r="521" spans="1:26" ht="15.75" customHeight="1" x14ac:dyDescent="0.45">
      <c r="A521" s="91"/>
      <c r="B521" s="91"/>
      <c r="C521" s="91"/>
      <c r="D521" s="93"/>
      <c r="E521" s="92"/>
      <c r="F521" s="91"/>
      <c r="G521" s="91"/>
      <c r="H521" s="91"/>
      <c r="I521" s="91"/>
      <c r="J521" s="91"/>
      <c r="K521" s="91"/>
      <c r="L521" s="91"/>
      <c r="M521" s="91"/>
      <c r="N521" s="91"/>
      <c r="O521" s="91"/>
      <c r="P521" s="91"/>
      <c r="Q521" s="91"/>
      <c r="R521" s="91"/>
      <c r="S521" s="91"/>
      <c r="T521" s="91"/>
      <c r="U521" s="91"/>
      <c r="V521" s="91"/>
      <c r="W521" s="91"/>
      <c r="X521" s="91"/>
      <c r="Y521" s="91"/>
      <c r="Z521" s="91"/>
    </row>
    <row r="522" spans="1:26" ht="15.75" customHeight="1" x14ac:dyDescent="0.45">
      <c r="A522" s="91"/>
      <c r="B522" s="91"/>
      <c r="C522" s="91"/>
      <c r="D522" s="93"/>
      <c r="E522" s="92"/>
      <c r="F522" s="91"/>
      <c r="G522" s="91"/>
      <c r="H522" s="91"/>
      <c r="I522" s="91"/>
      <c r="J522" s="91"/>
      <c r="K522" s="91"/>
      <c r="L522" s="91"/>
      <c r="M522" s="91"/>
      <c r="N522" s="91"/>
      <c r="O522" s="91"/>
      <c r="P522" s="91"/>
      <c r="Q522" s="91"/>
      <c r="R522" s="91"/>
      <c r="S522" s="91"/>
      <c r="T522" s="91"/>
      <c r="U522" s="91"/>
      <c r="V522" s="91"/>
      <c r="W522" s="91"/>
      <c r="X522" s="91"/>
      <c r="Y522" s="91"/>
      <c r="Z522" s="91"/>
    </row>
    <row r="523" spans="1:26" ht="15.75" customHeight="1" x14ac:dyDescent="0.45">
      <c r="A523" s="91"/>
      <c r="B523" s="91"/>
      <c r="C523" s="91"/>
      <c r="D523" s="93"/>
      <c r="E523" s="92"/>
      <c r="F523" s="91"/>
      <c r="G523" s="91"/>
      <c r="H523" s="91"/>
      <c r="I523" s="91"/>
      <c r="J523" s="91"/>
      <c r="K523" s="91"/>
      <c r="L523" s="91"/>
      <c r="M523" s="91"/>
      <c r="N523" s="91"/>
      <c r="O523" s="91"/>
      <c r="P523" s="91"/>
      <c r="Q523" s="91"/>
      <c r="R523" s="91"/>
      <c r="S523" s="91"/>
      <c r="T523" s="91"/>
      <c r="U523" s="91"/>
      <c r="V523" s="91"/>
      <c r="W523" s="91"/>
      <c r="X523" s="91"/>
      <c r="Y523" s="91"/>
      <c r="Z523" s="91"/>
    </row>
    <row r="524" spans="1:26" ht="15.75" customHeight="1" x14ac:dyDescent="0.45">
      <c r="A524" s="91"/>
      <c r="B524" s="91"/>
      <c r="C524" s="91"/>
      <c r="D524" s="93"/>
      <c r="E524" s="92"/>
      <c r="F524" s="91"/>
      <c r="G524" s="91"/>
      <c r="H524" s="91"/>
      <c r="I524" s="91"/>
      <c r="J524" s="91"/>
      <c r="K524" s="91"/>
      <c r="L524" s="91"/>
      <c r="M524" s="91"/>
      <c r="N524" s="91"/>
      <c r="O524" s="91"/>
      <c r="P524" s="91"/>
      <c r="Q524" s="91"/>
      <c r="R524" s="91"/>
      <c r="S524" s="91"/>
      <c r="T524" s="91"/>
      <c r="U524" s="91"/>
      <c r="V524" s="91"/>
      <c r="W524" s="91"/>
      <c r="X524" s="91"/>
      <c r="Y524" s="91"/>
      <c r="Z524" s="91"/>
    </row>
    <row r="525" spans="1:26" ht="15.75" customHeight="1" x14ac:dyDescent="0.45">
      <c r="A525" s="91"/>
      <c r="B525" s="91"/>
      <c r="C525" s="91"/>
      <c r="D525" s="93"/>
      <c r="E525" s="92"/>
      <c r="F525" s="91"/>
      <c r="G525" s="91"/>
      <c r="H525" s="91"/>
      <c r="I525" s="91"/>
      <c r="J525" s="91"/>
      <c r="K525" s="91"/>
      <c r="L525" s="91"/>
      <c r="M525" s="91"/>
      <c r="N525" s="91"/>
      <c r="O525" s="91"/>
      <c r="P525" s="91"/>
      <c r="Q525" s="91"/>
      <c r="R525" s="91"/>
      <c r="S525" s="91"/>
      <c r="T525" s="91"/>
      <c r="U525" s="91"/>
      <c r="V525" s="91"/>
      <c r="W525" s="91"/>
      <c r="X525" s="91"/>
      <c r="Y525" s="91"/>
      <c r="Z525" s="91"/>
    </row>
    <row r="526" spans="1:26" ht="15.75" customHeight="1" x14ac:dyDescent="0.45">
      <c r="A526" s="91"/>
      <c r="B526" s="91"/>
      <c r="C526" s="91"/>
      <c r="D526" s="93"/>
      <c r="E526" s="92"/>
      <c r="F526" s="91"/>
      <c r="G526" s="91"/>
      <c r="H526" s="91"/>
      <c r="I526" s="91"/>
      <c r="J526" s="91"/>
      <c r="K526" s="91"/>
      <c r="L526" s="91"/>
      <c r="M526" s="91"/>
      <c r="N526" s="91"/>
      <c r="O526" s="91"/>
      <c r="P526" s="91"/>
      <c r="Q526" s="91"/>
      <c r="R526" s="91"/>
      <c r="S526" s="91"/>
      <c r="T526" s="91"/>
      <c r="U526" s="91"/>
      <c r="V526" s="91"/>
      <c r="W526" s="91"/>
      <c r="X526" s="91"/>
      <c r="Y526" s="91"/>
      <c r="Z526" s="91"/>
    </row>
    <row r="527" spans="1:26" ht="15.75" customHeight="1" x14ac:dyDescent="0.45">
      <c r="A527" s="91"/>
      <c r="B527" s="91"/>
      <c r="C527" s="91"/>
      <c r="D527" s="93"/>
      <c r="E527" s="92"/>
      <c r="F527" s="91"/>
      <c r="G527" s="91"/>
      <c r="H527" s="91"/>
      <c r="I527" s="91"/>
      <c r="J527" s="91"/>
      <c r="K527" s="91"/>
      <c r="L527" s="91"/>
      <c r="M527" s="91"/>
      <c r="N527" s="91"/>
      <c r="O527" s="91"/>
      <c r="P527" s="91"/>
      <c r="Q527" s="91"/>
      <c r="R527" s="91"/>
      <c r="S527" s="91"/>
      <c r="T527" s="91"/>
      <c r="U527" s="91"/>
      <c r="V527" s="91"/>
      <c r="W527" s="91"/>
      <c r="X527" s="91"/>
      <c r="Y527" s="91"/>
      <c r="Z527" s="91"/>
    </row>
    <row r="528" spans="1:26" ht="15.75" customHeight="1" x14ac:dyDescent="0.45">
      <c r="A528" s="91"/>
      <c r="B528" s="91"/>
      <c r="C528" s="91"/>
      <c r="D528" s="93"/>
      <c r="E528" s="92"/>
      <c r="F528" s="91"/>
      <c r="G528" s="91"/>
      <c r="H528" s="91"/>
      <c r="I528" s="91"/>
      <c r="J528" s="91"/>
      <c r="K528" s="91"/>
      <c r="L528" s="91"/>
      <c r="M528" s="91"/>
      <c r="N528" s="91"/>
      <c r="O528" s="91"/>
      <c r="P528" s="91"/>
      <c r="Q528" s="91"/>
      <c r="R528" s="91"/>
      <c r="S528" s="91"/>
      <c r="T528" s="91"/>
      <c r="U528" s="91"/>
      <c r="V528" s="91"/>
      <c r="W528" s="91"/>
      <c r="X528" s="91"/>
      <c r="Y528" s="91"/>
      <c r="Z528" s="91"/>
    </row>
    <row r="529" spans="1:26" ht="15.75" customHeight="1" x14ac:dyDescent="0.45">
      <c r="A529" s="91"/>
      <c r="B529" s="91"/>
      <c r="C529" s="91"/>
      <c r="D529" s="93"/>
      <c r="E529" s="92"/>
      <c r="F529" s="91"/>
      <c r="G529" s="91"/>
      <c r="H529" s="91"/>
      <c r="I529" s="91"/>
      <c r="J529" s="91"/>
      <c r="K529" s="91"/>
      <c r="L529" s="91"/>
      <c r="M529" s="91"/>
      <c r="N529" s="91"/>
      <c r="O529" s="91"/>
      <c r="P529" s="91"/>
      <c r="Q529" s="91"/>
      <c r="R529" s="91"/>
      <c r="S529" s="91"/>
      <c r="T529" s="91"/>
      <c r="U529" s="91"/>
      <c r="V529" s="91"/>
      <c r="W529" s="91"/>
      <c r="X529" s="91"/>
      <c r="Y529" s="91"/>
      <c r="Z529" s="91"/>
    </row>
    <row r="530" spans="1:26" ht="15.75" customHeight="1" x14ac:dyDescent="0.45">
      <c r="A530" s="91"/>
      <c r="B530" s="91"/>
      <c r="C530" s="91"/>
      <c r="D530" s="93"/>
      <c r="E530" s="92"/>
      <c r="F530" s="91"/>
      <c r="G530" s="91"/>
      <c r="H530" s="91"/>
      <c r="I530" s="91"/>
      <c r="J530" s="91"/>
      <c r="K530" s="91"/>
      <c r="L530" s="91"/>
      <c r="M530" s="91"/>
      <c r="N530" s="91"/>
      <c r="O530" s="91"/>
      <c r="P530" s="91"/>
      <c r="Q530" s="91"/>
      <c r="R530" s="91"/>
      <c r="S530" s="91"/>
      <c r="T530" s="91"/>
      <c r="U530" s="91"/>
      <c r="V530" s="91"/>
      <c r="W530" s="91"/>
      <c r="X530" s="91"/>
      <c r="Y530" s="91"/>
      <c r="Z530" s="91"/>
    </row>
    <row r="531" spans="1:26" ht="15.75" customHeight="1" x14ac:dyDescent="0.45">
      <c r="A531" s="91"/>
      <c r="B531" s="91"/>
      <c r="C531" s="91"/>
      <c r="D531" s="93"/>
      <c r="E531" s="92"/>
      <c r="F531" s="91"/>
      <c r="G531" s="91"/>
      <c r="H531" s="91"/>
      <c r="I531" s="91"/>
      <c r="J531" s="91"/>
      <c r="K531" s="91"/>
      <c r="L531" s="91"/>
      <c r="M531" s="91"/>
      <c r="N531" s="91"/>
      <c r="O531" s="91"/>
      <c r="P531" s="91"/>
      <c r="Q531" s="91"/>
      <c r="R531" s="91"/>
      <c r="S531" s="91"/>
      <c r="T531" s="91"/>
      <c r="U531" s="91"/>
      <c r="V531" s="91"/>
      <c r="W531" s="91"/>
      <c r="X531" s="91"/>
      <c r="Y531" s="91"/>
      <c r="Z531" s="91"/>
    </row>
    <row r="532" spans="1:26" ht="15.75" customHeight="1" x14ac:dyDescent="0.45">
      <c r="A532" s="91"/>
      <c r="B532" s="91"/>
      <c r="C532" s="91"/>
      <c r="D532" s="93"/>
      <c r="E532" s="92"/>
      <c r="F532" s="91"/>
      <c r="G532" s="91"/>
      <c r="H532" s="91"/>
      <c r="I532" s="91"/>
      <c r="J532" s="91"/>
      <c r="K532" s="91"/>
      <c r="L532" s="91"/>
      <c r="M532" s="91"/>
      <c r="N532" s="91"/>
      <c r="O532" s="91"/>
      <c r="P532" s="91"/>
      <c r="Q532" s="91"/>
      <c r="R532" s="91"/>
      <c r="S532" s="91"/>
      <c r="T532" s="91"/>
      <c r="U532" s="91"/>
      <c r="V532" s="91"/>
      <c r="W532" s="91"/>
      <c r="X532" s="91"/>
      <c r="Y532" s="91"/>
      <c r="Z532" s="91"/>
    </row>
    <row r="533" spans="1:26" ht="15.75" customHeight="1" x14ac:dyDescent="0.45">
      <c r="A533" s="91"/>
      <c r="B533" s="91"/>
      <c r="C533" s="91"/>
      <c r="D533" s="93"/>
      <c r="E533" s="92"/>
      <c r="F533" s="91"/>
      <c r="G533" s="91"/>
      <c r="H533" s="91"/>
      <c r="I533" s="91"/>
      <c r="J533" s="91"/>
      <c r="K533" s="91"/>
      <c r="L533" s="91"/>
      <c r="M533" s="91"/>
      <c r="N533" s="91"/>
      <c r="O533" s="91"/>
      <c r="P533" s="91"/>
      <c r="Q533" s="91"/>
      <c r="R533" s="91"/>
      <c r="S533" s="91"/>
      <c r="T533" s="91"/>
      <c r="U533" s="91"/>
      <c r="V533" s="91"/>
      <c r="W533" s="91"/>
      <c r="X533" s="91"/>
      <c r="Y533" s="91"/>
      <c r="Z533" s="91"/>
    </row>
    <row r="534" spans="1:26" ht="15.75" customHeight="1" x14ac:dyDescent="0.45">
      <c r="A534" s="91"/>
      <c r="B534" s="91"/>
      <c r="C534" s="91"/>
      <c r="D534" s="93"/>
      <c r="E534" s="92"/>
      <c r="F534" s="91"/>
      <c r="G534" s="91"/>
      <c r="H534" s="91"/>
      <c r="I534" s="91"/>
      <c r="J534" s="91"/>
      <c r="K534" s="91"/>
      <c r="L534" s="91"/>
      <c r="M534" s="91"/>
      <c r="N534" s="91"/>
      <c r="O534" s="91"/>
      <c r="P534" s="91"/>
      <c r="Q534" s="91"/>
      <c r="R534" s="91"/>
      <c r="S534" s="91"/>
      <c r="T534" s="91"/>
      <c r="U534" s="91"/>
      <c r="V534" s="91"/>
      <c r="W534" s="91"/>
      <c r="X534" s="91"/>
      <c r="Y534" s="91"/>
      <c r="Z534" s="91"/>
    </row>
    <row r="535" spans="1:26" ht="15.75" customHeight="1" x14ac:dyDescent="0.45">
      <c r="A535" s="91"/>
      <c r="B535" s="91"/>
      <c r="C535" s="91"/>
      <c r="D535" s="93"/>
      <c r="E535" s="92"/>
      <c r="F535" s="91"/>
      <c r="G535" s="91"/>
      <c r="H535" s="91"/>
      <c r="I535" s="91"/>
      <c r="J535" s="91"/>
      <c r="K535" s="91"/>
      <c r="L535" s="91"/>
      <c r="M535" s="91"/>
      <c r="N535" s="91"/>
      <c r="O535" s="91"/>
      <c r="P535" s="91"/>
      <c r="Q535" s="91"/>
      <c r="R535" s="91"/>
      <c r="S535" s="91"/>
      <c r="T535" s="91"/>
      <c r="U535" s="91"/>
      <c r="V535" s="91"/>
      <c r="W535" s="91"/>
      <c r="X535" s="91"/>
      <c r="Y535" s="91"/>
      <c r="Z535" s="91"/>
    </row>
    <row r="536" spans="1:26" ht="15.75" customHeight="1" x14ac:dyDescent="0.45">
      <c r="A536" s="91"/>
      <c r="B536" s="91"/>
      <c r="C536" s="91"/>
      <c r="D536" s="93"/>
      <c r="E536" s="92"/>
      <c r="F536" s="91"/>
      <c r="G536" s="91"/>
      <c r="H536" s="91"/>
      <c r="I536" s="91"/>
      <c r="J536" s="91"/>
      <c r="K536" s="91"/>
      <c r="L536" s="91"/>
      <c r="M536" s="91"/>
      <c r="N536" s="91"/>
      <c r="O536" s="91"/>
      <c r="P536" s="91"/>
      <c r="Q536" s="91"/>
      <c r="R536" s="91"/>
      <c r="S536" s="91"/>
      <c r="T536" s="91"/>
      <c r="U536" s="91"/>
      <c r="V536" s="91"/>
      <c r="W536" s="91"/>
      <c r="X536" s="91"/>
      <c r="Y536" s="91"/>
      <c r="Z536" s="91"/>
    </row>
    <row r="537" spans="1:26" ht="15.75" customHeight="1" x14ac:dyDescent="0.45">
      <c r="A537" s="91"/>
      <c r="B537" s="91"/>
      <c r="C537" s="91"/>
      <c r="D537" s="93"/>
      <c r="E537" s="92"/>
      <c r="F537" s="91"/>
      <c r="G537" s="91"/>
      <c r="H537" s="91"/>
      <c r="I537" s="91"/>
      <c r="J537" s="91"/>
      <c r="K537" s="91"/>
      <c r="L537" s="91"/>
      <c r="M537" s="91"/>
      <c r="N537" s="91"/>
      <c r="O537" s="91"/>
      <c r="P537" s="91"/>
      <c r="Q537" s="91"/>
      <c r="R537" s="91"/>
      <c r="S537" s="91"/>
      <c r="T537" s="91"/>
      <c r="U537" s="91"/>
      <c r="V537" s="91"/>
      <c r="W537" s="91"/>
      <c r="X537" s="91"/>
      <c r="Y537" s="91"/>
      <c r="Z537" s="91"/>
    </row>
    <row r="538" spans="1:26" ht="15.75" customHeight="1" x14ac:dyDescent="0.45">
      <c r="A538" s="91"/>
      <c r="B538" s="91"/>
      <c r="C538" s="91"/>
      <c r="D538" s="93"/>
      <c r="E538" s="92"/>
      <c r="F538" s="91"/>
      <c r="G538" s="91"/>
      <c r="H538" s="91"/>
      <c r="I538" s="91"/>
      <c r="J538" s="91"/>
      <c r="K538" s="91"/>
      <c r="L538" s="91"/>
      <c r="M538" s="91"/>
      <c r="N538" s="91"/>
      <c r="O538" s="91"/>
      <c r="P538" s="91"/>
      <c r="Q538" s="91"/>
      <c r="R538" s="91"/>
      <c r="S538" s="91"/>
      <c r="T538" s="91"/>
      <c r="U538" s="91"/>
      <c r="V538" s="91"/>
      <c r="W538" s="91"/>
      <c r="X538" s="91"/>
      <c r="Y538" s="91"/>
      <c r="Z538" s="91"/>
    </row>
    <row r="539" spans="1:26" ht="15.75" customHeight="1" x14ac:dyDescent="0.45">
      <c r="A539" s="91"/>
      <c r="B539" s="91"/>
      <c r="C539" s="91"/>
      <c r="D539" s="93"/>
      <c r="E539" s="92"/>
      <c r="F539" s="91"/>
      <c r="G539" s="91"/>
      <c r="H539" s="91"/>
      <c r="I539" s="91"/>
      <c r="J539" s="91"/>
      <c r="K539" s="91"/>
      <c r="L539" s="91"/>
      <c r="M539" s="91"/>
      <c r="N539" s="91"/>
      <c r="O539" s="91"/>
      <c r="P539" s="91"/>
      <c r="Q539" s="91"/>
      <c r="R539" s="91"/>
      <c r="S539" s="91"/>
      <c r="T539" s="91"/>
      <c r="U539" s="91"/>
      <c r="V539" s="91"/>
      <c r="W539" s="91"/>
      <c r="X539" s="91"/>
      <c r="Y539" s="91"/>
      <c r="Z539" s="91"/>
    </row>
    <row r="540" spans="1:26" ht="15.75" customHeight="1" x14ac:dyDescent="0.45">
      <c r="A540" s="91"/>
      <c r="B540" s="91"/>
      <c r="C540" s="91"/>
      <c r="D540" s="93"/>
      <c r="E540" s="92"/>
      <c r="F540" s="91"/>
      <c r="G540" s="91"/>
      <c r="H540" s="91"/>
      <c r="I540" s="91"/>
      <c r="J540" s="91"/>
      <c r="K540" s="91"/>
      <c r="L540" s="91"/>
      <c r="M540" s="91"/>
      <c r="N540" s="91"/>
      <c r="O540" s="91"/>
      <c r="P540" s="91"/>
      <c r="Q540" s="91"/>
      <c r="R540" s="91"/>
      <c r="S540" s="91"/>
      <c r="T540" s="91"/>
      <c r="U540" s="91"/>
      <c r="V540" s="91"/>
      <c r="W540" s="91"/>
      <c r="X540" s="91"/>
      <c r="Y540" s="91"/>
      <c r="Z540" s="91"/>
    </row>
    <row r="541" spans="1:26" ht="15.75" customHeight="1" x14ac:dyDescent="0.45">
      <c r="A541" s="91"/>
      <c r="B541" s="91"/>
      <c r="C541" s="91"/>
      <c r="D541" s="93"/>
      <c r="E541" s="92"/>
      <c r="F541" s="91"/>
      <c r="G541" s="91"/>
      <c r="H541" s="91"/>
      <c r="I541" s="91"/>
      <c r="J541" s="91"/>
      <c r="K541" s="91"/>
      <c r="L541" s="91"/>
      <c r="M541" s="91"/>
      <c r="N541" s="91"/>
      <c r="O541" s="91"/>
      <c r="P541" s="91"/>
      <c r="Q541" s="91"/>
      <c r="R541" s="91"/>
      <c r="S541" s="91"/>
      <c r="T541" s="91"/>
      <c r="U541" s="91"/>
      <c r="V541" s="91"/>
      <c r="W541" s="91"/>
      <c r="X541" s="91"/>
      <c r="Y541" s="91"/>
      <c r="Z541" s="91"/>
    </row>
    <row r="542" spans="1:26" ht="15.75" customHeight="1" x14ac:dyDescent="0.45">
      <c r="A542" s="91"/>
      <c r="B542" s="91"/>
      <c r="C542" s="91"/>
      <c r="D542" s="93"/>
      <c r="E542" s="92"/>
      <c r="F542" s="91"/>
      <c r="G542" s="91"/>
      <c r="H542" s="91"/>
      <c r="I542" s="91"/>
      <c r="J542" s="91"/>
      <c r="K542" s="91"/>
      <c r="L542" s="91"/>
      <c r="M542" s="91"/>
      <c r="N542" s="91"/>
      <c r="O542" s="91"/>
      <c r="P542" s="91"/>
      <c r="Q542" s="91"/>
      <c r="R542" s="91"/>
      <c r="S542" s="91"/>
      <c r="T542" s="91"/>
      <c r="U542" s="91"/>
      <c r="V542" s="91"/>
      <c r="W542" s="91"/>
      <c r="X542" s="91"/>
      <c r="Y542" s="91"/>
      <c r="Z542" s="91"/>
    </row>
    <row r="543" spans="1:26" ht="15.75" customHeight="1" x14ac:dyDescent="0.45">
      <c r="A543" s="91"/>
      <c r="B543" s="91"/>
      <c r="C543" s="91"/>
      <c r="D543" s="93"/>
      <c r="E543" s="92"/>
      <c r="F543" s="91"/>
      <c r="G543" s="91"/>
      <c r="H543" s="91"/>
      <c r="I543" s="91"/>
      <c r="J543" s="91"/>
      <c r="K543" s="91"/>
      <c r="L543" s="91"/>
      <c r="M543" s="91"/>
      <c r="N543" s="91"/>
      <c r="O543" s="91"/>
      <c r="P543" s="91"/>
      <c r="Q543" s="91"/>
      <c r="R543" s="91"/>
      <c r="S543" s="91"/>
      <c r="T543" s="91"/>
      <c r="U543" s="91"/>
      <c r="V543" s="91"/>
      <c r="W543" s="91"/>
      <c r="X543" s="91"/>
      <c r="Y543" s="91"/>
      <c r="Z543" s="91"/>
    </row>
    <row r="544" spans="1:26" ht="15.75" customHeight="1" x14ac:dyDescent="0.45">
      <c r="A544" s="91"/>
      <c r="B544" s="91"/>
      <c r="C544" s="91"/>
      <c r="D544" s="93"/>
      <c r="E544" s="92"/>
      <c r="F544" s="91"/>
      <c r="G544" s="91"/>
      <c r="H544" s="91"/>
      <c r="I544" s="91"/>
      <c r="J544" s="91"/>
      <c r="K544" s="91"/>
      <c r="L544" s="91"/>
      <c r="M544" s="91"/>
      <c r="N544" s="91"/>
      <c r="O544" s="91"/>
      <c r="P544" s="91"/>
      <c r="Q544" s="91"/>
      <c r="R544" s="91"/>
      <c r="S544" s="91"/>
      <c r="T544" s="91"/>
      <c r="U544" s="91"/>
      <c r="V544" s="91"/>
      <c r="W544" s="91"/>
      <c r="X544" s="91"/>
      <c r="Y544" s="91"/>
      <c r="Z544" s="91"/>
    </row>
    <row r="545" spans="1:26" ht="15.75" customHeight="1" x14ac:dyDescent="0.45">
      <c r="A545" s="91"/>
      <c r="B545" s="91"/>
      <c r="C545" s="91"/>
      <c r="D545" s="93"/>
      <c r="E545" s="92"/>
      <c r="F545" s="91"/>
      <c r="G545" s="91"/>
      <c r="H545" s="91"/>
      <c r="I545" s="91"/>
      <c r="J545" s="91"/>
      <c r="K545" s="91"/>
      <c r="L545" s="91"/>
      <c r="M545" s="91"/>
      <c r="N545" s="91"/>
      <c r="O545" s="91"/>
      <c r="P545" s="91"/>
      <c r="Q545" s="91"/>
      <c r="R545" s="91"/>
      <c r="S545" s="91"/>
      <c r="T545" s="91"/>
      <c r="U545" s="91"/>
      <c r="V545" s="91"/>
      <c r="W545" s="91"/>
      <c r="X545" s="91"/>
      <c r="Y545" s="91"/>
      <c r="Z545" s="91"/>
    </row>
    <row r="546" spans="1:26" ht="15.75" customHeight="1" x14ac:dyDescent="0.45">
      <c r="A546" s="91"/>
      <c r="B546" s="91"/>
      <c r="C546" s="91"/>
      <c r="D546" s="93"/>
      <c r="E546" s="92"/>
      <c r="F546" s="91"/>
      <c r="G546" s="91"/>
      <c r="H546" s="91"/>
      <c r="I546" s="91"/>
      <c r="J546" s="91"/>
      <c r="K546" s="91"/>
      <c r="L546" s="91"/>
      <c r="M546" s="91"/>
      <c r="N546" s="91"/>
      <c r="O546" s="91"/>
      <c r="P546" s="91"/>
      <c r="Q546" s="91"/>
      <c r="R546" s="91"/>
      <c r="S546" s="91"/>
      <c r="T546" s="91"/>
      <c r="U546" s="91"/>
      <c r="V546" s="91"/>
      <c r="W546" s="91"/>
      <c r="X546" s="91"/>
      <c r="Y546" s="91"/>
      <c r="Z546" s="91"/>
    </row>
    <row r="547" spans="1:26" ht="15.75" customHeight="1" x14ac:dyDescent="0.45">
      <c r="A547" s="91"/>
      <c r="B547" s="91"/>
      <c r="C547" s="91"/>
      <c r="D547" s="93"/>
      <c r="E547" s="92"/>
      <c r="F547" s="91"/>
      <c r="G547" s="91"/>
      <c r="H547" s="91"/>
      <c r="I547" s="91"/>
      <c r="J547" s="91"/>
      <c r="K547" s="91"/>
      <c r="L547" s="91"/>
      <c r="M547" s="91"/>
      <c r="N547" s="91"/>
      <c r="O547" s="91"/>
      <c r="P547" s="91"/>
      <c r="Q547" s="91"/>
      <c r="R547" s="91"/>
      <c r="S547" s="91"/>
      <c r="T547" s="91"/>
      <c r="U547" s="91"/>
      <c r="V547" s="91"/>
      <c r="W547" s="91"/>
      <c r="X547" s="91"/>
      <c r="Y547" s="91"/>
      <c r="Z547" s="91"/>
    </row>
    <row r="548" spans="1:26" ht="15.75" customHeight="1" x14ac:dyDescent="0.45">
      <c r="A548" s="91"/>
      <c r="B548" s="91"/>
      <c r="C548" s="91"/>
      <c r="D548" s="93"/>
      <c r="E548" s="92"/>
      <c r="F548" s="91"/>
      <c r="G548" s="91"/>
      <c r="H548" s="91"/>
      <c r="I548" s="91"/>
      <c r="J548" s="91"/>
      <c r="K548" s="91"/>
      <c r="L548" s="91"/>
      <c r="M548" s="91"/>
      <c r="N548" s="91"/>
      <c r="O548" s="91"/>
      <c r="P548" s="91"/>
      <c r="Q548" s="91"/>
      <c r="R548" s="91"/>
      <c r="S548" s="91"/>
      <c r="T548" s="91"/>
      <c r="U548" s="91"/>
      <c r="V548" s="91"/>
      <c r="W548" s="91"/>
      <c r="X548" s="91"/>
      <c r="Y548" s="91"/>
      <c r="Z548" s="91"/>
    </row>
    <row r="549" spans="1:26" ht="15.75" customHeight="1" x14ac:dyDescent="0.45">
      <c r="A549" s="91"/>
      <c r="B549" s="91"/>
      <c r="C549" s="91"/>
      <c r="D549" s="93"/>
      <c r="E549" s="92"/>
      <c r="F549" s="91"/>
      <c r="G549" s="91"/>
      <c r="H549" s="91"/>
      <c r="I549" s="91"/>
      <c r="J549" s="91"/>
      <c r="K549" s="91"/>
      <c r="L549" s="91"/>
      <c r="M549" s="91"/>
      <c r="N549" s="91"/>
      <c r="O549" s="91"/>
      <c r="P549" s="91"/>
      <c r="Q549" s="91"/>
      <c r="R549" s="91"/>
      <c r="S549" s="91"/>
      <c r="T549" s="91"/>
      <c r="U549" s="91"/>
      <c r="V549" s="91"/>
      <c r="W549" s="91"/>
      <c r="X549" s="91"/>
      <c r="Y549" s="91"/>
      <c r="Z549" s="91"/>
    </row>
    <row r="550" spans="1:26" ht="15.75" customHeight="1" x14ac:dyDescent="0.45">
      <c r="A550" s="91"/>
      <c r="B550" s="91"/>
      <c r="C550" s="91"/>
      <c r="D550" s="93"/>
      <c r="E550" s="92"/>
      <c r="F550" s="91"/>
      <c r="G550" s="91"/>
      <c r="H550" s="91"/>
      <c r="I550" s="91"/>
      <c r="J550" s="91"/>
      <c r="K550" s="91"/>
      <c r="L550" s="91"/>
      <c r="M550" s="91"/>
      <c r="N550" s="91"/>
      <c r="O550" s="91"/>
      <c r="P550" s="91"/>
      <c r="Q550" s="91"/>
      <c r="R550" s="91"/>
      <c r="S550" s="91"/>
      <c r="T550" s="91"/>
      <c r="U550" s="91"/>
      <c r="V550" s="91"/>
      <c r="W550" s="91"/>
      <c r="X550" s="91"/>
      <c r="Y550" s="91"/>
      <c r="Z550" s="91"/>
    </row>
    <row r="551" spans="1:26" ht="15.75" customHeight="1" x14ac:dyDescent="0.45">
      <c r="A551" s="91"/>
      <c r="B551" s="91"/>
      <c r="C551" s="91"/>
      <c r="D551" s="93"/>
      <c r="E551" s="92"/>
      <c r="F551" s="91"/>
      <c r="G551" s="91"/>
      <c r="H551" s="91"/>
      <c r="I551" s="91"/>
      <c r="J551" s="91"/>
      <c r="K551" s="91"/>
      <c r="L551" s="91"/>
      <c r="M551" s="91"/>
      <c r="N551" s="91"/>
      <c r="O551" s="91"/>
      <c r="P551" s="91"/>
      <c r="Q551" s="91"/>
      <c r="R551" s="91"/>
      <c r="S551" s="91"/>
      <c r="T551" s="91"/>
      <c r="U551" s="91"/>
      <c r="V551" s="91"/>
      <c r="W551" s="91"/>
      <c r="X551" s="91"/>
      <c r="Y551" s="91"/>
      <c r="Z551" s="91"/>
    </row>
    <row r="552" spans="1:26" ht="15.75" customHeight="1" x14ac:dyDescent="0.45">
      <c r="A552" s="91"/>
      <c r="B552" s="91"/>
      <c r="C552" s="91"/>
      <c r="D552" s="93"/>
      <c r="E552" s="92"/>
      <c r="F552" s="91"/>
      <c r="G552" s="91"/>
      <c r="H552" s="91"/>
      <c r="I552" s="91"/>
      <c r="J552" s="91"/>
      <c r="K552" s="91"/>
      <c r="L552" s="91"/>
      <c r="M552" s="91"/>
      <c r="N552" s="91"/>
      <c r="O552" s="91"/>
      <c r="P552" s="91"/>
      <c r="Q552" s="91"/>
      <c r="R552" s="91"/>
      <c r="S552" s="91"/>
      <c r="T552" s="91"/>
      <c r="U552" s="91"/>
      <c r="V552" s="91"/>
      <c r="W552" s="91"/>
      <c r="X552" s="91"/>
      <c r="Y552" s="91"/>
      <c r="Z552" s="91"/>
    </row>
    <row r="553" spans="1:26" ht="15.75" customHeight="1" x14ac:dyDescent="0.45">
      <c r="A553" s="91"/>
      <c r="B553" s="91"/>
      <c r="C553" s="91"/>
      <c r="D553" s="93"/>
      <c r="E553" s="92"/>
      <c r="F553" s="91"/>
      <c r="G553" s="91"/>
      <c r="H553" s="91"/>
      <c r="I553" s="91"/>
      <c r="J553" s="91"/>
      <c r="K553" s="91"/>
      <c r="L553" s="91"/>
      <c r="M553" s="91"/>
      <c r="N553" s="91"/>
      <c r="O553" s="91"/>
      <c r="P553" s="91"/>
      <c r="Q553" s="91"/>
      <c r="R553" s="91"/>
      <c r="S553" s="91"/>
      <c r="T553" s="91"/>
      <c r="U553" s="91"/>
      <c r="V553" s="91"/>
      <c r="W553" s="91"/>
      <c r="X553" s="91"/>
      <c r="Y553" s="91"/>
      <c r="Z553" s="91"/>
    </row>
    <row r="554" spans="1:26" ht="15.75" customHeight="1" x14ac:dyDescent="0.45">
      <c r="A554" s="91"/>
      <c r="B554" s="91"/>
      <c r="C554" s="91"/>
      <c r="D554" s="93"/>
      <c r="E554" s="92"/>
      <c r="F554" s="91"/>
      <c r="G554" s="91"/>
      <c r="H554" s="91"/>
      <c r="I554" s="91"/>
      <c r="J554" s="91"/>
      <c r="K554" s="91"/>
      <c r="L554" s="91"/>
      <c r="M554" s="91"/>
      <c r="N554" s="91"/>
      <c r="O554" s="91"/>
      <c r="P554" s="91"/>
      <c r="Q554" s="91"/>
      <c r="R554" s="91"/>
      <c r="S554" s="91"/>
      <c r="T554" s="91"/>
      <c r="U554" s="91"/>
      <c r="V554" s="91"/>
      <c r="W554" s="91"/>
      <c r="X554" s="91"/>
      <c r="Y554" s="91"/>
      <c r="Z554" s="91"/>
    </row>
    <row r="555" spans="1:26" ht="15.75" customHeight="1" x14ac:dyDescent="0.45">
      <c r="A555" s="91"/>
      <c r="B555" s="91"/>
      <c r="C555" s="91"/>
      <c r="D555" s="93"/>
      <c r="E555" s="92"/>
      <c r="F555" s="91"/>
      <c r="G555" s="91"/>
      <c r="H555" s="91"/>
      <c r="I555" s="91"/>
      <c r="J555" s="91"/>
      <c r="K555" s="91"/>
      <c r="L555" s="91"/>
      <c r="M555" s="91"/>
      <c r="N555" s="91"/>
      <c r="O555" s="91"/>
      <c r="P555" s="91"/>
      <c r="Q555" s="91"/>
      <c r="R555" s="91"/>
      <c r="S555" s="91"/>
      <c r="T555" s="91"/>
      <c r="U555" s="91"/>
      <c r="V555" s="91"/>
      <c r="W555" s="91"/>
      <c r="X555" s="91"/>
      <c r="Y555" s="91"/>
      <c r="Z555" s="91"/>
    </row>
    <row r="556" spans="1:26" ht="15.75" customHeight="1" x14ac:dyDescent="0.45">
      <c r="A556" s="91"/>
      <c r="B556" s="91"/>
      <c r="C556" s="91"/>
      <c r="D556" s="93"/>
      <c r="E556" s="92"/>
      <c r="F556" s="91"/>
      <c r="G556" s="91"/>
      <c r="H556" s="91"/>
      <c r="I556" s="91"/>
      <c r="J556" s="91"/>
      <c r="K556" s="91"/>
      <c r="L556" s="91"/>
      <c r="M556" s="91"/>
      <c r="N556" s="91"/>
      <c r="O556" s="91"/>
      <c r="P556" s="91"/>
      <c r="Q556" s="91"/>
      <c r="R556" s="91"/>
      <c r="S556" s="91"/>
      <c r="T556" s="91"/>
      <c r="U556" s="91"/>
      <c r="V556" s="91"/>
      <c r="W556" s="91"/>
      <c r="X556" s="91"/>
      <c r="Y556" s="91"/>
      <c r="Z556" s="91"/>
    </row>
    <row r="557" spans="1:26" ht="15.75" customHeight="1" x14ac:dyDescent="0.45">
      <c r="A557" s="91"/>
      <c r="B557" s="91"/>
      <c r="C557" s="91"/>
      <c r="D557" s="93"/>
      <c r="E557" s="92"/>
      <c r="F557" s="91"/>
      <c r="G557" s="91"/>
      <c r="H557" s="91"/>
      <c r="I557" s="91"/>
      <c r="J557" s="91"/>
      <c r="K557" s="91"/>
      <c r="L557" s="91"/>
      <c r="M557" s="91"/>
      <c r="N557" s="91"/>
      <c r="O557" s="91"/>
      <c r="P557" s="91"/>
      <c r="Q557" s="91"/>
      <c r="R557" s="91"/>
      <c r="S557" s="91"/>
      <c r="T557" s="91"/>
      <c r="U557" s="91"/>
      <c r="V557" s="91"/>
      <c r="W557" s="91"/>
      <c r="X557" s="91"/>
      <c r="Y557" s="91"/>
      <c r="Z557" s="91"/>
    </row>
    <row r="558" spans="1:26" ht="15.75" customHeight="1" x14ac:dyDescent="0.45">
      <c r="A558" s="91"/>
      <c r="B558" s="91"/>
      <c r="C558" s="91"/>
      <c r="D558" s="93"/>
      <c r="E558" s="92"/>
      <c r="F558" s="91"/>
      <c r="G558" s="91"/>
      <c r="H558" s="91"/>
      <c r="I558" s="91"/>
      <c r="J558" s="91"/>
      <c r="K558" s="91"/>
      <c r="L558" s="91"/>
      <c r="M558" s="91"/>
      <c r="N558" s="91"/>
      <c r="O558" s="91"/>
      <c r="P558" s="91"/>
      <c r="Q558" s="91"/>
      <c r="R558" s="91"/>
      <c r="S558" s="91"/>
      <c r="T558" s="91"/>
      <c r="U558" s="91"/>
      <c r="V558" s="91"/>
      <c r="W558" s="91"/>
      <c r="X558" s="91"/>
      <c r="Y558" s="91"/>
      <c r="Z558" s="91"/>
    </row>
    <row r="559" spans="1:26" ht="15.75" customHeight="1" x14ac:dyDescent="0.45">
      <c r="A559" s="91"/>
      <c r="B559" s="91"/>
      <c r="C559" s="91"/>
      <c r="D559" s="93"/>
      <c r="E559" s="92"/>
      <c r="F559" s="91"/>
      <c r="G559" s="91"/>
      <c r="H559" s="91"/>
      <c r="I559" s="91"/>
      <c r="J559" s="91"/>
      <c r="K559" s="91"/>
      <c r="L559" s="91"/>
      <c r="M559" s="91"/>
      <c r="N559" s="91"/>
      <c r="O559" s="91"/>
      <c r="P559" s="91"/>
      <c r="Q559" s="91"/>
      <c r="R559" s="91"/>
      <c r="S559" s="91"/>
      <c r="T559" s="91"/>
      <c r="U559" s="91"/>
      <c r="V559" s="91"/>
      <c r="W559" s="91"/>
      <c r="X559" s="91"/>
      <c r="Y559" s="91"/>
      <c r="Z559" s="91"/>
    </row>
    <row r="560" spans="1:26" ht="15.75" customHeight="1" x14ac:dyDescent="0.45">
      <c r="A560" s="91"/>
      <c r="B560" s="91"/>
      <c r="C560" s="91"/>
      <c r="D560" s="93"/>
      <c r="E560" s="92"/>
      <c r="F560" s="91"/>
      <c r="G560" s="91"/>
      <c r="H560" s="91"/>
      <c r="I560" s="91"/>
      <c r="J560" s="91"/>
      <c r="K560" s="91"/>
      <c r="L560" s="91"/>
      <c r="M560" s="91"/>
      <c r="N560" s="91"/>
      <c r="O560" s="91"/>
      <c r="P560" s="91"/>
      <c r="Q560" s="91"/>
      <c r="R560" s="91"/>
      <c r="S560" s="91"/>
      <c r="T560" s="91"/>
      <c r="U560" s="91"/>
      <c r="V560" s="91"/>
      <c r="W560" s="91"/>
      <c r="X560" s="91"/>
      <c r="Y560" s="91"/>
      <c r="Z560" s="91"/>
    </row>
    <row r="561" spans="1:26" ht="15.75" customHeight="1" x14ac:dyDescent="0.45">
      <c r="A561" s="91"/>
      <c r="B561" s="91"/>
      <c r="C561" s="91"/>
      <c r="D561" s="93"/>
      <c r="E561" s="92"/>
      <c r="F561" s="91"/>
      <c r="G561" s="91"/>
      <c r="H561" s="91"/>
      <c r="I561" s="91"/>
      <c r="J561" s="91"/>
      <c r="K561" s="91"/>
      <c r="L561" s="91"/>
      <c r="M561" s="91"/>
      <c r="N561" s="91"/>
      <c r="O561" s="91"/>
      <c r="P561" s="91"/>
      <c r="Q561" s="91"/>
      <c r="R561" s="91"/>
      <c r="S561" s="91"/>
      <c r="T561" s="91"/>
      <c r="U561" s="91"/>
      <c r="V561" s="91"/>
      <c r="W561" s="91"/>
      <c r="X561" s="91"/>
      <c r="Y561" s="91"/>
      <c r="Z561" s="91"/>
    </row>
    <row r="562" spans="1:26" ht="15.75" customHeight="1" x14ac:dyDescent="0.45">
      <c r="A562" s="91"/>
      <c r="B562" s="91"/>
      <c r="C562" s="91"/>
      <c r="D562" s="93"/>
      <c r="E562" s="92"/>
      <c r="F562" s="91"/>
      <c r="G562" s="91"/>
      <c r="H562" s="91"/>
      <c r="I562" s="91"/>
      <c r="J562" s="91"/>
      <c r="K562" s="91"/>
      <c r="L562" s="91"/>
      <c r="M562" s="91"/>
      <c r="N562" s="91"/>
      <c r="O562" s="91"/>
      <c r="P562" s="91"/>
      <c r="Q562" s="91"/>
      <c r="R562" s="91"/>
      <c r="S562" s="91"/>
      <c r="T562" s="91"/>
      <c r="U562" s="91"/>
      <c r="V562" s="91"/>
      <c r="W562" s="91"/>
      <c r="X562" s="91"/>
      <c r="Y562" s="91"/>
      <c r="Z562" s="91"/>
    </row>
    <row r="563" spans="1:26" ht="15.75" customHeight="1" x14ac:dyDescent="0.45">
      <c r="A563" s="91"/>
      <c r="B563" s="91"/>
      <c r="C563" s="91"/>
      <c r="D563" s="93"/>
      <c r="E563" s="92"/>
      <c r="F563" s="91"/>
      <c r="G563" s="91"/>
      <c r="H563" s="91"/>
      <c r="I563" s="91"/>
      <c r="J563" s="91"/>
      <c r="K563" s="91"/>
      <c r="L563" s="91"/>
      <c r="M563" s="91"/>
      <c r="N563" s="91"/>
      <c r="O563" s="91"/>
      <c r="P563" s="91"/>
      <c r="Q563" s="91"/>
      <c r="R563" s="91"/>
      <c r="S563" s="91"/>
      <c r="T563" s="91"/>
      <c r="U563" s="91"/>
      <c r="V563" s="91"/>
      <c r="W563" s="91"/>
      <c r="X563" s="91"/>
      <c r="Y563" s="91"/>
      <c r="Z563" s="91"/>
    </row>
    <row r="564" spans="1:26" ht="15.75" customHeight="1" x14ac:dyDescent="0.45">
      <c r="A564" s="91"/>
      <c r="B564" s="91"/>
      <c r="C564" s="91"/>
      <c r="D564" s="93"/>
      <c r="E564" s="92"/>
      <c r="F564" s="91"/>
      <c r="G564" s="91"/>
      <c r="H564" s="91"/>
      <c r="I564" s="91"/>
      <c r="J564" s="91"/>
      <c r="K564" s="91"/>
      <c r="L564" s="91"/>
      <c r="M564" s="91"/>
      <c r="N564" s="91"/>
      <c r="O564" s="91"/>
      <c r="P564" s="91"/>
      <c r="Q564" s="91"/>
      <c r="R564" s="91"/>
      <c r="S564" s="91"/>
      <c r="T564" s="91"/>
      <c r="U564" s="91"/>
      <c r="V564" s="91"/>
      <c r="W564" s="91"/>
      <c r="X564" s="91"/>
      <c r="Y564" s="91"/>
      <c r="Z564" s="91"/>
    </row>
    <row r="565" spans="1:26" ht="15.75" customHeight="1" x14ac:dyDescent="0.45">
      <c r="A565" s="91"/>
      <c r="B565" s="91"/>
      <c r="C565" s="91"/>
      <c r="D565" s="93"/>
      <c r="E565" s="92"/>
      <c r="F565" s="91"/>
      <c r="G565" s="91"/>
      <c r="H565" s="91"/>
      <c r="I565" s="91"/>
      <c r="J565" s="91"/>
      <c r="K565" s="91"/>
      <c r="L565" s="91"/>
      <c r="M565" s="91"/>
      <c r="N565" s="91"/>
      <c r="O565" s="91"/>
      <c r="P565" s="91"/>
      <c r="Q565" s="91"/>
      <c r="R565" s="91"/>
      <c r="S565" s="91"/>
      <c r="T565" s="91"/>
      <c r="U565" s="91"/>
      <c r="V565" s="91"/>
      <c r="W565" s="91"/>
      <c r="X565" s="91"/>
      <c r="Y565" s="91"/>
      <c r="Z565" s="91"/>
    </row>
    <row r="566" spans="1:26" ht="15.75" customHeight="1" x14ac:dyDescent="0.45">
      <c r="A566" s="91"/>
      <c r="B566" s="91"/>
      <c r="C566" s="91"/>
      <c r="D566" s="93"/>
      <c r="E566" s="92"/>
      <c r="F566" s="91"/>
      <c r="G566" s="91"/>
      <c r="H566" s="91"/>
      <c r="I566" s="91"/>
      <c r="J566" s="91"/>
      <c r="K566" s="91"/>
      <c r="L566" s="91"/>
      <c r="M566" s="91"/>
      <c r="N566" s="91"/>
      <c r="O566" s="91"/>
      <c r="P566" s="91"/>
      <c r="Q566" s="91"/>
      <c r="R566" s="91"/>
      <c r="S566" s="91"/>
      <c r="T566" s="91"/>
      <c r="U566" s="91"/>
      <c r="V566" s="91"/>
      <c r="W566" s="91"/>
      <c r="X566" s="91"/>
      <c r="Y566" s="91"/>
      <c r="Z566" s="91"/>
    </row>
    <row r="567" spans="1:26" ht="15.75" customHeight="1" x14ac:dyDescent="0.45">
      <c r="A567" s="91"/>
      <c r="B567" s="91"/>
      <c r="C567" s="91"/>
      <c r="D567" s="93"/>
      <c r="E567" s="92"/>
      <c r="F567" s="91"/>
      <c r="G567" s="91"/>
      <c r="H567" s="91"/>
      <c r="I567" s="91"/>
      <c r="J567" s="91"/>
      <c r="K567" s="91"/>
      <c r="L567" s="91"/>
      <c r="M567" s="91"/>
      <c r="N567" s="91"/>
      <c r="O567" s="91"/>
      <c r="P567" s="91"/>
      <c r="Q567" s="91"/>
      <c r="R567" s="91"/>
      <c r="S567" s="91"/>
      <c r="T567" s="91"/>
      <c r="U567" s="91"/>
      <c r="V567" s="91"/>
      <c r="W567" s="91"/>
      <c r="X567" s="91"/>
      <c r="Y567" s="91"/>
      <c r="Z567" s="91"/>
    </row>
    <row r="568" spans="1:26" ht="15.75" customHeight="1" x14ac:dyDescent="0.45">
      <c r="A568" s="91"/>
      <c r="B568" s="91"/>
      <c r="C568" s="91"/>
      <c r="D568" s="93"/>
      <c r="E568" s="92"/>
      <c r="F568" s="91"/>
      <c r="G568" s="91"/>
      <c r="H568" s="91"/>
      <c r="I568" s="91"/>
      <c r="J568" s="91"/>
      <c r="K568" s="91"/>
      <c r="L568" s="91"/>
      <c r="M568" s="91"/>
      <c r="N568" s="91"/>
      <c r="O568" s="91"/>
      <c r="P568" s="91"/>
      <c r="Q568" s="91"/>
      <c r="R568" s="91"/>
      <c r="S568" s="91"/>
      <c r="T568" s="91"/>
      <c r="U568" s="91"/>
      <c r="V568" s="91"/>
      <c r="W568" s="91"/>
      <c r="X568" s="91"/>
      <c r="Y568" s="91"/>
      <c r="Z568" s="91"/>
    </row>
    <row r="569" spans="1:26" ht="15.75" customHeight="1" x14ac:dyDescent="0.45">
      <c r="A569" s="91"/>
      <c r="B569" s="91"/>
      <c r="C569" s="91"/>
      <c r="D569" s="93"/>
      <c r="E569" s="92"/>
      <c r="F569" s="91"/>
      <c r="G569" s="91"/>
      <c r="H569" s="91"/>
      <c r="I569" s="91"/>
      <c r="J569" s="91"/>
      <c r="K569" s="91"/>
      <c r="L569" s="91"/>
      <c r="M569" s="91"/>
      <c r="N569" s="91"/>
      <c r="O569" s="91"/>
      <c r="P569" s="91"/>
      <c r="Q569" s="91"/>
      <c r="R569" s="91"/>
      <c r="S569" s="91"/>
      <c r="T569" s="91"/>
      <c r="U569" s="91"/>
      <c r="V569" s="91"/>
      <c r="W569" s="91"/>
      <c r="X569" s="91"/>
      <c r="Y569" s="91"/>
      <c r="Z569" s="91"/>
    </row>
    <row r="570" spans="1:26" ht="15.75" customHeight="1" x14ac:dyDescent="0.45">
      <c r="A570" s="91"/>
      <c r="B570" s="91"/>
      <c r="C570" s="91"/>
      <c r="D570" s="93"/>
      <c r="E570" s="92"/>
      <c r="F570" s="91"/>
      <c r="G570" s="91"/>
      <c r="H570" s="91"/>
      <c r="I570" s="91"/>
      <c r="J570" s="91"/>
      <c r="K570" s="91"/>
      <c r="L570" s="91"/>
      <c r="M570" s="91"/>
      <c r="N570" s="91"/>
      <c r="O570" s="91"/>
      <c r="P570" s="91"/>
      <c r="Q570" s="91"/>
      <c r="R570" s="91"/>
      <c r="S570" s="91"/>
      <c r="T570" s="91"/>
      <c r="U570" s="91"/>
      <c r="V570" s="91"/>
      <c r="W570" s="91"/>
      <c r="X570" s="91"/>
      <c r="Y570" s="91"/>
      <c r="Z570" s="91"/>
    </row>
    <row r="571" spans="1:26" ht="15.75" customHeight="1" x14ac:dyDescent="0.45">
      <c r="A571" s="91"/>
      <c r="B571" s="91"/>
      <c r="C571" s="91"/>
      <c r="D571" s="93"/>
      <c r="E571" s="92"/>
      <c r="F571" s="91"/>
      <c r="G571" s="91"/>
      <c r="H571" s="91"/>
      <c r="I571" s="91"/>
      <c r="J571" s="91"/>
      <c r="K571" s="91"/>
      <c r="L571" s="91"/>
      <c r="M571" s="91"/>
      <c r="N571" s="91"/>
      <c r="O571" s="91"/>
      <c r="P571" s="91"/>
      <c r="Q571" s="91"/>
      <c r="R571" s="91"/>
      <c r="S571" s="91"/>
      <c r="T571" s="91"/>
      <c r="U571" s="91"/>
      <c r="V571" s="91"/>
      <c r="W571" s="91"/>
      <c r="X571" s="91"/>
      <c r="Y571" s="91"/>
      <c r="Z571" s="91"/>
    </row>
    <row r="572" spans="1:26" ht="15.75" customHeight="1" x14ac:dyDescent="0.45">
      <c r="A572" s="91"/>
      <c r="B572" s="91"/>
      <c r="C572" s="91"/>
      <c r="D572" s="93"/>
      <c r="E572" s="92"/>
      <c r="F572" s="91"/>
      <c r="G572" s="91"/>
      <c r="H572" s="91"/>
      <c r="I572" s="91"/>
      <c r="J572" s="91"/>
      <c r="K572" s="91"/>
      <c r="L572" s="91"/>
      <c r="M572" s="91"/>
      <c r="N572" s="91"/>
      <c r="O572" s="91"/>
      <c r="P572" s="91"/>
      <c r="Q572" s="91"/>
      <c r="R572" s="91"/>
      <c r="S572" s="91"/>
      <c r="T572" s="91"/>
      <c r="U572" s="91"/>
      <c r="V572" s="91"/>
      <c r="W572" s="91"/>
      <c r="X572" s="91"/>
      <c r="Y572" s="91"/>
      <c r="Z572" s="91"/>
    </row>
    <row r="573" spans="1:26" ht="15.75" customHeight="1" x14ac:dyDescent="0.45">
      <c r="A573" s="91"/>
      <c r="B573" s="91"/>
      <c r="C573" s="91"/>
      <c r="D573" s="93"/>
      <c r="E573" s="92"/>
      <c r="F573" s="91"/>
      <c r="G573" s="91"/>
      <c r="H573" s="91"/>
      <c r="I573" s="91"/>
      <c r="J573" s="91"/>
      <c r="K573" s="91"/>
      <c r="L573" s="91"/>
      <c r="M573" s="91"/>
      <c r="N573" s="91"/>
      <c r="O573" s="91"/>
      <c r="P573" s="91"/>
      <c r="Q573" s="91"/>
      <c r="R573" s="91"/>
      <c r="S573" s="91"/>
      <c r="T573" s="91"/>
      <c r="U573" s="91"/>
      <c r="V573" s="91"/>
      <c r="W573" s="91"/>
      <c r="X573" s="91"/>
      <c r="Y573" s="91"/>
      <c r="Z573" s="91"/>
    </row>
    <row r="574" spans="1:26" ht="15.75" customHeight="1" x14ac:dyDescent="0.45">
      <c r="A574" s="91"/>
      <c r="B574" s="91"/>
      <c r="C574" s="91"/>
      <c r="D574" s="93"/>
      <c r="E574" s="92"/>
      <c r="F574" s="91"/>
      <c r="G574" s="91"/>
      <c r="H574" s="91"/>
      <c r="I574" s="91"/>
      <c r="J574" s="91"/>
      <c r="K574" s="91"/>
      <c r="L574" s="91"/>
      <c r="M574" s="91"/>
      <c r="N574" s="91"/>
      <c r="O574" s="91"/>
      <c r="P574" s="91"/>
      <c r="Q574" s="91"/>
      <c r="R574" s="91"/>
      <c r="S574" s="91"/>
      <c r="T574" s="91"/>
      <c r="U574" s="91"/>
      <c r="V574" s="91"/>
      <c r="W574" s="91"/>
      <c r="X574" s="91"/>
      <c r="Y574" s="91"/>
      <c r="Z574" s="91"/>
    </row>
    <row r="575" spans="1:26" ht="15.75" customHeight="1" x14ac:dyDescent="0.45">
      <c r="A575" s="91"/>
      <c r="B575" s="91"/>
      <c r="C575" s="91"/>
      <c r="D575" s="93"/>
      <c r="E575" s="92"/>
      <c r="F575" s="91"/>
      <c r="G575" s="91"/>
      <c r="H575" s="91"/>
      <c r="I575" s="91"/>
      <c r="J575" s="91"/>
      <c r="K575" s="91"/>
      <c r="L575" s="91"/>
      <c r="M575" s="91"/>
      <c r="N575" s="91"/>
      <c r="O575" s="91"/>
      <c r="P575" s="91"/>
      <c r="Q575" s="91"/>
      <c r="R575" s="91"/>
      <c r="S575" s="91"/>
      <c r="T575" s="91"/>
      <c r="U575" s="91"/>
      <c r="V575" s="91"/>
      <c r="W575" s="91"/>
      <c r="X575" s="91"/>
      <c r="Y575" s="91"/>
      <c r="Z575" s="91"/>
    </row>
    <row r="576" spans="1:26" ht="15.75" customHeight="1" x14ac:dyDescent="0.45">
      <c r="A576" s="91"/>
      <c r="B576" s="91"/>
      <c r="C576" s="91"/>
      <c r="D576" s="93"/>
      <c r="E576" s="92"/>
      <c r="F576" s="91"/>
      <c r="G576" s="91"/>
      <c r="H576" s="91"/>
      <c r="I576" s="91"/>
      <c r="J576" s="91"/>
      <c r="K576" s="91"/>
      <c r="L576" s="91"/>
      <c r="M576" s="91"/>
      <c r="N576" s="91"/>
      <c r="O576" s="91"/>
      <c r="P576" s="91"/>
      <c r="Q576" s="91"/>
      <c r="R576" s="91"/>
      <c r="S576" s="91"/>
      <c r="T576" s="91"/>
      <c r="U576" s="91"/>
      <c r="V576" s="91"/>
      <c r="W576" s="91"/>
      <c r="X576" s="91"/>
      <c r="Y576" s="91"/>
      <c r="Z576" s="91"/>
    </row>
    <row r="577" spans="1:26" ht="15.75" customHeight="1" x14ac:dyDescent="0.45">
      <c r="A577" s="91"/>
      <c r="B577" s="91"/>
      <c r="C577" s="91"/>
      <c r="D577" s="93"/>
      <c r="E577" s="92"/>
      <c r="F577" s="91"/>
      <c r="G577" s="91"/>
      <c r="H577" s="91"/>
      <c r="I577" s="91"/>
      <c r="J577" s="91"/>
      <c r="K577" s="91"/>
      <c r="L577" s="91"/>
      <c r="M577" s="91"/>
      <c r="N577" s="91"/>
      <c r="O577" s="91"/>
      <c r="P577" s="91"/>
      <c r="Q577" s="91"/>
      <c r="R577" s="91"/>
      <c r="S577" s="91"/>
      <c r="T577" s="91"/>
      <c r="U577" s="91"/>
      <c r="V577" s="91"/>
      <c r="W577" s="91"/>
      <c r="X577" s="91"/>
      <c r="Y577" s="91"/>
      <c r="Z577" s="91"/>
    </row>
    <row r="578" spans="1:26" ht="15.75" customHeight="1" x14ac:dyDescent="0.45">
      <c r="A578" s="91"/>
      <c r="B578" s="91"/>
      <c r="C578" s="91"/>
      <c r="D578" s="93"/>
      <c r="E578" s="92"/>
      <c r="F578" s="91"/>
      <c r="G578" s="91"/>
      <c r="H578" s="91"/>
      <c r="I578" s="91"/>
      <c r="J578" s="91"/>
      <c r="K578" s="91"/>
      <c r="L578" s="91"/>
      <c r="M578" s="91"/>
      <c r="N578" s="91"/>
      <c r="O578" s="91"/>
      <c r="P578" s="91"/>
      <c r="Q578" s="91"/>
      <c r="R578" s="91"/>
      <c r="S578" s="91"/>
      <c r="T578" s="91"/>
      <c r="U578" s="91"/>
      <c r="V578" s="91"/>
      <c r="W578" s="91"/>
      <c r="X578" s="91"/>
      <c r="Y578" s="91"/>
      <c r="Z578" s="91"/>
    </row>
    <row r="579" spans="1:26" ht="15.75" customHeight="1" x14ac:dyDescent="0.45">
      <c r="A579" s="91"/>
      <c r="B579" s="91"/>
      <c r="C579" s="91"/>
      <c r="D579" s="93"/>
      <c r="E579" s="92"/>
      <c r="F579" s="91"/>
      <c r="G579" s="91"/>
      <c r="H579" s="91"/>
      <c r="I579" s="91"/>
      <c r="J579" s="91"/>
      <c r="K579" s="91"/>
      <c r="L579" s="91"/>
      <c r="M579" s="91"/>
      <c r="N579" s="91"/>
      <c r="O579" s="91"/>
      <c r="P579" s="91"/>
      <c r="Q579" s="91"/>
      <c r="R579" s="91"/>
      <c r="S579" s="91"/>
      <c r="T579" s="91"/>
      <c r="U579" s="91"/>
      <c r="V579" s="91"/>
      <c r="W579" s="91"/>
      <c r="X579" s="91"/>
      <c r="Y579" s="91"/>
      <c r="Z579" s="91"/>
    </row>
    <row r="580" spans="1:26" ht="15.75" customHeight="1" x14ac:dyDescent="0.45">
      <c r="A580" s="91"/>
      <c r="B580" s="91"/>
      <c r="C580" s="91"/>
      <c r="D580" s="93"/>
      <c r="E580" s="92"/>
      <c r="F580" s="91"/>
      <c r="G580" s="91"/>
      <c r="H580" s="91"/>
      <c r="I580" s="91"/>
      <c r="J580" s="91"/>
      <c r="K580" s="91"/>
      <c r="L580" s="91"/>
      <c r="M580" s="91"/>
      <c r="N580" s="91"/>
      <c r="O580" s="91"/>
      <c r="P580" s="91"/>
      <c r="Q580" s="91"/>
      <c r="R580" s="91"/>
      <c r="S580" s="91"/>
      <c r="T580" s="91"/>
      <c r="U580" s="91"/>
      <c r="V580" s="91"/>
      <c r="W580" s="91"/>
      <c r="X580" s="91"/>
      <c r="Y580" s="91"/>
      <c r="Z580" s="91"/>
    </row>
    <row r="581" spans="1:26" ht="15.75" customHeight="1" x14ac:dyDescent="0.45">
      <c r="A581" s="91"/>
      <c r="B581" s="91"/>
      <c r="C581" s="91"/>
      <c r="D581" s="93"/>
      <c r="E581" s="92"/>
      <c r="F581" s="91"/>
      <c r="G581" s="91"/>
      <c r="H581" s="91"/>
      <c r="I581" s="91"/>
      <c r="J581" s="91"/>
      <c r="K581" s="91"/>
      <c r="L581" s="91"/>
      <c r="M581" s="91"/>
      <c r="N581" s="91"/>
      <c r="O581" s="91"/>
      <c r="P581" s="91"/>
      <c r="Q581" s="91"/>
      <c r="R581" s="91"/>
      <c r="S581" s="91"/>
      <c r="T581" s="91"/>
      <c r="U581" s="91"/>
      <c r="V581" s="91"/>
      <c r="W581" s="91"/>
      <c r="X581" s="91"/>
      <c r="Y581" s="91"/>
      <c r="Z581" s="91"/>
    </row>
    <row r="582" spans="1:26" ht="15.75" customHeight="1" x14ac:dyDescent="0.45">
      <c r="A582" s="91"/>
      <c r="B582" s="91"/>
      <c r="C582" s="91"/>
      <c r="D582" s="93"/>
      <c r="E582" s="92"/>
      <c r="F582" s="91"/>
      <c r="G582" s="91"/>
      <c r="H582" s="91"/>
      <c r="I582" s="91"/>
      <c r="J582" s="91"/>
      <c r="K582" s="91"/>
      <c r="L582" s="91"/>
      <c r="M582" s="91"/>
      <c r="N582" s="91"/>
      <c r="O582" s="91"/>
      <c r="P582" s="91"/>
      <c r="Q582" s="91"/>
      <c r="R582" s="91"/>
      <c r="S582" s="91"/>
      <c r="T582" s="91"/>
      <c r="U582" s="91"/>
      <c r="V582" s="91"/>
      <c r="W582" s="91"/>
      <c r="X582" s="91"/>
      <c r="Y582" s="91"/>
      <c r="Z582" s="91"/>
    </row>
    <row r="583" spans="1:26" ht="15.75" customHeight="1" x14ac:dyDescent="0.45">
      <c r="A583" s="91"/>
      <c r="B583" s="91"/>
      <c r="C583" s="91"/>
      <c r="D583" s="93"/>
      <c r="E583" s="92"/>
      <c r="F583" s="91"/>
      <c r="G583" s="91"/>
      <c r="H583" s="91"/>
      <c r="I583" s="91"/>
      <c r="J583" s="91"/>
      <c r="K583" s="91"/>
      <c r="L583" s="91"/>
      <c r="M583" s="91"/>
      <c r="N583" s="91"/>
      <c r="O583" s="91"/>
      <c r="P583" s="91"/>
      <c r="Q583" s="91"/>
      <c r="R583" s="91"/>
      <c r="S583" s="91"/>
      <c r="T583" s="91"/>
      <c r="U583" s="91"/>
      <c r="V583" s="91"/>
      <c r="W583" s="91"/>
      <c r="X583" s="91"/>
      <c r="Y583" s="91"/>
      <c r="Z583" s="91"/>
    </row>
    <row r="584" spans="1:26" ht="15.75" customHeight="1" x14ac:dyDescent="0.45">
      <c r="A584" s="91"/>
      <c r="B584" s="91"/>
      <c r="C584" s="91"/>
      <c r="D584" s="93"/>
      <c r="E584" s="92"/>
      <c r="F584" s="91"/>
      <c r="G584" s="91"/>
      <c r="H584" s="91"/>
      <c r="I584" s="91"/>
      <c r="J584" s="91"/>
      <c r="K584" s="91"/>
      <c r="L584" s="91"/>
      <c r="M584" s="91"/>
      <c r="N584" s="91"/>
      <c r="O584" s="91"/>
      <c r="P584" s="91"/>
      <c r="Q584" s="91"/>
      <c r="R584" s="91"/>
      <c r="S584" s="91"/>
      <c r="T584" s="91"/>
      <c r="U584" s="91"/>
      <c r="V584" s="91"/>
      <c r="W584" s="91"/>
      <c r="X584" s="91"/>
      <c r="Y584" s="91"/>
      <c r="Z584" s="91"/>
    </row>
    <row r="585" spans="1:26" ht="15.75" customHeight="1" x14ac:dyDescent="0.45">
      <c r="A585" s="91"/>
      <c r="B585" s="91"/>
      <c r="C585" s="91"/>
      <c r="D585" s="93"/>
      <c r="E585" s="92"/>
      <c r="F585" s="91"/>
      <c r="G585" s="91"/>
      <c r="H585" s="91"/>
      <c r="I585" s="91"/>
      <c r="J585" s="91"/>
      <c r="K585" s="91"/>
      <c r="L585" s="91"/>
      <c r="M585" s="91"/>
      <c r="N585" s="91"/>
      <c r="O585" s="91"/>
      <c r="P585" s="91"/>
      <c r="Q585" s="91"/>
      <c r="R585" s="91"/>
      <c r="S585" s="91"/>
      <c r="T585" s="91"/>
      <c r="U585" s="91"/>
      <c r="V585" s="91"/>
      <c r="W585" s="91"/>
      <c r="X585" s="91"/>
      <c r="Y585" s="91"/>
      <c r="Z585" s="91"/>
    </row>
    <row r="586" spans="1:26" ht="15.75" customHeight="1" x14ac:dyDescent="0.45">
      <c r="A586" s="91"/>
      <c r="B586" s="91"/>
      <c r="C586" s="91"/>
      <c r="D586" s="93"/>
      <c r="E586" s="92"/>
      <c r="F586" s="91"/>
      <c r="G586" s="91"/>
      <c r="H586" s="91"/>
      <c r="I586" s="91"/>
      <c r="J586" s="91"/>
      <c r="K586" s="91"/>
      <c r="L586" s="91"/>
      <c r="M586" s="91"/>
      <c r="N586" s="91"/>
      <c r="O586" s="91"/>
      <c r="P586" s="91"/>
      <c r="Q586" s="91"/>
      <c r="R586" s="91"/>
      <c r="S586" s="91"/>
      <c r="T586" s="91"/>
      <c r="U586" s="91"/>
      <c r="V586" s="91"/>
      <c r="W586" s="91"/>
      <c r="X586" s="91"/>
      <c r="Y586" s="91"/>
      <c r="Z586" s="91"/>
    </row>
    <row r="587" spans="1:26" ht="15.75" customHeight="1" x14ac:dyDescent="0.45">
      <c r="A587" s="91"/>
      <c r="B587" s="91"/>
      <c r="C587" s="91"/>
      <c r="D587" s="93"/>
      <c r="E587" s="92"/>
      <c r="F587" s="91"/>
      <c r="G587" s="91"/>
      <c r="H587" s="91"/>
      <c r="I587" s="91"/>
      <c r="J587" s="91"/>
      <c r="K587" s="91"/>
      <c r="L587" s="91"/>
      <c r="M587" s="91"/>
      <c r="N587" s="91"/>
      <c r="O587" s="91"/>
      <c r="P587" s="91"/>
      <c r="Q587" s="91"/>
      <c r="R587" s="91"/>
      <c r="S587" s="91"/>
      <c r="T587" s="91"/>
      <c r="U587" s="91"/>
      <c r="V587" s="91"/>
      <c r="W587" s="91"/>
      <c r="X587" s="91"/>
      <c r="Y587" s="91"/>
      <c r="Z587" s="91"/>
    </row>
    <row r="588" spans="1:26" ht="15.75" customHeight="1" x14ac:dyDescent="0.45">
      <c r="A588" s="91"/>
      <c r="B588" s="91"/>
      <c r="C588" s="91"/>
      <c r="D588" s="93"/>
      <c r="E588" s="92"/>
      <c r="F588" s="91"/>
      <c r="G588" s="91"/>
      <c r="H588" s="91"/>
      <c r="I588" s="91"/>
      <c r="J588" s="91"/>
      <c r="K588" s="91"/>
      <c r="L588" s="91"/>
      <c r="M588" s="91"/>
      <c r="N588" s="91"/>
      <c r="O588" s="91"/>
      <c r="P588" s="91"/>
      <c r="Q588" s="91"/>
      <c r="R588" s="91"/>
      <c r="S588" s="91"/>
      <c r="T588" s="91"/>
      <c r="U588" s="91"/>
      <c r="V588" s="91"/>
      <c r="W588" s="91"/>
      <c r="X588" s="91"/>
      <c r="Y588" s="91"/>
      <c r="Z588" s="91"/>
    </row>
    <row r="589" spans="1:26" ht="15.75" customHeight="1" x14ac:dyDescent="0.45">
      <c r="A589" s="91"/>
      <c r="B589" s="91"/>
      <c r="C589" s="91"/>
      <c r="D589" s="93"/>
      <c r="E589" s="92"/>
      <c r="F589" s="91"/>
      <c r="G589" s="91"/>
      <c r="H589" s="91"/>
      <c r="I589" s="91"/>
      <c r="J589" s="91"/>
      <c r="K589" s="91"/>
      <c r="L589" s="91"/>
      <c r="M589" s="91"/>
      <c r="N589" s="91"/>
      <c r="O589" s="91"/>
      <c r="P589" s="91"/>
      <c r="Q589" s="91"/>
      <c r="R589" s="91"/>
      <c r="S589" s="91"/>
      <c r="T589" s="91"/>
      <c r="U589" s="91"/>
      <c r="V589" s="91"/>
      <c r="W589" s="91"/>
      <c r="X589" s="91"/>
      <c r="Y589" s="91"/>
      <c r="Z589" s="91"/>
    </row>
    <row r="590" spans="1:26" ht="15.75" customHeight="1" x14ac:dyDescent="0.45">
      <c r="A590" s="91"/>
      <c r="B590" s="91"/>
      <c r="C590" s="91"/>
      <c r="D590" s="93"/>
      <c r="E590" s="92"/>
      <c r="F590" s="91"/>
      <c r="G590" s="91"/>
      <c r="H590" s="91"/>
      <c r="I590" s="91"/>
      <c r="J590" s="91"/>
      <c r="K590" s="91"/>
      <c r="L590" s="91"/>
      <c r="M590" s="91"/>
      <c r="N590" s="91"/>
      <c r="O590" s="91"/>
      <c r="P590" s="91"/>
      <c r="Q590" s="91"/>
      <c r="R590" s="91"/>
      <c r="S590" s="91"/>
      <c r="T590" s="91"/>
      <c r="U590" s="91"/>
      <c r="V590" s="91"/>
      <c r="W590" s="91"/>
      <c r="X590" s="91"/>
      <c r="Y590" s="91"/>
      <c r="Z590" s="91"/>
    </row>
    <row r="591" spans="1:26" ht="15.75" customHeight="1" x14ac:dyDescent="0.45">
      <c r="A591" s="91"/>
      <c r="B591" s="91"/>
      <c r="C591" s="91"/>
      <c r="D591" s="93"/>
      <c r="E591" s="92"/>
      <c r="F591" s="91"/>
      <c r="G591" s="91"/>
      <c r="H591" s="91"/>
      <c r="I591" s="91"/>
      <c r="J591" s="91"/>
      <c r="K591" s="91"/>
      <c r="L591" s="91"/>
      <c r="M591" s="91"/>
      <c r="N591" s="91"/>
      <c r="O591" s="91"/>
      <c r="P591" s="91"/>
      <c r="Q591" s="91"/>
      <c r="R591" s="91"/>
      <c r="S591" s="91"/>
      <c r="T591" s="91"/>
      <c r="U591" s="91"/>
      <c r="V591" s="91"/>
      <c r="W591" s="91"/>
      <c r="X591" s="91"/>
      <c r="Y591" s="91"/>
      <c r="Z591" s="91"/>
    </row>
    <row r="592" spans="1:26" ht="15.75" customHeight="1" x14ac:dyDescent="0.45">
      <c r="A592" s="91"/>
      <c r="B592" s="91"/>
      <c r="C592" s="91"/>
      <c r="D592" s="93"/>
      <c r="E592" s="92"/>
      <c r="F592" s="91"/>
      <c r="G592" s="91"/>
      <c r="H592" s="91"/>
      <c r="I592" s="91"/>
      <c r="J592" s="91"/>
      <c r="K592" s="91"/>
      <c r="L592" s="91"/>
      <c r="M592" s="91"/>
      <c r="N592" s="91"/>
      <c r="O592" s="91"/>
      <c r="P592" s="91"/>
      <c r="Q592" s="91"/>
      <c r="R592" s="91"/>
      <c r="S592" s="91"/>
      <c r="T592" s="91"/>
      <c r="U592" s="91"/>
      <c r="V592" s="91"/>
      <c r="W592" s="91"/>
      <c r="X592" s="91"/>
      <c r="Y592" s="91"/>
      <c r="Z592" s="91"/>
    </row>
    <row r="593" spans="1:26" ht="15.75" customHeight="1" x14ac:dyDescent="0.45">
      <c r="A593" s="91"/>
      <c r="B593" s="91"/>
      <c r="C593" s="91"/>
      <c r="D593" s="93"/>
      <c r="E593" s="92"/>
      <c r="F593" s="91"/>
      <c r="G593" s="91"/>
      <c r="H593" s="91"/>
      <c r="I593" s="91"/>
      <c r="J593" s="91"/>
      <c r="K593" s="91"/>
      <c r="L593" s="91"/>
      <c r="M593" s="91"/>
      <c r="N593" s="91"/>
      <c r="O593" s="91"/>
      <c r="P593" s="91"/>
      <c r="Q593" s="91"/>
      <c r="R593" s="91"/>
      <c r="S593" s="91"/>
      <c r="T593" s="91"/>
      <c r="U593" s="91"/>
      <c r="V593" s="91"/>
      <c r="W593" s="91"/>
      <c r="X593" s="91"/>
      <c r="Y593" s="91"/>
      <c r="Z593" s="91"/>
    </row>
    <row r="594" spans="1:26" ht="15.75" customHeight="1" x14ac:dyDescent="0.45">
      <c r="A594" s="91"/>
      <c r="B594" s="91"/>
      <c r="C594" s="91"/>
      <c r="D594" s="93"/>
      <c r="E594" s="92"/>
      <c r="F594" s="91"/>
      <c r="G594" s="91"/>
      <c r="H594" s="91"/>
      <c r="I594" s="91"/>
      <c r="J594" s="91"/>
      <c r="K594" s="91"/>
      <c r="L594" s="91"/>
      <c r="M594" s="91"/>
      <c r="N594" s="91"/>
      <c r="O594" s="91"/>
      <c r="P594" s="91"/>
      <c r="Q594" s="91"/>
      <c r="R594" s="91"/>
      <c r="S594" s="91"/>
      <c r="T594" s="91"/>
      <c r="U594" s="91"/>
      <c r="V594" s="91"/>
      <c r="W594" s="91"/>
      <c r="X594" s="91"/>
      <c r="Y594" s="91"/>
      <c r="Z594" s="91"/>
    </row>
    <row r="595" spans="1:26" ht="15.75" customHeight="1" x14ac:dyDescent="0.45">
      <c r="A595" s="91"/>
      <c r="B595" s="91"/>
      <c r="C595" s="91"/>
      <c r="D595" s="93"/>
      <c r="E595" s="92"/>
      <c r="F595" s="91"/>
      <c r="G595" s="91"/>
      <c r="H595" s="91"/>
      <c r="I595" s="91"/>
      <c r="J595" s="91"/>
      <c r="K595" s="91"/>
      <c r="L595" s="91"/>
      <c r="M595" s="91"/>
      <c r="N595" s="91"/>
      <c r="O595" s="91"/>
      <c r="P595" s="91"/>
      <c r="Q595" s="91"/>
      <c r="R595" s="91"/>
      <c r="S595" s="91"/>
      <c r="T595" s="91"/>
      <c r="U595" s="91"/>
      <c r="V595" s="91"/>
      <c r="W595" s="91"/>
      <c r="X595" s="91"/>
      <c r="Y595" s="91"/>
      <c r="Z595" s="91"/>
    </row>
    <row r="596" spans="1:26" ht="15.75" customHeight="1" x14ac:dyDescent="0.45">
      <c r="A596" s="91"/>
      <c r="B596" s="91"/>
      <c r="C596" s="91"/>
      <c r="D596" s="93"/>
      <c r="E596" s="92"/>
      <c r="F596" s="91"/>
      <c r="G596" s="91"/>
      <c r="H596" s="91"/>
      <c r="I596" s="91"/>
      <c r="J596" s="91"/>
      <c r="K596" s="91"/>
      <c r="L596" s="91"/>
      <c r="M596" s="91"/>
      <c r="N596" s="91"/>
      <c r="O596" s="91"/>
      <c r="P596" s="91"/>
      <c r="Q596" s="91"/>
      <c r="R596" s="91"/>
      <c r="S596" s="91"/>
      <c r="T596" s="91"/>
      <c r="U596" s="91"/>
      <c r="V596" s="91"/>
      <c r="W596" s="91"/>
      <c r="X596" s="91"/>
      <c r="Y596" s="91"/>
      <c r="Z596" s="91"/>
    </row>
    <row r="597" spans="1:26" ht="15.75" customHeight="1" x14ac:dyDescent="0.45">
      <c r="A597" s="91"/>
      <c r="B597" s="91"/>
      <c r="C597" s="91"/>
      <c r="D597" s="93"/>
      <c r="E597" s="92"/>
      <c r="F597" s="91"/>
      <c r="G597" s="91"/>
      <c r="H597" s="91"/>
      <c r="I597" s="91"/>
      <c r="J597" s="91"/>
      <c r="K597" s="91"/>
      <c r="L597" s="91"/>
      <c r="M597" s="91"/>
      <c r="N597" s="91"/>
      <c r="O597" s="91"/>
      <c r="P597" s="91"/>
      <c r="Q597" s="91"/>
      <c r="R597" s="91"/>
      <c r="S597" s="91"/>
      <c r="T597" s="91"/>
      <c r="U597" s="91"/>
      <c r="V597" s="91"/>
      <c r="W597" s="91"/>
      <c r="X597" s="91"/>
      <c r="Y597" s="91"/>
      <c r="Z597" s="91"/>
    </row>
    <row r="598" spans="1:26" ht="15.75" customHeight="1" x14ac:dyDescent="0.45">
      <c r="A598" s="91"/>
      <c r="B598" s="91"/>
      <c r="C598" s="91"/>
      <c r="D598" s="93"/>
      <c r="E598" s="92"/>
      <c r="F598" s="91"/>
      <c r="G598" s="91"/>
      <c r="H598" s="91"/>
      <c r="I598" s="91"/>
      <c r="J598" s="91"/>
      <c r="K598" s="91"/>
      <c r="L598" s="91"/>
      <c r="M598" s="91"/>
      <c r="N598" s="91"/>
      <c r="O598" s="91"/>
      <c r="P598" s="91"/>
      <c r="Q598" s="91"/>
      <c r="R598" s="91"/>
      <c r="S598" s="91"/>
      <c r="T598" s="91"/>
      <c r="U598" s="91"/>
      <c r="V598" s="91"/>
      <c r="W598" s="91"/>
      <c r="X598" s="91"/>
      <c r="Y598" s="91"/>
      <c r="Z598" s="91"/>
    </row>
    <row r="599" spans="1:26" ht="15.75" customHeight="1" x14ac:dyDescent="0.45">
      <c r="A599" s="91"/>
      <c r="B599" s="91"/>
      <c r="C599" s="91"/>
      <c r="D599" s="93"/>
      <c r="E599" s="92"/>
      <c r="F599" s="91"/>
      <c r="G599" s="91"/>
      <c r="H599" s="91"/>
      <c r="I599" s="91"/>
      <c r="J599" s="91"/>
      <c r="K599" s="91"/>
      <c r="L599" s="91"/>
      <c r="M599" s="91"/>
      <c r="N599" s="91"/>
      <c r="O599" s="91"/>
      <c r="P599" s="91"/>
      <c r="Q599" s="91"/>
      <c r="R599" s="91"/>
      <c r="S599" s="91"/>
      <c r="T599" s="91"/>
      <c r="U599" s="91"/>
      <c r="V599" s="91"/>
      <c r="W599" s="91"/>
      <c r="X599" s="91"/>
      <c r="Y599" s="91"/>
      <c r="Z599" s="91"/>
    </row>
    <row r="600" spans="1:26" ht="15.75" customHeight="1" x14ac:dyDescent="0.45">
      <c r="A600" s="91"/>
      <c r="B600" s="91"/>
      <c r="C600" s="91"/>
      <c r="D600" s="93"/>
      <c r="E600" s="92"/>
      <c r="F600" s="91"/>
      <c r="G600" s="91"/>
      <c r="H600" s="91"/>
      <c r="I600" s="91"/>
      <c r="J600" s="91"/>
      <c r="K600" s="91"/>
      <c r="L600" s="91"/>
      <c r="M600" s="91"/>
      <c r="N600" s="91"/>
      <c r="O600" s="91"/>
      <c r="P600" s="91"/>
      <c r="Q600" s="91"/>
      <c r="R600" s="91"/>
      <c r="S600" s="91"/>
      <c r="T600" s="91"/>
      <c r="U600" s="91"/>
      <c r="V600" s="91"/>
      <c r="W600" s="91"/>
      <c r="X600" s="91"/>
      <c r="Y600" s="91"/>
      <c r="Z600" s="91"/>
    </row>
    <row r="601" spans="1:26" ht="15.75" customHeight="1" x14ac:dyDescent="0.45">
      <c r="A601" s="91"/>
      <c r="B601" s="91"/>
      <c r="C601" s="91"/>
      <c r="D601" s="93"/>
      <c r="E601" s="92"/>
      <c r="F601" s="91"/>
      <c r="G601" s="91"/>
      <c r="H601" s="91"/>
      <c r="I601" s="91"/>
      <c r="J601" s="91"/>
      <c r="K601" s="91"/>
      <c r="L601" s="91"/>
      <c r="M601" s="91"/>
      <c r="N601" s="91"/>
      <c r="O601" s="91"/>
      <c r="P601" s="91"/>
      <c r="Q601" s="91"/>
      <c r="R601" s="91"/>
      <c r="S601" s="91"/>
      <c r="T601" s="91"/>
      <c r="U601" s="91"/>
      <c r="V601" s="91"/>
      <c r="W601" s="91"/>
      <c r="X601" s="91"/>
      <c r="Y601" s="91"/>
      <c r="Z601" s="91"/>
    </row>
    <row r="602" spans="1:26" ht="15.75" customHeight="1" x14ac:dyDescent="0.45">
      <c r="A602" s="91"/>
      <c r="B602" s="91"/>
      <c r="C602" s="91"/>
      <c r="D602" s="93"/>
      <c r="E602" s="92"/>
      <c r="F602" s="91"/>
      <c r="G602" s="91"/>
      <c r="H602" s="91"/>
      <c r="I602" s="91"/>
      <c r="J602" s="91"/>
      <c r="K602" s="91"/>
      <c r="L602" s="91"/>
      <c r="M602" s="91"/>
      <c r="N602" s="91"/>
      <c r="O602" s="91"/>
      <c r="P602" s="91"/>
      <c r="Q602" s="91"/>
      <c r="R602" s="91"/>
      <c r="S602" s="91"/>
      <c r="T602" s="91"/>
      <c r="U602" s="91"/>
      <c r="V602" s="91"/>
      <c r="W602" s="91"/>
      <c r="X602" s="91"/>
      <c r="Y602" s="91"/>
      <c r="Z602" s="91"/>
    </row>
    <row r="603" spans="1:26" ht="15.75" customHeight="1" x14ac:dyDescent="0.45">
      <c r="A603" s="91"/>
      <c r="B603" s="91"/>
      <c r="C603" s="91"/>
      <c r="D603" s="93"/>
      <c r="E603" s="92"/>
      <c r="F603" s="91"/>
      <c r="G603" s="91"/>
      <c r="H603" s="91"/>
      <c r="I603" s="91"/>
      <c r="J603" s="91"/>
      <c r="K603" s="91"/>
      <c r="L603" s="91"/>
      <c r="M603" s="91"/>
      <c r="N603" s="91"/>
      <c r="O603" s="91"/>
      <c r="P603" s="91"/>
      <c r="Q603" s="91"/>
      <c r="R603" s="91"/>
      <c r="S603" s="91"/>
      <c r="T603" s="91"/>
      <c r="U603" s="91"/>
      <c r="V603" s="91"/>
      <c r="W603" s="91"/>
      <c r="X603" s="91"/>
      <c r="Y603" s="91"/>
      <c r="Z603" s="91"/>
    </row>
    <row r="604" spans="1:26" ht="15.75" customHeight="1" x14ac:dyDescent="0.45">
      <c r="A604" s="91"/>
      <c r="B604" s="91"/>
      <c r="C604" s="91"/>
      <c r="D604" s="93"/>
      <c r="E604" s="92"/>
      <c r="F604" s="91"/>
      <c r="G604" s="91"/>
      <c r="H604" s="91"/>
      <c r="I604" s="91"/>
      <c r="J604" s="91"/>
      <c r="K604" s="91"/>
      <c r="L604" s="91"/>
      <c r="M604" s="91"/>
      <c r="N604" s="91"/>
      <c r="O604" s="91"/>
      <c r="P604" s="91"/>
      <c r="Q604" s="91"/>
      <c r="R604" s="91"/>
      <c r="S604" s="91"/>
      <c r="T604" s="91"/>
      <c r="U604" s="91"/>
      <c r="V604" s="91"/>
      <c r="W604" s="91"/>
      <c r="X604" s="91"/>
      <c r="Y604" s="91"/>
      <c r="Z604" s="91"/>
    </row>
    <row r="605" spans="1:26" ht="15.75" customHeight="1" x14ac:dyDescent="0.45">
      <c r="A605" s="91"/>
      <c r="B605" s="91"/>
      <c r="C605" s="91"/>
      <c r="D605" s="93"/>
      <c r="E605" s="92"/>
      <c r="F605" s="91"/>
      <c r="G605" s="91"/>
      <c r="H605" s="91"/>
      <c r="I605" s="91"/>
      <c r="J605" s="91"/>
      <c r="K605" s="91"/>
      <c r="L605" s="91"/>
      <c r="M605" s="91"/>
      <c r="N605" s="91"/>
      <c r="O605" s="91"/>
      <c r="P605" s="91"/>
      <c r="Q605" s="91"/>
      <c r="R605" s="91"/>
      <c r="S605" s="91"/>
      <c r="T605" s="91"/>
      <c r="U605" s="91"/>
      <c r="V605" s="91"/>
      <c r="W605" s="91"/>
      <c r="X605" s="91"/>
      <c r="Y605" s="91"/>
      <c r="Z605" s="91"/>
    </row>
    <row r="606" spans="1:26" ht="15.75" customHeight="1" x14ac:dyDescent="0.45">
      <c r="A606" s="91"/>
      <c r="B606" s="91"/>
      <c r="C606" s="91"/>
      <c r="D606" s="93"/>
      <c r="E606" s="92"/>
      <c r="F606" s="91"/>
      <c r="G606" s="91"/>
      <c r="H606" s="91"/>
      <c r="I606" s="91"/>
      <c r="J606" s="91"/>
      <c r="K606" s="91"/>
      <c r="L606" s="91"/>
      <c r="M606" s="91"/>
      <c r="N606" s="91"/>
      <c r="O606" s="91"/>
      <c r="P606" s="91"/>
      <c r="Q606" s="91"/>
      <c r="R606" s="91"/>
      <c r="S606" s="91"/>
      <c r="T606" s="91"/>
      <c r="U606" s="91"/>
      <c r="V606" s="91"/>
      <c r="W606" s="91"/>
      <c r="X606" s="91"/>
      <c r="Y606" s="91"/>
      <c r="Z606" s="91"/>
    </row>
    <row r="607" spans="1:26" ht="15.75" customHeight="1" x14ac:dyDescent="0.45">
      <c r="A607" s="91"/>
      <c r="B607" s="91"/>
      <c r="C607" s="91"/>
      <c r="D607" s="93"/>
      <c r="E607" s="92"/>
      <c r="F607" s="91"/>
      <c r="G607" s="91"/>
      <c r="H607" s="91"/>
      <c r="I607" s="91"/>
      <c r="J607" s="91"/>
      <c r="K607" s="91"/>
      <c r="L607" s="91"/>
      <c r="M607" s="91"/>
      <c r="N607" s="91"/>
      <c r="O607" s="91"/>
      <c r="P607" s="91"/>
      <c r="Q607" s="91"/>
      <c r="R607" s="91"/>
      <c r="S607" s="91"/>
      <c r="T607" s="91"/>
      <c r="U607" s="91"/>
      <c r="V607" s="91"/>
      <c r="W607" s="91"/>
      <c r="X607" s="91"/>
      <c r="Y607" s="91"/>
      <c r="Z607" s="91"/>
    </row>
    <row r="608" spans="1:26" ht="15.75" customHeight="1" x14ac:dyDescent="0.45">
      <c r="A608" s="91"/>
      <c r="B608" s="91"/>
      <c r="C608" s="91"/>
      <c r="D608" s="93"/>
      <c r="E608" s="92"/>
      <c r="F608" s="91"/>
      <c r="G608" s="91"/>
      <c r="H608" s="91"/>
      <c r="I608" s="91"/>
      <c r="J608" s="91"/>
      <c r="K608" s="91"/>
      <c r="L608" s="91"/>
      <c r="M608" s="91"/>
      <c r="N608" s="91"/>
      <c r="O608" s="91"/>
      <c r="P608" s="91"/>
      <c r="Q608" s="91"/>
      <c r="R608" s="91"/>
      <c r="S608" s="91"/>
      <c r="T608" s="91"/>
      <c r="U608" s="91"/>
      <c r="V608" s="91"/>
      <c r="W608" s="91"/>
      <c r="X608" s="91"/>
      <c r="Y608" s="91"/>
      <c r="Z608" s="91"/>
    </row>
    <row r="609" spans="1:26" ht="15.75" customHeight="1" x14ac:dyDescent="0.45">
      <c r="A609" s="91"/>
      <c r="B609" s="91"/>
      <c r="C609" s="91"/>
      <c r="D609" s="93"/>
      <c r="E609" s="92"/>
      <c r="F609" s="91"/>
      <c r="G609" s="91"/>
      <c r="H609" s="91"/>
      <c r="I609" s="91"/>
      <c r="J609" s="91"/>
      <c r="K609" s="91"/>
      <c r="L609" s="91"/>
      <c r="M609" s="91"/>
      <c r="N609" s="91"/>
      <c r="O609" s="91"/>
      <c r="P609" s="91"/>
      <c r="Q609" s="91"/>
      <c r="R609" s="91"/>
      <c r="S609" s="91"/>
      <c r="T609" s="91"/>
      <c r="U609" s="91"/>
      <c r="V609" s="91"/>
      <c r="W609" s="91"/>
      <c r="X609" s="91"/>
      <c r="Y609" s="91"/>
      <c r="Z609" s="91"/>
    </row>
    <row r="610" spans="1:26" ht="15.75" customHeight="1" x14ac:dyDescent="0.45">
      <c r="A610" s="91"/>
      <c r="B610" s="91"/>
      <c r="C610" s="91"/>
      <c r="D610" s="93"/>
      <c r="E610" s="92"/>
      <c r="F610" s="91"/>
      <c r="G610" s="91"/>
      <c r="H610" s="91"/>
      <c r="I610" s="91"/>
      <c r="J610" s="91"/>
      <c r="K610" s="91"/>
      <c r="L610" s="91"/>
      <c r="M610" s="91"/>
      <c r="N610" s="91"/>
      <c r="O610" s="91"/>
      <c r="P610" s="91"/>
      <c r="Q610" s="91"/>
      <c r="R610" s="91"/>
      <c r="S610" s="91"/>
      <c r="T610" s="91"/>
      <c r="U610" s="91"/>
      <c r="V610" s="91"/>
      <c r="W610" s="91"/>
      <c r="X610" s="91"/>
      <c r="Y610" s="91"/>
      <c r="Z610" s="91"/>
    </row>
    <row r="611" spans="1:26" ht="15.75" customHeight="1" x14ac:dyDescent="0.45">
      <c r="A611" s="91"/>
      <c r="B611" s="91"/>
      <c r="C611" s="91"/>
      <c r="D611" s="93"/>
      <c r="E611" s="92"/>
      <c r="F611" s="91"/>
      <c r="G611" s="91"/>
      <c r="H611" s="91"/>
      <c r="I611" s="91"/>
      <c r="J611" s="91"/>
      <c r="K611" s="91"/>
      <c r="L611" s="91"/>
      <c r="M611" s="91"/>
      <c r="N611" s="91"/>
      <c r="O611" s="91"/>
      <c r="P611" s="91"/>
      <c r="Q611" s="91"/>
      <c r="R611" s="91"/>
      <c r="S611" s="91"/>
      <c r="T611" s="91"/>
      <c r="U611" s="91"/>
      <c r="V611" s="91"/>
      <c r="W611" s="91"/>
      <c r="X611" s="91"/>
      <c r="Y611" s="91"/>
      <c r="Z611" s="91"/>
    </row>
    <row r="612" spans="1:26" ht="15.75" customHeight="1" x14ac:dyDescent="0.45">
      <c r="A612" s="91"/>
      <c r="B612" s="91"/>
      <c r="C612" s="91"/>
      <c r="D612" s="93"/>
      <c r="E612" s="92"/>
      <c r="F612" s="91"/>
      <c r="G612" s="91"/>
      <c r="H612" s="91"/>
      <c r="I612" s="91"/>
      <c r="J612" s="91"/>
      <c r="K612" s="91"/>
      <c r="L612" s="91"/>
      <c r="M612" s="91"/>
      <c r="N612" s="91"/>
      <c r="O612" s="91"/>
      <c r="P612" s="91"/>
      <c r="Q612" s="91"/>
      <c r="R612" s="91"/>
      <c r="S612" s="91"/>
      <c r="T612" s="91"/>
      <c r="U612" s="91"/>
      <c r="V612" s="91"/>
      <c r="W612" s="91"/>
      <c r="X612" s="91"/>
      <c r="Y612" s="91"/>
      <c r="Z612" s="91"/>
    </row>
    <row r="613" spans="1:26" ht="15.75" customHeight="1" x14ac:dyDescent="0.45">
      <c r="A613" s="91"/>
      <c r="B613" s="91"/>
      <c r="C613" s="91"/>
      <c r="D613" s="93"/>
      <c r="E613" s="92"/>
      <c r="F613" s="91"/>
      <c r="G613" s="91"/>
      <c r="H613" s="91"/>
      <c r="I613" s="91"/>
      <c r="J613" s="91"/>
      <c r="K613" s="91"/>
      <c r="L613" s="91"/>
      <c r="M613" s="91"/>
      <c r="N613" s="91"/>
      <c r="O613" s="91"/>
      <c r="P613" s="91"/>
      <c r="Q613" s="91"/>
      <c r="R613" s="91"/>
      <c r="S613" s="91"/>
      <c r="T613" s="91"/>
      <c r="U613" s="91"/>
      <c r="V613" s="91"/>
      <c r="W613" s="91"/>
      <c r="X613" s="91"/>
      <c r="Y613" s="91"/>
      <c r="Z613" s="91"/>
    </row>
    <row r="614" spans="1:26" ht="15.75" customHeight="1" x14ac:dyDescent="0.45">
      <c r="A614" s="91"/>
      <c r="B614" s="91"/>
      <c r="C614" s="91"/>
      <c r="D614" s="93"/>
      <c r="E614" s="92"/>
      <c r="F614" s="91"/>
      <c r="G614" s="91"/>
      <c r="H614" s="91"/>
      <c r="I614" s="91"/>
      <c r="J614" s="91"/>
      <c r="K614" s="91"/>
      <c r="L614" s="91"/>
      <c r="M614" s="91"/>
      <c r="N614" s="91"/>
      <c r="O614" s="91"/>
      <c r="P614" s="91"/>
      <c r="Q614" s="91"/>
      <c r="R614" s="91"/>
      <c r="S614" s="91"/>
      <c r="T614" s="91"/>
      <c r="U614" s="91"/>
      <c r="V614" s="91"/>
      <c r="W614" s="91"/>
      <c r="X614" s="91"/>
      <c r="Y614" s="91"/>
      <c r="Z614" s="91"/>
    </row>
    <row r="615" spans="1:26" ht="15.75" customHeight="1" x14ac:dyDescent="0.45">
      <c r="A615" s="91"/>
      <c r="B615" s="91"/>
      <c r="C615" s="91"/>
      <c r="D615" s="93"/>
      <c r="E615" s="92"/>
      <c r="F615" s="91"/>
      <c r="G615" s="91"/>
      <c r="H615" s="91"/>
      <c r="I615" s="91"/>
      <c r="J615" s="91"/>
      <c r="K615" s="91"/>
      <c r="L615" s="91"/>
      <c r="M615" s="91"/>
      <c r="N615" s="91"/>
      <c r="O615" s="91"/>
      <c r="P615" s="91"/>
      <c r="Q615" s="91"/>
      <c r="R615" s="91"/>
      <c r="S615" s="91"/>
      <c r="T615" s="91"/>
      <c r="U615" s="91"/>
      <c r="V615" s="91"/>
      <c r="W615" s="91"/>
      <c r="X615" s="91"/>
      <c r="Y615" s="91"/>
      <c r="Z615" s="91"/>
    </row>
    <row r="616" spans="1:26" ht="15.75" customHeight="1" x14ac:dyDescent="0.45">
      <c r="A616" s="91"/>
      <c r="B616" s="91"/>
      <c r="C616" s="91"/>
      <c r="D616" s="93"/>
      <c r="E616" s="92"/>
      <c r="F616" s="91"/>
      <c r="G616" s="91"/>
      <c r="H616" s="91"/>
      <c r="I616" s="91"/>
      <c r="J616" s="91"/>
      <c r="K616" s="91"/>
      <c r="L616" s="91"/>
      <c r="M616" s="91"/>
      <c r="N616" s="91"/>
      <c r="O616" s="91"/>
      <c r="P616" s="91"/>
      <c r="Q616" s="91"/>
      <c r="R616" s="91"/>
      <c r="S616" s="91"/>
      <c r="T616" s="91"/>
      <c r="U616" s="91"/>
      <c r="V616" s="91"/>
      <c r="W616" s="91"/>
      <c r="X616" s="91"/>
      <c r="Y616" s="91"/>
      <c r="Z616" s="91"/>
    </row>
    <row r="617" spans="1:26" ht="15.75" customHeight="1" x14ac:dyDescent="0.45">
      <c r="A617" s="91"/>
      <c r="B617" s="91"/>
      <c r="C617" s="91"/>
      <c r="D617" s="93"/>
      <c r="E617" s="92"/>
      <c r="F617" s="91"/>
      <c r="G617" s="91"/>
      <c r="H617" s="91"/>
      <c r="I617" s="91"/>
      <c r="J617" s="91"/>
      <c r="K617" s="91"/>
      <c r="L617" s="91"/>
      <c r="M617" s="91"/>
      <c r="N617" s="91"/>
      <c r="O617" s="91"/>
      <c r="P617" s="91"/>
      <c r="Q617" s="91"/>
      <c r="R617" s="91"/>
      <c r="S617" s="91"/>
      <c r="T617" s="91"/>
      <c r="U617" s="91"/>
      <c r="V617" s="91"/>
      <c r="W617" s="91"/>
      <c r="X617" s="91"/>
      <c r="Y617" s="91"/>
      <c r="Z617" s="91"/>
    </row>
    <row r="618" spans="1:26" ht="15.75" customHeight="1" x14ac:dyDescent="0.45">
      <c r="A618" s="91"/>
      <c r="B618" s="91"/>
      <c r="C618" s="91"/>
      <c r="D618" s="93"/>
      <c r="E618" s="92"/>
      <c r="F618" s="91"/>
      <c r="G618" s="91"/>
      <c r="H618" s="91"/>
      <c r="I618" s="91"/>
      <c r="J618" s="91"/>
      <c r="K618" s="91"/>
      <c r="L618" s="91"/>
      <c r="M618" s="91"/>
      <c r="N618" s="91"/>
      <c r="O618" s="91"/>
      <c r="P618" s="91"/>
      <c r="Q618" s="91"/>
      <c r="R618" s="91"/>
      <c r="S618" s="91"/>
      <c r="T618" s="91"/>
      <c r="U618" s="91"/>
      <c r="V618" s="91"/>
      <c r="W618" s="91"/>
      <c r="X618" s="91"/>
      <c r="Y618" s="91"/>
      <c r="Z618" s="91"/>
    </row>
    <row r="619" spans="1:26" ht="15.75" customHeight="1" x14ac:dyDescent="0.45">
      <c r="A619" s="91"/>
      <c r="B619" s="91"/>
      <c r="C619" s="91"/>
      <c r="D619" s="93"/>
      <c r="E619" s="92"/>
      <c r="F619" s="91"/>
      <c r="G619" s="91"/>
      <c r="H619" s="91"/>
      <c r="I619" s="91"/>
      <c r="J619" s="91"/>
      <c r="K619" s="91"/>
      <c r="L619" s="91"/>
      <c r="M619" s="91"/>
      <c r="N619" s="91"/>
      <c r="O619" s="91"/>
      <c r="P619" s="91"/>
      <c r="Q619" s="91"/>
      <c r="R619" s="91"/>
      <c r="S619" s="91"/>
      <c r="T619" s="91"/>
      <c r="U619" s="91"/>
      <c r="V619" s="91"/>
      <c r="W619" s="91"/>
      <c r="X619" s="91"/>
      <c r="Y619" s="91"/>
      <c r="Z619" s="91"/>
    </row>
    <row r="620" spans="1:26" ht="15.75" customHeight="1" x14ac:dyDescent="0.45">
      <c r="A620" s="91"/>
      <c r="B620" s="91"/>
      <c r="C620" s="91"/>
      <c r="D620" s="93"/>
      <c r="E620" s="92"/>
      <c r="F620" s="91"/>
      <c r="G620" s="91"/>
      <c r="H620" s="91"/>
      <c r="I620" s="91"/>
      <c r="J620" s="91"/>
      <c r="K620" s="91"/>
      <c r="L620" s="91"/>
      <c r="M620" s="91"/>
      <c r="N620" s="91"/>
      <c r="O620" s="91"/>
      <c r="P620" s="91"/>
      <c r="Q620" s="91"/>
      <c r="R620" s="91"/>
      <c r="S620" s="91"/>
      <c r="T620" s="91"/>
      <c r="U620" s="91"/>
      <c r="V620" s="91"/>
      <c r="W620" s="91"/>
      <c r="X620" s="91"/>
      <c r="Y620" s="91"/>
      <c r="Z620" s="91"/>
    </row>
    <row r="621" spans="1:26" ht="15.75" customHeight="1" x14ac:dyDescent="0.45">
      <c r="A621" s="91"/>
      <c r="B621" s="91"/>
      <c r="C621" s="91"/>
      <c r="D621" s="93"/>
      <c r="E621" s="92"/>
      <c r="F621" s="91"/>
      <c r="G621" s="91"/>
      <c r="H621" s="91"/>
      <c r="I621" s="91"/>
      <c r="J621" s="91"/>
      <c r="K621" s="91"/>
      <c r="L621" s="91"/>
      <c r="M621" s="91"/>
      <c r="N621" s="91"/>
      <c r="O621" s="91"/>
      <c r="P621" s="91"/>
      <c r="Q621" s="91"/>
      <c r="R621" s="91"/>
      <c r="S621" s="91"/>
      <c r="T621" s="91"/>
      <c r="U621" s="91"/>
      <c r="V621" s="91"/>
      <c r="W621" s="91"/>
      <c r="X621" s="91"/>
      <c r="Y621" s="91"/>
      <c r="Z621" s="91"/>
    </row>
    <row r="622" spans="1:26" ht="15.75" customHeight="1" x14ac:dyDescent="0.45">
      <c r="A622" s="91"/>
      <c r="B622" s="91"/>
      <c r="C622" s="91"/>
      <c r="D622" s="93"/>
      <c r="E622" s="92"/>
      <c r="F622" s="91"/>
      <c r="G622" s="91"/>
      <c r="H622" s="91"/>
      <c r="I622" s="91"/>
      <c r="J622" s="91"/>
      <c r="K622" s="91"/>
      <c r="L622" s="91"/>
      <c r="M622" s="91"/>
      <c r="N622" s="91"/>
      <c r="O622" s="91"/>
      <c r="P622" s="91"/>
      <c r="Q622" s="91"/>
      <c r="R622" s="91"/>
      <c r="S622" s="91"/>
      <c r="T622" s="91"/>
      <c r="U622" s="91"/>
      <c r="V622" s="91"/>
      <c r="W622" s="91"/>
      <c r="X622" s="91"/>
      <c r="Y622" s="91"/>
      <c r="Z622" s="91"/>
    </row>
    <row r="623" spans="1:26" ht="15.75" customHeight="1" x14ac:dyDescent="0.45">
      <c r="A623" s="91"/>
      <c r="B623" s="91"/>
      <c r="C623" s="91"/>
      <c r="D623" s="93"/>
      <c r="E623" s="92"/>
      <c r="F623" s="91"/>
      <c r="G623" s="91"/>
      <c r="H623" s="91"/>
      <c r="I623" s="91"/>
      <c r="J623" s="91"/>
      <c r="K623" s="91"/>
      <c r="L623" s="91"/>
      <c r="M623" s="91"/>
      <c r="N623" s="91"/>
      <c r="O623" s="91"/>
      <c r="P623" s="91"/>
      <c r="Q623" s="91"/>
      <c r="R623" s="91"/>
      <c r="S623" s="91"/>
      <c r="T623" s="91"/>
      <c r="U623" s="91"/>
      <c r="V623" s="91"/>
      <c r="W623" s="91"/>
      <c r="X623" s="91"/>
      <c r="Y623" s="91"/>
      <c r="Z623" s="91"/>
    </row>
    <row r="624" spans="1:26" ht="15.75" customHeight="1" x14ac:dyDescent="0.45">
      <c r="A624" s="91"/>
      <c r="B624" s="91"/>
      <c r="C624" s="91"/>
      <c r="D624" s="93"/>
      <c r="E624" s="92"/>
      <c r="F624" s="91"/>
      <c r="G624" s="91"/>
      <c r="H624" s="91"/>
      <c r="I624" s="91"/>
      <c r="J624" s="91"/>
      <c r="K624" s="91"/>
      <c r="L624" s="91"/>
      <c r="M624" s="91"/>
      <c r="N624" s="91"/>
      <c r="O624" s="91"/>
      <c r="P624" s="91"/>
      <c r="Q624" s="91"/>
      <c r="R624" s="91"/>
      <c r="S624" s="91"/>
      <c r="T624" s="91"/>
      <c r="U624" s="91"/>
      <c r="V624" s="91"/>
      <c r="W624" s="91"/>
      <c r="X624" s="91"/>
      <c r="Y624" s="91"/>
      <c r="Z624" s="91"/>
    </row>
    <row r="625" spans="1:26" ht="15.75" customHeight="1" x14ac:dyDescent="0.45">
      <c r="A625" s="91"/>
      <c r="B625" s="91"/>
      <c r="C625" s="91"/>
      <c r="D625" s="93"/>
      <c r="E625" s="92"/>
      <c r="F625" s="91"/>
      <c r="G625" s="91"/>
      <c r="H625" s="91"/>
      <c r="I625" s="91"/>
      <c r="J625" s="91"/>
      <c r="K625" s="91"/>
      <c r="L625" s="91"/>
      <c r="M625" s="91"/>
      <c r="N625" s="91"/>
      <c r="O625" s="91"/>
      <c r="P625" s="91"/>
      <c r="Q625" s="91"/>
      <c r="R625" s="91"/>
      <c r="S625" s="91"/>
      <c r="T625" s="91"/>
      <c r="U625" s="91"/>
      <c r="V625" s="91"/>
      <c r="W625" s="91"/>
      <c r="X625" s="91"/>
      <c r="Y625" s="91"/>
      <c r="Z625" s="91"/>
    </row>
    <row r="626" spans="1:26" ht="15.75" customHeight="1" x14ac:dyDescent="0.45">
      <c r="A626" s="91"/>
      <c r="B626" s="91"/>
      <c r="C626" s="91"/>
      <c r="D626" s="93"/>
      <c r="E626" s="92"/>
      <c r="F626" s="91"/>
      <c r="G626" s="91"/>
      <c r="H626" s="91"/>
      <c r="I626" s="91"/>
      <c r="J626" s="91"/>
      <c r="K626" s="91"/>
      <c r="L626" s="91"/>
      <c r="M626" s="91"/>
      <c r="N626" s="91"/>
      <c r="O626" s="91"/>
      <c r="P626" s="91"/>
      <c r="Q626" s="91"/>
      <c r="R626" s="91"/>
      <c r="S626" s="91"/>
      <c r="T626" s="91"/>
      <c r="U626" s="91"/>
      <c r="V626" s="91"/>
      <c r="W626" s="91"/>
      <c r="X626" s="91"/>
      <c r="Y626" s="91"/>
      <c r="Z626" s="91"/>
    </row>
    <row r="627" spans="1:26" ht="15.75" customHeight="1" x14ac:dyDescent="0.45">
      <c r="A627" s="91"/>
      <c r="B627" s="91"/>
      <c r="C627" s="91"/>
      <c r="D627" s="93"/>
      <c r="E627" s="92"/>
      <c r="F627" s="91"/>
      <c r="G627" s="91"/>
      <c r="H627" s="91"/>
      <c r="I627" s="91"/>
      <c r="J627" s="91"/>
      <c r="K627" s="91"/>
      <c r="L627" s="91"/>
      <c r="M627" s="91"/>
      <c r="N627" s="91"/>
      <c r="O627" s="91"/>
      <c r="P627" s="91"/>
      <c r="Q627" s="91"/>
      <c r="R627" s="91"/>
      <c r="S627" s="91"/>
      <c r="T627" s="91"/>
      <c r="U627" s="91"/>
      <c r="V627" s="91"/>
      <c r="W627" s="91"/>
      <c r="X627" s="91"/>
      <c r="Y627" s="91"/>
      <c r="Z627" s="91"/>
    </row>
    <row r="628" spans="1:26" ht="15.75" customHeight="1" x14ac:dyDescent="0.45">
      <c r="A628" s="91"/>
      <c r="B628" s="91"/>
      <c r="C628" s="91"/>
      <c r="D628" s="93"/>
      <c r="E628" s="92"/>
      <c r="F628" s="91"/>
      <c r="G628" s="91"/>
      <c r="H628" s="91"/>
      <c r="I628" s="91"/>
      <c r="J628" s="91"/>
      <c r="K628" s="91"/>
      <c r="L628" s="91"/>
      <c r="M628" s="91"/>
      <c r="N628" s="91"/>
      <c r="O628" s="91"/>
      <c r="P628" s="91"/>
      <c r="Q628" s="91"/>
      <c r="R628" s="91"/>
      <c r="S628" s="91"/>
      <c r="T628" s="91"/>
      <c r="U628" s="91"/>
      <c r="V628" s="91"/>
      <c r="W628" s="91"/>
      <c r="X628" s="91"/>
      <c r="Y628" s="91"/>
      <c r="Z628" s="91"/>
    </row>
    <row r="629" spans="1:26" ht="15.75" customHeight="1" x14ac:dyDescent="0.45">
      <c r="A629" s="91"/>
      <c r="B629" s="91"/>
      <c r="C629" s="91"/>
      <c r="D629" s="93"/>
      <c r="E629" s="92"/>
      <c r="F629" s="91"/>
      <c r="G629" s="91"/>
      <c r="H629" s="91"/>
      <c r="I629" s="91"/>
      <c r="J629" s="91"/>
      <c r="K629" s="91"/>
      <c r="L629" s="91"/>
      <c r="M629" s="91"/>
      <c r="N629" s="91"/>
      <c r="O629" s="91"/>
      <c r="P629" s="91"/>
      <c r="Q629" s="91"/>
      <c r="R629" s="91"/>
      <c r="S629" s="91"/>
      <c r="T629" s="91"/>
      <c r="U629" s="91"/>
      <c r="V629" s="91"/>
      <c r="W629" s="91"/>
      <c r="X629" s="91"/>
      <c r="Y629" s="91"/>
      <c r="Z629" s="91"/>
    </row>
    <row r="630" spans="1:26" ht="15.75" customHeight="1" x14ac:dyDescent="0.45">
      <c r="A630" s="91"/>
      <c r="B630" s="91"/>
      <c r="C630" s="91"/>
      <c r="D630" s="93"/>
      <c r="E630" s="92"/>
      <c r="F630" s="91"/>
      <c r="G630" s="91"/>
      <c r="H630" s="91"/>
      <c r="I630" s="91"/>
      <c r="J630" s="91"/>
      <c r="K630" s="91"/>
      <c r="L630" s="91"/>
      <c r="M630" s="91"/>
      <c r="N630" s="91"/>
      <c r="O630" s="91"/>
      <c r="P630" s="91"/>
      <c r="Q630" s="91"/>
      <c r="R630" s="91"/>
      <c r="S630" s="91"/>
      <c r="T630" s="91"/>
      <c r="U630" s="91"/>
      <c r="V630" s="91"/>
      <c r="W630" s="91"/>
      <c r="X630" s="91"/>
      <c r="Y630" s="91"/>
      <c r="Z630" s="91"/>
    </row>
    <row r="631" spans="1:26" ht="15.75" customHeight="1" x14ac:dyDescent="0.45">
      <c r="A631" s="91"/>
      <c r="B631" s="91"/>
      <c r="C631" s="91"/>
      <c r="D631" s="93"/>
      <c r="E631" s="92"/>
      <c r="F631" s="91"/>
      <c r="G631" s="91"/>
      <c r="H631" s="91"/>
      <c r="I631" s="91"/>
      <c r="J631" s="91"/>
      <c r="K631" s="91"/>
      <c r="L631" s="91"/>
      <c r="M631" s="91"/>
      <c r="N631" s="91"/>
      <c r="O631" s="91"/>
      <c r="P631" s="91"/>
      <c r="Q631" s="91"/>
      <c r="R631" s="91"/>
      <c r="S631" s="91"/>
      <c r="T631" s="91"/>
      <c r="U631" s="91"/>
      <c r="V631" s="91"/>
      <c r="W631" s="91"/>
      <c r="X631" s="91"/>
      <c r="Y631" s="91"/>
      <c r="Z631" s="91"/>
    </row>
    <row r="632" spans="1:26" ht="15.75" customHeight="1" x14ac:dyDescent="0.45">
      <c r="A632" s="91"/>
      <c r="B632" s="91"/>
      <c r="C632" s="91"/>
      <c r="D632" s="93"/>
      <c r="E632" s="92"/>
      <c r="F632" s="91"/>
      <c r="G632" s="91"/>
      <c r="H632" s="91"/>
      <c r="I632" s="91"/>
      <c r="J632" s="91"/>
      <c r="K632" s="91"/>
      <c r="L632" s="91"/>
      <c r="M632" s="91"/>
      <c r="N632" s="91"/>
      <c r="O632" s="91"/>
      <c r="P632" s="91"/>
      <c r="Q632" s="91"/>
      <c r="R632" s="91"/>
      <c r="S632" s="91"/>
      <c r="T632" s="91"/>
      <c r="U632" s="91"/>
      <c r="V632" s="91"/>
      <c r="W632" s="91"/>
      <c r="X632" s="91"/>
      <c r="Y632" s="91"/>
      <c r="Z632" s="91"/>
    </row>
    <row r="633" spans="1:26" ht="15.75" customHeight="1" x14ac:dyDescent="0.45">
      <c r="A633" s="91"/>
      <c r="B633" s="91"/>
      <c r="C633" s="91"/>
      <c r="D633" s="93"/>
      <c r="E633" s="92"/>
      <c r="F633" s="91"/>
      <c r="G633" s="91"/>
      <c r="H633" s="91"/>
      <c r="I633" s="91"/>
      <c r="J633" s="91"/>
      <c r="K633" s="91"/>
      <c r="L633" s="91"/>
      <c r="M633" s="91"/>
      <c r="N633" s="91"/>
      <c r="O633" s="91"/>
      <c r="P633" s="91"/>
      <c r="Q633" s="91"/>
      <c r="R633" s="91"/>
      <c r="S633" s="91"/>
      <c r="T633" s="91"/>
      <c r="U633" s="91"/>
      <c r="V633" s="91"/>
      <c r="W633" s="91"/>
      <c r="X633" s="91"/>
      <c r="Y633" s="91"/>
      <c r="Z633" s="91"/>
    </row>
    <row r="634" spans="1:26" ht="15.75" customHeight="1" x14ac:dyDescent="0.45">
      <c r="A634" s="91"/>
      <c r="B634" s="91"/>
      <c r="C634" s="91"/>
      <c r="D634" s="93"/>
      <c r="E634" s="92"/>
      <c r="F634" s="91"/>
      <c r="G634" s="91"/>
      <c r="H634" s="91"/>
      <c r="I634" s="91"/>
      <c r="J634" s="91"/>
      <c r="K634" s="91"/>
      <c r="L634" s="91"/>
      <c r="M634" s="91"/>
      <c r="N634" s="91"/>
      <c r="O634" s="91"/>
      <c r="P634" s="91"/>
      <c r="Q634" s="91"/>
      <c r="R634" s="91"/>
      <c r="S634" s="91"/>
      <c r="T634" s="91"/>
      <c r="U634" s="91"/>
      <c r="V634" s="91"/>
      <c r="W634" s="91"/>
      <c r="X634" s="91"/>
      <c r="Y634" s="91"/>
      <c r="Z634" s="91"/>
    </row>
    <row r="635" spans="1:26" ht="15.75" customHeight="1" x14ac:dyDescent="0.45">
      <c r="A635" s="91"/>
      <c r="B635" s="91"/>
      <c r="C635" s="91"/>
      <c r="D635" s="93"/>
      <c r="E635" s="92"/>
      <c r="F635" s="91"/>
      <c r="G635" s="91"/>
      <c r="H635" s="91"/>
      <c r="I635" s="91"/>
      <c r="J635" s="91"/>
      <c r="K635" s="91"/>
      <c r="L635" s="91"/>
      <c r="M635" s="91"/>
      <c r="N635" s="91"/>
      <c r="O635" s="91"/>
      <c r="P635" s="91"/>
      <c r="Q635" s="91"/>
      <c r="R635" s="91"/>
      <c r="S635" s="91"/>
      <c r="T635" s="91"/>
      <c r="U635" s="91"/>
      <c r="V635" s="91"/>
      <c r="W635" s="91"/>
      <c r="X635" s="91"/>
      <c r="Y635" s="91"/>
      <c r="Z635" s="91"/>
    </row>
    <row r="636" spans="1:26" ht="15.75" customHeight="1" x14ac:dyDescent="0.45">
      <c r="A636" s="91"/>
      <c r="B636" s="91"/>
      <c r="C636" s="91"/>
      <c r="D636" s="93"/>
      <c r="E636" s="92"/>
      <c r="F636" s="91"/>
      <c r="G636" s="91"/>
      <c r="H636" s="91"/>
      <c r="I636" s="91"/>
      <c r="J636" s="91"/>
      <c r="K636" s="91"/>
      <c r="L636" s="91"/>
      <c r="M636" s="91"/>
      <c r="N636" s="91"/>
      <c r="O636" s="91"/>
      <c r="P636" s="91"/>
      <c r="Q636" s="91"/>
      <c r="R636" s="91"/>
      <c r="S636" s="91"/>
      <c r="T636" s="91"/>
      <c r="U636" s="91"/>
      <c r="V636" s="91"/>
      <c r="W636" s="91"/>
      <c r="X636" s="91"/>
      <c r="Y636" s="91"/>
      <c r="Z636" s="91"/>
    </row>
    <row r="637" spans="1:26" ht="15.75" customHeight="1" x14ac:dyDescent="0.45">
      <c r="A637" s="91"/>
      <c r="B637" s="91"/>
      <c r="C637" s="91"/>
      <c r="D637" s="93"/>
      <c r="E637" s="92"/>
      <c r="F637" s="91"/>
      <c r="G637" s="91"/>
      <c r="H637" s="91"/>
      <c r="I637" s="91"/>
      <c r="J637" s="91"/>
      <c r="K637" s="91"/>
      <c r="L637" s="91"/>
      <c r="M637" s="91"/>
      <c r="N637" s="91"/>
      <c r="O637" s="91"/>
      <c r="P637" s="91"/>
      <c r="Q637" s="91"/>
      <c r="R637" s="91"/>
      <c r="S637" s="91"/>
      <c r="T637" s="91"/>
      <c r="U637" s="91"/>
      <c r="V637" s="91"/>
      <c r="W637" s="91"/>
      <c r="X637" s="91"/>
      <c r="Y637" s="91"/>
      <c r="Z637" s="91"/>
    </row>
    <row r="638" spans="1:26" ht="15.75" customHeight="1" x14ac:dyDescent="0.45">
      <c r="A638" s="91"/>
      <c r="B638" s="91"/>
      <c r="C638" s="91"/>
      <c r="D638" s="93"/>
      <c r="E638" s="92"/>
      <c r="F638" s="91"/>
      <c r="G638" s="91"/>
      <c r="H638" s="91"/>
      <c r="I638" s="91"/>
      <c r="J638" s="91"/>
      <c r="K638" s="91"/>
      <c r="L638" s="91"/>
      <c r="M638" s="91"/>
      <c r="N638" s="91"/>
      <c r="O638" s="91"/>
      <c r="P638" s="91"/>
      <c r="Q638" s="91"/>
      <c r="R638" s="91"/>
      <c r="S638" s="91"/>
      <c r="T638" s="91"/>
      <c r="U638" s="91"/>
      <c r="V638" s="91"/>
      <c r="W638" s="91"/>
      <c r="X638" s="91"/>
      <c r="Y638" s="91"/>
      <c r="Z638" s="91"/>
    </row>
    <row r="639" spans="1:26" ht="15.75" customHeight="1" x14ac:dyDescent="0.45">
      <c r="A639" s="91"/>
      <c r="B639" s="91"/>
      <c r="C639" s="91"/>
      <c r="D639" s="93"/>
      <c r="E639" s="92"/>
      <c r="F639" s="91"/>
      <c r="G639" s="91"/>
      <c r="H639" s="91"/>
      <c r="I639" s="91"/>
      <c r="J639" s="91"/>
      <c r="K639" s="91"/>
      <c r="L639" s="91"/>
      <c r="M639" s="91"/>
      <c r="N639" s="91"/>
      <c r="O639" s="91"/>
      <c r="P639" s="91"/>
      <c r="Q639" s="91"/>
      <c r="R639" s="91"/>
      <c r="S639" s="91"/>
      <c r="T639" s="91"/>
      <c r="U639" s="91"/>
      <c r="V639" s="91"/>
      <c r="W639" s="91"/>
      <c r="X639" s="91"/>
      <c r="Y639" s="91"/>
      <c r="Z639" s="91"/>
    </row>
    <row r="640" spans="1:26" ht="15.75" customHeight="1" x14ac:dyDescent="0.45">
      <c r="A640" s="91"/>
      <c r="B640" s="91"/>
      <c r="C640" s="91"/>
      <c r="D640" s="93"/>
      <c r="E640" s="92"/>
      <c r="F640" s="91"/>
      <c r="G640" s="91"/>
      <c r="H640" s="91"/>
      <c r="I640" s="91"/>
      <c r="J640" s="91"/>
      <c r="K640" s="91"/>
      <c r="L640" s="91"/>
      <c r="M640" s="91"/>
      <c r="N640" s="91"/>
      <c r="O640" s="91"/>
      <c r="P640" s="91"/>
      <c r="Q640" s="91"/>
      <c r="R640" s="91"/>
      <c r="S640" s="91"/>
      <c r="T640" s="91"/>
      <c r="U640" s="91"/>
      <c r="V640" s="91"/>
      <c r="W640" s="91"/>
      <c r="X640" s="91"/>
      <c r="Y640" s="91"/>
      <c r="Z640" s="91"/>
    </row>
    <row r="641" spans="1:26" ht="15.75" customHeight="1" x14ac:dyDescent="0.45">
      <c r="A641" s="91"/>
      <c r="B641" s="91"/>
      <c r="C641" s="91"/>
      <c r="D641" s="93"/>
      <c r="E641" s="92"/>
      <c r="F641" s="91"/>
      <c r="G641" s="91"/>
      <c r="H641" s="91"/>
      <c r="I641" s="91"/>
      <c r="J641" s="91"/>
      <c r="K641" s="91"/>
      <c r="L641" s="91"/>
      <c r="M641" s="91"/>
      <c r="N641" s="91"/>
      <c r="O641" s="91"/>
      <c r="P641" s="91"/>
      <c r="Q641" s="91"/>
      <c r="R641" s="91"/>
      <c r="S641" s="91"/>
      <c r="T641" s="91"/>
      <c r="U641" s="91"/>
      <c r="V641" s="91"/>
      <c r="W641" s="91"/>
      <c r="X641" s="91"/>
      <c r="Y641" s="91"/>
      <c r="Z641" s="91"/>
    </row>
    <row r="642" spans="1:26" ht="15.75" customHeight="1" x14ac:dyDescent="0.45">
      <c r="A642" s="91"/>
      <c r="B642" s="91"/>
      <c r="C642" s="91"/>
      <c r="D642" s="93"/>
      <c r="E642" s="92"/>
      <c r="F642" s="91"/>
      <c r="G642" s="91"/>
      <c r="H642" s="91"/>
      <c r="I642" s="91"/>
      <c r="J642" s="91"/>
      <c r="K642" s="91"/>
      <c r="L642" s="91"/>
      <c r="M642" s="91"/>
      <c r="N642" s="91"/>
      <c r="O642" s="91"/>
      <c r="P642" s="91"/>
      <c r="Q642" s="91"/>
      <c r="R642" s="91"/>
      <c r="S642" s="91"/>
      <c r="T642" s="91"/>
      <c r="U642" s="91"/>
      <c r="V642" s="91"/>
      <c r="W642" s="91"/>
      <c r="X642" s="91"/>
      <c r="Y642" s="91"/>
      <c r="Z642" s="91"/>
    </row>
    <row r="643" spans="1:26" ht="15.75" customHeight="1" x14ac:dyDescent="0.45">
      <c r="A643" s="91"/>
      <c r="B643" s="91"/>
      <c r="C643" s="91"/>
      <c r="D643" s="93"/>
      <c r="E643" s="92"/>
      <c r="F643" s="91"/>
      <c r="G643" s="91"/>
      <c r="H643" s="91"/>
      <c r="I643" s="91"/>
      <c r="J643" s="91"/>
      <c r="K643" s="91"/>
      <c r="L643" s="91"/>
      <c r="M643" s="91"/>
      <c r="N643" s="91"/>
      <c r="O643" s="91"/>
      <c r="P643" s="91"/>
      <c r="Q643" s="91"/>
      <c r="R643" s="91"/>
      <c r="S643" s="91"/>
      <c r="T643" s="91"/>
      <c r="U643" s="91"/>
      <c r="V643" s="91"/>
      <c r="W643" s="91"/>
      <c r="X643" s="91"/>
      <c r="Y643" s="91"/>
      <c r="Z643" s="91"/>
    </row>
    <row r="644" spans="1:26" ht="15.75" customHeight="1" x14ac:dyDescent="0.45">
      <c r="A644" s="91"/>
      <c r="B644" s="91"/>
      <c r="C644" s="91"/>
      <c r="D644" s="93"/>
      <c r="E644" s="92"/>
      <c r="F644" s="91"/>
      <c r="G644" s="91"/>
      <c r="H644" s="91"/>
      <c r="I644" s="91"/>
      <c r="J644" s="91"/>
      <c r="K644" s="91"/>
      <c r="L644" s="91"/>
      <c r="M644" s="91"/>
      <c r="N644" s="91"/>
      <c r="O644" s="91"/>
      <c r="P644" s="91"/>
      <c r="Q644" s="91"/>
      <c r="R644" s="91"/>
      <c r="S644" s="91"/>
      <c r="T644" s="91"/>
      <c r="U644" s="91"/>
      <c r="V644" s="91"/>
      <c r="W644" s="91"/>
      <c r="X644" s="91"/>
      <c r="Y644" s="91"/>
      <c r="Z644" s="91"/>
    </row>
    <row r="645" spans="1:26" ht="15.75" customHeight="1" x14ac:dyDescent="0.45">
      <c r="A645" s="91"/>
      <c r="B645" s="91"/>
      <c r="C645" s="91"/>
      <c r="D645" s="93"/>
      <c r="E645" s="92"/>
      <c r="F645" s="91"/>
      <c r="G645" s="91"/>
      <c r="H645" s="91"/>
      <c r="I645" s="91"/>
      <c r="J645" s="91"/>
      <c r="K645" s="91"/>
      <c r="L645" s="91"/>
      <c r="M645" s="91"/>
      <c r="N645" s="91"/>
      <c r="O645" s="91"/>
      <c r="P645" s="91"/>
      <c r="Q645" s="91"/>
      <c r="R645" s="91"/>
      <c r="S645" s="91"/>
      <c r="T645" s="91"/>
      <c r="U645" s="91"/>
      <c r="V645" s="91"/>
      <c r="W645" s="91"/>
      <c r="X645" s="91"/>
      <c r="Y645" s="91"/>
      <c r="Z645" s="91"/>
    </row>
    <row r="646" spans="1:26" ht="15.75" customHeight="1" x14ac:dyDescent="0.45">
      <c r="A646" s="91"/>
      <c r="B646" s="91"/>
      <c r="C646" s="91"/>
      <c r="D646" s="93"/>
      <c r="E646" s="92"/>
      <c r="F646" s="91"/>
      <c r="G646" s="91"/>
      <c r="H646" s="91"/>
      <c r="I646" s="91"/>
      <c r="J646" s="91"/>
      <c r="K646" s="91"/>
      <c r="L646" s="91"/>
      <c r="M646" s="91"/>
      <c r="N646" s="91"/>
      <c r="O646" s="91"/>
      <c r="P646" s="91"/>
      <c r="Q646" s="91"/>
      <c r="R646" s="91"/>
      <c r="S646" s="91"/>
      <c r="T646" s="91"/>
      <c r="U646" s="91"/>
      <c r="V646" s="91"/>
      <c r="W646" s="91"/>
      <c r="X646" s="91"/>
      <c r="Y646" s="91"/>
      <c r="Z646" s="91"/>
    </row>
    <row r="647" spans="1:26" ht="15.75" customHeight="1" x14ac:dyDescent="0.45">
      <c r="A647" s="91"/>
      <c r="B647" s="91"/>
      <c r="C647" s="91"/>
      <c r="D647" s="93"/>
      <c r="E647" s="92"/>
      <c r="F647" s="91"/>
      <c r="G647" s="91"/>
      <c r="H647" s="91"/>
      <c r="I647" s="91"/>
      <c r="J647" s="91"/>
      <c r="K647" s="91"/>
      <c r="L647" s="91"/>
      <c r="M647" s="91"/>
      <c r="N647" s="91"/>
      <c r="O647" s="91"/>
      <c r="P647" s="91"/>
      <c r="Q647" s="91"/>
      <c r="R647" s="91"/>
      <c r="S647" s="91"/>
      <c r="T647" s="91"/>
      <c r="U647" s="91"/>
      <c r="V647" s="91"/>
      <c r="W647" s="91"/>
      <c r="X647" s="91"/>
      <c r="Y647" s="91"/>
      <c r="Z647" s="91"/>
    </row>
    <row r="648" spans="1:26" ht="15.75" customHeight="1" x14ac:dyDescent="0.45">
      <c r="A648" s="91"/>
      <c r="B648" s="91"/>
      <c r="C648" s="91"/>
      <c r="D648" s="93"/>
      <c r="E648" s="92"/>
      <c r="F648" s="91"/>
      <c r="G648" s="91"/>
      <c r="H648" s="91"/>
      <c r="I648" s="91"/>
      <c r="J648" s="91"/>
      <c r="K648" s="91"/>
      <c r="L648" s="91"/>
      <c r="M648" s="91"/>
      <c r="N648" s="91"/>
      <c r="O648" s="91"/>
      <c r="P648" s="91"/>
      <c r="Q648" s="91"/>
      <c r="R648" s="91"/>
      <c r="S648" s="91"/>
      <c r="T648" s="91"/>
      <c r="U648" s="91"/>
      <c r="V648" s="91"/>
      <c r="W648" s="91"/>
      <c r="X648" s="91"/>
      <c r="Y648" s="91"/>
      <c r="Z648" s="91"/>
    </row>
    <row r="649" spans="1:26" ht="15.75" customHeight="1" x14ac:dyDescent="0.45">
      <c r="A649" s="91"/>
      <c r="B649" s="91"/>
      <c r="C649" s="91"/>
      <c r="D649" s="93"/>
      <c r="E649" s="92"/>
      <c r="F649" s="91"/>
      <c r="G649" s="91"/>
      <c r="H649" s="91"/>
      <c r="I649" s="91"/>
      <c r="J649" s="91"/>
      <c r="K649" s="91"/>
      <c r="L649" s="91"/>
      <c r="M649" s="91"/>
      <c r="N649" s="91"/>
      <c r="O649" s="91"/>
      <c r="P649" s="91"/>
      <c r="Q649" s="91"/>
      <c r="R649" s="91"/>
      <c r="S649" s="91"/>
      <c r="T649" s="91"/>
      <c r="U649" s="91"/>
      <c r="V649" s="91"/>
      <c r="W649" s="91"/>
      <c r="X649" s="91"/>
      <c r="Y649" s="91"/>
      <c r="Z649" s="91"/>
    </row>
    <row r="650" spans="1:26" ht="15.75" customHeight="1" x14ac:dyDescent="0.45">
      <c r="A650" s="91"/>
      <c r="B650" s="91"/>
      <c r="C650" s="91"/>
      <c r="D650" s="93"/>
      <c r="E650" s="92"/>
      <c r="F650" s="91"/>
      <c r="G650" s="91"/>
      <c r="H650" s="91"/>
      <c r="I650" s="91"/>
      <c r="J650" s="91"/>
      <c r="K650" s="91"/>
      <c r="L650" s="91"/>
      <c r="M650" s="91"/>
      <c r="N650" s="91"/>
      <c r="O650" s="91"/>
      <c r="P650" s="91"/>
      <c r="Q650" s="91"/>
      <c r="R650" s="91"/>
      <c r="S650" s="91"/>
      <c r="T650" s="91"/>
      <c r="U650" s="91"/>
      <c r="V650" s="91"/>
      <c r="W650" s="91"/>
      <c r="X650" s="91"/>
      <c r="Y650" s="91"/>
      <c r="Z650" s="91"/>
    </row>
    <row r="651" spans="1:26" ht="15.75" customHeight="1" x14ac:dyDescent="0.45">
      <c r="A651" s="91"/>
      <c r="B651" s="91"/>
      <c r="C651" s="91"/>
      <c r="D651" s="93"/>
      <c r="E651" s="92"/>
      <c r="F651" s="91"/>
      <c r="G651" s="91"/>
      <c r="H651" s="91"/>
      <c r="I651" s="91"/>
      <c r="J651" s="91"/>
      <c r="K651" s="91"/>
      <c r="L651" s="91"/>
      <c r="M651" s="91"/>
      <c r="N651" s="91"/>
      <c r="O651" s="91"/>
      <c r="P651" s="91"/>
      <c r="Q651" s="91"/>
      <c r="R651" s="91"/>
      <c r="S651" s="91"/>
      <c r="T651" s="91"/>
      <c r="U651" s="91"/>
      <c r="V651" s="91"/>
      <c r="W651" s="91"/>
      <c r="X651" s="91"/>
      <c r="Y651" s="91"/>
      <c r="Z651" s="91"/>
    </row>
    <row r="652" spans="1:26" ht="15.75" customHeight="1" x14ac:dyDescent="0.45">
      <c r="A652" s="91"/>
      <c r="B652" s="91"/>
      <c r="C652" s="91"/>
      <c r="D652" s="93"/>
      <c r="E652" s="92"/>
      <c r="F652" s="91"/>
      <c r="G652" s="91"/>
      <c r="H652" s="91"/>
      <c r="I652" s="91"/>
      <c r="J652" s="91"/>
      <c r="K652" s="91"/>
      <c r="L652" s="91"/>
      <c r="M652" s="91"/>
      <c r="N652" s="91"/>
      <c r="O652" s="91"/>
      <c r="P652" s="91"/>
      <c r="Q652" s="91"/>
      <c r="R652" s="91"/>
      <c r="S652" s="91"/>
      <c r="T652" s="91"/>
      <c r="U652" s="91"/>
      <c r="V652" s="91"/>
      <c r="W652" s="91"/>
      <c r="X652" s="91"/>
      <c r="Y652" s="91"/>
      <c r="Z652" s="91"/>
    </row>
    <row r="653" spans="1:26" ht="15.75" customHeight="1" x14ac:dyDescent="0.45">
      <c r="A653" s="91"/>
      <c r="B653" s="91"/>
      <c r="C653" s="91"/>
      <c r="D653" s="93"/>
      <c r="E653" s="92"/>
      <c r="F653" s="91"/>
      <c r="G653" s="91"/>
      <c r="H653" s="91"/>
      <c r="I653" s="91"/>
      <c r="J653" s="91"/>
      <c r="K653" s="91"/>
      <c r="L653" s="91"/>
      <c r="M653" s="91"/>
      <c r="N653" s="91"/>
      <c r="O653" s="91"/>
      <c r="P653" s="91"/>
      <c r="Q653" s="91"/>
      <c r="R653" s="91"/>
      <c r="S653" s="91"/>
      <c r="T653" s="91"/>
      <c r="U653" s="91"/>
      <c r="V653" s="91"/>
      <c r="W653" s="91"/>
      <c r="X653" s="91"/>
      <c r="Y653" s="91"/>
      <c r="Z653" s="91"/>
    </row>
    <row r="654" spans="1:26" ht="15.75" customHeight="1" x14ac:dyDescent="0.45">
      <c r="A654" s="91"/>
      <c r="B654" s="91"/>
      <c r="C654" s="91"/>
      <c r="D654" s="93"/>
      <c r="E654" s="92"/>
      <c r="F654" s="91"/>
      <c r="G654" s="91"/>
      <c r="H654" s="91"/>
      <c r="I654" s="91"/>
      <c r="J654" s="91"/>
      <c r="K654" s="91"/>
      <c r="L654" s="91"/>
      <c r="M654" s="91"/>
      <c r="N654" s="91"/>
      <c r="O654" s="91"/>
      <c r="P654" s="91"/>
      <c r="Q654" s="91"/>
      <c r="R654" s="91"/>
      <c r="S654" s="91"/>
      <c r="T654" s="91"/>
      <c r="U654" s="91"/>
      <c r="V654" s="91"/>
      <c r="W654" s="91"/>
      <c r="X654" s="91"/>
      <c r="Y654" s="91"/>
      <c r="Z654" s="91"/>
    </row>
    <row r="655" spans="1:26" ht="15.75" customHeight="1" x14ac:dyDescent="0.45">
      <c r="A655" s="91"/>
      <c r="B655" s="91"/>
      <c r="C655" s="91"/>
      <c r="D655" s="93"/>
      <c r="E655" s="92"/>
      <c r="F655" s="91"/>
      <c r="G655" s="91"/>
      <c r="H655" s="91"/>
      <c r="I655" s="91"/>
      <c r="J655" s="91"/>
      <c r="K655" s="91"/>
      <c r="L655" s="91"/>
      <c r="M655" s="91"/>
      <c r="N655" s="91"/>
      <c r="O655" s="91"/>
      <c r="P655" s="91"/>
      <c r="Q655" s="91"/>
      <c r="R655" s="91"/>
      <c r="S655" s="91"/>
      <c r="T655" s="91"/>
      <c r="U655" s="91"/>
      <c r="V655" s="91"/>
      <c r="W655" s="91"/>
      <c r="X655" s="91"/>
      <c r="Y655" s="91"/>
      <c r="Z655" s="91"/>
    </row>
    <row r="656" spans="1:26" ht="15.75" customHeight="1" x14ac:dyDescent="0.45">
      <c r="A656" s="91"/>
      <c r="B656" s="91"/>
      <c r="C656" s="91"/>
      <c r="D656" s="93"/>
      <c r="E656" s="92"/>
      <c r="F656" s="91"/>
      <c r="G656" s="91"/>
      <c r="H656" s="91"/>
      <c r="I656" s="91"/>
      <c r="J656" s="91"/>
      <c r="K656" s="91"/>
      <c r="L656" s="91"/>
      <c r="M656" s="91"/>
      <c r="N656" s="91"/>
      <c r="O656" s="91"/>
      <c r="P656" s="91"/>
      <c r="Q656" s="91"/>
      <c r="R656" s="91"/>
      <c r="S656" s="91"/>
      <c r="T656" s="91"/>
      <c r="U656" s="91"/>
      <c r="V656" s="91"/>
      <c r="W656" s="91"/>
      <c r="X656" s="91"/>
      <c r="Y656" s="91"/>
      <c r="Z656" s="91"/>
    </row>
    <row r="657" spans="1:26" ht="15.75" customHeight="1" x14ac:dyDescent="0.45">
      <c r="A657" s="91"/>
      <c r="B657" s="91"/>
      <c r="C657" s="91"/>
      <c r="D657" s="93"/>
      <c r="E657" s="92"/>
      <c r="F657" s="91"/>
      <c r="G657" s="91"/>
      <c r="H657" s="91"/>
      <c r="I657" s="91"/>
      <c r="J657" s="91"/>
      <c r="K657" s="91"/>
      <c r="L657" s="91"/>
      <c r="M657" s="91"/>
      <c r="N657" s="91"/>
      <c r="O657" s="91"/>
      <c r="P657" s="91"/>
      <c r="Q657" s="91"/>
      <c r="R657" s="91"/>
      <c r="S657" s="91"/>
      <c r="T657" s="91"/>
      <c r="U657" s="91"/>
      <c r="V657" s="91"/>
      <c r="W657" s="91"/>
      <c r="X657" s="91"/>
      <c r="Y657" s="91"/>
      <c r="Z657" s="91"/>
    </row>
    <row r="658" spans="1:26" ht="15.75" customHeight="1" x14ac:dyDescent="0.45">
      <c r="A658" s="91"/>
      <c r="B658" s="91"/>
      <c r="C658" s="91"/>
      <c r="D658" s="93"/>
      <c r="E658" s="92"/>
      <c r="F658" s="91"/>
      <c r="G658" s="91"/>
      <c r="H658" s="91"/>
      <c r="I658" s="91"/>
      <c r="J658" s="91"/>
      <c r="K658" s="91"/>
      <c r="L658" s="91"/>
      <c r="M658" s="91"/>
      <c r="N658" s="91"/>
      <c r="O658" s="91"/>
      <c r="P658" s="91"/>
      <c r="Q658" s="91"/>
      <c r="R658" s="91"/>
      <c r="S658" s="91"/>
      <c r="T658" s="91"/>
      <c r="U658" s="91"/>
      <c r="V658" s="91"/>
      <c r="W658" s="91"/>
      <c r="X658" s="91"/>
      <c r="Y658" s="91"/>
      <c r="Z658" s="91"/>
    </row>
    <row r="659" spans="1:26" ht="15.75" customHeight="1" x14ac:dyDescent="0.45">
      <c r="A659" s="91"/>
      <c r="B659" s="91"/>
      <c r="C659" s="91"/>
      <c r="D659" s="93"/>
      <c r="E659" s="92"/>
      <c r="F659" s="91"/>
      <c r="G659" s="91"/>
      <c r="H659" s="91"/>
      <c r="I659" s="91"/>
      <c r="J659" s="91"/>
      <c r="K659" s="91"/>
      <c r="L659" s="91"/>
      <c r="M659" s="91"/>
      <c r="N659" s="91"/>
      <c r="O659" s="91"/>
      <c r="P659" s="91"/>
      <c r="Q659" s="91"/>
      <c r="R659" s="91"/>
      <c r="S659" s="91"/>
      <c r="T659" s="91"/>
      <c r="U659" s="91"/>
      <c r="V659" s="91"/>
      <c r="W659" s="91"/>
      <c r="X659" s="91"/>
      <c r="Y659" s="91"/>
      <c r="Z659" s="91"/>
    </row>
    <row r="660" spans="1:26" ht="15.75" customHeight="1" x14ac:dyDescent="0.45">
      <c r="A660" s="91"/>
      <c r="B660" s="91"/>
      <c r="C660" s="91"/>
      <c r="D660" s="93"/>
      <c r="E660" s="92"/>
      <c r="F660" s="91"/>
      <c r="G660" s="91"/>
      <c r="H660" s="91"/>
      <c r="I660" s="91"/>
      <c r="J660" s="91"/>
      <c r="K660" s="91"/>
      <c r="L660" s="91"/>
      <c r="M660" s="91"/>
      <c r="N660" s="91"/>
      <c r="O660" s="91"/>
      <c r="P660" s="91"/>
      <c r="Q660" s="91"/>
      <c r="R660" s="91"/>
      <c r="S660" s="91"/>
      <c r="T660" s="91"/>
      <c r="U660" s="91"/>
      <c r="V660" s="91"/>
      <c r="W660" s="91"/>
      <c r="X660" s="91"/>
      <c r="Y660" s="91"/>
      <c r="Z660" s="91"/>
    </row>
    <row r="661" spans="1:26" ht="15.75" customHeight="1" x14ac:dyDescent="0.45">
      <c r="A661" s="91"/>
      <c r="B661" s="91"/>
      <c r="C661" s="91"/>
      <c r="D661" s="93"/>
      <c r="E661" s="92"/>
      <c r="F661" s="91"/>
      <c r="G661" s="91"/>
      <c r="H661" s="91"/>
      <c r="I661" s="91"/>
      <c r="J661" s="91"/>
      <c r="K661" s="91"/>
      <c r="L661" s="91"/>
      <c r="M661" s="91"/>
      <c r="N661" s="91"/>
      <c r="O661" s="91"/>
      <c r="P661" s="91"/>
      <c r="Q661" s="91"/>
      <c r="R661" s="91"/>
      <c r="S661" s="91"/>
      <c r="T661" s="91"/>
      <c r="U661" s="91"/>
      <c r="V661" s="91"/>
      <c r="W661" s="91"/>
      <c r="X661" s="91"/>
      <c r="Y661" s="91"/>
      <c r="Z661" s="91"/>
    </row>
    <row r="662" spans="1:26" ht="15.75" customHeight="1" x14ac:dyDescent="0.45">
      <c r="A662" s="91"/>
      <c r="B662" s="91"/>
      <c r="C662" s="91"/>
      <c r="D662" s="93"/>
      <c r="E662" s="92"/>
      <c r="F662" s="91"/>
      <c r="G662" s="91"/>
      <c r="H662" s="91"/>
      <c r="I662" s="91"/>
      <c r="J662" s="91"/>
      <c r="K662" s="91"/>
      <c r="L662" s="91"/>
      <c r="M662" s="91"/>
      <c r="N662" s="91"/>
      <c r="O662" s="91"/>
      <c r="P662" s="91"/>
      <c r="Q662" s="91"/>
      <c r="R662" s="91"/>
      <c r="S662" s="91"/>
      <c r="T662" s="91"/>
      <c r="U662" s="91"/>
      <c r="V662" s="91"/>
      <c r="W662" s="91"/>
      <c r="X662" s="91"/>
      <c r="Y662" s="91"/>
      <c r="Z662" s="91"/>
    </row>
    <row r="663" spans="1:26" ht="15.75" customHeight="1" x14ac:dyDescent="0.45">
      <c r="A663" s="91"/>
      <c r="B663" s="91"/>
      <c r="C663" s="91"/>
      <c r="D663" s="93"/>
      <c r="E663" s="92"/>
      <c r="F663" s="91"/>
      <c r="G663" s="91"/>
      <c r="H663" s="91"/>
      <c r="I663" s="91"/>
      <c r="J663" s="91"/>
      <c r="K663" s="91"/>
      <c r="L663" s="91"/>
      <c r="M663" s="91"/>
      <c r="N663" s="91"/>
      <c r="O663" s="91"/>
      <c r="P663" s="91"/>
      <c r="Q663" s="91"/>
      <c r="R663" s="91"/>
      <c r="S663" s="91"/>
      <c r="T663" s="91"/>
      <c r="U663" s="91"/>
      <c r="V663" s="91"/>
      <c r="W663" s="91"/>
      <c r="X663" s="91"/>
      <c r="Y663" s="91"/>
      <c r="Z663" s="91"/>
    </row>
    <row r="664" spans="1:26" ht="15.75" customHeight="1" x14ac:dyDescent="0.45">
      <c r="A664" s="91"/>
      <c r="B664" s="91"/>
      <c r="C664" s="91"/>
      <c r="D664" s="93"/>
      <c r="E664" s="92"/>
      <c r="F664" s="91"/>
      <c r="G664" s="91"/>
      <c r="H664" s="91"/>
      <c r="I664" s="91"/>
      <c r="J664" s="91"/>
      <c r="K664" s="91"/>
      <c r="L664" s="91"/>
      <c r="M664" s="91"/>
      <c r="N664" s="91"/>
      <c r="O664" s="91"/>
      <c r="P664" s="91"/>
      <c r="Q664" s="91"/>
      <c r="R664" s="91"/>
      <c r="S664" s="91"/>
      <c r="T664" s="91"/>
      <c r="U664" s="91"/>
      <c r="V664" s="91"/>
      <c r="W664" s="91"/>
      <c r="X664" s="91"/>
      <c r="Y664" s="91"/>
      <c r="Z664" s="91"/>
    </row>
    <row r="665" spans="1:26" ht="15.75" customHeight="1" x14ac:dyDescent="0.45">
      <c r="A665" s="91"/>
      <c r="B665" s="91"/>
      <c r="C665" s="91"/>
      <c r="D665" s="93"/>
      <c r="E665" s="92"/>
      <c r="F665" s="91"/>
      <c r="G665" s="91"/>
      <c r="H665" s="91"/>
      <c r="I665" s="91"/>
      <c r="J665" s="91"/>
      <c r="K665" s="91"/>
      <c r="L665" s="91"/>
      <c r="M665" s="91"/>
      <c r="N665" s="91"/>
      <c r="O665" s="91"/>
      <c r="P665" s="91"/>
      <c r="Q665" s="91"/>
      <c r="R665" s="91"/>
      <c r="S665" s="91"/>
      <c r="T665" s="91"/>
      <c r="U665" s="91"/>
      <c r="V665" s="91"/>
      <c r="W665" s="91"/>
      <c r="X665" s="91"/>
      <c r="Y665" s="91"/>
      <c r="Z665" s="91"/>
    </row>
    <row r="666" spans="1:26" ht="15.75" customHeight="1" x14ac:dyDescent="0.45">
      <c r="A666" s="91"/>
      <c r="B666" s="91"/>
      <c r="C666" s="91"/>
      <c r="D666" s="93"/>
      <c r="E666" s="92"/>
      <c r="F666" s="91"/>
      <c r="G666" s="91"/>
      <c r="H666" s="91"/>
      <c r="I666" s="91"/>
      <c r="J666" s="91"/>
      <c r="K666" s="91"/>
      <c r="L666" s="91"/>
      <c r="M666" s="91"/>
      <c r="N666" s="91"/>
      <c r="O666" s="91"/>
      <c r="P666" s="91"/>
      <c r="Q666" s="91"/>
      <c r="R666" s="91"/>
      <c r="S666" s="91"/>
      <c r="T666" s="91"/>
      <c r="U666" s="91"/>
      <c r="V666" s="91"/>
      <c r="W666" s="91"/>
      <c r="X666" s="91"/>
      <c r="Y666" s="91"/>
      <c r="Z666" s="91"/>
    </row>
    <row r="667" spans="1:26" ht="15.75" customHeight="1" x14ac:dyDescent="0.45">
      <c r="A667" s="91"/>
      <c r="B667" s="91"/>
      <c r="C667" s="91"/>
      <c r="D667" s="93"/>
      <c r="E667" s="92"/>
      <c r="F667" s="91"/>
      <c r="G667" s="91"/>
      <c r="H667" s="91"/>
      <c r="I667" s="91"/>
      <c r="J667" s="91"/>
      <c r="K667" s="91"/>
      <c r="L667" s="91"/>
      <c r="M667" s="91"/>
      <c r="N667" s="91"/>
      <c r="O667" s="91"/>
      <c r="P667" s="91"/>
      <c r="Q667" s="91"/>
      <c r="R667" s="91"/>
      <c r="S667" s="91"/>
      <c r="T667" s="91"/>
      <c r="U667" s="91"/>
      <c r="V667" s="91"/>
      <c r="W667" s="91"/>
      <c r="X667" s="91"/>
      <c r="Y667" s="91"/>
      <c r="Z667" s="91"/>
    </row>
    <row r="668" spans="1:26" ht="15.75" customHeight="1" x14ac:dyDescent="0.45">
      <c r="A668" s="91"/>
      <c r="B668" s="91"/>
      <c r="C668" s="91"/>
      <c r="D668" s="93"/>
      <c r="E668" s="92"/>
      <c r="F668" s="91"/>
      <c r="G668" s="91"/>
      <c r="H668" s="91"/>
      <c r="I668" s="91"/>
      <c r="J668" s="91"/>
      <c r="K668" s="91"/>
      <c r="L668" s="91"/>
      <c r="M668" s="91"/>
      <c r="N668" s="91"/>
      <c r="O668" s="91"/>
      <c r="P668" s="91"/>
      <c r="Q668" s="91"/>
      <c r="R668" s="91"/>
      <c r="S668" s="91"/>
      <c r="T668" s="91"/>
      <c r="U668" s="91"/>
      <c r="V668" s="91"/>
      <c r="W668" s="91"/>
      <c r="X668" s="91"/>
      <c r="Y668" s="91"/>
      <c r="Z668" s="91"/>
    </row>
    <row r="669" spans="1:26" ht="15.75" customHeight="1" x14ac:dyDescent="0.45">
      <c r="A669" s="91"/>
      <c r="B669" s="91"/>
      <c r="C669" s="91"/>
      <c r="D669" s="93"/>
      <c r="E669" s="92"/>
      <c r="F669" s="91"/>
      <c r="G669" s="91"/>
      <c r="H669" s="91"/>
      <c r="I669" s="91"/>
      <c r="J669" s="91"/>
      <c r="K669" s="91"/>
      <c r="L669" s="91"/>
      <c r="M669" s="91"/>
      <c r="N669" s="91"/>
      <c r="O669" s="91"/>
      <c r="P669" s="91"/>
      <c r="Q669" s="91"/>
      <c r="R669" s="91"/>
      <c r="S669" s="91"/>
      <c r="T669" s="91"/>
      <c r="U669" s="91"/>
      <c r="V669" s="91"/>
      <c r="W669" s="91"/>
      <c r="X669" s="91"/>
      <c r="Y669" s="91"/>
      <c r="Z669" s="91"/>
    </row>
    <row r="670" spans="1:26" ht="15.75" customHeight="1" x14ac:dyDescent="0.45">
      <c r="A670" s="91"/>
      <c r="B670" s="91"/>
      <c r="C670" s="91"/>
      <c r="D670" s="93"/>
      <c r="E670" s="92"/>
      <c r="F670" s="91"/>
      <c r="G670" s="91"/>
      <c r="H670" s="91"/>
      <c r="I670" s="91"/>
      <c r="J670" s="91"/>
      <c r="K670" s="91"/>
      <c r="L670" s="91"/>
      <c r="M670" s="91"/>
      <c r="N670" s="91"/>
      <c r="O670" s="91"/>
      <c r="P670" s="91"/>
      <c r="Q670" s="91"/>
      <c r="R670" s="91"/>
      <c r="S670" s="91"/>
      <c r="T670" s="91"/>
      <c r="U670" s="91"/>
      <c r="V670" s="91"/>
      <c r="W670" s="91"/>
      <c r="X670" s="91"/>
      <c r="Y670" s="91"/>
      <c r="Z670" s="91"/>
    </row>
    <row r="671" spans="1:26" ht="15.75" customHeight="1" x14ac:dyDescent="0.45">
      <c r="A671" s="91"/>
      <c r="B671" s="91"/>
      <c r="C671" s="91"/>
      <c r="D671" s="93"/>
      <c r="E671" s="92"/>
      <c r="F671" s="91"/>
      <c r="G671" s="91"/>
      <c r="H671" s="91"/>
      <c r="I671" s="91"/>
      <c r="J671" s="91"/>
      <c r="K671" s="91"/>
      <c r="L671" s="91"/>
      <c r="M671" s="91"/>
      <c r="N671" s="91"/>
      <c r="O671" s="91"/>
      <c r="P671" s="91"/>
      <c r="Q671" s="91"/>
      <c r="R671" s="91"/>
      <c r="S671" s="91"/>
      <c r="T671" s="91"/>
      <c r="U671" s="91"/>
      <c r="V671" s="91"/>
      <c r="W671" s="91"/>
      <c r="X671" s="91"/>
      <c r="Y671" s="91"/>
      <c r="Z671" s="91"/>
    </row>
    <row r="672" spans="1:26" ht="15.75" customHeight="1" x14ac:dyDescent="0.45">
      <c r="A672" s="91"/>
      <c r="B672" s="91"/>
      <c r="C672" s="91"/>
      <c r="D672" s="93"/>
      <c r="E672" s="92"/>
      <c r="F672" s="91"/>
      <c r="G672" s="91"/>
      <c r="H672" s="91"/>
      <c r="I672" s="91"/>
      <c r="J672" s="91"/>
      <c r="K672" s="91"/>
      <c r="L672" s="91"/>
      <c r="M672" s="91"/>
      <c r="N672" s="91"/>
      <c r="O672" s="91"/>
      <c r="P672" s="91"/>
      <c r="Q672" s="91"/>
      <c r="R672" s="91"/>
      <c r="S672" s="91"/>
      <c r="T672" s="91"/>
      <c r="U672" s="91"/>
      <c r="V672" s="91"/>
      <c r="W672" s="91"/>
      <c r="X672" s="91"/>
      <c r="Y672" s="91"/>
      <c r="Z672" s="91"/>
    </row>
    <row r="673" spans="1:26" ht="15.75" customHeight="1" x14ac:dyDescent="0.45">
      <c r="A673" s="91"/>
      <c r="B673" s="91"/>
      <c r="C673" s="91"/>
      <c r="D673" s="93"/>
      <c r="E673" s="92"/>
      <c r="F673" s="91"/>
      <c r="G673" s="91"/>
      <c r="H673" s="91"/>
      <c r="I673" s="91"/>
      <c r="J673" s="91"/>
      <c r="K673" s="91"/>
      <c r="L673" s="91"/>
      <c r="M673" s="91"/>
      <c r="N673" s="91"/>
      <c r="O673" s="91"/>
      <c r="P673" s="91"/>
      <c r="Q673" s="91"/>
      <c r="R673" s="91"/>
      <c r="S673" s="91"/>
      <c r="T673" s="91"/>
      <c r="U673" s="91"/>
      <c r="V673" s="91"/>
      <c r="W673" s="91"/>
      <c r="X673" s="91"/>
      <c r="Y673" s="91"/>
      <c r="Z673" s="91"/>
    </row>
    <row r="674" spans="1:26" ht="15.75" customHeight="1" x14ac:dyDescent="0.45">
      <c r="A674" s="91"/>
      <c r="B674" s="91"/>
      <c r="C674" s="91"/>
      <c r="D674" s="93"/>
      <c r="E674" s="92"/>
      <c r="F674" s="91"/>
      <c r="G674" s="91"/>
      <c r="H674" s="91"/>
      <c r="I674" s="91"/>
      <c r="J674" s="91"/>
      <c r="K674" s="91"/>
      <c r="L674" s="91"/>
      <c r="M674" s="91"/>
      <c r="N674" s="91"/>
      <c r="O674" s="91"/>
      <c r="P674" s="91"/>
      <c r="Q674" s="91"/>
      <c r="R674" s="91"/>
      <c r="S674" s="91"/>
      <c r="T674" s="91"/>
      <c r="U674" s="91"/>
      <c r="V674" s="91"/>
      <c r="W674" s="91"/>
      <c r="X674" s="91"/>
      <c r="Y674" s="91"/>
      <c r="Z674" s="91"/>
    </row>
    <row r="675" spans="1:26" ht="15.75" customHeight="1" x14ac:dyDescent="0.45">
      <c r="A675" s="91"/>
      <c r="B675" s="91"/>
      <c r="C675" s="91"/>
      <c r="D675" s="93"/>
      <c r="E675" s="92"/>
      <c r="F675" s="91"/>
      <c r="G675" s="91"/>
      <c r="H675" s="91"/>
      <c r="I675" s="91"/>
      <c r="J675" s="91"/>
      <c r="K675" s="91"/>
      <c r="L675" s="91"/>
      <c r="M675" s="91"/>
      <c r="N675" s="91"/>
      <c r="O675" s="91"/>
      <c r="P675" s="91"/>
      <c r="Q675" s="91"/>
      <c r="R675" s="91"/>
      <c r="S675" s="91"/>
      <c r="T675" s="91"/>
      <c r="U675" s="91"/>
      <c r="V675" s="91"/>
      <c r="W675" s="91"/>
      <c r="X675" s="91"/>
      <c r="Y675" s="91"/>
      <c r="Z675" s="91"/>
    </row>
    <row r="676" spans="1:26" ht="15.75" customHeight="1" x14ac:dyDescent="0.45">
      <c r="A676" s="91"/>
      <c r="B676" s="91"/>
      <c r="C676" s="91"/>
      <c r="D676" s="93"/>
      <c r="E676" s="92"/>
      <c r="F676" s="91"/>
      <c r="G676" s="91"/>
      <c r="H676" s="91"/>
      <c r="I676" s="91"/>
      <c r="J676" s="91"/>
      <c r="K676" s="91"/>
      <c r="L676" s="91"/>
      <c r="M676" s="91"/>
      <c r="N676" s="91"/>
      <c r="O676" s="91"/>
      <c r="P676" s="91"/>
      <c r="Q676" s="91"/>
      <c r="R676" s="91"/>
      <c r="S676" s="91"/>
      <c r="T676" s="91"/>
      <c r="U676" s="91"/>
      <c r="V676" s="91"/>
      <c r="W676" s="91"/>
      <c r="X676" s="91"/>
      <c r="Y676" s="91"/>
      <c r="Z676" s="91"/>
    </row>
    <row r="677" spans="1:26" ht="15.75" customHeight="1" x14ac:dyDescent="0.45">
      <c r="A677" s="91"/>
      <c r="B677" s="91"/>
      <c r="C677" s="91"/>
      <c r="D677" s="93"/>
      <c r="E677" s="92"/>
      <c r="F677" s="91"/>
      <c r="G677" s="91"/>
      <c r="H677" s="91"/>
      <c r="I677" s="91"/>
      <c r="J677" s="91"/>
      <c r="K677" s="91"/>
      <c r="L677" s="91"/>
      <c r="M677" s="91"/>
      <c r="N677" s="91"/>
      <c r="O677" s="91"/>
      <c r="P677" s="91"/>
      <c r="Q677" s="91"/>
      <c r="R677" s="91"/>
      <c r="S677" s="91"/>
      <c r="T677" s="91"/>
      <c r="U677" s="91"/>
      <c r="V677" s="91"/>
      <c r="W677" s="91"/>
      <c r="X677" s="91"/>
      <c r="Y677" s="91"/>
      <c r="Z677" s="91"/>
    </row>
    <row r="678" spans="1:26" ht="15.75" customHeight="1" x14ac:dyDescent="0.45">
      <c r="A678" s="91"/>
      <c r="B678" s="91"/>
      <c r="C678" s="91"/>
      <c r="D678" s="93"/>
      <c r="E678" s="92"/>
      <c r="F678" s="91"/>
      <c r="G678" s="91"/>
      <c r="H678" s="91"/>
      <c r="I678" s="91"/>
      <c r="J678" s="91"/>
      <c r="K678" s="91"/>
      <c r="L678" s="91"/>
      <c r="M678" s="91"/>
      <c r="N678" s="91"/>
      <c r="O678" s="91"/>
      <c r="P678" s="91"/>
      <c r="Q678" s="91"/>
      <c r="R678" s="91"/>
      <c r="S678" s="91"/>
      <c r="T678" s="91"/>
      <c r="U678" s="91"/>
      <c r="V678" s="91"/>
      <c r="W678" s="91"/>
      <c r="X678" s="91"/>
      <c r="Y678" s="91"/>
      <c r="Z678" s="91"/>
    </row>
    <row r="679" spans="1:26" ht="15.75" customHeight="1" x14ac:dyDescent="0.45">
      <c r="A679" s="91"/>
      <c r="B679" s="91"/>
      <c r="C679" s="91"/>
      <c r="D679" s="93"/>
      <c r="E679" s="92"/>
      <c r="F679" s="91"/>
      <c r="G679" s="91"/>
      <c r="H679" s="91"/>
      <c r="I679" s="91"/>
      <c r="J679" s="91"/>
      <c r="K679" s="91"/>
      <c r="L679" s="91"/>
      <c r="M679" s="91"/>
      <c r="N679" s="91"/>
      <c r="O679" s="91"/>
      <c r="P679" s="91"/>
      <c r="Q679" s="91"/>
      <c r="R679" s="91"/>
      <c r="S679" s="91"/>
      <c r="T679" s="91"/>
      <c r="U679" s="91"/>
      <c r="V679" s="91"/>
      <c r="W679" s="91"/>
      <c r="X679" s="91"/>
      <c r="Y679" s="91"/>
      <c r="Z679" s="91"/>
    </row>
    <row r="680" spans="1:26" ht="15.75" customHeight="1" x14ac:dyDescent="0.45">
      <c r="A680" s="91"/>
      <c r="B680" s="91"/>
      <c r="C680" s="91"/>
      <c r="D680" s="93"/>
      <c r="E680" s="92"/>
      <c r="F680" s="91"/>
      <c r="G680" s="91"/>
      <c r="H680" s="91"/>
      <c r="I680" s="91"/>
      <c r="J680" s="91"/>
      <c r="K680" s="91"/>
      <c r="L680" s="91"/>
      <c r="M680" s="91"/>
      <c r="N680" s="91"/>
      <c r="O680" s="91"/>
      <c r="P680" s="91"/>
      <c r="Q680" s="91"/>
      <c r="R680" s="91"/>
      <c r="S680" s="91"/>
      <c r="T680" s="91"/>
      <c r="U680" s="91"/>
      <c r="V680" s="91"/>
      <c r="W680" s="91"/>
      <c r="X680" s="91"/>
      <c r="Y680" s="91"/>
      <c r="Z680" s="91"/>
    </row>
    <row r="681" spans="1:26" ht="15.75" customHeight="1" x14ac:dyDescent="0.45">
      <c r="A681" s="91"/>
      <c r="B681" s="91"/>
      <c r="C681" s="91"/>
      <c r="D681" s="93"/>
      <c r="E681" s="92"/>
      <c r="F681" s="91"/>
      <c r="G681" s="91"/>
      <c r="H681" s="91"/>
      <c r="I681" s="91"/>
      <c r="J681" s="91"/>
      <c r="K681" s="91"/>
      <c r="L681" s="91"/>
      <c r="M681" s="91"/>
      <c r="N681" s="91"/>
      <c r="O681" s="91"/>
      <c r="P681" s="91"/>
      <c r="Q681" s="91"/>
      <c r="R681" s="91"/>
      <c r="S681" s="91"/>
      <c r="T681" s="91"/>
      <c r="U681" s="91"/>
      <c r="V681" s="91"/>
      <c r="W681" s="91"/>
      <c r="X681" s="91"/>
      <c r="Y681" s="91"/>
      <c r="Z681" s="91"/>
    </row>
    <row r="682" spans="1:26" ht="15.75" customHeight="1" x14ac:dyDescent="0.45">
      <c r="A682" s="91"/>
      <c r="B682" s="91"/>
      <c r="C682" s="91"/>
      <c r="D682" s="93"/>
      <c r="E682" s="92"/>
      <c r="F682" s="91"/>
      <c r="G682" s="91"/>
      <c r="H682" s="91"/>
      <c r="I682" s="91"/>
      <c r="J682" s="91"/>
      <c r="K682" s="91"/>
      <c r="L682" s="91"/>
      <c r="M682" s="91"/>
      <c r="N682" s="91"/>
      <c r="O682" s="91"/>
      <c r="P682" s="91"/>
      <c r="Q682" s="91"/>
      <c r="R682" s="91"/>
      <c r="S682" s="91"/>
      <c r="T682" s="91"/>
      <c r="U682" s="91"/>
      <c r="V682" s="91"/>
      <c r="W682" s="91"/>
      <c r="X682" s="91"/>
      <c r="Y682" s="91"/>
      <c r="Z682" s="91"/>
    </row>
    <row r="683" spans="1:26" ht="15.75" customHeight="1" x14ac:dyDescent="0.45">
      <c r="A683" s="91"/>
      <c r="B683" s="91"/>
      <c r="C683" s="91"/>
      <c r="D683" s="93"/>
      <c r="E683" s="92"/>
      <c r="F683" s="91"/>
      <c r="G683" s="91"/>
      <c r="H683" s="91"/>
      <c r="I683" s="91"/>
      <c r="J683" s="91"/>
      <c r="K683" s="91"/>
      <c r="L683" s="91"/>
      <c r="M683" s="91"/>
      <c r="N683" s="91"/>
      <c r="O683" s="91"/>
      <c r="P683" s="91"/>
      <c r="Q683" s="91"/>
      <c r="R683" s="91"/>
      <c r="S683" s="91"/>
      <c r="T683" s="91"/>
      <c r="U683" s="91"/>
      <c r="V683" s="91"/>
      <c r="W683" s="91"/>
      <c r="X683" s="91"/>
      <c r="Y683" s="91"/>
      <c r="Z683" s="91"/>
    </row>
    <row r="684" spans="1:26" ht="15.75" customHeight="1" x14ac:dyDescent="0.45">
      <c r="A684" s="91"/>
      <c r="B684" s="91"/>
      <c r="C684" s="91"/>
      <c r="D684" s="93"/>
      <c r="E684" s="92"/>
      <c r="F684" s="91"/>
      <c r="G684" s="91"/>
      <c r="H684" s="91"/>
      <c r="I684" s="91"/>
      <c r="J684" s="91"/>
      <c r="K684" s="91"/>
      <c r="L684" s="91"/>
      <c r="M684" s="91"/>
      <c r="N684" s="91"/>
      <c r="O684" s="91"/>
      <c r="P684" s="91"/>
      <c r="Q684" s="91"/>
      <c r="R684" s="91"/>
      <c r="S684" s="91"/>
      <c r="T684" s="91"/>
      <c r="U684" s="91"/>
      <c r="V684" s="91"/>
      <c r="W684" s="91"/>
      <c r="X684" s="91"/>
      <c r="Y684" s="91"/>
      <c r="Z684" s="91"/>
    </row>
    <row r="685" spans="1:26" ht="15.75" customHeight="1" x14ac:dyDescent="0.45">
      <c r="A685" s="91"/>
      <c r="B685" s="91"/>
      <c r="C685" s="91"/>
      <c r="D685" s="93"/>
      <c r="E685" s="92"/>
      <c r="F685" s="91"/>
      <c r="G685" s="91"/>
      <c r="H685" s="91"/>
      <c r="I685" s="91"/>
      <c r="J685" s="91"/>
      <c r="K685" s="91"/>
      <c r="L685" s="91"/>
      <c r="M685" s="91"/>
      <c r="N685" s="91"/>
      <c r="O685" s="91"/>
      <c r="P685" s="91"/>
      <c r="Q685" s="91"/>
      <c r="R685" s="91"/>
      <c r="S685" s="91"/>
      <c r="T685" s="91"/>
      <c r="U685" s="91"/>
      <c r="V685" s="91"/>
      <c r="W685" s="91"/>
      <c r="X685" s="91"/>
      <c r="Y685" s="91"/>
      <c r="Z685" s="91"/>
    </row>
    <row r="686" spans="1:26" ht="15.75" customHeight="1" x14ac:dyDescent="0.45">
      <c r="A686" s="91"/>
      <c r="B686" s="91"/>
      <c r="C686" s="91"/>
      <c r="D686" s="93"/>
      <c r="E686" s="92"/>
      <c r="F686" s="91"/>
      <c r="G686" s="91"/>
      <c r="H686" s="91"/>
      <c r="I686" s="91"/>
      <c r="J686" s="91"/>
      <c r="K686" s="91"/>
      <c r="L686" s="91"/>
      <c r="M686" s="91"/>
      <c r="N686" s="91"/>
      <c r="O686" s="91"/>
      <c r="P686" s="91"/>
      <c r="Q686" s="91"/>
      <c r="R686" s="91"/>
      <c r="S686" s="91"/>
      <c r="T686" s="91"/>
      <c r="U686" s="91"/>
      <c r="V686" s="91"/>
      <c r="W686" s="91"/>
      <c r="X686" s="91"/>
      <c r="Y686" s="91"/>
      <c r="Z686" s="91"/>
    </row>
    <row r="687" spans="1:26" ht="15.75" customHeight="1" x14ac:dyDescent="0.45">
      <c r="A687" s="91"/>
      <c r="B687" s="91"/>
      <c r="C687" s="91"/>
      <c r="D687" s="93"/>
      <c r="E687" s="92"/>
      <c r="F687" s="91"/>
      <c r="G687" s="91"/>
      <c r="H687" s="91"/>
      <c r="I687" s="91"/>
      <c r="J687" s="91"/>
      <c r="K687" s="91"/>
      <c r="L687" s="91"/>
      <c r="M687" s="91"/>
      <c r="N687" s="91"/>
      <c r="O687" s="91"/>
      <c r="P687" s="91"/>
      <c r="Q687" s="91"/>
      <c r="R687" s="91"/>
      <c r="S687" s="91"/>
      <c r="T687" s="91"/>
      <c r="U687" s="91"/>
      <c r="V687" s="91"/>
      <c r="W687" s="91"/>
      <c r="X687" s="91"/>
      <c r="Y687" s="91"/>
      <c r="Z687" s="91"/>
    </row>
    <row r="688" spans="1:26" ht="15.75" customHeight="1" x14ac:dyDescent="0.45">
      <c r="A688" s="91"/>
      <c r="B688" s="91"/>
      <c r="C688" s="91"/>
      <c r="D688" s="93"/>
      <c r="E688" s="92"/>
      <c r="F688" s="91"/>
      <c r="G688" s="91"/>
      <c r="H688" s="91"/>
      <c r="I688" s="91"/>
      <c r="J688" s="91"/>
      <c r="K688" s="91"/>
      <c r="L688" s="91"/>
      <c r="M688" s="91"/>
      <c r="N688" s="91"/>
      <c r="O688" s="91"/>
      <c r="P688" s="91"/>
      <c r="Q688" s="91"/>
      <c r="R688" s="91"/>
      <c r="S688" s="91"/>
      <c r="T688" s="91"/>
      <c r="U688" s="91"/>
      <c r="V688" s="91"/>
      <c r="W688" s="91"/>
      <c r="X688" s="91"/>
      <c r="Y688" s="91"/>
      <c r="Z688" s="91"/>
    </row>
    <row r="689" spans="1:26" ht="15.75" customHeight="1" x14ac:dyDescent="0.45">
      <c r="A689" s="91"/>
      <c r="B689" s="91"/>
      <c r="C689" s="91"/>
      <c r="D689" s="93"/>
      <c r="E689" s="92"/>
      <c r="F689" s="91"/>
      <c r="G689" s="91"/>
      <c r="H689" s="91"/>
      <c r="I689" s="91"/>
      <c r="J689" s="91"/>
      <c r="K689" s="91"/>
      <c r="L689" s="91"/>
      <c r="M689" s="91"/>
      <c r="N689" s="91"/>
      <c r="O689" s="91"/>
      <c r="P689" s="91"/>
      <c r="Q689" s="91"/>
      <c r="R689" s="91"/>
      <c r="S689" s="91"/>
      <c r="T689" s="91"/>
      <c r="U689" s="91"/>
      <c r="V689" s="91"/>
      <c r="W689" s="91"/>
      <c r="X689" s="91"/>
      <c r="Y689" s="91"/>
      <c r="Z689" s="91"/>
    </row>
    <row r="690" spans="1:26" ht="15.75" customHeight="1" x14ac:dyDescent="0.45">
      <c r="A690" s="91"/>
      <c r="B690" s="91"/>
      <c r="C690" s="91"/>
      <c r="D690" s="93"/>
      <c r="E690" s="92"/>
      <c r="F690" s="91"/>
      <c r="G690" s="91"/>
      <c r="H690" s="91"/>
      <c r="I690" s="91"/>
      <c r="J690" s="91"/>
      <c r="K690" s="91"/>
      <c r="L690" s="91"/>
      <c r="M690" s="91"/>
      <c r="N690" s="91"/>
      <c r="O690" s="91"/>
      <c r="P690" s="91"/>
      <c r="Q690" s="91"/>
      <c r="R690" s="91"/>
      <c r="S690" s="91"/>
      <c r="T690" s="91"/>
      <c r="U690" s="91"/>
      <c r="V690" s="91"/>
      <c r="W690" s="91"/>
      <c r="X690" s="91"/>
      <c r="Y690" s="91"/>
      <c r="Z690" s="91"/>
    </row>
    <row r="691" spans="1:26" ht="15.75" customHeight="1" x14ac:dyDescent="0.45">
      <c r="A691" s="91"/>
      <c r="B691" s="91"/>
      <c r="C691" s="91"/>
      <c r="D691" s="93"/>
      <c r="E691" s="92"/>
      <c r="F691" s="91"/>
      <c r="G691" s="91"/>
      <c r="H691" s="91"/>
      <c r="I691" s="91"/>
      <c r="J691" s="91"/>
      <c r="K691" s="91"/>
      <c r="L691" s="91"/>
      <c r="M691" s="91"/>
      <c r="N691" s="91"/>
      <c r="O691" s="91"/>
      <c r="P691" s="91"/>
      <c r="Q691" s="91"/>
      <c r="R691" s="91"/>
      <c r="S691" s="91"/>
      <c r="T691" s="91"/>
      <c r="U691" s="91"/>
      <c r="V691" s="91"/>
      <c r="W691" s="91"/>
      <c r="X691" s="91"/>
      <c r="Y691" s="91"/>
      <c r="Z691" s="91"/>
    </row>
    <row r="692" spans="1:26" ht="15.75" customHeight="1" x14ac:dyDescent="0.45">
      <c r="A692" s="91"/>
      <c r="B692" s="91"/>
      <c r="C692" s="91"/>
      <c r="D692" s="93"/>
      <c r="E692" s="92"/>
      <c r="F692" s="91"/>
      <c r="G692" s="91"/>
      <c r="H692" s="91"/>
      <c r="I692" s="91"/>
      <c r="J692" s="91"/>
      <c r="K692" s="91"/>
      <c r="L692" s="91"/>
      <c r="M692" s="91"/>
      <c r="N692" s="91"/>
      <c r="O692" s="91"/>
      <c r="P692" s="91"/>
      <c r="Q692" s="91"/>
      <c r="R692" s="91"/>
      <c r="S692" s="91"/>
      <c r="T692" s="91"/>
      <c r="U692" s="91"/>
      <c r="V692" s="91"/>
      <c r="W692" s="91"/>
      <c r="X692" s="91"/>
      <c r="Y692" s="91"/>
      <c r="Z692" s="91"/>
    </row>
    <row r="693" spans="1:26" ht="15.75" customHeight="1" x14ac:dyDescent="0.45">
      <c r="A693" s="91"/>
      <c r="B693" s="91"/>
      <c r="C693" s="91"/>
      <c r="D693" s="93"/>
      <c r="E693" s="92"/>
      <c r="F693" s="91"/>
      <c r="G693" s="91"/>
      <c r="H693" s="91"/>
      <c r="I693" s="91"/>
      <c r="J693" s="91"/>
      <c r="K693" s="91"/>
      <c r="L693" s="91"/>
      <c r="M693" s="91"/>
      <c r="N693" s="91"/>
      <c r="O693" s="91"/>
      <c r="P693" s="91"/>
      <c r="Q693" s="91"/>
      <c r="R693" s="91"/>
      <c r="S693" s="91"/>
      <c r="T693" s="91"/>
      <c r="U693" s="91"/>
      <c r="V693" s="91"/>
      <c r="W693" s="91"/>
      <c r="X693" s="91"/>
      <c r="Y693" s="91"/>
      <c r="Z693" s="91"/>
    </row>
    <row r="694" spans="1:26" ht="15.75" customHeight="1" x14ac:dyDescent="0.45">
      <c r="A694" s="91"/>
      <c r="B694" s="91"/>
      <c r="C694" s="91"/>
      <c r="D694" s="93"/>
      <c r="E694" s="92"/>
      <c r="F694" s="91"/>
      <c r="G694" s="91"/>
      <c r="H694" s="91"/>
      <c r="I694" s="91"/>
      <c r="J694" s="91"/>
      <c r="K694" s="91"/>
      <c r="L694" s="91"/>
      <c r="M694" s="91"/>
      <c r="N694" s="91"/>
      <c r="O694" s="91"/>
      <c r="P694" s="91"/>
      <c r="Q694" s="91"/>
      <c r="R694" s="91"/>
      <c r="S694" s="91"/>
      <c r="T694" s="91"/>
      <c r="U694" s="91"/>
      <c r="V694" s="91"/>
      <c r="W694" s="91"/>
      <c r="X694" s="91"/>
      <c r="Y694" s="91"/>
      <c r="Z694" s="91"/>
    </row>
    <row r="695" spans="1:26" ht="15.75" customHeight="1" x14ac:dyDescent="0.45">
      <c r="A695" s="91"/>
      <c r="B695" s="91"/>
      <c r="C695" s="91"/>
      <c r="D695" s="93"/>
      <c r="E695" s="92"/>
      <c r="F695" s="91"/>
      <c r="G695" s="91"/>
      <c r="H695" s="91"/>
      <c r="I695" s="91"/>
      <c r="J695" s="91"/>
      <c r="K695" s="91"/>
      <c r="L695" s="91"/>
      <c r="M695" s="91"/>
      <c r="N695" s="91"/>
      <c r="O695" s="91"/>
      <c r="P695" s="91"/>
      <c r="Q695" s="91"/>
      <c r="R695" s="91"/>
      <c r="S695" s="91"/>
      <c r="T695" s="91"/>
      <c r="U695" s="91"/>
      <c r="V695" s="91"/>
      <c r="W695" s="91"/>
      <c r="X695" s="91"/>
      <c r="Y695" s="91"/>
      <c r="Z695" s="91"/>
    </row>
    <row r="696" spans="1:26" ht="15.75" customHeight="1" x14ac:dyDescent="0.45">
      <c r="A696" s="91"/>
      <c r="B696" s="91"/>
      <c r="C696" s="91"/>
      <c r="D696" s="93"/>
      <c r="E696" s="92"/>
      <c r="F696" s="91"/>
      <c r="G696" s="91"/>
      <c r="H696" s="91"/>
      <c r="I696" s="91"/>
      <c r="J696" s="91"/>
      <c r="K696" s="91"/>
      <c r="L696" s="91"/>
      <c r="M696" s="91"/>
      <c r="N696" s="91"/>
      <c r="O696" s="91"/>
      <c r="P696" s="91"/>
      <c r="Q696" s="91"/>
      <c r="R696" s="91"/>
      <c r="S696" s="91"/>
      <c r="T696" s="91"/>
      <c r="U696" s="91"/>
      <c r="V696" s="91"/>
      <c r="W696" s="91"/>
      <c r="X696" s="91"/>
      <c r="Y696" s="91"/>
      <c r="Z696" s="91"/>
    </row>
    <row r="697" spans="1:26" ht="15.75" customHeight="1" x14ac:dyDescent="0.45">
      <c r="A697" s="91"/>
      <c r="B697" s="91"/>
      <c r="C697" s="91"/>
      <c r="D697" s="93"/>
      <c r="E697" s="92"/>
      <c r="F697" s="91"/>
      <c r="G697" s="91"/>
      <c r="H697" s="91"/>
      <c r="I697" s="91"/>
      <c r="J697" s="91"/>
      <c r="K697" s="91"/>
      <c r="L697" s="91"/>
      <c r="M697" s="91"/>
      <c r="N697" s="91"/>
      <c r="O697" s="91"/>
      <c r="P697" s="91"/>
      <c r="Q697" s="91"/>
      <c r="R697" s="91"/>
      <c r="S697" s="91"/>
      <c r="T697" s="91"/>
      <c r="U697" s="91"/>
      <c r="V697" s="91"/>
      <c r="W697" s="91"/>
      <c r="X697" s="91"/>
      <c r="Y697" s="91"/>
      <c r="Z697" s="91"/>
    </row>
    <row r="698" spans="1:26" ht="15.75" customHeight="1" x14ac:dyDescent="0.45">
      <c r="A698" s="91"/>
      <c r="B698" s="91"/>
      <c r="C698" s="91"/>
      <c r="D698" s="93"/>
      <c r="E698" s="92"/>
      <c r="F698" s="91"/>
      <c r="G698" s="91"/>
      <c r="H698" s="91"/>
      <c r="I698" s="91"/>
      <c r="J698" s="91"/>
      <c r="K698" s="91"/>
      <c r="L698" s="91"/>
      <c r="M698" s="91"/>
      <c r="N698" s="91"/>
      <c r="O698" s="91"/>
      <c r="P698" s="91"/>
      <c r="Q698" s="91"/>
      <c r="R698" s="91"/>
      <c r="S698" s="91"/>
      <c r="T698" s="91"/>
      <c r="U698" s="91"/>
      <c r="V698" s="91"/>
      <c r="W698" s="91"/>
      <c r="X698" s="91"/>
      <c r="Y698" s="91"/>
      <c r="Z698" s="91"/>
    </row>
    <row r="699" spans="1:26" ht="15.75" customHeight="1" x14ac:dyDescent="0.45">
      <c r="A699" s="91"/>
      <c r="B699" s="91"/>
      <c r="C699" s="91"/>
      <c r="D699" s="93"/>
      <c r="E699" s="92"/>
      <c r="F699" s="91"/>
      <c r="G699" s="91"/>
      <c r="H699" s="91"/>
      <c r="I699" s="91"/>
      <c r="J699" s="91"/>
      <c r="K699" s="91"/>
      <c r="L699" s="91"/>
      <c r="M699" s="91"/>
      <c r="N699" s="91"/>
      <c r="O699" s="91"/>
      <c r="P699" s="91"/>
      <c r="Q699" s="91"/>
      <c r="R699" s="91"/>
      <c r="S699" s="91"/>
      <c r="T699" s="91"/>
      <c r="U699" s="91"/>
      <c r="V699" s="91"/>
      <c r="W699" s="91"/>
      <c r="X699" s="91"/>
      <c r="Y699" s="91"/>
      <c r="Z699" s="91"/>
    </row>
    <row r="700" spans="1:26" ht="15.75" customHeight="1" x14ac:dyDescent="0.45">
      <c r="A700" s="91"/>
      <c r="B700" s="91"/>
      <c r="C700" s="91"/>
      <c r="D700" s="93"/>
      <c r="E700" s="92"/>
      <c r="F700" s="91"/>
      <c r="G700" s="91"/>
      <c r="H700" s="91"/>
      <c r="I700" s="91"/>
      <c r="J700" s="91"/>
      <c r="K700" s="91"/>
      <c r="L700" s="91"/>
      <c r="M700" s="91"/>
      <c r="N700" s="91"/>
      <c r="O700" s="91"/>
      <c r="P700" s="91"/>
      <c r="Q700" s="91"/>
      <c r="R700" s="91"/>
      <c r="S700" s="91"/>
      <c r="T700" s="91"/>
      <c r="U700" s="91"/>
      <c r="V700" s="91"/>
      <c r="W700" s="91"/>
      <c r="X700" s="91"/>
      <c r="Y700" s="91"/>
      <c r="Z700" s="91"/>
    </row>
    <row r="701" spans="1:26" ht="15.75" customHeight="1" x14ac:dyDescent="0.45">
      <c r="A701" s="91"/>
      <c r="B701" s="91"/>
      <c r="C701" s="91"/>
      <c r="D701" s="93"/>
      <c r="E701" s="92"/>
      <c r="F701" s="91"/>
      <c r="G701" s="91"/>
      <c r="H701" s="91"/>
      <c r="I701" s="91"/>
      <c r="J701" s="91"/>
      <c r="K701" s="91"/>
      <c r="L701" s="91"/>
      <c r="M701" s="91"/>
      <c r="N701" s="91"/>
      <c r="O701" s="91"/>
      <c r="P701" s="91"/>
      <c r="Q701" s="91"/>
      <c r="R701" s="91"/>
      <c r="S701" s="91"/>
      <c r="T701" s="91"/>
      <c r="U701" s="91"/>
      <c r="V701" s="91"/>
      <c r="W701" s="91"/>
      <c r="X701" s="91"/>
      <c r="Y701" s="91"/>
      <c r="Z701" s="91"/>
    </row>
    <row r="702" spans="1:26" ht="15.75" customHeight="1" x14ac:dyDescent="0.45">
      <c r="A702" s="91"/>
      <c r="B702" s="91"/>
      <c r="C702" s="91"/>
      <c r="D702" s="93"/>
      <c r="E702" s="92"/>
      <c r="F702" s="91"/>
      <c r="G702" s="91"/>
      <c r="H702" s="91"/>
      <c r="I702" s="91"/>
      <c r="J702" s="91"/>
      <c r="K702" s="91"/>
      <c r="L702" s="91"/>
      <c r="M702" s="91"/>
      <c r="N702" s="91"/>
      <c r="O702" s="91"/>
      <c r="P702" s="91"/>
      <c r="Q702" s="91"/>
      <c r="R702" s="91"/>
      <c r="S702" s="91"/>
      <c r="T702" s="91"/>
      <c r="U702" s="91"/>
      <c r="V702" s="91"/>
      <c r="W702" s="91"/>
      <c r="X702" s="91"/>
      <c r="Y702" s="91"/>
      <c r="Z702" s="91"/>
    </row>
    <row r="703" spans="1:26" ht="15.75" customHeight="1" x14ac:dyDescent="0.45">
      <c r="A703" s="91"/>
      <c r="B703" s="91"/>
      <c r="C703" s="91"/>
      <c r="D703" s="93"/>
      <c r="E703" s="92"/>
      <c r="F703" s="91"/>
      <c r="G703" s="91"/>
      <c r="H703" s="91"/>
      <c r="I703" s="91"/>
      <c r="J703" s="91"/>
      <c r="K703" s="91"/>
      <c r="L703" s="91"/>
      <c r="M703" s="91"/>
      <c r="N703" s="91"/>
      <c r="O703" s="91"/>
      <c r="P703" s="91"/>
      <c r="Q703" s="91"/>
      <c r="R703" s="91"/>
      <c r="S703" s="91"/>
      <c r="T703" s="91"/>
      <c r="U703" s="91"/>
      <c r="V703" s="91"/>
      <c r="W703" s="91"/>
      <c r="X703" s="91"/>
      <c r="Y703" s="91"/>
      <c r="Z703" s="91"/>
    </row>
    <row r="704" spans="1:26" ht="15.75" customHeight="1" x14ac:dyDescent="0.45">
      <c r="A704" s="91"/>
      <c r="B704" s="91"/>
      <c r="C704" s="91"/>
      <c r="D704" s="93"/>
      <c r="E704" s="92"/>
      <c r="F704" s="91"/>
      <c r="G704" s="91"/>
      <c r="H704" s="91"/>
      <c r="I704" s="91"/>
      <c r="J704" s="91"/>
      <c r="K704" s="91"/>
      <c r="L704" s="91"/>
      <c r="M704" s="91"/>
      <c r="N704" s="91"/>
      <c r="O704" s="91"/>
      <c r="P704" s="91"/>
      <c r="Q704" s="91"/>
      <c r="R704" s="91"/>
      <c r="S704" s="91"/>
      <c r="T704" s="91"/>
      <c r="U704" s="91"/>
      <c r="V704" s="91"/>
      <c r="W704" s="91"/>
      <c r="X704" s="91"/>
      <c r="Y704" s="91"/>
      <c r="Z704" s="91"/>
    </row>
    <row r="705" spans="1:26" ht="15.75" customHeight="1" x14ac:dyDescent="0.45">
      <c r="A705" s="91"/>
      <c r="B705" s="91"/>
      <c r="C705" s="91"/>
      <c r="D705" s="93"/>
      <c r="E705" s="92"/>
      <c r="F705" s="91"/>
      <c r="G705" s="91"/>
      <c r="H705" s="91"/>
      <c r="I705" s="91"/>
      <c r="J705" s="91"/>
      <c r="K705" s="91"/>
      <c r="L705" s="91"/>
      <c r="M705" s="91"/>
      <c r="N705" s="91"/>
      <c r="O705" s="91"/>
      <c r="P705" s="91"/>
      <c r="Q705" s="91"/>
      <c r="R705" s="91"/>
      <c r="S705" s="91"/>
      <c r="T705" s="91"/>
      <c r="U705" s="91"/>
      <c r="V705" s="91"/>
      <c r="W705" s="91"/>
      <c r="X705" s="91"/>
      <c r="Y705" s="91"/>
      <c r="Z705" s="91"/>
    </row>
    <row r="706" spans="1:26" ht="15.75" customHeight="1" x14ac:dyDescent="0.45">
      <c r="A706" s="91"/>
      <c r="B706" s="91"/>
      <c r="C706" s="91"/>
      <c r="D706" s="93"/>
      <c r="E706" s="92"/>
      <c r="F706" s="91"/>
      <c r="G706" s="91"/>
      <c r="H706" s="91"/>
      <c r="I706" s="91"/>
      <c r="J706" s="91"/>
      <c r="K706" s="91"/>
      <c r="L706" s="91"/>
      <c r="M706" s="91"/>
      <c r="N706" s="91"/>
      <c r="O706" s="91"/>
      <c r="P706" s="91"/>
      <c r="Q706" s="91"/>
      <c r="R706" s="91"/>
      <c r="S706" s="91"/>
      <c r="T706" s="91"/>
      <c r="U706" s="91"/>
      <c r="V706" s="91"/>
      <c r="W706" s="91"/>
      <c r="X706" s="91"/>
      <c r="Y706" s="91"/>
      <c r="Z706" s="91"/>
    </row>
    <row r="707" spans="1:26" ht="15.75" customHeight="1" x14ac:dyDescent="0.45">
      <c r="A707" s="91"/>
      <c r="B707" s="91"/>
      <c r="C707" s="91"/>
      <c r="D707" s="93"/>
      <c r="E707" s="92"/>
      <c r="F707" s="91"/>
      <c r="G707" s="91"/>
      <c r="H707" s="91"/>
      <c r="I707" s="91"/>
      <c r="J707" s="91"/>
      <c r="K707" s="91"/>
      <c r="L707" s="91"/>
      <c r="M707" s="91"/>
      <c r="N707" s="91"/>
      <c r="O707" s="91"/>
      <c r="P707" s="91"/>
      <c r="Q707" s="91"/>
      <c r="R707" s="91"/>
      <c r="S707" s="91"/>
      <c r="T707" s="91"/>
      <c r="U707" s="91"/>
      <c r="V707" s="91"/>
      <c r="W707" s="91"/>
      <c r="X707" s="91"/>
      <c r="Y707" s="91"/>
      <c r="Z707" s="91"/>
    </row>
    <row r="708" spans="1:26" ht="15.75" customHeight="1" x14ac:dyDescent="0.45">
      <c r="A708" s="91"/>
      <c r="B708" s="91"/>
      <c r="C708" s="91"/>
      <c r="D708" s="93"/>
      <c r="E708" s="92"/>
      <c r="F708" s="91"/>
      <c r="G708" s="91"/>
      <c r="H708" s="91"/>
      <c r="I708" s="91"/>
      <c r="J708" s="91"/>
      <c r="K708" s="91"/>
      <c r="L708" s="91"/>
      <c r="M708" s="91"/>
      <c r="N708" s="91"/>
      <c r="O708" s="91"/>
      <c r="P708" s="91"/>
      <c r="Q708" s="91"/>
      <c r="R708" s="91"/>
      <c r="S708" s="91"/>
      <c r="T708" s="91"/>
      <c r="U708" s="91"/>
      <c r="V708" s="91"/>
      <c r="W708" s="91"/>
      <c r="X708" s="91"/>
      <c r="Y708" s="91"/>
      <c r="Z708" s="91"/>
    </row>
    <row r="709" spans="1:26" ht="15.75" customHeight="1" x14ac:dyDescent="0.45">
      <c r="A709" s="91"/>
      <c r="B709" s="91"/>
      <c r="C709" s="91"/>
      <c r="D709" s="93"/>
      <c r="E709" s="92"/>
      <c r="F709" s="91"/>
      <c r="G709" s="91"/>
      <c r="H709" s="91"/>
      <c r="I709" s="91"/>
      <c r="J709" s="91"/>
      <c r="K709" s="91"/>
      <c r="L709" s="91"/>
      <c r="M709" s="91"/>
      <c r="N709" s="91"/>
      <c r="O709" s="91"/>
      <c r="P709" s="91"/>
      <c r="Q709" s="91"/>
      <c r="R709" s="91"/>
      <c r="S709" s="91"/>
      <c r="T709" s="91"/>
      <c r="U709" s="91"/>
      <c r="V709" s="91"/>
      <c r="W709" s="91"/>
      <c r="X709" s="91"/>
      <c r="Y709" s="91"/>
      <c r="Z709" s="91"/>
    </row>
    <row r="710" spans="1:26" ht="15.75" customHeight="1" x14ac:dyDescent="0.45">
      <c r="A710" s="91"/>
      <c r="B710" s="91"/>
      <c r="C710" s="91"/>
      <c r="D710" s="93"/>
      <c r="E710" s="92"/>
      <c r="F710" s="91"/>
      <c r="G710" s="91"/>
      <c r="H710" s="91"/>
      <c r="I710" s="91"/>
      <c r="J710" s="91"/>
      <c r="K710" s="91"/>
      <c r="L710" s="91"/>
      <c r="M710" s="91"/>
      <c r="N710" s="91"/>
      <c r="O710" s="91"/>
      <c r="P710" s="91"/>
      <c r="Q710" s="91"/>
      <c r="R710" s="91"/>
      <c r="S710" s="91"/>
      <c r="T710" s="91"/>
      <c r="U710" s="91"/>
      <c r="V710" s="91"/>
      <c r="W710" s="91"/>
      <c r="X710" s="91"/>
      <c r="Y710" s="91"/>
      <c r="Z710" s="91"/>
    </row>
    <row r="711" spans="1:26" ht="15.75" customHeight="1" x14ac:dyDescent="0.45">
      <c r="A711" s="91"/>
      <c r="B711" s="91"/>
      <c r="C711" s="91"/>
      <c r="D711" s="93"/>
      <c r="E711" s="92"/>
      <c r="F711" s="91"/>
      <c r="G711" s="91"/>
      <c r="H711" s="91"/>
      <c r="I711" s="91"/>
      <c r="J711" s="91"/>
      <c r="K711" s="91"/>
      <c r="L711" s="91"/>
      <c r="M711" s="91"/>
      <c r="N711" s="91"/>
      <c r="O711" s="91"/>
      <c r="P711" s="91"/>
      <c r="Q711" s="91"/>
      <c r="R711" s="91"/>
      <c r="S711" s="91"/>
      <c r="T711" s="91"/>
      <c r="U711" s="91"/>
      <c r="V711" s="91"/>
      <c r="W711" s="91"/>
      <c r="X711" s="91"/>
      <c r="Y711" s="91"/>
      <c r="Z711" s="91"/>
    </row>
    <row r="712" spans="1:26" ht="15.75" customHeight="1" x14ac:dyDescent="0.45">
      <c r="A712" s="91"/>
      <c r="B712" s="91"/>
      <c r="C712" s="91"/>
      <c r="D712" s="93"/>
      <c r="E712" s="92"/>
      <c r="F712" s="91"/>
      <c r="G712" s="91"/>
      <c r="H712" s="91"/>
      <c r="I712" s="91"/>
      <c r="J712" s="91"/>
      <c r="K712" s="91"/>
      <c r="L712" s="91"/>
      <c r="M712" s="91"/>
      <c r="N712" s="91"/>
      <c r="O712" s="91"/>
      <c r="P712" s="91"/>
      <c r="Q712" s="91"/>
      <c r="R712" s="91"/>
      <c r="S712" s="91"/>
      <c r="T712" s="91"/>
      <c r="U712" s="91"/>
      <c r="V712" s="91"/>
      <c r="W712" s="91"/>
      <c r="X712" s="91"/>
      <c r="Y712" s="91"/>
      <c r="Z712" s="91"/>
    </row>
    <row r="713" spans="1:26" ht="15.75" customHeight="1" x14ac:dyDescent="0.45">
      <c r="A713" s="91"/>
      <c r="B713" s="91"/>
      <c r="C713" s="91"/>
      <c r="D713" s="93"/>
      <c r="E713" s="92"/>
      <c r="F713" s="91"/>
      <c r="G713" s="91"/>
      <c r="H713" s="91"/>
      <c r="I713" s="91"/>
      <c r="J713" s="91"/>
      <c r="K713" s="91"/>
      <c r="L713" s="91"/>
      <c r="M713" s="91"/>
      <c r="N713" s="91"/>
      <c r="O713" s="91"/>
      <c r="P713" s="91"/>
      <c r="Q713" s="91"/>
      <c r="R713" s="91"/>
      <c r="S713" s="91"/>
      <c r="T713" s="91"/>
      <c r="U713" s="91"/>
      <c r="V713" s="91"/>
      <c r="W713" s="91"/>
      <c r="X713" s="91"/>
      <c r="Y713" s="91"/>
      <c r="Z713" s="91"/>
    </row>
    <row r="714" spans="1:26" ht="15.75" customHeight="1" x14ac:dyDescent="0.45">
      <c r="A714" s="91"/>
      <c r="B714" s="91"/>
      <c r="C714" s="91"/>
      <c r="D714" s="93"/>
      <c r="E714" s="92"/>
      <c r="F714" s="91"/>
      <c r="G714" s="91"/>
      <c r="H714" s="91"/>
      <c r="I714" s="91"/>
      <c r="J714" s="91"/>
      <c r="K714" s="91"/>
      <c r="L714" s="91"/>
      <c r="M714" s="91"/>
      <c r="N714" s="91"/>
      <c r="O714" s="91"/>
      <c r="P714" s="91"/>
      <c r="Q714" s="91"/>
      <c r="R714" s="91"/>
      <c r="S714" s="91"/>
      <c r="T714" s="91"/>
      <c r="U714" s="91"/>
      <c r="V714" s="91"/>
      <c r="W714" s="91"/>
      <c r="X714" s="91"/>
      <c r="Y714" s="91"/>
      <c r="Z714" s="91"/>
    </row>
    <row r="715" spans="1:26" ht="15.75" customHeight="1" x14ac:dyDescent="0.45">
      <c r="A715" s="91"/>
      <c r="B715" s="91"/>
      <c r="C715" s="91"/>
      <c r="D715" s="93"/>
      <c r="E715" s="92"/>
      <c r="F715" s="91"/>
      <c r="G715" s="91"/>
      <c r="H715" s="91"/>
      <c r="I715" s="91"/>
      <c r="J715" s="91"/>
      <c r="K715" s="91"/>
      <c r="L715" s="91"/>
      <c r="M715" s="91"/>
      <c r="N715" s="91"/>
      <c r="O715" s="91"/>
      <c r="P715" s="91"/>
      <c r="Q715" s="91"/>
      <c r="R715" s="91"/>
      <c r="S715" s="91"/>
      <c r="T715" s="91"/>
      <c r="U715" s="91"/>
      <c r="V715" s="91"/>
      <c r="W715" s="91"/>
      <c r="X715" s="91"/>
      <c r="Y715" s="91"/>
      <c r="Z715" s="91"/>
    </row>
    <row r="716" spans="1:26" ht="15.75" customHeight="1" x14ac:dyDescent="0.45">
      <c r="A716" s="91"/>
      <c r="B716" s="91"/>
      <c r="C716" s="91"/>
      <c r="D716" s="93"/>
      <c r="E716" s="92"/>
      <c r="F716" s="91"/>
      <c r="G716" s="91"/>
      <c r="H716" s="91"/>
      <c r="I716" s="91"/>
      <c r="J716" s="91"/>
      <c r="K716" s="91"/>
      <c r="L716" s="91"/>
      <c r="M716" s="91"/>
      <c r="N716" s="91"/>
      <c r="O716" s="91"/>
      <c r="P716" s="91"/>
      <c r="Q716" s="91"/>
      <c r="R716" s="91"/>
      <c r="S716" s="91"/>
      <c r="T716" s="91"/>
      <c r="U716" s="91"/>
      <c r="V716" s="91"/>
      <c r="W716" s="91"/>
      <c r="X716" s="91"/>
      <c r="Y716" s="91"/>
      <c r="Z716" s="91"/>
    </row>
    <row r="717" spans="1:26" ht="15.75" customHeight="1" x14ac:dyDescent="0.45">
      <c r="A717" s="91"/>
      <c r="B717" s="91"/>
      <c r="C717" s="91"/>
      <c r="D717" s="93"/>
      <c r="E717" s="92"/>
      <c r="F717" s="91"/>
      <c r="G717" s="91"/>
      <c r="H717" s="91"/>
      <c r="I717" s="91"/>
      <c r="J717" s="91"/>
      <c r="K717" s="91"/>
      <c r="L717" s="91"/>
      <c r="M717" s="91"/>
      <c r="N717" s="91"/>
      <c r="O717" s="91"/>
      <c r="P717" s="91"/>
      <c r="Q717" s="91"/>
      <c r="R717" s="91"/>
      <c r="S717" s="91"/>
      <c r="T717" s="91"/>
      <c r="U717" s="91"/>
      <c r="V717" s="91"/>
      <c r="W717" s="91"/>
      <c r="X717" s="91"/>
      <c r="Y717" s="91"/>
      <c r="Z717" s="91"/>
    </row>
    <row r="718" spans="1:26" ht="15.75" customHeight="1" x14ac:dyDescent="0.45">
      <c r="A718" s="91"/>
      <c r="B718" s="91"/>
      <c r="C718" s="91"/>
      <c r="D718" s="93"/>
      <c r="E718" s="92"/>
      <c r="F718" s="91"/>
      <c r="G718" s="91"/>
      <c r="H718" s="91"/>
      <c r="I718" s="91"/>
      <c r="J718" s="91"/>
      <c r="K718" s="91"/>
      <c r="L718" s="91"/>
      <c r="M718" s="91"/>
      <c r="N718" s="91"/>
      <c r="O718" s="91"/>
      <c r="P718" s="91"/>
      <c r="Q718" s="91"/>
      <c r="R718" s="91"/>
      <c r="S718" s="91"/>
      <c r="T718" s="91"/>
      <c r="U718" s="91"/>
      <c r="V718" s="91"/>
      <c r="W718" s="91"/>
      <c r="X718" s="91"/>
      <c r="Y718" s="91"/>
      <c r="Z718" s="91"/>
    </row>
    <row r="719" spans="1:26" ht="15.75" customHeight="1" x14ac:dyDescent="0.45">
      <c r="A719" s="91"/>
      <c r="B719" s="91"/>
      <c r="C719" s="91"/>
      <c r="D719" s="93"/>
      <c r="E719" s="92"/>
      <c r="F719" s="91"/>
      <c r="G719" s="91"/>
      <c r="H719" s="91"/>
      <c r="I719" s="91"/>
      <c r="J719" s="91"/>
      <c r="K719" s="91"/>
      <c r="L719" s="91"/>
      <c r="M719" s="91"/>
      <c r="N719" s="91"/>
      <c r="O719" s="91"/>
      <c r="P719" s="91"/>
      <c r="Q719" s="91"/>
      <c r="R719" s="91"/>
      <c r="S719" s="91"/>
      <c r="T719" s="91"/>
      <c r="U719" s="91"/>
      <c r="V719" s="91"/>
      <c r="W719" s="91"/>
      <c r="X719" s="91"/>
      <c r="Y719" s="91"/>
      <c r="Z719" s="91"/>
    </row>
    <row r="720" spans="1:26" ht="15.75" customHeight="1" x14ac:dyDescent="0.45">
      <c r="A720" s="91"/>
      <c r="B720" s="91"/>
      <c r="C720" s="91"/>
      <c r="D720" s="93"/>
      <c r="E720" s="92"/>
      <c r="F720" s="91"/>
      <c r="G720" s="91"/>
      <c r="H720" s="91"/>
      <c r="I720" s="91"/>
      <c r="J720" s="91"/>
      <c r="K720" s="91"/>
      <c r="L720" s="91"/>
      <c r="M720" s="91"/>
      <c r="N720" s="91"/>
      <c r="O720" s="91"/>
      <c r="P720" s="91"/>
      <c r="Q720" s="91"/>
      <c r="R720" s="91"/>
      <c r="S720" s="91"/>
      <c r="T720" s="91"/>
      <c r="U720" s="91"/>
      <c r="V720" s="91"/>
      <c r="W720" s="91"/>
      <c r="X720" s="91"/>
      <c r="Y720" s="91"/>
      <c r="Z720" s="91"/>
    </row>
    <row r="721" spans="1:26" ht="15.75" customHeight="1" x14ac:dyDescent="0.45">
      <c r="A721" s="91"/>
      <c r="B721" s="91"/>
      <c r="C721" s="91"/>
      <c r="D721" s="93"/>
      <c r="E721" s="92"/>
      <c r="F721" s="91"/>
      <c r="G721" s="91"/>
      <c r="H721" s="91"/>
      <c r="I721" s="91"/>
      <c r="J721" s="91"/>
      <c r="K721" s="91"/>
      <c r="L721" s="91"/>
      <c r="M721" s="91"/>
      <c r="N721" s="91"/>
      <c r="O721" s="91"/>
      <c r="P721" s="91"/>
      <c r="Q721" s="91"/>
      <c r="R721" s="91"/>
      <c r="S721" s="91"/>
      <c r="T721" s="91"/>
      <c r="U721" s="91"/>
      <c r="V721" s="91"/>
      <c r="W721" s="91"/>
      <c r="X721" s="91"/>
      <c r="Y721" s="91"/>
      <c r="Z721" s="91"/>
    </row>
    <row r="722" spans="1:26" ht="15.75" customHeight="1" x14ac:dyDescent="0.45">
      <c r="A722" s="91"/>
      <c r="B722" s="91"/>
      <c r="C722" s="91"/>
      <c r="D722" s="93"/>
      <c r="E722" s="92"/>
      <c r="F722" s="91"/>
      <c r="G722" s="91"/>
      <c r="H722" s="91"/>
      <c r="I722" s="91"/>
      <c r="J722" s="91"/>
      <c r="K722" s="91"/>
      <c r="L722" s="91"/>
      <c r="M722" s="91"/>
      <c r="N722" s="91"/>
      <c r="O722" s="91"/>
      <c r="P722" s="91"/>
      <c r="Q722" s="91"/>
      <c r="R722" s="91"/>
      <c r="S722" s="91"/>
      <c r="T722" s="91"/>
      <c r="U722" s="91"/>
      <c r="V722" s="91"/>
      <c r="W722" s="91"/>
      <c r="X722" s="91"/>
      <c r="Y722" s="91"/>
      <c r="Z722" s="91"/>
    </row>
    <row r="723" spans="1:26" ht="15.75" customHeight="1" x14ac:dyDescent="0.45">
      <c r="A723" s="91"/>
      <c r="B723" s="91"/>
      <c r="C723" s="91"/>
      <c r="D723" s="93"/>
      <c r="E723" s="92"/>
      <c r="F723" s="91"/>
      <c r="G723" s="91"/>
      <c r="H723" s="91"/>
      <c r="I723" s="91"/>
      <c r="J723" s="91"/>
      <c r="K723" s="91"/>
      <c r="L723" s="91"/>
      <c r="M723" s="91"/>
      <c r="N723" s="91"/>
      <c r="O723" s="91"/>
      <c r="P723" s="91"/>
      <c r="Q723" s="91"/>
      <c r="R723" s="91"/>
      <c r="S723" s="91"/>
      <c r="T723" s="91"/>
      <c r="U723" s="91"/>
      <c r="V723" s="91"/>
      <c r="W723" s="91"/>
      <c r="X723" s="91"/>
      <c r="Y723" s="91"/>
      <c r="Z723" s="91"/>
    </row>
    <row r="724" spans="1:26" ht="15.75" customHeight="1" x14ac:dyDescent="0.45">
      <c r="A724" s="91"/>
      <c r="B724" s="91"/>
      <c r="C724" s="91"/>
      <c r="D724" s="93"/>
      <c r="E724" s="92"/>
      <c r="F724" s="91"/>
      <c r="G724" s="91"/>
      <c r="H724" s="91"/>
      <c r="I724" s="91"/>
      <c r="J724" s="91"/>
      <c r="K724" s="91"/>
      <c r="L724" s="91"/>
      <c r="M724" s="91"/>
      <c r="N724" s="91"/>
      <c r="O724" s="91"/>
      <c r="P724" s="91"/>
      <c r="Q724" s="91"/>
      <c r="R724" s="91"/>
      <c r="S724" s="91"/>
      <c r="T724" s="91"/>
      <c r="U724" s="91"/>
      <c r="V724" s="91"/>
      <c r="W724" s="91"/>
      <c r="X724" s="91"/>
      <c r="Y724" s="91"/>
      <c r="Z724" s="91"/>
    </row>
    <row r="725" spans="1:26" ht="15.75" customHeight="1" x14ac:dyDescent="0.45">
      <c r="A725" s="91"/>
      <c r="B725" s="91"/>
      <c r="C725" s="91"/>
      <c r="D725" s="93"/>
      <c r="E725" s="92"/>
      <c r="F725" s="91"/>
      <c r="G725" s="91"/>
      <c r="H725" s="91"/>
      <c r="I725" s="91"/>
      <c r="J725" s="91"/>
      <c r="K725" s="91"/>
      <c r="L725" s="91"/>
      <c r="M725" s="91"/>
      <c r="N725" s="91"/>
      <c r="O725" s="91"/>
      <c r="P725" s="91"/>
      <c r="Q725" s="91"/>
      <c r="R725" s="91"/>
      <c r="S725" s="91"/>
      <c r="T725" s="91"/>
      <c r="U725" s="91"/>
      <c r="V725" s="91"/>
      <c r="W725" s="91"/>
      <c r="X725" s="91"/>
      <c r="Y725" s="91"/>
      <c r="Z725" s="91"/>
    </row>
    <row r="726" spans="1:26" ht="15.75" customHeight="1" x14ac:dyDescent="0.45">
      <c r="A726" s="91"/>
      <c r="B726" s="91"/>
      <c r="C726" s="91"/>
      <c r="D726" s="93"/>
      <c r="E726" s="92"/>
      <c r="F726" s="91"/>
      <c r="G726" s="91"/>
      <c r="H726" s="91"/>
      <c r="I726" s="91"/>
      <c r="J726" s="91"/>
      <c r="K726" s="91"/>
      <c r="L726" s="91"/>
      <c r="M726" s="91"/>
      <c r="N726" s="91"/>
      <c r="O726" s="91"/>
      <c r="P726" s="91"/>
      <c r="Q726" s="91"/>
      <c r="R726" s="91"/>
      <c r="S726" s="91"/>
      <c r="T726" s="91"/>
      <c r="U726" s="91"/>
      <c r="V726" s="91"/>
      <c r="W726" s="91"/>
      <c r="X726" s="91"/>
      <c r="Y726" s="91"/>
      <c r="Z726" s="91"/>
    </row>
    <row r="727" spans="1:26" ht="15.75" customHeight="1" x14ac:dyDescent="0.45">
      <c r="A727" s="91"/>
      <c r="B727" s="91"/>
      <c r="C727" s="91"/>
      <c r="D727" s="93"/>
      <c r="E727" s="92"/>
      <c r="F727" s="91"/>
      <c r="G727" s="91"/>
      <c r="H727" s="91"/>
      <c r="I727" s="91"/>
      <c r="J727" s="91"/>
      <c r="K727" s="91"/>
      <c r="L727" s="91"/>
      <c r="M727" s="91"/>
      <c r="N727" s="91"/>
      <c r="O727" s="91"/>
      <c r="P727" s="91"/>
      <c r="Q727" s="91"/>
      <c r="R727" s="91"/>
      <c r="S727" s="91"/>
      <c r="T727" s="91"/>
      <c r="U727" s="91"/>
      <c r="V727" s="91"/>
      <c r="W727" s="91"/>
      <c r="X727" s="91"/>
      <c r="Y727" s="91"/>
      <c r="Z727" s="91"/>
    </row>
    <row r="728" spans="1:26" ht="15.75" customHeight="1" x14ac:dyDescent="0.45">
      <c r="A728" s="91"/>
      <c r="B728" s="91"/>
      <c r="C728" s="91"/>
      <c r="D728" s="93"/>
      <c r="E728" s="92"/>
      <c r="F728" s="91"/>
      <c r="G728" s="91"/>
      <c r="H728" s="91"/>
      <c r="I728" s="91"/>
      <c r="J728" s="91"/>
      <c r="K728" s="91"/>
      <c r="L728" s="91"/>
      <c r="M728" s="91"/>
      <c r="N728" s="91"/>
      <c r="O728" s="91"/>
      <c r="P728" s="91"/>
      <c r="Q728" s="91"/>
      <c r="R728" s="91"/>
      <c r="S728" s="91"/>
      <c r="T728" s="91"/>
      <c r="U728" s="91"/>
      <c r="V728" s="91"/>
      <c r="W728" s="91"/>
      <c r="X728" s="91"/>
      <c r="Y728" s="91"/>
      <c r="Z728" s="91"/>
    </row>
    <row r="729" spans="1:26" ht="15.75" customHeight="1" x14ac:dyDescent="0.45">
      <c r="A729" s="91"/>
      <c r="B729" s="91"/>
      <c r="C729" s="91"/>
      <c r="D729" s="93"/>
      <c r="E729" s="92"/>
      <c r="F729" s="91"/>
      <c r="G729" s="91"/>
      <c r="H729" s="91"/>
      <c r="I729" s="91"/>
      <c r="J729" s="91"/>
      <c r="K729" s="91"/>
      <c r="L729" s="91"/>
      <c r="M729" s="91"/>
      <c r="N729" s="91"/>
      <c r="O729" s="91"/>
      <c r="P729" s="91"/>
      <c r="Q729" s="91"/>
      <c r="R729" s="91"/>
      <c r="S729" s="91"/>
      <c r="T729" s="91"/>
      <c r="U729" s="91"/>
      <c r="V729" s="91"/>
      <c r="W729" s="91"/>
      <c r="X729" s="91"/>
      <c r="Y729" s="91"/>
      <c r="Z729" s="91"/>
    </row>
    <row r="730" spans="1:26" ht="15.75" customHeight="1" x14ac:dyDescent="0.45">
      <c r="A730" s="91"/>
      <c r="B730" s="91"/>
      <c r="C730" s="91"/>
      <c r="D730" s="93"/>
      <c r="E730" s="92"/>
      <c r="F730" s="91"/>
      <c r="G730" s="91"/>
      <c r="H730" s="91"/>
      <c r="I730" s="91"/>
      <c r="J730" s="91"/>
      <c r="K730" s="91"/>
      <c r="L730" s="91"/>
      <c r="M730" s="91"/>
      <c r="N730" s="91"/>
      <c r="O730" s="91"/>
      <c r="P730" s="91"/>
      <c r="Q730" s="91"/>
      <c r="R730" s="91"/>
      <c r="S730" s="91"/>
      <c r="T730" s="91"/>
      <c r="U730" s="91"/>
      <c r="V730" s="91"/>
      <c r="W730" s="91"/>
      <c r="X730" s="91"/>
      <c r="Y730" s="91"/>
      <c r="Z730" s="91"/>
    </row>
    <row r="731" spans="1:26" ht="15.75" customHeight="1" x14ac:dyDescent="0.45">
      <c r="A731" s="91"/>
      <c r="B731" s="91"/>
      <c r="C731" s="91"/>
      <c r="D731" s="93"/>
      <c r="E731" s="92"/>
      <c r="F731" s="91"/>
      <c r="G731" s="91"/>
      <c r="H731" s="91"/>
      <c r="I731" s="91"/>
      <c r="J731" s="91"/>
      <c r="K731" s="91"/>
      <c r="L731" s="91"/>
      <c r="M731" s="91"/>
      <c r="N731" s="91"/>
      <c r="O731" s="91"/>
      <c r="P731" s="91"/>
      <c r="Q731" s="91"/>
      <c r="R731" s="91"/>
      <c r="S731" s="91"/>
      <c r="T731" s="91"/>
      <c r="U731" s="91"/>
      <c r="V731" s="91"/>
      <c r="W731" s="91"/>
      <c r="X731" s="91"/>
      <c r="Y731" s="91"/>
      <c r="Z731" s="91"/>
    </row>
    <row r="732" spans="1:26" ht="15.75" customHeight="1" x14ac:dyDescent="0.45">
      <c r="A732" s="91"/>
      <c r="B732" s="91"/>
      <c r="C732" s="91"/>
      <c r="D732" s="93"/>
      <c r="E732" s="92"/>
      <c r="F732" s="91"/>
      <c r="G732" s="91"/>
      <c r="H732" s="91"/>
      <c r="I732" s="91"/>
      <c r="J732" s="91"/>
      <c r="K732" s="91"/>
      <c r="L732" s="91"/>
      <c r="M732" s="91"/>
      <c r="N732" s="91"/>
      <c r="O732" s="91"/>
      <c r="P732" s="91"/>
      <c r="Q732" s="91"/>
      <c r="R732" s="91"/>
      <c r="S732" s="91"/>
      <c r="T732" s="91"/>
      <c r="U732" s="91"/>
      <c r="V732" s="91"/>
      <c r="W732" s="91"/>
      <c r="X732" s="91"/>
      <c r="Y732" s="91"/>
      <c r="Z732" s="91"/>
    </row>
    <row r="733" spans="1:26" ht="15.75" customHeight="1" x14ac:dyDescent="0.45">
      <c r="A733" s="91"/>
      <c r="B733" s="91"/>
      <c r="C733" s="91"/>
      <c r="D733" s="93"/>
      <c r="E733" s="92"/>
      <c r="F733" s="91"/>
      <c r="G733" s="91"/>
      <c r="H733" s="91"/>
      <c r="I733" s="91"/>
      <c r="J733" s="91"/>
      <c r="K733" s="91"/>
      <c r="L733" s="91"/>
      <c r="M733" s="91"/>
      <c r="N733" s="91"/>
      <c r="O733" s="91"/>
      <c r="P733" s="91"/>
      <c r="Q733" s="91"/>
      <c r="R733" s="91"/>
      <c r="S733" s="91"/>
      <c r="T733" s="91"/>
      <c r="U733" s="91"/>
      <c r="V733" s="91"/>
      <c r="W733" s="91"/>
      <c r="X733" s="91"/>
      <c r="Y733" s="91"/>
      <c r="Z733" s="91"/>
    </row>
    <row r="734" spans="1:26" ht="15.75" customHeight="1" x14ac:dyDescent="0.45">
      <c r="A734" s="91"/>
      <c r="B734" s="91"/>
      <c r="C734" s="91"/>
      <c r="D734" s="93"/>
      <c r="E734" s="92"/>
      <c r="F734" s="91"/>
      <c r="G734" s="91"/>
      <c r="H734" s="91"/>
      <c r="I734" s="91"/>
      <c r="J734" s="91"/>
      <c r="K734" s="91"/>
      <c r="L734" s="91"/>
      <c r="M734" s="91"/>
      <c r="N734" s="91"/>
      <c r="O734" s="91"/>
      <c r="P734" s="91"/>
      <c r="Q734" s="91"/>
      <c r="R734" s="91"/>
      <c r="S734" s="91"/>
      <c r="T734" s="91"/>
      <c r="U734" s="91"/>
      <c r="V734" s="91"/>
      <c r="W734" s="91"/>
      <c r="X734" s="91"/>
      <c r="Y734" s="91"/>
      <c r="Z734" s="91"/>
    </row>
    <row r="735" spans="1:26" ht="15.75" customHeight="1" x14ac:dyDescent="0.45">
      <c r="A735" s="91"/>
      <c r="B735" s="91"/>
      <c r="C735" s="91"/>
      <c r="D735" s="93"/>
      <c r="E735" s="92"/>
      <c r="F735" s="91"/>
      <c r="G735" s="91"/>
      <c r="H735" s="91"/>
      <c r="I735" s="91"/>
      <c r="J735" s="91"/>
      <c r="K735" s="91"/>
      <c r="L735" s="91"/>
      <c r="M735" s="91"/>
      <c r="N735" s="91"/>
      <c r="O735" s="91"/>
      <c r="P735" s="91"/>
      <c r="Q735" s="91"/>
      <c r="R735" s="91"/>
      <c r="S735" s="91"/>
      <c r="T735" s="91"/>
      <c r="U735" s="91"/>
      <c r="V735" s="91"/>
      <c r="W735" s="91"/>
      <c r="X735" s="91"/>
      <c r="Y735" s="91"/>
      <c r="Z735" s="91"/>
    </row>
    <row r="736" spans="1:26" ht="15.75" customHeight="1" x14ac:dyDescent="0.45">
      <c r="A736" s="91"/>
      <c r="B736" s="91"/>
      <c r="C736" s="91"/>
      <c r="D736" s="93"/>
      <c r="E736" s="92"/>
      <c r="F736" s="91"/>
      <c r="G736" s="91"/>
      <c r="H736" s="91"/>
      <c r="I736" s="91"/>
      <c r="J736" s="91"/>
      <c r="K736" s="91"/>
      <c r="L736" s="91"/>
      <c r="M736" s="91"/>
      <c r="N736" s="91"/>
      <c r="O736" s="91"/>
      <c r="P736" s="91"/>
      <c r="Q736" s="91"/>
      <c r="R736" s="91"/>
      <c r="S736" s="91"/>
      <c r="T736" s="91"/>
      <c r="U736" s="91"/>
      <c r="V736" s="91"/>
      <c r="W736" s="91"/>
      <c r="X736" s="91"/>
      <c r="Y736" s="91"/>
      <c r="Z736" s="91"/>
    </row>
    <row r="737" spans="1:26" ht="15.75" customHeight="1" x14ac:dyDescent="0.45">
      <c r="A737" s="91"/>
      <c r="B737" s="91"/>
      <c r="C737" s="91"/>
      <c r="D737" s="93"/>
      <c r="E737" s="92"/>
      <c r="F737" s="91"/>
      <c r="G737" s="91"/>
      <c r="H737" s="91"/>
      <c r="I737" s="91"/>
      <c r="J737" s="91"/>
      <c r="K737" s="91"/>
      <c r="L737" s="91"/>
      <c r="M737" s="91"/>
      <c r="N737" s="91"/>
      <c r="O737" s="91"/>
      <c r="P737" s="91"/>
      <c r="Q737" s="91"/>
      <c r="R737" s="91"/>
      <c r="S737" s="91"/>
      <c r="T737" s="91"/>
      <c r="U737" s="91"/>
      <c r="V737" s="91"/>
      <c r="W737" s="91"/>
      <c r="X737" s="91"/>
      <c r="Y737" s="91"/>
      <c r="Z737" s="91"/>
    </row>
    <row r="738" spans="1:26" ht="15.75" customHeight="1" x14ac:dyDescent="0.45">
      <c r="A738" s="91"/>
      <c r="B738" s="91"/>
      <c r="C738" s="91"/>
      <c r="D738" s="93"/>
      <c r="E738" s="92"/>
      <c r="F738" s="91"/>
      <c r="G738" s="91"/>
      <c r="H738" s="91"/>
      <c r="I738" s="91"/>
      <c r="J738" s="91"/>
      <c r="K738" s="91"/>
      <c r="L738" s="91"/>
      <c r="M738" s="91"/>
      <c r="N738" s="91"/>
      <c r="O738" s="91"/>
      <c r="P738" s="91"/>
      <c r="Q738" s="91"/>
      <c r="R738" s="91"/>
      <c r="S738" s="91"/>
      <c r="T738" s="91"/>
      <c r="U738" s="91"/>
      <c r="V738" s="91"/>
      <c r="W738" s="91"/>
      <c r="X738" s="91"/>
      <c r="Y738" s="91"/>
      <c r="Z738" s="91"/>
    </row>
    <row r="739" spans="1:26" ht="15.75" customHeight="1" x14ac:dyDescent="0.45">
      <c r="A739" s="91"/>
      <c r="B739" s="91"/>
      <c r="C739" s="91"/>
      <c r="D739" s="93"/>
      <c r="E739" s="92"/>
      <c r="F739" s="91"/>
      <c r="G739" s="91"/>
      <c r="H739" s="91"/>
      <c r="I739" s="91"/>
      <c r="J739" s="91"/>
      <c r="K739" s="91"/>
      <c r="L739" s="91"/>
      <c r="M739" s="91"/>
      <c r="N739" s="91"/>
      <c r="O739" s="91"/>
      <c r="P739" s="91"/>
      <c r="Q739" s="91"/>
      <c r="R739" s="91"/>
      <c r="S739" s="91"/>
      <c r="T739" s="91"/>
      <c r="U739" s="91"/>
      <c r="V739" s="91"/>
      <c r="W739" s="91"/>
      <c r="X739" s="91"/>
      <c r="Y739" s="91"/>
      <c r="Z739" s="91"/>
    </row>
    <row r="740" spans="1:26" ht="15.75" customHeight="1" x14ac:dyDescent="0.45">
      <c r="A740" s="91"/>
      <c r="B740" s="91"/>
      <c r="C740" s="91"/>
      <c r="D740" s="93"/>
      <c r="E740" s="92"/>
      <c r="F740" s="91"/>
      <c r="G740" s="91"/>
      <c r="H740" s="91"/>
      <c r="I740" s="91"/>
      <c r="J740" s="91"/>
      <c r="K740" s="91"/>
      <c r="L740" s="91"/>
      <c r="M740" s="91"/>
      <c r="N740" s="91"/>
      <c r="O740" s="91"/>
      <c r="P740" s="91"/>
      <c r="Q740" s="91"/>
      <c r="R740" s="91"/>
      <c r="S740" s="91"/>
      <c r="T740" s="91"/>
      <c r="U740" s="91"/>
      <c r="V740" s="91"/>
      <c r="W740" s="91"/>
      <c r="X740" s="91"/>
      <c r="Y740" s="91"/>
      <c r="Z740" s="91"/>
    </row>
    <row r="741" spans="1:26" ht="15.75" customHeight="1" x14ac:dyDescent="0.45">
      <c r="A741" s="91"/>
      <c r="B741" s="91"/>
      <c r="C741" s="91"/>
      <c r="D741" s="93"/>
      <c r="E741" s="92"/>
      <c r="F741" s="91"/>
      <c r="G741" s="91"/>
      <c r="H741" s="91"/>
      <c r="I741" s="91"/>
      <c r="J741" s="91"/>
      <c r="K741" s="91"/>
      <c r="L741" s="91"/>
      <c r="M741" s="91"/>
      <c r="N741" s="91"/>
      <c r="O741" s="91"/>
      <c r="P741" s="91"/>
      <c r="Q741" s="91"/>
      <c r="R741" s="91"/>
      <c r="S741" s="91"/>
      <c r="T741" s="91"/>
      <c r="U741" s="91"/>
      <c r="V741" s="91"/>
      <c r="W741" s="91"/>
      <c r="X741" s="91"/>
      <c r="Y741" s="91"/>
      <c r="Z741" s="91"/>
    </row>
    <row r="742" spans="1:26" ht="15.75" customHeight="1" x14ac:dyDescent="0.45">
      <c r="A742" s="91"/>
      <c r="B742" s="91"/>
      <c r="C742" s="91"/>
      <c r="D742" s="93"/>
      <c r="E742" s="92"/>
      <c r="F742" s="91"/>
      <c r="G742" s="91"/>
      <c r="H742" s="91"/>
      <c r="I742" s="91"/>
      <c r="J742" s="91"/>
      <c r="K742" s="91"/>
      <c r="L742" s="91"/>
      <c r="M742" s="91"/>
      <c r="N742" s="91"/>
      <c r="O742" s="91"/>
      <c r="P742" s="91"/>
      <c r="Q742" s="91"/>
      <c r="R742" s="91"/>
      <c r="S742" s="91"/>
      <c r="T742" s="91"/>
      <c r="U742" s="91"/>
      <c r="V742" s="91"/>
      <c r="W742" s="91"/>
      <c r="X742" s="91"/>
      <c r="Y742" s="91"/>
      <c r="Z742" s="91"/>
    </row>
    <row r="743" spans="1:26" ht="15.75" customHeight="1" x14ac:dyDescent="0.45">
      <c r="A743" s="91"/>
      <c r="B743" s="91"/>
      <c r="C743" s="91"/>
      <c r="D743" s="93"/>
      <c r="E743" s="92"/>
      <c r="F743" s="91"/>
      <c r="G743" s="91"/>
      <c r="H743" s="91"/>
      <c r="I743" s="91"/>
      <c r="J743" s="91"/>
      <c r="K743" s="91"/>
      <c r="L743" s="91"/>
      <c r="M743" s="91"/>
      <c r="N743" s="91"/>
      <c r="O743" s="91"/>
      <c r="P743" s="91"/>
      <c r="Q743" s="91"/>
      <c r="R743" s="91"/>
      <c r="S743" s="91"/>
      <c r="T743" s="91"/>
      <c r="U743" s="91"/>
      <c r="V743" s="91"/>
      <c r="W743" s="91"/>
      <c r="X743" s="91"/>
      <c r="Y743" s="91"/>
      <c r="Z743" s="91"/>
    </row>
    <row r="744" spans="1:26" ht="15.75" customHeight="1" x14ac:dyDescent="0.45">
      <c r="A744" s="91"/>
      <c r="B744" s="91"/>
      <c r="C744" s="91"/>
      <c r="D744" s="93"/>
      <c r="E744" s="92"/>
      <c r="F744" s="91"/>
      <c r="G744" s="91"/>
      <c r="H744" s="91"/>
      <c r="I744" s="91"/>
      <c r="J744" s="91"/>
      <c r="K744" s="91"/>
      <c r="L744" s="91"/>
      <c r="M744" s="91"/>
      <c r="N744" s="91"/>
      <c r="O744" s="91"/>
      <c r="P744" s="91"/>
      <c r="Q744" s="91"/>
      <c r="R744" s="91"/>
      <c r="S744" s="91"/>
      <c r="T744" s="91"/>
      <c r="U744" s="91"/>
      <c r="V744" s="91"/>
      <c r="W744" s="91"/>
      <c r="X744" s="91"/>
      <c r="Y744" s="91"/>
      <c r="Z744" s="91"/>
    </row>
    <row r="745" spans="1:26" ht="15.75" customHeight="1" x14ac:dyDescent="0.45">
      <c r="A745" s="91"/>
      <c r="B745" s="91"/>
      <c r="C745" s="91"/>
      <c r="D745" s="93"/>
      <c r="E745" s="92"/>
      <c r="F745" s="91"/>
      <c r="G745" s="91"/>
      <c r="H745" s="91"/>
      <c r="I745" s="91"/>
      <c r="J745" s="91"/>
      <c r="K745" s="91"/>
      <c r="L745" s="91"/>
      <c r="M745" s="91"/>
      <c r="N745" s="91"/>
      <c r="O745" s="91"/>
      <c r="P745" s="91"/>
      <c r="Q745" s="91"/>
      <c r="R745" s="91"/>
      <c r="S745" s="91"/>
      <c r="T745" s="91"/>
      <c r="U745" s="91"/>
      <c r="V745" s="91"/>
      <c r="W745" s="91"/>
      <c r="X745" s="91"/>
      <c r="Y745" s="91"/>
      <c r="Z745" s="91"/>
    </row>
    <row r="746" spans="1:26" ht="15.75" customHeight="1" x14ac:dyDescent="0.45">
      <c r="A746" s="91"/>
      <c r="B746" s="91"/>
      <c r="C746" s="91"/>
      <c r="D746" s="93"/>
      <c r="E746" s="92"/>
      <c r="F746" s="91"/>
      <c r="G746" s="91"/>
      <c r="H746" s="91"/>
      <c r="I746" s="91"/>
      <c r="J746" s="91"/>
      <c r="K746" s="91"/>
      <c r="L746" s="91"/>
      <c r="M746" s="91"/>
      <c r="N746" s="91"/>
      <c r="O746" s="91"/>
      <c r="P746" s="91"/>
      <c r="Q746" s="91"/>
      <c r="R746" s="91"/>
      <c r="S746" s="91"/>
      <c r="T746" s="91"/>
      <c r="U746" s="91"/>
      <c r="V746" s="91"/>
      <c r="W746" s="91"/>
      <c r="X746" s="91"/>
      <c r="Y746" s="91"/>
      <c r="Z746" s="91"/>
    </row>
    <row r="747" spans="1:26" ht="15.75" customHeight="1" x14ac:dyDescent="0.45">
      <c r="A747" s="91"/>
      <c r="B747" s="91"/>
      <c r="C747" s="91"/>
      <c r="D747" s="93"/>
      <c r="E747" s="92"/>
      <c r="F747" s="91"/>
      <c r="G747" s="91"/>
      <c r="H747" s="91"/>
      <c r="I747" s="91"/>
      <c r="J747" s="91"/>
      <c r="K747" s="91"/>
      <c r="L747" s="91"/>
      <c r="M747" s="91"/>
      <c r="N747" s="91"/>
      <c r="O747" s="91"/>
      <c r="P747" s="91"/>
      <c r="Q747" s="91"/>
      <c r="R747" s="91"/>
      <c r="S747" s="91"/>
      <c r="T747" s="91"/>
      <c r="U747" s="91"/>
      <c r="V747" s="91"/>
      <c r="W747" s="91"/>
      <c r="X747" s="91"/>
      <c r="Y747" s="91"/>
      <c r="Z747" s="91"/>
    </row>
    <row r="748" spans="1:26" ht="15.75" customHeight="1" x14ac:dyDescent="0.45">
      <c r="A748" s="91"/>
      <c r="B748" s="91"/>
      <c r="C748" s="91"/>
      <c r="D748" s="93"/>
      <c r="E748" s="92"/>
      <c r="F748" s="91"/>
      <c r="G748" s="91"/>
      <c r="H748" s="91"/>
      <c r="I748" s="91"/>
      <c r="J748" s="91"/>
      <c r="K748" s="91"/>
      <c r="L748" s="91"/>
      <c r="M748" s="91"/>
      <c r="N748" s="91"/>
      <c r="O748" s="91"/>
      <c r="P748" s="91"/>
      <c r="Q748" s="91"/>
      <c r="R748" s="91"/>
      <c r="S748" s="91"/>
      <c r="T748" s="91"/>
      <c r="U748" s="91"/>
      <c r="V748" s="91"/>
      <c r="W748" s="91"/>
      <c r="X748" s="91"/>
      <c r="Y748" s="91"/>
      <c r="Z748" s="91"/>
    </row>
    <row r="749" spans="1:26" ht="15.75" customHeight="1" x14ac:dyDescent="0.45">
      <c r="A749" s="91"/>
      <c r="B749" s="91"/>
      <c r="C749" s="91"/>
      <c r="D749" s="93"/>
      <c r="E749" s="92"/>
      <c r="F749" s="91"/>
      <c r="G749" s="91"/>
      <c r="H749" s="91"/>
      <c r="I749" s="91"/>
      <c r="J749" s="91"/>
      <c r="K749" s="91"/>
      <c r="L749" s="91"/>
      <c r="M749" s="91"/>
      <c r="N749" s="91"/>
      <c r="O749" s="91"/>
      <c r="P749" s="91"/>
      <c r="Q749" s="91"/>
      <c r="R749" s="91"/>
      <c r="S749" s="91"/>
      <c r="T749" s="91"/>
      <c r="U749" s="91"/>
      <c r="V749" s="91"/>
      <c r="W749" s="91"/>
      <c r="X749" s="91"/>
      <c r="Y749" s="91"/>
      <c r="Z749" s="91"/>
    </row>
    <row r="750" spans="1:26" ht="15.75" customHeight="1" x14ac:dyDescent="0.45">
      <c r="A750" s="91"/>
      <c r="B750" s="91"/>
      <c r="C750" s="91"/>
      <c r="D750" s="93"/>
      <c r="E750" s="92"/>
      <c r="F750" s="91"/>
      <c r="G750" s="91"/>
      <c r="H750" s="91"/>
      <c r="I750" s="91"/>
      <c r="J750" s="91"/>
      <c r="K750" s="91"/>
      <c r="L750" s="91"/>
      <c r="M750" s="91"/>
      <c r="N750" s="91"/>
      <c r="O750" s="91"/>
      <c r="P750" s="91"/>
      <c r="Q750" s="91"/>
      <c r="R750" s="91"/>
      <c r="S750" s="91"/>
      <c r="T750" s="91"/>
      <c r="U750" s="91"/>
      <c r="V750" s="91"/>
      <c r="W750" s="91"/>
      <c r="X750" s="91"/>
      <c r="Y750" s="91"/>
      <c r="Z750" s="91"/>
    </row>
    <row r="751" spans="1:26" ht="15.75" customHeight="1" x14ac:dyDescent="0.45">
      <c r="A751" s="91"/>
      <c r="B751" s="91"/>
      <c r="C751" s="91"/>
      <c r="D751" s="93"/>
      <c r="E751" s="92"/>
      <c r="F751" s="91"/>
      <c r="G751" s="91"/>
      <c r="H751" s="91"/>
      <c r="I751" s="91"/>
      <c r="J751" s="91"/>
      <c r="K751" s="91"/>
      <c r="L751" s="91"/>
      <c r="M751" s="91"/>
      <c r="N751" s="91"/>
      <c r="O751" s="91"/>
      <c r="P751" s="91"/>
      <c r="Q751" s="91"/>
      <c r="R751" s="91"/>
      <c r="S751" s="91"/>
      <c r="T751" s="91"/>
      <c r="U751" s="91"/>
      <c r="V751" s="91"/>
      <c r="W751" s="91"/>
      <c r="X751" s="91"/>
      <c r="Y751" s="91"/>
      <c r="Z751" s="91"/>
    </row>
    <row r="752" spans="1:26" ht="15.75" customHeight="1" x14ac:dyDescent="0.45">
      <c r="A752" s="91"/>
      <c r="B752" s="91"/>
      <c r="C752" s="91"/>
      <c r="D752" s="93"/>
      <c r="E752" s="92"/>
      <c r="F752" s="91"/>
      <c r="G752" s="91"/>
      <c r="H752" s="91"/>
      <c r="I752" s="91"/>
      <c r="J752" s="91"/>
      <c r="K752" s="91"/>
      <c r="L752" s="91"/>
      <c r="M752" s="91"/>
      <c r="N752" s="91"/>
      <c r="O752" s="91"/>
      <c r="P752" s="91"/>
      <c r="Q752" s="91"/>
      <c r="R752" s="91"/>
      <c r="S752" s="91"/>
      <c r="T752" s="91"/>
      <c r="U752" s="91"/>
      <c r="V752" s="91"/>
      <c r="W752" s="91"/>
      <c r="X752" s="91"/>
      <c r="Y752" s="91"/>
      <c r="Z752" s="91"/>
    </row>
    <row r="753" spans="1:26" ht="15.75" customHeight="1" x14ac:dyDescent="0.45">
      <c r="A753" s="91"/>
      <c r="B753" s="91"/>
      <c r="C753" s="91"/>
      <c r="D753" s="93"/>
      <c r="E753" s="92"/>
      <c r="F753" s="91"/>
      <c r="G753" s="91"/>
      <c r="H753" s="91"/>
      <c r="I753" s="91"/>
      <c r="J753" s="91"/>
      <c r="K753" s="91"/>
      <c r="L753" s="91"/>
      <c r="M753" s="91"/>
      <c r="N753" s="91"/>
      <c r="O753" s="91"/>
      <c r="P753" s="91"/>
      <c r="Q753" s="91"/>
      <c r="R753" s="91"/>
      <c r="S753" s="91"/>
      <c r="T753" s="91"/>
      <c r="U753" s="91"/>
      <c r="V753" s="91"/>
      <c r="W753" s="91"/>
      <c r="X753" s="91"/>
      <c r="Y753" s="91"/>
      <c r="Z753" s="91"/>
    </row>
    <row r="754" spans="1:26" ht="15.75" customHeight="1" x14ac:dyDescent="0.45">
      <c r="A754" s="91"/>
      <c r="B754" s="91"/>
      <c r="C754" s="91"/>
      <c r="D754" s="93"/>
      <c r="E754" s="92"/>
      <c r="F754" s="91"/>
      <c r="G754" s="91"/>
      <c r="H754" s="91"/>
      <c r="I754" s="91"/>
      <c r="J754" s="91"/>
      <c r="K754" s="91"/>
      <c r="L754" s="91"/>
      <c r="M754" s="91"/>
      <c r="N754" s="91"/>
      <c r="O754" s="91"/>
      <c r="P754" s="91"/>
      <c r="Q754" s="91"/>
      <c r="R754" s="91"/>
      <c r="S754" s="91"/>
      <c r="T754" s="91"/>
      <c r="U754" s="91"/>
      <c r="V754" s="91"/>
      <c r="W754" s="91"/>
      <c r="X754" s="91"/>
      <c r="Y754" s="91"/>
      <c r="Z754" s="91"/>
    </row>
    <row r="755" spans="1:26" ht="15.75" customHeight="1" x14ac:dyDescent="0.45">
      <c r="A755" s="91"/>
      <c r="B755" s="91"/>
      <c r="C755" s="91"/>
      <c r="D755" s="93"/>
      <c r="E755" s="92"/>
      <c r="F755" s="91"/>
      <c r="G755" s="91"/>
      <c r="H755" s="91"/>
      <c r="I755" s="91"/>
      <c r="J755" s="91"/>
      <c r="K755" s="91"/>
      <c r="L755" s="91"/>
      <c r="M755" s="91"/>
      <c r="N755" s="91"/>
      <c r="O755" s="91"/>
      <c r="P755" s="91"/>
      <c r="Q755" s="91"/>
      <c r="R755" s="91"/>
      <c r="S755" s="91"/>
      <c r="T755" s="91"/>
      <c r="U755" s="91"/>
      <c r="V755" s="91"/>
      <c r="W755" s="91"/>
      <c r="X755" s="91"/>
      <c r="Y755" s="91"/>
      <c r="Z755" s="91"/>
    </row>
    <row r="756" spans="1:26" ht="15.75" customHeight="1" x14ac:dyDescent="0.45">
      <c r="A756" s="91"/>
      <c r="B756" s="91"/>
      <c r="C756" s="91"/>
      <c r="D756" s="93"/>
      <c r="E756" s="92"/>
      <c r="F756" s="91"/>
      <c r="G756" s="91"/>
      <c r="H756" s="91"/>
      <c r="I756" s="91"/>
      <c r="J756" s="91"/>
      <c r="K756" s="91"/>
      <c r="L756" s="91"/>
      <c r="M756" s="91"/>
      <c r="N756" s="91"/>
      <c r="O756" s="91"/>
      <c r="P756" s="91"/>
      <c r="Q756" s="91"/>
      <c r="R756" s="91"/>
      <c r="S756" s="91"/>
      <c r="T756" s="91"/>
      <c r="U756" s="91"/>
      <c r="V756" s="91"/>
      <c r="W756" s="91"/>
      <c r="X756" s="91"/>
      <c r="Y756" s="91"/>
      <c r="Z756" s="91"/>
    </row>
    <row r="757" spans="1:26" ht="15.75" customHeight="1" x14ac:dyDescent="0.45">
      <c r="A757" s="91"/>
      <c r="B757" s="91"/>
      <c r="C757" s="91"/>
      <c r="D757" s="93"/>
      <c r="E757" s="92"/>
      <c r="F757" s="91"/>
      <c r="G757" s="91"/>
      <c r="H757" s="91"/>
      <c r="I757" s="91"/>
      <c r="J757" s="91"/>
      <c r="K757" s="91"/>
      <c r="L757" s="91"/>
      <c r="M757" s="91"/>
      <c r="N757" s="91"/>
      <c r="O757" s="91"/>
      <c r="P757" s="91"/>
      <c r="Q757" s="91"/>
      <c r="R757" s="91"/>
      <c r="S757" s="91"/>
      <c r="T757" s="91"/>
      <c r="U757" s="91"/>
      <c r="V757" s="91"/>
      <c r="W757" s="91"/>
      <c r="X757" s="91"/>
      <c r="Y757" s="91"/>
      <c r="Z757" s="91"/>
    </row>
    <row r="758" spans="1:26" ht="15.75" customHeight="1" x14ac:dyDescent="0.45">
      <c r="A758" s="91"/>
      <c r="B758" s="91"/>
      <c r="C758" s="91"/>
      <c r="D758" s="93"/>
      <c r="E758" s="92"/>
      <c r="F758" s="91"/>
      <c r="G758" s="91"/>
      <c r="H758" s="91"/>
      <c r="I758" s="91"/>
      <c r="J758" s="91"/>
      <c r="K758" s="91"/>
      <c r="L758" s="91"/>
      <c r="M758" s="91"/>
      <c r="N758" s="91"/>
      <c r="O758" s="91"/>
      <c r="P758" s="91"/>
      <c r="Q758" s="91"/>
      <c r="R758" s="91"/>
      <c r="S758" s="91"/>
      <c r="T758" s="91"/>
      <c r="U758" s="91"/>
      <c r="V758" s="91"/>
      <c r="W758" s="91"/>
      <c r="X758" s="91"/>
      <c r="Y758" s="91"/>
      <c r="Z758" s="91"/>
    </row>
    <row r="759" spans="1:26" ht="15.75" customHeight="1" x14ac:dyDescent="0.45">
      <c r="A759" s="91"/>
      <c r="B759" s="91"/>
      <c r="C759" s="91"/>
      <c r="D759" s="93"/>
      <c r="E759" s="92"/>
      <c r="F759" s="91"/>
      <c r="G759" s="91"/>
      <c r="H759" s="91"/>
      <c r="I759" s="91"/>
      <c r="J759" s="91"/>
      <c r="K759" s="91"/>
      <c r="L759" s="91"/>
      <c r="M759" s="91"/>
      <c r="N759" s="91"/>
      <c r="O759" s="91"/>
      <c r="P759" s="91"/>
      <c r="Q759" s="91"/>
      <c r="R759" s="91"/>
      <c r="S759" s="91"/>
      <c r="T759" s="91"/>
      <c r="U759" s="91"/>
      <c r="V759" s="91"/>
      <c r="W759" s="91"/>
      <c r="X759" s="91"/>
      <c r="Y759" s="91"/>
      <c r="Z759" s="91"/>
    </row>
    <row r="760" spans="1:26" ht="15.75" customHeight="1" x14ac:dyDescent="0.45">
      <c r="A760" s="91"/>
      <c r="B760" s="91"/>
      <c r="C760" s="91"/>
      <c r="D760" s="93"/>
      <c r="E760" s="92"/>
      <c r="F760" s="91"/>
      <c r="G760" s="91"/>
      <c r="H760" s="91"/>
      <c r="I760" s="91"/>
      <c r="J760" s="91"/>
      <c r="K760" s="91"/>
      <c r="L760" s="91"/>
      <c r="M760" s="91"/>
      <c r="N760" s="91"/>
      <c r="O760" s="91"/>
      <c r="P760" s="91"/>
      <c r="Q760" s="91"/>
      <c r="R760" s="91"/>
      <c r="S760" s="91"/>
      <c r="T760" s="91"/>
      <c r="U760" s="91"/>
      <c r="V760" s="91"/>
      <c r="W760" s="91"/>
      <c r="X760" s="91"/>
      <c r="Y760" s="91"/>
      <c r="Z760" s="91"/>
    </row>
    <row r="761" spans="1:26" ht="15.75" customHeight="1" x14ac:dyDescent="0.45">
      <c r="A761" s="91"/>
      <c r="B761" s="91"/>
      <c r="C761" s="91"/>
      <c r="D761" s="93"/>
      <c r="E761" s="92"/>
      <c r="F761" s="91"/>
      <c r="G761" s="91"/>
      <c r="H761" s="91"/>
      <c r="I761" s="91"/>
      <c r="J761" s="91"/>
      <c r="K761" s="91"/>
      <c r="L761" s="91"/>
      <c r="M761" s="91"/>
      <c r="N761" s="91"/>
      <c r="O761" s="91"/>
      <c r="P761" s="91"/>
      <c r="Q761" s="91"/>
      <c r="R761" s="91"/>
      <c r="S761" s="91"/>
      <c r="T761" s="91"/>
      <c r="U761" s="91"/>
      <c r="V761" s="91"/>
      <c r="W761" s="91"/>
      <c r="X761" s="91"/>
      <c r="Y761" s="91"/>
      <c r="Z761" s="91"/>
    </row>
    <row r="762" spans="1:26" ht="15.75" customHeight="1" x14ac:dyDescent="0.45">
      <c r="A762" s="91"/>
      <c r="B762" s="91"/>
      <c r="C762" s="91"/>
      <c r="D762" s="93"/>
      <c r="E762" s="92"/>
      <c r="F762" s="91"/>
      <c r="G762" s="91"/>
      <c r="H762" s="91"/>
      <c r="I762" s="91"/>
      <c r="J762" s="91"/>
      <c r="K762" s="91"/>
      <c r="L762" s="91"/>
      <c r="M762" s="91"/>
      <c r="N762" s="91"/>
      <c r="O762" s="91"/>
      <c r="P762" s="91"/>
      <c r="Q762" s="91"/>
      <c r="R762" s="91"/>
      <c r="S762" s="91"/>
      <c r="T762" s="91"/>
      <c r="U762" s="91"/>
      <c r="V762" s="91"/>
      <c r="W762" s="91"/>
      <c r="X762" s="91"/>
      <c r="Y762" s="91"/>
      <c r="Z762" s="91"/>
    </row>
    <row r="763" spans="1:26" ht="15.75" customHeight="1" x14ac:dyDescent="0.45">
      <c r="A763" s="91"/>
      <c r="B763" s="91"/>
      <c r="C763" s="91"/>
      <c r="D763" s="93"/>
      <c r="E763" s="92"/>
      <c r="F763" s="91"/>
      <c r="G763" s="91"/>
      <c r="H763" s="91"/>
      <c r="I763" s="91"/>
      <c r="J763" s="91"/>
      <c r="K763" s="91"/>
      <c r="L763" s="91"/>
      <c r="M763" s="91"/>
      <c r="N763" s="91"/>
      <c r="O763" s="91"/>
      <c r="P763" s="91"/>
      <c r="Q763" s="91"/>
      <c r="R763" s="91"/>
      <c r="S763" s="91"/>
      <c r="T763" s="91"/>
      <c r="U763" s="91"/>
      <c r="V763" s="91"/>
      <c r="W763" s="91"/>
      <c r="X763" s="91"/>
      <c r="Y763" s="91"/>
      <c r="Z763" s="91"/>
    </row>
    <row r="764" spans="1:26" ht="15.75" customHeight="1" x14ac:dyDescent="0.45">
      <c r="A764" s="91"/>
      <c r="B764" s="91"/>
      <c r="C764" s="91"/>
      <c r="D764" s="93"/>
      <c r="E764" s="92"/>
      <c r="F764" s="91"/>
      <c r="G764" s="91"/>
      <c r="H764" s="91"/>
      <c r="I764" s="91"/>
      <c r="J764" s="91"/>
      <c r="K764" s="91"/>
      <c r="L764" s="91"/>
      <c r="M764" s="91"/>
      <c r="N764" s="91"/>
      <c r="O764" s="91"/>
      <c r="P764" s="91"/>
      <c r="Q764" s="91"/>
      <c r="R764" s="91"/>
      <c r="S764" s="91"/>
      <c r="T764" s="91"/>
      <c r="U764" s="91"/>
      <c r="V764" s="91"/>
      <c r="W764" s="91"/>
      <c r="X764" s="91"/>
      <c r="Y764" s="91"/>
      <c r="Z764" s="91"/>
    </row>
    <row r="765" spans="1:26" ht="15.75" customHeight="1" x14ac:dyDescent="0.45">
      <c r="A765" s="91"/>
      <c r="B765" s="91"/>
      <c r="C765" s="91"/>
      <c r="D765" s="93"/>
      <c r="E765" s="92"/>
      <c r="F765" s="91"/>
      <c r="G765" s="91"/>
      <c r="H765" s="91"/>
      <c r="I765" s="91"/>
      <c r="J765" s="91"/>
      <c r="K765" s="91"/>
      <c r="L765" s="91"/>
      <c r="M765" s="91"/>
      <c r="N765" s="91"/>
      <c r="O765" s="91"/>
      <c r="P765" s="91"/>
      <c r="Q765" s="91"/>
      <c r="R765" s="91"/>
      <c r="S765" s="91"/>
      <c r="T765" s="91"/>
      <c r="U765" s="91"/>
      <c r="V765" s="91"/>
      <c r="W765" s="91"/>
      <c r="X765" s="91"/>
      <c r="Y765" s="91"/>
      <c r="Z765" s="91"/>
    </row>
    <row r="766" spans="1:26" ht="15.75" customHeight="1" x14ac:dyDescent="0.45">
      <c r="A766" s="91"/>
      <c r="B766" s="91"/>
      <c r="C766" s="91"/>
      <c r="D766" s="93"/>
      <c r="E766" s="92"/>
      <c r="F766" s="91"/>
      <c r="G766" s="91"/>
      <c r="H766" s="91"/>
      <c r="I766" s="91"/>
      <c r="J766" s="91"/>
      <c r="K766" s="91"/>
      <c r="L766" s="91"/>
      <c r="M766" s="91"/>
      <c r="N766" s="91"/>
      <c r="O766" s="91"/>
      <c r="P766" s="91"/>
      <c r="Q766" s="91"/>
      <c r="R766" s="91"/>
      <c r="S766" s="91"/>
      <c r="T766" s="91"/>
      <c r="U766" s="91"/>
      <c r="V766" s="91"/>
      <c r="W766" s="91"/>
      <c r="X766" s="91"/>
      <c r="Y766" s="91"/>
      <c r="Z766" s="91"/>
    </row>
    <row r="767" spans="1:26" ht="15.75" customHeight="1" x14ac:dyDescent="0.45">
      <c r="A767" s="91"/>
      <c r="B767" s="91"/>
      <c r="C767" s="91"/>
      <c r="D767" s="93"/>
      <c r="E767" s="92"/>
      <c r="F767" s="91"/>
      <c r="G767" s="91"/>
      <c r="H767" s="91"/>
      <c r="I767" s="91"/>
      <c r="J767" s="91"/>
      <c r="K767" s="91"/>
      <c r="L767" s="91"/>
      <c r="M767" s="91"/>
      <c r="N767" s="91"/>
      <c r="O767" s="91"/>
      <c r="P767" s="91"/>
      <c r="Q767" s="91"/>
      <c r="R767" s="91"/>
      <c r="S767" s="91"/>
      <c r="T767" s="91"/>
      <c r="U767" s="91"/>
      <c r="V767" s="91"/>
      <c r="W767" s="91"/>
      <c r="X767" s="91"/>
      <c r="Y767" s="91"/>
      <c r="Z767" s="91"/>
    </row>
    <row r="768" spans="1:26" ht="15.75" customHeight="1" x14ac:dyDescent="0.45">
      <c r="A768" s="91"/>
      <c r="B768" s="91"/>
      <c r="C768" s="91"/>
      <c r="D768" s="93"/>
      <c r="E768" s="92"/>
      <c r="F768" s="91"/>
      <c r="G768" s="91"/>
      <c r="H768" s="91"/>
      <c r="I768" s="91"/>
      <c r="J768" s="91"/>
      <c r="K768" s="91"/>
      <c r="L768" s="91"/>
      <c r="M768" s="91"/>
      <c r="N768" s="91"/>
      <c r="O768" s="91"/>
      <c r="P768" s="91"/>
      <c r="Q768" s="91"/>
      <c r="R768" s="91"/>
      <c r="S768" s="91"/>
      <c r="T768" s="91"/>
      <c r="U768" s="91"/>
      <c r="V768" s="91"/>
      <c r="W768" s="91"/>
      <c r="X768" s="91"/>
      <c r="Y768" s="91"/>
      <c r="Z768" s="91"/>
    </row>
    <row r="769" spans="1:26" ht="15.75" customHeight="1" x14ac:dyDescent="0.45">
      <c r="A769" s="91"/>
      <c r="B769" s="91"/>
      <c r="C769" s="91"/>
      <c r="D769" s="93"/>
      <c r="E769" s="92"/>
      <c r="F769" s="91"/>
      <c r="G769" s="91"/>
      <c r="H769" s="91"/>
      <c r="I769" s="91"/>
      <c r="J769" s="91"/>
      <c r="K769" s="91"/>
      <c r="L769" s="91"/>
      <c r="M769" s="91"/>
      <c r="N769" s="91"/>
      <c r="O769" s="91"/>
      <c r="P769" s="91"/>
      <c r="Q769" s="91"/>
      <c r="R769" s="91"/>
      <c r="S769" s="91"/>
      <c r="T769" s="91"/>
      <c r="U769" s="91"/>
      <c r="V769" s="91"/>
      <c r="W769" s="91"/>
      <c r="X769" s="91"/>
      <c r="Y769" s="91"/>
      <c r="Z769" s="91"/>
    </row>
    <row r="770" spans="1:26" ht="15.75" customHeight="1" x14ac:dyDescent="0.45">
      <c r="A770" s="91"/>
      <c r="B770" s="91"/>
      <c r="C770" s="91"/>
      <c r="D770" s="93"/>
      <c r="E770" s="92"/>
      <c r="F770" s="91"/>
      <c r="G770" s="91"/>
      <c r="H770" s="91"/>
      <c r="I770" s="91"/>
      <c r="J770" s="91"/>
      <c r="K770" s="91"/>
      <c r="L770" s="91"/>
      <c r="M770" s="91"/>
      <c r="N770" s="91"/>
      <c r="O770" s="91"/>
      <c r="P770" s="91"/>
      <c r="Q770" s="91"/>
      <c r="R770" s="91"/>
      <c r="S770" s="91"/>
      <c r="T770" s="91"/>
      <c r="U770" s="91"/>
      <c r="V770" s="91"/>
      <c r="W770" s="91"/>
      <c r="X770" s="91"/>
      <c r="Y770" s="91"/>
      <c r="Z770" s="91"/>
    </row>
    <row r="771" spans="1:26" ht="15.75" customHeight="1" x14ac:dyDescent="0.45">
      <c r="A771" s="91"/>
      <c r="B771" s="91"/>
      <c r="C771" s="91"/>
      <c r="D771" s="93"/>
      <c r="E771" s="92"/>
      <c r="F771" s="91"/>
      <c r="G771" s="91"/>
      <c r="H771" s="91"/>
      <c r="I771" s="91"/>
      <c r="J771" s="91"/>
      <c r="K771" s="91"/>
      <c r="L771" s="91"/>
      <c r="M771" s="91"/>
      <c r="N771" s="91"/>
      <c r="O771" s="91"/>
      <c r="P771" s="91"/>
      <c r="Q771" s="91"/>
      <c r="R771" s="91"/>
      <c r="S771" s="91"/>
      <c r="T771" s="91"/>
      <c r="U771" s="91"/>
      <c r="V771" s="91"/>
      <c r="W771" s="91"/>
      <c r="X771" s="91"/>
      <c r="Y771" s="91"/>
      <c r="Z771" s="91"/>
    </row>
    <row r="772" spans="1:26" ht="15.75" customHeight="1" x14ac:dyDescent="0.45">
      <c r="A772" s="91"/>
      <c r="B772" s="91"/>
      <c r="C772" s="91"/>
      <c r="D772" s="93"/>
      <c r="E772" s="92"/>
      <c r="F772" s="91"/>
      <c r="G772" s="91"/>
      <c r="H772" s="91"/>
      <c r="I772" s="91"/>
      <c r="J772" s="91"/>
      <c r="K772" s="91"/>
      <c r="L772" s="91"/>
      <c r="M772" s="91"/>
      <c r="N772" s="91"/>
      <c r="O772" s="91"/>
      <c r="P772" s="91"/>
      <c r="Q772" s="91"/>
      <c r="R772" s="91"/>
      <c r="S772" s="91"/>
      <c r="T772" s="91"/>
      <c r="U772" s="91"/>
      <c r="V772" s="91"/>
      <c r="W772" s="91"/>
      <c r="X772" s="91"/>
      <c r="Y772" s="91"/>
      <c r="Z772" s="91"/>
    </row>
    <row r="773" spans="1:26" ht="15.75" customHeight="1" x14ac:dyDescent="0.45">
      <c r="A773" s="91"/>
      <c r="B773" s="91"/>
      <c r="C773" s="91"/>
      <c r="D773" s="93"/>
      <c r="E773" s="92"/>
      <c r="F773" s="91"/>
      <c r="G773" s="91"/>
      <c r="H773" s="91"/>
      <c r="I773" s="91"/>
      <c r="J773" s="91"/>
      <c r="K773" s="91"/>
      <c r="L773" s="91"/>
      <c r="M773" s="91"/>
      <c r="N773" s="91"/>
      <c r="O773" s="91"/>
      <c r="P773" s="91"/>
      <c r="Q773" s="91"/>
      <c r="R773" s="91"/>
      <c r="S773" s="91"/>
      <c r="T773" s="91"/>
      <c r="U773" s="91"/>
      <c r="V773" s="91"/>
      <c r="W773" s="91"/>
      <c r="X773" s="91"/>
      <c r="Y773" s="91"/>
      <c r="Z773" s="91"/>
    </row>
    <row r="774" spans="1:26" ht="15.75" customHeight="1" x14ac:dyDescent="0.45">
      <c r="A774" s="91"/>
      <c r="B774" s="91"/>
      <c r="C774" s="91"/>
      <c r="D774" s="93"/>
      <c r="E774" s="92"/>
      <c r="F774" s="91"/>
      <c r="G774" s="91"/>
      <c r="H774" s="91"/>
      <c r="I774" s="91"/>
      <c r="J774" s="91"/>
      <c r="K774" s="91"/>
      <c r="L774" s="91"/>
      <c r="M774" s="91"/>
      <c r="N774" s="91"/>
      <c r="O774" s="91"/>
      <c r="P774" s="91"/>
      <c r="Q774" s="91"/>
      <c r="R774" s="91"/>
      <c r="S774" s="91"/>
      <c r="T774" s="91"/>
      <c r="U774" s="91"/>
      <c r="V774" s="91"/>
      <c r="W774" s="91"/>
      <c r="X774" s="91"/>
      <c r="Y774" s="91"/>
      <c r="Z774" s="91"/>
    </row>
    <row r="775" spans="1:26" ht="15.75" customHeight="1" x14ac:dyDescent="0.45">
      <c r="A775" s="91"/>
      <c r="B775" s="91"/>
      <c r="C775" s="91"/>
      <c r="D775" s="93"/>
      <c r="E775" s="92"/>
      <c r="F775" s="91"/>
      <c r="G775" s="91"/>
      <c r="H775" s="91"/>
      <c r="I775" s="91"/>
      <c r="J775" s="91"/>
      <c r="K775" s="91"/>
      <c r="L775" s="91"/>
      <c r="M775" s="91"/>
      <c r="N775" s="91"/>
      <c r="O775" s="91"/>
      <c r="P775" s="91"/>
      <c r="Q775" s="91"/>
      <c r="R775" s="91"/>
      <c r="S775" s="91"/>
      <c r="T775" s="91"/>
      <c r="U775" s="91"/>
      <c r="V775" s="91"/>
      <c r="W775" s="91"/>
      <c r="X775" s="91"/>
      <c r="Y775" s="91"/>
      <c r="Z775" s="91"/>
    </row>
    <row r="776" spans="1:26" ht="15.75" customHeight="1" x14ac:dyDescent="0.45">
      <c r="A776" s="91"/>
      <c r="B776" s="91"/>
      <c r="C776" s="91"/>
      <c r="D776" s="93"/>
      <c r="E776" s="92"/>
      <c r="F776" s="91"/>
      <c r="G776" s="91"/>
      <c r="H776" s="91"/>
      <c r="I776" s="91"/>
      <c r="J776" s="91"/>
      <c r="K776" s="91"/>
      <c r="L776" s="91"/>
      <c r="M776" s="91"/>
      <c r="N776" s="91"/>
      <c r="O776" s="91"/>
      <c r="P776" s="91"/>
      <c r="Q776" s="91"/>
      <c r="R776" s="91"/>
      <c r="S776" s="91"/>
      <c r="T776" s="91"/>
      <c r="U776" s="91"/>
      <c r="V776" s="91"/>
      <c r="W776" s="91"/>
      <c r="X776" s="91"/>
      <c r="Y776" s="91"/>
      <c r="Z776" s="91"/>
    </row>
    <row r="777" spans="1:26" ht="15.75" customHeight="1" x14ac:dyDescent="0.45">
      <c r="A777" s="91"/>
      <c r="B777" s="91"/>
      <c r="C777" s="91"/>
      <c r="D777" s="93"/>
      <c r="E777" s="92"/>
      <c r="F777" s="91"/>
      <c r="G777" s="91"/>
      <c r="H777" s="91"/>
      <c r="I777" s="91"/>
      <c r="J777" s="91"/>
      <c r="K777" s="91"/>
      <c r="L777" s="91"/>
      <c r="M777" s="91"/>
      <c r="N777" s="91"/>
      <c r="O777" s="91"/>
      <c r="P777" s="91"/>
      <c r="Q777" s="91"/>
      <c r="R777" s="91"/>
      <c r="S777" s="91"/>
      <c r="T777" s="91"/>
      <c r="U777" s="91"/>
      <c r="V777" s="91"/>
      <c r="W777" s="91"/>
      <c r="X777" s="91"/>
      <c r="Y777" s="91"/>
      <c r="Z777" s="91"/>
    </row>
    <row r="778" spans="1:26" ht="15.75" customHeight="1" x14ac:dyDescent="0.45">
      <c r="A778" s="91"/>
      <c r="B778" s="91"/>
      <c r="C778" s="91"/>
      <c r="D778" s="93"/>
      <c r="E778" s="92"/>
      <c r="F778" s="91"/>
      <c r="G778" s="91"/>
      <c r="H778" s="91"/>
      <c r="I778" s="91"/>
      <c r="J778" s="91"/>
      <c r="K778" s="91"/>
      <c r="L778" s="91"/>
      <c r="M778" s="91"/>
      <c r="N778" s="91"/>
      <c r="O778" s="91"/>
      <c r="P778" s="91"/>
      <c r="Q778" s="91"/>
      <c r="R778" s="91"/>
      <c r="S778" s="91"/>
      <c r="T778" s="91"/>
      <c r="U778" s="91"/>
      <c r="V778" s="91"/>
      <c r="W778" s="91"/>
      <c r="X778" s="91"/>
      <c r="Y778" s="91"/>
      <c r="Z778" s="91"/>
    </row>
    <row r="779" spans="1:26" ht="15.75" customHeight="1" x14ac:dyDescent="0.45">
      <c r="A779" s="91"/>
      <c r="B779" s="91"/>
      <c r="C779" s="91"/>
      <c r="D779" s="93"/>
      <c r="E779" s="92"/>
      <c r="F779" s="91"/>
      <c r="G779" s="91"/>
      <c r="H779" s="91"/>
      <c r="I779" s="91"/>
      <c r="J779" s="91"/>
      <c r="K779" s="91"/>
      <c r="L779" s="91"/>
      <c r="M779" s="91"/>
      <c r="N779" s="91"/>
      <c r="O779" s="91"/>
      <c r="P779" s="91"/>
      <c r="Q779" s="91"/>
      <c r="R779" s="91"/>
      <c r="S779" s="91"/>
      <c r="T779" s="91"/>
      <c r="U779" s="91"/>
      <c r="V779" s="91"/>
      <c r="W779" s="91"/>
      <c r="X779" s="91"/>
      <c r="Y779" s="91"/>
      <c r="Z779" s="91"/>
    </row>
    <row r="780" spans="1:26" ht="15.75" customHeight="1" x14ac:dyDescent="0.45">
      <c r="A780" s="91"/>
      <c r="B780" s="91"/>
      <c r="C780" s="91"/>
      <c r="D780" s="93"/>
      <c r="E780" s="92"/>
      <c r="F780" s="91"/>
      <c r="G780" s="91"/>
      <c r="H780" s="91"/>
      <c r="I780" s="91"/>
      <c r="J780" s="91"/>
      <c r="K780" s="91"/>
      <c r="L780" s="91"/>
      <c r="M780" s="91"/>
      <c r="N780" s="91"/>
      <c r="O780" s="91"/>
      <c r="P780" s="91"/>
      <c r="Q780" s="91"/>
      <c r="R780" s="91"/>
      <c r="S780" s="91"/>
      <c r="T780" s="91"/>
      <c r="U780" s="91"/>
      <c r="V780" s="91"/>
      <c r="W780" s="91"/>
      <c r="X780" s="91"/>
      <c r="Y780" s="91"/>
      <c r="Z780" s="91"/>
    </row>
    <row r="781" spans="1:26" ht="15.75" customHeight="1" x14ac:dyDescent="0.45">
      <c r="A781" s="91"/>
      <c r="B781" s="91"/>
      <c r="C781" s="91"/>
      <c r="D781" s="93"/>
      <c r="E781" s="92"/>
      <c r="F781" s="91"/>
      <c r="G781" s="91"/>
      <c r="H781" s="91"/>
      <c r="I781" s="91"/>
      <c r="J781" s="91"/>
      <c r="K781" s="91"/>
      <c r="L781" s="91"/>
      <c r="M781" s="91"/>
      <c r="N781" s="91"/>
      <c r="O781" s="91"/>
      <c r="P781" s="91"/>
      <c r="Q781" s="91"/>
      <c r="R781" s="91"/>
      <c r="S781" s="91"/>
      <c r="T781" s="91"/>
      <c r="U781" s="91"/>
      <c r="V781" s="91"/>
      <c r="W781" s="91"/>
      <c r="X781" s="91"/>
      <c r="Y781" s="91"/>
      <c r="Z781" s="91"/>
    </row>
    <row r="782" spans="1:26" ht="15.75" customHeight="1" x14ac:dyDescent="0.45">
      <c r="A782" s="91"/>
      <c r="B782" s="91"/>
      <c r="C782" s="91"/>
      <c r="D782" s="93"/>
      <c r="E782" s="92"/>
      <c r="F782" s="91"/>
      <c r="G782" s="91"/>
      <c r="H782" s="91"/>
      <c r="I782" s="91"/>
      <c r="J782" s="91"/>
      <c r="K782" s="91"/>
      <c r="L782" s="91"/>
      <c r="M782" s="91"/>
      <c r="N782" s="91"/>
      <c r="O782" s="91"/>
      <c r="P782" s="91"/>
      <c r="Q782" s="91"/>
      <c r="R782" s="91"/>
      <c r="S782" s="91"/>
      <c r="T782" s="91"/>
      <c r="U782" s="91"/>
      <c r="V782" s="91"/>
      <c r="W782" s="91"/>
      <c r="X782" s="91"/>
      <c r="Y782" s="91"/>
      <c r="Z782" s="91"/>
    </row>
    <row r="783" spans="1:26" ht="15.75" customHeight="1" x14ac:dyDescent="0.45">
      <c r="A783" s="91"/>
      <c r="B783" s="91"/>
      <c r="C783" s="91"/>
      <c r="D783" s="93"/>
      <c r="E783" s="92"/>
      <c r="F783" s="91"/>
      <c r="G783" s="91"/>
      <c r="H783" s="91"/>
      <c r="I783" s="91"/>
      <c r="J783" s="91"/>
      <c r="K783" s="91"/>
      <c r="L783" s="91"/>
      <c r="M783" s="91"/>
      <c r="N783" s="91"/>
      <c r="O783" s="91"/>
      <c r="P783" s="91"/>
      <c r="Q783" s="91"/>
      <c r="R783" s="91"/>
      <c r="S783" s="91"/>
      <c r="T783" s="91"/>
      <c r="U783" s="91"/>
      <c r="V783" s="91"/>
      <c r="W783" s="91"/>
      <c r="X783" s="91"/>
      <c r="Y783" s="91"/>
      <c r="Z783" s="91"/>
    </row>
    <row r="784" spans="1:26" ht="15.75" customHeight="1" x14ac:dyDescent="0.45">
      <c r="A784" s="91"/>
      <c r="B784" s="91"/>
      <c r="C784" s="91"/>
      <c r="D784" s="93"/>
      <c r="E784" s="92"/>
      <c r="F784" s="91"/>
      <c r="G784" s="91"/>
      <c r="H784" s="91"/>
      <c r="I784" s="91"/>
      <c r="J784" s="91"/>
      <c r="K784" s="91"/>
      <c r="L784" s="91"/>
      <c r="M784" s="91"/>
      <c r="N784" s="91"/>
      <c r="O784" s="91"/>
      <c r="P784" s="91"/>
      <c r="Q784" s="91"/>
      <c r="R784" s="91"/>
      <c r="S784" s="91"/>
      <c r="T784" s="91"/>
      <c r="U784" s="91"/>
      <c r="V784" s="91"/>
      <c r="W784" s="91"/>
      <c r="X784" s="91"/>
      <c r="Y784" s="91"/>
      <c r="Z784" s="91"/>
    </row>
    <row r="785" spans="1:26" ht="15.75" customHeight="1" x14ac:dyDescent="0.45">
      <c r="A785" s="91"/>
      <c r="B785" s="91"/>
      <c r="C785" s="91"/>
      <c r="D785" s="93"/>
      <c r="E785" s="92"/>
      <c r="F785" s="91"/>
      <c r="G785" s="91"/>
      <c r="H785" s="91"/>
      <c r="I785" s="91"/>
      <c r="J785" s="91"/>
      <c r="K785" s="91"/>
      <c r="L785" s="91"/>
      <c r="M785" s="91"/>
      <c r="N785" s="91"/>
      <c r="O785" s="91"/>
      <c r="P785" s="91"/>
      <c r="Q785" s="91"/>
      <c r="R785" s="91"/>
      <c r="S785" s="91"/>
      <c r="T785" s="91"/>
      <c r="U785" s="91"/>
      <c r="V785" s="91"/>
      <c r="W785" s="91"/>
      <c r="X785" s="91"/>
      <c r="Y785" s="91"/>
      <c r="Z785" s="91"/>
    </row>
    <row r="786" spans="1:26" ht="15.75" customHeight="1" x14ac:dyDescent="0.45">
      <c r="A786" s="91"/>
      <c r="B786" s="91"/>
      <c r="C786" s="91"/>
      <c r="D786" s="93"/>
      <c r="E786" s="92"/>
      <c r="F786" s="91"/>
      <c r="G786" s="91"/>
      <c r="H786" s="91"/>
      <c r="I786" s="91"/>
      <c r="J786" s="91"/>
      <c r="K786" s="91"/>
      <c r="L786" s="91"/>
      <c r="M786" s="91"/>
      <c r="N786" s="91"/>
      <c r="O786" s="91"/>
      <c r="P786" s="91"/>
      <c r="Q786" s="91"/>
      <c r="R786" s="91"/>
      <c r="S786" s="91"/>
      <c r="T786" s="91"/>
      <c r="U786" s="91"/>
      <c r="V786" s="91"/>
      <c r="W786" s="91"/>
      <c r="X786" s="91"/>
      <c r="Y786" s="91"/>
      <c r="Z786" s="91"/>
    </row>
    <row r="787" spans="1:26" ht="15.75" customHeight="1" x14ac:dyDescent="0.45">
      <c r="A787" s="91"/>
      <c r="B787" s="91"/>
      <c r="C787" s="91"/>
      <c r="D787" s="93"/>
      <c r="E787" s="92"/>
      <c r="F787" s="91"/>
      <c r="G787" s="91"/>
      <c r="H787" s="91"/>
      <c r="I787" s="91"/>
      <c r="J787" s="91"/>
      <c r="K787" s="91"/>
      <c r="L787" s="91"/>
      <c r="M787" s="91"/>
      <c r="N787" s="91"/>
      <c r="O787" s="91"/>
      <c r="P787" s="91"/>
      <c r="Q787" s="91"/>
      <c r="R787" s="91"/>
      <c r="S787" s="91"/>
      <c r="T787" s="91"/>
      <c r="U787" s="91"/>
      <c r="V787" s="91"/>
      <c r="W787" s="91"/>
      <c r="X787" s="91"/>
      <c r="Y787" s="91"/>
      <c r="Z787" s="91"/>
    </row>
    <row r="788" spans="1:26" ht="15.75" customHeight="1" x14ac:dyDescent="0.45">
      <c r="A788" s="91"/>
      <c r="B788" s="91"/>
      <c r="C788" s="91"/>
      <c r="D788" s="93"/>
      <c r="E788" s="92"/>
      <c r="F788" s="91"/>
      <c r="G788" s="91"/>
      <c r="H788" s="91"/>
      <c r="I788" s="91"/>
      <c r="J788" s="91"/>
      <c r="K788" s="91"/>
      <c r="L788" s="91"/>
      <c r="M788" s="91"/>
      <c r="N788" s="91"/>
      <c r="O788" s="91"/>
      <c r="P788" s="91"/>
      <c r="Q788" s="91"/>
      <c r="R788" s="91"/>
      <c r="S788" s="91"/>
      <c r="T788" s="91"/>
      <c r="U788" s="91"/>
      <c r="V788" s="91"/>
      <c r="W788" s="91"/>
      <c r="X788" s="91"/>
      <c r="Y788" s="91"/>
      <c r="Z788" s="91"/>
    </row>
    <row r="789" spans="1:26" ht="15.75" customHeight="1" x14ac:dyDescent="0.45">
      <c r="A789" s="91"/>
      <c r="B789" s="91"/>
      <c r="C789" s="91"/>
      <c r="D789" s="93"/>
      <c r="E789" s="92"/>
      <c r="F789" s="91"/>
      <c r="G789" s="91"/>
      <c r="H789" s="91"/>
      <c r="I789" s="91"/>
      <c r="J789" s="91"/>
      <c r="K789" s="91"/>
      <c r="L789" s="91"/>
      <c r="M789" s="91"/>
      <c r="N789" s="91"/>
      <c r="O789" s="91"/>
      <c r="P789" s="91"/>
      <c r="Q789" s="91"/>
      <c r="R789" s="91"/>
      <c r="S789" s="91"/>
      <c r="T789" s="91"/>
      <c r="U789" s="91"/>
      <c r="V789" s="91"/>
      <c r="W789" s="91"/>
      <c r="X789" s="91"/>
      <c r="Y789" s="91"/>
      <c r="Z789" s="91"/>
    </row>
    <row r="790" spans="1:26" ht="15.75" customHeight="1" x14ac:dyDescent="0.45">
      <c r="A790" s="91"/>
      <c r="B790" s="91"/>
      <c r="C790" s="91"/>
      <c r="D790" s="93"/>
      <c r="E790" s="92"/>
      <c r="F790" s="91"/>
      <c r="G790" s="91"/>
      <c r="H790" s="91"/>
      <c r="I790" s="91"/>
      <c r="J790" s="91"/>
      <c r="K790" s="91"/>
      <c r="L790" s="91"/>
      <c r="M790" s="91"/>
      <c r="N790" s="91"/>
      <c r="O790" s="91"/>
      <c r="P790" s="91"/>
      <c r="Q790" s="91"/>
      <c r="R790" s="91"/>
      <c r="S790" s="91"/>
      <c r="T790" s="91"/>
      <c r="U790" s="91"/>
      <c r="V790" s="91"/>
      <c r="W790" s="91"/>
      <c r="X790" s="91"/>
      <c r="Y790" s="91"/>
      <c r="Z790" s="91"/>
    </row>
    <row r="791" spans="1:26" ht="15.75" customHeight="1" x14ac:dyDescent="0.45">
      <c r="A791" s="91"/>
      <c r="B791" s="91"/>
      <c r="C791" s="91"/>
      <c r="D791" s="93"/>
      <c r="E791" s="92"/>
      <c r="F791" s="91"/>
      <c r="G791" s="91"/>
      <c r="H791" s="91"/>
      <c r="I791" s="91"/>
      <c r="J791" s="91"/>
      <c r="K791" s="91"/>
      <c r="L791" s="91"/>
      <c r="M791" s="91"/>
      <c r="N791" s="91"/>
      <c r="O791" s="91"/>
      <c r="P791" s="91"/>
      <c r="Q791" s="91"/>
      <c r="R791" s="91"/>
      <c r="S791" s="91"/>
      <c r="T791" s="91"/>
      <c r="U791" s="91"/>
      <c r="V791" s="91"/>
      <c r="W791" s="91"/>
      <c r="X791" s="91"/>
      <c r="Y791" s="91"/>
      <c r="Z791" s="91"/>
    </row>
    <row r="792" spans="1:26" ht="15.75" customHeight="1" x14ac:dyDescent="0.45">
      <c r="A792" s="91"/>
      <c r="B792" s="91"/>
      <c r="C792" s="91"/>
      <c r="D792" s="93"/>
      <c r="E792" s="92"/>
      <c r="F792" s="91"/>
      <c r="G792" s="91"/>
      <c r="H792" s="91"/>
      <c r="I792" s="91"/>
      <c r="J792" s="91"/>
      <c r="K792" s="91"/>
      <c r="L792" s="91"/>
      <c r="M792" s="91"/>
      <c r="N792" s="91"/>
      <c r="O792" s="91"/>
      <c r="P792" s="91"/>
      <c r="Q792" s="91"/>
      <c r="R792" s="91"/>
      <c r="S792" s="91"/>
      <c r="T792" s="91"/>
      <c r="U792" s="91"/>
      <c r="V792" s="91"/>
      <c r="W792" s="91"/>
      <c r="X792" s="91"/>
      <c r="Y792" s="91"/>
      <c r="Z792" s="91"/>
    </row>
    <row r="793" spans="1:26" ht="15.75" customHeight="1" x14ac:dyDescent="0.45">
      <c r="A793" s="91"/>
      <c r="B793" s="91"/>
      <c r="C793" s="91"/>
      <c r="D793" s="93"/>
      <c r="E793" s="92"/>
      <c r="F793" s="91"/>
      <c r="G793" s="91"/>
      <c r="H793" s="91"/>
      <c r="I793" s="91"/>
      <c r="J793" s="91"/>
      <c r="K793" s="91"/>
      <c r="L793" s="91"/>
      <c r="M793" s="91"/>
      <c r="N793" s="91"/>
      <c r="O793" s="91"/>
      <c r="P793" s="91"/>
      <c r="Q793" s="91"/>
      <c r="R793" s="91"/>
      <c r="S793" s="91"/>
      <c r="T793" s="91"/>
      <c r="U793" s="91"/>
      <c r="V793" s="91"/>
      <c r="W793" s="91"/>
      <c r="X793" s="91"/>
      <c r="Y793" s="91"/>
      <c r="Z793" s="91"/>
    </row>
    <row r="794" spans="1:26" ht="15.75" customHeight="1" x14ac:dyDescent="0.45">
      <c r="A794" s="91"/>
      <c r="B794" s="91"/>
      <c r="C794" s="91"/>
      <c r="D794" s="93"/>
      <c r="E794" s="92"/>
      <c r="F794" s="91"/>
      <c r="G794" s="91"/>
      <c r="H794" s="91"/>
      <c r="I794" s="91"/>
      <c r="J794" s="91"/>
      <c r="K794" s="91"/>
      <c r="L794" s="91"/>
      <c r="M794" s="91"/>
      <c r="N794" s="91"/>
      <c r="O794" s="91"/>
      <c r="P794" s="91"/>
      <c r="Q794" s="91"/>
      <c r="R794" s="91"/>
      <c r="S794" s="91"/>
      <c r="T794" s="91"/>
      <c r="U794" s="91"/>
      <c r="V794" s="91"/>
      <c r="W794" s="91"/>
      <c r="X794" s="91"/>
      <c r="Y794" s="91"/>
      <c r="Z794" s="91"/>
    </row>
    <row r="795" spans="1:26" ht="15.75" customHeight="1" x14ac:dyDescent="0.45">
      <c r="A795" s="91"/>
      <c r="B795" s="91"/>
      <c r="C795" s="91"/>
      <c r="D795" s="93"/>
      <c r="E795" s="92"/>
      <c r="F795" s="91"/>
      <c r="G795" s="91"/>
      <c r="H795" s="91"/>
      <c r="I795" s="91"/>
      <c r="J795" s="91"/>
      <c r="K795" s="91"/>
      <c r="L795" s="91"/>
      <c r="M795" s="91"/>
      <c r="N795" s="91"/>
      <c r="O795" s="91"/>
      <c r="P795" s="91"/>
      <c r="Q795" s="91"/>
      <c r="R795" s="91"/>
      <c r="S795" s="91"/>
      <c r="T795" s="91"/>
      <c r="U795" s="91"/>
      <c r="V795" s="91"/>
      <c r="W795" s="91"/>
      <c r="X795" s="91"/>
      <c r="Y795" s="91"/>
      <c r="Z795" s="91"/>
    </row>
    <row r="796" spans="1:26" ht="15.75" customHeight="1" x14ac:dyDescent="0.45">
      <c r="A796" s="91"/>
      <c r="B796" s="91"/>
      <c r="C796" s="91"/>
      <c r="D796" s="93"/>
      <c r="E796" s="92"/>
      <c r="F796" s="91"/>
      <c r="G796" s="91"/>
      <c r="H796" s="91"/>
      <c r="I796" s="91"/>
      <c r="J796" s="91"/>
      <c r="K796" s="91"/>
      <c r="L796" s="91"/>
      <c r="M796" s="91"/>
      <c r="N796" s="91"/>
      <c r="O796" s="91"/>
      <c r="P796" s="91"/>
      <c r="Q796" s="91"/>
      <c r="R796" s="91"/>
      <c r="S796" s="91"/>
      <c r="T796" s="91"/>
      <c r="U796" s="91"/>
      <c r="V796" s="91"/>
      <c r="W796" s="91"/>
      <c r="X796" s="91"/>
      <c r="Y796" s="91"/>
      <c r="Z796" s="91"/>
    </row>
    <row r="797" spans="1:26" ht="15.75" customHeight="1" x14ac:dyDescent="0.45">
      <c r="A797" s="91"/>
      <c r="B797" s="91"/>
      <c r="C797" s="91"/>
      <c r="D797" s="93"/>
      <c r="E797" s="92"/>
      <c r="F797" s="91"/>
      <c r="G797" s="91"/>
      <c r="H797" s="91"/>
      <c r="I797" s="91"/>
      <c r="J797" s="91"/>
      <c r="K797" s="91"/>
      <c r="L797" s="91"/>
      <c r="M797" s="91"/>
      <c r="N797" s="91"/>
      <c r="O797" s="91"/>
      <c r="P797" s="91"/>
      <c r="Q797" s="91"/>
      <c r="R797" s="91"/>
      <c r="S797" s="91"/>
      <c r="T797" s="91"/>
      <c r="U797" s="91"/>
      <c r="V797" s="91"/>
      <c r="W797" s="91"/>
      <c r="X797" s="91"/>
      <c r="Y797" s="91"/>
      <c r="Z797" s="91"/>
    </row>
    <row r="798" spans="1:26" ht="15.75" customHeight="1" x14ac:dyDescent="0.45">
      <c r="A798" s="91"/>
      <c r="B798" s="91"/>
      <c r="C798" s="91"/>
      <c r="D798" s="93"/>
      <c r="E798" s="92"/>
      <c r="F798" s="91"/>
      <c r="G798" s="91"/>
      <c r="H798" s="91"/>
      <c r="I798" s="91"/>
      <c r="J798" s="91"/>
      <c r="K798" s="91"/>
      <c r="L798" s="91"/>
      <c r="M798" s="91"/>
      <c r="N798" s="91"/>
      <c r="O798" s="91"/>
      <c r="P798" s="91"/>
      <c r="Q798" s="91"/>
      <c r="R798" s="91"/>
      <c r="S798" s="91"/>
      <c r="T798" s="91"/>
      <c r="U798" s="91"/>
      <c r="V798" s="91"/>
      <c r="W798" s="91"/>
      <c r="X798" s="91"/>
      <c r="Y798" s="91"/>
      <c r="Z798" s="91"/>
    </row>
    <row r="799" spans="1:26" ht="15.75" customHeight="1" x14ac:dyDescent="0.45">
      <c r="A799" s="91"/>
      <c r="B799" s="91"/>
      <c r="C799" s="91"/>
      <c r="D799" s="93"/>
      <c r="E799" s="92"/>
      <c r="F799" s="91"/>
      <c r="G799" s="91"/>
      <c r="H799" s="91"/>
      <c r="I799" s="91"/>
      <c r="J799" s="91"/>
      <c r="K799" s="91"/>
      <c r="L799" s="91"/>
      <c r="M799" s="91"/>
      <c r="N799" s="91"/>
      <c r="O799" s="91"/>
      <c r="P799" s="91"/>
      <c r="Q799" s="91"/>
      <c r="R799" s="91"/>
      <c r="S799" s="91"/>
      <c r="T799" s="91"/>
      <c r="U799" s="91"/>
      <c r="V799" s="91"/>
      <c r="W799" s="91"/>
      <c r="X799" s="91"/>
      <c r="Y799" s="91"/>
      <c r="Z799" s="91"/>
    </row>
    <row r="800" spans="1:26" ht="15.75" customHeight="1" x14ac:dyDescent="0.45">
      <c r="A800" s="91"/>
      <c r="B800" s="91"/>
      <c r="C800" s="91"/>
      <c r="D800" s="93"/>
      <c r="E800" s="92"/>
      <c r="F800" s="91"/>
      <c r="G800" s="91"/>
      <c r="H800" s="91"/>
      <c r="I800" s="91"/>
      <c r="J800" s="91"/>
      <c r="K800" s="91"/>
      <c r="L800" s="91"/>
      <c r="M800" s="91"/>
      <c r="N800" s="91"/>
      <c r="O800" s="91"/>
      <c r="P800" s="91"/>
      <c r="Q800" s="91"/>
      <c r="R800" s="91"/>
      <c r="S800" s="91"/>
      <c r="T800" s="91"/>
      <c r="U800" s="91"/>
      <c r="V800" s="91"/>
      <c r="W800" s="91"/>
      <c r="X800" s="91"/>
      <c r="Y800" s="91"/>
      <c r="Z800" s="91"/>
    </row>
    <row r="801" spans="1:26" ht="15.75" customHeight="1" x14ac:dyDescent="0.45">
      <c r="A801" s="91"/>
      <c r="B801" s="91"/>
      <c r="C801" s="91"/>
      <c r="D801" s="93"/>
      <c r="E801" s="92"/>
      <c r="F801" s="91"/>
      <c r="G801" s="91"/>
      <c r="H801" s="91"/>
      <c r="I801" s="91"/>
      <c r="J801" s="91"/>
      <c r="K801" s="91"/>
      <c r="L801" s="91"/>
      <c r="M801" s="91"/>
      <c r="N801" s="91"/>
      <c r="O801" s="91"/>
      <c r="P801" s="91"/>
      <c r="Q801" s="91"/>
      <c r="R801" s="91"/>
      <c r="S801" s="91"/>
      <c r="T801" s="91"/>
      <c r="U801" s="91"/>
      <c r="V801" s="91"/>
      <c r="W801" s="91"/>
      <c r="X801" s="91"/>
      <c r="Y801" s="91"/>
      <c r="Z801" s="91"/>
    </row>
    <row r="802" spans="1:26" ht="15.75" customHeight="1" x14ac:dyDescent="0.45">
      <c r="A802" s="91"/>
      <c r="B802" s="91"/>
      <c r="C802" s="91"/>
      <c r="D802" s="93"/>
      <c r="E802" s="92"/>
      <c r="F802" s="91"/>
      <c r="G802" s="91"/>
      <c r="H802" s="91"/>
      <c r="I802" s="91"/>
      <c r="J802" s="91"/>
      <c r="K802" s="91"/>
      <c r="L802" s="91"/>
      <c r="M802" s="91"/>
      <c r="N802" s="91"/>
      <c r="O802" s="91"/>
      <c r="P802" s="91"/>
      <c r="Q802" s="91"/>
      <c r="R802" s="91"/>
      <c r="S802" s="91"/>
      <c r="T802" s="91"/>
      <c r="U802" s="91"/>
      <c r="V802" s="91"/>
      <c r="W802" s="91"/>
      <c r="X802" s="91"/>
      <c r="Y802" s="91"/>
      <c r="Z802" s="91"/>
    </row>
    <row r="803" spans="1:26" ht="15.75" customHeight="1" x14ac:dyDescent="0.45">
      <c r="A803" s="91"/>
      <c r="B803" s="91"/>
      <c r="C803" s="91"/>
      <c r="D803" s="93"/>
      <c r="E803" s="92"/>
      <c r="F803" s="91"/>
      <c r="G803" s="91"/>
      <c r="H803" s="91"/>
      <c r="I803" s="91"/>
      <c r="J803" s="91"/>
      <c r="K803" s="91"/>
      <c r="L803" s="91"/>
      <c r="M803" s="91"/>
      <c r="N803" s="91"/>
      <c r="O803" s="91"/>
      <c r="P803" s="91"/>
      <c r="Q803" s="91"/>
      <c r="R803" s="91"/>
      <c r="S803" s="91"/>
      <c r="T803" s="91"/>
      <c r="U803" s="91"/>
      <c r="V803" s="91"/>
      <c r="W803" s="91"/>
      <c r="X803" s="91"/>
      <c r="Y803" s="91"/>
      <c r="Z803" s="91"/>
    </row>
    <row r="804" spans="1:26" ht="15.75" customHeight="1" x14ac:dyDescent="0.45">
      <c r="A804" s="91"/>
      <c r="B804" s="91"/>
      <c r="C804" s="91"/>
      <c r="D804" s="93"/>
      <c r="E804" s="92"/>
      <c r="F804" s="91"/>
      <c r="G804" s="91"/>
      <c r="H804" s="91"/>
      <c r="I804" s="91"/>
      <c r="J804" s="91"/>
      <c r="K804" s="91"/>
      <c r="L804" s="91"/>
      <c r="M804" s="91"/>
      <c r="N804" s="91"/>
      <c r="O804" s="91"/>
      <c r="P804" s="91"/>
      <c r="Q804" s="91"/>
      <c r="R804" s="91"/>
      <c r="S804" s="91"/>
      <c r="T804" s="91"/>
      <c r="U804" s="91"/>
      <c r="V804" s="91"/>
      <c r="W804" s="91"/>
      <c r="X804" s="91"/>
      <c r="Y804" s="91"/>
      <c r="Z804" s="91"/>
    </row>
    <row r="805" spans="1:26" ht="15.75" customHeight="1" x14ac:dyDescent="0.45">
      <c r="A805" s="91"/>
      <c r="B805" s="91"/>
      <c r="C805" s="91"/>
      <c r="D805" s="93"/>
      <c r="E805" s="92"/>
      <c r="F805" s="91"/>
      <c r="G805" s="91"/>
      <c r="H805" s="91"/>
      <c r="I805" s="91"/>
      <c r="J805" s="91"/>
      <c r="K805" s="91"/>
      <c r="L805" s="91"/>
      <c r="M805" s="91"/>
      <c r="N805" s="91"/>
      <c r="O805" s="91"/>
      <c r="P805" s="91"/>
      <c r="Q805" s="91"/>
      <c r="R805" s="91"/>
      <c r="S805" s="91"/>
      <c r="T805" s="91"/>
      <c r="U805" s="91"/>
      <c r="V805" s="91"/>
      <c r="W805" s="91"/>
      <c r="X805" s="91"/>
      <c r="Y805" s="91"/>
      <c r="Z805" s="91"/>
    </row>
    <row r="806" spans="1:26" ht="15.75" customHeight="1" x14ac:dyDescent="0.45">
      <c r="A806" s="91"/>
      <c r="B806" s="91"/>
      <c r="C806" s="91"/>
      <c r="D806" s="93"/>
      <c r="E806" s="92"/>
      <c r="F806" s="91"/>
      <c r="G806" s="91"/>
      <c r="H806" s="91"/>
      <c r="I806" s="91"/>
      <c r="J806" s="91"/>
      <c r="K806" s="91"/>
      <c r="L806" s="91"/>
      <c r="M806" s="91"/>
      <c r="N806" s="91"/>
      <c r="O806" s="91"/>
      <c r="P806" s="91"/>
      <c r="Q806" s="91"/>
      <c r="R806" s="91"/>
      <c r="S806" s="91"/>
      <c r="T806" s="91"/>
      <c r="U806" s="91"/>
      <c r="V806" s="91"/>
      <c r="W806" s="91"/>
      <c r="X806" s="91"/>
      <c r="Y806" s="91"/>
      <c r="Z806" s="91"/>
    </row>
    <row r="807" spans="1:26" ht="15.75" customHeight="1" x14ac:dyDescent="0.45">
      <c r="A807" s="91"/>
      <c r="B807" s="91"/>
      <c r="C807" s="91"/>
      <c r="D807" s="93"/>
      <c r="E807" s="92"/>
      <c r="F807" s="91"/>
      <c r="G807" s="91"/>
      <c r="H807" s="91"/>
      <c r="I807" s="91"/>
      <c r="J807" s="91"/>
      <c r="K807" s="91"/>
      <c r="L807" s="91"/>
      <c r="M807" s="91"/>
      <c r="N807" s="91"/>
      <c r="O807" s="91"/>
      <c r="P807" s="91"/>
      <c r="Q807" s="91"/>
      <c r="R807" s="91"/>
      <c r="S807" s="91"/>
      <c r="T807" s="91"/>
      <c r="U807" s="91"/>
      <c r="V807" s="91"/>
      <c r="W807" s="91"/>
      <c r="X807" s="91"/>
      <c r="Y807" s="91"/>
      <c r="Z807" s="91"/>
    </row>
    <row r="808" spans="1:26" ht="15.75" customHeight="1" x14ac:dyDescent="0.45">
      <c r="A808" s="91"/>
      <c r="B808" s="91"/>
      <c r="C808" s="91"/>
      <c r="D808" s="93"/>
      <c r="E808" s="92"/>
      <c r="F808" s="91"/>
      <c r="G808" s="91"/>
      <c r="H808" s="91"/>
      <c r="I808" s="91"/>
      <c r="J808" s="91"/>
      <c r="K808" s="91"/>
      <c r="L808" s="91"/>
      <c r="M808" s="91"/>
      <c r="N808" s="91"/>
      <c r="O808" s="91"/>
      <c r="P808" s="91"/>
      <c r="Q808" s="91"/>
      <c r="R808" s="91"/>
      <c r="S808" s="91"/>
      <c r="T808" s="91"/>
      <c r="U808" s="91"/>
      <c r="V808" s="91"/>
      <c r="W808" s="91"/>
      <c r="X808" s="91"/>
      <c r="Y808" s="91"/>
      <c r="Z808" s="91"/>
    </row>
    <row r="809" spans="1:26" ht="15.75" customHeight="1" x14ac:dyDescent="0.45">
      <c r="A809" s="91"/>
      <c r="B809" s="91"/>
      <c r="C809" s="91"/>
      <c r="D809" s="93"/>
      <c r="E809" s="92"/>
      <c r="F809" s="91"/>
      <c r="G809" s="91"/>
      <c r="H809" s="91"/>
      <c r="I809" s="91"/>
      <c r="J809" s="91"/>
      <c r="K809" s="91"/>
      <c r="L809" s="91"/>
      <c r="M809" s="91"/>
      <c r="N809" s="91"/>
      <c r="O809" s="91"/>
      <c r="P809" s="91"/>
      <c r="Q809" s="91"/>
      <c r="R809" s="91"/>
      <c r="S809" s="91"/>
      <c r="T809" s="91"/>
      <c r="U809" s="91"/>
      <c r="V809" s="91"/>
      <c r="W809" s="91"/>
      <c r="X809" s="91"/>
      <c r="Y809" s="91"/>
      <c r="Z809" s="91"/>
    </row>
    <row r="810" spans="1:26" ht="15.75" customHeight="1" x14ac:dyDescent="0.45">
      <c r="A810" s="91"/>
      <c r="B810" s="91"/>
      <c r="C810" s="91"/>
      <c r="D810" s="93"/>
      <c r="E810" s="92"/>
      <c r="F810" s="91"/>
      <c r="G810" s="91"/>
      <c r="H810" s="91"/>
      <c r="I810" s="91"/>
      <c r="J810" s="91"/>
      <c r="K810" s="91"/>
      <c r="L810" s="91"/>
      <c r="M810" s="91"/>
      <c r="N810" s="91"/>
      <c r="O810" s="91"/>
      <c r="P810" s="91"/>
      <c r="Q810" s="91"/>
      <c r="R810" s="91"/>
      <c r="S810" s="91"/>
      <c r="T810" s="91"/>
      <c r="U810" s="91"/>
      <c r="V810" s="91"/>
      <c r="W810" s="91"/>
      <c r="X810" s="91"/>
      <c r="Y810" s="91"/>
      <c r="Z810" s="91"/>
    </row>
    <row r="811" spans="1:26" ht="15.75" customHeight="1" x14ac:dyDescent="0.45">
      <c r="A811" s="91"/>
      <c r="B811" s="91"/>
      <c r="C811" s="91"/>
      <c r="D811" s="93"/>
      <c r="E811" s="92"/>
      <c r="F811" s="91"/>
      <c r="G811" s="91"/>
      <c r="H811" s="91"/>
      <c r="I811" s="91"/>
      <c r="J811" s="91"/>
      <c r="K811" s="91"/>
      <c r="L811" s="91"/>
      <c r="M811" s="91"/>
      <c r="N811" s="91"/>
      <c r="O811" s="91"/>
      <c r="P811" s="91"/>
      <c r="Q811" s="91"/>
      <c r="R811" s="91"/>
      <c r="S811" s="91"/>
      <c r="T811" s="91"/>
      <c r="U811" s="91"/>
      <c r="V811" s="91"/>
      <c r="W811" s="91"/>
      <c r="X811" s="91"/>
      <c r="Y811" s="91"/>
      <c r="Z811" s="91"/>
    </row>
    <row r="812" spans="1:26" ht="15.75" customHeight="1" x14ac:dyDescent="0.45">
      <c r="A812" s="91"/>
      <c r="B812" s="91"/>
      <c r="C812" s="91"/>
      <c r="D812" s="93"/>
      <c r="E812" s="92"/>
      <c r="F812" s="91"/>
      <c r="G812" s="91"/>
      <c r="H812" s="91"/>
      <c r="I812" s="91"/>
      <c r="J812" s="91"/>
      <c r="K812" s="91"/>
      <c r="L812" s="91"/>
      <c r="M812" s="91"/>
      <c r="N812" s="91"/>
      <c r="O812" s="91"/>
      <c r="P812" s="91"/>
      <c r="Q812" s="91"/>
      <c r="R812" s="91"/>
      <c r="S812" s="91"/>
      <c r="T812" s="91"/>
      <c r="U812" s="91"/>
      <c r="V812" s="91"/>
      <c r="W812" s="91"/>
      <c r="X812" s="91"/>
      <c r="Y812" s="91"/>
      <c r="Z812" s="91"/>
    </row>
    <row r="813" spans="1:26" ht="15.75" customHeight="1" x14ac:dyDescent="0.45">
      <c r="A813" s="91"/>
      <c r="B813" s="91"/>
      <c r="C813" s="91"/>
      <c r="D813" s="93"/>
      <c r="E813" s="92"/>
      <c r="F813" s="91"/>
      <c r="G813" s="91"/>
      <c r="H813" s="91"/>
      <c r="I813" s="91"/>
      <c r="J813" s="91"/>
      <c r="K813" s="91"/>
      <c r="L813" s="91"/>
      <c r="M813" s="91"/>
      <c r="N813" s="91"/>
      <c r="O813" s="91"/>
      <c r="P813" s="91"/>
      <c r="Q813" s="91"/>
      <c r="R813" s="91"/>
      <c r="S813" s="91"/>
      <c r="T813" s="91"/>
      <c r="U813" s="91"/>
      <c r="V813" s="91"/>
      <c r="W813" s="91"/>
      <c r="X813" s="91"/>
      <c r="Y813" s="91"/>
      <c r="Z813" s="91"/>
    </row>
    <row r="814" spans="1:26" ht="15.75" customHeight="1" x14ac:dyDescent="0.45">
      <c r="A814" s="91"/>
      <c r="B814" s="91"/>
      <c r="C814" s="91"/>
      <c r="D814" s="93"/>
      <c r="E814" s="92"/>
      <c r="F814" s="91"/>
      <c r="G814" s="91"/>
      <c r="H814" s="91"/>
      <c r="I814" s="91"/>
      <c r="J814" s="91"/>
      <c r="K814" s="91"/>
      <c r="L814" s="91"/>
      <c r="M814" s="91"/>
      <c r="N814" s="91"/>
      <c r="O814" s="91"/>
      <c r="P814" s="91"/>
      <c r="Q814" s="91"/>
      <c r="R814" s="91"/>
      <c r="S814" s="91"/>
      <c r="T814" s="91"/>
      <c r="U814" s="91"/>
      <c r="V814" s="91"/>
      <c r="W814" s="91"/>
      <c r="X814" s="91"/>
      <c r="Y814" s="91"/>
      <c r="Z814" s="91"/>
    </row>
    <row r="815" spans="1:26" ht="15.75" customHeight="1" x14ac:dyDescent="0.45">
      <c r="A815" s="91"/>
      <c r="B815" s="91"/>
      <c r="C815" s="91"/>
      <c r="D815" s="93"/>
      <c r="E815" s="92"/>
      <c r="F815" s="91"/>
      <c r="G815" s="91"/>
      <c r="H815" s="91"/>
      <c r="I815" s="91"/>
      <c r="J815" s="91"/>
      <c r="K815" s="91"/>
      <c r="L815" s="91"/>
      <c r="M815" s="91"/>
      <c r="N815" s="91"/>
      <c r="O815" s="91"/>
      <c r="P815" s="91"/>
      <c r="Q815" s="91"/>
      <c r="R815" s="91"/>
      <c r="S815" s="91"/>
      <c r="T815" s="91"/>
      <c r="U815" s="91"/>
      <c r="V815" s="91"/>
      <c r="W815" s="91"/>
      <c r="X815" s="91"/>
      <c r="Y815" s="91"/>
      <c r="Z815" s="91"/>
    </row>
    <row r="816" spans="1:26" ht="15.75" customHeight="1" x14ac:dyDescent="0.45">
      <c r="A816" s="91"/>
      <c r="B816" s="91"/>
      <c r="C816" s="91"/>
      <c r="D816" s="93"/>
      <c r="E816" s="92"/>
      <c r="F816" s="91"/>
      <c r="G816" s="91"/>
      <c r="H816" s="91"/>
      <c r="I816" s="91"/>
      <c r="J816" s="91"/>
      <c r="K816" s="91"/>
      <c r="L816" s="91"/>
      <c r="M816" s="91"/>
      <c r="N816" s="91"/>
      <c r="O816" s="91"/>
      <c r="P816" s="91"/>
      <c r="Q816" s="91"/>
      <c r="R816" s="91"/>
      <c r="S816" s="91"/>
      <c r="T816" s="91"/>
      <c r="U816" s="91"/>
      <c r="V816" s="91"/>
      <c r="W816" s="91"/>
      <c r="X816" s="91"/>
      <c r="Y816" s="91"/>
      <c r="Z816" s="91"/>
    </row>
    <row r="817" spans="1:26" ht="15.75" customHeight="1" x14ac:dyDescent="0.45">
      <c r="A817" s="91"/>
      <c r="B817" s="91"/>
      <c r="C817" s="91"/>
      <c r="D817" s="93"/>
      <c r="E817" s="92"/>
      <c r="F817" s="91"/>
      <c r="G817" s="91"/>
      <c r="H817" s="91"/>
      <c r="I817" s="91"/>
      <c r="J817" s="91"/>
      <c r="K817" s="91"/>
      <c r="L817" s="91"/>
      <c r="M817" s="91"/>
      <c r="N817" s="91"/>
      <c r="O817" s="91"/>
      <c r="P817" s="91"/>
      <c r="Q817" s="91"/>
      <c r="R817" s="91"/>
      <c r="S817" s="91"/>
      <c r="T817" s="91"/>
      <c r="U817" s="91"/>
      <c r="V817" s="91"/>
      <c r="W817" s="91"/>
      <c r="X817" s="91"/>
      <c r="Y817" s="91"/>
      <c r="Z817" s="91"/>
    </row>
    <row r="818" spans="1:26" ht="15.75" customHeight="1" x14ac:dyDescent="0.45">
      <c r="A818" s="91"/>
      <c r="B818" s="91"/>
      <c r="C818" s="91"/>
      <c r="D818" s="93"/>
      <c r="E818" s="92"/>
      <c r="F818" s="91"/>
      <c r="G818" s="91"/>
      <c r="H818" s="91"/>
      <c r="I818" s="91"/>
      <c r="J818" s="91"/>
      <c r="K818" s="91"/>
      <c r="L818" s="91"/>
      <c r="M818" s="91"/>
      <c r="N818" s="91"/>
      <c r="O818" s="91"/>
      <c r="P818" s="91"/>
      <c r="Q818" s="91"/>
      <c r="R818" s="91"/>
      <c r="S818" s="91"/>
      <c r="T818" s="91"/>
      <c r="U818" s="91"/>
      <c r="V818" s="91"/>
      <c r="W818" s="91"/>
      <c r="X818" s="91"/>
      <c r="Y818" s="91"/>
      <c r="Z818" s="91"/>
    </row>
    <row r="819" spans="1:26" ht="15.75" customHeight="1" x14ac:dyDescent="0.45">
      <c r="A819" s="91"/>
      <c r="B819" s="91"/>
      <c r="C819" s="91"/>
      <c r="D819" s="93"/>
      <c r="E819" s="92"/>
      <c r="F819" s="91"/>
      <c r="G819" s="91"/>
      <c r="H819" s="91"/>
      <c r="I819" s="91"/>
      <c r="J819" s="91"/>
      <c r="K819" s="91"/>
      <c r="L819" s="91"/>
      <c r="M819" s="91"/>
      <c r="N819" s="91"/>
      <c r="O819" s="91"/>
      <c r="P819" s="91"/>
      <c r="Q819" s="91"/>
      <c r="R819" s="91"/>
      <c r="S819" s="91"/>
      <c r="T819" s="91"/>
      <c r="U819" s="91"/>
      <c r="V819" s="91"/>
      <c r="W819" s="91"/>
      <c r="X819" s="91"/>
      <c r="Y819" s="91"/>
      <c r="Z819" s="91"/>
    </row>
    <row r="820" spans="1:26" ht="15.75" customHeight="1" x14ac:dyDescent="0.45">
      <c r="A820" s="91"/>
      <c r="B820" s="91"/>
      <c r="C820" s="91"/>
      <c r="D820" s="93"/>
      <c r="E820" s="92"/>
      <c r="F820" s="91"/>
      <c r="G820" s="91"/>
      <c r="H820" s="91"/>
      <c r="I820" s="91"/>
      <c r="J820" s="91"/>
      <c r="K820" s="91"/>
      <c r="L820" s="91"/>
      <c r="M820" s="91"/>
      <c r="N820" s="91"/>
      <c r="O820" s="91"/>
      <c r="P820" s="91"/>
      <c r="Q820" s="91"/>
      <c r="R820" s="91"/>
      <c r="S820" s="91"/>
      <c r="T820" s="91"/>
      <c r="U820" s="91"/>
      <c r="V820" s="91"/>
      <c r="W820" s="91"/>
      <c r="X820" s="91"/>
      <c r="Y820" s="91"/>
      <c r="Z820" s="91"/>
    </row>
    <row r="821" spans="1:26" ht="15.75" customHeight="1" x14ac:dyDescent="0.45">
      <c r="A821" s="91"/>
      <c r="B821" s="91"/>
      <c r="C821" s="91"/>
      <c r="D821" s="93"/>
      <c r="E821" s="92"/>
      <c r="F821" s="91"/>
      <c r="G821" s="91"/>
      <c r="H821" s="91"/>
      <c r="I821" s="91"/>
      <c r="J821" s="91"/>
      <c r="K821" s="91"/>
      <c r="L821" s="91"/>
      <c r="M821" s="91"/>
      <c r="N821" s="91"/>
      <c r="O821" s="91"/>
      <c r="P821" s="91"/>
      <c r="Q821" s="91"/>
      <c r="R821" s="91"/>
      <c r="S821" s="91"/>
      <c r="T821" s="91"/>
      <c r="U821" s="91"/>
      <c r="V821" s="91"/>
      <c r="W821" s="91"/>
      <c r="X821" s="91"/>
      <c r="Y821" s="91"/>
      <c r="Z821" s="91"/>
    </row>
    <row r="822" spans="1:26" ht="15.75" customHeight="1" x14ac:dyDescent="0.45">
      <c r="A822" s="91"/>
      <c r="B822" s="91"/>
      <c r="C822" s="91"/>
      <c r="D822" s="93"/>
      <c r="E822" s="92"/>
      <c r="F822" s="91"/>
      <c r="G822" s="91"/>
      <c r="H822" s="91"/>
      <c r="I822" s="91"/>
      <c r="J822" s="91"/>
      <c r="K822" s="91"/>
      <c r="L822" s="91"/>
      <c r="M822" s="91"/>
      <c r="N822" s="91"/>
      <c r="O822" s="91"/>
      <c r="P822" s="91"/>
      <c r="Q822" s="91"/>
      <c r="R822" s="91"/>
      <c r="S822" s="91"/>
      <c r="T822" s="91"/>
      <c r="U822" s="91"/>
      <c r="V822" s="91"/>
      <c r="W822" s="91"/>
      <c r="X822" s="91"/>
      <c r="Y822" s="91"/>
      <c r="Z822" s="91"/>
    </row>
    <row r="823" spans="1:26" ht="15.75" customHeight="1" x14ac:dyDescent="0.45">
      <c r="A823" s="91"/>
      <c r="B823" s="91"/>
      <c r="C823" s="91"/>
      <c r="D823" s="93"/>
      <c r="E823" s="92"/>
      <c r="F823" s="91"/>
      <c r="G823" s="91"/>
      <c r="H823" s="91"/>
      <c r="I823" s="91"/>
      <c r="J823" s="91"/>
      <c r="K823" s="91"/>
      <c r="L823" s="91"/>
      <c r="M823" s="91"/>
      <c r="N823" s="91"/>
      <c r="O823" s="91"/>
      <c r="P823" s="91"/>
      <c r="Q823" s="91"/>
      <c r="R823" s="91"/>
      <c r="S823" s="91"/>
      <c r="T823" s="91"/>
      <c r="U823" s="91"/>
      <c r="V823" s="91"/>
      <c r="W823" s="91"/>
      <c r="X823" s="91"/>
      <c r="Y823" s="91"/>
      <c r="Z823" s="91"/>
    </row>
    <row r="824" spans="1:26" ht="15.75" customHeight="1" x14ac:dyDescent="0.45">
      <c r="A824" s="91"/>
      <c r="B824" s="91"/>
      <c r="C824" s="91"/>
      <c r="D824" s="93"/>
      <c r="E824" s="92"/>
      <c r="F824" s="91"/>
      <c r="G824" s="91"/>
      <c r="H824" s="91"/>
      <c r="I824" s="91"/>
      <c r="J824" s="91"/>
      <c r="K824" s="91"/>
      <c r="L824" s="91"/>
      <c r="M824" s="91"/>
      <c r="N824" s="91"/>
      <c r="O824" s="91"/>
      <c r="P824" s="91"/>
      <c r="Q824" s="91"/>
      <c r="R824" s="91"/>
      <c r="S824" s="91"/>
      <c r="T824" s="91"/>
      <c r="U824" s="91"/>
      <c r="V824" s="91"/>
      <c r="W824" s="91"/>
      <c r="X824" s="91"/>
      <c r="Y824" s="91"/>
      <c r="Z824" s="91"/>
    </row>
    <row r="825" spans="1:26" ht="15.75" customHeight="1" x14ac:dyDescent="0.45">
      <c r="A825" s="91"/>
      <c r="B825" s="91"/>
      <c r="C825" s="91"/>
      <c r="D825" s="93"/>
      <c r="E825" s="92"/>
      <c r="F825" s="91"/>
      <c r="G825" s="91"/>
      <c r="H825" s="91"/>
      <c r="I825" s="91"/>
      <c r="J825" s="91"/>
      <c r="K825" s="91"/>
      <c r="L825" s="91"/>
      <c r="M825" s="91"/>
      <c r="N825" s="91"/>
      <c r="O825" s="91"/>
      <c r="P825" s="91"/>
      <c r="Q825" s="91"/>
      <c r="R825" s="91"/>
      <c r="S825" s="91"/>
      <c r="T825" s="91"/>
      <c r="U825" s="91"/>
      <c r="V825" s="91"/>
      <c r="W825" s="91"/>
      <c r="X825" s="91"/>
      <c r="Y825" s="91"/>
      <c r="Z825" s="91"/>
    </row>
    <row r="826" spans="1:26" ht="15.75" customHeight="1" x14ac:dyDescent="0.45">
      <c r="A826" s="91"/>
      <c r="B826" s="91"/>
      <c r="C826" s="91"/>
      <c r="D826" s="93"/>
      <c r="E826" s="92"/>
      <c r="F826" s="91"/>
      <c r="G826" s="91"/>
      <c r="H826" s="91"/>
      <c r="I826" s="91"/>
      <c r="J826" s="91"/>
      <c r="K826" s="91"/>
      <c r="L826" s="91"/>
      <c r="M826" s="91"/>
      <c r="N826" s="91"/>
      <c r="O826" s="91"/>
      <c r="P826" s="91"/>
      <c r="Q826" s="91"/>
      <c r="R826" s="91"/>
      <c r="S826" s="91"/>
      <c r="T826" s="91"/>
      <c r="U826" s="91"/>
      <c r="V826" s="91"/>
      <c r="W826" s="91"/>
      <c r="X826" s="91"/>
      <c r="Y826" s="91"/>
      <c r="Z826" s="91"/>
    </row>
    <row r="827" spans="1:26" ht="15.75" customHeight="1" x14ac:dyDescent="0.45">
      <c r="A827" s="91"/>
      <c r="B827" s="91"/>
      <c r="C827" s="91"/>
      <c r="D827" s="93"/>
      <c r="E827" s="92"/>
      <c r="F827" s="91"/>
      <c r="G827" s="91"/>
      <c r="H827" s="91"/>
      <c r="I827" s="91"/>
      <c r="J827" s="91"/>
      <c r="K827" s="91"/>
      <c r="L827" s="91"/>
      <c r="M827" s="91"/>
      <c r="N827" s="91"/>
      <c r="O827" s="91"/>
      <c r="P827" s="91"/>
      <c r="Q827" s="91"/>
      <c r="R827" s="91"/>
      <c r="S827" s="91"/>
      <c r="T827" s="91"/>
      <c r="U827" s="91"/>
      <c r="V827" s="91"/>
      <c r="W827" s="91"/>
      <c r="X827" s="91"/>
      <c r="Y827" s="91"/>
      <c r="Z827" s="91"/>
    </row>
    <row r="828" spans="1:26" ht="15.75" customHeight="1" x14ac:dyDescent="0.45">
      <c r="A828" s="91"/>
      <c r="B828" s="91"/>
      <c r="C828" s="91"/>
      <c r="D828" s="93"/>
      <c r="E828" s="92"/>
      <c r="F828" s="91"/>
      <c r="G828" s="91"/>
      <c r="H828" s="91"/>
      <c r="I828" s="91"/>
      <c r="J828" s="91"/>
      <c r="K828" s="91"/>
      <c r="L828" s="91"/>
      <c r="M828" s="91"/>
      <c r="N828" s="91"/>
      <c r="O828" s="91"/>
      <c r="P828" s="91"/>
      <c r="Q828" s="91"/>
      <c r="R828" s="91"/>
      <c r="S828" s="91"/>
      <c r="T828" s="91"/>
      <c r="U828" s="91"/>
      <c r="V828" s="91"/>
      <c r="W828" s="91"/>
      <c r="X828" s="91"/>
      <c r="Y828" s="91"/>
      <c r="Z828" s="91"/>
    </row>
    <row r="829" spans="1:26" ht="15.75" customHeight="1" x14ac:dyDescent="0.45">
      <c r="A829" s="91"/>
      <c r="B829" s="91"/>
      <c r="C829" s="91"/>
      <c r="D829" s="93"/>
      <c r="E829" s="92"/>
      <c r="F829" s="91"/>
      <c r="G829" s="91"/>
      <c r="H829" s="91"/>
      <c r="I829" s="91"/>
      <c r="J829" s="91"/>
      <c r="K829" s="91"/>
      <c r="L829" s="91"/>
      <c r="M829" s="91"/>
      <c r="N829" s="91"/>
      <c r="O829" s="91"/>
      <c r="P829" s="91"/>
      <c r="Q829" s="91"/>
      <c r="R829" s="91"/>
      <c r="S829" s="91"/>
      <c r="T829" s="91"/>
      <c r="U829" s="91"/>
      <c r="V829" s="91"/>
      <c r="W829" s="91"/>
      <c r="X829" s="91"/>
      <c r="Y829" s="91"/>
      <c r="Z829" s="91"/>
    </row>
    <row r="830" spans="1:26" ht="15.75" customHeight="1" x14ac:dyDescent="0.45">
      <c r="A830" s="91"/>
      <c r="B830" s="91"/>
      <c r="C830" s="91"/>
      <c r="D830" s="93"/>
      <c r="E830" s="92"/>
      <c r="F830" s="91"/>
      <c r="G830" s="91"/>
      <c r="H830" s="91"/>
      <c r="I830" s="91"/>
      <c r="J830" s="91"/>
      <c r="K830" s="91"/>
      <c r="L830" s="91"/>
      <c r="M830" s="91"/>
      <c r="N830" s="91"/>
      <c r="O830" s="91"/>
      <c r="P830" s="91"/>
      <c r="Q830" s="91"/>
      <c r="R830" s="91"/>
      <c r="S830" s="91"/>
      <c r="T830" s="91"/>
      <c r="U830" s="91"/>
      <c r="V830" s="91"/>
      <c r="W830" s="91"/>
      <c r="X830" s="91"/>
      <c r="Y830" s="91"/>
      <c r="Z830" s="91"/>
    </row>
    <row r="831" spans="1:26" ht="15.75" customHeight="1" x14ac:dyDescent="0.45">
      <c r="A831" s="91"/>
      <c r="B831" s="91"/>
      <c r="C831" s="91"/>
      <c r="D831" s="93"/>
      <c r="E831" s="92"/>
      <c r="F831" s="91"/>
      <c r="G831" s="91"/>
      <c r="H831" s="91"/>
      <c r="I831" s="91"/>
      <c r="J831" s="91"/>
      <c r="K831" s="91"/>
      <c r="L831" s="91"/>
      <c r="M831" s="91"/>
      <c r="N831" s="91"/>
      <c r="O831" s="91"/>
      <c r="P831" s="91"/>
      <c r="Q831" s="91"/>
      <c r="R831" s="91"/>
      <c r="S831" s="91"/>
      <c r="T831" s="91"/>
      <c r="U831" s="91"/>
      <c r="V831" s="91"/>
      <c r="W831" s="91"/>
      <c r="X831" s="91"/>
      <c r="Y831" s="91"/>
      <c r="Z831" s="91"/>
    </row>
    <row r="832" spans="1:26" ht="15.75" customHeight="1" x14ac:dyDescent="0.45">
      <c r="A832" s="91"/>
      <c r="B832" s="91"/>
      <c r="C832" s="91"/>
      <c r="D832" s="93"/>
      <c r="E832" s="92"/>
      <c r="F832" s="91"/>
      <c r="G832" s="91"/>
      <c r="H832" s="91"/>
      <c r="I832" s="91"/>
      <c r="J832" s="91"/>
      <c r="K832" s="91"/>
      <c r="L832" s="91"/>
      <c r="M832" s="91"/>
      <c r="N832" s="91"/>
      <c r="O832" s="91"/>
      <c r="P832" s="91"/>
      <c r="Q832" s="91"/>
      <c r="R832" s="91"/>
      <c r="S832" s="91"/>
      <c r="T832" s="91"/>
      <c r="U832" s="91"/>
      <c r="V832" s="91"/>
      <c r="W832" s="91"/>
      <c r="X832" s="91"/>
      <c r="Y832" s="91"/>
      <c r="Z832" s="91"/>
    </row>
    <row r="833" spans="1:26" ht="15.75" customHeight="1" x14ac:dyDescent="0.45">
      <c r="A833" s="91"/>
      <c r="B833" s="91"/>
      <c r="C833" s="91"/>
      <c r="D833" s="93"/>
      <c r="E833" s="92"/>
      <c r="F833" s="91"/>
      <c r="G833" s="91"/>
      <c r="H833" s="91"/>
      <c r="I833" s="91"/>
      <c r="J833" s="91"/>
      <c r="K833" s="91"/>
      <c r="L833" s="91"/>
      <c r="M833" s="91"/>
      <c r="N833" s="91"/>
      <c r="O833" s="91"/>
      <c r="P833" s="91"/>
      <c r="Q833" s="91"/>
      <c r="R833" s="91"/>
      <c r="S833" s="91"/>
      <c r="T833" s="91"/>
      <c r="U833" s="91"/>
      <c r="V833" s="91"/>
      <c r="W833" s="91"/>
      <c r="X833" s="91"/>
      <c r="Y833" s="91"/>
      <c r="Z833" s="91"/>
    </row>
    <row r="834" spans="1:26" ht="15.75" customHeight="1" x14ac:dyDescent="0.45">
      <c r="A834" s="91"/>
      <c r="B834" s="91"/>
      <c r="C834" s="91"/>
      <c r="D834" s="93"/>
      <c r="E834" s="92"/>
      <c r="F834" s="91"/>
      <c r="G834" s="91"/>
      <c r="H834" s="91"/>
      <c r="I834" s="91"/>
      <c r="J834" s="91"/>
      <c r="K834" s="91"/>
      <c r="L834" s="91"/>
      <c r="M834" s="91"/>
      <c r="N834" s="91"/>
      <c r="O834" s="91"/>
      <c r="P834" s="91"/>
      <c r="Q834" s="91"/>
      <c r="R834" s="91"/>
      <c r="S834" s="91"/>
      <c r="T834" s="91"/>
      <c r="U834" s="91"/>
      <c r="V834" s="91"/>
      <c r="W834" s="91"/>
      <c r="X834" s="91"/>
      <c r="Y834" s="91"/>
      <c r="Z834" s="91"/>
    </row>
    <row r="835" spans="1:26" ht="15.75" customHeight="1" x14ac:dyDescent="0.45">
      <c r="A835" s="91"/>
      <c r="B835" s="91"/>
      <c r="C835" s="91"/>
      <c r="D835" s="93"/>
      <c r="E835" s="92"/>
      <c r="F835" s="91"/>
      <c r="G835" s="91"/>
      <c r="H835" s="91"/>
      <c r="I835" s="91"/>
      <c r="J835" s="91"/>
      <c r="K835" s="91"/>
      <c r="L835" s="91"/>
      <c r="M835" s="91"/>
      <c r="N835" s="91"/>
      <c r="O835" s="91"/>
      <c r="P835" s="91"/>
      <c r="Q835" s="91"/>
      <c r="R835" s="91"/>
      <c r="S835" s="91"/>
      <c r="T835" s="91"/>
      <c r="U835" s="91"/>
      <c r="V835" s="91"/>
      <c r="W835" s="91"/>
      <c r="X835" s="91"/>
      <c r="Y835" s="91"/>
      <c r="Z835" s="91"/>
    </row>
    <row r="836" spans="1:26" ht="15.75" customHeight="1" x14ac:dyDescent="0.45">
      <c r="A836" s="91"/>
      <c r="B836" s="91"/>
      <c r="C836" s="91"/>
      <c r="D836" s="93"/>
      <c r="E836" s="92"/>
      <c r="F836" s="91"/>
      <c r="G836" s="91"/>
      <c r="H836" s="91"/>
      <c r="I836" s="91"/>
      <c r="J836" s="91"/>
      <c r="K836" s="91"/>
      <c r="L836" s="91"/>
      <c r="M836" s="91"/>
      <c r="N836" s="91"/>
      <c r="O836" s="91"/>
      <c r="P836" s="91"/>
      <c r="Q836" s="91"/>
      <c r="R836" s="91"/>
      <c r="S836" s="91"/>
      <c r="T836" s="91"/>
      <c r="U836" s="91"/>
      <c r="V836" s="91"/>
      <c r="W836" s="91"/>
      <c r="X836" s="91"/>
      <c r="Y836" s="91"/>
      <c r="Z836" s="91"/>
    </row>
    <row r="837" spans="1:26" ht="15.75" customHeight="1" x14ac:dyDescent="0.45">
      <c r="A837" s="91"/>
      <c r="B837" s="91"/>
      <c r="C837" s="91"/>
      <c r="D837" s="93"/>
      <c r="E837" s="92"/>
      <c r="F837" s="91"/>
      <c r="G837" s="91"/>
      <c r="H837" s="91"/>
      <c r="I837" s="91"/>
      <c r="J837" s="91"/>
      <c r="K837" s="91"/>
      <c r="L837" s="91"/>
      <c r="M837" s="91"/>
      <c r="N837" s="91"/>
      <c r="O837" s="91"/>
      <c r="P837" s="91"/>
      <c r="Q837" s="91"/>
      <c r="R837" s="91"/>
      <c r="S837" s="91"/>
      <c r="T837" s="91"/>
      <c r="U837" s="91"/>
      <c r="V837" s="91"/>
      <c r="W837" s="91"/>
      <c r="X837" s="91"/>
      <c r="Y837" s="91"/>
      <c r="Z837" s="91"/>
    </row>
    <row r="838" spans="1:26" ht="15.75" customHeight="1" x14ac:dyDescent="0.45">
      <c r="A838" s="91"/>
      <c r="B838" s="91"/>
      <c r="C838" s="91"/>
      <c r="D838" s="93"/>
      <c r="E838" s="92"/>
      <c r="F838" s="91"/>
      <c r="G838" s="91"/>
      <c r="H838" s="91"/>
      <c r="I838" s="91"/>
      <c r="J838" s="91"/>
      <c r="K838" s="91"/>
      <c r="L838" s="91"/>
      <c r="M838" s="91"/>
      <c r="N838" s="91"/>
      <c r="O838" s="91"/>
      <c r="P838" s="91"/>
      <c r="Q838" s="91"/>
      <c r="R838" s="91"/>
      <c r="S838" s="91"/>
      <c r="T838" s="91"/>
      <c r="U838" s="91"/>
      <c r="V838" s="91"/>
      <c r="W838" s="91"/>
      <c r="X838" s="91"/>
      <c r="Y838" s="91"/>
      <c r="Z838" s="91"/>
    </row>
    <row r="839" spans="1:26" ht="15.75" customHeight="1" x14ac:dyDescent="0.45">
      <c r="A839" s="91"/>
      <c r="B839" s="91"/>
      <c r="C839" s="91"/>
      <c r="D839" s="93"/>
      <c r="E839" s="92"/>
      <c r="F839" s="91"/>
      <c r="G839" s="91"/>
      <c r="H839" s="91"/>
      <c r="I839" s="91"/>
      <c r="J839" s="91"/>
      <c r="K839" s="91"/>
      <c r="L839" s="91"/>
      <c r="M839" s="91"/>
      <c r="N839" s="91"/>
      <c r="O839" s="91"/>
      <c r="P839" s="91"/>
      <c r="Q839" s="91"/>
      <c r="R839" s="91"/>
      <c r="S839" s="91"/>
      <c r="T839" s="91"/>
      <c r="U839" s="91"/>
      <c r="V839" s="91"/>
      <c r="W839" s="91"/>
      <c r="X839" s="91"/>
      <c r="Y839" s="91"/>
      <c r="Z839" s="91"/>
    </row>
    <row r="840" spans="1:26" ht="15.75" customHeight="1" x14ac:dyDescent="0.45">
      <c r="A840" s="91"/>
      <c r="B840" s="91"/>
      <c r="C840" s="91"/>
      <c r="D840" s="93"/>
      <c r="E840" s="92"/>
      <c r="F840" s="91"/>
      <c r="G840" s="91"/>
      <c r="H840" s="91"/>
      <c r="I840" s="91"/>
      <c r="J840" s="91"/>
      <c r="K840" s="91"/>
      <c r="L840" s="91"/>
      <c r="M840" s="91"/>
      <c r="N840" s="91"/>
      <c r="O840" s="91"/>
      <c r="P840" s="91"/>
      <c r="Q840" s="91"/>
      <c r="R840" s="91"/>
      <c r="S840" s="91"/>
      <c r="T840" s="91"/>
      <c r="U840" s="91"/>
      <c r="V840" s="91"/>
      <c r="W840" s="91"/>
      <c r="X840" s="91"/>
      <c r="Y840" s="91"/>
      <c r="Z840" s="91"/>
    </row>
    <row r="841" spans="1:26" ht="15.75" customHeight="1" x14ac:dyDescent="0.45">
      <c r="A841" s="91"/>
      <c r="B841" s="91"/>
      <c r="C841" s="91"/>
      <c r="D841" s="93"/>
      <c r="E841" s="92"/>
      <c r="F841" s="91"/>
      <c r="G841" s="91"/>
      <c r="H841" s="91"/>
      <c r="I841" s="91"/>
      <c r="J841" s="91"/>
      <c r="K841" s="91"/>
      <c r="L841" s="91"/>
      <c r="M841" s="91"/>
      <c r="N841" s="91"/>
      <c r="O841" s="91"/>
      <c r="P841" s="91"/>
      <c r="Q841" s="91"/>
      <c r="R841" s="91"/>
      <c r="S841" s="91"/>
      <c r="T841" s="91"/>
      <c r="U841" s="91"/>
      <c r="V841" s="91"/>
      <c r="W841" s="91"/>
      <c r="X841" s="91"/>
      <c r="Y841" s="91"/>
      <c r="Z841" s="91"/>
    </row>
    <row r="842" spans="1:26" ht="15.75" customHeight="1" x14ac:dyDescent="0.45">
      <c r="A842" s="91"/>
      <c r="B842" s="91"/>
      <c r="C842" s="91"/>
      <c r="D842" s="93"/>
      <c r="E842" s="92"/>
      <c r="F842" s="91"/>
      <c r="G842" s="91"/>
      <c r="H842" s="91"/>
      <c r="I842" s="91"/>
      <c r="J842" s="91"/>
      <c r="K842" s="91"/>
      <c r="L842" s="91"/>
      <c r="M842" s="91"/>
      <c r="N842" s="91"/>
      <c r="O842" s="91"/>
      <c r="P842" s="91"/>
      <c r="Q842" s="91"/>
      <c r="R842" s="91"/>
      <c r="S842" s="91"/>
      <c r="T842" s="91"/>
      <c r="U842" s="91"/>
      <c r="V842" s="91"/>
      <c r="W842" s="91"/>
      <c r="X842" s="91"/>
      <c r="Y842" s="91"/>
      <c r="Z842" s="91"/>
    </row>
    <row r="843" spans="1:26" ht="15.75" customHeight="1" x14ac:dyDescent="0.45">
      <c r="A843" s="91"/>
      <c r="B843" s="91"/>
      <c r="C843" s="91"/>
      <c r="D843" s="93"/>
      <c r="E843" s="92"/>
      <c r="F843" s="91"/>
      <c r="G843" s="91"/>
      <c r="H843" s="91"/>
      <c r="I843" s="91"/>
      <c r="J843" s="91"/>
      <c r="K843" s="91"/>
      <c r="L843" s="91"/>
      <c r="M843" s="91"/>
      <c r="N843" s="91"/>
      <c r="O843" s="91"/>
      <c r="P843" s="91"/>
      <c r="Q843" s="91"/>
      <c r="R843" s="91"/>
      <c r="S843" s="91"/>
      <c r="T843" s="91"/>
      <c r="U843" s="91"/>
      <c r="V843" s="91"/>
      <c r="W843" s="91"/>
      <c r="X843" s="91"/>
      <c r="Y843" s="91"/>
      <c r="Z843" s="91"/>
    </row>
    <row r="844" spans="1:26" ht="15.75" customHeight="1" x14ac:dyDescent="0.45">
      <c r="A844" s="91"/>
      <c r="B844" s="91"/>
      <c r="C844" s="91"/>
      <c r="D844" s="93"/>
      <c r="E844" s="92"/>
      <c r="F844" s="91"/>
      <c r="G844" s="91"/>
      <c r="H844" s="91"/>
      <c r="I844" s="91"/>
      <c r="J844" s="91"/>
      <c r="K844" s="91"/>
      <c r="L844" s="91"/>
      <c r="M844" s="91"/>
      <c r="N844" s="91"/>
      <c r="O844" s="91"/>
      <c r="P844" s="91"/>
      <c r="Q844" s="91"/>
      <c r="R844" s="91"/>
      <c r="S844" s="91"/>
      <c r="T844" s="91"/>
      <c r="U844" s="91"/>
      <c r="V844" s="91"/>
      <c r="W844" s="91"/>
      <c r="X844" s="91"/>
      <c r="Y844" s="91"/>
      <c r="Z844" s="91"/>
    </row>
    <row r="845" spans="1:26" ht="15.75" customHeight="1" x14ac:dyDescent="0.45">
      <c r="A845" s="91"/>
      <c r="B845" s="91"/>
      <c r="C845" s="91"/>
      <c r="D845" s="93"/>
      <c r="E845" s="92"/>
      <c r="F845" s="91"/>
      <c r="G845" s="91"/>
      <c r="H845" s="91"/>
      <c r="I845" s="91"/>
      <c r="J845" s="91"/>
      <c r="K845" s="91"/>
      <c r="L845" s="91"/>
      <c r="M845" s="91"/>
      <c r="N845" s="91"/>
      <c r="O845" s="91"/>
      <c r="P845" s="91"/>
      <c r="Q845" s="91"/>
      <c r="R845" s="91"/>
      <c r="S845" s="91"/>
      <c r="T845" s="91"/>
      <c r="U845" s="91"/>
      <c r="V845" s="91"/>
      <c r="W845" s="91"/>
      <c r="X845" s="91"/>
      <c r="Y845" s="91"/>
      <c r="Z845" s="91"/>
    </row>
    <row r="846" spans="1:26" ht="15.75" customHeight="1" x14ac:dyDescent="0.45">
      <c r="A846" s="91"/>
      <c r="B846" s="91"/>
      <c r="C846" s="91"/>
      <c r="D846" s="93"/>
      <c r="E846" s="92"/>
      <c r="F846" s="91"/>
      <c r="G846" s="91"/>
      <c r="H846" s="91"/>
      <c r="I846" s="91"/>
      <c r="J846" s="91"/>
      <c r="K846" s="91"/>
      <c r="L846" s="91"/>
      <c r="M846" s="91"/>
      <c r="N846" s="91"/>
      <c r="O846" s="91"/>
      <c r="P846" s="91"/>
      <c r="Q846" s="91"/>
      <c r="R846" s="91"/>
      <c r="S846" s="91"/>
      <c r="T846" s="91"/>
      <c r="U846" s="91"/>
      <c r="V846" s="91"/>
      <c r="W846" s="91"/>
      <c r="X846" s="91"/>
      <c r="Y846" s="91"/>
      <c r="Z846" s="91"/>
    </row>
    <row r="847" spans="1:26" ht="15.75" customHeight="1" x14ac:dyDescent="0.45">
      <c r="A847" s="91"/>
      <c r="B847" s="91"/>
      <c r="C847" s="91"/>
      <c r="D847" s="93"/>
      <c r="E847" s="92"/>
      <c r="F847" s="91"/>
      <c r="G847" s="91"/>
      <c r="H847" s="91"/>
      <c r="I847" s="91"/>
      <c r="J847" s="91"/>
      <c r="K847" s="91"/>
      <c r="L847" s="91"/>
      <c r="M847" s="91"/>
      <c r="N847" s="91"/>
      <c r="O847" s="91"/>
      <c r="P847" s="91"/>
      <c r="Q847" s="91"/>
      <c r="R847" s="91"/>
      <c r="S847" s="91"/>
      <c r="T847" s="91"/>
      <c r="U847" s="91"/>
      <c r="V847" s="91"/>
      <c r="W847" s="91"/>
      <c r="X847" s="91"/>
      <c r="Y847" s="91"/>
      <c r="Z847" s="91"/>
    </row>
    <row r="848" spans="1:26" ht="15.75" customHeight="1" x14ac:dyDescent="0.45">
      <c r="A848" s="91"/>
      <c r="B848" s="91"/>
      <c r="C848" s="91"/>
      <c r="D848" s="93"/>
      <c r="E848" s="92"/>
      <c r="F848" s="91"/>
      <c r="G848" s="91"/>
      <c r="H848" s="91"/>
      <c r="I848" s="91"/>
      <c r="J848" s="91"/>
      <c r="K848" s="91"/>
      <c r="L848" s="91"/>
      <c r="M848" s="91"/>
      <c r="N848" s="91"/>
      <c r="O848" s="91"/>
      <c r="P848" s="91"/>
      <c r="Q848" s="91"/>
      <c r="R848" s="91"/>
      <c r="S848" s="91"/>
      <c r="T848" s="91"/>
      <c r="U848" s="91"/>
      <c r="V848" s="91"/>
      <c r="W848" s="91"/>
      <c r="X848" s="91"/>
      <c r="Y848" s="91"/>
      <c r="Z848" s="91"/>
    </row>
    <row r="849" spans="1:26" ht="15.75" customHeight="1" x14ac:dyDescent="0.45">
      <c r="A849" s="91"/>
      <c r="B849" s="91"/>
      <c r="C849" s="91"/>
      <c r="D849" s="93"/>
      <c r="E849" s="92"/>
      <c r="F849" s="91"/>
      <c r="G849" s="91"/>
      <c r="H849" s="91"/>
      <c r="I849" s="91"/>
      <c r="J849" s="91"/>
      <c r="K849" s="91"/>
      <c r="L849" s="91"/>
      <c r="M849" s="91"/>
      <c r="N849" s="91"/>
      <c r="O849" s="91"/>
      <c r="P849" s="91"/>
      <c r="Q849" s="91"/>
      <c r="R849" s="91"/>
      <c r="S849" s="91"/>
      <c r="T849" s="91"/>
      <c r="U849" s="91"/>
      <c r="V849" s="91"/>
      <c r="W849" s="91"/>
      <c r="X849" s="91"/>
      <c r="Y849" s="91"/>
      <c r="Z849" s="91"/>
    </row>
    <row r="850" spans="1:26" ht="15.75" customHeight="1" x14ac:dyDescent="0.45">
      <c r="A850" s="91"/>
      <c r="B850" s="91"/>
      <c r="C850" s="91"/>
      <c r="D850" s="93"/>
      <c r="E850" s="92"/>
      <c r="F850" s="91"/>
      <c r="G850" s="91"/>
      <c r="H850" s="91"/>
      <c r="I850" s="91"/>
      <c r="J850" s="91"/>
      <c r="K850" s="91"/>
      <c r="L850" s="91"/>
      <c r="M850" s="91"/>
      <c r="N850" s="91"/>
      <c r="O850" s="91"/>
      <c r="P850" s="91"/>
      <c r="Q850" s="91"/>
      <c r="R850" s="91"/>
      <c r="S850" s="91"/>
      <c r="T850" s="91"/>
      <c r="U850" s="91"/>
      <c r="V850" s="91"/>
      <c r="W850" s="91"/>
      <c r="X850" s="91"/>
      <c r="Y850" s="91"/>
      <c r="Z850" s="91"/>
    </row>
    <row r="851" spans="1:26" ht="15.75" customHeight="1" x14ac:dyDescent="0.45">
      <c r="A851" s="91"/>
      <c r="B851" s="91"/>
      <c r="C851" s="91"/>
      <c r="D851" s="93"/>
      <c r="E851" s="92"/>
      <c r="F851" s="91"/>
      <c r="G851" s="91"/>
      <c r="H851" s="91"/>
      <c r="I851" s="91"/>
      <c r="J851" s="91"/>
      <c r="K851" s="91"/>
      <c r="L851" s="91"/>
      <c r="M851" s="91"/>
      <c r="N851" s="91"/>
      <c r="O851" s="91"/>
      <c r="P851" s="91"/>
      <c r="Q851" s="91"/>
      <c r="R851" s="91"/>
      <c r="S851" s="91"/>
      <c r="T851" s="91"/>
      <c r="U851" s="91"/>
      <c r="V851" s="91"/>
      <c r="W851" s="91"/>
      <c r="X851" s="91"/>
      <c r="Y851" s="91"/>
      <c r="Z851" s="91"/>
    </row>
    <row r="852" spans="1:26" ht="15.75" customHeight="1" x14ac:dyDescent="0.45">
      <c r="A852" s="91"/>
      <c r="B852" s="91"/>
      <c r="C852" s="91"/>
      <c r="D852" s="93"/>
      <c r="E852" s="92"/>
      <c r="F852" s="91"/>
      <c r="G852" s="91"/>
      <c r="H852" s="91"/>
      <c r="I852" s="91"/>
      <c r="J852" s="91"/>
      <c r="K852" s="91"/>
      <c r="L852" s="91"/>
      <c r="M852" s="91"/>
      <c r="N852" s="91"/>
      <c r="O852" s="91"/>
      <c r="P852" s="91"/>
      <c r="Q852" s="91"/>
      <c r="R852" s="91"/>
      <c r="S852" s="91"/>
      <c r="T852" s="91"/>
      <c r="U852" s="91"/>
      <c r="V852" s="91"/>
      <c r="W852" s="91"/>
      <c r="X852" s="91"/>
      <c r="Y852" s="91"/>
      <c r="Z852" s="91"/>
    </row>
    <row r="853" spans="1:26" ht="15.75" customHeight="1" x14ac:dyDescent="0.45">
      <c r="A853" s="91"/>
      <c r="B853" s="91"/>
      <c r="C853" s="91"/>
      <c r="D853" s="93"/>
      <c r="E853" s="92"/>
      <c r="F853" s="91"/>
      <c r="G853" s="91"/>
      <c r="H853" s="91"/>
      <c r="I853" s="91"/>
      <c r="J853" s="91"/>
      <c r="K853" s="91"/>
      <c r="L853" s="91"/>
      <c r="M853" s="91"/>
      <c r="N853" s="91"/>
      <c r="O853" s="91"/>
      <c r="P853" s="91"/>
      <c r="Q853" s="91"/>
      <c r="R853" s="91"/>
      <c r="S853" s="91"/>
      <c r="T853" s="91"/>
      <c r="U853" s="91"/>
      <c r="V853" s="91"/>
      <c r="W853" s="91"/>
      <c r="X853" s="91"/>
      <c r="Y853" s="91"/>
      <c r="Z853" s="91"/>
    </row>
    <row r="854" spans="1:26" ht="15.75" customHeight="1" x14ac:dyDescent="0.45">
      <c r="A854" s="91"/>
      <c r="B854" s="91"/>
      <c r="C854" s="91"/>
      <c r="D854" s="93"/>
      <c r="E854" s="92"/>
      <c r="F854" s="91"/>
      <c r="G854" s="91"/>
      <c r="H854" s="91"/>
      <c r="I854" s="91"/>
      <c r="J854" s="91"/>
      <c r="K854" s="91"/>
      <c r="L854" s="91"/>
      <c r="M854" s="91"/>
      <c r="N854" s="91"/>
      <c r="O854" s="91"/>
      <c r="P854" s="91"/>
      <c r="Q854" s="91"/>
      <c r="R854" s="91"/>
      <c r="S854" s="91"/>
      <c r="T854" s="91"/>
      <c r="U854" s="91"/>
      <c r="V854" s="91"/>
      <c r="W854" s="91"/>
      <c r="X854" s="91"/>
      <c r="Y854" s="91"/>
      <c r="Z854" s="91"/>
    </row>
    <row r="855" spans="1:26" ht="15.75" customHeight="1" x14ac:dyDescent="0.45">
      <c r="A855" s="91"/>
      <c r="B855" s="91"/>
      <c r="C855" s="91"/>
      <c r="D855" s="93"/>
      <c r="E855" s="92"/>
      <c r="F855" s="91"/>
      <c r="G855" s="91"/>
      <c r="H855" s="91"/>
      <c r="I855" s="91"/>
      <c r="J855" s="91"/>
      <c r="K855" s="91"/>
      <c r="L855" s="91"/>
      <c r="M855" s="91"/>
      <c r="N855" s="91"/>
      <c r="O855" s="91"/>
      <c r="P855" s="91"/>
      <c r="Q855" s="91"/>
      <c r="R855" s="91"/>
      <c r="S855" s="91"/>
      <c r="T855" s="91"/>
      <c r="U855" s="91"/>
      <c r="V855" s="91"/>
      <c r="W855" s="91"/>
      <c r="X855" s="91"/>
      <c r="Y855" s="91"/>
      <c r="Z855" s="91"/>
    </row>
    <row r="856" spans="1:26" ht="15.75" customHeight="1" x14ac:dyDescent="0.45">
      <c r="A856" s="91"/>
      <c r="B856" s="91"/>
      <c r="C856" s="91"/>
      <c r="D856" s="93"/>
      <c r="E856" s="92"/>
      <c r="F856" s="91"/>
      <c r="G856" s="91"/>
      <c r="H856" s="91"/>
      <c r="I856" s="91"/>
      <c r="J856" s="91"/>
      <c r="K856" s="91"/>
      <c r="L856" s="91"/>
      <c r="M856" s="91"/>
      <c r="N856" s="91"/>
      <c r="O856" s="91"/>
      <c r="P856" s="91"/>
      <c r="Q856" s="91"/>
      <c r="R856" s="91"/>
      <c r="S856" s="91"/>
      <c r="T856" s="91"/>
      <c r="U856" s="91"/>
      <c r="V856" s="91"/>
      <c r="W856" s="91"/>
      <c r="X856" s="91"/>
      <c r="Y856" s="91"/>
      <c r="Z856" s="91"/>
    </row>
    <row r="857" spans="1:26" ht="15.75" customHeight="1" x14ac:dyDescent="0.45">
      <c r="A857" s="91"/>
      <c r="B857" s="91"/>
      <c r="C857" s="91"/>
      <c r="D857" s="93"/>
      <c r="E857" s="92"/>
      <c r="F857" s="91"/>
      <c r="G857" s="91"/>
      <c r="H857" s="91"/>
      <c r="I857" s="91"/>
      <c r="J857" s="91"/>
      <c r="K857" s="91"/>
      <c r="L857" s="91"/>
      <c r="M857" s="91"/>
      <c r="N857" s="91"/>
      <c r="O857" s="91"/>
      <c r="P857" s="91"/>
      <c r="Q857" s="91"/>
      <c r="R857" s="91"/>
      <c r="S857" s="91"/>
      <c r="T857" s="91"/>
      <c r="U857" s="91"/>
      <c r="V857" s="91"/>
      <c r="W857" s="91"/>
      <c r="X857" s="91"/>
      <c r="Y857" s="91"/>
      <c r="Z857" s="91"/>
    </row>
    <row r="858" spans="1:26" ht="15.75" customHeight="1" x14ac:dyDescent="0.45">
      <c r="A858" s="91"/>
      <c r="B858" s="91"/>
      <c r="C858" s="91"/>
      <c r="D858" s="93"/>
      <c r="E858" s="92"/>
      <c r="F858" s="91"/>
      <c r="G858" s="91"/>
      <c r="H858" s="91"/>
      <c r="I858" s="91"/>
      <c r="J858" s="91"/>
      <c r="K858" s="91"/>
      <c r="L858" s="91"/>
      <c r="M858" s="91"/>
      <c r="N858" s="91"/>
      <c r="O858" s="91"/>
      <c r="P858" s="91"/>
      <c r="Q858" s="91"/>
      <c r="R858" s="91"/>
      <c r="S858" s="91"/>
      <c r="T858" s="91"/>
      <c r="U858" s="91"/>
      <c r="V858" s="91"/>
      <c r="W858" s="91"/>
      <c r="X858" s="91"/>
      <c r="Y858" s="91"/>
      <c r="Z858" s="91"/>
    </row>
    <row r="859" spans="1:26" ht="15.75" customHeight="1" x14ac:dyDescent="0.45">
      <c r="A859" s="91"/>
      <c r="B859" s="91"/>
      <c r="C859" s="91"/>
      <c r="D859" s="93"/>
      <c r="E859" s="92"/>
      <c r="F859" s="91"/>
      <c r="G859" s="91"/>
      <c r="H859" s="91"/>
      <c r="I859" s="91"/>
      <c r="J859" s="91"/>
      <c r="K859" s="91"/>
      <c r="L859" s="91"/>
      <c r="M859" s="91"/>
      <c r="N859" s="91"/>
      <c r="O859" s="91"/>
      <c r="P859" s="91"/>
      <c r="Q859" s="91"/>
      <c r="R859" s="91"/>
      <c r="S859" s="91"/>
      <c r="T859" s="91"/>
      <c r="U859" s="91"/>
      <c r="V859" s="91"/>
      <c r="W859" s="91"/>
      <c r="X859" s="91"/>
      <c r="Y859" s="91"/>
      <c r="Z859" s="91"/>
    </row>
    <row r="860" spans="1:26" ht="15.75" customHeight="1" x14ac:dyDescent="0.45">
      <c r="A860" s="91"/>
      <c r="B860" s="91"/>
      <c r="C860" s="91"/>
      <c r="D860" s="93"/>
      <c r="E860" s="92"/>
      <c r="F860" s="91"/>
      <c r="G860" s="91"/>
      <c r="H860" s="91"/>
      <c r="I860" s="91"/>
      <c r="J860" s="91"/>
      <c r="K860" s="91"/>
      <c r="L860" s="91"/>
      <c r="M860" s="91"/>
      <c r="N860" s="91"/>
      <c r="O860" s="91"/>
      <c r="P860" s="91"/>
      <c r="Q860" s="91"/>
      <c r="R860" s="91"/>
      <c r="S860" s="91"/>
      <c r="T860" s="91"/>
      <c r="U860" s="91"/>
      <c r="V860" s="91"/>
      <c r="W860" s="91"/>
      <c r="X860" s="91"/>
      <c r="Y860" s="91"/>
      <c r="Z860" s="91"/>
    </row>
    <row r="861" spans="1:26" ht="15.75" customHeight="1" x14ac:dyDescent="0.45">
      <c r="A861" s="91"/>
      <c r="B861" s="91"/>
      <c r="C861" s="91"/>
      <c r="D861" s="93"/>
      <c r="E861" s="92"/>
      <c r="F861" s="91"/>
      <c r="G861" s="91"/>
      <c r="H861" s="91"/>
      <c r="I861" s="91"/>
      <c r="J861" s="91"/>
      <c r="K861" s="91"/>
      <c r="L861" s="91"/>
      <c r="M861" s="91"/>
      <c r="N861" s="91"/>
      <c r="O861" s="91"/>
      <c r="P861" s="91"/>
      <c r="Q861" s="91"/>
      <c r="R861" s="91"/>
      <c r="S861" s="91"/>
      <c r="T861" s="91"/>
      <c r="U861" s="91"/>
      <c r="V861" s="91"/>
      <c r="W861" s="91"/>
      <c r="X861" s="91"/>
      <c r="Y861" s="91"/>
      <c r="Z861" s="91"/>
    </row>
    <row r="862" spans="1:26" ht="15.75" customHeight="1" x14ac:dyDescent="0.45">
      <c r="A862" s="91"/>
      <c r="B862" s="91"/>
      <c r="C862" s="91"/>
      <c r="D862" s="93"/>
      <c r="E862" s="92"/>
      <c r="F862" s="91"/>
      <c r="G862" s="91"/>
      <c r="H862" s="91"/>
      <c r="I862" s="91"/>
      <c r="J862" s="91"/>
      <c r="K862" s="91"/>
      <c r="L862" s="91"/>
      <c r="M862" s="91"/>
      <c r="N862" s="91"/>
      <c r="O862" s="91"/>
      <c r="P862" s="91"/>
      <c r="Q862" s="91"/>
      <c r="R862" s="91"/>
      <c r="S862" s="91"/>
      <c r="T862" s="91"/>
      <c r="U862" s="91"/>
      <c r="V862" s="91"/>
      <c r="W862" s="91"/>
      <c r="X862" s="91"/>
      <c r="Y862" s="91"/>
      <c r="Z862" s="91"/>
    </row>
    <row r="863" spans="1:26" ht="15.75" customHeight="1" x14ac:dyDescent="0.45">
      <c r="A863" s="91"/>
      <c r="B863" s="91"/>
      <c r="C863" s="91"/>
      <c r="D863" s="93"/>
      <c r="E863" s="92"/>
      <c r="F863" s="91"/>
      <c r="G863" s="91"/>
      <c r="H863" s="91"/>
      <c r="I863" s="91"/>
      <c r="J863" s="91"/>
      <c r="K863" s="91"/>
      <c r="L863" s="91"/>
      <c r="M863" s="91"/>
      <c r="N863" s="91"/>
      <c r="O863" s="91"/>
      <c r="P863" s="91"/>
      <c r="Q863" s="91"/>
      <c r="R863" s="91"/>
      <c r="S863" s="91"/>
      <c r="T863" s="91"/>
      <c r="U863" s="91"/>
      <c r="V863" s="91"/>
      <c r="W863" s="91"/>
      <c r="X863" s="91"/>
      <c r="Y863" s="91"/>
      <c r="Z863" s="91"/>
    </row>
    <row r="864" spans="1:26" ht="15.75" customHeight="1" x14ac:dyDescent="0.45">
      <c r="A864" s="91"/>
      <c r="B864" s="91"/>
      <c r="C864" s="91"/>
      <c r="D864" s="93"/>
      <c r="E864" s="92"/>
      <c r="F864" s="91"/>
      <c r="G864" s="91"/>
      <c r="H864" s="91"/>
      <c r="I864" s="91"/>
      <c r="J864" s="91"/>
      <c r="K864" s="91"/>
      <c r="L864" s="91"/>
      <c r="M864" s="91"/>
      <c r="N864" s="91"/>
      <c r="O864" s="91"/>
      <c r="P864" s="91"/>
      <c r="Q864" s="91"/>
      <c r="R864" s="91"/>
      <c r="S864" s="91"/>
      <c r="T864" s="91"/>
      <c r="U864" s="91"/>
      <c r="V864" s="91"/>
      <c r="W864" s="91"/>
      <c r="X864" s="91"/>
      <c r="Y864" s="91"/>
      <c r="Z864" s="91"/>
    </row>
    <row r="865" spans="1:26" ht="15.75" customHeight="1" x14ac:dyDescent="0.45">
      <c r="A865" s="91"/>
      <c r="B865" s="91"/>
      <c r="C865" s="91"/>
      <c r="D865" s="93"/>
      <c r="E865" s="92"/>
      <c r="F865" s="91"/>
      <c r="G865" s="91"/>
      <c r="H865" s="91"/>
      <c r="I865" s="91"/>
      <c r="J865" s="91"/>
      <c r="K865" s="91"/>
      <c r="L865" s="91"/>
      <c r="M865" s="91"/>
      <c r="N865" s="91"/>
      <c r="O865" s="91"/>
      <c r="P865" s="91"/>
      <c r="Q865" s="91"/>
      <c r="R865" s="91"/>
      <c r="S865" s="91"/>
      <c r="T865" s="91"/>
      <c r="U865" s="91"/>
      <c r="V865" s="91"/>
      <c r="W865" s="91"/>
      <c r="X865" s="91"/>
      <c r="Y865" s="91"/>
      <c r="Z865" s="91"/>
    </row>
    <row r="866" spans="1:26" ht="15.75" customHeight="1" x14ac:dyDescent="0.45">
      <c r="A866" s="91"/>
      <c r="B866" s="91"/>
      <c r="C866" s="91"/>
      <c r="D866" s="93"/>
      <c r="E866" s="92"/>
      <c r="F866" s="91"/>
      <c r="G866" s="91"/>
      <c r="H866" s="91"/>
      <c r="I866" s="91"/>
      <c r="J866" s="91"/>
      <c r="K866" s="91"/>
      <c r="L866" s="91"/>
      <c r="M866" s="91"/>
      <c r="N866" s="91"/>
      <c r="O866" s="91"/>
      <c r="P866" s="91"/>
      <c r="Q866" s="91"/>
      <c r="R866" s="91"/>
      <c r="S866" s="91"/>
      <c r="T866" s="91"/>
      <c r="U866" s="91"/>
      <c r="V866" s="91"/>
      <c r="W866" s="91"/>
      <c r="X866" s="91"/>
      <c r="Y866" s="91"/>
      <c r="Z866" s="91"/>
    </row>
    <row r="867" spans="1:26" ht="15.75" customHeight="1" x14ac:dyDescent="0.45">
      <c r="A867" s="91"/>
      <c r="B867" s="91"/>
      <c r="C867" s="91"/>
      <c r="D867" s="93"/>
      <c r="E867" s="92"/>
      <c r="F867" s="91"/>
      <c r="G867" s="91"/>
      <c r="H867" s="91"/>
      <c r="I867" s="91"/>
      <c r="J867" s="91"/>
      <c r="K867" s="91"/>
      <c r="L867" s="91"/>
      <c r="M867" s="91"/>
      <c r="N867" s="91"/>
      <c r="O867" s="91"/>
      <c r="P867" s="91"/>
      <c r="Q867" s="91"/>
      <c r="R867" s="91"/>
      <c r="S867" s="91"/>
      <c r="T867" s="91"/>
      <c r="U867" s="91"/>
      <c r="V867" s="91"/>
      <c r="W867" s="91"/>
      <c r="X867" s="91"/>
      <c r="Y867" s="91"/>
      <c r="Z867" s="91"/>
    </row>
    <row r="868" spans="1:26" ht="15.75" customHeight="1" x14ac:dyDescent="0.45">
      <c r="A868" s="91"/>
      <c r="B868" s="91"/>
      <c r="C868" s="91"/>
      <c r="D868" s="93"/>
      <c r="E868" s="92"/>
      <c r="F868" s="91"/>
      <c r="G868" s="91"/>
      <c r="H868" s="91"/>
      <c r="I868" s="91"/>
      <c r="J868" s="91"/>
      <c r="K868" s="91"/>
      <c r="L868" s="91"/>
      <c r="M868" s="91"/>
      <c r="N868" s="91"/>
      <c r="O868" s="91"/>
      <c r="P868" s="91"/>
      <c r="Q868" s="91"/>
      <c r="R868" s="91"/>
      <c r="S868" s="91"/>
      <c r="T868" s="91"/>
      <c r="U868" s="91"/>
      <c r="V868" s="91"/>
      <c r="W868" s="91"/>
      <c r="X868" s="91"/>
      <c r="Y868" s="91"/>
      <c r="Z868" s="91"/>
    </row>
    <row r="869" spans="1:26" ht="15.75" customHeight="1" x14ac:dyDescent="0.45">
      <c r="A869" s="91"/>
      <c r="B869" s="91"/>
      <c r="C869" s="91"/>
      <c r="D869" s="93"/>
      <c r="E869" s="92"/>
      <c r="F869" s="91"/>
      <c r="G869" s="91"/>
      <c r="H869" s="91"/>
      <c r="I869" s="91"/>
      <c r="J869" s="91"/>
      <c r="K869" s="91"/>
      <c r="L869" s="91"/>
      <c r="M869" s="91"/>
      <c r="N869" s="91"/>
      <c r="O869" s="91"/>
      <c r="P869" s="91"/>
      <c r="Q869" s="91"/>
      <c r="R869" s="91"/>
      <c r="S869" s="91"/>
      <c r="T869" s="91"/>
      <c r="U869" s="91"/>
      <c r="V869" s="91"/>
      <c r="W869" s="91"/>
      <c r="X869" s="91"/>
      <c r="Y869" s="91"/>
      <c r="Z869" s="91"/>
    </row>
    <row r="870" spans="1:26" ht="15.75" customHeight="1" x14ac:dyDescent="0.45">
      <c r="A870" s="91"/>
      <c r="B870" s="91"/>
      <c r="C870" s="91"/>
      <c r="D870" s="93"/>
      <c r="E870" s="92"/>
      <c r="F870" s="91"/>
      <c r="G870" s="91"/>
      <c r="H870" s="91"/>
      <c r="I870" s="91"/>
      <c r="J870" s="91"/>
      <c r="K870" s="91"/>
      <c r="L870" s="91"/>
      <c r="M870" s="91"/>
      <c r="N870" s="91"/>
      <c r="O870" s="91"/>
      <c r="P870" s="91"/>
      <c r="Q870" s="91"/>
      <c r="R870" s="91"/>
      <c r="S870" s="91"/>
      <c r="T870" s="91"/>
      <c r="U870" s="91"/>
      <c r="V870" s="91"/>
      <c r="W870" s="91"/>
      <c r="X870" s="91"/>
      <c r="Y870" s="91"/>
      <c r="Z870" s="91"/>
    </row>
    <row r="871" spans="1:26" ht="15.75" customHeight="1" x14ac:dyDescent="0.45">
      <c r="A871" s="91"/>
      <c r="B871" s="91"/>
      <c r="C871" s="91"/>
      <c r="D871" s="93"/>
      <c r="E871" s="92"/>
      <c r="F871" s="91"/>
      <c r="G871" s="91"/>
      <c r="H871" s="91"/>
      <c r="I871" s="91"/>
      <c r="J871" s="91"/>
      <c r="K871" s="91"/>
      <c r="L871" s="91"/>
      <c r="M871" s="91"/>
      <c r="N871" s="91"/>
      <c r="O871" s="91"/>
      <c r="P871" s="91"/>
      <c r="Q871" s="91"/>
      <c r="R871" s="91"/>
      <c r="S871" s="91"/>
      <c r="T871" s="91"/>
      <c r="U871" s="91"/>
      <c r="V871" s="91"/>
      <c r="W871" s="91"/>
      <c r="X871" s="91"/>
      <c r="Y871" s="91"/>
      <c r="Z871" s="91"/>
    </row>
    <row r="872" spans="1:26" ht="15.75" customHeight="1" x14ac:dyDescent="0.45">
      <c r="A872" s="91"/>
      <c r="B872" s="91"/>
      <c r="C872" s="91"/>
      <c r="D872" s="93"/>
      <c r="E872" s="92"/>
      <c r="F872" s="91"/>
      <c r="G872" s="91"/>
      <c r="H872" s="91"/>
      <c r="I872" s="91"/>
      <c r="J872" s="91"/>
      <c r="K872" s="91"/>
      <c r="L872" s="91"/>
      <c r="M872" s="91"/>
      <c r="N872" s="91"/>
      <c r="O872" s="91"/>
      <c r="P872" s="91"/>
      <c r="Q872" s="91"/>
      <c r="R872" s="91"/>
      <c r="S872" s="91"/>
      <c r="T872" s="91"/>
      <c r="U872" s="91"/>
      <c r="V872" s="91"/>
      <c r="W872" s="91"/>
      <c r="X872" s="91"/>
      <c r="Y872" s="91"/>
      <c r="Z872" s="91"/>
    </row>
    <row r="873" spans="1:26" ht="15.75" customHeight="1" x14ac:dyDescent="0.45">
      <c r="A873" s="91"/>
      <c r="B873" s="91"/>
      <c r="C873" s="91"/>
      <c r="D873" s="93"/>
      <c r="E873" s="92"/>
      <c r="F873" s="91"/>
      <c r="G873" s="91"/>
      <c r="H873" s="91"/>
      <c r="I873" s="91"/>
      <c r="J873" s="91"/>
      <c r="K873" s="91"/>
      <c r="L873" s="91"/>
      <c r="M873" s="91"/>
      <c r="N873" s="91"/>
      <c r="O873" s="91"/>
      <c r="P873" s="91"/>
      <c r="Q873" s="91"/>
      <c r="R873" s="91"/>
      <c r="S873" s="91"/>
      <c r="T873" s="91"/>
      <c r="U873" s="91"/>
      <c r="V873" s="91"/>
      <c r="W873" s="91"/>
      <c r="X873" s="91"/>
      <c r="Y873" s="91"/>
      <c r="Z873" s="91"/>
    </row>
    <row r="874" spans="1:26" ht="15.75" customHeight="1" x14ac:dyDescent="0.45">
      <c r="A874" s="91"/>
      <c r="B874" s="91"/>
      <c r="C874" s="91"/>
      <c r="D874" s="93"/>
      <c r="E874" s="92"/>
      <c r="F874" s="91"/>
      <c r="G874" s="91"/>
      <c r="H874" s="91"/>
      <c r="I874" s="91"/>
      <c r="J874" s="91"/>
      <c r="K874" s="91"/>
      <c r="L874" s="91"/>
      <c r="M874" s="91"/>
      <c r="N874" s="91"/>
      <c r="O874" s="91"/>
      <c r="P874" s="91"/>
      <c r="Q874" s="91"/>
      <c r="R874" s="91"/>
      <c r="S874" s="91"/>
      <c r="T874" s="91"/>
      <c r="U874" s="91"/>
      <c r="V874" s="91"/>
      <c r="W874" s="91"/>
      <c r="X874" s="91"/>
      <c r="Y874" s="91"/>
      <c r="Z874" s="91"/>
    </row>
    <row r="875" spans="1:26" ht="15.75" customHeight="1" x14ac:dyDescent="0.45">
      <c r="A875" s="91"/>
      <c r="B875" s="91"/>
      <c r="C875" s="91"/>
      <c r="D875" s="93"/>
      <c r="E875" s="92"/>
      <c r="F875" s="91"/>
      <c r="G875" s="91"/>
      <c r="H875" s="91"/>
      <c r="I875" s="91"/>
      <c r="J875" s="91"/>
      <c r="K875" s="91"/>
      <c r="L875" s="91"/>
      <c r="M875" s="91"/>
      <c r="N875" s="91"/>
      <c r="O875" s="91"/>
      <c r="P875" s="91"/>
      <c r="Q875" s="91"/>
      <c r="R875" s="91"/>
      <c r="S875" s="91"/>
      <c r="T875" s="91"/>
      <c r="U875" s="91"/>
      <c r="V875" s="91"/>
      <c r="W875" s="91"/>
      <c r="X875" s="91"/>
      <c r="Y875" s="91"/>
      <c r="Z875" s="91"/>
    </row>
    <row r="876" spans="1:26" ht="15.75" customHeight="1" x14ac:dyDescent="0.45">
      <c r="A876" s="91"/>
      <c r="B876" s="91"/>
      <c r="C876" s="91"/>
      <c r="D876" s="93"/>
      <c r="E876" s="92"/>
      <c r="F876" s="91"/>
      <c r="G876" s="91"/>
      <c r="H876" s="91"/>
      <c r="I876" s="91"/>
      <c r="J876" s="91"/>
      <c r="K876" s="91"/>
      <c r="L876" s="91"/>
      <c r="M876" s="91"/>
      <c r="N876" s="91"/>
      <c r="O876" s="91"/>
      <c r="P876" s="91"/>
      <c r="Q876" s="91"/>
      <c r="R876" s="91"/>
      <c r="S876" s="91"/>
      <c r="T876" s="91"/>
      <c r="U876" s="91"/>
      <c r="V876" s="91"/>
      <c r="W876" s="91"/>
      <c r="X876" s="91"/>
      <c r="Y876" s="91"/>
      <c r="Z876" s="91"/>
    </row>
    <row r="877" spans="1:26" ht="15.75" customHeight="1" x14ac:dyDescent="0.45">
      <c r="A877" s="91"/>
      <c r="B877" s="91"/>
      <c r="C877" s="91"/>
      <c r="D877" s="93"/>
      <c r="E877" s="92"/>
      <c r="F877" s="91"/>
      <c r="G877" s="91"/>
      <c r="H877" s="91"/>
      <c r="I877" s="91"/>
      <c r="J877" s="91"/>
      <c r="K877" s="91"/>
      <c r="L877" s="91"/>
      <c r="M877" s="91"/>
      <c r="N877" s="91"/>
      <c r="O877" s="91"/>
      <c r="P877" s="91"/>
      <c r="Q877" s="91"/>
      <c r="R877" s="91"/>
      <c r="S877" s="91"/>
      <c r="T877" s="91"/>
      <c r="U877" s="91"/>
      <c r="V877" s="91"/>
      <c r="W877" s="91"/>
      <c r="X877" s="91"/>
      <c r="Y877" s="91"/>
      <c r="Z877" s="91"/>
    </row>
    <row r="878" spans="1:26" ht="15.75" customHeight="1" x14ac:dyDescent="0.45">
      <c r="A878" s="91"/>
      <c r="B878" s="91"/>
      <c r="C878" s="91"/>
      <c r="D878" s="93"/>
      <c r="E878" s="92"/>
      <c r="F878" s="91"/>
      <c r="G878" s="91"/>
      <c r="H878" s="91"/>
      <c r="I878" s="91"/>
      <c r="J878" s="91"/>
      <c r="K878" s="91"/>
      <c r="L878" s="91"/>
      <c r="M878" s="91"/>
      <c r="N878" s="91"/>
      <c r="O878" s="91"/>
      <c r="P878" s="91"/>
      <c r="Q878" s="91"/>
      <c r="R878" s="91"/>
      <c r="S878" s="91"/>
      <c r="T878" s="91"/>
      <c r="U878" s="91"/>
      <c r="V878" s="91"/>
      <c r="W878" s="91"/>
      <c r="X878" s="91"/>
      <c r="Y878" s="91"/>
      <c r="Z878" s="91"/>
    </row>
    <row r="879" spans="1:26" ht="15.75" customHeight="1" x14ac:dyDescent="0.45">
      <c r="A879" s="91"/>
      <c r="B879" s="91"/>
      <c r="C879" s="91"/>
      <c r="D879" s="93"/>
      <c r="E879" s="92"/>
      <c r="F879" s="91"/>
      <c r="G879" s="91"/>
      <c r="H879" s="91"/>
      <c r="I879" s="91"/>
      <c r="J879" s="91"/>
      <c r="K879" s="91"/>
      <c r="L879" s="91"/>
      <c r="M879" s="91"/>
      <c r="N879" s="91"/>
      <c r="O879" s="91"/>
      <c r="P879" s="91"/>
      <c r="Q879" s="91"/>
      <c r="R879" s="91"/>
      <c r="S879" s="91"/>
      <c r="T879" s="91"/>
      <c r="U879" s="91"/>
      <c r="V879" s="91"/>
      <c r="W879" s="91"/>
      <c r="X879" s="91"/>
      <c r="Y879" s="91"/>
      <c r="Z879" s="91"/>
    </row>
    <row r="880" spans="1:26" ht="15.75" customHeight="1" x14ac:dyDescent="0.45">
      <c r="A880" s="91"/>
      <c r="B880" s="91"/>
      <c r="C880" s="91"/>
      <c r="D880" s="93"/>
      <c r="E880" s="92"/>
      <c r="F880" s="91"/>
      <c r="G880" s="91"/>
      <c r="H880" s="91"/>
      <c r="I880" s="91"/>
      <c r="J880" s="91"/>
      <c r="K880" s="91"/>
      <c r="L880" s="91"/>
      <c r="M880" s="91"/>
      <c r="N880" s="91"/>
      <c r="O880" s="91"/>
      <c r="P880" s="91"/>
      <c r="Q880" s="91"/>
      <c r="R880" s="91"/>
      <c r="S880" s="91"/>
      <c r="T880" s="91"/>
      <c r="U880" s="91"/>
      <c r="V880" s="91"/>
      <c r="W880" s="91"/>
      <c r="X880" s="91"/>
      <c r="Y880" s="91"/>
      <c r="Z880" s="91"/>
    </row>
    <row r="881" spans="1:26" ht="15.75" customHeight="1" x14ac:dyDescent="0.45">
      <c r="A881" s="91"/>
      <c r="B881" s="91"/>
      <c r="C881" s="91"/>
      <c r="D881" s="93"/>
      <c r="E881" s="92"/>
      <c r="F881" s="91"/>
      <c r="G881" s="91"/>
      <c r="H881" s="91"/>
      <c r="I881" s="91"/>
      <c r="J881" s="91"/>
      <c r="K881" s="91"/>
      <c r="L881" s="91"/>
      <c r="M881" s="91"/>
      <c r="N881" s="91"/>
      <c r="O881" s="91"/>
      <c r="P881" s="91"/>
      <c r="Q881" s="91"/>
      <c r="R881" s="91"/>
      <c r="S881" s="91"/>
      <c r="T881" s="91"/>
      <c r="U881" s="91"/>
      <c r="V881" s="91"/>
      <c r="W881" s="91"/>
      <c r="X881" s="91"/>
      <c r="Y881" s="91"/>
      <c r="Z881" s="91"/>
    </row>
    <row r="882" spans="1:26" ht="15.75" customHeight="1" x14ac:dyDescent="0.45">
      <c r="A882" s="91"/>
      <c r="B882" s="91"/>
      <c r="C882" s="91"/>
      <c r="D882" s="93"/>
      <c r="E882" s="92"/>
      <c r="F882" s="91"/>
      <c r="G882" s="91"/>
      <c r="H882" s="91"/>
      <c r="I882" s="91"/>
      <c r="J882" s="91"/>
      <c r="K882" s="91"/>
      <c r="L882" s="91"/>
      <c r="M882" s="91"/>
      <c r="N882" s="91"/>
      <c r="O882" s="91"/>
      <c r="P882" s="91"/>
      <c r="Q882" s="91"/>
      <c r="R882" s="91"/>
      <c r="S882" s="91"/>
      <c r="T882" s="91"/>
      <c r="U882" s="91"/>
      <c r="V882" s="91"/>
      <c r="W882" s="91"/>
      <c r="X882" s="91"/>
      <c r="Y882" s="91"/>
      <c r="Z882" s="91"/>
    </row>
    <row r="883" spans="1:26" ht="15.75" customHeight="1" x14ac:dyDescent="0.45">
      <c r="A883" s="91"/>
      <c r="B883" s="91"/>
      <c r="C883" s="91"/>
      <c r="D883" s="93"/>
      <c r="E883" s="92"/>
      <c r="F883" s="91"/>
      <c r="G883" s="91"/>
      <c r="H883" s="91"/>
      <c r="I883" s="91"/>
      <c r="J883" s="91"/>
      <c r="K883" s="91"/>
      <c r="L883" s="91"/>
      <c r="M883" s="91"/>
      <c r="N883" s="91"/>
      <c r="O883" s="91"/>
      <c r="P883" s="91"/>
      <c r="Q883" s="91"/>
      <c r="R883" s="91"/>
      <c r="S883" s="91"/>
      <c r="T883" s="91"/>
      <c r="U883" s="91"/>
      <c r="V883" s="91"/>
      <c r="W883" s="91"/>
      <c r="X883" s="91"/>
      <c r="Y883" s="91"/>
      <c r="Z883" s="91"/>
    </row>
    <row r="884" spans="1:26" ht="15.75" customHeight="1" x14ac:dyDescent="0.45">
      <c r="A884" s="91"/>
      <c r="B884" s="91"/>
      <c r="C884" s="91"/>
      <c r="D884" s="93"/>
      <c r="E884" s="92"/>
      <c r="F884" s="91"/>
      <c r="G884" s="91"/>
      <c r="H884" s="91"/>
      <c r="I884" s="91"/>
      <c r="J884" s="91"/>
      <c r="K884" s="91"/>
      <c r="L884" s="91"/>
      <c r="M884" s="91"/>
      <c r="N884" s="91"/>
      <c r="O884" s="91"/>
      <c r="P884" s="91"/>
      <c r="Q884" s="91"/>
      <c r="R884" s="91"/>
      <c r="S884" s="91"/>
      <c r="T884" s="91"/>
      <c r="U884" s="91"/>
      <c r="V884" s="91"/>
      <c r="W884" s="91"/>
      <c r="X884" s="91"/>
      <c r="Y884" s="91"/>
      <c r="Z884" s="91"/>
    </row>
    <row r="885" spans="1:26" ht="15.75" customHeight="1" x14ac:dyDescent="0.45">
      <c r="A885" s="91"/>
      <c r="B885" s="91"/>
      <c r="C885" s="91"/>
      <c r="D885" s="93"/>
      <c r="E885" s="92"/>
      <c r="F885" s="91"/>
      <c r="G885" s="91"/>
      <c r="H885" s="91"/>
      <c r="I885" s="91"/>
      <c r="J885" s="91"/>
      <c r="K885" s="91"/>
      <c r="L885" s="91"/>
      <c r="M885" s="91"/>
      <c r="N885" s="91"/>
      <c r="O885" s="91"/>
      <c r="P885" s="91"/>
      <c r="Q885" s="91"/>
      <c r="R885" s="91"/>
      <c r="S885" s="91"/>
      <c r="T885" s="91"/>
      <c r="U885" s="91"/>
      <c r="V885" s="91"/>
      <c r="W885" s="91"/>
      <c r="X885" s="91"/>
      <c r="Y885" s="91"/>
      <c r="Z885" s="91"/>
    </row>
    <row r="886" spans="1:26" ht="15.75" customHeight="1" x14ac:dyDescent="0.45">
      <c r="A886" s="91"/>
      <c r="B886" s="91"/>
      <c r="C886" s="91"/>
      <c r="D886" s="93"/>
      <c r="E886" s="92"/>
      <c r="F886" s="91"/>
      <c r="G886" s="91"/>
      <c r="H886" s="91"/>
      <c r="I886" s="91"/>
      <c r="J886" s="91"/>
      <c r="K886" s="91"/>
      <c r="L886" s="91"/>
      <c r="M886" s="91"/>
      <c r="N886" s="91"/>
      <c r="O886" s="91"/>
      <c r="P886" s="91"/>
      <c r="Q886" s="91"/>
      <c r="R886" s="91"/>
      <c r="S886" s="91"/>
      <c r="T886" s="91"/>
      <c r="U886" s="91"/>
      <c r="V886" s="91"/>
      <c r="W886" s="91"/>
      <c r="X886" s="91"/>
      <c r="Y886" s="91"/>
      <c r="Z886" s="91"/>
    </row>
    <row r="887" spans="1:26" ht="15.75" customHeight="1" x14ac:dyDescent="0.45">
      <c r="A887" s="91"/>
      <c r="B887" s="91"/>
      <c r="C887" s="91"/>
      <c r="D887" s="93"/>
      <c r="E887" s="92"/>
      <c r="F887" s="91"/>
      <c r="G887" s="91"/>
      <c r="H887" s="91"/>
      <c r="I887" s="91"/>
      <c r="J887" s="91"/>
      <c r="K887" s="91"/>
      <c r="L887" s="91"/>
      <c r="M887" s="91"/>
      <c r="N887" s="91"/>
      <c r="O887" s="91"/>
      <c r="P887" s="91"/>
      <c r="Q887" s="91"/>
      <c r="R887" s="91"/>
      <c r="S887" s="91"/>
      <c r="T887" s="91"/>
      <c r="U887" s="91"/>
      <c r="V887" s="91"/>
      <c r="W887" s="91"/>
      <c r="X887" s="91"/>
      <c r="Y887" s="91"/>
      <c r="Z887" s="91"/>
    </row>
    <row r="888" spans="1:26" ht="15.75" customHeight="1" x14ac:dyDescent="0.45">
      <c r="A888" s="91"/>
      <c r="B888" s="91"/>
      <c r="C888" s="91"/>
      <c r="D888" s="93"/>
      <c r="E888" s="92"/>
      <c r="F888" s="91"/>
      <c r="G888" s="91"/>
      <c r="H888" s="91"/>
      <c r="I888" s="91"/>
      <c r="J888" s="91"/>
      <c r="K888" s="91"/>
      <c r="L888" s="91"/>
      <c r="M888" s="91"/>
      <c r="N888" s="91"/>
      <c r="O888" s="91"/>
      <c r="P888" s="91"/>
      <c r="Q888" s="91"/>
      <c r="R888" s="91"/>
      <c r="S888" s="91"/>
      <c r="T888" s="91"/>
      <c r="U888" s="91"/>
      <c r="V888" s="91"/>
      <c r="W888" s="91"/>
      <c r="X888" s="91"/>
      <c r="Y888" s="91"/>
      <c r="Z888" s="91"/>
    </row>
    <row r="889" spans="1:26" ht="15.75" customHeight="1" x14ac:dyDescent="0.45">
      <c r="A889" s="91"/>
      <c r="B889" s="91"/>
      <c r="C889" s="91"/>
      <c r="D889" s="93"/>
      <c r="E889" s="92"/>
      <c r="F889" s="91"/>
      <c r="G889" s="91"/>
      <c r="H889" s="91"/>
      <c r="I889" s="91"/>
      <c r="J889" s="91"/>
      <c r="K889" s="91"/>
      <c r="L889" s="91"/>
      <c r="M889" s="91"/>
      <c r="N889" s="91"/>
      <c r="O889" s="91"/>
      <c r="P889" s="91"/>
      <c r="Q889" s="91"/>
      <c r="R889" s="91"/>
      <c r="S889" s="91"/>
      <c r="T889" s="91"/>
      <c r="U889" s="91"/>
      <c r="V889" s="91"/>
      <c r="W889" s="91"/>
      <c r="X889" s="91"/>
      <c r="Y889" s="91"/>
      <c r="Z889" s="91"/>
    </row>
    <row r="890" spans="1:26" ht="15.75" customHeight="1" x14ac:dyDescent="0.45">
      <c r="A890" s="91"/>
      <c r="B890" s="91"/>
      <c r="C890" s="91"/>
      <c r="D890" s="93"/>
      <c r="E890" s="92"/>
      <c r="F890" s="91"/>
      <c r="G890" s="91"/>
      <c r="H890" s="91"/>
      <c r="I890" s="91"/>
      <c r="J890" s="91"/>
      <c r="K890" s="91"/>
      <c r="L890" s="91"/>
      <c r="M890" s="91"/>
      <c r="N890" s="91"/>
      <c r="O890" s="91"/>
      <c r="P890" s="91"/>
      <c r="Q890" s="91"/>
      <c r="R890" s="91"/>
      <c r="S890" s="91"/>
      <c r="T890" s="91"/>
      <c r="U890" s="91"/>
      <c r="V890" s="91"/>
      <c r="W890" s="91"/>
      <c r="X890" s="91"/>
      <c r="Y890" s="91"/>
      <c r="Z890" s="91"/>
    </row>
    <row r="891" spans="1:26" ht="15.75" customHeight="1" x14ac:dyDescent="0.45">
      <c r="A891" s="91"/>
      <c r="B891" s="91"/>
      <c r="C891" s="91"/>
      <c r="D891" s="93"/>
      <c r="E891" s="92"/>
      <c r="F891" s="91"/>
      <c r="G891" s="91"/>
      <c r="H891" s="91"/>
      <c r="I891" s="91"/>
      <c r="J891" s="91"/>
      <c r="K891" s="91"/>
      <c r="L891" s="91"/>
      <c r="M891" s="91"/>
      <c r="N891" s="91"/>
      <c r="O891" s="91"/>
      <c r="P891" s="91"/>
      <c r="Q891" s="91"/>
      <c r="R891" s="91"/>
      <c r="S891" s="91"/>
      <c r="T891" s="91"/>
      <c r="U891" s="91"/>
      <c r="V891" s="91"/>
      <c r="W891" s="91"/>
      <c r="X891" s="91"/>
      <c r="Y891" s="91"/>
      <c r="Z891" s="91"/>
    </row>
    <row r="892" spans="1:26" ht="15.75" customHeight="1" x14ac:dyDescent="0.45">
      <c r="A892" s="91"/>
      <c r="B892" s="91"/>
      <c r="C892" s="91"/>
      <c r="D892" s="93"/>
      <c r="E892" s="92"/>
      <c r="F892" s="91"/>
      <c r="G892" s="91"/>
      <c r="H892" s="91"/>
      <c r="I892" s="91"/>
      <c r="J892" s="91"/>
      <c r="K892" s="91"/>
      <c r="L892" s="91"/>
      <c r="M892" s="91"/>
      <c r="N892" s="91"/>
      <c r="O892" s="91"/>
      <c r="P892" s="91"/>
      <c r="Q892" s="91"/>
      <c r="R892" s="91"/>
      <c r="S892" s="91"/>
      <c r="T892" s="91"/>
      <c r="U892" s="91"/>
      <c r="V892" s="91"/>
      <c r="W892" s="91"/>
      <c r="X892" s="91"/>
      <c r="Y892" s="91"/>
      <c r="Z892" s="91"/>
    </row>
    <row r="893" spans="1:26" ht="15.75" customHeight="1" x14ac:dyDescent="0.45">
      <c r="A893" s="91"/>
      <c r="B893" s="91"/>
      <c r="C893" s="91"/>
      <c r="D893" s="93"/>
      <c r="E893" s="92"/>
      <c r="F893" s="91"/>
      <c r="G893" s="91"/>
      <c r="H893" s="91"/>
      <c r="I893" s="91"/>
      <c r="J893" s="91"/>
      <c r="K893" s="91"/>
      <c r="L893" s="91"/>
      <c r="M893" s="91"/>
      <c r="N893" s="91"/>
      <c r="O893" s="91"/>
      <c r="P893" s="91"/>
      <c r="Q893" s="91"/>
      <c r="R893" s="91"/>
      <c r="S893" s="91"/>
      <c r="T893" s="91"/>
      <c r="U893" s="91"/>
      <c r="V893" s="91"/>
      <c r="W893" s="91"/>
      <c r="X893" s="91"/>
      <c r="Y893" s="91"/>
      <c r="Z893" s="91"/>
    </row>
    <row r="894" spans="1:26" ht="15.75" customHeight="1" x14ac:dyDescent="0.45">
      <c r="A894" s="91"/>
      <c r="B894" s="91"/>
      <c r="C894" s="91"/>
      <c r="D894" s="93"/>
      <c r="E894" s="92"/>
      <c r="F894" s="91"/>
      <c r="G894" s="91"/>
      <c r="H894" s="91"/>
      <c r="I894" s="91"/>
      <c r="J894" s="91"/>
      <c r="K894" s="91"/>
      <c r="L894" s="91"/>
      <c r="M894" s="91"/>
      <c r="N894" s="91"/>
      <c r="O894" s="91"/>
      <c r="P894" s="91"/>
      <c r="Q894" s="91"/>
      <c r="R894" s="91"/>
      <c r="S894" s="91"/>
      <c r="T894" s="91"/>
      <c r="U894" s="91"/>
      <c r="V894" s="91"/>
      <c r="W894" s="91"/>
      <c r="X894" s="91"/>
      <c r="Y894" s="91"/>
      <c r="Z894" s="91"/>
    </row>
    <row r="895" spans="1:26" ht="15.75" customHeight="1" x14ac:dyDescent="0.45">
      <c r="A895" s="91"/>
      <c r="B895" s="91"/>
      <c r="C895" s="91"/>
      <c r="D895" s="93"/>
      <c r="E895" s="92"/>
      <c r="F895" s="91"/>
      <c r="G895" s="91"/>
      <c r="H895" s="91"/>
      <c r="I895" s="91"/>
      <c r="J895" s="91"/>
      <c r="K895" s="91"/>
      <c r="L895" s="91"/>
      <c r="M895" s="91"/>
      <c r="N895" s="91"/>
      <c r="O895" s="91"/>
      <c r="P895" s="91"/>
      <c r="Q895" s="91"/>
      <c r="R895" s="91"/>
      <c r="S895" s="91"/>
      <c r="T895" s="91"/>
      <c r="U895" s="91"/>
      <c r="V895" s="91"/>
      <c r="W895" s="91"/>
      <c r="X895" s="91"/>
      <c r="Y895" s="91"/>
      <c r="Z895" s="91"/>
    </row>
    <row r="896" spans="1:26" ht="15.75" customHeight="1" x14ac:dyDescent="0.45">
      <c r="A896" s="91"/>
      <c r="B896" s="91"/>
      <c r="C896" s="91"/>
      <c r="D896" s="93"/>
      <c r="E896" s="92"/>
      <c r="F896" s="91"/>
      <c r="G896" s="91"/>
      <c r="H896" s="91"/>
      <c r="I896" s="91"/>
      <c r="J896" s="91"/>
      <c r="K896" s="91"/>
      <c r="L896" s="91"/>
      <c r="M896" s="91"/>
      <c r="N896" s="91"/>
      <c r="O896" s="91"/>
      <c r="P896" s="91"/>
      <c r="Q896" s="91"/>
      <c r="R896" s="91"/>
      <c r="S896" s="91"/>
      <c r="T896" s="91"/>
      <c r="U896" s="91"/>
      <c r="V896" s="91"/>
      <c r="W896" s="91"/>
      <c r="X896" s="91"/>
      <c r="Y896" s="91"/>
      <c r="Z896" s="91"/>
    </row>
    <row r="897" spans="1:26" ht="15.75" customHeight="1" x14ac:dyDescent="0.45">
      <c r="A897" s="91"/>
      <c r="B897" s="91"/>
      <c r="C897" s="91"/>
      <c r="D897" s="93"/>
      <c r="E897" s="92"/>
      <c r="F897" s="91"/>
      <c r="G897" s="91"/>
      <c r="H897" s="91"/>
      <c r="I897" s="91"/>
      <c r="J897" s="91"/>
      <c r="K897" s="91"/>
      <c r="L897" s="91"/>
      <c r="M897" s="91"/>
      <c r="N897" s="91"/>
      <c r="O897" s="91"/>
      <c r="P897" s="91"/>
      <c r="Q897" s="91"/>
      <c r="R897" s="91"/>
      <c r="S897" s="91"/>
      <c r="T897" s="91"/>
      <c r="U897" s="91"/>
      <c r="V897" s="91"/>
      <c r="W897" s="91"/>
      <c r="X897" s="91"/>
      <c r="Y897" s="91"/>
      <c r="Z897" s="91"/>
    </row>
    <row r="898" spans="1:26" ht="15.75" customHeight="1" x14ac:dyDescent="0.45">
      <c r="A898" s="91"/>
      <c r="B898" s="91"/>
      <c r="C898" s="91"/>
      <c r="D898" s="93"/>
      <c r="E898" s="92"/>
      <c r="F898" s="91"/>
      <c r="G898" s="91"/>
      <c r="H898" s="91"/>
      <c r="I898" s="91"/>
      <c r="J898" s="91"/>
      <c r="K898" s="91"/>
      <c r="L898" s="91"/>
      <c r="M898" s="91"/>
      <c r="N898" s="91"/>
      <c r="O898" s="91"/>
      <c r="P898" s="91"/>
      <c r="Q898" s="91"/>
      <c r="R898" s="91"/>
      <c r="S898" s="91"/>
      <c r="T898" s="91"/>
      <c r="U898" s="91"/>
      <c r="V898" s="91"/>
      <c r="W898" s="91"/>
      <c r="X898" s="91"/>
      <c r="Y898" s="91"/>
      <c r="Z898" s="91"/>
    </row>
    <row r="899" spans="1:26" ht="15.75" customHeight="1" x14ac:dyDescent="0.45">
      <c r="A899" s="91"/>
      <c r="B899" s="91"/>
      <c r="C899" s="91"/>
      <c r="D899" s="93"/>
      <c r="E899" s="92"/>
      <c r="F899" s="91"/>
      <c r="G899" s="91"/>
      <c r="H899" s="91"/>
      <c r="I899" s="91"/>
      <c r="J899" s="91"/>
      <c r="K899" s="91"/>
      <c r="L899" s="91"/>
      <c r="M899" s="91"/>
      <c r="N899" s="91"/>
      <c r="O899" s="91"/>
      <c r="P899" s="91"/>
      <c r="Q899" s="91"/>
      <c r="R899" s="91"/>
      <c r="S899" s="91"/>
      <c r="T899" s="91"/>
      <c r="U899" s="91"/>
      <c r="V899" s="91"/>
      <c r="W899" s="91"/>
      <c r="X899" s="91"/>
      <c r="Y899" s="91"/>
      <c r="Z899" s="91"/>
    </row>
    <row r="900" spans="1:26" ht="15.75" customHeight="1" x14ac:dyDescent="0.45">
      <c r="A900" s="91"/>
      <c r="B900" s="91"/>
      <c r="C900" s="91"/>
      <c r="D900" s="93"/>
      <c r="E900" s="92"/>
      <c r="F900" s="91"/>
      <c r="G900" s="91"/>
      <c r="H900" s="91"/>
      <c r="I900" s="91"/>
      <c r="J900" s="91"/>
      <c r="K900" s="91"/>
      <c r="L900" s="91"/>
      <c r="M900" s="91"/>
      <c r="N900" s="91"/>
      <c r="O900" s="91"/>
      <c r="P900" s="91"/>
      <c r="Q900" s="91"/>
      <c r="R900" s="91"/>
      <c r="S900" s="91"/>
      <c r="T900" s="91"/>
      <c r="U900" s="91"/>
      <c r="V900" s="91"/>
      <c r="W900" s="91"/>
      <c r="X900" s="91"/>
      <c r="Y900" s="91"/>
      <c r="Z900" s="91"/>
    </row>
    <row r="901" spans="1:26" ht="15.75" customHeight="1" x14ac:dyDescent="0.45">
      <c r="A901" s="91"/>
      <c r="B901" s="91"/>
      <c r="C901" s="91"/>
      <c r="D901" s="93"/>
      <c r="E901" s="92"/>
      <c r="F901" s="91"/>
      <c r="G901" s="91"/>
      <c r="H901" s="91"/>
      <c r="I901" s="91"/>
      <c r="J901" s="91"/>
      <c r="K901" s="91"/>
      <c r="L901" s="91"/>
      <c r="M901" s="91"/>
      <c r="N901" s="91"/>
      <c r="O901" s="91"/>
      <c r="P901" s="91"/>
      <c r="Q901" s="91"/>
      <c r="R901" s="91"/>
      <c r="S901" s="91"/>
      <c r="T901" s="91"/>
      <c r="U901" s="91"/>
      <c r="V901" s="91"/>
      <c r="W901" s="91"/>
      <c r="X901" s="91"/>
      <c r="Y901" s="91"/>
      <c r="Z901" s="91"/>
    </row>
    <row r="902" spans="1:26" ht="15.75" customHeight="1" x14ac:dyDescent="0.45">
      <c r="A902" s="91"/>
      <c r="B902" s="91"/>
      <c r="C902" s="91"/>
      <c r="D902" s="93"/>
      <c r="E902" s="92"/>
      <c r="F902" s="91"/>
      <c r="G902" s="91"/>
      <c r="H902" s="91"/>
      <c r="I902" s="91"/>
      <c r="J902" s="91"/>
      <c r="K902" s="91"/>
      <c r="L902" s="91"/>
      <c r="M902" s="91"/>
      <c r="N902" s="91"/>
      <c r="O902" s="91"/>
      <c r="P902" s="91"/>
      <c r="Q902" s="91"/>
      <c r="R902" s="91"/>
      <c r="S902" s="91"/>
      <c r="T902" s="91"/>
      <c r="U902" s="91"/>
      <c r="V902" s="91"/>
      <c r="W902" s="91"/>
      <c r="X902" s="91"/>
      <c r="Y902" s="91"/>
      <c r="Z902" s="91"/>
    </row>
    <row r="903" spans="1:26" ht="15.75" customHeight="1" x14ac:dyDescent="0.45">
      <c r="A903" s="91"/>
      <c r="B903" s="91"/>
      <c r="C903" s="91"/>
      <c r="D903" s="93"/>
      <c r="E903" s="92"/>
      <c r="F903" s="91"/>
      <c r="G903" s="91"/>
      <c r="H903" s="91"/>
      <c r="I903" s="91"/>
      <c r="J903" s="91"/>
      <c r="K903" s="91"/>
      <c r="L903" s="91"/>
      <c r="M903" s="91"/>
      <c r="N903" s="91"/>
      <c r="O903" s="91"/>
      <c r="P903" s="91"/>
      <c r="Q903" s="91"/>
      <c r="R903" s="91"/>
      <c r="S903" s="91"/>
      <c r="T903" s="91"/>
      <c r="U903" s="91"/>
      <c r="V903" s="91"/>
      <c r="W903" s="91"/>
      <c r="X903" s="91"/>
      <c r="Y903" s="91"/>
      <c r="Z903" s="91"/>
    </row>
    <row r="904" spans="1:26" ht="15.75" customHeight="1" x14ac:dyDescent="0.45">
      <c r="A904" s="91"/>
      <c r="B904" s="91"/>
      <c r="C904" s="91"/>
      <c r="D904" s="93"/>
      <c r="E904" s="92"/>
      <c r="F904" s="91"/>
      <c r="G904" s="91"/>
      <c r="H904" s="91"/>
      <c r="I904" s="91"/>
      <c r="J904" s="91"/>
      <c r="K904" s="91"/>
      <c r="L904" s="91"/>
      <c r="M904" s="91"/>
      <c r="N904" s="91"/>
      <c r="O904" s="91"/>
      <c r="P904" s="91"/>
      <c r="Q904" s="91"/>
      <c r="R904" s="91"/>
      <c r="S904" s="91"/>
      <c r="T904" s="91"/>
      <c r="U904" s="91"/>
      <c r="V904" s="91"/>
      <c r="W904" s="91"/>
      <c r="X904" s="91"/>
      <c r="Y904" s="91"/>
      <c r="Z904" s="91"/>
    </row>
    <row r="905" spans="1:26" ht="15.75" customHeight="1" x14ac:dyDescent="0.45">
      <c r="A905" s="91"/>
      <c r="B905" s="91"/>
      <c r="C905" s="91"/>
      <c r="D905" s="93"/>
      <c r="E905" s="92"/>
      <c r="F905" s="91"/>
      <c r="G905" s="91"/>
      <c r="H905" s="91"/>
      <c r="I905" s="91"/>
      <c r="J905" s="91"/>
      <c r="K905" s="91"/>
      <c r="L905" s="91"/>
      <c r="M905" s="91"/>
      <c r="N905" s="91"/>
      <c r="O905" s="91"/>
      <c r="P905" s="91"/>
      <c r="Q905" s="91"/>
      <c r="R905" s="91"/>
      <c r="S905" s="91"/>
      <c r="T905" s="91"/>
      <c r="U905" s="91"/>
      <c r="V905" s="91"/>
      <c r="W905" s="91"/>
      <c r="X905" s="91"/>
      <c r="Y905" s="91"/>
      <c r="Z905" s="91"/>
    </row>
    <row r="906" spans="1:26" ht="15.75" customHeight="1" x14ac:dyDescent="0.45">
      <c r="A906" s="91"/>
      <c r="B906" s="91"/>
      <c r="C906" s="91"/>
      <c r="D906" s="93"/>
      <c r="E906" s="92"/>
      <c r="F906" s="91"/>
      <c r="G906" s="91"/>
      <c r="H906" s="91"/>
      <c r="I906" s="91"/>
      <c r="J906" s="91"/>
      <c r="K906" s="91"/>
      <c r="L906" s="91"/>
      <c r="M906" s="91"/>
      <c r="N906" s="91"/>
      <c r="O906" s="91"/>
      <c r="P906" s="91"/>
      <c r="Q906" s="91"/>
      <c r="R906" s="91"/>
      <c r="S906" s="91"/>
      <c r="T906" s="91"/>
      <c r="U906" s="91"/>
      <c r="V906" s="91"/>
      <c r="W906" s="91"/>
      <c r="X906" s="91"/>
      <c r="Y906" s="91"/>
      <c r="Z906" s="91"/>
    </row>
    <row r="907" spans="1:26" ht="15.75" customHeight="1" x14ac:dyDescent="0.45">
      <c r="A907" s="91"/>
      <c r="B907" s="91"/>
      <c r="C907" s="91"/>
      <c r="D907" s="93"/>
      <c r="E907" s="92"/>
      <c r="F907" s="91"/>
      <c r="G907" s="91"/>
      <c r="H907" s="91"/>
      <c r="I907" s="91"/>
      <c r="J907" s="91"/>
      <c r="K907" s="91"/>
      <c r="L907" s="91"/>
      <c r="M907" s="91"/>
      <c r="N907" s="91"/>
      <c r="O907" s="91"/>
      <c r="P907" s="91"/>
      <c r="Q907" s="91"/>
      <c r="R907" s="91"/>
      <c r="S907" s="91"/>
      <c r="T907" s="91"/>
      <c r="U907" s="91"/>
      <c r="V907" s="91"/>
      <c r="W907" s="91"/>
      <c r="X907" s="91"/>
      <c r="Y907" s="91"/>
      <c r="Z907" s="91"/>
    </row>
    <row r="908" spans="1:26" ht="15.75" customHeight="1" x14ac:dyDescent="0.45">
      <c r="A908" s="91"/>
      <c r="B908" s="91"/>
      <c r="C908" s="91"/>
      <c r="D908" s="93"/>
      <c r="E908" s="92"/>
      <c r="F908" s="91"/>
      <c r="G908" s="91"/>
      <c r="H908" s="91"/>
      <c r="I908" s="91"/>
      <c r="J908" s="91"/>
      <c r="K908" s="91"/>
      <c r="L908" s="91"/>
      <c r="M908" s="91"/>
      <c r="N908" s="91"/>
      <c r="O908" s="91"/>
      <c r="P908" s="91"/>
      <c r="Q908" s="91"/>
      <c r="R908" s="91"/>
      <c r="S908" s="91"/>
      <c r="T908" s="91"/>
      <c r="U908" s="91"/>
      <c r="V908" s="91"/>
      <c r="W908" s="91"/>
      <c r="X908" s="91"/>
      <c r="Y908" s="91"/>
      <c r="Z908" s="91"/>
    </row>
    <row r="909" spans="1:26" ht="15.75" customHeight="1" x14ac:dyDescent="0.45">
      <c r="A909" s="91"/>
      <c r="B909" s="91"/>
      <c r="C909" s="91"/>
      <c r="D909" s="93"/>
      <c r="E909" s="92"/>
      <c r="F909" s="91"/>
      <c r="G909" s="91"/>
      <c r="H909" s="91"/>
      <c r="I909" s="91"/>
      <c r="J909" s="91"/>
      <c r="K909" s="91"/>
      <c r="L909" s="91"/>
      <c r="M909" s="91"/>
      <c r="N909" s="91"/>
      <c r="O909" s="91"/>
      <c r="P909" s="91"/>
      <c r="Q909" s="91"/>
      <c r="R909" s="91"/>
      <c r="S909" s="91"/>
      <c r="T909" s="91"/>
      <c r="U909" s="91"/>
      <c r="V909" s="91"/>
      <c r="W909" s="91"/>
      <c r="X909" s="91"/>
      <c r="Y909" s="91"/>
      <c r="Z909" s="91"/>
    </row>
    <row r="910" spans="1:26" ht="15.75" customHeight="1" x14ac:dyDescent="0.45">
      <c r="A910" s="91"/>
      <c r="B910" s="91"/>
      <c r="C910" s="91"/>
      <c r="D910" s="93"/>
      <c r="E910" s="92"/>
      <c r="F910" s="91"/>
      <c r="G910" s="91"/>
      <c r="H910" s="91"/>
      <c r="I910" s="91"/>
      <c r="J910" s="91"/>
      <c r="K910" s="91"/>
      <c r="L910" s="91"/>
      <c r="M910" s="91"/>
      <c r="N910" s="91"/>
      <c r="O910" s="91"/>
      <c r="P910" s="91"/>
      <c r="Q910" s="91"/>
      <c r="R910" s="91"/>
      <c r="S910" s="91"/>
      <c r="T910" s="91"/>
      <c r="U910" s="91"/>
      <c r="V910" s="91"/>
      <c r="W910" s="91"/>
      <c r="X910" s="91"/>
      <c r="Y910" s="91"/>
      <c r="Z910" s="91"/>
    </row>
    <row r="911" spans="1:26" ht="15.75" customHeight="1" x14ac:dyDescent="0.45">
      <c r="A911" s="91"/>
      <c r="B911" s="91"/>
      <c r="C911" s="91"/>
      <c r="D911" s="93"/>
      <c r="E911" s="92"/>
      <c r="F911" s="91"/>
      <c r="G911" s="91"/>
      <c r="H911" s="91"/>
      <c r="I911" s="91"/>
      <c r="J911" s="91"/>
      <c r="K911" s="91"/>
      <c r="L911" s="91"/>
      <c r="M911" s="91"/>
      <c r="N911" s="91"/>
      <c r="O911" s="91"/>
      <c r="P911" s="91"/>
      <c r="Q911" s="91"/>
      <c r="R911" s="91"/>
      <c r="S911" s="91"/>
      <c r="T911" s="91"/>
      <c r="U911" s="91"/>
      <c r="V911" s="91"/>
      <c r="W911" s="91"/>
      <c r="X911" s="91"/>
      <c r="Y911" s="91"/>
      <c r="Z911" s="91"/>
    </row>
    <row r="912" spans="1:26" ht="15.75" customHeight="1" x14ac:dyDescent="0.45">
      <c r="A912" s="91"/>
      <c r="B912" s="91"/>
      <c r="C912" s="91"/>
      <c r="D912" s="93"/>
      <c r="E912" s="92"/>
      <c r="F912" s="91"/>
      <c r="G912" s="91"/>
      <c r="H912" s="91"/>
      <c r="I912" s="91"/>
      <c r="J912" s="91"/>
      <c r="K912" s="91"/>
      <c r="L912" s="91"/>
      <c r="M912" s="91"/>
      <c r="N912" s="91"/>
      <c r="O912" s="91"/>
      <c r="P912" s="91"/>
      <c r="Q912" s="91"/>
      <c r="R912" s="91"/>
      <c r="S912" s="91"/>
      <c r="T912" s="91"/>
      <c r="U912" s="91"/>
      <c r="V912" s="91"/>
      <c r="W912" s="91"/>
      <c r="X912" s="91"/>
      <c r="Y912" s="91"/>
      <c r="Z912" s="91"/>
    </row>
    <row r="913" spans="1:26" ht="15.75" customHeight="1" x14ac:dyDescent="0.45">
      <c r="A913" s="91"/>
      <c r="B913" s="91"/>
      <c r="C913" s="91"/>
      <c r="D913" s="93"/>
      <c r="E913" s="92"/>
      <c r="F913" s="91"/>
      <c r="G913" s="91"/>
      <c r="H913" s="91"/>
      <c r="I913" s="91"/>
      <c r="J913" s="91"/>
      <c r="K913" s="91"/>
      <c r="L913" s="91"/>
      <c r="M913" s="91"/>
      <c r="N913" s="91"/>
      <c r="O913" s="91"/>
      <c r="P913" s="91"/>
      <c r="Q913" s="91"/>
      <c r="R913" s="91"/>
      <c r="S913" s="91"/>
      <c r="T913" s="91"/>
      <c r="U913" s="91"/>
      <c r="V913" s="91"/>
      <c r="W913" s="91"/>
      <c r="X913" s="91"/>
      <c r="Y913" s="91"/>
      <c r="Z913" s="91"/>
    </row>
    <row r="914" spans="1:26" ht="15.75" customHeight="1" x14ac:dyDescent="0.45">
      <c r="A914" s="91"/>
      <c r="B914" s="91"/>
      <c r="C914" s="91"/>
      <c r="D914" s="93"/>
      <c r="E914" s="92"/>
      <c r="F914" s="91"/>
      <c r="G914" s="91"/>
      <c r="H914" s="91"/>
      <c r="I914" s="91"/>
      <c r="J914" s="91"/>
      <c r="K914" s="91"/>
      <c r="L914" s="91"/>
      <c r="M914" s="91"/>
      <c r="N914" s="91"/>
      <c r="O914" s="91"/>
      <c r="P914" s="91"/>
      <c r="Q914" s="91"/>
      <c r="R914" s="91"/>
      <c r="S914" s="91"/>
      <c r="T914" s="91"/>
      <c r="U914" s="91"/>
      <c r="V914" s="91"/>
      <c r="W914" s="91"/>
      <c r="X914" s="91"/>
      <c r="Y914" s="91"/>
      <c r="Z914" s="91"/>
    </row>
    <row r="915" spans="1:26" ht="15.75" customHeight="1" x14ac:dyDescent="0.45">
      <c r="A915" s="91"/>
      <c r="B915" s="91"/>
      <c r="C915" s="91"/>
      <c r="D915" s="93"/>
      <c r="E915" s="92"/>
      <c r="F915" s="91"/>
      <c r="G915" s="91"/>
      <c r="H915" s="91"/>
      <c r="I915" s="91"/>
      <c r="J915" s="91"/>
      <c r="K915" s="91"/>
      <c r="L915" s="91"/>
      <c r="M915" s="91"/>
      <c r="N915" s="91"/>
      <c r="O915" s="91"/>
      <c r="P915" s="91"/>
      <c r="Q915" s="91"/>
      <c r="R915" s="91"/>
      <c r="S915" s="91"/>
      <c r="T915" s="91"/>
      <c r="U915" s="91"/>
      <c r="V915" s="91"/>
      <c r="W915" s="91"/>
      <c r="X915" s="91"/>
      <c r="Y915" s="91"/>
      <c r="Z915" s="91"/>
    </row>
    <row r="916" spans="1:26" ht="15.75" customHeight="1" x14ac:dyDescent="0.45">
      <c r="A916" s="91"/>
      <c r="B916" s="91"/>
      <c r="C916" s="91"/>
      <c r="D916" s="93"/>
      <c r="E916" s="92"/>
      <c r="F916" s="91"/>
      <c r="G916" s="91"/>
      <c r="H916" s="91"/>
      <c r="I916" s="91"/>
      <c r="J916" s="91"/>
      <c r="K916" s="91"/>
      <c r="L916" s="91"/>
      <c r="M916" s="91"/>
      <c r="N916" s="91"/>
      <c r="O916" s="91"/>
      <c r="P916" s="91"/>
      <c r="Q916" s="91"/>
      <c r="R916" s="91"/>
      <c r="S916" s="91"/>
      <c r="T916" s="91"/>
      <c r="U916" s="91"/>
      <c r="V916" s="91"/>
      <c r="W916" s="91"/>
      <c r="X916" s="91"/>
      <c r="Y916" s="91"/>
      <c r="Z916" s="91"/>
    </row>
    <row r="917" spans="1:26" ht="15.75" customHeight="1" x14ac:dyDescent="0.45">
      <c r="A917" s="91"/>
      <c r="B917" s="91"/>
      <c r="C917" s="91"/>
      <c r="D917" s="93"/>
      <c r="E917" s="92"/>
      <c r="F917" s="91"/>
      <c r="G917" s="91"/>
      <c r="H917" s="91"/>
      <c r="I917" s="91"/>
      <c r="J917" s="91"/>
      <c r="K917" s="91"/>
      <c r="L917" s="91"/>
      <c r="M917" s="91"/>
      <c r="N917" s="91"/>
      <c r="O917" s="91"/>
      <c r="P917" s="91"/>
      <c r="Q917" s="91"/>
      <c r="R917" s="91"/>
      <c r="S917" s="91"/>
      <c r="T917" s="91"/>
      <c r="U917" s="91"/>
      <c r="V917" s="91"/>
      <c r="W917" s="91"/>
      <c r="X917" s="91"/>
      <c r="Y917" s="91"/>
      <c r="Z917" s="91"/>
    </row>
    <row r="918" spans="1:26" ht="15.75" customHeight="1" x14ac:dyDescent="0.45">
      <c r="A918" s="91"/>
      <c r="B918" s="91"/>
      <c r="C918" s="91"/>
      <c r="D918" s="93"/>
      <c r="E918" s="92"/>
      <c r="F918" s="91"/>
      <c r="G918" s="91"/>
      <c r="H918" s="91"/>
      <c r="I918" s="91"/>
      <c r="J918" s="91"/>
      <c r="K918" s="91"/>
      <c r="L918" s="91"/>
      <c r="M918" s="91"/>
      <c r="N918" s="91"/>
      <c r="O918" s="91"/>
      <c r="P918" s="91"/>
      <c r="Q918" s="91"/>
      <c r="R918" s="91"/>
      <c r="S918" s="91"/>
      <c r="T918" s="91"/>
      <c r="U918" s="91"/>
      <c r="V918" s="91"/>
      <c r="W918" s="91"/>
      <c r="X918" s="91"/>
      <c r="Y918" s="91"/>
      <c r="Z918" s="91"/>
    </row>
    <row r="919" spans="1:26" ht="15.75" customHeight="1" x14ac:dyDescent="0.45">
      <c r="A919" s="91"/>
      <c r="B919" s="91"/>
      <c r="C919" s="91"/>
      <c r="D919" s="93"/>
      <c r="E919" s="92"/>
      <c r="F919" s="91"/>
      <c r="G919" s="91"/>
      <c r="H919" s="91"/>
      <c r="I919" s="91"/>
      <c r="J919" s="91"/>
      <c r="K919" s="91"/>
      <c r="L919" s="91"/>
      <c r="M919" s="91"/>
      <c r="N919" s="91"/>
      <c r="O919" s="91"/>
      <c r="P919" s="91"/>
      <c r="Q919" s="91"/>
      <c r="R919" s="91"/>
      <c r="S919" s="91"/>
      <c r="T919" s="91"/>
      <c r="U919" s="91"/>
      <c r="V919" s="91"/>
      <c r="W919" s="91"/>
      <c r="X919" s="91"/>
      <c r="Y919" s="91"/>
      <c r="Z919" s="91"/>
    </row>
    <row r="920" spans="1:26" ht="15.75" customHeight="1" x14ac:dyDescent="0.45">
      <c r="A920" s="91"/>
      <c r="B920" s="91"/>
      <c r="C920" s="91"/>
      <c r="D920" s="93"/>
      <c r="E920" s="92"/>
      <c r="F920" s="91"/>
      <c r="G920" s="91"/>
      <c r="H920" s="91"/>
      <c r="I920" s="91"/>
      <c r="J920" s="91"/>
      <c r="K920" s="91"/>
      <c r="L920" s="91"/>
      <c r="M920" s="91"/>
      <c r="N920" s="91"/>
      <c r="O920" s="91"/>
      <c r="P920" s="91"/>
      <c r="Q920" s="91"/>
      <c r="R920" s="91"/>
      <c r="S920" s="91"/>
      <c r="T920" s="91"/>
      <c r="U920" s="91"/>
      <c r="V920" s="91"/>
      <c r="W920" s="91"/>
      <c r="X920" s="91"/>
      <c r="Y920" s="91"/>
      <c r="Z920" s="91"/>
    </row>
    <row r="921" spans="1:26" ht="15.75" customHeight="1" x14ac:dyDescent="0.45">
      <c r="A921" s="91"/>
      <c r="B921" s="91"/>
      <c r="C921" s="91"/>
      <c r="D921" s="93"/>
      <c r="E921" s="92"/>
      <c r="F921" s="91"/>
      <c r="G921" s="91"/>
      <c r="H921" s="91"/>
      <c r="I921" s="91"/>
      <c r="J921" s="91"/>
      <c r="K921" s="91"/>
      <c r="L921" s="91"/>
      <c r="M921" s="91"/>
      <c r="N921" s="91"/>
      <c r="O921" s="91"/>
      <c r="P921" s="91"/>
      <c r="Q921" s="91"/>
      <c r="R921" s="91"/>
      <c r="S921" s="91"/>
      <c r="T921" s="91"/>
      <c r="U921" s="91"/>
      <c r="V921" s="91"/>
      <c r="W921" s="91"/>
      <c r="X921" s="91"/>
      <c r="Y921" s="91"/>
      <c r="Z921" s="91"/>
    </row>
    <row r="922" spans="1:26" ht="15.75" customHeight="1" x14ac:dyDescent="0.45">
      <c r="A922" s="91"/>
      <c r="B922" s="91"/>
      <c r="C922" s="91"/>
      <c r="D922" s="93"/>
      <c r="E922" s="92"/>
      <c r="F922" s="91"/>
      <c r="G922" s="91"/>
      <c r="H922" s="91"/>
      <c r="I922" s="91"/>
      <c r="J922" s="91"/>
      <c r="K922" s="91"/>
      <c r="L922" s="91"/>
      <c r="M922" s="91"/>
      <c r="N922" s="91"/>
      <c r="O922" s="91"/>
      <c r="P922" s="91"/>
      <c r="Q922" s="91"/>
      <c r="R922" s="91"/>
      <c r="S922" s="91"/>
      <c r="T922" s="91"/>
      <c r="U922" s="91"/>
      <c r="V922" s="91"/>
      <c r="W922" s="91"/>
      <c r="X922" s="91"/>
      <c r="Y922" s="91"/>
      <c r="Z922" s="91"/>
    </row>
    <row r="923" spans="1:26" ht="15.75" customHeight="1" x14ac:dyDescent="0.45">
      <c r="A923" s="91"/>
      <c r="B923" s="91"/>
      <c r="C923" s="91"/>
      <c r="D923" s="93"/>
      <c r="E923" s="92"/>
      <c r="F923" s="91"/>
      <c r="G923" s="91"/>
      <c r="H923" s="91"/>
      <c r="I923" s="91"/>
      <c r="J923" s="91"/>
      <c r="K923" s="91"/>
      <c r="L923" s="91"/>
      <c r="M923" s="91"/>
      <c r="N923" s="91"/>
      <c r="O923" s="91"/>
      <c r="P923" s="91"/>
      <c r="Q923" s="91"/>
      <c r="R923" s="91"/>
      <c r="S923" s="91"/>
      <c r="T923" s="91"/>
      <c r="U923" s="91"/>
      <c r="V923" s="91"/>
      <c r="W923" s="91"/>
      <c r="X923" s="91"/>
      <c r="Y923" s="91"/>
      <c r="Z923" s="91"/>
    </row>
    <row r="924" spans="1:26" ht="15.75" customHeight="1" x14ac:dyDescent="0.45">
      <c r="A924" s="91"/>
      <c r="B924" s="91"/>
      <c r="C924" s="91"/>
      <c r="D924" s="93"/>
      <c r="E924" s="92"/>
      <c r="F924" s="91"/>
      <c r="G924" s="91"/>
      <c r="H924" s="91"/>
      <c r="I924" s="91"/>
      <c r="J924" s="91"/>
      <c r="K924" s="91"/>
      <c r="L924" s="91"/>
      <c r="M924" s="91"/>
      <c r="N924" s="91"/>
      <c r="O924" s="91"/>
      <c r="P924" s="91"/>
      <c r="Q924" s="91"/>
      <c r="R924" s="91"/>
      <c r="S924" s="91"/>
      <c r="T924" s="91"/>
      <c r="U924" s="91"/>
      <c r="V924" s="91"/>
      <c r="W924" s="91"/>
      <c r="X924" s="91"/>
      <c r="Y924" s="91"/>
      <c r="Z924" s="91"/>
    </row>
    <row r="925" spans="1:26" ht="15.75" customHeight="1" x14ac:dyDescent="0.45">
      <c r="A925" s="91"/>
      <c r="B925" s="91"/>
      <c r="C925" s="91"/>
      <c r="D925" s="93"/>
      <c r="E925" s="92"/>
      <c r="F925" s="91"/>
      <c r="G925" s="91"/>
      <c r="H925" s="91"/>
      <c r="I925" s="91"/>
      <c r="J925" s="91"/>
      <c r="K925" s="91"/>
      <c r="L925" s="91"/>
      <c r="M925" s="91"/>
      <c r="N925" s="91"/>
      <c r="O925" s="91"/>
      <c r="P925" s="91"/>
      <c r="Q925" s="91"/>
      <c r="R925" s="91"/>
      <c r="S925" s="91"/>
      <c r="T925" s="91"/>
      <c r="U925" s="91"/>
      <c r="V925" s="91"/>
      <c r="W925" s="91"/>
      <c r="X925" s="91"/>
      <c r="Y925" s="91"/>
      <c r="Z925" s="91"/>
    </row>
    <row r="926" spans="1:26" ht="15.75" customHeight="1" x14ac:dyDescent="0.45">
      <c r="A926" s="91"/>
      <c r="B926" s="91"/>
      <c r="C926" s="91"/>
      <c r="D926" s="93"/>
      <c r="E926" s="92"/>
      <c r="F926" s="91"/>
      <c r="G926" s="91"/>
      <c r="H926" s="91"/>
      <c r="I926" s="91"/>
      <c r="J926" s="91"/>
      <c r="K926" s="91"/>
      <c r="L926" s="91"/>
      <c r="M926" s="91"/>
      <c r="N926" s="91"/>
      <c r="O926" s="91"/>
      <c r="P926" s="91"/>
      <c r="Q926" s="91"/>
      <c r="R926" s="91"/>
      <c r="S926" s="91"/>
      <c r="T926" s="91"/>
      <c r="U926" s="91"/>
      <c r="V926" s="91"/>
      <c r="W926" s="91"/>
      <c r="X926" s="91"/>
      <c r="Y926" s="91"/>
      <c r="Z926" s="91"/>
    </row>
    <row r="927" spans="1:26" ht="15.75" customHeight="1" x14ac:dyDescent="0.45">
      <c r="A927" s="91"/>
      <c r="B927" s="91"/>
      <c r="C927" s="91"/>
      <c r="D927" s="93"/>
      <c r="E927" s="92"/>
      <c r="F927" s="91"/>
      <c r="G927" s="91"/>
      <c r="H927" s="91"/>
      <c r="I927" s="91"/>
      <c r="J927" s="91"/>
      <c r="K927" s="91"/>
      <c r="L927" s="91"/>
      <c r="M927" s="91"/>
      <c r="N927" s="91"/>
      <c r="O927" s="91"/>
      <c r="P927" s="91"/>
      <c r="Q927" s="91"/>
      <c r="R927" s="91"/>
      <c r="S927" s="91"/>
      <c r="T927" s="91"/>
      <c r="U927" s="91"/>
      <c r="V927" s="91"/>
      <c r="W927" s="91"/>
      <c r="X927" s="91"/>
      <c r="Y927" s="91"/>
      <c r="Z927" s="91"/>
    </row>
    <row r="928" spans="1:26" ht="15.75" customHeight="1" x14ac:dyDescent="0.45">
      <c r="A928" s="91"/>
      <c r="B928" s="91"/>
      <c r="C928" s="91"/>
      <c r="D928" s="93"/>
      <c r="E928" s="92"/>
      <c r="F928" s="91"/>
      <c r="G928" s="91"/>
      <c r="H928" s="91"/>
      <c r="I928" s="91"/>
      <c r="J928" s="91"/>
      <c r="K928" s="91"/>
      <c r="L928" s="91"/>
      <c r="M928" s="91"/>
      <c r="N928" s="91"/>
      <c r="O928" s="91"/>
      <c r="P928" s="91"/>
      <c r="Q928" s="91"/>
      <c r="R928" s="91"/>
      <c r="S928" s="91"/>
      <c r="T928" s="91"/>
      <c r="U928" s="91"/>
      <c r="V928" s="91"/>
      <c r="W928" s="91"/>
      <c r="X928" s="91"/>
      <c r="Y928" s="91"/>
      <c r="Z928" s="91"/>
    </row>
    <row r="929" spans="1:26" ht="15.75" customHeight="1" x14ac:dyDescent="0.45">
      <c r="A929" s="91"/>
      <c r="B929" s="91"/>
      <c r="C929" s="91"/>
      <c r="D929" s="93"/>
      <c r="E929" s="92"/>
      <c r="F929" s="91"/>
      <c r="G929" s="91"/>
      <c r="H929" s="91"/>
      <c r="I929" s="91"/>
      <c r="J929" s="91"/>
      <c r="K929" s="91"/>
      <c r="L929" s="91"/>
      <c r="M929" s="91"/>
      <c r="N929" s="91"/>
      <c r="O929" s="91"/>
      <c r="P929" s="91"/>
      <c r="Q929" s="91"/>
      <c r="R929" s="91"/>
      <c r="S929" s="91"/>
      <c r="T929" s="91"/>
      <c r="U929" s="91"/>
      <c r="V929" s="91"/>
      <c r="W929" s="91"/>
      <c r="X929" s="91"/>
      <c r="Y929" s="91"/>
      <c r="Z929" s="91"/>
    </row>
    <row r="930" spans="1:26" ht="15.75" customHeight="1" x14ac:dyDescent="0.45">
      <c r="A930" s="91"/>
      <c r="B930" s="91"/>
      <c r="C930" s="91"/>
      <c r="D930" s="93"/>
      <c r="E930" s="92"/>
      <c r="F930" s="91"/>
      <c r="G930" s="91"/>
      <c r="H930" s="91"/>
      <c r="I930" s="91"/>
      <c r="J930" s="91"/>
      <c r="K930" s="91"/>
      <c r="L930" s="91"/>
      <c r="M930" s="91"/>
      <c r="N930" s="91"/>
      <c r="O930" s="91"/>
      <c r="P930" s="91"/>
      <c r="Q930" s="91"/>
      <c r="R930" s="91"/>
      <c r="S930" s="91"/>
      <c r="T930" s="91"/>
      <c r="U930" s="91"/>
      <c r="V930" s="91"/>
      <c r="W930" s="91"/>
      <c r="X930" s="91"/>
      <c r="Y930" s="91"/>
      <c r="Z930" s="91"/>
    </row>
    <row r="931" spans="1:26" ht="15.75" customHeight="1" x14ac:dyDescent="0.45">
      <c r="A931" s="91"/>
      <c r="B931" s="91"/>
      <c r="C931" s="91"/>
      <c r="D931" s="93"/>
      <c r="E931" s="92"/>
      <c r="F931" s="91"/>
      <c r="G931" s="91"/>
      <c r="H931" s="91"/>
      <c r="I931" s="91"/>
      <c r="J931" s="91"/>
      <c r="K931" s="91"/>
      <c r="L931" s="91"/>
      <c r="M931" s="91"/>
      <c r="N931" s="91"/>
      <c r="O931" s="91"/>
      <c r="P931" s="91"/>
      <c r="Q931" s="91"/>
      <c r="R931" s="91"/>
      <c r="S931" s="91"/>
      <c r="T931" s="91"/>
      <c r="U931" s="91"/>
      <c r="V931" s="91"/>
      <c r="W931" s="91"/>
      <c r="X931" s="91"/>
      <c r="Y931" s="91"/>
      <c r="Z931" s="91"/>
    </row>
    <row r="932" spans="1:26" ht="15.75" customHeight="1" x14ac:dyDescent="0.45">
      <c r="A932" s="91"/>
      <c r="B932" s="91"/>
      <c r="C932" s="91"/>
      <c r="D932" s="93"/>
      <c r="E932" s="92"/>
      <c r="F932" s="91"/>
      <c r="G932" s="91"/>
      <c r="H932" s="91"/>
      <c r="I932" s="91"/>
      <c r="J932" s="91"/>
      <c r="K932" s="91"/>
      <c r="L932" s="91"/>
      <c r="M932" s="91"/>
      <c r="N932" s="91"/>
      <c r="O932" s="91"/>
      <c r="P932" s="91"/>
      <c r="Q932" s="91"/>
      <c r="R932" s="91"/>
      <c r="S932" s="91"/>
      <c r="T932" s="91"/>
      <c r="U932" s="91"/>
      <c r="V932" s="91"/>
      <c r="W932" s="91"/>
      <c r="X932" s="91"/>
      <c r="Y932" s="91"/>
      <c r="Z932" s="91"/>
    </row>
    <row r="933" spans="1:26" ht="15.75" customHeight="1" x14ac:dyDescent="0.45">
      <c r="A933" s="91"/>
      <c r="B933" s="91"/>
      <c r="C933" s="91"/>
      <c r="D933" s="93"/>
      <c r="E933" s="92"/>
      <c r="F933" s="91"/>
      <c r="G933" s="91"/>
      <c r="H933" s="91"/>
      <c r="I933" s="91"/>
      <c r="J933" s="91"/>
      <c r="K933" s="91"/>
      <c r="L933" s="91"/>
      <c r="M933" s="91"/>
      <c r="N933" s="91"/>
      <c r="O933" s="91"/>
      <c r="P933" s="91"/>
      <c r="Q933" s="91"/>
      <c r="R933" s="91"/>
      <c r="S933" s="91"/>
      <c r="T933" s="91"/>
      <c r="U933" s="91"/>
      <c r="V933" s="91"/>
      <c r="W933" s="91"/>
      <c r="X933" s="91"/>
      <c r="Y933" s="91"/>
      <c r="Z933" s="91"/>
    </row>
    <row r="934" spans="1:26" ht="15.75" customHeight="1" x14ac:dyDescent="0.45">
      <c r="A934" s="91"/>
      <c r="B934" s="91"/>
      <c r="C934" s="91"/>
      <c r="D934" s="93"/>
      <c r="E934" s="92"/>
      <c r="F934" s="91"/>
      <c r="G934" s="91"/>
      <c r="H934" s="91"/>
      <c r="I934" s="91"/>
      <c r="J934" s="91"/>
      <c r="K934" s="91"/>
      <c r="L934" s="91"/>
      <c r="M934" s="91"/>
      <c r="N934" s="91"/>
      <c r="O934" s="91"/>
      <c r="P934" s="91"/>
      <c r="Q934" s="91"/>
      <c r="R934" s="91"/>
      <c r="S934" s="91"/>
      <c r="T934" s="91"/>
      <c r="U934" s="91"/>
      <c r="V934" s="91"/>
      <c r="W934" s="91"/>
      <c r="X934" s="91"/>
      <c r="Y934" s="91"/>
      <c r="Z934" s="91"/>
    </row>
    <row r="935" spans="1:26" ht="15.75" customHeight="1" x14ac:dyDescent="0.45">
      <c r="A935" s="91"/>
      <c r="B935" s="91"/>
      <c r="C935" s="91"/>
      <c r="D935" s="93"/>
      <c r="E935" s="92"/>
      <c r="F935" s="91"/>
      <c r="G935" s="91"/>
      <c r="H935" s="91"/>
      <c r="I935" s="91"/>
      <c r="J935" s="91"/>
      <c r="K935" s="91"/>
      <c r="L935" s="91"/>
      <c r="M935" s="91"/>
      <c r="N935" s="91"/>
      <c r="O935" s="91"/>
      <c r="P935" s="91"/>
      <c r="Q935" s="91"/>
      <c r="R935" s="91"/>
      <c r="S935" s="91"/>
      <c r="T935" s="91"/>
      <c r="U935" s="91"/>
      <c r="V935" s="91"/>
      <c r="W935" s="91"/>
      <c r="X935" s="91"/>
      <c r="Y935" s="91"/>
      <c r="Z935" s="91"/>
    </row>
    <row r="936" spans="1:26" ht="15.75" customHeight="1" x14ac:dyDescent="0.45">
      <c r="A936" s="91"/>
      <c r="B936" s="91"/>
      <c r="C936" s="91"/>
      <c r="D936" s="93"/>
      <c r="E936" s="92"/>
      <c r="F936" s="91"/>
      <c r="G936" s="91"/>
      <c r="H936" s="91"/>
      <c r="I936" s="91"/>
      <c r="J936" s="91"/>
      <c r="K936" s="91"/>
      <c r="L936" s="91"/>
      <c r="M936" s="91"/>
      <c r="N936" s="91"/>
      <c r="O936" s="91"/>
      <c r="P936" s="91"/>
      <c r="Q936" s="91"/>
      <c r="R936" s="91"/>
      <c r="S936" s="91"/>
      <c r="T936" s="91"/>
      <c r="U936" s="91"/>
      <c r="V936" s="91"/>
      <c r="W936" s="91"/>
      <c r="X936" s="91"/>
      <c r="Y936" s="91"/>
      <c r="Z936" s="91"/>
    </row>
    <row r="937" spans="1:26" ht="15.75" customHeight="1" x14ac:dyDescent="0.45">
      <c r="A937" s="91"/>
      <c r="B937" s="91"/>
      <c r="C937" s="91"/>
      <c r="D937" s="93"/>
      <c r="E937" s="92"/>
      <c r="F937" s="91"/>
      <c r="G937" s="91"/>
      <c r="H937" s="91"/>
      <c r="I937" s="91"/>
      <c r="J937" s="91"/>
      <c r="K937" s="91"/>
      <c r="L937" s="91"/>
      <c r="M937" s="91"/>
      <c r="N937" s="91"/>
      <c r="O937" s="91"/>
      <c r="P937" s="91"/>
      <c r="Q937" s="91"/>
      <c r="R937" s="91"/>
      <c r="S937" s="91"/>
      <c r="T937" s="91"/>
      <c r="U937" s="91"/>
      <c r="V937" s="91"/>
      <c r="W937" s="91"/>
      <c r="X937" s="91"/>
      <c r="Y937" s="91"/>
      <c r="Z937" s="91"/>
    </row>
    <row r="938" spans="1:26" ht="15.75" customHeight="1" x14ac:dyDescent="0.45">
      <c r="A938" s="91"/>
      <c r="B938" s="91"/>
      <c r="C938" s="91"/>
      <c r="D938" s="93"/>
      <c r="E938" s="92"/>
      <c r="F938" s="91"/>
      <c r="G938" s="91"/>
      <c r="H938" s="91"/>
      <c r="I938" s="91"/>
      <c r="J938" s="91"/>
      <c r="K938" s="91"/>
      <c r="L938" s="91"/>
      <c r="M938" s="91"/>
      <c r="N938" s="91"/>
      <c r="O938" s="91"/>
      <c r="P938" s="91"/>
      <c r="Q938" s="91"/>
      <c r="R938" s="91"/>
      <c r="S938" s="91"/>
      <c r="T938" s="91"/>
      <c r="U938" s="91"/>
      <c r="V938" s="91"/>
      <c r="W938" s="91"/>
      <c r="X938" s="91"/>
      <c r="Y938" s="91"/>
      <c r="Z938" s="91"/>
    </row>
    <row r="939" spans="1:26" ht="15.75" customHeight="1" x14ac:dyDescent="0.45">
      <c r="A939" s="91"/>
      <c r="B939" s="91"/>
      <c r="C939" s="91"/>
      <c r="D939" s="93"/>
      <c r="E939" s="92"/>
      <c r="F939" s="91"/>
      <c r="G939" s="91"/>
      <c r="H939" s="91"/>
      <c r="I939" s="91"/>
      <c r="J939" s="91"/>
      <c r="K939" s="91"/>
      <c r="L939" s="91"/>
      <c r="M939" s="91"/>
      <c r="N939" s="91"/>
      <c r="O939" s="91"/>
      <c r="P939" s="91"/>
      <c r="Q939" s="91"/>
      <c r="R939" s="91"/>
      <c r="S939" s="91"/>
      <c r="T939" s="91"/>
      <c r="U939" s="91"/>
      <c r="V939" s="91"/>
      <c r="W939" s="91"/>
      <c r="X939" s="91"/>
      <c r="Y939" s="91"/>
      <c r="Z939" s="91"/>
    </row>
    <row r="940" spans="1:26" ht="15.75" customHeight="1" x14ac:dyDescent="0.45">
      <c r="A940" s="91"/>
      <c r="B940" s="91"/>
      <c r="C940" s="91"/>
      <c r="D940" s="93"/>
      <c r="E940" s="92"/>
      <c r="F940" s="91"/>
      <c r="G940" s="91"/>
      <c r="H940" s="91"/>
      <c r="I940" s="91"/>
      <c r="J940" s="91"/>
      <c r="K940" s="91"/>
      <c r="L940" s="91"/>
      <c r="M940" s="91"/>
      <c r="N940" s="91"/>
      <c r="O940" s="91"/>
      <c r="P940" s="91"/>
      <c r="Q940" s="91"/>
      <c r="R940" s="91"/>
      <c r="S940" s="91"/>
      <c r="T940" s="91"/>
      <c r="U940" s="91"/>
      <c r="V940" s="91"/>
      <c r="W940" s="91"/>
      <c r="X940" s="91"/>
      <c r="Y940" s="91"/>
      <c r="Z940" s="91"/>
    </row>
    <row r="941" spans="1:26" ht="15.75" customHeight="1" x14ac:dyDescent="0.45">
      <c r="A941" s="91"/>
      <c r="B941" s="91"/>
      <c r="C941" s="91"/>
      <c r="D941" s="93"/>
      <c r="E941" s="92"/>
      <c r="F941" s="91"/>
      <c r="G941" s="91"/>
      <c r="H941" s="91"/>
      <c r="I941" s="91"/>
      <c r="J941" s="91"/>
      <c r="K941" s="91"/>
      <c r="L941" s="91"/>
      <c r="M941" s="91"/>
      <c r="N941" s="91"/>
      <c r="O941" s="91"/>
      <c r="P941" s="91"/>
      <c r="Q941" s="91"/>
      <c r="R941" s="91"/>
      <c r="S941" s="91"/>
      <c r="T941" s="91"/>
      <c r="U941" s="91"/>
      <c r="V941" s="91"/>
      <c r="W941" s="91"/>
      <c r="X941" s="91"/>
      <c r="Y941" s="91"/>
      <c r="Z941" s="91"/>
    </row>
    <row r="942" spans="1:26" ht="15.75" customHeight="1" x14ac:dyDescent="0.45">
      <c r="A942" s="91"/>
      <c r="B942" s="91"/>
      <c r="C942" s="91"/>
      <c r="D942" s="93"/>
      <c r="E942" s="92"/>
      <c r="F942" s="91"/>
      <c r="G942" s="91"/>
      <c r="H942" s="91"/>
      <c r="I942" s="91"/>
      <c r="J942" s="91"/>
      <c r="K942" s="91"/>
      <c r="L942" s="91"/>
      <c r="M942" s="91"/>
      <c r="N942" s="91"/>
      <c r="O942" s="91"/>
      <c r="P942" s="91"/>
      <c r="Q942" s="91"/>
      <c r="R942" s="91"/>
      <c r="S942" s="91"/>
      <c r="T942" s="91"/>
      <c r="U942" s="91"/>
      <c r="V942" s="91"/>
      <c r="W942" s="91"/>
      <c r="X942" s="91"/>
      <c r="Y942" s="91"/>
      <c r="Z942" s="91"/>
    </row>
    <row r="943" spans="1:26" ht="15.75" customHeight="1" x14ac:dyDescent="0.45">
      <c r="A943" s="91"/>
      <c r="B943" s="91"/>
      <c r="C943" s="91"/>
      <c r="D943" s="93"/>
      <c r="E943" s="92"/>
      <c r="F943" s="91"/>
      <c r="G943" s="91"/>
      <c r="H943" s="91"/>
      <c r="I943" s="91"/>
      <c r="J943" s="91"/>
      <c r="K943" s="91"/>
      <c r="L943" s="91"/>
      <c r="M943" s="91"/>
      <c r="N943" s="91"/>
      <c r="O943" s="91"/>
      <c r="P943" s="91"/>
      <c r="Q943" s="91"/>
      <c r="R943" s="91"/>
      <c r="S943" s="91"/>
      <c r="T943" s="91"/>
      <c r="U943" s="91"/>
      <c r="V943" s="91"/>
      <c r="W943" s="91"/>
      <c r="X943" s="91"/>
      <c r="Y943" s="91"/>
      <c r="Z943" s="91"/>
    </row>
    <row r="944" spans="1:26" ht="15.75" customHeight="1" x14ac:dyDescent="0.45">
      <c r="A944" s="91"/>
      <c r="B944" s="91"/>
      <c r="C944" s="91"/>
      <c r="D944" s="93"/>
      <c r="E944" s="92"/>
      <c r="F944" s="91"/>
      <c r="G944" s="91"/>
      <c r="H944" s="91"/>
      <c r="I944" s="91"/>
      <c r="J944" s="91"/>
      <c r="K944" s="91"/>
      <c r="L944" s="91"/>
      <c r="M944" s="91"/>
      <c r="N944" s="91"/>
      <c r="O944" s="91"/>
      <c r="P944" s="91"/>
      <c r="Q944" s="91"/>
      <c r="R944" s="91"/>
      <c r="S944" s="91"/>
      <c r="T944" s="91"/>
      <c r="U944" s="91"/>
      <c r="V944" s="91"/>
      <c r="W944" s="91"/>
      <c r="X944" s="91"/>
      <c r="Y944" s="91"/>
      <c r="Z944" s="91"/>
    </row>
    <row r="945" spans="1:26" ht="15.75" customHeight="1" x14ac:dyDescent="0.45">
      <c r="A945" s="91"/>
      <c r="B945" s="91"/>
      <c r="C945" s="91"/>
      <c r="D945" s="93"/>
      <c r="E945" s="92"/>
      <c r="F945" s="91"/>
      <c r="G945" s="91"/>
      <c r="H945" s="91"/>
      <c r="I945" s="91"/>
      <c r="J945" s="91"/>
      <c r="K945" s="91"/>
      <c r="L945" s="91"/>
      <c r="M945" s="91"/>
      <c r="N945" s="91"/>
      <c r="O945" s="91"/>
      <c r="P945" s="91"/>
      <c r="Q945" s="91"/>
      <c r="R945" s="91"/>
      <c r="S945" s="91"/>
      <c r="T945" s="91"/>
      <c r="U945" s="91"/>
      <c r="V945" s="91"/>
      <c r="W945" s="91"/>
      <c r="X945" s="91"/>
      <c r="Y945" s="91"/>
      <c r="Z945" s="91"/>
    </row>
    <row r="946" spans="1:26" ht="15.75" customHeight="1" x14ac:dyDescent="0.45">
      <c r="A946" s="91"/>
      <c r="B946" s="91"/>
      <c r="C946" s="91"/>
      <c r="D946" s="93"/>
      <c r="E946" s="92"/>
      <c r="F946" s="91"/>
      <c r="G946" s="91"/>
      <c r="H946" s="91"/>
      <c r="I946" s="91"/>
      <c r="J946" s="91"/>
      <c r="K946" s="91"/>
      <c r="L946" s="91"/>
      <c r="M946" s="91"/>
      <c r="N946" s="91"/>
      <c r="O946" s="91"/>
      <c r="P946" s="91"/>
      <c r="Q946" s="91"/>
      <c r="R946" s="91"/>
      <c r="S946" s="91"/>
      <c r="T946" s="91"/>
      <c r="U946" s="91"/>
      <c r="V946" s="91"/>
      <c r="W946" s="91"/>
      <c r="X946" s="91"/>
      <c r="Y946" s="91"/>
      <c r="Z946" s="91"/>
    </row>
    <row r="947" spans="1:26" ht="15.75" customHeight="1" x14ac:dyDescent="0.45">
      <c r="A947" s="91"/>
      <c r="B947" s="91"/>
      <c r="C947" s="91"/>
      <c r="D947" s="93"/>
      <c r="E947" s="92"/>
      <c r="F947" s="91"/>
      <c r="G947" s="91"/>
      <c r="H947" s="91"/>
      <c r="I947" s="91"/>
      <c r="J947" s="91"/>
      <c r="K947" s="91"/>
      <c r="L947" s="91"/>
      <c r="M947" s="91"/>
      <c r="N947" s="91"/>
      <c r="O947" s="91"/>
      <c r="P947" s="91"/>
      <c r="Q947" s="91"/>
      <c r="R947" s="91"/>
      <c r="S947" s="91"/>
      <c r="T947" s="91"/>
      <c r="U947" s="91"/>
      <c r="V947" s="91"/>
      <c r="W947" s="91"/>
      <c r="X947" s="91"/>
      <c r="Y947" s="91"/>
      <c r="Z947" s="91"/>
    </row>
    <row r="948" spans="1:26" ht="15.75" customHeight="1" x14ac:dyDescent="0.45">
      <c r="A948" s="91"/>
      <c r="B948" s="91"/>
      <c r="C948" s="91"/>
      <c r="D948" s="93"/>
      <c r="E948" s="92"/>
      <c r="F948" s="91"/>
      <c r="G948" s="91"/>
      <c r="H948" s="91"/>
      <c r="I948" s="91"/>
      <c r="J948" s="91"/>
      <c r="K948" s="91"/>
      <c r="L948" s="91"/>
      <c r="M948" s="91"/>
      <c r="N948" s="91"/>
      <c r="O948" s="91"/>
      <c r="P948" s="91"/>
      <c r="Q948" s="91"/>
      <c r="R948" s="91"/>
      <c r="S948" s="91"/>
      <c r="T948" s="91"/>
      <c r="U948" s="91"/>
      <c r="V948" s="91"/>
      <c r="W948" s="91"/>
      <c r="X948" s="91"/>
      <c r="Y948" s="91"/>
      <c r="Z948" s="91"/>
    </row>
    <row r="949" spans="1:26" ht="15.75" customHeight="1" x14ac:dyDescent="0.45">
      <c r="A949" s="91"/>
      <c r="B949" s="91"/>
      <c r="C949" s="91"/>
      <c r="D949" s="93"/>
      <c r="E949" s="92"/>
      <c r="F949" s="91"/>
      <c r="G949" s="91"/>
      <c r="H949" s="91"/>
      <c r="I949" s="91"/>
      <c r="J949" s="91"/>
      <c r="K949" s="91"/>
      <c r="L949" s="91"/>
      <c r="M949" s="91"/>
      <c r="N949" s="91"/>
      <c r="O949" s="91"/>
      <c r="P949" s="91"/>
      <c r="Q949" s="91"/>
      <c r="R949" s="91"/>
      <c r="S949" s="91"/>
      <c r="T949" s="91"/>
      <c r="U949" s="91"/>
      <c r="V949" s="91"/>
      <c r="W949" s="91"/>
      <c r="X949" s="91"/>
      <c r="Y949" s="91"/>
      <c r="Z949" s="91"/>
    </row>
    <row r="950" spans="1:26" ht="15.75" customHeight="1" x14ac:dyDescent="0.45">
      <c r="A950" s="91"/>
      <c r="B950" s="91"/>
      <c r="C950" s="91"/>
      <c r="D950" s="93"/>
      <c r="E950" s="92"/>
      <c r="F950" s="91"/>
      <c r="G950" s="91"/>
      <c r="H950" s="91"/>
      <c r="I950" s="91"/>
      <c r="J950" s="91"/>
      <c r="K950" s="91"/>
      <c r="L950" s="91"/>
      <c r="M950" s="91"/>
      <c r="N950" s="91"/>
      <c r="O950" s="91"/>
      <c r="P950" s="91"/>
      <c r="Q950" s="91"/>
      <c r="R950" s="91"/>
      <c r="S950" s="91"/>
      <c r="T950" s="91"/>
      <c r="U950" s="91"/>
      <c r="V950" s="91"/>
      <c r="W950" s="91"/>
      <c r="X950" s="91"/>
      <c r="Y950" s="91"/>
      <c r="Z950" s="91"/>
    </row>
    <row r="951" spans="1:26" ht="15.75" customHeight="1" x14ac:dyDescent="0.45">
      <c r="A951" s="91"/>
      <c r="B951" s="91"/>
      <c r="C951" s="91"/>
      <c r="D951" s="93"/>
      <c r="E951" s="92"/>
      <c r="F951" s="91"/>
      <c r="G951" s="91"/>
      <c r="H951" s="91"/>
      <c r="I951" s="91"/>
      <c r="J951" s="91"/>
      <c r="K951" s="91"/>
      <c r="L951" s="91"/>
      <c r="M951" s="91"/>
      <c r="N951" s="91"/>
      <c r="O951" s="91"/>
      <c r="P951" s="91"/>
      <c r="Q951" s="91"/>
      <c r="R951" s="91"/>
      <c r="S951" s="91"/>
      <c r="T951" s="91"/>
      <c r="U951" s="91"/>
      <c r="V951" s="91"/>
      <c r="W951" s="91"/>
      <c r="X951" s="91"/>
      <c r="Y951" s="91"/>
      <c r="Z951" s="91"/>
    </row>
    <row r="952" spans="1:26" ht="15.75" customHeight="1" x14ac:dyDescent="0.45">
      <c r="A952" s="91"/>
      <c r="B952" s="91"/>
      <c r="C952" s="91"/>
      <c r="D952" s="93"/>
      <c r="E952" s="92"/>
      <c r="F952" s="91"/>
      <c r="G952" s="91"/>
      <c r="H952" s="91"/>
      <c r="I952" s="91"/>
      <c r="J952" s="91"/>
      <c r="K952" s="91"/>
      <c r="L952" s="91"/>
      <c r="M952" s="91"/>
      <c r="N952" s="91"/>
      <c r="O952" s="91"/>
      <c r="P952" s="91"/>
      <c r="Q952" s="91"/>
      <c r="R952" s="91"/>
      <c r="S952" s="91"/>
      <c r="T952" s="91"/>
      <c r="U952" s="91"/>
      <c r="V952" s="91"/>
      <c r="W952" s="91"/>
      <c r="X952" s="91"/>
      <c r="Y952" s="91"/>
      <c r="Z952" s="91"/>
    </row>
    <row r="953" spans="1:26" ht="15.75" customHeight="1" x14ac:dyDescent="0.45">
      <c r="A953" s="91"/>
      <c r="B953" s="91"/>
      <c r="C953" s="91"/>
      <c r="D953" s="93"/>
      <c r="E953" s="92"/>
      <c r="F953" s="91"/>
      <c r="G953" s="91"/>
      <c r="H953" s="91"/>
      <c r="I953" s="91"/>
      <c r="J953" s="91"/>
      <c r="K953" s="91"/>
      <c r="L953" s="91"/>
      <c r="M953" s="91"/>
      <c r="N953" s="91"/>
      <c r="O953" s="91"/>
      <c r="P953" s="91"/>
      <c r="Q953" s="91"/>
      <c r="R953" s="91"/>
      <c r="S953" s="91"/>
      <c r="T953" s="91"/>
      <c r="U953" s="91"/>
      <c r="V953" s="91"/>
      <c r="W953" s="91"/>
      <c r="X953" s="91"/>
      <c r="Y953" s="91"/>
      <c r="Z953" s="91"/>
    </row>
    <row r="954" spans="1:26" ht="15.75" customHeight="1" x14ac:dyDescent="0.45">
      <c r="A954" s="91"/>
      <c r="B954" s="91"/>
      <c r="C954" s="91"/>
      <c r="D954" s="93"/>
      <c r="E954" s="92"/>
      <c r="F954" s="91"/>
      <c r="G954" s="91"/>
      <c r="H954" s="91"/>
      <c r="I954" s="91"/>
      <c r="J954" s="91"/>
      <c r="K954" s="91"/>
      <c r="L954" s="91"/>
      <c r="M954" s="91"/>
      <c r="N954" s="91"/>
      <c r="O954" s="91"/>
      <c r="P954" s="91"/>
      <c r="Q954" s="91"/>
      <c r="R954" s="91"/>
      <c r="S954" s="91"/>
      <c r="T954" s="91"/>
      <c r="U954" s="91"/>
      <c r="V954" s="91"/>
      <c r="W954" s="91"/>
      <c r="X954" s="91"/>
      <c r="Y954" s="91"/>
      <c r="Z954" s="91"/>
    </row>
    <row r="955" spans="1:26" ht="15.75" customHeight="1" x14ac:dyDescent="0.45">
      <c r="A955" s="91"/>
      <c r="B955" s="91"/>
      <c r="C955" s="91"/>
      <c r="D955" s="93"/>
      <c r="E955" s="92"/>
      <c r="F955" s="91"/>
      <c r="G955" s="91"/>
      <c r="H955" s="91"/>
      <c r="I955" s="91"/>
      <c r="J955" s="91"/>
      <c r="K955" s="91"/>
      <c r="L955" s="91"/>
      <c r="M955" s="91"/>
      <c r="N955" s="91"/>
      <c r="O955" s="91"/>
      <c r="P955" s="91"/>
      <c r="Q955" s="91"/>
      <c r="R955" s="91"/>
      <c r="S955" s="91"/>
      <c r="T955" s="91"/>
      <c r="U955" s="91"/>
      <c r="V955" s="91"/>
      <c r="W955" s="91"/>
      <c r="X955" s="91"/>
      <c r="Y955" s="91"/>
      <c r="Z955" s="91"/>
    </row>
    <row r="956" spans="1:26" ht="15.75" customHeight="1" x14ac:dyDescent="0.45">
      <c r="A956" s="91"/>
      <c r="B956" s="91"/>
      <c r="C956" s="91"/>
      <c r="D956" s="93"/>
      <c r="E956" s="92"/>
      <c r="F956" s="91"/>
      <c r="G956" s="91"/>
      <c r="H956" s="91"/>
      <c r="I956" s="91"/>
      <c r="J956" s="91"/>
      <c r="K956" s="91"/>
      <c r="L956" s="91"/>
      <c r="M956" s="91"/>
      <c r="N956" s="91"/>
      <c r="O956" s="91"/>
      <c r="P956" s="91"/>
      <c r="Q956" s="91"/>
      <c r="R956" s="91"/>
      <c r="S956" s="91"/>
      <c r="T956" s="91"/>
      <c r="U956" s="91"/>
      <c r="V956" s="91"/>
      <c r="W956" s="91"/>
      <c r="X956" s="91"/>
      <c r="Y956" s="91"/>
      <c r="Z956" s="91"/>
    </row>
    <row r="957" spans="1:26" ht="15.75" customHeight="1" x14ac:dyDescent="0.45">
      <c r="A957" s="91"/>
      <c r="B957" s="91"/>
      <c r="C957" s="91"/>
      <c r="D957" s="93"/>
      <c r="E957" s="92"/>
      <c r="F957" s="91"/>
      <c r="G957" s="91"/>
      <c r="H957" s="91"/>
      <c r="I957" s="91"/>
      <c r="J957" s="91"/>
      <c r="K957" s="91"/>
      <c r="L957" s="91"/>
      <c r="M957" s="91"/>
      <c r="N957" s="91"/>
      <c r="O957" s="91"/>
      <c r="P957" s="91"/>
      <c r="Q957" s="91"/>
      <c r="R957" s="91"/>
      <c r="S957" s="91"/>
      <c r="T957" s="91"/>
      <c r="U957" s="91"/>
      <c r="V957" s="91"/>
      <c r="W957" s="91"/>
      <c r="X957" s="91"/>
      <c r="Y957" s="91"/>
      <c r="Z957" s="91"/>
    </row>
    <row r="958" spans="1:26" ht="15.75" customHeight="1" x14ac:dyDescent="0.45">
      <c r="A958" s="91"/>
      <c r="B958" s="91"/>
      <c r="C958" s="91"/>
      <c r="D958" s="93"/>
      <c r="E958" s="92"/>
      <c r="F958" s="91"/>
      <c r="G958" s="91"/>
      <c r="H958" s="91"/>
      <c r="I958" s="91"/>
      <c r="J958" s="91"/>
      <c r="K958" s="91"/>
      <c r="L958" s="91"/>
      <c r="M958" s="91"/>
      <c r="N958" s="91"/>
      <c r="O958" s="91"/>
      <c r="P958" s="91"/>
      <c r="Q958" s="91"/>
      <c r="R958" s="91"/>
      <c r="S958" s="91"/>
      <c r="T958" s="91"/>
      <c r="U958" s="91"/>
      <c r="V958" s="91"/>
      <c r="W958" s="91"/>
      <c r="X958" s="91"/>
      <c r="Y958" s="91"/>
      <c r="Z958" s="91"/>
    </row>
    <row r="959" spans="1:26" ht="15.75" customHeight="1" x14ac:dyDescent="0.45">
      <c r="A959" s="91"/>
      <c r="B959" s="91"/>
      <c r="C959" s="91"/>
      <c r="D959" s="93"/>
      <c r="E959" s="92"/>
      <c r="F959" s="91"/>
      <c r="G959" s="91"/>
      <c r="H959" s="91"/>
      <c r="I959" s="91"/>
      <c r="J959" s="91"/>
      <c r="K959" s="91"/>
      <c r="L959" s="91"/>
      <c r="M959" s="91"/>
      <c r="N959" s="91"/>
      <c r="O959" s="91"/>
      <c r="P959" s="91"/>
      <c r="Q959" s="91"/>
      <c r="R959" s="91"/>
      <c r="S959" s="91"/>
      <c r="T959" s="91"/>
      <c r="U959" s="91"/>
      <c r="V959" s="91"/>
      <c r="W959" s="91"/>
      <c r="X959" s="91"/>
      <c r="Y959" s="91"/>
      <c r="Z959" s="91"/>
    </row>
    <row r="960" spans="1:26" ht="15.75" customHeight="1" x14ac:dyDescent="0.45">
      <c r="A960" s="91"/>
      <c r="B960" s="91"/>
      <c r="C960" s="91"/>
      <c r="D960" s="93"/>
      <c r="E960" s="92"/>
      <c r="F960" s="91"/>
      <c r="G960" s="91"/>
      <c r="H960" s="91"/>
      <c r="I960" s="91"/>
      <c r="J960" s="91"/>
      <c r="K960" s="91"/>
      <c r="L960" s="91"/>
      <c r="M960" s="91"/>
      <c r="N960" s="91"/>
      <c r="O960" s="91"/>
      <c r="P960" s="91"/>
      <c r="Q960" s="91"/>
      <c r="R960" s="91"/>
      <c r="S960" s="91"/>
      <c r="T960" s="91"/>
      <c r="U960" s="91"/>
      <c r="V960" s="91"/>
      <c r="W960" s="91"/>
      <c r="X960" s="91"/>
      <c r="Y960" s="91"/>
      <c r="Z960" s="91"/>
    </row>
    <row r="961" spans="1:26" ht="15.75" customHeight="1" x14ac:dyDescent="0.45">
      <c r="A961" s="91"/>
      <c r="B961" s="91"/>
      <c r="C961" s="91"/>
      <c r="D961" s="93"/>
      <c r="E961" s="92"/>
      <c r="F961" s="91"/>
      <c r="G961" s="91"/>
      <c r="H961" s="91"/>
      <c r="I961" s="91"/>
      <c r="J961" s="91"/>
      <c r="K961" s="91"/>
      <c r="L961" s="91"/>
      <c r="M961" s="91"/>
      <c r="N961" s="91"/>
      <c r="O961" s="91"/>
      <c r="P961" s="91"/>
      <c r="Q961" s="91"/>
      <c r="R961" s="91"/>
      <c r="S961" s="91"/>
      <c r="T961" s="91"/>
      <c r="U961" s="91"/>
      <c r="V961" s="91"/>
      <c r="W961" s="91"/>
      <c r="X961" s="91"/>
      <c r="Y961" s="91"/>
      <c r="Z961" s="91"/>
    </row>
    <row r="962" spans="1:26" ht="15.75" customHeight="1" x14ac:dyDescent="0.45">
      <c r="A962" s="91"/>
      <c r="B962" s="91"/>
      <c r="C962" s="91"/>
      <c r="D962" s="93"/>
      <c r="E962" s="92"/>
      <c r="F962" s="91"/>
      <c r="G962" s="91"/>
      <c r="H962" s="91"/>
      <c r="I962" s="91"/>
      <c r="J962" s="91"/>
      <c r="K962" s="91"/>
      <c r="L962" s="91"/>
      <c r="M962" s="91"/>
      <c r="N962" s="91"/>
      <c r="O962" s="91"/>
      <c r="P962" s="91"/>
      <c r="Q962" s="91"/>
      <c r="R962" s="91"/>
      <c r="S962" s="91"/>
      <c r="T962" s="91"/>
      <c r="U962" s="91"/>
      <c r="V962" s="91"/>
      <c r="W962" s="91"/>
      <c r="X962" s="91"/>
      <c r="Y962" s="91"/>
      <c r="Z962" s="91"/>
    </row>
    <row r="963" spans="1:26" ht="15.75" customHeight="1" x14ac:dyDescent="0.45">
      <c r="A963" s="91"/>
      <c r="B963" s="91"/>
      <c r="C963" s="91"/>
      <c r="D963" s="93"/>
      <c r="E963" s="92"/>
      <c r="F963" s="91"/>
      <c r="G963" s="91"/>
      <c r="H963" s="91"/>
      <c r="I963" s="91"/>
      <c r="J963" s="91"/>
      <c r="K963" s="91"/>
      <c r="L963" s="91"/>
      <c r="M963" s="91"/>
      <c r="N963" s="91"/>
      <c r="O963" s="91"/>
      <c r="P963" s="91"/>
      <c r="Q963" s="91"/>
      <c r="R963" s="91"/>
      <c r="S963" s="91"/>
      <c r="T963" s="91"/>
      <c r="U963" s="91"/>
      <c r="V963" s="91"/>
      <c r="W963" s="91"/>
      <c r="X963" s="91"/>
      <c r="Y963" s="91"/>
      <c r="Z963" s="91"/>
    </row>
    <row r="964" spans="1:26" ht="15.75" customHeight="1" x14ac:dyDescent="0.45">
      <c r="A964" s="91"/>
      <c r="B964" s="91"/>
      <c r="C964" s="91"/>
      <c r="D964" s="93"/>
      <c r="E964" s="92"/>
      <c r="F964" s="91"/>
      <c r="G964" s="91"/>
      <c r="H964" s="91"/>
      <c r="I964" s="91"/>
      <c r="J964" s="91"/>
      <c r="K964" s="91"/>
      <c r="L964" s="91"/>
      <c r="M964" s="91"/>
      <c r="N964" s="91"/>
      <c r="O964" s="91"/>
      <c r="P964" s="91"/>
      <c r="Q964" s="91"/>
      <c r="R964" s="91"/>
      <c r="S964" s="91"/>
      <c r="T964" s="91"/>
      <c r="U964" s="91"/>
      <c r="V964" s="91"/>
      <c r="W964" s="91"/>
      <c r="X964" s="91"/>
      <c r="Y964" s="91"/>
      <c r="Z964" s="91"/>
    </row>
    <row r="965" spans="1:26" ht="15.75" customHeight="1" x14ac:dyDescent="0.45">
      <c r="A965" s="91"/>
      <c r="B965" s="91"/>
      <c r="C965" s="91"/>
      <c r="D965" s="93"/>
      <c r="E965" s="92"/>
      <c r="F965" s="91"/>
      <c r="G965" s="91"/>
      <c r="H965" s="91"/>
      <c r="I965" s="91"/>
      <c r="J965" s="91"/>
      <c r="K965" s="91"/>
      <c r="L965" s="91"/>
      <c r="M965" s="91"/>
      <c r="N965" s="91"/>
      <c r="O965" s="91"/>
      <c r="P965" s="91"/>
      <c r="Q965" s="91"/>
      <c r="R965" s="91"/>
      <c r="S965" s="91"/>
      <c r="T965" s="91"/>
      <c r="U965" s="91"/>
      <c r="V965" s="91"/>
      <c r="W965" s="91"/>
      <c r="X965" s="91"/>
      <c r="Y965" s="91"/>
      <c r="Z965" s="91"/>
    </row>
    <row r="966" spans="1:26" ht="15.75" customHeight="1" x14ac:dyDescent="0.45">
      <c r="A966" s="91"/>
      <c r="B966" s="91"/>
      <c r="C966" s="91"/>
      <c r="D966" s="93"/>
      <c r="E966" s="92"/>
      <c r="F966" s="91"/>
      <c r="G966" s="91"/>
      <c r="H966" s="91"/>
      <c r="I966" s="91"/>
      <c r="J966" s="91"/>
      <c r="K966" s="91"/>
      <c r="L966" s="91"/>
      <c r="M966" s="91"/>
      <c r="N966" s="91"/>
      <c r="O966" s="91"/>
      <c r="P966" s="91"/>
      <c r="Q966" s="91"/>
      <c r="R966" s="91"/>
      <c r="S966" s="91"/>
      <c r="T966" s="91"/>
      <c r="U966" s="91"/>
      <c r="V966" s="91"/>
      <c r="W966" s="91"/>
      <c r="X966" s="91"/>
      <c r="Y966" s="91"/>
      <c r="Z966" s="91"/>
    </row>
    <row r="967" spans="1:26" ht="15.75" customHeight="1" x14ac:dyDescent="0.45">
      <c r="A967" s="91"/>
      <c r="B967" s="91"/>
      <c r="C967" s="91"/>
      <c r="D967" s="93"/>
      <c r="E967" s="92"/>
      <c r="F967" s="91"/>
      <c r="G967" s="91"/>
      <c r="H967" s="91"/>
      <c r="I967" s="91"/>
      <c r="J967" s="91"/>
      <c r="K967" s="91"/>
      <c r="L967" s="91"/>
      <c r="M967" s="91"/>
      <c r="N967" s="91"/>
      <c r="O967" s="91"/>
      <c r="P967" s="91"/>
      <c r="Q967" s="91"/>
      <c r="R967" s="91"/>
      <c r="S967" s="91"/>
      <c r="T967" s="91"/>
      <c r="U967" s="91"/>
      <c r="V967" s="91"/>
      <c r="W967" s="91"/>
      <c r="X967" s="91"/>
      <c r="Y967" s="91"/>
      <c r="Z967" s="91"/>
    </row>
    <row r="968" spans="1:26" ht="15.75" customHeight="1" x14ac:dyDescent="0.45">
      <c r="A968" s="91"/>
      <c r="B968" s="91"/>
      <c r="C968" s="91"/>
      <c r="D968" s="93"/>
      <c r="E968" s="92"/>
      <c r="F968" s="91"/>
      <c r="G968" s="91"/>
      <c r="H968" s="91"/>
      <c r="I968" s="91"/>
      <c r="J968" s="91"/>
      <c r="K968" s="91"/>
      <c r="L968" s="91"/>
      <c r="M968" s="91"/>
      <c r="N968" s="91"/>
      <c r="O968" s="91"/>
      <c r="P968" s="91"/>
      <c r="Q968" s="91"/>
      <c r="R968" s="91"/>
      <c r="S968" s="91"/>
      <c r="T968" s="91"/>
      <c r="U968" s="91"/>
      <c r="V968" s="91"/>
      <c r="W968" s="91"/>
      <c r="X968" s="91"/>
      <c r="Y968" s="91"/>
      <c r="Z968" s="91"/>
    </row>
    <row r="969" spans="1:26" ht="15.75" customHeight="1" x14ac:dyDescent="0.45">
      <c r="A969" s="91"/>
      <c r="B969" s="91"/>
      <c r="C969" s="91"/>
      <c r="D969" s="93"/>
      <c r="E969" s="92"/>
      <c r="F969" s="91"/>
      <c r="G969" s="91"/>
      <c r="H969" s="91"/>
      <c r="I969" s="91"/>
      <c r="J969" s="91"/>
      <c r="K969" s="91"/>
      <c r="L969" s="91"/>
      <c r="M969" s="91"/>
      <c r="N969" s="91"/>
      <c r="O969" s="91"/>
      <c r="P969" s="91"/>
      <c r="Q969" s="91"/>
      <c r="R969" s="91"/>
      <c r="S969" s="91"/>
      <c r="T969" s="91"/>
      <c r="U969" s="91"/>
      <c r="V969" s="91"/>
      <c r="W969" s="91"/>
      <c r="X969" s="91"/>
      <c r="Y969" s="91"/>
      <c r="Z969" s="91"/>
    </row>
    <row r="970" spans="1:26" ht="15.75" customHeight="1" x14ac:dyDescent="0.45">
      <c r="A970" s="91"/>
      <c r="B970" s="91"/>
      <c r="C970" s="91"/>
      <c r="D970" s="93"/>
      <c r="E970" s="92"/>
      <c r="F970" s="91"/>
      <c r="G970" s="91"/>
      <c r="H970" s="91"/>
      <c r="I970" s="91"/>
      <c r="J970" s="91"/>
      <c r="K970" s="91"/>
      <c r="L970" s="91"/>
      <c r="M970" s="91"/>
      <c r="N970" s="91"/>
      <c r="O970" s="91"/>
      <c r="P970" s="91"/>
      <c r="Q970" s="91"/>
      <c r="R970" s="91"/>
      <c r="S970" s="91"/>
      <c r="T970" s="91"/>
      <c r="U970" s="91"/>
      <c r="V970" s="91"/>
      <c r="W970" s="91"/>
      <c r="X970" s="91"/>
      <c r="Y970" s="91"/>
      <c r="Z970" s="91"/>
    </row>
    <row r="971" spans="1:26" ht="15.75" customHeight="1" x14ac:dyDescent="0.45">
      <c r="A971" s="91"/>
      <c r="B971" s="91"/>
      <c r="C971" s="91"/>
      <c r="D971" s="93"/>
      <c r="E971" s="92"/>
      <c r="F971" s="91"/>
      <c r="G971" s="91"/>
      <c r="H971" s="91"/>
      <c r="I971" s="91"/>
      <c r="J971" s="91"/>
      <c r="K971" s="91"/>
      <c r="L971" s="91"/>
      <c r="M971" s="91"/>
      <c r="N971" s="91"/>
      <c r="O971" s="91"/>
      <c r="P971" s="91"/>
      <c r="Q971" s="91"/>
      <c r="R971" s="91"/>
      <c r="S971" s="91"/>
      <c r="T971" s="91"/>
      <c r="U971" s="91"/>
      <c r="V971" s="91"/>
      <c r="W971" s="91"/>
      <c r="X971" s="91"/>
      <c r="Y971" s="91"/>
      <c r="Z971" s="91"/>
    </row>
    <row r="972" spans="1:26" ht="15.75" customHeight="1" x14ac:dyDescent="0.45">
      <c r="A972" s="91"/>
      <c r="B972" s="91"/>
      <c r="C972" s="91"/>
      <c r="D972" s="93"/>
      <c r="E972" s="92"/>
      <c r="F972" s="91"/>
      <c r="G972" s="91"/>
      <c r="H972" s="91"/>
      <c r="I972" s="91"/>
      <c r="J972" s="91"/>
      <c r="K972" s="91"/>
      <c r="L972" s="91"/>
      <c r="M972" s="91"/>
      <c r="N972" s="91"/>
      <c r="O972" s="91"/>
      <c r="P972" s="91"/>
      <c r="Q972" s="91"/>
      <c r="R972" s="91"/>
      <c r="S972" s="91"/>
      <c r="T972" s="91"/>
      <c r="U972" s="91"/>
      <c r="V972" s="91"/>
      <c r="W972" s="91"/>
      <c r="X972" s="91"/>
      <c r="Y972" s="91"/>
      <c r="Z972" s="91"/>
    </row>
    <row r="973" spans="1:26" ht="15.75" customHeight="1" x14ac:dyDescent="0.45">
      <c r="A973" s="91"/>
      <c r="B973" s="91"/>
      <c r="C973" s="91"/>
      <c r="D973" s="93"/>
      <c r="E973" s="92"/>
      <c r="F973" s="91"/>
      <c r="G973" s="91"/>
      <c r="H973" s="91"/>
      <c r="I973" s="91"/>
      <c r="J973" s="91"/>
      <c r="K973" s="91"/>
      <c r="L973" s="91"/>
      <c r="M973" s="91"/>
      <c r="N973" s="91"/>
      <c r="O973" s="91"/>
      <c r="P973" s="91"/>
      <c r="Q973" s="91"/>
      <c r="R973" s="91"/>
      <c r="S973" s="91"/>
      <c r="T973" s="91"/>
      <c r="U973" s="91"/>
      <c r="V973" s="91"/>
      <c r="W973" s="91"/>
      <c r="X973" s="91"/>
      <c r="Y973" s="91"/>
      <c r="Z973" s="91"/>
    </row>
    <row r="974" spans="1:26" ht="15.75" customHeight="1" x14ac:dyDescent="0.45">
      <c r="A974" s="91"/>
      <c r="B974" s="91"/>
      <c r="C974" s="91"/>
      <c r="D974" s="93"/>
      <c r="E974" s="92"/>
      <c r="F974" s="91"/>
      <c r="G974" s="91"/>
      <c r="H974" s="91"/>
      <c r="I974" s="91"/>
      <c r="J974" s="91"/>
      <c r="K974" s="91"/>
      <c r="L974" s="91"/>
      <c r="M974" s="91"/>
      <c r="N974" s="91"/>
      <c r="O974" s="91"/>
      <c r="P974" s="91"/>
      <c r="Q974" s="91"/>
      <c r="R974" s="91"/>
      <c r="S974" s="91"/>
      <c r="T974" s="91"/>
      <c r="U974" s="91"/>
      <c r="V974" s="91"/>
      <c r="W974" s="91"/>
      <c r="X974" s="91"/>
      <c r="Y974" s="91"/>
      <c r="Z974" s="91"/>
    </row>
    <row r="975" spans="1:26" ht="15.75" customHeight="1" x14ac:dyDescent="0.45">
      <c r="A975" s="91"/>
      <c r="B975" s="91"/>
      <c r="C975" s="91"/>
      <c r="D975" s="93"/>
      <c r="E975" s="92"/>
      <c r="F975" s="91"/>
      <c r="G975" s="91"/>
      <c r="H975" s="91"/>
      <c r="I975" s="91"/>
      <c r="J975" s="91"/>
      <c r="K975" s="91"/>
      <c r="L975" s="91"/>
      <c r="M975" s="91"/>
      <c r="N975" s="91"/>
      <c r="O975" s="91"/>
      <c r="P975" s="91"/>
      <c r="Q975" s="91"/>
      <c r="R975" s="91"/>
      <c r="S975" s="91"/>
      <c r="T975" s="91"/>
      <c r="U975" s="91"/>
      <c r="V975" s="91"/>
      <c r="W975" s="91"/>
      <c r="X975" s="91"/>
      <c r="Y975" s="91"/>
      <c r="Z975" s="91"/>
    </row>
    <row r="976" spans="1:26" ht="15.75" customHeight="1" x14ac:dyDescent="0.45">
      <c r="A976" s="91"/>
      <c r="B976" s="91"/>
      <c r="C976" s="91"/>
      <c r="D976" s="93"/>
      <c r="E976" s="92"/>
      <c r="F976" s="91"/>
      <c r="G976" s="91"/>
      <c r="H976" s="91"/>
      <c r="I976" s="91"/>
      <c r="J976" s="91"/>
      <c r="K976" s="91"/>
      <c r="L976" s="91"/>
      <c r="M976" s="91"/>
      <c r="N976" s="91"/>
      <c r="O976" s="91"/>
      <c r="P976" s="91"/>
      <c r="Q976" s="91"/>
      <c r="R976" s="91"/>
      <c r="S976" s="91"/>
      <c r="T976" s="91"/>
      <c r="U976" s="91"/>
      <c r="V976" s="91"/>
      <c r="W976" s="91"/>
      <c r="X976" s="91"/>
      <c r="Y976" s="91"/>
      <c r="Z976" s="91"/>
    </row>
    <row r="977" spans="1:26" ht="15.75" customHeight="1" x14ac:dyDescent="0.45">
      <c r="A977" s="91"/>
      <c r="B977" s="91"/>
      <c r="C977" s="91"/>
      <c r="D977" s="93"/>
      <c r="E977" s="92"/>
      <c r="F977" s="91"/>
      <c r="G977" s="91"/>
      <c r="H977" s="91"/>
      <c r="I977" s="91"/>
      <c r="J977" s="91"/>
      <c r="K977" s="91"/>
      <c r="L977" s="91"/>
      <c r="M977" s="91"/>
      <c r="N977" s="91"/>
      <c r="O977" s="91"/>
      <c r="P977" s="91"/>
      <c r="Q977" s="91"/>
      <c r="R977" s="91"/>
      <c r="S977" s="91"/>
      <c r="T977" s="91"/>
      <c r="U977" s="91"/>
      <c r="V977" s="91"/>
      <c r="W977" s="91"/>
      <c r="X977" s="91"/>
      <c r="Y977" s="91"/>
      <c r="Z977" s="91"/>
    </row>
    <row r="978" spans="1:26" ht="15.75" customHeight="1" x14ac:dyDescent="0.45">
      <c r="A978" s="91"/>
      <c r="B978" s="91"/>
      <c r="C978" s="91"/>
      <c r="D978" s="93"/>
      <c r="E978" s="92"/>
      <c r="F978" s="91"/>
      <c r="G978" s="91"/>
      <c r="H978" s="91"/>
      <c r="I978" s="91"/>
      <c r="J978" s="91"/>
      <c r="K978" s="91"/>
      <c r="L978" s="91"/>
      <c r="M978" s="91"/>
      <c r="N978" s="91"/>
      <c r="O978" s="91"/>
      <c r="P978" s="91"/>
      <c r="Q978" s="91"/>
      <c r="R978" s="91"/>
      <c r="S978" s="91"/>
      <c r="T978" s="91"/>
      <c r="U978" s="91"/>
      <c r="V978" s="91"/>
      <c r="W978" s="91"/>
      <c r="X978" s="91"/>
      <c r="Y978" s="91"/>
      <c r="Z978" s="91"/>
    </row>
    <row r="979" spans="1:26" ht="15.75" customHeight="1" x14ac:dyDescent="0.45">
      <c r="A979" s="91"/>
      <c r="B979" s="91"/>
      <c r="C979" s="91"/>
      <c r="D979" s="93"/>
      <c r="E979" s="92"/>
      <c r="F979" s="91"/>
      <c r="G979" s="91"/>
      <c r="H979" s="91"/>
      <c r="I979" s="91"/>
      <c r="J979" s="91"/>
      <c r="K979" s="91"/>
      <c r="L979" s="91"/>
      <c r="M979" s="91"/>
      <c r="N979" s="91"/>
      <c r="O979" s="91"/>
      <c r="P979" s="91"/>
      <c r="Q979" s="91"/>
      <c r="R979" s="91"/>
      <c r="S979" s="91"/>
      <c r="T979" s="91"/>
      <c r="U979" s="91"/>
      <c r="V979" s="91"/>
      <c r="W979" s="91"/>
      <c r="X979" s="91"/>
      <c r="Y979" s="91"/>
      <c r="Z979" s="91"/>
    </row>
    <row r="980" spans="1:26" ht="15.75" customHeight="1" x14ac:dyDescent="0.45">
      <c r="A980" s="91"/>
      <c r="B980" s="91"/>
      <c r="C980" s="91"/>
      <c r="D980" s="93"/>
      <c r="E980" s="92"/>
      <c r="F980" s="91"/>
      <c r="G980" s="91"/>
      <c r="H980" s="91"/>
      <c r="I980" s="91"/>
      <c r="J980" s="91"/>
      <c r="K980" s="91"/>
      <c r="L980" s="91"/>
      <c r="M980" s="91"/>
      <c r="N980" s="91"/>
      <c r="O980" s="91"/>
      <c r="P980" s="91"/>
      <c r="Q980" s="91"/>
      <c r="R980" s="91"/>
      <c r="S980" s="91"/>
      <c r="T980" s="91"/>
      <c r="U980" s="91"/>
      <c r="V980" s="91"/>
      <c r="W980" s="91"/>
      <c r="X980" s="91"/>
      <c r="Y980" s="91"/>
      <c r="Z980" s="91"/>
    </row>
    <row r="981" spans="1:26" ht="15.75" customHeight="1" x14ac:dyDescent="0.45">
      <c r="A981" s="91"/>
      <c r="B981" s="91"/>
      <c r="C981" s="91"/>
      <c r="D981" s="93"/>
      <c r="E981" s="92"/>
      <c r="F981" s="91"/>
      <c r="G981" s="91"/>
      <c r="H981" s="91"/>
      <c r="I981" s="91"/>
      <c r="J981" s="91"/>
      <c r="K981" s="91"/>
      <c r="L981" s="91"/>
      <c r="M981" s="91"/>
      <c r="N981" s="91"/>
      <c r="O981" s="91"/>
      <c r="P981" s="91"/>
      <c r="Q981" s="91"/>
      <c r="R981" s="91"/>
      <c r="S981" s="91"/>
      <c r="T981" s="91"/>
      <c r="U981" s="91"/>
      <c r="V981" s="91"/>
      <c r="W981" s="91"/>
      <c r="X981" s="91"/>
      <c r="Y981" s="91"/>
      <c r="Z981" s="91"/>
    </row>
    <row r="982" spans="1:26" ht="15.75" customHeight="1" x14ac:dyDescent="0.45">
      <c r="A982" s="91"/>
      <c r="B982" s="91"/>
      <c r="C982" s="91"/>
      <c r="D982" s="93"/>
      <c r="E982" s="92"/>
      <c r="F982" s="91"/>
      <c r="G982" s="91"/>
      <c r="H982" s="91"/>
      <c r="I982" s="91"/>
      <c r="J982" s="91"/>
      <c r="K982" s="91"/>
      <c r="L982" s="91"/>
      <c r="M982" s="91"/>
      <c r="N982" s="91"/>
      <c r="O982" s="91"/>
      <c r="P982" s="91"/>
      <c r="Q982" s="91"/>
      <c r="R982" s="91"/>
      <c r="S982" s="91"/>
      <c r="T982" s="91"/>
      <c r="U982" s="91"/>
      <c r="V982" s="91"/>
      <c r="W982" s="91"/>
      <c r="X982" s="91"/>
      <c r="Y982" s="91"/>
      <c r="Z982" s="91"/>
    </row>
    <row r="983" spans="1:26" ht="15.75" customHeight="1" x14ac:dyDescent="0.45">
      <c r="A983" s="91"/>
      <c r="B983" s="91"/>
      <c r="C983" s="91"/>
      <c r="D983" s="93"/>
      <c r="E983" s="92"/>
      <c r="F983" s="91"/>
      <c r="G983" s="91"/>
      <c r="H983" s="91"/>
      <c r="I983" s="91"/>
      <c r="J983" s="91"/>
      <c r="K983" s="91"/>
      <c r="L983" s="91"/>
      <c r="M983" s="91"/>
      <c r="N983" s="91"/>
      <c r="O983" s="91"/>
      <c r="P983" s="91"/>
      <c r="Q983" s="91"/>
      <c r="R983" s="91"/>
      <c r="S983" s="91"/>
      <c r="T983" s="91"/>
      <c r="U983" s="91"/>
      <c r="V983" s="91"/>
      <c r="W983" s="91"/>
      <c r="X983" s="91"/>
      <c r="Y983" s="91"/>
      <c r="Z983" s="91"/>
    </row>
    <row r="984" spans="1:26" ht="15.75" customHeight="1" x14ac:dyDescent="0.45">
      <c r="A984" s="91"/>
      <c r="B984" s="91"/>
      <c r="C984" s="91"/>
      <c r="D984" s="93"/>
      <c r="E984" s="92"/>
      <c r="F984" s="91"/>
      <c r="G984" s="91"/>
      <c r="H984" s="91"/>
      <c r="I984" s="91"/>
      <c r="J984" s="91"/>
      <c r="K984" s="91"/>
      <c r="L984" s="91"/>
      <c r="M984" s="91"/>
      <c r="N984" s="91"/>
      <c r="O984" s="91"/>
      <c r="P984" s="91"/>
      <c r="Q984" s="91"/>
      <c r="R984" s="91"/>
      <c r="S984" s="91"/>
      <c r="T984" s="91"/>
      <c r="U984" s="91"/>
      <c r="V984" s="91"/>
      <c r="W984" s="91"/>
      <c r="X984" s="91"/>
      <c r="Y984" s="91"/>
      <c r="Z984" s="91"/>
    </row>
    <row r="985" spans="1:26" ht="15.75" customHeight="1" x14ac:dyDescent="0.45">
      <c r="A985" s="91"/>
      <c r="B985" s="91"/>
      <c r="C985" s="91"/>
      <c r="D985" s="93"/>
      <c r="E985" s="92"/>
      <c r="F985" s="91"/>
      <c r="G985" s="91"/>
      <c r="H985" s="91"/>
      <c r="I985" s="91"/>
      <c r="J985" s="91"/>
      <c r="K985" s="91"/>
      <c r="L985" s="91"/>
      <c r="M985" s="91"/>
      <c r="N985" s="91"/>
      <c r="O985" s="91"/>
      <c r="P985" s="91"/>
      <c r="Q985" s="91"/>
      <c r="R985" s="91"/>
      <c r="S985" s="91"/>
      <c r="T985" s="91"/>
      <c r="U985" s="91"/>
      <c r="V985" s="91"/>
      <c r="W985" s="91"/>
      <c r="X985" s="91"/>
      <c r="Y985" s="91"/>
      <c r="Z985" s="91"/>
    </row>
    <row r="986" spans="1:26" ht="15.75" customHeight="1" x14ac:dyDescent="0.45">
      <c r="A986" s="91"/>
      <c r="B986" s="91"/>
      <c r="C986" s="91"/>
      <c r="D986" s="93"/>
      <c r="E986" s="92"/>
      <c r="F986" s="91"/>
      <c r="G986" s="91"/>
      <c r="H986" s="91"/>
      <c r="I986" s="91"/>
      <c r="J986" s="91"/>
      <c r="K986" s="91"/>
      <c r="L986" s="91"/>
      <c r="M986" s="91"/>
      <c r="N986" s="91"/>
      <c r="O986" s="91"/>
      <c r="P986" s="91"/>
      <c r="Q986" s="91"/>
      <c r="R986" s="91"/>
      <c r="S986" s="91"/>
      <c r="T986" s="91"/>
      <c r="U986" s="91"/>
      <c r="V986" s="91"/>
      <c r="W986" s="91"/>
      <c r="X986" s="91"/>
      <c r="Y986" s="91"/>
      <c r="Z986" s="91"/>
    </row>
    <row r="987" spans="1:26" ht="15.75" customHeight="1" x14ac:dyDescent="0.45">
      <c r="A987" s="91"/>
      <c r="B987" s="91"/>
      <c r="C987" s="91"/>
      <c r="D987" s="93"/>
      <c r="E987" s="92"/>
      <c r="F987" s="91"/>
      <c r="G987" s="91"/>
      <c r="H987" s="91"/>
      <c r="I987" s="91"/>
      <c r="J987" s="91"/>
      <c r="K987" s="91"/>
      <c r="L987" s="91"/>
      <c r="M987" s="91"/>
      <c r="N987" s="91"/>
      <c r="O987" s="91"/>
      <c r="P987" s="91"/>
      <c r="Q987" s="91"/>
      <c r="R987" s="91"/>
      <c r="S987" s="91"/>
      <c r="T987" s="91"/>
      <c r="U987" s="91"/>
      <c r="V987" s="91"/>
      <c r="W987" s="91"/>
      <c r="X987" s="91"/>
      <c r="Y987" s="91"/>
      <c r="Z987" s="91"/>
    </row>
    <row r="988" spans="1:26" ht="15.75" customHeight="1" x14ac:dyDescent="0.45">
      <c r="A988" s="91"/>
      <c r="B988" s="91"/>
      <c r="C988" s="91"/>
      <c r="D988" s="93"/>
      <c r="E988" s="92"/>
      <c r="F988" s="91"/>
      <c r="G988" s="91"/>
      <c r="H988" s="91"/>
      <c r="I988" s="91"/>
      <c r="J988" s="91"/>
      <c r="K988" s="91"/>
      <c r="L988" s="91"/>
      <c r="M988" s="91"/>
      <c r="N988" s="91"/>
      <c r="O988" s="91"/>
      <c r="P988" s="91"/>
      <c r="Q988" s="91"/>
      <c r="R988" s="91"/>
      <c r="S988" s="91"/>
      <c r="T988" s="91"/>
      <c r="U988" s="91"/>
      <c r="V988" s="91"/>
      <c r="W988" s="91"/>
      <c r="X988" s="91"/>
      <c r="Y988" s="91"/>
      <c r="Z988" s="91"/>
    </row>
    <row r="989" spans="1:26" ht="15.75" customHeight="1" x14ac:dyDescent="0.45">
      <c r="A989" s="91"/>
      <c r="B989" s="91"/>
      <c r="C989" s="91"/>
      <c r="D989" s="93"/>
      <c r="E989" s="92"/>
      <c r="F989" s="91"/>
      <c r="G989" s="91"/>
      <c r="H989" s="91"/>
      <c r="I989" s="91"/>
      <c r="J989" s="91"/>
      <c r="K989" s="91"/>
      <c r="L989" s="91"/>
      <c r="M989" s="91"/>
      <c r="N989" s="91"/>
      <c r="O989" s="91"/>
      <c r="P989" s="91"/>
      <c r="Q989" s="91"/>
      <c r="R989" s="91"/>
      <c r="S989" s="91"/>
      <c r="T989" s="91"/>
      <c r="U989" s="91"/>
      <c r="V989" s="91"/>
      <c r="W989" s="91"/>
      <c r="X989" s="91"/>
      <c r="Y989" s="91"/>
      <c r="Z989" s="91"/>
    </row>
    <row r="990" spans="1:26" ht="15.75" customHeight="1" x14ac:dyDescent="0.45">
      <c r="A990" s="91"/>
      <c r="B990" s="91"/>
      <c r="C990" s="91"/>
      <c r="D990" s="93"/>
      <c r="E990" s="92"/>
      <c r="F990" s="91"/>
      <c r="G990" s="91"/>
      <c r="H990" s="91"/>
      <c r="I990" s="91"/>
      <c r="J990" s="91"/>
      <c r="K990" s="91"/>
      <c r="L990" s="91"/>
      <c r="M990" s="91"/>
      <c r="N990" s="91"/>
      <c r="O990" s="91"/>
      <c r="P990" s="91"/>
      <c r="Q990" s="91"/>
      <c r="R990" s="91"/>
      <c r="S990" s="91"/>
      <c r="T990" s="91"/>
      <c r="U990" s="91"/>
      <c r="V990" s="91"/>
      <c r="W990" s="91"/>
      <c r="X990" s="91"/>
      <c r="Y990" s="91"/>
      <c r="Z990" s="91"/>
    </row>
    <row r="991" spans="1:26" ht="15.75" customHeight="1" x14ac:dyDescent="0.45">
      <c r="A991" s="91"/>
      <c r="B991" s="91"/>
      <c r="C991" s="91"/>
      <c r="D991" s="93"/>
      <c r="E991" s="92"/>
      <c r="F991" s="91"/>
      <c r="G991" s="91"/>
      <c r="H991" s="91"/>
      <c r="I991" s="91"/>
      <c r="J991" s="91"/>
      <c r="K991" s="91"/>
      <c r="L991" s="91"/>
      <c r="M991" s="91"/>
      <c r="N991" s="91"/>
      <c r="O991" s="91"/>
      <c r="P991" s="91"/>
      <c r="Q991" s="91"/>
      <c r="R991" s="91"/>
      <c r="S991" s="91"/>
      <c r="T991" s="91"/>
      <c r="U991" s="91"/>
      <c r="V991" s="91"/>
      <c r="W991" s="91"/>
      <c r="X991" s="91"/>
      <c r="Y991" s="91"/>
      <c r="Z991" s="91"/>
    </row>
    <row r="992" spans="1:26" ht="15.75" customHeight="1" x14ac:dyDescent="0.45">
      <c r="A992" s="91"/>
      <c r="B992" s="91"/>
      <c r="C992" s="91"/>
      <c r="D992" s="93"/>
      <c r="E992" s="92"/>
      <c r="F992" s="91"/>
      <c r="G992" s="91"/>
      <c r="H992" s="91"/>
      <c r="I992" s="91"/>
      <c r="J992" s="91"/>
      <c r="K992" s="91"/>
      <c r="L992" s="91"/>
      <c r="M992" s="91"/>
      <c r="N992" s="91"/>
      <c r="O992" s="91"/>
      <c r="P992" s="91"/>
      <c r="Q992" s="91"/>
      <c r="R992" s="91"/>
      <c r="S992" s="91"/>
      <c r="T992" s="91"/>
      <c r="U992" s="91"/>
      <c r="V992" s="91"/>
      <c r="W992" s="91"/>
      <c r="X992" s="91"/>
      <c r="Y992" s="91"/>
      <c r="Z992" s="91"/>
    </row>
    <row r="993" spans="1:26" ht="15.75" customHeight="1" x14ac:dyDescent="0.45">
      <c r="A993" s="91"/>
      <c r="B993" s="91"/>
      <c r="C993" s="91"/>
      <c r="D993" s="93"/>
      <c r="E993" s="92"/>
      <c r="F993" s="91"/>
      <c r="G993" s="91"/>
      <c r="H993" s="91"/>
      <c r="I993" s="91"/>
      <c r="J993" s="91"/>
      <c r="K993" s="91"/>
      <c r="L993" s="91"/>
      <c r="M993" s="91"/>
      <c r="N993" s="91"/>
      <c r="O993" s="91"/>
      <c r="P993" s="91"/>
      <c r="Q993" s="91"/>
      <c r="R993" s="91"/>
      <c r="S993" s="91"/>
      <c r="T993" s="91"/>
      <c r="U993" s="91"/>
      <c r="V993" s="91"/>
      <c r="W993" s="91"/>
      <c r="X993" s="91"/>
      <c r="Y993" s="91"/>
      <c r="Z993" s="91"/>
    </row>
    <row r="994" spans="1:26" ht="15.75" customHeight="1" x14ac:dyDescent="0.45">
      <c r="A994" s="91"/>
      <c r="B994" s="91"/>
      <c r="C994" s="91"/>
      <c r="D994" s="93"/>
      <c r="E994" s="92"/>
      <c r="F994" s="91"/>
      <c r="G994" s="91"/>
      <c r="H994" s="91"/>
      <c r="I994" s="91"/>
      <c r="J994" s="91"/>
      <c r="K994" s="91"/>
      <c r="L994" s="91"/>
      <c r="M994" s="91"/>
      <c r="N994" s="91"/>
      <c r="O994" s="91"/>
      <c r="P994" s="91"/>
      <c r="Q994" s="91"/>
      <c r="R994" s="91"/>
      <c r="S994" s="91"/>
      <c r="T994" s="91"/>
      <c r="U994" s="91"/>
      <c r="V994" s="91"/>
      <c r="W994" s="91"/>
      <c r="X994" s="91"/>
      <c r="Y994" s="91"/>
      <c r="Z994" s="91"/>
    </row>
    <row r="995" spans="1:26" ht="15.75" customHeight="1" x14ac:dyDescent="0.45">
      <c r="A995" s="91"/>
      <c r="B995" s="91"/>
      <c r="C995" s="91"/>
      <c r="D995" s="93"/>
      <c r="E995" s="92"/>
      <c r="F995" s="91"/>
      <c r="G995" s="91"/>
      <c r="H995" s="91"/>
      <c r="I995" s="91"/>
      <c r="J995" s="91"/>
      <c r="K995" s="91"/>
      <c r="L995" s="91"/>
      <c r="M995" s="91"/>
      <c r="N995" s="91"/>
      <c r="O995" s="91"/>
      <c r="P995" s="91"/>
      <c r="Q995" s="91"/>
      <c r="R995" s="91"/>
      <c r="S995" s="91"/>
      <c r="T995" s="91"/>
      <c r="U995" s="91"/>
      <c r="V995" s="91"/>
      <c r="W995" s="91"/>
      <c r="X995" s="91"/>
      <c r="Y995" s="91"/>
      <c r="Z995" s="91"/>
    </row>
    <row r="996" spans="1:26" ht="15.75" customHeight="1" x14ac:dyDescent="0.45">
      <c r="A996" s="91"/>
      <c r="B996" s="91"/>
      <c r="C996" s="91"/>
      <c r="D996" s="93"/>
      <c r="E996" s="92"/>
      <c r="F996" s="91"/>
      <c r="G996" s="91"/>
      <c r="H996" s="91"/>
      <c r="I996" s="91"/>
      <c r="J996" s="91"/>
      <c r="K996" s="91"/>
      <c r="L996" s="91"/>
      <c r="M996" s="91"/>
      <c r="N996" s="91"/>
      <c r="O996" s="91"/>
      <c r="P996" s="91"/>
      <c r="Q996" s="91"/>
      <c r="R996" s="91"/>
      <c r="S996" s="91"/>
      <c r="T996" s="91"/>
      <c r="U996" s="91"/>
      <c r="V996" s="91"/>
      <c r="W996" s="91"/>
      <c r="X996" s="91"/>
      <c r="Y996" s="91"/>
      <c r="Z996" s="91"/>
    </row>
    <row r="997" spans="1:26" ht="15.75" customHeight="1" x14ac:dyDescent="0.45">
      <c r="A997" s="91"/>
      <c r="B997" s="91"/>
      <c r="C997" s="91"/>
      <c r="D997" s="93"/>
      <c r="E997" s="92"/>
      <c r="F997" s="91"/>
      <c r="G997" s="91"/>
      <c r="H997" s="91"/>
      <c r="I997" s="91"/>
      <c r="J997" s="91"/>
      <c r="K997" s="91"/>
      <c r="L997" s="91"/>
      <c r="M997" s="91"/>
      <c r="N997" s="91"/>
      <c r="O997" s="91"/>
      <c r="P997" s="91"/>
      <c r="Q997" s="91"/>
      <c r="R997" s="91"/>
      <c r="S997" s="91"/>
      <c r="T997" s="91"/>
      <c r="U997" s="91"/>
      <c r="V997" s="91"/>
      <c r="W997" s="91"/>
      <c r="X997" s="91"/>
      <c r="Y997" s="91"/>
      <c r="Z997" s="91"/>
    </row>
    <row r="998" spans="1:26" ht="15.75" customHeight="1" x14ac:dyDescent="0.45">
      <c r="A998" s="91"/>
      <c r="B998" s="91"/>
      <c r="C998" s="91"/>
      <c r="D998" s="93"/>
      <c r="E998" s="92"/>
      <c r="F998" s="91"/>
      <c r="G998" s="91"/>
      <c r="H998" s="91"/>
      <c r="I998" s="91"/>
      <c r="J998" s="91"/>
      <c r="K998" s="91"/>
      <c r="L998" s="91"/>
      <c r="M998" s="91"/>
      <c r="N998" s="91"/>
      <c r="O998" s="91"/>
      <c r="P998" s="91"/>
      <c r="Q998" s="91"/>
      <c r="R998" s="91"/>
      <c r="S998" s="91"/>
      <c r="T998" s="91"/>
      <c r="U998" s="91"/>
      <c r="V998" s="91"/>
      <c r="W998" s="91"/>
      <c r="X998" s="91"/>
      <c r="Y998" s="91"/>
      <c r="Z998" s="91"/>
    </row>
    <row r="999" spans="1:26" ht="15.75" customHeight="1" x14ac:dyDescent="0.45">
      <c r="A999" s="91"/>
      <c r="B999" s="91"/>
      <c r="C999" s="91"/>
      <c r="D999" s="93"/>
      <c r="E999" s="92"/>
      <c r="F999" s="91"/>
      <c r="G999" s="91"/>
      <c r="H999" s="91"/>
      <c r="I999" s="91"/>
      <c r="J999" s="91"/>
      <c r="K999" s="91"/>
      <c r="L999" s="91"/>
      <c r="M999" s="91"/>
      <c r="N999" s="91"/>
      <c r="O999" s="91"/>
      <c r="P999" s="91"/>
      <c r="Q999" s="91"/>
      <c r="R999" s="91"/>
      <c r="S999" s="91"/>
      <c r="T999" s="91"/>
      <c r="U999" s="91"/>
      <c r="V999" s="91"/>
      <c r="W999" s="91"/>
      <c r="X999" s="91"/>
      <c r="Y999" s="91"/>
      <c r="Z999" s="91"/>
    </row>
    <row r="1000" spans="1:26" ht="15.75" customHeight="1" x14ac:dyDescent="0.45">
      <c r="A1000" s="91"/>
      <c r="B1000" s="91"/>
      <c r="C1000" s="91"/>
      <c r="D1000" s="93"/>
      <c r="E1000" s="92"/>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8B6F00"/>
  </sheetPr>
  <dimension ref="A1:Z1000"/>
  <sheetViews>
    <sheetView workbookViewId="0"/>
  </sheetViews>
  <sheetFormatPr defaultColWidth="14.453125" defaultRowHeight="15" customHeight="1" x14ac:dyDescent="0.3"/>
  <cols>
    <col min="1" max="1" width="11.26953125" style="7" customWidth="1"/>
    <col min="2" max="2" width="9.7265625" style="7" customWidth="1"/>
    <col min="3" max="3" width="8.26953125" style="7" customWidth="1"/>
    <col min="4" max="4" width="8.54296875" style="7" customWidth="1"/>
    <col min="5" max="7" width="7.26953125" style="7" customWidth="1"/>
    <col min="8" max="8" width="7.81640625" style="7" customWidth="1"/>
    <col min="9" max="9" width="7.26953125" style="7" customWidth="1"/>
    <col min="10" max="10" width="25.7265625" style="7" customWidth="1"/>
    <col min="11" max="26" width="11.26953125" style="7" customWidth="1"/>
    <col min="27" max="27" width="14.453125" style="7" customWidth="1"/>
    <col min="28" max="16384" width="14.453125" style="7"/>
  </cols>
  <sheetData>
    <row r="1" spans="1:26" ht="22.5" customHeight="1" x14ac:dyDescent="0.45">
      <c r="A1" s="91"/>
      <c r="B1" s="91"/>
      <c r="C1" s="91"/>
      <c r="D1" s="91"/>
      <c r="E1" s="91"/>
      <c r="F1" s="91"/>
      <c r="G1" s="91"/>
      <c r="H1" s="91"/>
      <c r="I1" s="91"/>
      <c r="J1" s="91"/>
      <c r="K1" s="91"/>
      <c r="L1" s="91"/>
      <c r="M1" s="91"/>
      <c r="N1" s="91"/>
      <c r="O1" s="91"/>
      <c r="P1" s="91"/>
      <c r="Q1" s="91"/>
      <c r="R1" s="91"/>
      <c r="S1" s="91"/>
      <c r="T1" s="91"/>
      <c r="U1" s="91"/>
      <c r="V1" s="91"/>
      <c r="W1" s="91"/>
      <c r="X1" s="91"/>
      <c r="Y1" s="91"/>
      <c r="Z1" s="91"/>
    </row>
    <row r="2" spans="1:26" ht="22.5" customHeight="1" x14ac:dyDescent="0.45">
      <c r="A2" s="91"/>
      <c r="B2" s="91"/>
      <c r="C2" s="91"/>
      <c r="D2" s="91"/>
      <c r="E2" s="91"/>
      <c r="F2" s="91"/>
      <c r="G2" s="91"/>
      <c r="H2" s="91"/>
      <c r="I2" s="91"/>
      <c r="J2" s="91"/>
      <c r="K2" s="91"/>
      <c r="L2" s="91"/>
      <c r="M2" s="91"/>
      <c r="N2" s="91"/>
      <c r="O2" s="91"/>
      <c r="P2" s="91"/>
      <c r="Q2" s="91"/>
      <c r="R2" s="91"/>
      <c r="S2" s="91"/>
      <c r="T2" s="91"/>
      <c r="U2" s="91"/>
      <c r="V2" s="91"/>
      <c r="W2" s="91"/>
      <c r="X2" s="91"/>
      <c r="Y2" s="91"/>
      <c r="Z2" s="91"/>
    </row>
    <row r="3" spans="1:26" ht="23" customHeight="1" x14ac:dyDescent="0.5">
      <c r="A3" s="91"/>
      <c r="B3" s="102" t="s">
        <v>491</v>
      </c>
      <c r="C3" s="103" t="str">
        <f t="array" ref="C3:I3">TRANSPOSE(B4:B10)</f>
        <v>IEF</v>
      </c>
      <c r="D3" s="103" t="str">
        <v>GBTC</v>
      </c>
      <c r="E3" s="103" t="str">
        <v>GLD</v>
      </c>
      <c r="F3" s="103" t="str">
        <v>EWJ</v>
      </c>
      <c r="G3" s="103" t="str">
        <v>EZU</v>
      </c>
      <c r="H3" s="103" t="str">
        <v>EWA</v>
      </c>
      <c r="I3" s="103" t="str">
        <v>SPY</v>
      </c>
      <c r="J3" s="103" t="s">
        <v>492</v>
      </c>
      <c r="K3" s="91"/>
      <c r="L3" s="91"/>
      <c r="M3" s="91"/>
      <c r="N3" s="91"/>
      <c r="O3" s="91"/>
      <c r="P3" s="91"/>
      <c r="Q3" s="91"/>
      <c r="R3" s="91"/>
      <c r="S3" s="91"/>
      <c r="T3" s="91"/>
      <c r="U3" s="91"/>
      <c r="V3" s="91"/>
      <c r="W3" s="91"/>
      <c r="X3" s="91"/>
      <c r="Y3" s="91"/>
      <c r="Z3" s="91"/>
    </row>
    <row r="4" spans="1:26" ht="23" customHeight="1" x14ac:dyDescent="0.5">
      <c r="A4" s="91"/>
      <c r="B4" s="102" t="s">
        <v>463</v>
      </c>
      <c r="C4" s="101">
        <f t="shared" ref="C4:C10" ca="1" si="0">CORREL(INDIRECT($B4&amp;"!$D$2:$D$504"),INDIRECT(C$3&amp;"!$D$2:$D$504"))</f>
        <v>1.0000000000000002</v>
      </c>
      <c r="D4" s="101"/>
      <c r="E4" s="101"/>
      <c r="F4" s="101"/>
      <c r="G4" s="101"/>
      <c r="H4" s="101"/>
      <c r="I4" s="101"/>
      <c r="J4" s="94">
        <f t="shared" ref="J4:J10" ca="1" si="1">_xlfn.STDEV.P(INDIRECT(B4&amp;"!D2:D252"))*SQRT(250)</f>
        <v>4.3144078177176165E-2</v>
      </c>
      <c r="K4" s="91"/>
      <c r="L4" s="91"/>
      <c r="M4" s="91"/>
      <c r="N4" s="91"/>
      <c r="O4" s="91"/>
      <c r="P4" s="91"/>
      <c r="Q4" s="91"/>
      <c r="R4" s="91"/>
      <c r="S4" s="91"/>
      <c r="T4" s="91"/>
      <c r="U4" s="91"/>
      <c r="V4" s="91"/>
      <c r="W4" s="91"/>
      <c r="X4" s="91"/>
      <c r="Y4" s="91"/>
      <c r="Z4" s="91"/>
    </row>
    <row r="5" spans="1:26" ht="23" customHeight="1" x14ac:dyDescent="0.5">
      <c r="A5" s="91"/>
      <c r="B5" s="102" t="s">
        <v>461</v>
      </c>
      <c r="C5" s="101">
        <f t="shared" ca="1" si="0"/>
        <v>-9.6645270108200537E-2</v>
      </c>
      <c r="D5" s="101">
        <f t="shared" ref="D5:D10" ca="1" si="2">CORREL(INDIRECT($B5&amp;"!$D$2:$D$504"),INDIRECT(D$3&amp;"!$D$2:$D$504"))</f>
        <v>1.0000000000000002</v>
      </c>
      <c r="E5" s="101"/>
      <c r="F5" s="101"/>
      <c r="G5" s="101"/>
      <c r="H5" s="101"/>
      <c r="I5" s="101"/>
      <c r="J5" s="94">
        <f t="shared" ca="1" si="1"/>
        <v>0.88212077253262755</v>
      </c>
      <c r="K5" s="91"/>
      <c r="L5" s="91"/>
      <c r="M5" s="91"/>
      <c r="N5" s="91"/>
      <c r="O5" s="91"/>
      <c r="P5" s="91"/>
      <c r="Q5" s="91"/>
      <c r="R5" s="91"/>
      <c r="S5" s="91"/>
      <c r="T5" s="91"/>
      <c r="U5" s="91"/>
      <c r="V5" s="91"/>
      <c r="W5" s="91"/>
      <c r="X5" s="91"/>
      <c r="Y5" s="91"/>
      <c r="Z5" s="91"/>
    </row>
    <row r="6" spans="1:26" ht="23" customHeight="1" x14ac:dyDescent="0.5">
      <c r="A6" s="91"/>
      <c r="B6" s="102" t="s">
        <v>462</v>
      </c>
      <c r="C6" s="101">
        <f t="shared" ca="1" si="0"/>
        <v>0.30307645233803487</v>
      </c>
      <c r="D6" s="101">
        <f t="shared" ca="1" si="2"/>
        <v>0.22872908099565378</v>
      </c>
      <c r="E6" s="101">
        <f ca="1">CORREL(INDIRECT($B6&amp;"!$D$2:$D$504"),INDIRECT(E$3&amp;"!$D$2:$D$504"))</f>
        <v>1</v>
      </c>
      <c r="F6" s="101"/>
      <c r="G6" s="101"/>
      <c r="H6" s="101"/>
      <c r="I6" s="101"/>
      <c r="J6" s="94">
        <f t="shared" ca="1" si="1"/>
        <v>0.1660340813133919</v>
      </c>
      <c r="K6" s="91"/>
      <c r="L6" s="91"/>
      <c r="M6" s="91"/>
      <c r="N6" s="91"/>
      <c r="O6" s="91"/>
      <c r="P6" s="91"/>
      <c r="Q6" s="91"/>
      <c r="R6" s="91"/>
      <c r="S6" s="91"/>
      <c r="T6" s="91"/>
      <c r="U6" s="91"/>
      <c r="V6" s="91"/>
      <c r="W6" s="91"/>
      <c r="X6" s="91"/>
      <c r="Y6" s="91"/>
      <c r="Z6" s="91"/>
    </row>
    <row r="7" spans="1:26" ht="23" customHeight="1" x14ac:dyDescent="0.5">
      <c r="A7" s="91"/>
      <c r="B7" s="102" t="s">
        <v>464</v>
      </c>
      <c r="C7" s="101">
        <f t="shared" ca="1" si="0"/>
        <v>-0.35350942265540874</v>
      </c>
      <c r="D7" s="101">
        <f t="shared" ca="1" si="2"/>
        <v>0.28277036194090299</v>
      </c>
      <c r="E7" s="101">
        <f ca="1">CORREL(INDIRECT($B7&amp;"!$D$2:$D$504"),INDIRECT(E$3&amp;"!$D$2:$D$504"))</f>
        <v>0.12870110349917799</v>
      </c>
      <c r="F7" s="101">
        <f ca="1">CORREL(INDIRECT($B7&amp;"!$D$2:$D$504"),INDIRECT(F$3&amp;"!$D$2:$D$504"))</f>
        <v>1</v>
      </c>
      <c r="G7" s="101"/>
      <c r="H7" s="101"/>
      <c r="I7" s="101"/>
      <c r="J7" s="94">
        <f t="shared" ca="1" si="1"/>
        <v>0.15071121493628536</v>
      </c>
      <c r="K7" s="91"/>
      <c r="L7" s="91"/>
      <c r="M7" s="91"/>
      <c r="N7" s="91"/>
      <c r="O7" s="91"/>
      <c r="P7" s="91"/>
      <c r="Q7" s="91"/>
      <c r="R7" s="91"/>
      <c r="S7" s="91"/>
      <c r="T7" s="91"/>
      <c r="U7" s="91"/>
      <c r="V7" s="91"/>
      <c r="W7" s="91"/>
      <c r="X7" s="91"/>
      <c r="Y7" s="91"/>
      <c r="Z7" s="91"/>
    </row>
    <row r="8" spans="1:26" ht="23" customHeight="1" x14ac:dyDescent="0.5">
      <c r="A8" s="91"/>
      <c r="B8" s="102" t="s">
        <v>465</v>
      </c>
      <c r="C8" s="101">
        <f t="shared" ca="1" si="0"/>
        <v>-0.35308160690152157</v>
      </c>
      <c r="D8" s="101">
        <f t="shared" ca="1" si="2"/>
        <v>0.3136510464117066</v>
      </c>
      <c r="E8" s="101">
        <f ca="1">CORREL(INDIRECT($B8&amp;"!$D$2:$D$504"),INDIRECT(E$3&amp;"!$D$2:$D$504"))</f>
        <v>0.16072374108383983</v>
      </c>
      <c r="F8" s="101">
        <f ca="1">CORREL(INDIRECT($B8&amp;"!$D$2:$D$504"),INDIRECT(F$3&amp;"!$D$2:$D$504"))</f>
        <v>0.85523466103939683</v>
      </c>
      <c r="G8" s="101">
        <f ca="1">CORREL(INDIRECT($B8&amp;"!$D$2:$D$504"),INDIRECT(G$3&amp;"!$D$2:$D$504"))</f>
        <v>1.0000000000000002</v>
      </c>
      <c r="H8" s="101"/>
      <c r="I8" s="101"/>
      <c r="J8" s="94">
        <f t="shared" ca="1" si="1"/>
        <v>0.18032935002302972</v>
      </c>
      <c r="K8" s="91"/>
      <c r="L8" s="91"/>
      <c r="M8" s="91"/>
      <c r="N8" s="91"/>
      <c r="O8" s="91"/>
      <c r="P8" s="91"/>
      <c r="Q8" s="91"/>
      <c r="R8" s="91"/>
      <c r="S8" s="91"/>
      <c r="T8" s="91"/>
      <c r="U8" s="91"/>
      <c r="V8" s="91"/>
      <c r="W8" s="91"/>
      <c r="X8" s="91"/>
      <c r="Y8" s="91"/>
      <c r="Z8" s="91"/>
    </row>
    <row r="9" spans="1:26" ht="23" customHeight="1" x14ac:dyDescent="0.5">
      <c r="A9" s="91"/>
      <c r="B9" s="102" t="s">
        <v>466</v>
      </c>
      <c r="C9" s="101">
        <f t="shared" ca="1" si="0"/>
        <v>-0.38809041089812224</v>
      </c>
      <c r="D9" s="101">
        <f t="shared" ca="1" si="2"/>
        <v>0.28061338702337602</v>
      </c>
      <c r="E9" s="101">
        <f ca="1">CORREL(INDIRECT($B9&amp;"!$D$2:$D$504"),INDIRECT(E$3&amp;"!$D$2:$D$504"))</f>
        <v>0.13577960195582117</v>
      </c>
      <c r="F9" s="101">
        <f ca="1">CORREL(INDIRECT($B9&amp;"!$D$2:$D$504"),INDIRECT(F$3&amp;"!$D$2:$D$504"))</f>
        <v>0.79652091247700674</v>
      </c>
      <c r="G9" s="101">
        <f ca="1">CORREL(INDIRECT($B9&amp;"!$D$2:$D$504"),INDIRECT(G$3&amp;"!$D$2:$D$504"))</f>
        <v>0.88499433640428382</v>
      </c>
      <c r="H9" s="101">
        <f ca="1">CORREL(INDIRECT($B9&amp;"!$D$2:$D$504"),INDIRECT(H$3&amp;"!$D$2:$D$504"))</f>
        <v>1</v>
      </c>
      <c r="I9" s="101"/>
      <c r="J9" s="94">
        <f t="shared" ca="1" si="1"/>
        <v>0.18574556690239591</v>
      </c>
      <c r="K9" s="91"/>
      <c r="L9" s="91"/>
      <c r="M9" s="91"/>
      <c r="N9" s="91"/>
      <c r="O9" s="91"/>
      <c r="P9" s="91"/>
      <c r="Q9" s="91"/>
      <c r="R9" s="91"/>
      <c r="S9" s="91"/>
      <c r="T9" s="91"/>
      <c r="U9" s="91"/>
      <c r="V9" s="91"/>
      <c r="W9" s="91"/>
      <c r="X9" s="91"/>
      <c r="Y9" s="91"/>
      <c r="Z9" s="91"/>
    </row>
    <row r="10" spans="1:26" ht="23" customHeight="1" x14ac:dyDescent="0.5">
      <c r="A10" s="91"/>
      <c r="B10" s="102" t="s">
        <v>467</v>
      </c>
      <c r="C10" s="101">
        <f t="shared" ca="1" si="0"/>
        <v>-0.41060117494813247</v>
      </c>
      <c r="D10" s="101">
        <f t="shared" ca="1" si="2"/>
        <v>0.30918017188706365</v>
      </c>
      <c r="E10" s="101">
        <f ca="1">CORREL(INDIRECT($B10&amp;"!$D$2:$D$504"),INDIRECT(E$3&amp;"!$D$2:$D$504"))</f>
        <v>0.11909043725318219</v>
      </c>
      <c r="F10" s="101">
        <f ca="1">CORREL(INDIRECT($B10&amp;"!$D$2:$D$504"),INDIRECT(F$3&amp;"!$D$2:$D$504"))</f>
        <v>0.80941827129144006</v>
      </c>
      <c r="G10" s="101">
        <f ca="1">CORREL(INDIRECT($B10&amp;"!$D$2:$D$504"),INDIRECT(G$3&amp;"!$D$2:$D$504"))</f>
        <v>0.88771754959854887</v>
      </c>
      <c r="H10" s="101">
        <f ca="1">CORREL(INDIRECT($B10&amp;"!$D$2:$D$504"),INDIRECT(H$3&amp;"!$D$2:$D$504"))</f>
        <v>0.89015940016354389</v>
      </c>
      <c r="I10" s="101">
        <f t="array" aca="1" ref="I10" ca="1">CORREL(INDIRECT($B10&amp;"!$D$2:$D$504"),INDIRECT(I$3&amp;"!$D$2:$D$504"))</f>
        <v>1</v>
      </c>
      <c r="J10" s="94">
        <f t="shared" ca="1" si="1"/>
        <v>0.15528837207125903</v>
      </c>
      <c r="K10" s="91"/>
      <c r="L10" s="91"/>
      <c r="M10" s="91"/>
      <c r="N10" s="91"/>
      <c r="O10" s="91"/>
      <c r="P10" s="91"/>
      <c r="Q10" s="91"/>
      <c r="R10" s="91"/>
      <c r="S10" s="91"/>
      <c r="T10" s="91"/>
      <c r="U10" s="91"/>
      <c r="V10" s="91"/>
      <c r="W10" s="91"/>
      <c r="X10" s="91"/>
      <c r="Y10" s="91"/>
      <c r="Z10" s="91"/>
    </row>
    <row r="11" spans="1:26" ht="22.5" customHeight="1" x14ac:dyDescent="0.45">
      <c r="A11" s="91"/>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ht="22.5" customHeight="1" x14ac:dyDescent="0.45">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22.5" customHeight="1" x14ac:dyDescent="0.45">
      <c r="A13" s="91"/>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22.5" customHeight="1" x14ac:dyDescent="0.45">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22.5" customHeight="1" x14ac:dyDescent="0.45">
      <c r="A15" s="91"/>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spans="1:26" ht="22.5" customHeight="1" x14ac:dyDescent="0.45">
      <c r="A16" s="91"/>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22.5" customHeight="1" x14ac:dyDescent="0.45">
      <c r="A17" s="91"/>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22.5" customHeight="1" x14ac:dyDescent="0.45">
      <c r="A18" s="91"/>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spans="1:26" ht="22.5" customHeight="1" x14ac:dyDescent="0.45">
      <c r="A19" s="91"/>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22.5" customHeight="1" x14ac:dyDescent="0.45">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5.75" customHeight="1" x14ac:dyDescent="0.45">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5.75" customHeight="1" x14ac:dyDescent="0.45">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spans="1:26" ht="15.75" customHeight="1" x14ac:dyDescent="0.45">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5.75" customHeight="1" x14ac:dyDescent="0.45">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5.75" customHeight="1" x14ac:dyDescent="0.45">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5.75" customHeight="1" x14ac:dyDescent="0.45">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spans="1:26" ht="15.75" customHeight="1" x14ac:dyDescent="0.45">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5.75" customHeight="1" x14ac:dyDescent="0.45">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5.75" customHeight="1" x14ac:dyDescent="0.45">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5.75" customHeight="1" x14ac:dyDescent="0.45">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5.75" customHeight="1" x14ac:dyDescent="0.45">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5.75" customHeight="1" x14ac:dyDescent="0.45">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5.75" customHeight="1" x14ac:dyDescent="0.45">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5.75" customHeight="1" x14ac:dyDescent="0.45">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ht="15.75" customHeight="1" x14ac:dyDescent="0.45">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spans="1:26" ht="15.75" customHeight="1" x14ac:dyDescent="0.45">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ht="15.75" customHeight="1" x14ac:dyDescent="0.45">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5.75" customHeight="1" x14ac:dyDescent="0.45">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5.75" customHeight="1" x14ac:dyDescent="0.45">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5.75" customHeight="1" x14ac:dyDescent="0.45">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5.75" customHeight="1" x14ac:dyDescent="0.45">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5.75" customHeight="1" x14ac:dyDescent="0.45">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5.75" customHeight="1" x14ac:dyDescent="0.45">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5.75" customHeight="1" x14ac:dyDescent="0.45">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5.75" customHeight="1" x14ac:dyDescent="0.45">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5.75" customHeight="1" x14ac:dyDescent="0.45">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5.75" customHeight="1" x14ac:dyDescent="0.45">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5.75" customHeight="1" x14ac:dyDescent="0.45">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5.75" customHeight="1" x14ac:dyDescent="0.45">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5.75" customHeight="1" x14ac:dyDescent="0.45">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5.75" customHeight="1" x14ac:dyDescent="0.45">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5.75" customHeight="1" x14ac:dyDescent="0.45">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5.75" customHeight="1" x14ac:dyDescent="0.45">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5.75" customHeight="1" x14ac:dyDescent="0.45">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5.75" customHeight="1" x14ac:dyDescent="0.45">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5.75" customHeight="1" x14ac:dyDescent="0.45">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5.75" customHeight="1" x14ac:dyDescent="0.45">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5.75" customHeight="1" x14ac:dyDescent="0.45">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5.75" customHeight="1" x14ac:dyDescent="0.45">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5.75" customHeight="1" x14ac:dyDescent="0.45">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5.75" customHeight="1" x14ac:dyDescent="0.45">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5.75" customHeight="1" x14ac:dyDescent="0.4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5.75" customHeight="1" x14ac:dyDescent="0.45">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5.75" customHeight="1" x14ac:dyDescent="0.45">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5.75" customHeight="1" x14ac:dyDescent="0.45">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5.75" customHeight="1" x14ac:dyDescent="0.45">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5.75" customHeight="1" x14ac:dyDescent="0.45">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5.75" customHeight="1" x14ac:dyDescent="0.45">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5.75" customHeight="1" x14ac:dyDescent="0.45">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5.75" customHeight="1" x14ac:dyDescent="0.45">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5.75" customHeight="1" x14ac:dyDescent="0.45">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5.75" customHeight="1" x14ac:dyDescent="0.45">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5.75" customHeight="1" x14ac:dyDescent="0.45">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5.75" customHeight="1" x14ac:dyDescent="0.45">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5.75" customHeight="1" x14ac:dyDescent="0.45">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5.75" customHeight="1" x14ac:dyDescent="0.45">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5.75" customHeight="1" x14ac:dyDescent="0.45">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5.75" customHeight="1" x14ac:dyDescent="0.45">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5.75" customHeight="1" x14ac:dyDescent="0.45">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5.75" customHeight="1" x14ac:dyDescent="0.45">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5.75" customHeight="1" x14ac:dyDescent="0.45">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5.75" customHeight="1" x14ac:dyDescent="0.45">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5.75" customHeight="1" x14ac:dyDescent="0.45">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5.75" customHeight="1" x14ac:dyDescent="0.45">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5.75" customHeight="1" x14ac:dyDescent="0.45">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5.75" customHeight="1" x14ac:dyDescent="0.45">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5.75" customHeight="1" x14ac:dyDescent="0.45">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5.75" customHeight="1" x14ac:dyDescent="0.45">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5.75" customHeight="1" x14ac:dyDescent="0.45">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5.75" customHeight="1" x14ac:dyDescent="0.45">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5.75" customHeight="1" x14ac:dyDescent="0.45">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5.75" customHeight="1" x14ac:dyDescent="0.45">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5.75" customHeight="1" x14ac:dyDescent="0.45">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5.75" customHeight="1" x14ac:dyDescent="0.45">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5.75" customHeight="1" x14ac:dyDescent="0.45">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5.75" customHeight="1" x14ac:dyDescent="0.45">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5.75" customHeight="1" x14ac:dyDescent="0.45">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5.75" customHeight="1" x14ac:dyDescent="0.45">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5.75" customHeight="1" x14ac:dyDescent="0.45">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5.75" customHeight="1" x14ac:dyDescent="0.45">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5.75" customHeight="1" x14ac:dyDescent="0.45">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5.75" customHeight="1" x14ac:dyDescent="0.45">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5.75" customHeight="1" x14ac:dyDescent="0.45">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5.75" customHeight="1" x14ac:dyDescent="0.45">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5.75" customHeight="1" x14ac:dyDescent="0.45">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5.75" customHeight="1" x14ac:dyDescent="0.45">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5.75" customHeight="1" x14ac:dyDescent="0.45">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5.75" customHeight="1" x14ac:dyDescent="0.45">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5.75" customHeight="1" x14ac:dyDescent="0.45">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5.75" customHeight="1" x14ac:dyDescent="0.45">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5.75" customHeight="1" x14ac:dyDescent="0.45">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5.75" customHeight="1" x14ac:dyDescent="0.45">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5.75" customHeight="1" x14ac:dyDescent="0.45">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5.75" customHeight="1" x14ac:dyDescent="0.45">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5.75" customHeight="1" x14ac:dyDescent="0.45">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5.75" customHeight="1" x14ac:dyDescent="0.45">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5.75" customHeight="1" x14ac:dyDescent="0.45">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5.75" customHeight="1" x14ac:dyDescent="0.45">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5.75" customHeight="1" x14ac:dyDescent="0.45">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5.75" customHeight="1" x14ac:dyDescent="0.45">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5.75" customHeight="1" x14ac:dyDescent="0.45">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5.75" customHeight="1" x14ac:dyDescent="0.45">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5.75" customHeight="1" x14ac:dyDescent="0.45">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5.75" customHeight="1" x14ac:dyDescent="0.45">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5.75" customHeight="1" x14ac:dyDescent="0.45">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5.75" customHeight="1" x14ac:dyDescent="0.45">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5.75" customHeight="1" x14ac:dyDescent="0.45">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5.75" customHeight="1" x14ac:dyDescent="0.45">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5.75" customHeight="1" x14ac:dyDescent="0.45">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5.75" customHeight="1" x14ac:dyDescent="0.45">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5.75" customHeight="1" x14ac:dyDescent="0.45">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5.75" customHeight="1" x14ac:dyDescent="0.45">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5.75" customHeight="1" x14ac:dyDescent="0.45">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5.75" customHeight="1" x14ac:dyDescent="0.45">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x14ac:dyDescent="0.45">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5.75" customHeight="1" x14ac:dyDescent="0.45">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5.75" customHeight="1" x14ac:dyDescent="0.45">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5.75" customHeight="1" x14ac:dyDescent="0.45">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5.75" customHeight="1" x14ac:dyDescent="0.45">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5.75" customHeight="1" x14ac:dyDescent="0.45">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5.75" customHeight="1" x14ac:dyDescent="0.45">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5.75" customHeight="1" x14ac:dyDescent="0.45">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5.75" customHeight="1" x14ac:dyDescent="0.45">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5.75" customHeight="1" x14ac:dyDescent="0.45">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5.75" customHeight="1" x14ac:dyDescent="0.45">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5.75" customHeight="1" x14ac:dyDescent="0.45">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5.75" customHeight="1" x14ac:dyDescent="0.45">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5.75" customHeight="1" x14ac:dyDescent="0.45">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5.75" customHeight="1" x14ac:dyDescent="0.45">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5.75" customHeight="1" x14ac:dyDescent="0.45">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5.75" customHeight="1" x14ac:dyDescent="0.45">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5.75" customHeight="1" x14ac:dyDescent="0.45">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5.75" customHeight="1" x14ac:dyDescent="0.45">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5.75" customHeight="1" x14ac:dyDescent="0.45">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5.75" customHeight="1" x14ac:dyDescent="0.45">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5.75" customHeight="1" x14ac:dyDescent="0.45">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5.75" customHeight="1" x14ac:dyDescent="0.45">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5.75" customHeight="1" x14ac:dyDescent="0.45">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5.75" customHeight="1" x14ac:dyDescent="0.45">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5.75" customHeight="1" x14ac:dyDescent="0.45">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5.75" customHeight="1" x14ac:dyDescent="0.45">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5.75" customHeight="1" x14ac:dyDescent="0.45">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5.75" customHeight="1" x14ac:dyDescent="0.45">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5.75" customHeight="1" x14ac:dyDescent="0.45">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5.75" customHeight="1" x14ac:dyDescent="0.45">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5.75" customHeight="1" x14ac:dyDescent="0.45">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5.75" customHeight="1" x14ac:dyDescent="0.45">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5.75" customHeight="1" x14ac:dyDescent="0.45">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5.75" customHeight="1" x14ac:dyDescent="0.45">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5.75" customHeight="1" x14ac:dyDescent="0.45">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5.75" customHeight="1" x14ac:dyDescent="0.45">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5.75" customHeight="1" x14ac:dyDescent="0.45">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5.75" customHeight="1" x14ac:dyDescent="0.45">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5.75" customHeight="1" x14ac:dyDescent="0.45">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5.75" customHeight="1" x14ac:dyDescent="0.45">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5.75" customHeight="1" x14ac:dyDescent="0.45">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5.75" customHeight="1" x14ac:dyDescent="0.45">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5.75" customHeight="1" x14ac:dyDescent="0.45">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5.75" customHeight="1" x14ac:dyDescent="0.45">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5.75" customHeight="1" x14ac:dyDescent="0.45">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5.75" customHeight="1" x14ac:dyDescent="0.45">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5.75" customHeight="1" x14ac:dyDescent="0.45">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5.75" customHeight="1" x14ac:dyDescent="0.45">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5.75" customHeight="1" x14ac:dyDescent="0.45">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5.75" customHeight="1" x14ac:dyDescent="0.45">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5.75" customHeight="1" x14ac:dyDescent="0.45">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5.75" customHeight="1" x14ac:dyDescent="0.45">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5.75" customHeight="1" x14ac:dyDescent="0.45">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5.75" customHeight="1" x14ac:dyDescent="0.45">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5.75" customHeight="1" x14ac:dyDescent="0.45">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5.75" customHeight="1" x14ac:dyDescent="0.45">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5.75" customHeight="1" x14ac:dyDescent="0.45">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5.75" customHeight="1" x14ac:dyDescent="0.45">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5.75" customHeight="1" x14ac:dyDescent="0.45">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5.75" customHeight="1" x14ac:dyDescent="0.45">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5.75" customHeight="1" x14ac:dyDescent="0.45">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5.75" customHeight="1" x14ac:dyDescent="0.45">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5.75" customHeight="1" x14ac:dyDescent="0.45">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5.75" customHeight="1" x14ac:dyDescent="0.45">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5.75" customHeight="1" x14ac:dyDescent="0.45">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5.75" customHeight="1" x14ac:dyDescent="0.45">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5.75" customHeight="1" x14ac:dyDescent="0.45">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5.75" customHeight="1" x14ac:dyDescent="0.45">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5.75" customHeight="1" x14ac:dyDescent="0.45">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5.75" customHeight="1" x14ac:dyDescent="0.45">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5.75" customHeight="1" x14ac:dyDescent="0.45">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5.75" customHeight="1" x14ac:dyDescent="0.45">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5.75" customHeight="1" x14ac:dyDescent="0.45">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5.75" customHeight="1" x14ac:dyDescent="0.45">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5.75" customHeight="1" x14ac:dyDescent="0.45">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5.75" customHeight="1" x14ac:dyDescent="0.45">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5.75" customHeight="1" x14ac:dyDescent="0.45">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5.75" customHeight="1" x14ac:dyDescent="0.45">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5.75" customHeight="1" x14ac:dyDescent="0.45">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5.75" customHeight="1" x14ac:dyDescent="0.45">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5.75" customHeight="1" x14ac:dyDescent="0.45">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5.75" customHeight="1" x14ac:dyDescent="0.45">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5.75" customHeight="1" x14ac:dyDescent="0.45">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5.75" customHeight="1" x14ac:dyDescent="0.45">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5.75" customHeight="1" x14ac:dyDescent="0.45">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5.75" customHeight="1" x14ac:dyDescent="0.45">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5.75" customHeight="1" x14ac:dyDescent="0.45">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5.75" customHeight="1" x14ac:dyDescent="0.45">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5.75" customHeight="1" x14ac:dyDescent="0.45">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5.75" customHeight="1" x14ac:dyDescent="0.45">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5.75" customHeight="1" x14ac:dyDescent="0.45">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5.75" customHeight="1" x14ac:dyDescent="0.45">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5.75" customHeight="1" x14ac:dyDescent="0.45">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5.75" customHeight="1" x14ac:dyDescent="0.45">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5.75" customHeight="1" x14ac:dyDescent="0.45">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5.75" customHeight="1" x14ac:dyDescent="0.45">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5.75" customHeight="1" x14ac:dyDescent="0.45">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5.75" customHeight="1" x14ac:dyDescent="0.45">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5.75" customHeight="1" x14ac:dyDescent="0.45">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5.75" customHeight="1" x14ac:dyDescent="0.45">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5.75" customHeight="1" x14ac:dyDescent="0.45">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x14ac:dyDescent="0.45">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5.75" customHeight="1" x14ac:dyDescent="0.45">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5.75" customHeight="1" x14ac:dyDescent="0.45">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5.75" customHeight="1" x14ac:dyDescent="0.45">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5.75" customHeight="1" x14ac:dyDescent="0.45">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5.75" customHeight="1" x14ac:dyDescent="0.45">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5.75" customHeight="1" x14ac:dyDescent="0.45">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5.75" customHeight="1" x14ac:dyDescent="0.45">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5.75" customHeight="1" x14ac:dyDescent="0.45">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5.75" customHeight="1" x14ac:dyDescent="0.45">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5.75" customHeight="1" x14ac:dyDescent="0.45">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5.75" customHeight="1" x14ac:dyDescent="0.45">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5.75" customHeight="1" x14ac:dyDescent="0.45">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5.75" customHeight="1" x14ac:dyDescent="0.45">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5.75" customHeight="1" x14ac:dyDescent="0.45">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5.75" customHeight="1" x14ac:dyDescent="0.45">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5.75" customHeight="1" x14ac:dyDescent="0.45">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5.75" customHeight="1" x14ac:dyDescent="0.45">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5.75" customHeight="1" x14ac:dyDescent="0.45">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5.75" customHeight="1" x14ac:dyDescent="0.45">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5.75" customHeight="1" x14ac:dyDescent="0.45">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5.75" customHeight="1" x14ac:dyDescent="0.45">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5.75" customHeight="1" x14ac:dyDescent="0.45">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5.75" customHeight="1" x14ac:dyDescent="0.45">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5.75" customHeight="1" x14ac:dyDescent="0.45">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5.75" customHeight="1" x14ac:dyDescent="0.45">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5.75" customHeight="1" x14ac:dyDescent="0.45">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5.75" customHeight="1" x14ac:dyDescent="0.45">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5.75" customHeight="1" x14ac:dyDescent="0.45">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5.75" customHeight="1" x14ac:dyDescent="0.45">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5.75" customHeight="1" x14ac:dyDescent="0.45">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5.75" customHeight="1" x14ac:dyDescent="0.45">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5.75" customHeight="1" x14ac:dyDescent="0.45">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5.75" customHeight="1" x14ac:dyDescent="0.45">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5.75" customHeight="1" x14ac:dyDescent="0.45">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5.75" customHeight="1" x14ac:dyDescent="0.45">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5.75" customHeight="1" x14ac:dyDescent="0.45">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5.75" customHeight="1" x14ac:dyDescent="0.45">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5.75" customHeight="1" x14ac:dyDescent="0.45">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5.75" customHeight="1" x14ac:dyDescent="0.45">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5.75" customHeight="1" x14ac:dyDescent="0.45">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5.75" customHeight="1" x14ac:dyDescent="0.45">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5.75" customHeight="1" x14ac:dyDescent="0.45">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5.75" customHeight="1" x14ac:dyDescent="0.45">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5.75" customHeight="1" x14ac:dyDescent="0.45">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5.75" customHeight="1" x14ac:dyDescent="0.45">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5.75" customHeight="1" x14ac:dyDescent="0.45">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5.75" customHeight="1" x14ac:dyDescent="0.45">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5.75" customHeight="1" x14ac:dyDescent="0.45">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5.75" customHeight="1" x14ac:dyDescent="0.45">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5.75" customHeight="1" x14ac:dyDescent="0.45">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5.75" customHeight="1" x14ac:dyDescent="0.45">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5.75" customHeight="1" x14ac:dyDescent="0.45">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5.75" customHeight="1" x14ac:dyDescent="0.45">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5.75" customHeight="1" x14ac:dyDescent="0.45">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5.75" customHeight="1" x14ac:dyDescent="0.45">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5.75" customHeight="1" x14ac:dyDescent="0.45">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5.75" customHeight="1" x14ac:dyDescent="0.45">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5.75" customHeight="1" x14ac:dyDescent="0.45">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5.75" customHeight="1" x14ac:dyDescent="0.45">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5.75" customHeight="1" x14ac:dyDescent="0.45">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5.75" customHeight="1" x14ac:dyDescent="0.45">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5.75" customHeight="1" x14ac:dyDescent="0.45">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5.75" customHeight="1" x14ac:dyDescent="0.45">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5.75" customHeight="1" x14ac:dyDescent="0.45">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5.75" customHeight="1" x14ac:dyDescent="0.45">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5.75" customHeight="1" x14ac:dyDescent="0.45">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5.75" customHeight="1" x14ac:dyDescent="0.45">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5.75" customHeight="1" x14ac:dyDescent="0.45">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5.75" customHeight="1" x14ac:dyDescent="0.45">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5.75" customHeight="1" x14ac:dyDescent="0.45">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5.75" customHeight="1" x14ac:dyDescent="0.45">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5.75" customHeight="1" x14ac:dyDescent="0.45">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5.75" customHeight="1" x14ac:dyDescent="0.45">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5.75" customHeight="1" x14ac:dyDescent="0.45">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5.75" customHeight="1" x14ac:dyDescent="0.45">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5.75" customHeight="1" x14ac:dyDescent="0.45">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5.75" customHeight="1" x14ac:dyDescent="0.45">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5.75" customHeight="1" x14ac:dyDescent="0.45">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5.75" customHeight="1" x14ac:dyDescent="0.45">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5.75" customHeight="1" x14ac:dyDescent="0.45">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5.75" customHeight="1" x14ac:dyDescent="0.45">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5.75" customHeight="1" x14ac:dyDescent="0.45">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5.75" customHeight="1" x14ac:dyDescent="0.45">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5.75" customHeight="1" x14ac:dyDescent="0.45">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5.75" customHeight="1" x14ac:dyDescent="0.45">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5.75" customHeight="1" x14ac:dyDescent="0.45">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5.75" customHeight="1" x14ac:dyDescent="0.45">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5.75" customHeight="1" x14ac:dyDescent="0.45">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5.75" customHeight="1" x14ac:dyDescent="0.45">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5.75" customHeight="1" x14ac:dyDescent="0.45">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5.75" customHeight="1" x14ac:dyDescent="0.45">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5.75" customHeight="1" x14ac:dyDescent="0.45">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5.75" customHeight="1" x14ac:dyDescent="0.45">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5.75" customHeight="1" x14ac:dyDescent="0.45">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5.75" customHeight="1" x14ac:dyDescent="0.45">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5.75" customHeight="1" x14ac:dyDescent="0.45">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5.75" customHeight="1" x14ac:dyDescent="0.45">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5.75" customHeight="1" x14ac:dyDescent="0.45">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5.75" customHeight="1" x14ac:dyDescent="0.45">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5.75" customHeight="1" x14ac:dyDescent="0.45">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5.75" customHeight="1" x14ac:dyDescent="0.45">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5.75" customHeight="1" x14ac:dyDescent="0.45">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5.75" customHeight="1" x14ac:dyDescent="0.45">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5.75" customHeight="1" x14ac:dyDescent="0.45">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5.75" customHeight="1" x14ac:dyDescent="0.45">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5.75" customHeight="1" x14ac:dyDescent="0.45">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5.75" customHeight="1" x14ac:dyDescent="0.45">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5.75" customHeight="1" x14ac:dyDescent="0.45">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5.75" customHeight="1" x14ac:dyDescent="0.45">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5.75" customHeight="1" x14ac:dyDescent="0.45">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5.75" customHeight="1" x14ac:dyDescent="0.45">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5.75" customHeight="1" x14ac:dyDescent="0.45">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5.75" customHeight="1" x14ac:dyDescent="0.45">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5.75" customHeight="1" x14ac:dyDescent="0.45">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5.75" customHeight="1" x14ac:dyDescent="0.45">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5.75" customHeight="1" x14ac:dyDescent="0.45">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5.75" customHeight="1" x14ac:dyDescent="0.45">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5.75" customHeight="1" x14ac:dyDescent="0.45">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5.75" customHeight="1" x14ac:dyDescent="0.45">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5.75" customHeight="1" x14ac:dyDescent="0.45">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5.75" customHeight="1" x14ac:dyDescent="0.45">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5.75" customHeight="1" x14ac:dyDescent="0.45">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5.75" customHeight="1" x14ac:dyDescent="0.45">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5.75" customHeight="1" x14ac:dyDescent="0.45">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5.75" customHeight="1" x14ac:dyDescent="0.45">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5.75" customHeight="1" x14ac:dyDescent="0.45">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5.75" customHeight="1" x14ac:dyDescent="0.45">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5.75" customHeight="1" x14ac:dyDescent="0.45">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5.75" customHeight="1" x14ac:dyDescent="0.45">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5.75" customHeight="1" x14ac:dyDescent="0.45">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5.75" customHeight="1" x14ac:dyDescent="0.45">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5.75" customHeight="1" x14ac:dyDescent="0.45">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5.75" customHeight="1" x14ac:dyDescent="0.45">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5.75" customHeight="1" x14ac:dyDescent="0.45">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5.75" customHeight="1" x14ac:dyDescent="0.45">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5.75" customHeight="1" x14ac:dyDescent="0.45">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5.75" customHeight="1" x14ac:dyDescent="0.45">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5.75" customHeight="1" x14ac:dyDescent="0.45">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5.75" customHeight="1" x14ac:dyDescent="0.45">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5.75" customHeight="1" x14ac:dyDescent="0.45">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5.75" customHeight="1" x14ac:dyDescent="0.45">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5.75" customHeight="1" x14ac:dyDescent="0.45">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5.75" customHeight="1" x14ac:dyDescent="0.45">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5.75" customHeight="1" x14ac:dyDescent="0.45">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5.75" customHeight="1" x14ac:dyDescent="0.45">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5.75" customHeight="1" x14ac:dyDescent="0.45">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5.75" customHeight="1" x14ac:dyDescent="0.45">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5.75" customHeight="1" x14ac:dyDescent="0.45">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5.75" customHeight="1" x14ac:dyDescent="0.45">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5.75" customHeight="1" x14ac:dyDescent="0.45">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5.75" customHeight="1" x14ac:dyDescent="0.45">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5.75" customHeight="1" x14ac:dyDescent="0.45">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5.75" customHeight="1" x14ac:dyDescent="0.45">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5.75" customHeight="1" x14ac:dyDescent="0.45">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5.75" customHeight="1" x14ac:dyDescent="0.45">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5.75" customHeight="1" x14ac:dyDescent="0.45">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5.75" customHeight="1" x14ac:dyDescent="0.45">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5.75" customHeight="1" x14ac:dyDescent="0.45">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5.75" customHeight="1" x14ac:dyDescent="0.45">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5.75" customHeight="1" x14ac:dyDescent="0.45">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5.75" customHeight="1" x14ac:dyDescent="0.45">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5.75" customHeight="1" x14ac:dyDescent="0.45">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5.75" customHeight="1" x14ac:dyDescent="0.45">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5.75" customHeight="1" x14ac:dyDescent="0.45">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5.75" customHeight="1" x14ac:dyDescent="0.45">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5.75" customHeight="1" x14ac:dyDescent="0.45">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5.75" customHeight="1" x14ac:dyDescent="0.45">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5.75" customHeight="1" x14ac:dyDescent="0.45">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5.75" customHeight="1" x14ac:dyDescent="0.45">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5.75" customHeight="1" x14ac:dyDescent="0.45">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5.75" customHeight="1" x14ac:dyDescent="0.45">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5.75" customHeight="1" x14ac:dyDescent="0.45">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5.75" customHeight="1" x14ac:dyDescent="0.45">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5.75" customHeight="1" x14ac:dyDescent="0.45">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5.75" customHeight="1" x14ac:dyDescent="0.45">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5.75" customHeight="1" x14ac:dyDescent="0.45">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5.75" customHeight="1" x14ac:dyDescent="0.45">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5.75" customHeight="1" x14ac:dyDescent="0.4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5.75" customHeight="1" x14ac:dyDescent="0.45">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5.75" customHeight="1" x14ac:dyDescent="0.45">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5.75" customHeight="1" x14ac:dyDescent="0.45">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5.75" customHeight="1" x14ac:dyDescent="0.45">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5.75" customHeight="1" x14ac:dyDescent="0.45">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5.75" customHeight="1" x14ac:dyDescent="0.45">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5.75" customHeight="1" x14ac:dyDescent="0.45">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5.75" customHeight="1" x14ac:dyDescent="0.45">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5.75" customHeight="1" x14ac:dyDescent="0.45">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5.75" customHeight="1" x14ac:dyDescent="0.4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5.75" customHeight="1" x14ac:dyDescent="0.45">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5.75" customHeight="1" x14ac:dyDescent="0.45">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5.75" customHeight="1" x14ac:dyDescent="0.45">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5.75" customHeight="1" x14ac:dyDescent="0.45">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5.75" customHeight="1" x14ac:dyDescent="0.45">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5.75" customHeight="1" x14ac:dyDescent="0.45">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5.75" customHeight="1" x14ac:dyDescent="0.45">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5.75" customHeight="1" x14ac:dyDescent="0.45">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5.75" customHeight="1" x14ac:dyDescent="0.45">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5.75" customHeight="1" x14ac:dyDescent="0.4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5.75" customHeight="1" x14ac:dyDescent="0.45">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5.75" customHeight="1" x14ac:dyDescent="0.45">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5.75" customHeight="1" x14ac:dyDescent="0.45">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5.75" customHeight="1" x14ac:dyDescent="0.45">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5.75" customHeight="1" x14ac:dyDescent="0.45">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5.75" customHeight="1" x14ac:dyDescent="0.45">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5.75" customHeight="1" x14ac:dyDescent="0.45">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5.75" customHeight="1" x14ac:dyDescent="0.45">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5.75" customHeight="1" x14ac:dyDescent="0.45">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5.75" customHeight="1" x14ac:dyDescent="0.4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5.75" customHeight="1" x14ac:dyDescent="0.45">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5.75" customHeight="1" x14ac:dyDescent="0.45">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5.75" customHeight="1" x14ac:dyDescent="0.45">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5.75" customHeight="1" x14ac:dyDescent="0.45">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5.75" customHeight="1" x14ac:dyDescent="0.45">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5.75" customHeight="1" x14ac:dyDescent="0.45">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5.75" customHeight="1" x14ac:dyDescent="0.45">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5.75" customHeight="1" x14ac:dyDescent="0.45">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5.75" customHeight="1" x14ac:dyDescent="0.45">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5.75" customHeight="1" x14ac:dyDescent="0.4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5.75" customHeight="1" x14ac:dyDescent="0.45">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5.75" customHeight="1" x14ac:dyDescent="0.45">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5.75" customHeight="1" x14ac:dyDescent="0.45">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5.75" customHeight="1" x14ac:dyDescent="0.45">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5.75" customHeight="1" x14ac:dyDescent="0.45">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5.75" customHeight="1" x14ac:dyDescent="0.45">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5.75" customHeight="1" x14ac:dyDescent="0.45">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5.75" customHeight="1" x14ac:dyDescent="0.45">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5.75" customHeight="1" x14ac:dyDescent="0.45">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5.75" customHeight="1" x14ac:dyDescent="0.4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5.75" customHeight="1" x14ac:dyDescent="0.45">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5.75" customHeight="1" x14ac:dyDescent="0.45">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5.75" customHeight="1" x14ac:dyDescent="0.45">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5.75" customHeight="1" x14ac:dyDescent="0.45">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5.75" customHeight="1" x14ac:dyDescent="0.45">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5.75" customHeight="1" x14ac:dyDescent="0.45">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5.75" customHeight="1" x14ac:dyDescent="0.45">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5.75" customHeight="1" x14ac:dyDescent="0.45">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5.75" customHeight="1" x14ac:dyDescent="0.45">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5.75" customHeight="1" x14ac:dyDescent="0.4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5.75" customHeight="1" x14ac:dyDescent="0.45">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5.75" customHeight="1" x14ac:dyDescent="0.45">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5.75" customHeight="1" x14ac:dyDescent="0.45">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5.75" customHeight="1" x14ac:dyDescent="0.45">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5.75" customHeight="1" x14ac:dyDescent="0.45">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5.75" customHeight="1" x14ac:dyDescent="0.45">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5.75" customHeight="1" x14ac:dyDescent="0.45">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5.75" customHeight="1" x14ac:dyDescent="0.45">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5.75" customHeight="1" x14ac:dyDescent="0.45">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5.75" customHeight="1" x14ac:dyDescent="0.4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5.75" customHeight="1" x14ac:dyDescent="0.45">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5.75" customHeight="1" x14ac:dyDescent="0.45">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5.75" customHeight="1" x14ac:dyDescent="0.45">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5.75" customHeight="1" x14ac:dyDescent="0.45">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5.75" customHeight="1" x14ac:dyDescent="0.45">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5.75" customHeight="1" x14ac:dyDescent="0.45">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5.75" customHeight="1" x14ac:dyDescent="0.45">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5.75" customHeight="1" x14ac:dyDescent="0.45">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5.75" customHeight="1" x14ac:dyDescent="0.45">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5.75" customHeight="1" x14ac:dyDescent="0.4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5.75" customHeight="1" x14ac:dyDescent="0.45">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5.75" customHeight="1" x14ac:dyDescent="0.45">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5.75" customHeight="1" x14ac:dyDescent="0.45">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5.75" customHeight="1" x14ac:dyDescent="0.45">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5.75" customHeight="1" x14ac:dyDescent="0.45">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5.75" customHeight="1" x14ac:dyDescent="0.45">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5.75" customHeight="1" x14ac:dyDescent="0.45">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5.75" customHeight="1" x14ac:dyDescent="0.45">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5.75" customHeight="1" x14ac:dyDescent="0.45">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5.75" customHeight="1" x14ac:dyDescent="0.4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5.75" customHeight="1" x14ac:dyDescent="0.45">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5.75" customHeight="1" x14ac:dyDescent="0.45">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5.75" customHeight="1" x14ac:dyDescent="0.45">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5.75" customHeight="1" x14ac:dyDescent="0.45">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5.75" customHeight="1" x14ac:dyDescent="0.45">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5.75" customHeight="1" x14ac:dyDescent="0.45">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5.75" customHeight="1" x14ac:dyDescent="0.45">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5.75" customHeight="1" x14ac:dyDescent="0.45">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5.75" customHeight="1" x14ac:dyDescent="0.45">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5.75" customHeight="1" x14ac:dyDescent="0.4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5.75" customHeight="1" x14ac:dyDescent="0.45">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5.75" customHeight="1" x14ac:dyDescent="0.45">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5.75" customHeight="1" x14ac:dyDescent="0.45">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5.75" customHeight="1" x14ac:dyDescent="0.45">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5.75" customHeight="1" x14ac:dyDescent="0.45">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5.75" customHeight="1" x14ac:dyDescent="0.45">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5.75" customHeight="1" x14ac:dyDescent="0.45">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5.75" customHeight="1" x14ac:dyDescent="0.45">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5.75" customHeight="1" x14ac:dyDescent="0.45">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5.75" customHeight="1" x14ac:dyDescent="0.4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5.75" customHeight="1" x14ac:dyDescent="0.45">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5.75" customHeight="1" x14ac:dyDescent="0.45">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5.75" customHeight="1" x14ac:dyDescent="0.45">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5.75" customHeight="1" x14ac:dyDescent="0.45">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5.75" customHeight="1" x14ac:dyDescent="0.45">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5.75" customHeight="1" x14ac:dyDescent="0.45">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5.75" customHeight="1" x14ac:dyDescent="0.45">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5.75" customHeight="1" x14ac:dyDescent="0.45">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5.75" customHeight="1" x14ac:dyDescent="0.45">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5.75" customHeight="1" x14ac:dyDescent="0.4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5.75" customHeight="1" x14ac:dyDescent="0.45">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5.75" customHeight="1" x14ac:dyDescent="0.45">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5.75" customHeight="1" x14ac:dyDescent="0.45">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5.75" customHeight="1" x14ac:dyDescent="0.45">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5.75" customHeight="1" x14ac:dyDescent="0.45">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5.75" customHeight="1" x14ac:dyDescent="0.45">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5.75" customHeight="1" x14ac:dyDescent="0.45">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5.75" customHeight="1" x14ac:dyDescent="0.45">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5.75" customHeight="1" x14ac:dyDescent="0.45">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5.75" customHeight="1" x14ac:dyDescent="0.4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5.75" customHeight="1" x14ac:dyDescent="0.45">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5.75" customHeight="1" x14ac:dyDescent="0.45">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5.75" customHeight="1" x14ac:dyDescent="0.45">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5.75" customHeight="1" x14ac:dyDescent="0.45">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5.75" customHeight="1" x14ac:dyDescent="0.45">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5.75" customHeight="1" x14ac:dyDescent="0.45">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5.75" customHeight="1" x14ac:dyDescent="0.45">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5.75" customHeight="1" x14ac:dyDescent="0.45">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5.75" customHeight="1" x14ac:dyDescent="0.45">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5.75" customHeight="1" x14ac:dyDescent="0.4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5.75" customHeight="1" x14ac:dyDescent="0.45">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5.75" customHeight="1" x14ac:dyDescent="0.45">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5.75" customHeight="1" x14ac:dyDescent="0.45">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5.75" customHeight="1" x14ac:dyDescent="0.45">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5.75" customHeight="1" x14ac:dyDescent="0.45">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5.75" customHeight="1" x14ac:dyDescent="0.45">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5.75" customHeight="1" x14ac:dyDescent="0.45">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5.75" customHeight="1" x14ac:dyDescent="0.45">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5.75" customHeight="1" x14ac:dyDescent="0.45">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5.75" customHeight="1" x14ac:dyDescent="0.4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5.75" customHeight="1" x14ac:dyDescent="0.45">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5.75" customHeight="1" x14ac:dyDescent="0.45">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5.75" customHeight="1" x14ac:dyDescent="0.45">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5.75" customHeight="1" x14ac:dyDescent="0.45">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5.75" customHeight="1" x14ac:dyDescent="0.45">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5.75" customHeight="1" x14ac:dyDescent="0.45">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5.75" customHeight="1" x14ac:dyDescent="0.45">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5.75" customHeight="1" x14ac:dyDescent="0.45">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5.75" customHeight="1" x14ac:dyDescent="0.45">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5.75" customHeight="1" x14ac:dyDescent="0.4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5.75" customHeight="1" x14ac:dyDescent="0.45">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5.75" customHeight="1" x14ac:dyDescent="0.45">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5.75" customHeight="1" x14ac:dyDescent="0.45">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5.75" customHeight="1" x14ac:dyDescent="0.45">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5.75" customHeight="1" x14ac:dyDescent="0.45">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5.75" customHeight="1" x14ac:dyDescent="0.45">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5.75" customHeight="1" x14ac:dyDescent="0.45">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5.75" customHeight="1" x14ac:dyDescent="0.45">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5.75" customHeight="1" x14ac:dyDescent="0.45">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5.75" customHeight="1" x14ac:dyDescent="0.4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5.75" customHeight="1" x14ac:dyDescent="0.45">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5.75" customHeight="1" x14ac:dyDescent="0.45">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5.75" customHeight="1" x14ac:dyDescent="0.45">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5.75" customHeight="1" x14ac:dyDescent="0.45">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5.75" customHeight="1" x14ac:dyDescent="0.45">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5.75" customHeight="1" x14ac:dyDescent="0.45">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5.75" customHeight="1" x14ac:dyDescent="0.45">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5.75" customHeight="1" x14ac:dyDescent="0.45">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5.75" customHeight="1" x14ac:dyDescent="0.45">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5.75" customHeight="1" x14ac:dyDescent="0.4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5.75" customHeight="1" x14ac:dyDescent="0.45">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5.75" customHeight="1" x14ac:dyDescent="0.45">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5.75" customHeight="1" x14ac:dyDescent="0.45">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5.75" customHeight="1" x14ac:dyDescent="0.45">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5.75" customHeight="1" x14ac:dyDescent="0.45">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5.75" customHeight="1" x14ac:dyDescent="0.45">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5.75" customHeight="1" x14ac:dyDescent="0.45">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5.75" customHeight="1" x14ac:dyDescent="0.45">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5.75" customHeight="1" x14ac:dyDescent="0.45">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5.75" customHeight="1" x14ac:dyDescent="0.4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5.75" customHeight="1" x14ac:dyDescent="0.45">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5.75" customHeight="1" x14ac:dyDescent="0.45">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5.75" customHeight="1" x14ac:dyDescent="0.45">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5.75" customHeight="1" x14ac:dyDescent="0.45">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5.75" customHeight="1" x14ac:dyDescent="0.45">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5.75" customHeight="1" x14ac:dyDescent="0.45">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5.75" customHeight="1" x14ac:dyDescent="0.45">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5.75" customHeight="1" x14ac:dyDescent="0.45">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5.75" customHeight="1" x14ac:dyDescent="0.45">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5.75" customHeight="1" x14ac:dyDescent="0.4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5.75" customHeight="1" x14ac:dyDescent="0.45">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5.75" customHeight="1" x14ac:dyDescent="0.45">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5.75" customHeight="1" x14ac:dyDescent="0.45">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5.75" customHeight="1" x14ac:dyDescent="0.45">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5.75" customHeight="1" x14ac:dyDescent="0.45">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5.75" customHeight="1" x14ac:dyDescent="0.45">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5.75" customHeight="1" x14ac:dyDescent="0.45">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5.75" customHeight="1" x14ac:dyDescent="0.45">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5.75" customHeight="1" x14ac:dyDescent="0.45">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5.75" customHeight="1" x14ac:dyDescent="0.4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5.75" customHeight="1" x14ac:dyDescent="0.45">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5.75" customHeight="1" x14ac:dyDescent="0.45">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5.75" customHeight="1" x14ac:dyDescent="0.45">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5.75" customHeight="1" x14ac:dyDescent="0.45">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5.75" customHeight="1" x14ac:dyDescent="0.45">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5.75" customHeight="1" x14ac:dyDescent="0.45">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5.75" customHeight="1" x14ac:dyDescent="0.45">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5.75" customHeight="1" x14ac:dyDescent="0.45">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5.75" customHeight="1" x14ac:dyDescent="0.45">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5.75" customHeight="1" x14ac:dyDescent="0.4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5.75" customHeight="1" x14ac:dyDescent="0.45">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5.75" customHeight="1" x14ac:dyDescent="0.45">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5.75" customHeight="1" x14ac:dyDescent="0.45">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5.75" customHeight="1" x14ac:dyDescent="0.45">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5.75" customHeight="1" x14ac:dyDescent="0.45">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5.75" customHeight="1" x14ac:dyDescent="0.45">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5.75" customHeight="1" x14ac:dyDescent="0.45">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5.75" customHeight="1" x14ac:dyDescent="0.45">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5.75" customHeight="1" x14ac:dyDescent="0.45">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5.75" customHeight="1" x14ac:dyDescent="0.4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5.75" customHeight="1" x14ac:dyDescent="0.45">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5.75" customHeight="1" x14ac:dyDescent="0.45">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5.75" customHeight="1" x14ac:dyDescent="0.45">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5.75" customHeight="1" x14ac:dyDescent="0.45">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5.75" customHeight="1" x14ac:dyDescent="0.45">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5.75" customHeight="1" x14ac:dyDescent="0.45">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5.75" customHeight="1" x14ac:dyDescent="0.45">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5.75" customHeight="1" x14ac:dyDescent="0.45">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5.75" customHeight="1" x14ac:dyDescent="0.45">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5.75" customHeight="1" x14ac:dyDescent="0.4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5.75" customHeight="1" x14ac:dyDescent="0.45">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5.75" customHeight="1" x14ac:dyDescent="0.45">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5.75" customHeight="1" x14ac:dyDescent="0.45">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5.75" customHeight="1" x14ac:dyDescent="0.45">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5.75" customHeight="1" x14ac:dyDescent="0.45">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5.75" customHeight="1" x14ac:dyDescent="0.45">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5.75" customHeight="1" x14ac:dyDescent="0.45">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5.75" customHeight="1" x14ac:dyDescent="0.45">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5.75" customHeight="1" x14ac:dyDescent="0.45">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5.75" customHeight="1" x14ac:dyDescent="0.4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5.75" customHeight="1" x14ac:dyDescent="0.45">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5.75" customHeight="1" x14ac:dyDescent="0.45">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5.75" customHeight="1" x14ac:dyDescent="0.45">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5.75" customHeight="1" x14ac:dyDescent="0.45">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5.75" customHeight="1" x14ac:dyDescent="0.45">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5.75" customHeight="1" x14ac:dyDescent="0.45">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5.75" customHeight="1" x14ac:dyDescent="0.45">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5.75" customHeight="1" x14ac:dyDescent="0.45">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5.75" customHeight="1" x14ac:dyDescent="0.45">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5.75" customHeight="1" x14ac:dyDescent="0.4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5.75" customHeight="1" x14ac:dyDescent="0.45">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5.75" customHeight="1" x14ac:dyDescent="0.45">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5.75" customHeight="1" x14ac:dyDescent="0.45">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5.75" customHeight="1" x14ac:dyDescent="0.45">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5.75" customHeight="1" x14ac:dyDescent="0.45">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5.75" customHeight="1" x14ac:dyDescent="0.45">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5.75" customHeight="1" x14ac:dyDescent="0.45">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5.75" customHeight="1" x14ac:dyDescent="0.45">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5.75" customHeight="1" x14ac:dyDescent="0.45">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5.75" customHeight="1" x14ac:dyDescent="0.4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5.75" customHeight="1" x14ac:dyDescent="0.45">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5.75" customHeight="1" x14ac:dyDescent="0.45">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5.75" customHeight="1" x14ac:dyDescent="0.45">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5.75" customHeight="1" x14ac:dyDescent="0.45">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5.75" customHeight="1" x14ac:dyDescent="0.45">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5.75" customHeight="1" x14ac:dyDescent="0.45">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5.75" customHeight="1" x14ac:dyDescent="0.45">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5.75" customHeight="1" x14ac:dyDescent="0.45">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5.75" customHeight="1" x14ac:dyDescent="0.45">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5.75" customHeight="1" x14ac:dyDescent="0.4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5.75" customHeight="1" x14ac:dyDescent="0.45">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5.75" customHeight="1" x14ac:dyDescent="0.45">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5.75" customHeight="1" x14ac:dyDescent="0.45">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5.75" customHeight="1" x14ac:dyDescent="0.45">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5.75" customHeight="1" x14ac:dyDescent="0.45">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5.75" customHeight="1" x14ac:dyDescent="0.45">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5.75" customHeight="1" x14ac:dyDescent="0.45">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5.75" customHeight="1" x14ac:dyDescent="0.45">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5.75" customHeight="1" x14ac:dyDescent="0.45">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5.75" customHeight="1" x14ac:dyDescent="0.4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5.75" customHeight="1" x14ac:dyDescent="0.45">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5.75" customHeight="1" x14ac:dyDescent="0.45">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5.75" customHeight="1" x14ac:dyDescent="0.45">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5.75" customHeight="1" x14ac:dyDescent="0.45">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5.75" customHeight="1" x14ac:dyDescent="0.45">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5.75" customHeight="1" x14ac:dyDescent="0.45">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5.75" customHeight="1" x14ac:dyDescent="0.45">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5.75" customHeight="1" x14ac:dyDescent="0.45">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5.75" customHeight="1" x14ac:dyDescent="0.45">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5.75" customHeight="1" x14ac:dyDescent="0.4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5.75" customHeight="1" x14ac:dyDescent="0.45">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5.75" customHeight="1" x14ac:dyDescent="0.45">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5.75" customHeight="1" x14ac:dyDescent="0.45">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5.75" customHeight="1" x14ac:dyDescent="0.45">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5.75" customHeight="1" x14ac:dyDescent="0.45">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5.75" customHeight="1" x14ac:dyDescent="0.45">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5.75" customHeight="1" x14ac:dyDescent="0.45">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5.75" customHeight="1" x14ac:dyDescent="0.45">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5.75" customHeight="1" x14ac:dyDescent="0.45">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5.75" customHeight="1" x14ac:dyDescent="0.4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5.75" customHeight="1" x14ac:dyDescent="0.45">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5.75" customHeight="1" x14ac:dyDescent="0.45">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5.75" customHeight="1" x14ac:dyDescent="0.45">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5.75" customHeight="1" x14ac:dyDescent="0.45">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5.75" customHeight="1" x14ac:dyDescent="0.45">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5.75" customHeight="1" x14ac:dyDescent="0.45">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5.75" customHeight="1" x14ac:dyDescent="0.45">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5.75" customHeight="1" x14ac:dyDescent="0.45">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5.75" customHeight="1" x14ac:dyDescent="0.45">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5.75" customHeight="1" x14ac:dyDescent="0.4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5.75" customHeight="1" x14ac:dyDescent="0.45">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5.75" customHeight="1" x14ac:dyDescent="0.45">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5.75" customHeight="1" x14ac:dyDescent="0.45">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5.75" customHeight="1" x14ac:dyDescent="0.45">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5.75" customHeight="1" x14ac:dyDescent="0.45">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5.75" customHeight="1" x14ac:dyDescent="0.45">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5.75" customHeight="1" x14ac:dyDescent="0.45">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5.75" customHeight="1" x14ac:dyDescent="0.45">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5.75" customHeight="1" x14ac:dyDescent="0.45">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5.75" customHeight="1" x14ac:dyDescent="0.4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5.75" customHeight="1" x14ac:dyDescent="0.45">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5.75" customHeight="1" x14ac:dyDescent="0.45">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5.75" customHeight="1" x14ac:dyDescent="0.45">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5.75" customHeight="1" x14ac:dyDescent="0.45">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5.75" customHeight="1" x14ac:dyDescent="0.45">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5.75" customHeight="1" x14ac:dyDescent="0.45">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5.75" customHeight="1" x14ac:dyDescent="0.45">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5.75" customHeight="1" x14ac:dyDescent="0.45">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5.75" customHeight="1" x14ac:dyDescent="0.45">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5.75" customHeight="1" x14ac:dyDescent="0.4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5.75" customHeight="1" x14ac:dyDescent="0.45">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5.75" customHeight="1" x14ac:dyDescent="0.45">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5.75" customHeight="1" x14ac:dyDescent="0.45">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5.75" customHeight="1" x14ac:dyDescent="0.45">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5.75" customHeight="1" x14ac:dyDescent="0.45">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5.75" customHeight="1" x14ac:dyDescent="0.45">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5.75" customHeight="1" x14ac:dyDescent="0.45">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5.75" customHeight="1" x14ac:dyDescent="0.45">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5.75" customHeight="1" x14ac:dyDescent="0.45">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5.75" customHeight="1" x14ac:dyDescent="0.4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5.75" customHeight="1" x14ac:dyDescent="0.45">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5.75" customHeight="1" x14ac:dyDescent="0.45">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5.75" customHeight="1" x14ac:dyDescent="0.45">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5.75" customHeight="1" x14ac:dyDescent="0.45">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5.75" customHeight="1" x14ac:dyDescent="0.45">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5.75" customHeight="1" x14ac:dyDescent="0.45">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5.75" customHeight="1" x14ac:dyDescent="0.45">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5.75" customHeight="1" x14ac:dyDescent="0.45">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5.75" customHeight="1" x14ac:dyDescent="0.45">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5.75" customHeight="1" x14ac:dyDescent="0.4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5.75" customHeight="1" x14ac:dyDescent="0.45">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5.75" customHeight="1" x14ac:dyDescent="0.45">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5.75" customHeight="1" x14ac:dyDescent="0.45">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5.75" customHeight="1" x14ac:dyDescent="0.45">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5.75" customHeight="1" x14ac:dyDescent="0.45">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5.75" customHeight="1" x14ac:dyDescent="0.45">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5.75" customHeight="1" x14ac:dyDescent="0.45">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5.75" customHeight="1" x14ac:dyDescent="0.45">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5.75" customHeight="1" x14ac:dyDescent="0.45">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5.75" customHeight="1" x14ac:dyDescent="0.4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5.75" customHeight="1" x14ac:dyDescent="0.45">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5.75" customHeight="1" x14ac:dyDescent="0.45">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5.75" customHeight="1" x14ac:dyDescent="0.45">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5.75" customHeight="1" x14ac:dyDescent="0.45">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5.75" customHeight="1" x14ac:dyDescent="0.45">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5.75" customHeight="1" x14ac:dyDescent="0.45">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5.75" customHeight="1" x14ac:dyDescent="0.45">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5.75" customHeight="1" x14ac:dyDescent="0.45">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5.75" customHeight="1" x14ac:dyDescent="0.45">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5.75" customHeight="1" x14ac:dyDescent="0.4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5.75" customHeight="1" x14ac:dyDescent="0.45">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5.75" customHeight="1" x14ac:dyDescent="0.45">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5.75" customHeight="1" x14ac:dyDescent="0.45">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5.75" customHeight="1" x14ac:dyDescent="0.45">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5.75" customHeight="1" x14ac:dyDescent="0.45">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5.75" customHeight="1" x14ac:dyDescent="0.45">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5.75" customHeight="1" x14ac:dyDescent="0.45">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5.75" customHeight="1" x14ac:dyDescent="0.45">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5.75" customHeight="1" x14ac:dyDescent="0.45">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5.75" customHeight="1" x14ac:dyDescent="0.4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5.75" customHeight="1" x14ac:dyDescent="0.45">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5.75" customHeight="1" x14ac:dyDescent="0.45">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5.75" customHeight="1" x14ac:dyDescent="0.45">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5.75" customHeight="1" x14ac:dyDescent="0.45">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5.75" customHeight="1" x14ac:dyDescent="0.45">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5.75" customHeight="1" x14ac:dyDescent="0.45">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5.75" customHeight="1" x14ac:dyDescent="0.45">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5.75" customHeight="1" x14ac:dyDescent="0.45">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5.75" customHeight="1" x14ac:dyDescent="0.45">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5.75" customHeight="1" x14ac:dyDescent="0.4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5.75" customHeight="1" x14ac:dyDescent="0.45">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5.75" customHeight="1" x14ac:dyDescent="0.45">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5.75" customHeight="1" x14ac:dyDescent="0.45">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5.75" customHeight="1" x14ac:dyDescent="0.45">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5.75" customHeight="1" x14ac:dyDescent="0.45">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5.75" customHeight="1" x14ac:dyDescent="0.45">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5.75" customHeight="1" x14ac:dyDescent="0.45">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5.75" customHeight="1" x14ac:dyDescent="0.45">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5.75" customHeight="1" x14ac:dyDescent="0.45">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5.75" customHeight="1" x14ac:dyDescent="0.4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5.75" customHeight="1" x14ac:dyDescent="0.45">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5.75" customHeight="1" x14ac:dyDescent="0.45">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5.75" customHeight="1" x14ac:dyDescent="0.45">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5.75" customHeight="1" x14ac:dyDescent="0.45">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5.75" customHeight="1" x14ac:dyDescent="0.45">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5.75" customHeight="1" x14ac:dyDescent="0.45">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5.75" customHeight="1" x14ac:dyDescent="0.45">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5.75" customHeight="1" x14ac:dyDescent="0.45">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5.75" customHeight="1" x14ac:dyDescent="0.45">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5.75" customHeight="1" x14ac:dyDescent="0.4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5.75" customHeight="1" x14ac:dyDescent="0.45">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5.75" customHeight="1" x14ac:dyDescent="0.45">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5.75" customHeight="1" x14ac:dyDescent="0.45">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5.75" customHeight="1" x14ac:dyDescent="0.45">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5.75" customHeight="1" x14ac:dyDescent="0.45">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5.75" customHeight="1" x14ac:dyDescent="0.45">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5.75" customHeight="1" x14ac:dyDescent="0.45">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5.75" customHeight="1" x14ac:dyDescent="0.45">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5.75" customHeight="1" x14ac:dyDescent="0.45">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5.75" customHeight="1" x14ac:dyDescent="0.45">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5.75" customHeight="1" x14ac:dyDescent="0.45">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5.75" customHeight="1" x14ac:dyDescent="0.45">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5.75" customHeight="1" x14ac:dyDescent="0.45">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5.75" customHeight="1" x14ac:dyDescent="0.45">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5.75" customHeight="1" x14ac:dyDescent="0.45">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5.75" customHeight="1" x14ac:dyDescent="0.45">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5.75" customHeight="1" x14ac:dyDescent="0.45">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5.75" customHeight="1" x14ac:dyDescent="0.45">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5.75" customHeight="1" x14ac:dyDescent="0.45">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5.75" customHeight="1" x14ac:dyDescent="0.45">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5.75" customHeight="1" x14ac:dyDescent="0.45">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5.75" customHeight="1" x14ac:dyDescent="0.45">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5.75" customHeight="1" x14ac:dyDescent="0.45">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5.75" customHeight="1" x14ac:dyDescent="0.45">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5.75" customHeight="1" x14ac:dyDescent="0.45">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5.75" customHeight="1" x14ac:dyDescent="0.45">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5.75" customHeight="1" x14ac:dyDescent="0.45">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5.75" customHeight="1" x14ac:dyDescent="0.45">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5.75" customHeight="1" x14ac:dyDescent="0.45">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5.75" customHeight="1" x14ac:dyDescent="0.45">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5.75" customHeight="1" x14ac:dyDescent="0.45">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5.75" customHeight="1" x14ac:dyDescent="0.45">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5.75" customHeight="1" x14ac:dyDescent="0.45">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5.75" customHeight="1" x14ac:dyDescent="0.45">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5.75" customHeight="1" x14ac:dyDescent="0.45">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5.75" customHeight="1" x14ac:dyDescent="0.45">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5.75" customHeight="1" x14ac:dyDescent="0.45">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5.75" customHeight="1" x14ac:dyDescent="0.45">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5.75" customHeight="1" x14ac:dyDescent="0.45">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5.75" customHeight="1" x14ac:dyDescent="0.45">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5.75" customHeight="1" x14ac:dyDescent="0.45">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5.75" customHeight="1" x14ac:dyDescent="0.45">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5.75" customHeight="1" x14ac:dyDescent="0.45">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5.75" customHeight="1" x14ac:dyDescent="0.45">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5.75" customHeight="1" x14ac:dyDescent="0.45">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5.75" customHeight="1" x14ac:dyDescent="0.45">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5.75" customHeight="1" x14ac:dyDescent="0.45">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5.75" customHeight="1" x14ac:dyDescent="0.45">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5.75" customHeight="1" x14ac:dyDescent="0.45">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5.75" customHeight="1" x14ac:dyDescent="0.45">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5.75" customHeight="1" x14ac:dyDescent="0.45">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5.75" customHeight="1" x14ac:dyDescent="0.45">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5.75" customHeight="1" x14ac:dyDescent="0.45">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5.75" customHeight="1" x14ac:dyDescent="0.45">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5.75" customHeight="1" x14ac:dyDescent="0.45">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5.75" customHeight="1" x14ac:dyDescent="0.45">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5.75" customHeight="1" x14ac:dyDescent="0.45">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5.75" customHeight="1" x14ac:dyDescent="0.45">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5.75" customHeight="1" x14ac:dyDescent="0.45">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5.75" customHeight="1" x14ac:dyDescent="0.45">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5.75" customHeight="1" x14ac:dyDescent="0.45">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5.75" customHeight="1" x14ac:dyDescent="0.45">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5.75" customHeight="1" x14ac:dyDescent="0.45">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5.75" customHeight="1" x14ac:dyDescent="0.45">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5.75" customHeight="1" x14ac:dyDescent="0.45">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5.75" customHeight="1" x14ac:dyDescent="0.45">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5.75" customHeight="1" x14ac:dyDescent="0.45">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5.75" customHeight="1" x14ac:dyDescent="0.45">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5.75" customHeight="1" x14ac:dyDescent="0.45">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5.75" customHeight="1" x14ac:dyDescent="0.45">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5.75" customHeight="1" x14ac:dyDescent="0.45">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5.75" customHeight="1" x14ac:dyDescent="0.45">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5.75" customHeight="1" x14ac:dyDescent="0.45">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5.75" customHeight="1" x14ac:dyDescent="0.45">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5.75" customHeight="1" x14ac:dyDescent="0.45">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5.75" customHeight="1" x14ac:dyDescent="0.45">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5.75" customHeight="1" x14ac:dyDescent="0.45">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5.75" customHeight="1" x14ac:dyDescent="0.45">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5.75" customHeight="1" x14ac:dyDescent="0.45">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5.75" customHeight="1" x14ac:dyDescent="0.45">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5.75" customHeight="1" x14ac:dyDescent="0.45">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5.75" customHeight="1" x14ac:dyDescent="0.45">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5.75" customHeight="1" x14ac:dyDescent="0.45">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5.75" customHeight="1" x14ac:dyDescent="0.45">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5.75" customHeight="1" x14ac:dyDescent="0.45">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5.75" customHeight="1" x14ac:dyDescent="0.45">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5.75" customHeight="1" x14ac:dyDescent="0.45">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5.75" customHeight="1" x14ac:dyDescent="0.45">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5.75" customHeight="1" x14ac:dyDescent="0.45">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5.75" customHeight="1" x14ac:dyDescent="0.45">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5.75" customHeight="1" x14ac:dyDescent="0.45">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5.75" customHeight="1" x14ac:dyDescent="0.45">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5.75" customHeight="1" x14ac:dyDescent="0.45">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5.75" customHeight="1" x14ac:dyDescent="0.45">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5.75" customHeight="1" x14ac:dyDescent="0.45">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5.75" customHeight="1" x14ac:dyDescent="0.45">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5.75" customHeight="1" x14ac:dyDescent="0.45">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5.75" customHeight="1" x14ac:dyDescent="0.45">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5.75" customHeight="1" x14ac:dyDescent="0.45">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5.75" customHeight="1" x14ac:dyDescent="0.45">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5.75" customHeight="1" x14ac:dyDescent="0.45">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5.75" customHeight="1" x14ac:dyDescent="0.45">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5.75" customHeight="1" x14ac:dyDescent="0.45">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5.75" customHeight="1" x14ac:dyDescent="0.45">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5.75" customHeight="1" x14ac:dyDescent="0.45">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5.75" customHeight="1" x14ac:dyDescent="0.45">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5.75" customHeight="1" x14ac:dyDescent="0.45">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5.75" customHeight="1" x14ac:dyDescent="0.45">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5.75" customHeight="1" x14ac:dyDescent="0.45">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5.75" customHeight="1" x14ac:dyDescent="0.45">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5.75" customHeight="1" x14ac:dyDescent="0.45">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5.75" customHeight="1" x14ac:dyDescent="0.45">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5.75" customHeight="1" x14ac:dyDescent="0.45">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5.75" customHeight="1" x14ac:dyDescent="0.45">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5.75" customHeight="1" x14ac:dyDescent="0.45">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5.75" customHeight="1" x14ac:dyDescent="0.45">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5.75" customHeight="1" x14ac:dyDescent="0.45">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5.75" customHeight="1" x14ac:dyDescent="0.45">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5.75" customHeight="1" x14ac:dyDescent="0.45">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5.75" customHeight="1" x14ac:dyDescent="0.45">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5.75" customHeight="1" x14ac:dyDescent="0.45">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5.75" customHeight="1" x14ac:dyDescent="0.45">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5.75" customHeight="1" x14ac:dyDescent="0.45">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5.75" customHeight="1" x14ac:dyDescent="0.45">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5.75" customHeight="1" x14ac:dyDescent="0.45">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5.75" customHeight="1" x14ac:dyDescent="0.45">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5.75" customHeight="1" x14ac:dyDescent="0.45">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5.75" customHeight="1" x14ac:dyDescent="0.45">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5.75" customHeight="1" x14ac:dyDescent="0.45">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5.75" customHeight="1" x14ac:dyDescent="0.45">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5.75" customHeight="1" x14ac:dyDescent="0.45">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5.75" customHeight="1" x14ac:dyDescent="0.45">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5.75" customHeight="1" x14ac:dyDescent="0.45">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5.75" customHeight="1" x14ac:dyDescent="0.45">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5.75" customHeight="1" x14ac:dyDescent="0.45">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5.75" customHeight="1" x14ac:dyDescent="0.45">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5.75" customHeight="1" x14ac:dyDescent="0.45">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5.75" customHeight="1" x14ac:dyDescent="0.45">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5.75" customHeight="1" x14ac:dyDescent="0.45">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5.75" customHeight="1" x14ac:dyDescent="0.45">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5.75" customHeight="1" x14ac:dyDescent="0.45">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5.75" customHeight="1" x14ac:dyDescent="0.45">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5.75" customHeight="1" x14ac:dyDescent="0.45">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5.75" customHeight="1" x14ac:dyDescent="0.45">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5.75" customHeight="1" x14ac:dyDescent="0.45">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5.75" customHeight="1" x14ac:dyDescent="0.45">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5.75" customHeight="1" x14ac:dyDescent="0.45">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5.75" customHeight="1" x14ac:dyDescent="0.45">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5.75" customHeight="1" x14ac:dyDescent="0.45">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5.75" customHeight="1" x14ac:dyDescent="0.45">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5.75" customHeight="1" x14ac:dyDescent="0.45">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5.75" customHeight="1" x14ac:dyDescent="0.45">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5.75" customHeight="1" x14ac:dyDescent="0.45">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5.75" customHeight="1" x14ac:dyDescent="0.45">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5.75" customHeight="1" x14ac:dyDescent="0.45">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5.75" customHeight="1" x14ac:dyDescent="0.45">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5.75" customHeight="1" x14ac:dyDescent="0.45">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5.75" customHeight="1" x14ac:dyDescent="0.45">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5.75" customHeight="1" x14ac:dyDescent="0.45">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5.75" customHeight="1" x14ac:dyDescent="0.45">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5.75" customHeight="1" x14ac:dyDescent="0.45">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5.75" customHeight="1" x14ac:dyDescent="0.45">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5.75" customHeight="1" x14ac:dyDescent="0.45">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5.75" customHeight="1" x14ac:dyDescent="0.45">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5.75" customHeight="1" x14ac:dyDescent="0.45">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conditionalFormatting sqref="C4:I10">
    <cfRule type="colorScale" priority="1">
      <colorScale>
        <cfvo type="min"/>
        <cfvo type="max"/>
        <color rgb="FFEA9999"/>
        <color rgb="FF93C47D"/>
      </colorScale>
    </cfRule>
  </conditionalFormatting>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8B6F00"/>
    <outlinePr summaryBelow="0" summaryRight="0"/>
  </sheetPr>
  <dimension ref="A1:AG1000"/>
  <sheetViews>
    <sheetView workbookViewId="0">
      <pane xSplit="1" ySplit="1" topLeftCell="B2" activePane="bottomRight" state="frozen"/>
      <selection pane="topRight"/>
      <selection pane="bottomLeft"/>
      <selection pane="bottomRight"/>
    </sheetView>
  </sheetViews>
  <sheetFormatPr defaultColWidth="14.453125" defaultRowHeight="15" customHeight="1" x14ac:dyDescent="0.3"/>
  <cols>
    <col min="1" max="1" width="17.7265625" style="7" customWidth="1"/>
    <col min="2" max="2" width="12.453125" style="7" customWidth="1"/>
    <col min="3" max="3" width="12.26953125" style="7" customWidth="1"/>
    <col min="4" max="4" width="12.453125" style="7" customWidth="1"/>
    <col min="5" max="5" width="13.7265625" style="7" customWidth="1"/>
    <col min="6" max="6" width="12.453125" style="7" customWidth="1"/>
    <col min="7" max="7" width="12.54296875" style="7" customWidth="1"/>
    <col min="8" max="8" width="10.7265625" style="7" customWidth="1"/>
    <col min="9" max="9" width="12.81640625" style="7" customWidth="1"/>
    <col min="10" max="11" width="12" style="7" customWidth="1"/>
    <col min="12" max="12" width="31.453125" style="7" customWidth="1"/>
    <col min="13" max="13" width="12.453125" style="7" customWidth="1"/>
    <col min="14" max="14" width="16.54296875" style="7" customWidth="1"/>
    <col min="15" max="15" width="27.54296875" style="7" customWidth="1"/>
    <col min="16" max="16" width="19.7265625" style="7" customWidth="1"/>
    <col min="17" max="17" width="28.54296875" style="7" customWidth="1"/>
    <col min="18" max="18" width="32.26953125" style="7" customWidth="1"/>
    <col min="19" max="19" width="43.08984375" style="7" customWidth="1"/>
    <col min="20" max="20" width="23.81640625" style="7" customWidth="1"/>
    <col min="21" max="21" width="14.453125" style="7" customWidth="1"/>
    <col min="22" max="16384" width="14.453125" style="7"/>
  </cols>
  <sheetData>
    <row r="1" spans="1:33" ht="15" customHeight="1" x14ac:dyDescent="0.7">
      <c r="A1" s="100" t="s">
        <v>430</v>
      </c>
      <c r="B1" s="115" t="s">
        <v>467</v>
      </c>
      <c r="C1" s="114" t="str">
        <f>B1&amp;" PnL"</f>
        <v>SPY PnL</v>
      </c>
      <c r="D1" s="115" t="s">
        <v>466</v>
      </c>
      <c r="E1" s="114" t="str">
        <f>D1&amp;" PnL"</f>
        <v>EWA PnL</v>
      </c>
      <c r="F1" s="115" t="s">
        <v>465</v>
      </c>
      <c r="G1" s="114" t="str">
        <f>F1&amp;" PnL"</f>
        <v>EZU PnL</v>
      </c>
      <c r="H1" s="115" t="s">
        <v>464</v>
      </c>
      <c r="I1" s="114" t="str">
        <f>H1&amp;" PnL"</f>
        <v>EWJ PnL</v>
      </c>
      <c r="J1" s="113"/>
      <c r="K1" s="113"/>
      <c r="L1" s="113" t="s">
        <v>493</v>
      </c>
      <c r="M1" s="100" t="s">
        <v>481</v>
      </c>
      <c r="N1" s="100" t="s">
        <v>489</v>
      </c>
      <c r="O1" s="100" t="s">
        <v>490</v>
      </c>
      <c r="P1" s="112" t="s">
        <v>440</v>
      </c>
      <c r="Q1" s="112" t="s">
        <v>494</v>
      </c>
      <c r="R1" s="112" t="s">
        <v>458</v>
      </c>
      <c r="S1" s="112" t="s">
        <v>495</v>
      </c>
      <c r="T1" s="112" t="s">
        <v>459</v>
      </c>
      <c r="U1" s="100"/>
      <c r="V1" s="100"/>
      <c r="W1" s="100"/>
      <c r="X1" s="100"/>
      <c r="Y1" s="100"/>
      <c r="Z1" s="100"/>
      <c r="AA1" s="100"/>
      <c r="AB1" s="100"/>
      <c r="AC1" s="100"/>
      <c r="AD1" s="100"/>
      <c r="AE1" s="100"/>
      <c r="AF1" s="100"/>
      <c r="AG1" s="100"/>
    </row>
    <row r="2" spans="1:33" ht="15" customHeight="1" x14ac:dyDescent="0.7">
      <c r="A2" s="95">
        <v>44369</v>
      </c>
      <c r="B2" s="94">
        <f t="shared" ref="B2:B65" ca="1" si="0">INDIRECT(B$1&amp;"!D"&amp;ROW())</f>
        <v>5.3461960751626236E-3</v>
      </c>
      <c r="C2" s="92">
        <f t="shared" ref="C2:C65" ca="1" si="1">C3*(1+B2)</f>
        <v>33.27663250087344</v>
      </c>
      <c r="D2" s="94">
        <f t="shared" ref="D2:D65" ca="1" si="2">INDIRECT(D$1&amp;"!D"&amp;ROW())</f>
        <v>0</v>
      </c>
      <c r="E2" s="92">
        <f t="shared" ref="E2:E65" ca="1" si="3">E3*(1+D2)</f>
        <v>30.081894187877005</v>
      </c>
      <c r="F2" s="94">
        <f t="shared" ref="F2:F65" ca="1" si="4">INDIRECT(F$1&amp;"!D"&amp;ROW())</f>
        <v>4.0072142682467948E-4</v>
      </c>
      <c r="G2" s="92">
        <f t="shared" ref="G2:G65" ca="1" si="5">G3*(1+F2)</f>
        <v>30.382091577275574</v>
      </c>
      <c r="H2" s="94">
        <f t="shared" ref="H2:H65" ca="1" si="6">INDIRECT(H$1&amp;"!D"&amp;ROW())</f>
        <v>1.1771924834784731E-3</v>
      </c>
      <c r="I2" s="92">
        <f t="shared" ref="I2:I65" ca="1" si="7">I3*(1+H2)</f>
        <v>28.966325616711085</v>
      </c>
      <c r="J2" s="91"/>
      <c r="K2" s="91"/>
      <c r="L2" s="92">
        <f t="shared" ref="L2:L65" ca="1" si="8">SUM(C2,E2,G2,I2,K2)</f>
        <v>122.70694388273711</v>
      </c>
      <c r="M2" s="94">
        <f t="shared" ref="M2:M65" ca="1" si="9">L2/L3-1</f>
        <v>1.8221687731603264E-3</v>
      </c>
      <c r="N2" s="99">
        <f t="shared" ref="N2:N33" ca="1" si="10">_xlfn.STDEV.P(M2:M254)</f>
        <v>9.4983859018087577E-3</v>
      </c>
      <c r="O2" s="94">
        <f t="shared" ref="O2:O33" ca="1" si="11">N2*SQRT(250)</f>
        <v>0.15018266772474059</v>
      </c>
      <c r="P2" s="108">
        <f t="shared" ref="P2:P33" si="12">0.09%</f>
        <v>8.9999999999999998E-4</v>
      </c>
      <c r="Q2" s="99">
        <f t="shared" ref="Q2:Q33" ca="1" si="13">L2/L254-1</f>
        <v>0.34219327090632023</v>
      </c>
      <c r="R2" s="110">
        <f t="shared" ref="R2:R33" ca="1" si="14">Q2-P2</f>
        <v>0.34129327090632022</v>
      </c>
      <c r="S2" s="111">
        <f t="shared" ref="S2:S33" ca="1" si="15">AVERAGE(R2:R1000)</f>
        <v>0.36918062798348805</v>
      </c>
      <c r="T2" s="109">
        <f t="shared" ref="T2:T33" ca="1" si="16">R2/O2</f>
        <v>2.2725210310676665</v>
      </c>
      <c r="U2" s="91"/>
      <c r="V2" s="91"/>
      <c r="W2" s="91"/>
      <c r="X2" s="91"/>
      <c r="Y2" s="91"/>
      <c r="Z2" s="91"/>
      <c r="AA2" s="91"/>
      <c r="AB2" s="91"/>
      <c r="AC2" s="91"/>
      <c r="AD2" s="91"/>
      <c r="AE2" s="91"/>
      <c r="AF2" s="91"/>
      <c r="AG2" s="91"/>
    </row>
    <row r="3" spans="1:33" ht="15" customHeight="1" x14ac:dyDescent="0.7">
      <c r="A3" s="95">
        <v>44368</v>
      </c>
      <c r="B3" s="94">
        <f t="shared" ca="1" si="0"/>
        <v>1.4315944793918733E-2</v>
      </c>
      <c r="C3" s="92">
        <f t="shared" ca="1" si="1"/>
        <v>33.099675147510659</v>
      </c>
      <c r="D3" s="94">
        <f t="shared" ca="1" si="2"/>
        <v>1.3456401384082994E-2</v>
      </c>
      <c r="E3" s="92">
        <f t="shared" ca="1" si="3"/>
        <v>30.081894187877005</v>
      </c>
      <c r="F3" s="94">
        <f t="shared" ca="1" si="4"/>
        <v>1.4021601585482601E-2</v>
      </c>
      <c r="G3" s="92">
        <f t="shared" ca="1" si="5"/>
        <v>30.369921698919828</v>
      </c>
      <c r="H3" s="94">
        <f t="shared" ca="1" si="6"/>
        <v>1.0557605947955295E-2</v>
      </c>
      <c r="I3" s="92">
        <f t="shared" ca="1" si="7"/>
        <v>28.932266769739755</v>
      </c>
      <c r="J3" s="91"/>
      <c r="K3" s="91"/>
      <c r="L3" s="92">
        <f t="shared" ca="1" si="8"/>
        <v>122.48375780404724</v>
      </c>
      <c r="M3" s="94">
        <f t="shared" ca="1" si="9"/>
        <v>1.3141948829755279E-2</v>
      </c>
      <c r="N3" s="99">
        <f t="shared" ca="1" si="10"/>
        <v>9.5132040371998169E-3</v>
      </c>
      <c r="O3" s="94">
        <f t="shared" ca="1" si="11"/>
        <v>0.15041696301730309</v>
      </c>
      <c r="P3" s="108">
        <f t="shared" si="12"/>
        <v>8.9999999999999998E-4</v>
      </c>
      <c r="Q3" s="99">
        <f t="shared" ca="1" si="13"/>
        <v>0.35655618481996432</v>
      </c>
      <c r="R3" s="110">
        <f t="shared" ca="1" si="14"/>
        <v>0.3556561848199643</v>
      </c>
      <c r="S3" s="111">
        <f t="shared" ca="1" si="15"/>
        <v>0.36941898146278013</v>
      </c>
      <c r="T3" s="109">
        <f t="shared" ca="1" si="16"/>
        <v>2.3644685924090338</v>
      </c>
      <c r="U3" s="91"/>
      <c r="V3" s="91"/>
      <c r="W3" s="91"/>
      <c r="X3" s="91"/>
      <c r="Y3" s="91"/>
      <c r="Z3" s="91"/>
      <c r="AA3" s="91"/>
      <c r="AB3" s="91"/>
      <c r="AC3" s="91"/>
      <c r="AD3" s="91"/>
      <c r="AE3" s="91"/>
      <c r="AF3" s="91"/>
      <c r="AG3" s="91"/>
    </row>
    <row r="4" spans="1:33" ht="15" customHeight="1" x14ac:dyDescent="0.7">
      <c r="A4" s="95">
        <v>44365</v>
      </c>
      <c r="B4" s="94">
        <f t="shared" ca="1" si="0"/>
        <v>-1.6707320386029179E-2</v>
      </c>
      <c r="C4" s="92">
        <f t="shared" ca="1" si="1"/>
        <v>32.632509936768869</v>
      </c>
      <c r="D4" s="94">
        <f t="shared" ca="1" si="2"/>
        <v>-2.4746906636670452E-2</v>
      </c>
      <c r="E4" s="92">
        <f t="shared" ca="1" si="3"/>
        <v>29.682474891661837</v>
      </c>
      <c r="F4" s="94">
        <f t="shared" ca="1" si="4"/>
        <v>-2.050165125391501E-2</v>
      </c>
      <c r="G4" s="92">
        <f t="shared" ca="1" si="5"/>
        <v>29.949975080841142</v>
      </c>
      <c r="H4" s="94">
        <f t="shared" ca="1" si="6"/>
        <v>-2.2813135716361455E-2</v>
      </c>
      <c r="I4" s="92">
        <f t="shared" ca="1" si="7"/>
        <v>28.630002485211907</v>
      </c>
      <c r="J4" s="91"/>
      <c r="K4" s="91"/>
      <c r="L4" s="92">
        <f t="shared" ca="1" si="8"/>
        <v>120.89496239448376</v>
      </c>
      <c r="M4" s="94">
        <f t="shared" ca="1" si="9"/>
        <v>-2.107662123222187E-2</v>
      </c>
      <c r="N4" s="99">
        <f t="shared" ca="1" si="10"/>
        <v>9.4872869770152388E-3</v>
      </c>
      <c r="O4" s="94">
        <f t="shared" ca="1" si="11"/>
        <v>0.15000717831510843</v>
      </c>
      <c r="P4" s="108">
        <f t="shared" si="12"/>
        <v>8.9999999999999998E-4</v>
      </c>
      <c r="Q4" s="99">
        <f t="shared" ca="1" si="13"/>
        <v>0.32928986208751221</v>
      </c>
      <c r="R4" s="110">
        <f t="shared" ca="1" si="14"/>
        <v>0.3283898620875122</v>
      </c>
      <c r="S4" s="111">
        <f t="shared" ca="1" si="15"/>
        <v>0.36953762626142506</v>
      </c>
      <c r="T4" s="109">
        <f t="shared" ca="1" si="16"/>
        <v>2.1891609840009729</v>
      </c>
      <c r="U4" s="91"/>
      <c r="V4" s="91"/>
      <c r="W4" s="91"/>
      <c r="X4" s="91"/>
      <c r="Y4" s="91"/>
      <c r="Z4" s="91"/>
      <c r="AA4" s="91"/>
      <c r="AB4" s="91"/>
      <c r="AC4" s="91"/>
      <c r="AD4" s="91"/>
      <c r="AE4" s="91"/>
      <c r="AF4" s="91"/>
      <c r="AG4" s="91"/>
    </row>
    <row r="5" spans="1:33" ht="15" customHeight="1" x14ac:dyDescent="0.7">
      <c r="A5" s="95">
        <v>44364</v>
      </c>
      <c r="B5" s="94">
        <f t="shared" ca="1" si="0"/>
        <v>-3.3162920796570017E-4</v>
      </c>
      <c r="C5" s="92">
        <f t="shared" ca="1" si="1"/>
        <v>33.186975366866363</v>
      </c>
      <c r="D5" s="94">
        <f t="shared" ca="1" si="2"/>
        <v>-8.1814432198379361E-3</v>
      </c>
      <c r="E5" s="92">
        <f t="shared" ca="1" si="3"/>
        <v>30.435663412557524</v>
      </c>
      <c r="F5" s="94">
        <f t="shared" ca="1" si="4"/>
        <v>-7.7029230159407769E-3</v>
      </c>
      <c r="G5" s="92">
        <f t="shared" ca="1" si="5"/>
        <v>30.576851016831132</v>
      </c>
      <c r="H5" s="94">
        <f t="shared" ca="1" si="6"/>
        <v>-3.7637810143664741E-3</v>
      </c>
      <c r="I5" s="92">
        <f t="shared" ca="1" si="7"/>
        <v>29.298390647320197</v>
      </c>
      <c r="J5" s="91"/>
      <c r="K5" s="91"/>
      <c r="L5" s="92">
        <f t="shared" ca="1" si="8"/>
        <v>123.49788044357521</v>
      </c>
      <c r="M5" s="94">
        <f t="shared" ca="1" si="9"/>
        <v>-4.9160404390740098E-3</v>
      </c>
      <c r="N5" s="99">
        <f t="shared" ca="1" si="10"/>
        <v>9.3836414214521179E-3</v>
      </c>
      <c r="O5" s="94">
        <f t="shared" ca="1" si="11"/>
        <v>0.14836839819044345</v>
      </c>
      <c r="P5" s="108">
        <f t="shared" si="12"/>
        <v>8.9999999999999998E-4</v>
      </c>
      <c r="Q5" s="99">
        <f t="shared" ca="1" si="13"/>
        <v>0.35372613192976377</v>
      </c>
      <c r="R5" s="110">
        <f t="shared" ca="1" si="14"/>
        <v>0.35282613192976375</v>
      </c>
      <c r="S5" s="111">
        <f t="shared" ca="1" si="15"/>
        <v>0.36989543290641563</v>
      </c>
      <c r="T5" s="109">
        <f t="shared" ca="1" si="16"/>
        <v>2.3780409860385592</v>
      </c>
      <c r="U5" s="91"/>
      <c r="V5" s="91"/>
      <c r="W5" s="91"/>
      <c r="X5" s="91"/>
      <c r="Y5" s="91"/>
      <c r="Z5" s="91"/>
      <c r="AA5" s="91"/>
      <c r="AB5" s="91"/>
      <c r="AC5" s="91"/>
      <c r="AD5" s="91"/>
      <c r="AE5" s="91"/>
      <c r="AF5" s="91"/>
      <c r="AG5" s="91"/>
    </row>
    <row r="6" spans="1:33" ht="15" customHeight="1" x14ac:dyDescent="0.7">
      <c r="A6" s="95">
        <v>44363</v>
      </c>
      <c r="B6" s="94">
        <f t="shared" ca="1" si="0"/>
        <v>-5.5833630290779146E-3</v>
      </c>
      <c r="C6" s="92">
        <f t="shared" ca="1" si="1"/>
        <v>33.197984788267753</v>
      </c>
      <c r="D6" s="94">
        <f t="shared" ca="1" si="2"/>
        <v>-4.4428359866717226E-3</v>
      </c>
      <c r="E6" s="92">
        <f t="shared" ca="1" si="3"/>
        <v>30.686725111661357</v>
      </c>
      <c r="F6" s="94">
        <f t="shared" ca="1" si="4"/>
        <v>-1.0359636434714603E-2</v>
      </c>
      <c r="G6" s="92">
        <f t="shared" ca="1" si="5"/>
        <v>30.814210508172579</v>
      </c>
      <c r="H6" s="94">
        <f t="shared" ca="1" si="6"/>
        <v>-1.5898250732817587E-3</v>
      </c>
      <c r="I6" s="92">
        <f t="shared" ca="1" si="7"/>
        <v>29.40907998421477</v>
      </c>
      <c r="J6" s="91"/>
      <c r="K6" s="91"/>
      <c r="L6" s="92">
        <f t="shared" ca="1" si="8"/>
        <v>124.10800039231646</v>
      </c>
      <c r="M6" s="94">
        <f t="shared" ca="1" si="9"/>
        <v>-5.5507449027519806E-3</v>
      </c>
      <c r="N6" s="99">
        <f t="shared" ca="1" si="10"/>
        <v>9.4173888031731517E-3</v>
      </c>
      <c r="O6" s="94">
        <f t="shared" ca="1" si="11"/>
        <v>0.14890199114697145</v>
      </c>
      <c r="P6" s="108">
        <f t="shared" si="12"/>
        <v>8.9999999999999998E-4</v>
      </c>
      <c r="Q6" s="99">
        <f t="shared" ca="1" si="13"/>
        <v>0.36042656594956668</v>
      </c>
      <c r="R6" s="110">
        <f t="shared" ca="1" si="14"/>
        <v>0.35952656594956667</v>
      </c>
      <c r="S6" s="111">
        <f t="shared" ca="1" si="15"/>
        <v>0.37004516361673717</v>
      </c>
      <c r="T6" s="109">
        <f t="shared" ca="1" si="16"/>
        <v>2.4145181886433034</v>
      </c>
      <c r="U6" s="91"/>
      <c r="V6" s="91"/>
      <c r="W6" s="91"/>
      <c r="X6" s="91"/>
      <c r="Y6" s="91"/>
      <c r="Z6" s="91"/>
      <c r="AA6" s="91"/>
      <c r="AB6" s="91"/>
      <c r="AC6" s="91"/>
      <c r="AD6" s="91"/>
      <c r="AE6" s="91"/>
      <c r="AF6" s="91"/>
      <c r="AG6" s="91"/>
    </row>
    <row r="7" spans="1:33" ht="15" customHeight="1" x14ac:dyDescent="0.7">
      <c r="A7" s="95">
        <v>44362</v>
      </c>
      <c r="B7" s="94">
        <f t="shared" ca="1" si="0"/>
        <v>-1.8341696412979003E-3</v>
      </c>
      <c r="C7" s="92">
        <f t="shared" ca="1" si="1"/>
        <v>33.384381911983738</v>
      </c>
      <c r="D7" s="94">
        <f t="shared" ca="1" si="2"/>
        <v>-1.4787061544807578E-3</v>
      </c>
      <c r="E7" s="92">
        <f t="shared" ca="1" si="3"/>
        <v>30.823669620291668</v>
      </c>
      <c r="F7" s="94">
        <f t="shared" ca="1" si="4"/>
        <v>9.7826255178512511E-4</v>
      </c>
      <c r="G7" s="92">
        <f t="shared" ca="1" si="5"/>
        <v>31.136776189242205</v>
      </c>
      <c r="H7" s="94">
        <f t="shared" ca="1" si="6"/>
        <v>4.7923467209942672E-3</v>
      </c>
      <c r="I7" s="92">
        <f t="shared" ca="1" si="7"/>
        <v>29.45590972805676</v>
      </c>
      <c r="J7" s="91"/>
      <c r="K7" s="91"/>
      <c r="L7" s="92">
        <f t="shared" ca="1" si="8"/>
        <v>124.80073744957437</v>
      </c>
      <c r="M7" s="94">
        <f t="shared" ca="1" si="9"/>
        <v>5.125034530808481E-4</v>
      </c>
      <c r="N7" s="99">
        <f t="shared" ca="1" si="10"/>
        <v>9.4107624074428794E-3</v>
      </c>
      <c r="O7" s="94">
        <f t="shared" ca="1" si="11"/>
        <v>0.14879721863104506</v>
      </c>
      <c r="P7" s="108">
        <f t="shared" si="12"/>
        <v>8.9999999999999998E-4</v>
      </c>
      <c r="Q7" s="99">
        <f t="shared" ca="1" si="13"/>
        <v>0.38906936224045507</v>
      </c>
      <c r="R7" s="110">
        <f t="shared" ca="1" si="14"/>
        <v>0.38816936224045506</v>
      </c>
      <c r="S7" s="111">
        <f t="shared" ca="1" si="15"/>
        <v>0.37013824855184491</v>
      </c>
      <c r="T7" s="109">
        <f t="shared" ca="1" si="16"/>
        <v>2.6087138308878806</v>
      </c>
      <c r="U7" s="91"/>
      <c r="V7" s="91"/>
      <c r="W7" s="91"/>
      <c r="X7" s="91"/>
      <c r="Y7" s="91"/>
      <c r="Z7" s="91"/>
      <c r="AA7" s="91"/>
      <c r="AB7" s="91"/>
      <c r="AC7" s="91"/>
      <c r="AD7" s="91"/>
      <c r="AE7" s="91"/>
      <c r="AF7" s="91"/>
      <c r="AG7" s="91"/>
    </row>
    <row r="8" spans="1:33" ht="15" customHeight="1" x14ac:dyDescent="0.7">
      <c r="A8" s="95">
        <v>44361</v>
      </c>
      <c r="B8" s="94">
        <f t="shared" ca="1" si="0"/>
        <v>2.2389573766301574E-3</v>
      </c>
      <c r="C8" s="92">
        <f t="shared" ca="1" si="1"/>
        <v>33.445727049168461</v>
      </c>
      <c r="D8" s="94">
        <f t="shared" ca="1" si="2"/>
        <v>2.2230085216747852E-3</v>
      </c>
      <c r="E8" s="92">
        <f t="shared" ca="1" si="3"/>
        <v>30.86931626824213</v>
      </c>
      <c r="F8" s="94">
        <f t="shared" ca="1" si="4"/>
        <v>2.1568823529412029E-3</v>
      </c>
      <c r="G8" s="92">
        <f t="shared" ca="1" si="5"/>
        <v>31.106346015812065</v>
      </c>
      <c r="H8" s="94">
        <f t="shared" ca="1" si="6"/>
        <v>-2.9030198709223409E-4</v>
      </c>
      <c r="I8" s="92">
        <f t="shared" ca="1" si="7"/>
        <v>29.315420070805864</v>
      </c>
      <c r="J8" s="91"/>
      <c r="K8" s="91"/>
      <c r="L8" s="92">
        <f t="shared" ca="1" si="8"/>
        <v>124.73680940402852</v>
      </c>
      <c r="M8" s="94">
        <f t="shared" ca="1" si="9"/>
        <v>1.6189990248578479E-3</v>
      </c>
      <c r="N8" s="99">
        <f t="shared" ca="1" si="10"/>
        <v>9.4603560616643902E-3</v>
      </c>
      <c r="O8" s="94">
        <f t="shared" ca="1" si="11"/>
        <v>0.14958136315519904</v>
      </c>
      <c r="P8" s="108">
        <f t="shared" si="12"/>
        <v>8.9999999999999998E-4</v>
      </c>
      <c r="Q8" s="99">
        <f t="shared" ca="1" si="13"/>
        <v>0.39577119359859481</v>
      </c>
      <c r="R8" s="110">
        <f t="shared" ca="1" si="14"/>
        <v>0.39487119359859479</v>
      </c>
      <c r="S8" s="111">
        <f t="shared" ca="1" si="15"/>
        <v>0.36997725646533947</v>
      </c>
      <c r="T8" s="109">
        <f t="shared" ca="1" si="16"/>
        <v>2.639842192030927</v>
      </c>
      <c r="U8" s="91"/>
      <c r="V8" s="91"/>
      <c r="W8" s="91"/>
      <c r="X8" s="91"/>
      <c r="Y8" s="91"/>
      <c r="Z8" s="91"/>
      <c r="AA8" s="91"/>
      <c r="AB8" s="91"/>
      <c r="AC8" s="91"/>
      <c r="AD8" s="91"/>
      <c r="AE8" s="91"/>
      <c r="AF8" s="91"/>
      <c r="AG8" s="91"/>
    </row>
    <row r="9" spans="1:33" ht="15" customHeight="1" x14ac:dyDescent="0.7">
      <c r="A9" s="95">
        <v>44358</v>
      </c>
      <c r="B9" s="94">
        <f t="shared" ca="1" si="0"/>
        <v>1.6524940978432934E-3</v>
      </c>
      <c r="C9" s="92">
        <f t="shared" ca="1" si="1"/>
        <v>33.371010778420512</v>
      </c>
      <c r="D9" s="94">
        <f t="shared" ca="1" si="2"/>
        <v>-7.4046649389125641E-4</v>
      </c>
      <c r="E9" s="92">
        <f t="shared" ca="1" si="3"/>
        <v>30.800845725719068</v>
      </c>
      <c r="F9" s="94">
        <f t="shared" ca="1" si="4"/>
        <v>4.5302343903879105E-3</v>
      </c>
      <c r="G9" s="92">
        <f t="shared" ca="1" si="5"/>
        <v>31.039397686695708</v>
      </c>
      <c r="H9" s="94">
        <f t="shared" ca="1" si="6"/>
        <v>1.4538819635632194E-3</v>
      </c>
      <c r="I9" s="92">
        <f t="shared" ca="1" si="7"/>
        <v>29.32393286678645</v>
      </c>
      <c r="J9" s="91"/>
      <c r="K9" s="91"/>
      <c r="L9" s="92">
        <f t="shared" ca="1" si="8"/>
        <v>124.53518705762174</v>
      </c>
      <c r="M9" s="94">
        <f t="shared" ca="1" si="9"/>
        <v>1.7276630492590872E-3</v>
      </c>
      <c r="N9" s="99">
        <f t="shared" ca="1" si="10"/>
        <v>1.0168784566898041E-2</v>
      </c>
      <c r="O9" s="94">
        <f t="shared" ca="1" si="11"/>
        <v>0.16078260133483332</v>
      </c>
      <c r="P9" s="108">
        <f t="shared" si="12"/>
        <v>8.9999999999999998E-4</v>
      </c>
      <c r="Q9" s="99">
        <f t="shared" ca="1" si="13"/>
        <v>0.41694073819905286</v>
      </c>
      <c r="R9" s="110">
        <f t="shared" ca="1" si="14"/>
        <v>0.41604073819905285</v>
      </c>
      <c r="S9" s="111">
        <f t="shared" ca="1" si="15"/>
        <v>0.3697529867614362</v>
      </c>
      <c r="T9" s="109">
        <f t="shared" ca="1" si="16"/>
        <v>2.5875980034222659</v>
      </c>
      <c r="U9" s="91"/>
      <c r="V9" s="91"/>
      <c r="W9" s="91"/>
      <c r="X9" s="91"/>
      <c r="Y9" s="91"/>
      <c r="Z9" s="91"/>
      <c r="AA9" s="91"/>
      <c r="AB9" s="91"/>
      <c r="AC9" s="91"/>
      <c r="AD9" s="91"/>
      <c r="AE9" s="91"/>
      <c r="AF9" s="91"/>
      <c r="AG9" s="91"/>
    </row>
    <row r="10" spans="1:33" ht="15" customHeight="1" x14ac:dyDescent="0.7">
      <c r="A10" s="95">
        <v>44357</v>
      </c>
      <c r="B10" s="94">
        <f t="shared" ca="1" si="0"/>
        <v>4.6483837967279396E-3</v>
      </c>
      <c r="C10" s="92">
        <f t="shared" ca="1" si="1"/>
        <v>33.315956357176276</v>
      </c>
      <c r="D10" s="94">
        <f t="shared" ca="1" si="2"/>
        <v>1.032389427979763E-2</v>
      </c>
      <c r="E10" s="92">
        <f t="shared" ca="1" si="3"/>
        <v>30.823669620291668</v>
      </c>
      <c r="F10" s="94">
        <f t="shared" ca="1" si="4"/>
        <v>-5.1181197384864152E-4</v>
      </c>
      <c r="G10" s="92">
        <f t="shared" ca="1" si="5"/>
        <v>30.899416089285122</v>
      </c>
      <c r="H10" s="94">
        <f t="shared" ca="1" si="6"/>
        <v>4.3076006447135828E-3</v>
      </c>
      <c r="I10" s="92">
        <f t="shared" ca="1" si="7"/>
        <v>29.281361223834537</v>
      </c>
      <c r="J10" s="91"/>
      <c r="K10" s="91"/>
      <c r="L10" s="92">
        <f t="shared" ca="1" si="8"/>
        <v>124.32040329058761</v>
      </c>
      <c r="M10" s="94">
        <f t="shared" ca="1" si="9"/>
        <v>4.6781876368717779E-3</v>
      </c>
      <c r="N10" s="99">
        <f t="shared" ca="1" si="10"/>
        <v>1.0172455264861909E-2</v>
      </c>
      <c r="O10" s="94">
        <f t="shared" ca="1" si="11"/>
        <v>0.16084064016567515</v>
      </c>
      <c r="P10" s="108">
        <f t="shared" si="12"/>
        <v>8.9999999999999998E-4</v>
      </c>
      <c r="Q10" s="99">
        <f t="shared" ca="1" si="13"/>
        <v>0.33245154808459065</v>
      </c>
      <c r="R10" s="110">
        <f t="shared" ca="1" si="14"/>
        <v>0.33155154808459064</v>
      </c>
      <c r="S10" s="111">
        <f t="shared" ca="1" si="15"/>
        <v>0.36933218902109421</v>
      </c>
      <c r="T10" s="109">
        <f t="shared" ca="1" si="16"/>
        <v>2.0613667524766961</v>
      </c>
      <c r="U10" s="91"/>
      <c r="V10" s="91"/>
      <c r="W10" s="91"/>
      <c r="X10" s="91"/>
      <c r="Y10" s="91"/>
      <c r="Z10" s="91"/>
      <c r="AA10" s="91"/>
      <c r="AB10" s="91"/>
      <c r="AC10" s="91"/>
      <c r="AD10" s="91"/>
      <c r="AE10" s="91"/>
      <c r="AF10" s="91"/>
      <c r="AG10" s="91"/>
    </row>
    <row r="11" spans="1:33" ht="15" customHeight="1" x14ac:dyDescent="0.7">
      <c r="A11" s="95">
        <v>44356</v>
      </c>
      <c r="B11" s="94">
        <f t="shared" ca="1" si="0"/>
        <v>-1.4919129522873442E-3</v>
      </c>
      <c r="C11" s="92">
        <f t="shared" ca="1" si="1"/>
        <v>33.161807548298555</v>
      </c>
      <c r="D11" s="94">
        <f t="shared" ca="1" si="2"/>
        <v>-9.4994534166691347E-3</v>
      </c>
      <c r="E11" s="92">
        <f t="shared" ca="1" si="3"/>
        <v>30.50870101638456</v>
      </c>
      <c r="F11" s="94">
        <f t="shared" ca="1" si="4"/>
        <v>-1.7519650675276166E-3</v>
      </c>
      <c r="G11" s="92">
        <f t="shared" ca="1" si="5"/>
        <v>30.915238878717641</v>
      </c>
      <c r="H11" s="94">
        <f t="shared" ca="1" si="6"/>
        <v>-7.0524870934570716E-3</v>
      </c>
      <c r="I11" s="92">
        <f t="shared" ca="1" si="7"/>
        <v>29.155769810999555</v>
      </c>
      <c r="J11" s="91"/>
      <c r="K11" s="91"/>
      <c r="L11" s="92">
        <f t="shared" ca="1" si="8"/>
        <v>123.74151725440032</v>
      </c>
      <c r="M11" s="94">
        <f t="shared" ca="1" si="9"/>
        <v>-4.8532915476184879E-3</v>
      </c>
      <c r="N11" s="99">
        <f t="shared" ca="1" si="10"/>
        <v>1.0204513723211149E-2</v>
      </c>
      <c r="O11" s="94">
        <f t="shared" ca="1" si="11"/>
        <v>0.16134752889896134</v>
      </c>
      <c r="P11" s="108">
        <f t="shared" si="12"/>
        <v>8.9999999999999998E-4</v>
      </c>
      <c r="Q11" s="99">
        <f t="shared" ca="1" si="13"/>
        <v>0.32200848551432437</v>
      </c>
      <c r="R11" s="110">
        <f t="shared" ca="1" si="14"/>
        <v>0.32110848551432436</v>
      </c>
      <c r="S11" s="111">
        <f t="shared" ca="1" si="15"/>
        <v>0.36967880040583279</v>
      </c>
      <c r="T11" s="109">
        <f t="shared" ca="1" si="16"/>
        <v>1.9901667394944</v>
      </c>
      <c r="U11" s="91"/>
      <c r="V11" s="91"/>
      <c r="W11" s="91"/>
      <c r="X11" s="91"/>
      <c r="Y11" s="91"/>
      <c r="Z11" s="91"/>
      <c r="AA11" s="91"/>
      <c r="AB11" s="91"/>
      <c r="AC11" s="91"/>
      <c r="AD11" s="91"/>
      <c r="AE11" s="91"/>
      <c r="AF11" s="91"/>
      <c r="AG11" s="91"/>
    </row>
    <row r="12" spans="1:33" ht="15" customHeight="1" x14ac:dyDescent="0.7">
      <c r="A12" s="95">
        <v>44355</v>
      </c>
      <c r="B12" s="94">
        <f t="shared" ca="1" si="0"/>
        <v>2.1316705647600465E-4</v>
      </c>
      <c r="C12" s="92">
        <f t="shared" ca="1" si="1"/>
        <v>33.211356000478695</v>
      </c>
      <c r="D12" s="94">
        <f t="shared" ca="1" si="2"/>
        <v>1.4636219303445497E-3</v>
      </c>
      <c r="E12" s="92">
        <f t="shared" ca="1" si="3"/>
        <v>30.801296497636876</v>
      </c>
      <c r="F12" s="94">
        <f t="shared" ca="1" si="4"/>
        <v>-1.3608222569289063E-3</v>
      </c>
      <c r="G12" s="92">
        <f t="shared" ca="1" si="5"/>
        <v>30.969496354489632</v>
      </c>
      <c r="H12" s="94">
        <f t="shared" ca="1" si="6"/>
        <v>-4.8696328013873025E-3</v>
      </c>
      <c r="I12" s="92">
        <f t="shared" ca="1" si="7"/>
        <v>29.362850938268799</v>
      </c>
      <c r="J12" s="91"/>
      <c r="K12" s="91"/>
      <c r="L12" s="92">
        <f t="shared" ca="1" si="8"/>
        <v>124.344999790874</v>
      </c>
      <c r="M12" s="94">
        <f t="shared" ca="1" si="9"/>
        <v>-1.0748319402303919E-3</v>
      </c>
      <c r="N12" s="99">
        <f t="shared" ca="1" si="10"/>
        <v>1.0229721426249177E-2</v>
      </c>
      <c r="O12" s="94">
        <f t="shared" ca="1" si="11"/>
        <v>0.16174609767986792</v>
      </c>
      <c r="P12" s="108">
        <f t="shared" si="12"/>
        <v>8.9999999999999998E-4</v>
      </c>
      <c r="Q12" s="99">
        <f t="shared" ca="1" si="13"/>
        <v>0.31225878316688904</v>
      </c>
      <c r="R12" s="110">
        <f t="shared" ca="1" si="14"/>
        <v>0.31135878316688903</v>
      </c>
      <c r="S12" s="111">
        <f t="shared" ca="1" si="15"/>
        <v>0.37012852554371711</v>
      </c>
      <c r="T12" s="109">
        <f t="shared" ca="1" si="16"/>
        <v>1.9249848227135498</v>
      </c>
      <c r="U12" s="91"/>
      <c r="V12" s="91"/>
      <c r="W12" s="91"/>
      <c r="X12" s="91"/>
      <c r="Y12" s="91"/>
      <c r="Z12" s="91"/>
      <c r="AA12" s="91"/>
      <c r="AB12" s="91"/>
      <c r="AC12" s="91"/>
      <c r="AD12" s="91"/>
      <c r="AE12" s="91"/>
      <c r="AF12" s="91"/>
      <c r="AG12" s="91"/>
    </row>
    <row r="13" spans="1:33" ht="15" customHeight="1" x14ac:dyDescent="0.7">
      <c r="A13" s="95">
        <v>44354</v>
      </c>
      <c r="B13" s="94">
        <f t="shared" ca="1" si="0"/>
        <v>-9.7019402313969216E-4</v>
      </c>
      <c r="C13" s="92">
        <f t="shared" ca="1" si="1"/>
        <v>33.204277942287327</v>
      </c>
      <c r="D13" s="94">
        <f t="shared" ca="1" si="2"/>
        <v>-1.8261678704083462E-3</v>
      </c>
      <c r="E13" s="92">
        <f t="shared" ca="1" si="3"/>
        <v>30.756280930371346</v>
      </c>
      <c r="F13" s="94">
        <f t="shared" ca="1" si="4"/>
        <v>6.2597669695751978E-3</v>
      </c>
      <c r="G13" s="92">
        <f t="shared" ca="1" si="5"/>
        <v>31.011697763030718</v>
      </c>
      <c r="H13" s="94">
        <f t="shared" ca="1" si="6"/>
        <v>3.8820611567624841E-3</v>
      </c>
      <c r="I13" s="92">
        <f t="shared" ca="1" si="7"/>
        <v>29.506536938399375</v>
      </c>
      <c r="J13" s="91"/>
      <c r="K13" s="91"/>
      <c r="L13" s="92">
        <f t="shared" ca="1" si="8"/>
        <v>124.47879357408877</v>
      </c>
      <c r="M13" s="94">
        <f t="shared" ca="1" si="9"/>
        <v>1.7584607516751838E-3</v>
      </c>
      <c r="N13" s="99">
        <f t="shared" ca="1" si="10"/>
        <v>1.0310470514363531E-2</v>
      </c>
      <c r="O13" s="94">
        <f t="shared" ca="1" si="11"/>
        <v>0.16302285286698287</v>
      </c>
      <c r="P13" s="108">
        <f t="shared" si="12"/>
        <v>8.9999999999999998E-4</v>
      </c>
      <c r="Q13" s="99">
        <f t="shared" ca="1" si="13"/>
        <v>0.33211594021265589</v>
      </c>
      <c r="R13" s="110">
        <f t="shared" ca="1" si="14"/>
        <v>0.33121594021265588</v>
      </c>
      <c r="S13" s="111">
        <f t="shared" ca="1" si="15"/>
        <v>0.37067777547247255</v>
      </c>
      <c r="T13" s="109">
        <f t="shared" ca="1" si="16"/>
        <v>2.0317147834660259</v>
      </c>
      <c r="U13" s="91"/>
      <c r="V13" s="91"/>
      <c r="W13" s="91"/>
      <c r="X13" s="91"/>
      <c r="Y13" s="91"/>
      <c r="Z13" s="91"/>
      <c r="AA13" s="91"/>
      <c r="AB13" s="91"/>
      <c r="AC13" s="91"/>
      <c r="AD13" s="91"/>
      <c r="AE13" s="91"/>
      <c r="AF13" s="91"/>
      <c r="AG13" s="91"/>
    </row>
    <row r="14" spans="1:33" ht="15" customHeight="1" x14ac:dyDescent="0.7">
      <c r="A14" s="95">
        <v>44351</v>
      </c>
      <c r="B14" s="94">
        <f t="shared" ca="1" si="0"/>
        <v>9.1458726761817211E-3</v>
      </c>
      <c r="C14" s="92">
        <f t="shared" ca="1" si="1"/>
        <v>33.236523819046504</v>
      </c>
      <c r="D14" s="94">
        <f t="shared" ca="1" si="2"/>
        <v>1.6332573086135005E-2</v>
      </c>
      <c r="E14" s="92">
        <f t="shared" ca="1" si="3"/>
        <v>30.812549818855899</v>
      </c>
      <c r="F14" s="94">
        <f t="shared" ca="1" si="4"/>
        <v>6.8938038444517069E-3</v>
      </c>
      <c r="G14" s="92">
        <f t="shared" ca="1" si="5"/>
        <v>30.818779385788933</v>
      </c>
      <c r="H14" s="94">
        <f t="shared" ca="1" si="6"/>
        <v>1.0901117268358185E-2</v>
      </c>
      <c r="I14" s="92">
        <f t="shared" ca="1" si="7"/>
        <v>29.392433713178729</v>
      </c>
      <c r="J14" s="91"/>
      <c r="K14" s="91"/>
      <c r="L14" s="92">
        <f t="shared" ca="1" si="8"/>
        <v>124.26028673687007</v>
      </c>
      <c r="M14" s="94">
        <f t="shared" ca="1" si="9"/>
        <v>1.0772620257378129E-2</v>
      </c>
      <c r="N14" s="99">
        <f t="shared" ca="1" si="10"/>
        <v>1.0314680463964379E-2</v>
      </c>
      <c r="O14" s="94">
        <f t="shared" ca="1" si="11"/>
        <v>0.16308941801484883</v>
      </c>
      <c r="P14" s="108">
        <f t="shared" si="12"/>
        <v>8.9999999999999998E-4</v>
      </c>
      <c r="Q14" s="99">
        <f t="shared" ca="1" si="13"/>
        <v>0.35882200404735776</v>
      </c>
      <c r="R14" s="110">
        <f t="shared" ca="1" si="14"/>
        <v>0.35792200404735774</v>
      </c>
      <c r="S14" s="111">
        <f t="shared" ca="1" si="15"/>
        <v>0.37105005693718779</v>
      </c>
      <c r="T14" s="109">
        <f t="shared" ca="1" si="16"/>
        <v>2.194636588958641</v>
      </c>
      <c r="U14" s="91"/>
      <c r="V14" s="91"/>
      <c r="W14" s="91"/>
      <c r="X14" s="91"/>
      <c r="Y14" s="91"/>
      <c r="Z14" s="91"/>
      <c r="AA14" s="91"/>
      <c r="AB14" s="91"/>
      <c r="AC14" s="91"/>
      <c r="AD14" s="91"/>
      <c r="AE14" s="91"/>
      <c r="AF14" s="91"/>
      <c r="AG14" s="91"/>
    </row>
    <row r="15" spans="1:33" ht="15" customHeight="1" x14ac:dyDescent="0.7">
      <c r="A15" s="95">
        <v>44350</v>
      </c>
      <c r="B15" s="94">
        <f t="shared" ca="1" si="0"/>
        <v>-3.7113649947606575E-3</v>
      </c>
      <c r="C15" s="92">
        <f t="shared" ca="1" si="1"/>
        <v>32.935301742755634</v>
      </c>
      <c r="D15" s="94">
        <f t="shared" ca="1" si="2"/>
        <v>-6.6371491148137229E-3</v>
      </c>
      <c r="E15" s="92">
        <f t="shared" ca="1" si="3"/>
        <v>30.317388849687603</v>
      </c>
      <c r="F15" s="94">
        <f t="shared" ca="1" si="4"/>
        <v>-6.8466046946858983E-3</v>
      </c>
      <c r="G15" s="92">
        <f t="shared" ca="1" si="5"/>
        <v>30.607775386161698</v>
      </c>
      <c r="H15" s="94">
        <f t="shared" ca="1" si="6"/>
        <v>2.9086127466793066E-4</v>
      </c>
      <c r="I15" s="92">
        <f t="shared" ca="1" si="7"/>
        <v>29.075478512282707</v>
      </c>
      <c r="J15" s="91"/>
      <c r="K15" s="91"/>
      <c r="L15" s="92">
        <f t="shared" ca="1" si="8"/>
        <v>122.93594449088764</v>
      </c>
      <c r="M15" s="94">
        <f t="shared" ca="1" si="9"/>
        <v>-4.2749818564966624E-3</v>
      </c>
      <c r="N15" s="99">
        <f t="shared" ca="1" si="10"/>
        <v>1.0369123609764322E-2</v>
      </c>
      <c r="O15" s="94">
        <f t="shared" ca="1" si="11"/>
        <v>0.16395023973341108</v>
      </c>
      <c r="P15" s="108">
        <f t="shared" si="12"/>
        <v>8.9999999999999998E-4</v>
      </c>
      <c r="Q15" s="99">
        <f t="shared" ca="1" si="13"/>
        <v>0.3397014434390262</v>
      </c>
      <c r="R15" s="110">
        <f t="shared" ca="1" si="14"/>
        <v>0.33880144343902618</v>
      </c>
      <c r="S15" s="111">
        <f t="shared" ca="1" si="15"/>
        <v>0.37117508601232896</v>
      </c>
      <c r="T15" s="109">
        <f t="shared" ca="1" si="16"/>
        <v>2.0664894664986728</v>
      </c>
      <c r="U15" s="91"/>
      <c r="V15" s="91"/>
      <c r="W15" s="91"/>
      <c r="X15" s="91"/>
      <c r="Y15" s="91"/>
      <c r="Z15" s="91"/>
      <c r="AA15" s="91"/>
      <c r="AB15" s="91"/>
      <c r="AC15" s="91"/>
      <c r="AD15" s="91"/>
      <c r="AE15" s="91"/>
      <c r="AF15" s="91"/>
      <c r="AG15" s="91"/>
    </row>
    <row r="16" spans="1:33" ht="15" customHeight="1" x14ac:dyDescent="0.7">
      <c r="A16" s="95">
        <v>44349</v>
      </c>
      <c r="B16" s="94">
        <f t="shared" ca="1" si="0"/>
        <v>1.5726022340318835E-3</v>
      </c>
      <c r="C16" s="92">
        <f t="shared" ca="1" si="1"/>
        <v>33.057992017125066</v>
      </c>
      <c r="D16" s="94">
        <f t="shared" ca="1" si="2"/>
        <v>9.6797848069212211E-3</v>
      </c>
      <c r="E16" s="92">
        <f t="shared" ca="1" si="3"/>
        <v>30.519954337603583</v>
      </c>
      <c r="F16" s="94">
        <f t="shared" ca="1" si="4"/>
        <v>9.7900722744781454E-4</v>
      </c>
      <c r="G16" s="92">
        <f t="shared" ca="1" si="5"/>
        <v>30.818779385788929</v>
      </c>
      <c r="H16" s="94">
        <f t="shared" ca="1" si="6"/>
        <v>9.2443223356482029E-3</v>
      </c>
      <c r="I16" s="92">
        <f t="shared" ca="1" si="7"/>
        <v>29.067024040619451</v>
      </c>
      <c r="J16" s="91"/>
      <c r="K16" s="91"/>
      <c r="L16" s="92">
        <f t="shared" ca="1" si="8"/>
        <v>123.46374978113704</v>
      </c>
      <c r="M16" s="94">
        <f t="shared" ca="1" si="9"/>
        <v>5.2179680550474838E-3</v>
      </c>
      <c r="N16" s="99">
        <f t="shared" ca="1" si="10"/>
        <v>1.0380729143308034E-2</v>
      </c>
      <c r="O16" s="94">
        <f t="shared" ca="1" si="11"/>
        <v>0.16413373933070916</v>
      </c>
      <c r="P16" s="108">
        <f t="shared" si="12"/>
        <v>8.9999999999999998E-4</v>
      </c>
      <c r="Q16" s="99">
        <f t="shared" ca="1" si="13"/>
        <v>0.37322488423287647</v>
      </c>
      <c r="R16" s="110">
        <f t="shared" ca="1" si="14"/>
        <v>0.37232488423287646</v>
      </c>
      <c r="S16" s="111">
        <f t="shared" ca="1" si="15"/>
        <v>0.37148637103707222</v>
      </c>
      <c r="T16" s="109">
        <f t="shared" ca="1" si="16"/>
        <v>2.2684238216414965</v>
      </c>
      <c r="U16" s="91"/>
      <c r="V16" s="91"/>
      <c r="W16" s="91"/>
      <c r="X16" s="91"/>
      <c r="Y16" s="91"/>
      <c r="Z16" s="91"/>
      <c r="AA16" s="91"/>
      <c r="AB16" s="91"/>
      <c r="AC16" s="91"/>
      <c r="AD16" s="91"/>
      <c r="AE16" s="91"/>
      <c r="AF16" s="91"/>
      <c r="AG16" s="91"/>
    </row>
    <row r="17" spans="1:33" ht="15" customHeight="1" x14ac:dyDescent="0.7">
      <c r="A17" s="95">
        <v>44348</v>
      </c>
      <c r="B17" s="94">
        <f t="shared" ca="1" si="0"/>
        <v>-8.8085894693901157E-4</v>
      </c>
      <c r="C17" s="92">
        <f t="shared" ca="1" si="1"/>
        <v>33.006086571645845</v>
      </c>
      <c r="D17" s="94">
        <f t="shared" ca="1" si="2"/>
        <v>4.4877474346805002E-3</v>
      </c>
      <c r="E17" s="92">
        <f t="shared" ca="1" si="3"/>
        <v>30.227359997545999</v>
      </c>
      <c r="F17" s="94">
        <f t="shared" ca="1" si="4"/>
        <v>6.9005995009641108E-3</v>
      </c>
      <c r="G17" s="92">
        <f t="shared" ca="1" si="5"/>
        <v>30.788637087556943</v>
      </c>
      <c r="H17" s="94">
        <f t="shared" ca="1" si="6"/>
        <v>-6.2701163546174943E-3</v>
      </c>
      <c r="I17" s="92">
        <f t="shared" ca="1" si="7"/>
        <v>28.800780343604966</v>
      </c>
      <c r="J17" s="91"/>
      <c r="K17" s="91"/>
      <c r="L17" s="92">
        <f t="shared" ca="1" si="8"/>
        <v>122.82286400035375</v>
      </c>
      <c r="M17" s="94">
        <f t="shared" ca="1" si="9"/>
        <v>1.102211225096239E-3</v>
      </c>
      <c r="N17" s="99">
        <f t="shared" ca="1" si="10"/>
        <v>1.0456846791666339E-2</v>
      </c>
      <c r="O17" s="94">
        <f t="shared" ca="1" si="11"/>
        <v>0.16533726502544926</v>
      </c>
      <c r="P17" s="108">
        <f t="shared" si="12"/>
        <v>8.9999999999999998E-4</v>
      </c>
      <c r="Q17" s="99">
        <f t="shared" ca="1" si="13"/>
        <v>0.38102265885579989</v>
      </c>
      <c r="R17" s="110">
        <f t="shared" ca="1" si="14"/>
        <v>0.38012265885579988</v>
      </c>
      <c r="S17" s="111">
        <f t="shared" ca="1" si="15"/>
        <v>0.37147823013225861</v>
      </c>
      <c r="T17" s="109">
        <f t="shared" ca="1" si="16"/>
        <v>2.2990743121176593</v>
      </c>
      <c r="U17" s="91"/>
      <c r="V17" s="91"/>
      <c r="W17" s="91"/>
      <c r="X17" s="91"/>
      <c r="Y17" s="91"/>
      <c r="Z17" s="91"/>
      <c r="AA17" s="91"/>
      <c r="AB17" s="91"/>
      <c r="AC17" s="91"/>
      <c r="AD17" s="91"/>
      <c r="AE17" s="91"/>
      <c r="AF17" s="91"/>
      <c r="AG17" s="91"/>
    </row>
    <row r="18" spans="1:33" ht="15" customHeight="1" x14ac:dyDescent="0.7">
      <c r="A18" s="95">
        <v>44344</v>
      </c>
      <c r="B18" s="94">
        <f t="shared" ca="1" si="0"/>
        <v>1.7887380664964869E-3</v>
      </c>
      <c r="C18" s="92">
        <f t="shared" ca="1" si="1"/>
        <v>33.035185910719093</v>
      </c>
      <c r="D18" s="94">
        <f t="shared" ca="1" si="2"/>
        <v>0</v>
      </c>
      <c r="E18" s="92">
        <f t="shared" ca="1" si="3"/>
        <v>30.092313295749399</v>
      </c>
      <c r="F18" s="94">
        <f t="shared" ca="1" si="4"/>
        <v>3.9589018050034674E-3</v>
      </c>
      <c r="G18" s="92">
        <f t="shared" ca="1" si="5"/>
        <v>30.577633087929712</v>
      </c>
      <c r="H18" s="94">
        <f t="shared" ca="1" si="6"/>
        <v>4.5409148767665553E-3</v>
      </c>
      <c r="I18" s="92">
        <f t="shared" ca="1" si="7"/>
        <v>28.982504016033666</v>
      </c>
      <c r="J18" s="91"/>
      <c r="K18" s="91"/>
      <c r="L18" s="92">
        <f t="shared" ca="1" si="8"/>
        <v>122.68763631043186</v>
      </c>
      <c r="M18" s="94">
        <f t="shared" ca="1" si="9"/>
        <v>2.5378485526112993E-3</v>
      </c>
      <c r="N18" s="99">
        <f t="shared" ca="1" si="10"/>
        <v>1.0467302704081244E-2</v>
      </c>
      <c r="O18" s="94">
        <f t="shared" ca="1" si="11"/>
        <v>0.16550258751668093</v>
      </c>
      <c r="P18" s="108">
        <f t="shared" si="12"/>
        <v>8.9999999999999998E-4</v>
      </c>
      <c r="Q18" s="99">
        <f t="shared" ca="1" si="13"/>
        <v>0.4095476305007697</v>
      </c>
      <c r="R18" s="110">
        <f t="shared" ca="1" si="14"/>
        <v>0.40864763050076969</v>
      </c>
      <c r="S18" s="111">
        <f t="shared" ca="1" si="15"/>
        <v>0.37139348083104751</v>
      </c>
      <c r="T18" s="109">
        <f t="shared" ca="1" si="16"/>
        <v>2.4691313690765244</v>
      </c>
      <c r="U18" s="91"/>
      <c r="V18" s="91"/>
      <c r="W18" s="91"/>
      <c r="X18" s="91"/>
      <c r="Y18" s="91"/>
      <c r="Z18" s="91"/>
      <c r="AA18" s="91"/>
      <c r="AB18" s="91"/>
      <c r="AC18" s="91"/>
      <c r="AD18" s="91"/>
      <c r="AE18" s="91"/>
      <c r="AF18" s="91"/>
      <c r="AG18" s="91"/>
    </row>
    <row r="19" spans="1:33" ht="15" customHeight="1" x14ac:dyDescent="0.7">
      <c r="A19" s="95">
        <v>44343</v>
      </c>
      <c r="B19" s="94">
        <f t="shared" ca="1" si="0"/>
        <v>5.2497672542828333E-4</v>
      </c>
      <c r="C19" s="92">
        <f t="shared" ca="1" si="1"/>
        <v>32.976200126264835</v>
      </c>
      <c r="D19" s="94">
        <f t="shared" ca="1" si="2"/>
        <v>5.6411961430309354E-3</v>
      </c>
      <c r="E19" s="92">
        <f t="shared" ca="1" si="3"/>
        <v>30.092313295749399</v>
      </c>
      <c r="F19" s="94">
        <f t="shared" ca="1" si="4"/>
        <v>1.9833367755139886E-3</v>
      </c>
      <c r="G19" s="92">
        <f t="shared" ca="1" si="5"/>
        <v>30.457056591614077</v>
      </c>
      <c r="H19" s="94">
        <f t="shared" ca="1" si="6"/>
        <v>7.3286378269865615E-4</v>
      </c>
      <c r="I19" s="92">
        <f t="shared" ca="1" si="7"/>
        <v>28.851491847486503</v>
      </c>
      <c r="J19" s="91"/>
      <c r="K19" s="91"/>
      <c r="L19" s="92">
        <f t="shared" ca="1" si="8"/>
        <v>122.37706186111481</v>
      </c>
      <c r="M19" s="94">
        <f t="shared" ca="1" si="9"/>
        <v>2.1908427390804341E-3</v>
      </c>
      <c r="N19" s="99">
        <f t="shared" ca="1" si="10"/>
        <v>1.0470889576659918E-2</v>
      </c>
      <c r="O19" s="94">
        <f t="shared" ca="1" si="11"/>
        <v>0.16555930095180799</v>
      </c>
      <c r="P19" s="108">
        <f t="shared" si="12"/>
        <v>8.9999999999999998E-4</v>
      </c>
      <c r="Q19" s="99">
        <f t="shared" ca="1" si="13"/>
        <v>0.39748309017446837</v>
      </c>
      <c r="R19" s="110">
        <f t="shared" ca="1" si="14"/>
        <v>0.39658309017446836</v>
      </c>
      <c r="S19" s="111">
        <f t="shared" ca="1" si="15"/>
        <v>0.37102462786402063</v>
      </c>
      <c r="T19" s="109">
        <f t="shared" ca="1" si="16"/>
        <v>2.3954141379825478</v>
      </c>
      <c r="U19" s="91"/>
      <c r="V19" s="91"/>
      <c r="W19" s="91"/>
      <c r="X19" s="91"/>
      <c r="Y19" s="91"/>
      <c r="Z19" s="91"/>
      <c r="AA19" s="91"/>
      <c r="AB19" s="91"/>
      <c r="AC19" s="91"/>
      <c r="AD19" s="91"/>
      <c r="AE19" s="91"/>
      <c r="AF19" s="91"/>
      <c r="AG19" s="91"/>
    </row>
    <row r="20" spans="1:33" ht="15" customHeight="1" x14ac:dyDescent="0.7">
      <c r="A20" s="95">
        <v>44342</v>
      </c>
      <c r="B20" s="94">
        <f t="shared" ca="1" si="0"/>
        <v>1.9845471974118123E-3</v>
      </c>
      <c r="C20" s="92">
        <f t="shared" ca="1" si="1"/>
        <v>32.958897472196156</v>
      </c>
      <c r="D20" s="94">
        <f t="shared" ca="1" si="2"/>
        <v>1.5065828062712505E-3</v>
      </c>
      <c r="E20" s="92">
        <f t="shared" ca="1" si="3"/>
        <v>29.923508912685207</v>
      </c>
      <c r="F20" s="94">
        <f t="shared" ca="1" si="4"/>
        <v>-5.5227172344644027E-3</v>
      </c>
      <c r="G20" s="92">
        <f t="shared" ca="1" si="5"/>
        <v>30.396769560687542</v>
      </c>
      <c r="H20" s="94">
        <f t="shared" ca="1" si="6"/>
        <v>2.2036137833496561E-3</v>
      </c>
      <c r="I20" s="92">
        <f t="shared" ca="1" si="7"/>
        <v>28.830363118514892</v>
      </c>
      <c r="J20" s="91"/>
      <c r="K20" s="91"/>
      <c r="L20" s="92">
        <f t="shared" ca="1" si="8"/>
        <v>122.1095390640838</v>
      </c>
      <c r="M20" s="94">
        <f t="shared" ca="1" si="9"/>
        <v>3.9962722413022789E-5</v>
      </c>
      <c r="N20" s="99">
        <f t="shared" ca="1" si="10"/>
        <v>1.051055695448933E-2</v>
      </c>
      <c r="O20" s="94">
        <f t="shared" ca="1" si="11"/>
        <v>0.16618649726554502</v>
      </c>
      <c r="P20" s="108">
        <f t="shared" si="12"/>
        <v>8.9999999999999998E-4</v>
      </c>
      <c r="Q20" s="99">
        <f t="shared" ca="1" si="13"/>
        <v>0.402657561198422</v>
      </c>
      <c r="R20" s="110">
        <f t="shared" ca="1" si="14"/>
        <v>0.40175756119842199</v>
      </c>
      <c r="S20" s="111">
        <f t="shared" ca="1" si="15"/>
        <v>0.37076904324091614</v>
      </c>
      <c r="T20" s="109">
        <f t="shared" ca="1" si="16"/>
        <v>2.4175102538954425</v>
      </c>
      <c r="U20" s="91"/>
      <c r="V20" s="91"/>
      <c r="W20" s="91"/>
      <c r="X20" s="91"/>
      <c r="Y20" s="91"/>
      <c r="Z20" s="91"/>
      <c r="AA20" s="91"/>
      <c r="AB20" s="91"/>
      <c r="AC20" s="91"/>
      <c r="AD20" s="91"/>
      <c r="AE20" s="91"/>
      <c r="AF20" s="91"/>
      <c r="AG20" s="91"/>
    </row>
    <row r="21" spans="1:33" ht="15" customHeight="1" x14ac:dyDescent="0.7">
      <c r="A21" s="95">
        <v>44341</v>
      </c>
      <c r="B21" s="94">
        <f t="shared" ca="1" si="0"/>
        <v>-2.2187250307907913E-3</v>
      </c>
      <c r="C21" s="92">
        <f t="shared" ca="1" si="1"/>
        <v>32.893618533722325</v>
      </c>
      <c r="D21" s="94">
        <f t="shared" ca="1" si="2"/>
        <v>2.2650119921068246E-3</v>
      </c>
      <c r="E21" s="92">
        <f t="shared" ca="1" si="3"/>
        <v>29.878494486614404</v>
      </c>
      <c r="F21" s="94">
        <f t="shared" ca="1" si="4"/>
        <v>2.1743671954495003E-3</v>
      </c>
      <c r="G21" s="92">
        <f t="shared" ca="1" si="5"/>
        <v>30.565574586236256</v>
      </c>
      <c r="H21" s="94">
        <f t="shared" ca="1" si="6"/>
        <v>-2.3451154285315523E-3</v>
      </c>
      <c r="I21" s="92">
        <f t="shared" ca="1" si="7"/>
        <v>28.766971822900718</v>
      </c>
      <c r="J21" s="91"/>
      <c r="K21" s="91"/>
      <c r="L21" s="92">
        <f t="shared" ca="1" si="8"/>
        <v>122.1046594294737</v>
      </c>
      <c r="M21" s="94">
        <f t="shared" ca="1" si="9"/>
        <v>-5.671724782851939E-5</v>
      </c>
      <c r="N21" s="99">
        <f t="shared" ca="1" si="10"/>
        <v>1.0671062471516231E-2</v>
      </c>
      <c r="O21" s="94">
        <f t="shared" ca="1" si="11"/>
        <v>0.16872431231968474</v>
      </c>
      <c r="P21" s="108">
        <f t="shared" si="12"/>
        <v>8.9999999999999998E-4</v>
      </c>
      <c r="Q21" s="99">
        <f t="shared" ca="1" si="13"/>
        <v>0.42498727985777296</v>
      </c>
      <c r="R21" s="110">
        <f t="shared" ca="1" si="14"/>
        <v>0.42408727985777295</v>
      </c>
      <c r="S21" s="111">
        <f t="shared" ca="1" si="15"/>
        <v>0.37045602790801202</v>
      </c>
      <c r="T21" s="109">
        <f t="shared" ca="1" si="16"/>
        <v>2.5134924186518406</v>
      </c>
      <c r="U21" s="91"/>
      <c r="V21" s="91"/>
      <c r="W21" s="91"/>
      <c r="X21" s="91"/>
      <c r="Y21" s="91"/>
      <c r="Z21" s="91"/>
      <c r="AA21" s="91"/>
      <c r="AB21" s="91"/>
      <c r="AC21" s="91"/>
      <c r="AD21" s="91"/>
      <c r="AE21" s="91"/>
      <c r="AF21" s="91"/>
      <c r="AG21" s="91"/>
    </row>
    <row r="22" spans="1:33" ht="15" customHeight="1" x14ac:dyDescent="0.7">
      <c r="A22" s="95">
        <v>44340</v>
      </c>
      <c r="B22" s="94">
        <f t="shared" ca="1" si="0"/>
        <v>1.0194271411797962E-2</v>
      </c>
      <c r="C22" s="92">
        <f t="shared" ca="1" si="1"/>
        <v>32.966762715342995</v>
      </c>
      <c r="D22" s="94">
        <f t="shared" ca="1" si="2"/>
        <v>7.2243419897426442E-3</v>
      </c>
      <c r="E22" s="92">
        <f t="shared" ca="1" si="3"/>
        <v>29.810972276910835</v>
      </c>
      <c r="F22" s="94">
        <f t="shared" ca="1" si="4"/>
        <v>7.9697224366277464E-3</v>
      </c>
      <c r="G22" s="92">
        <f t="shared" ca="1" si="5"/>
        <v>30.499258000155169</v>
      </c>
      <c r="H22" s="94">
        <f t="shared" ca="1" si="6"/>
        <v>4.416444204303982E-3</v>
      </c>
      <c r="I22" s="92">
        <f t="shared" ca="1" si="7"/>
        <v>28.834592270108768</v>
      </c>
      <c r="J22" s="91"/>
      <c r="K22" s="91"/>
      <c r="L22" s="92">
        <f t="shared" ca="1" si="8"/>
        <v>122.11158526251776</v>
      </c>
      <c r="M22" s="94">
        <f t="shared" ca="1" si="9"/>
        <v>7.5450272458361667E-3</v>
      </c>
      <c r="N22" s="99">
        <f t="shared" ca="1" si="10"/>
        <v>1.0670634292991197E-2</v>
      </c>
      <c r="O22" s="94">
        <f t="shared" ca="1" si="11"/>
        <v>0.16871754222276336</v>
      </c>
      <c r="P22" s="108">
        <f t="shared" si="12"/>
        <v>8.9999999999999998E-4</v>
      </c>
      <c r="Q22" s="99">
        <f t="shared" ca="1" si="13"/>
        <v>0.4690782228102357</v>
      </c>
      <c r="R22" s="110">
        <f t="shared" ca="1" si="14"/>
        <v>0.46817822281023569</v>
      </c>
      <c r="S22" s="111">
        <f t="shared" ca="1" si="15"/>
        <v>0.36990877023505536</v>
      </c>
      <c r="T22" s="109">
        <f t="shared" ca="1" si="16"/>
        <v>2.7749232038485037</v>
      </c>
      <c r="U22" s="91"/>
      <c r="V22" s="91"/>
      <c r="W22" s="91"/>
      <c r="X22" s="91"/>
      <c r="Y22" s="91"/>
      <c r="Z22" s="91"/>
      <c r="AA22" s="91"/>
      <c r="AB22" s="91"/>
      <c r="AC22" s="91"/>
      <c r="AD22" s="91"/>
      <c r="AE22" s="91"/>
      <c r="AF22" s="91"/>
      <c r="AG22" s="91"/>
    </row>
    <row r="23" spans="1:33" ht="15" customHeight="1" x14ac:dyDescent="0.7">
      <c r="A23" s="95">
        <v>44337</v>
      </c>
      <c r="B23" s="94">
        <f t="shared" ca="1" si="0"/>
        <v>-8.1871749378414904E-4</v>
      </c>
      <c r="C23" s="92">
        <f t="shared" ca="1" si="1"/>
        <v>32.634082025896134</v>
      </c>
      <c r="D23" s="94">
        <f t="shared" ca="1" si="2"/>
        <v>-9.0430170029260903E-3</v>
      </c>
      <c r="E23" s="92">
        <f t="shared" ca="1" si="3"/>
        <v>29.597152326581107</v>
      </c>
      <c r="F23" s="94">
        <f t="shared" ca="1" si="4"/>
        <v>1.996423460084662E-3</v>
      </c>
      <c r="G23" s="92">
        <f t="shared" ca="1" si="5"/>
        <v>30.258109267833383</v>
      </c>
      <c r="H23" s="94">
        <f t="shared" ca="1" si="6"/>
        <v>5.4766641427643759E-3</v>
      </c>
      <c r="I23" s="92">
        <f t="shared" ca="1" si="7"/>
        <v>28.707805847355928</v>
      </c>
      <c r="J23" s="91"/>
      <c r="K23" s="91"/>
      <c r="L23" s="92">
        <f t="shared" ca="1" si="8"/>
        <v>121.19714946766655</v>
      </c>
      <c r="M23" s="94">
        <f t="shared" ca="1" si="9"/>
        <v>-6.6109376502643258E-4</v>
      </c>
      <c r="N23" s="99">
        <f t="shared" ca="1" si="10"/>
        <v>1.069056912776232E-2</v>
      </c>
      <c r="O23" s="94">
        <f t="shared" ca="1" si="11"/>
        <v>0.16903273963604271</v>
      </c>
      <c r="P23" s="108">
        <f t="shared" si="12"/>
        <v>8.9999999999999998E-4</v>
      </c>
      <c r="Q23" s="99">
        <f t="shared" ca="1" si="13"/>
        <v>0.45949642230519805</v>
      </c>
      <c r="R23" s="110">
        <f t="shared" ca="1" si="14"/>
        <v>0.45859642230519804</v>
      </c>
      <c r="S23" s="111">
        <f t="shared" ca="1" si="15"/>
        <v>0.36889568309510512</v>
      </c>
      <c r="T23" s="109">
        <f t="shared" ca="1" si="16"/>
        <v>2.7130627078081857</v>
      </c>
      <c r="U23" s="91"/>
      <c r="V23" s="91"/>
      <c r="W23" s="91"/>
      <c r="X23" s="91"/>
      <c r="Y23" s="91"/>
      <c r="Z23" s="91"/>
      <c r="AA23" s="91"/>
      <c r="AB23" s="91"/>
      <c r="AC23" s="91"/>
      <c r="AD23" s="91"/>
      <c r="AE23" s="91"/>
      <c r="AF23" s="91"/>
      <c r="AG23" s="91"/>
    </row>
    <row r="24" spans="1:33" ht="15" customHeight="1" x14ac:dyDescent="0.7">
      <c r="A24" s="95">
        <v>44336</v>
      </c>
      <c r="B24" s="94">
        <f t="shared" ca="1" si="0"/>
        <v>1.0757956874286378E-2</v>
      </c>
      <c r="C24" s="92">
        <f t="shared" ca="1" si="1"/>
        <v>32.660822012238924</v>
      </c>
      <c r="D24" s="94">
        <f t="shared" ca="1" si="2"/>
        <v>2.4314964429076769E-2</v>
      </c>
      <c r="E24" s="92">
        <f t="shared" ca="1" si="3"/>
        <v>29.867242306590114</v>
      </c>
      <c r="F24" s="94">
        <f t="shared" ca="1" si="4"/>
        <v>1.6436628530273723E-2</v>
      </c>
      <c r="G24" s="92">
        <f t="shared" ca="1" si="5"/>
        <v>30.197821628291212</v>
      </c>
      <c r="H24" s="94">
        <f t="shared" ca="1" si="6"/>
        <v>9.1112043000949328E-3</v>
      </c>
      <c r="I24" s="92">
        <f t="shared" ca="1" si="7"/>
        <v>28.551439204042829</v>
      </c>
      <c r="J24" s="91"/>
      <c r="K24" s="91"/>
      <c r="L24" s="92">
        <f t="shared" ca="1" si="8"/>
        <v>121.27732515116307</v>
      </c>
      <c r="M24" s="94">
        <f t="shared" ca="1" si="9"/>
        <v>1.5088723164266682E-2</v>
      </c>
      <c r="N24" s="99">
        <f t="shared" ca="1" si="10"/>
        <v>1.076217022611195E-2</v>
      </c>
      <c r="O24" s="94">
        <f t="shared" ca="1" si="11"/>
        <v>0.17016485240481546</v>
      </c>
      <c r="P24" s="108">
        <f t="shared" si="12"/>
        <v>8.9999999999999998E-4</v>
      </c>
      <c r="Q24" s="99">
        <f t="shared" ca="1" si="13"/>
        <v>0.44521313613999203</v>
      </c>
      <c r="R24" s="110">
        <f t="shared" ca="1" si="14"/>
        <v>0.44431313613999202</v>
      </c>
      <c r="S24" s="111">
        <f t="shared" ca="1" si="15"/>
        <v>0.36796130039499991</v>
      </c>
      <c r="T24" s="109">
        <f t="shared" ca="1" si="16"/>
        <v>2.611074671771751</v>
      </c>
      <c r="U24" s="91"/>
      <c r="V24" s="91"/>
      <c r="W24" s="91"/>
      <c r="X24" s="91"/>
      <c r="Y24" s="91"/>
      <c r="Z24" s="91"/>
      <c r="AA24" s="91"/>
      <c r="AB24" s="91"/>
      <c r="AC24" s="91"/>
      <c r="AD24" s="91"/>
      <c r="AE24" s="91"/>
      <c r="AF24" s="91"/>
      <c r="AG24" s="91"/>
    </row>
    <row r="25" spans="1:33" ht="15" customHeight="1" x14ac:dyDescent="0.7">
      <c r="A25" s="95">
        <v>44335</v>
      </c>
      <c r="B25" s="94">
        <f t="shared" ca="1" si="0"/>
        <v>-2.6217822856640094E-3</v>
      </c>
      <c r="C25" s="92">
        <f t="shared" ca="1" si="1"/>
        <v>32.31319802145385</v>
      </c>
      <c r="D25" s="94">
        <f t="shared" ca="1" si="2"/>
        <v>-1.7444100035128973E-2</v>
      </c>
      <c r="E25" s="92">
        <f t="shared" ca="1" si="3"/>
        <v>29.158260245897356</v>
      </c>
      <c r="F25" s="94">
        <f t="shared" ca="1" si="4"/>
        <v>-1.2226847355447434E-2</v>
      </c>
      <c r="G25" s="92">
        <f t="shared" ca="1" si="5"/>
        <v>29.709497651571294</v>
      </c>
      <c r="H25" s="94">
        <f t="shared" ca="1" si="6"/>
        <v>-5.0527385480639841E-3</v>
      </c>
      <c r="I25" s="92">
        <f t="shared" ca="1" si="7"/>
        <v>28.293649978691594</v>
      </c>
      <c r="J25" s="91"/>
      <c r="K25" s="91"/>
      <c r="L25" s="92">
        <f t="shared" ca="1" si="8"/>
        <v>119.4746058976141</v>
      </c>
      <c r="M25" s="94">
        <f t="shared" ca="1" si="9"/>
        <v>-9.2384073761320185E-3</v>
      </c>
      <c r="N25" s="99">
        <f t="shared" ca="1" si="10"/>
        <v>1.0772074948713973E-2</v>
      </c>
      <c r="O25" s="94">
        <f t="shared" ca="1" si="11"/>
        <v>0.17032145981988819</v>
      </c>
      <c r="P25" s="108">
        <f t="shared" si="12"/>
        <v>8.9999999999999998E-4</v>
      </c>
      <c r="Q25" s="99">
        <f t="shared" ca="1" si="13"/>
        <v>0.45418808661302723</v>
      </c>
      <c r="R25" s="110">
        <f t="shared" ca="1" si="14"/>
        <v>0.45328808661302722</v>
      </c>
      <c r="S25" s="111">
        <f t="shared" ca="1" si="15"/>
        <v>0.36715759686084204</v>
      </c>
      <c r="T25" s="109">
        <f t="shared" ca="1" si="16"/>
        <v>2.6613680219296558</v>
      </c>
      <c r="U25" s="91"/>
      <c r="V25" s="91"/>
      <c r="W25" s="91"/>
      <c r="X25" s="91"/>
      <c r="Y25" s="91"/>
      <c r="Z25" s="91"/>
      <c r="AA25" s="91"/>
      <c r="AB25" s="91"/>
      <c r="AC25" s="91"/>
      <c r="AD25" s="91"/>
      <c r="AE25" s="91"/>
      <c r="AF25" s="91"/>
      <c r="AG25" s="91"/>
    </row>
    <row r="26" spans="1:33" ht="15" customHeight="1" x14ac:dyDescent="0.7">
      <c r="A26" s="95">
        <v>44334</v>
      </c>
      <c r="B26" s="94">
        <f t="shared" ca="1" si="0"/>
        <v>-8.6156793770997275E-3</v>
      </c>
      <c r="C26" s="92">
        <f t="shared" ca="1" si="1"/>
        <v>32.398138888079096</v>
      </c>
      <c r="D26" s="94">
        <f t="shared" ca="1" si="2"/>
        <v>-3.0245574202968362E-3</v>
      </c>
      <c r="E26" s="92">
        <f t="shared" ca="1" si="3"/>
        <v>29.675930139893151</v>
      </c>
      <c r="F26" s="94">
        <f t="shared" ca="1" si="4"/>
        <v>-6.0094441460323278E-4</v>
      </c>
      <c r="G26" s="92">
        <f t="shared" ca="1" si="5"/>
        <v>30.077247566438135</v>
      </c>
      <c r="H26" s="94">
        <f t="shared" ca="1" si="6"/>
        <v>1.2641141320623994E-2</v>
      </c>
      <c r="I26" s="92">
        <f t="shared" ca="1" si="7"/>
        <v>28.437336404547111</v>
      </c>
      <c r="J26" s="91"/>
      <c r="K26" s="91"/>
      <c r="L26" s="92">
        <f t="shared" ca="1" si="8"/>
        <v>120.58865299895749</v>
      </c>
      <c r="M26" s="94">
        <f t="shared" ca="1" si="9"/>
        <v>-2.8750150865630708E-4</v>
      </c>
      <c r="N26" s="99">
        <f t="shared" ca="1" si="10"/>
        <v>1.0987175032304146E-2</v>
      </c>
      <c r="O26" s="94">
        <f t="shared" ca="1" si="11"/>
        <v>0.17372249076507595</v>
      </c>
      <c r="P26" s="108">
        <f t="shared" si="12"/>
        <v>8.9999999999999998E-4</v>
      </c>
      <c r="Q26" s="99">
        <f t="shared" ca="1" si="13"/>
        <v>0.4473907943010289</v>
      </c>
      <c r="R26" s="110">
        <f t="shared" ca="1" si="14"/>
        <v>0.44649079430102889</v>
      </c>
      <c r="S26" s="111">
        <f t="shared" ca="1" si="15"/>
        <v>0.36624131505496771</v>
      </c>
      <c r="T26" s="109">
        <f t="shared" ca="1" si="16"/>
        <v>2.5701381112755062</v>
      </c>
      <c r="U26" s="91"/>
      <c r="V26" s="91"/>
      <c r="W26" s="91"/>
      <c r="X26" s="91"/>
      <c r="Y26" s="91"/>
      <c r="Z26" s="91"/>
      <c r="AA26" s="91"/>
      <c r="AB26" s="91"/>
      <c r="AC26" s="91"/>
      <c r="AD26" s="91"/>
      <c r="AE26" s="91"/>
      <c r="AF26" s="91"/>
      <c r="AG26" s="91"/>
    </row>
    <row r="27" spans="1:33" ht="15" customHeight="1" x14ac:dyDescent="0.7">
      <c r="A27" s="95">
        <v>44333</v>
      </c>
      <c r="B27" s="94">
        <f t="shared" ca="1" si="0"/>
        <v>-2.5445245404935868E-3</v>
      </c>
      <c r="C27" s="92">
        <f t="shared" ca="1" si="1"/>
        <v>32.679696676787167</v>
      </c>
      <c r="D27" s="94">
        <f t="shared" ca="1" si="2"/>
        <v>-1.8868103587025287E-3</v>
      </c>
      <c r="E27" s="92">
        <f t="shared" ca="1" si="3"/>
        <v>29.765958992034761</v>
      </c>
      <c r="F27" s="94">
        <f t="shared" ca="1" si="4"/>
        <v>-1.9992978914502579E-3</v>
      </c>
      <c r="G27" s="92">
        <f t="shared" ca="1" si="5"/>
        <v>30.095333188823581</v>
      </c>
      <c r="H27" s="94">
        <f t="shared" ca="1" si="6"/>
        <v>-8.3570691075471881E-3</v>
      </c>
      <c r="I27" s="92">
        <f t="shared" ca="1" si="7"/>
        <v>28.082343531352965</v>
      </c>
      <c r="J27" s="91"/>
      <c r="K27" s="91"/>
      <c r="L27" s="92">
        <f t="shared" ca="1" si="8"/>
        <v>120.62333238899848</v>
      </c>
      <c r="M27" s="94">
        <f t="shared" ca="1" si="9"/>
        <v>-3.6063899324081383E-3</v>
      </c>
      <c r="N27" s="99">
        <f t="shared" ca="1" si="10"/>
        <v>1.0987355295941857E-2</v>
      </c>
      <c r="O27" s="94">
        <f t="shared" ca="1" si="11"/>
        <v>0.17372534098344833</v>
      </c>
      <c r="P27" s="108">
        <f t="shared" si="12"/>
        <v>8.9999999999999998E-4</v>
      </c>
      <c r="Q27" s="99">
        <f t="shared" ca="1" si="13"/>
        <v>0.50231366994904536</v>
      </c>
      <c r="R27" s="110">
        <f t="shared" ca="1" si="14"/>
        <v>0.50141366994904535</v>
      </c>
      <c r="S27" s="111">
        <f t="shared" ca="1" si="15"/>
        <v>0.36537841742866606</v>
      </c>
      <c r="T27" s="109">
        <f t="shared" ca="1" si="16"/>
        <v>2.8862436942738108</v>
      </c>
      <c r="U27" s="91"/>
      <c r="V27" s="91"/>
      <c r="W27" s="91"/>
      <c r="X27" s="91"/>
      <c r="Y27" s="91"/>
      <c r="Z27" s="91"/>
      <c r="AA27" s="91"/>
      <c r="AB27" s="91"/>
      <c r="AC27" s="91"/>
      <c r="AD27" s="91"/>
      <c r="AE27" s="91"/>
      <c r="AF27" s="91"/>
      <c r="AG27" s="91"/>
    </row>
    <row r="28" spans="1:33" ht="15" customHeight="1" x14ac:dyDescent="0.7">
      <c r="A28" s="95">
        <v>44330</v>
      </c>
      <c r="B28" s="94">
        <f t="shared" ca="1" si="0"/>
        <v>1.5355337855502027E-2</v>
      </c>
      <c r="C28" s="92">
        <f t="shared" ca="1" si="1"/>
        <v>32.763063094853763</v>
      </c>
      <c r="D28" s="94">
        <f t="shared" ca="1" si="2"/>
        <v>9.5239007666212405E-3</v>
      </c>
      <c r="E28" s="92">
        <f t="shared" ca="1" si="3"/>
        <v>29.822227880519314</v>
      </c>
      <c r="F28" s="94">
        <f t="shared" ca="1" si="4"/>
        <v>2.1859082592223578E-2</v>
      </c>
      <c r="G28" s="92">
        <f t="shared" ca="1" si="5"/>
        <v>30.155623262828321</v>
      </c>
      <c r="H28" s="94">
        <f t="shared" ca="1" si="6"/>
        <v>1.5764736954477776E-2</v>
      </c>
      <c r="I28" s="92">
        <f t="shared" ca="1" si="7"/>
        <v>28.319007433532136</v>
      </c>
      <c r="J28" s="91"/>
      <c r="K28" s="91"/>
      <c r="L28" s="92">
        <f t="shared" ca="1" si="8"/>
        <v>121.05992167173353</v>
      </c>
      <c r="M28" s="94">
        <f t="shared" ca="1" si="9"/>
        <v>1.561605519785525E-2</v>
      </c>
      <c r="N28" s="99">
        <f t="shared" ca="1" si="10"/>
        <v>1.0984779395483734E-2</v>
      </c>
      <c r="O28" s="94">
        <f t="shared" ca="1" si="11"/>
        <v>0.17368461242108063</v>
      </c>
      <c r="P28" s="108">
        <f t="shared" si="12"/>
        <v>8.9999999999999998E-4</v>
      </c>
      <c r="Q28" s="99">
        <f t="shared" ca="1" si="13"/>
        <v>0.51360601317551113</v>
      </c>
      <c r="R28" s="110">
        <f t="shared" ca="1" si="14"/>
        <v>0.51270601317551112</v>
      </c>
      <c r="S28" s="111">
        <f t="shared" ca="1" si="15"/>
        <v>0.3638997733795315</v>
      </c>
      <c r="T28" s="109">
        <f t="shared" ca="1" si="16"/>
        <v>2.9519368816191252</v>
      </c>
      <c r="U28" s="91"/>
      <c r="V28" s="91"/>
      <c r="W28" s="91"/>
      <c r="X28" s="91"/>
      <c r="Y28" s="91"/>
      <c r="Z28" s="91"/>
      <c r="AA28" s="91"/>
      <c r="AB28" s="91"/>
      <c r="AC28" s="91"/>
      <c r="AD28" s="91"/>
      <c r="AE28" s="91"/>
      <c r="AF28" s="91"/>
      <c r="AG28" s="91"/>
    </row>
    <row r="29" spans="1:33" ht="15" customHeight="1" x14ac:dyDescent="0.7">
      <c r="A29" s="95">
        <v>44329</v>
      </c>
      <c r="B29" s="94">
        <f t="shared" ca="1" si="0"/>
        <v>1.2012518072938239E-2</v>
      </c>
      <c r="C29" s="92">
        <f t="shared" ca="1" si="1"/>
        <v>32.267583449210527</v>
      </c>
      <c r="D29" s="94">
        <f t="shared" ca="1" si="2"/>
        <v>4.2081350786726812E-3</v>
      </c>
      <c r="E29" s="92">
        <f t="shared" ca="1" si="3"/>
        <v>29.540883438096557</v>
      </c>
      <c r="F29" s="94">
        <f t="shared" ca="1" si="4"/>
        <v>1.0737124501541517E-2</v>
      </c>
      <c r="G29" s="92">
        <f t="shared" ca="1" si="5"/>
        <v>29.510549719174957</v>
      </c>
      <c r="H29" s="94">
        <f t="shared" ca="1" si="6"/>
        <v>8.253122039260985E-3</v>
      </c>
      <c r="I29" s="92">
        <f t="shared" ca="1" si="7"/>
        <v>27.879494535752201</v>
      </c>
      <c r="J29" s="91"/>
      <c r="K29" s="91"/>
      <c r="L29" s="92">
        <f t="shared" ca="1" si="8"/>
        <v>119.19851114223424</v>
      </c>
      <c r="M29" s="94">
        <f t="shared" ca="1" si="9"/>
        <v>8.8743706949891976E-3</v>
      </c>
      <c r="N29" s="99">
        <f t="shared" ca="1" si="10"/>
        <v>1.0965984393136089E-2</v>
      </c>
      <c r="O29" s="94">
        <f t="shared" ca="1" si="11"/>
        <v>0.17338743734084677</v>
      </c>
      <c r="P29" s="108">
        <f t="shared" si="12"/>
        <v>8.9999999999999998E-4</v>
      </c>
      <c r="Q29" s="99">
        <f t="shared" ca="1" si="13"/>
        <v>0.48732938546229088</v>
      </c>
      <c r="R29" s="110">
        <f t="shared" ca="1" si="14"/>
        <v>0.48642938546229086</v>
      </c>
      <c r="S29" s="111">
        <f t="shared" ca="1" si="15"/>
        <v>0.36226453997518004</v>
      </c>
      <c r="T29" s="109">
        <f t="shared" ca="1" si="16"/>
        <v>2.8054476894197533</v>
      </c>
      <c r="U29" s="91"/>
      <c r="V29" s="91"/>
      <c r="W29" s="91"/>
      <c r="X29" s="91"/>
      <c r="Y29" s="91"/>
      <c r="Z29" s="91"/>
      <c r="AA29" s="91"/>
      <c r="AB29" s="91"/>
      <c r="AC29" s="91"/>
      <c r="AD29" s="91"/>
      <c r="AE29" s="91"/>
      <c r="AF29" s="91"/>
      <c r="AG29" s="91"/>
    </row>
    <row r="30" spans="1:33" ht="15" customHeight="1" x14ac:dyDescent="0.7">
      <c r="A30" s="95">
        <v>44328</v>
      </c>
      <c r="B30" s="94">
        <f t="shared" ca="1" si="0"/>
        <v>-2.1245231141708509E-2</v>
      </c>
      <c r="C30" s="92">
        <f t="shared" ca="1" si="1"/>
        <v>31.884569482059433</v>
      </c>
      <c r="D30" s="94">
        <f t="shared" ca="1" si="2"/>
        <v>-1.7293268940999806E-2</v>
      </c>
      <c r="E30" s="92">
        <f t="shared" ca="1" si="3"/>
        <v>29.417092339908436</v>
      </c>
      <c r="F30" s="94">
        <f t="shared" ca="1" si="4"/>
        <v>-1.1229054760789503E-2</v>
      </c>
      <c r="G30" s="92">
        <f t="shared" ca="1" si="5"/>
        <v>29.197057280080099</v>
      </c>
      <c r="H30" s="94">
        <f t="shared" ca="1" si="6"/>
        <v>-3.4243531477364475E-2</v>
      </c>
      <c r="I30" s="92">
        <f t="shared" ca="1" si="7"/>
        <v>27.651285105236287</v>
      </c>
      <c r="J30" s="91"/>
      <c r="K30" s="91"/>
      <c r="L30" s="92">
        <f t="shared" ca="1" si="8"/>
        <v>118.15000420728425</v>
      </c>
      <c r="M30" s="94">
        <f t="shared" ca="1" si="9"/>
        <v>-2.0897998744339508E-2</v>
      </c>
      <c r="N30" s="99">
        <f t="shared" ca="1" si="10"/>
        <v>1.1025766389209454E-2</v>
      </c>
      <c r="O30" s="94">
        <f t="shared" ca="1" si="11"/>
        <v>0.17433267369416217</v>
      </c>
      <c r="P30" s="108">
        <f t="shared" si="12"/>
        <v>8.9999999999999998E-4</v>
      </c>
      <c r="Q30" s="99">
        <f t="shared" ca="1" si="13"/>
        <v>0.46262543591906691</v>
      </c>
      <c r="R30" s="110">
        <f t="shared" ca="1" si="14"/>
        <v>0.4617254359190669</v>
      </c>
      <c r="S30" s="111">
        <f t="shared" ca="1" si="15"/>
        <v>0.36088493058087884</v>
      </c>
      <c r="T30" s="109">
        <f t="shared" ca="1" si="16"/>
        <v>2.6485306863880709</v>
      </c>
      <c r="U30" s="91"/>
      <c r="V30" s="91"/>
      <c r="W30" s="91"/>
      <c r="X30" s="91"/>
      <c r="Y30" s="91"/>
      <c r="Z30" s="91"/>
      <c r="AA30" s="91"/>
      <c r="AB30" s="91"/>
      <c r="AC30" s="91"/>
      <c r="AD30" s="91"/>
      <c r="AE30" s="91"/>
      <c r="AF30" s="91"/>
      <c r="AG30" s="91"/>
    </row>
    <row r="31" spans="1:33" ht="15" customHeight="1" x14ac:dyDescent="0.7">
      <c r="A31" s="95">
        <v>44327</v>
      </c>
      <c r="B31" s="94">
        <f t="shared" ca="1" si="0"/>
        <v>-8.9247523140892904E-3</v>
      </c>
      <c r="C31" s="92">
        <f t="shared" ca="1" si="1"/>
        <v>32.576668330569149</v>
      </c>
      <c r="D31" s="94">
        <f t="shared" ca="1" si="2"/>
        <v>-8.5725298364752733E-3</v>
      </c>
      <c r="E31" s="92">
        <f t="shared" ca="1" si="3"/>
        <v>29.934762233904227</v>
      </c>
      <c r="F31" s="94">
        <f t="shared" ca="1" si="4"/>
        <v>-1.1503468916763793E-2</v>
      </c>
      <c r="G31" s="92">
        <f t="shared" ca="1" si="5"/>
        <v>29.528635950176042</v>
      </c>
      <c r="H31" s="94">
        <f t="shared" ca="1" si="6"/>
        <v>-1.6976237786541781E-2</v>
      </c>
      <c r="I31" s="92">
        <f t="shared" ca="1" si="7"/>
        <v>28.631736888633839</v>
      </c>
      <c r="J31" s="91"/>
      <c r="K31" s="91"/>
      <c r="L31" s="92">
        <f t="shared" ca="1" si="8"/>
        <v>120.67180340328325</v>
      </c>
      <c r="M31" s="94">
        <f t="shared" ca="1" si="9"/>
        <v>-1.138994333357024E-2</v>
      </c>
      <c r="N31" s="99">
        <f t="shared" ca="1" si="10"/>
        <v>1.0935181807773194E-2</v>
      </c>
      <c r="O31" s="94">
        <f t="shared" ca="1" si="11"/>
        <v>0.17290040570300422</v>
      </c>
      <c r="P31" s="108">
        <f t="shared" si="12"/>
        <v>8.9999999999999998E-4</v>
      </c>
      <c r="Q31" s="99">
        <f t="shared" ca="1" si="13"/>
        <v>0.46679145448630854</v>
      </c>
      <c r="R31" s="110">
        <f t="shared" ca="1" si="14"/>
        <v>0.46589145448630853</v>
      </c>
      <c r="S31" s="111">
        <f t="shared" ca="1" si="15"/>
        <v>0.35975189119505635</v>
      </c>
      <c r="T31" s="109">
        <f t="shared" ca="1" si="16"/>
        <v>2.6945654210122738</v>
      </c>
      <c r="U31" s="91"/>
      <c r="V31" s="91"/>
      <c r="W31" s="91"/>
      <c r="X31" s="91"/>
      <c r="Y31" s="91"/>
      <c r="Z31" s="91"/>
      <c r="AA31" s="91"/>
      <c r="AB31" s="91"/>
      <c r="AC31" s="91"/>
      <c r="AD31" s="91"/>
      <c r="AE31" s="91"/>
      <c r="AF31" s="91"/>
      <c r="AG31" s="91"/>
    </row>
    <row r="32" spans="1:33" ht="15" customHeight="1" x14ac:dyDescent="0.7">
      <c r="A32" s="95">
        <v>44326</v>
      </c>
      <c r="B32" s="94">
        <f t="shared" ca="1" si="0"/>
        <v>-9.9023809568651311E-3</v>
      </c>
      <c r="C32" s="92">
        <f t="shared" ca="1" si="1"/>
        <v>32.870025163713173</v>
      </c>
      <c r="D32" s="94">
        <f t="shared" ca="1" si="2"/>
        <v>2.6158391487618449E-3</v>
      </c>
      <c r="E32" s="92">
        <f t="shared" ca="1" si="3"/>
        <v>30.193597751499489</v>
      </c>
      <c r="F32" s="94">
        <f t="shared" ca="1" si="4"/>
        <v>-1.0780610098157783E-2</v>
      </c>
      <c r="G32" s="92">
        <f t="shared" ca="1" si="5"/>
        <v>29.872270687502887</v>
      </c>
      <c r="H32" s="94">
        <f t="shared" ca="1" si="6"/>
        <v>-2.0271468173297391E-3</v>
      </c>
      <c r="I32" s="92">
        <f t="shared" ca="1" si="7"/>
        <v>29.126190016164241</v>
      </c>
      <c r="J32" s="91"/>
      <c r="K32" s="91"/>
      <c r="L32" s="92">
        <f t="shared" ca="1" si="8"/>
        <v>122.0620836188798</v>
      </c>
      <c r="M32" s="94">
        <f t="shared" ca="1" si="9"/>
        <v>-5.1727954951032995E-3</v>
      </c>
      <c r="N32" s="99">
        <f t="shared" ca="1" si="10"/>
        <v>1.0943417539455472E-2</v>
      </c>
      <c r="O32" s="94">
        <f t="shared" ca="1" si="11"/>
        <v>0.17303062405457426</v>
      </c>
      <c r="P32" s="108">
        <f t="shared" si="12"/>
        <v>8.9999999999999998E-4</v>
      </c>
      <c r="Q32" s="99">
        <f t="shared" ca="1" si="13"/>
        <v>0.48630528517604921</v>
      </c>
      <c r="R32" s="110">
        <f t="shared" ca="1" si="14"/>
        <v>0.48540528517604919</v>
      </c>
      <c r="S32" s="111">
        <f t="shared" ca="1" si="15"/>
        <v>0.35854575979401948</v>
      </c>
      <c r="T32" s="109">
        <f t="shared" ca="1" si="16"/>
        <v>2.8053143068070496</v>
      </c>
      <c r="U32" s="91"/>
      <c r="V32" s="91"/>
      <c r="W32" s="91"/>
      <c r="X32" s="91"/>
      <c r="Y32" s="91"/>
      <c r="Z32" s="91"/>
      <c r="AA32" s="91"/>
      <c r="AB32" s="91"/>
      <c r="AC32" s="91"/>
      <c r="AD32" s="91"/>
      <c r="AE32" s="91"/>
      <c r="AF32" s="91"/>
      <c r="AG32" s="91"/>
    </row>
    <row r="33" spans="1:33" ht="15" customHeight="1" x14ac:dyDescent="0.7">
      <c r="A33" s="95">
        <v>44323</v>
      </c>
      <c r="B33" s="94">
        <f t="shared" ca="1" si="0"/>
        <v>7.277991622053781E-3</v>
      </c>
      <c r="C33" s="92">
        <f t="shared" ca="1" si="1"/>
        <v>33.198772051870925</v>
      </c>
      <c r="D33" s="94">
        <f t="shared" ca="1" si="2"/>
        <v>1.1337938959447236E-2</v>
      </c>
      <c r="E33" s="92">
        <f t="shared" ca="1" si="3"/>
        <v>30.114822220576901</v>
      </c>
      <c r="F33" s="94">
        <f t="shared" ca="1" si="4"/>
        <v>1.4789221191266799E-2</v>
      </c>
      <c r="G33" s="92">
        <f t="shared" ca="1" si="5"/>
        <v>30.197821628291212</v>
      </c>
      <c r="H33" s="94">
        <f t="shared" ca="1" si="6"/>
        <v>4.9475957390778813E-3</v>
      </c>
      <c r="I33" s="92">
        <f t="shared" ca="1" si="7"/>
        <v>29.185353011634419</v>
      </c>
      <c r="J33" s="91"/>
      <c r="K33" s="91"/>
      <c r="L33" s="92">
        <f t="shared" ca="1" si="8"/>
        <v>122.69676891237346</v>
      </c>
      <c r="M33" s="94">
        <f t="shared" ca="1" si="9"/>
        <v>9.554959636159488E-3</v>
      </c>
      <c r="N33" s="99">
        <f t="shared" ca="1" si="10"/>
        <v>1.0969365968445102E-2</v>
      </c>
      <c r="O33" s="94">
        <f t="shared" ca="1" si="11"/>
        <v>0.17344090474112611</v>
      </c>
      <c r="P33" s="108">
        <f t="shared" si="12"/>
        <v>8.9999999999999998E-4</v>
      </c>
      <c r="Q33" s="99">
        <f t="shared" ca="1" si="13"/>
        <v>0.51840079830692964</v>
      </c>
      <c r="R33" s="110">
        <f t="shared" ca="1" si="14"/>
        <v>0.51750079830692963</v>
      </c>
      <c r="S33" s="111">
        <f t="shared" ca="1" si="15"/>
        <v>0.3570876043298582</v>
      </c>
      <c r="T33" s="109">
        <f t="shared" ca="1" si="16"/>
        <v>2.9837298132141283</v>
      </c>
      <c r="U33" s="91"/>
      <c r="V33" s="91"/>
      <c r="W33" s="91"/>
      <c r="X33" s="91"/>
      <c r="Y33" s="91"/>
      <c r="Z33" s="91"/>
      <c r="AA33" s="91"/>
      <c r="AB33" s="91"/>
      <c r="AC33" s="91"/>
      <c r="AD33" s="91"/>
      <c r="AE33" s="91"/>
      <c r="AF33" s="91"/>
      <c r="AG33" s="91"/>
    </row>
    <row r="34" spans="1:33" ht="15" customHeight="1" x14ac:dyDescent="0.7">
      <c r="A34" s="95">
        <v>44322</v>
      </c>
      <c r="B34" s="94">
        <f t="shared" ca="1" si="0"/>
        <v>7.9855850871917156E-3</v>
      </c>
      <c r="C34" s="92">
        <f t="shared" ca="1" si="1"/>
        <v>32.958897472196149</v>
      </c>
      <c r="D34" s="94">
        <f t="shared" ca="1" si="2"/>
        <v>1.5139575881539802E-3</v>
      </c>
      <c r="E34" s="92">
        <f t="shared" ca="1" si="3"/>
        <v>29.777210030864321</v>
      </c>
      <c r="F34" s="94">
        <f t="shared" ca="1" si="4"/>
        <v>8.9943778637913141E-3</v>
      </c>
      <c r="G34" s="92">
        <f t="shared" ca="1" si="5"/>
        <v>29.757728006651291</v>
      </c>
      <c r="H34" s="94">
        <f t="shared" ca="1" si="6"/>
        <v>8.0680648451498804E-3</v>
      </c>
      <c r="I34" s="92">
        <f t="shared" ca="1" si="7"/>
        <v>29.041666585778898</v>
      </c>
      <c r="J34" s="91"/>
      <c r="K34" s="91"/>
      <c r="L34" s="92">
        <f t="shared" ca="1" si="8"/>
        <v>121.53550209549066</v>
      </c>
      <c r="M34" s="94">
        <f t="shared" ca="1" si="9"/>
        <v>6.657948914045031E-3</v>
      </c>
      <c r="N34" s="99">
        <f t="shared" ref="N34:N65" ca="1" si="17">_xlfn.STDEV.P(M34:M286)</f>
        <v>1.0985194045250323E-2</v>
      </c>
      <c r="O34" s="94">
        <f t="shared" ref="O34:O65" ca="1" si="18">N34*SQRT(250)</f>
        <v>0.17369116860954903</v>
      </c>
      <c r="P34" s="108">
        <f t="shared" ref="P34:P65" si="19">0.09%</f>
        <v>8.9999999999999998E-4</v>
      </c>
      <c r="Q34" s="99">
        <f t="shared" ref="Q34:Q65" ca="1" si="20">L34/L286-1</f>
        <v>0.52745151407052671</v>
      </c>
      <c r="R34" s="110">
        <f t="shared" ref="R34:R65" ca="1" si="21">Q34-P34</f>
        <v>0.52655151407052669</v>
      </c>
      <c r="S34" s="111">
        <f t="shared" ref="S34:S65" ca="1" si="22">AVERAGE(R34:R1032)</f>
        <v>0.3552223346324504</v>
      </c>
      <c r="T34" s="109">
        <f t="shared" ref="T34:T65" ca="1" si="23">R34/O34</f>
        <v>3.031538783956218</v>
      </c>
      <c r="U34" s="91"/>
      <c r="V34" s="91"/>
      <c r="W34" s="91"/>
      <c r="X34" s="91"/>
      <c r="Y34" s="91"/>
      <c r="Z34" s="91"/>
      <c r="AA34" s="91"/>
      <c r="AB34" s="91"/>
      <c r="AC34" s="91"/>
      <c r="AD34" s="91"/>
      <c r="AE34" s="91"/>
      <c r="AF34" s="91"/>
      <c r="AG34" s="91"/>
    </row>
    <row r="35" spans="1:33" ht="15" customHeight="1" x14ac:dyDescent="0.7">
      <c r="A35" s="95">
        <v>44321</v>
      </c>
      <c r="B35" s="94">
        <f t="shared" ca="1" si="0"/>
        <v>3.1279775170589552E-4</v>
      </c>
      <c r="C35" s="92">
        <f t="shared" ca="1" si="1"/>
        <v>32.697786515811309</v>
      </c>
      <c r="D35" s="94">
        <f t="shared" ca="1" si="2"/>
        <v>1.3814274362344614E-2</v>
      </c>
      <c r="E35" s="92">
        <f t="shared" ca="1" si="3"/>
        <v>29.732196745988244</v>
      </c>
      <c r="F35" s="94">
        <f t="shared" ca="1" si="4"/>
        <v>1.4096061510908475E-2</v>
      </c>
      <c r="G35" s="92">
        <f t="shared" ca="1" si="5"/>
        <v>29.492461662326942</v>
      </c>
      <c r="H35" s="94">
        <f t="shared" ca="1" si="6"/>
        <v>1.2024928078047781E-2</v>
      </c>
      <c r="I35" s="92">
        <f t="shared" ca="1" si="7"/>
        <v>28.8092318351936</v>
      </c>
      <c r="J35" s="91"/>
      <c r="K35" s="91"/>
      <c r="L35" s="92">
        <f t="shared" ca="1" si="8"/>
        <v>120.7316767593201</v>
      </c>
      <c r="M35" s="94">
        <f t="shared" ca="1" si="9"/>
        <v>9.7656291716543553E-3</v>
      </c>
      <c r="N35" s="99">
        <f t="shared" ca="1" si="17"/>
        <v>1.0985428705542651E-2</v>
      </c>
      <c r="O35" s="94">
        <f t="shared" ca="1" si="18"/>
        <v>0.17369487891454979</v>
      </c>
      <c r="P35" s="108">
        <f t="shared" si="19"/>
        <v>8.9999999999999998E-4</v>
      </c>
      <c r="Q35" s="99">
        <f t="shared" ca="1" si="20"/>
        <v>0.50145362622969336</v>
      </c>
      <c r="R35" s="110">
        <f t="shared" ca="1" si="21"/>
        <v>0.50055362622969335</v>
      </c>
      <c r="S35" s="111">
        <f t="shared" ca="1" si="22"/>
        <v>0.35320669722729658</v>
      </c>
      <c r="T35" s="109">
        <f t="shared" ca="1" si="23"/>
        <v>2.8817984120069746</v>
      </c>
      <c r="U35" s="91"/>
      <c r="V35" s="91"/>
      <c r="W35" s="91"/>
      <c r="X35" s="91"/>
      <c r="Y35" s="91"/>
      <c r="Z35" s="91"/>
      <c r="AA35" s="91"/>
      <c r="AB35" s="91"/>
      <c r="AC35" s="91"/>
      <c r="AD35" s="91"/>
      <c r="AE35" s="91"/>
      <c r="AF35" s="91"/>
      <c r="AG35" s="91"/>
    </row>
    <row r="36" spans="1:33" ht="15" customHeight="1" x14ac:dyDescent="0.7">
      <c r="A36" s="95">
        <v>44320</v>
      </c>
      <c r="B36" s="94">
        <f t="shared" ca="1" si="0"/>
        <v>-6.1693374604685491E-3</v>
      </c>
      <c r="C36" s="92">
        <f t="shared" ca="1" si="1"/>
        <v>32.687561919934005</v>
      </c>
      <c r="D36" s="94">
        <f t="shared" ca="1" si="2"/>
        <v>-6.1022161524459939E-3</v>
      </c>
      <c r="E36" s="92">
        <f t="shared" ca="1" si="3"/>
        <v>29.327064628961555</v>
      </c>
      <c r="F36" s="94">
        <f t="shared" ca="1" si="4"/>
        <v>-1.8314947652956604E-2</v>
      </c>
      <c r="G36" s="92">
        <f t="shared" ca="1" si="5"/>
        <v>29.082512773381573</v>
      </c>
      <c r="H36" s="94">
        <f t="shared" ca="1" si="6"/>
        <v>-1.2606290720786895E-2</v>
      </c>
      <c r="I36" s="92">
        <f t="shared" ca="1" si="7"/>
        <v>28.46691917945703</v>
      </c>
      <c r="J36" s="91"/>
      <c r="K36" s="91"/>
      <c r="L36" s="92">
        <f t="shared" ca="1" si="8"/>
        <v>119.56405850173417</v>
      </c>
      <c r="M36" s="94">
        <f t="shared" ca="1" si="9"/>
        <v>-1.0665822827786275E-2</v>
      </c>
      <c r="N36" s="99">
        <f t="shared" ca="1" si="17"/>
        <v>1.0973979777850581E-2</v>
      </c>
      <c r="O36" s="94">
        <f t="shared" ca="1" si="18"/>
        <v>0.17351385547318224</v>
      </c>
      <c r="P36" s="108">
        <f t="shared" si="19"/>
        <v>8.9999999999999998E-4</v>
      </c>
      <c r="Q36" s="99">
        <f t="shared" ca="1" si="20"/>
        <v>0.4970255860440862</v>
      </c>
      <c r="R36" s="110">
        <f t="shared" ca="1" si="21"/>
        <v>0.49612558604408619</v>
      </c>
      <c r="S36" s="111">
        <f t="shared" ca="1" si="22"/>
        <v>0.35145256712012513</v>
      </c>
      <c r="T36" s="109">
        <f t="shared" ca="1" si="23"/>
        <v>2.8592851256236758</v>
      </c>
      <c r="U36" s="91"/>
      <c r="V36" s="91"/>
      <c r="W36" s="91"/>
      <c r="X36" s="91"/>
      <c r="Y36" s="91"/>
      <c r="Z36" s="91"/>
      <c r="AA36" s="91"/>
      <c r="AB36" s="91"/>
      <c r="AC36" s="91"/>
      <c r="AD36" s="91"/>
      <c r="AE36" s="91"/>
      <c r="AF36" s="91"/>
      <c r="AG36" s="91"/>
    </row>
    <row r="37" spans="1:33" ht="15" customHeight="1" x14ac:dyDescent="0.7">
      <c r="A37" s="95">
        <v>44319</v>
      </c>
      <c r="B37" s="94">
        <f t="shared" ca="1" si="0"/>
        <v>2.1567793574919225E-3</v>
      </c>
      <c r="C37" s="92">
        <f t="shared" ca="1" si="1"/>
        <v>32.890474355467774</v>
      </c>
      <c r="D37" s="94">
        <f t="shared" ca="1" si="2"/>
        <v>1.3137581790786834E-2</v>
      </c>
      <c r="E37" s="92">
        <f t="shared" ca="1" si="3"/>
        <v>29.507123474439499</v>
      </c>
      <c r="F37" s="94">
        <f t="shared" ca="1" si="4"/>
        <v>1.1319161985556603E-2</v>
      </c>
      <c r="G37" s="92">
        <f t="shared" ca="1" si="5"/>
        <v>29.625094834489115</v>
      </c>
      <c r="H37" s="94">
        <f t="shared" ca="1" si="6"/>
        <v>1.1865899259532409E-2</v>
      </c>
      <c r="I37" s="92">
        <f t="shared" ca="1" si="7"/>
        <v>28.830363118514882</v>
      </c>
      <c r="J37" s="91"/>
      <c r="K37" s="91"/>
      <c r="L37" s="92">
        <f t="shared" ca="1" si="8"/>
        <v>120.85305578291127</v>
      </c>
      <c r="M37" s="94">
        <f t="shared" ca="1" si="9"/>
        <v>9.3800637101750794E-3</v>
      </c>
      <c r="N37" s="99">
        <f t="shared" ca="1" si="17"/>
        <v>1.110323337951713E-2</v>
      </c>
      <c r="O37" s="94">
        <f t="shared" ca="1" si="18"/>
        <v>0.17555753435841437</v>
      </c>
      <c r="P37" s="108">
        <f t="shared" si="19"/>
        <v>8.9999999999999998E-4</v>
      </c>
      <c r="Q37" s="99">
        <f t="shared" ca="1" si="20"/>
        <v>0.51770709913995105</v>
      </c>
      <c r="R37" s="110">
        <f t="shared" ca="1" si="21"/>
        <v>0.51680709913995104</v>
      </c>
      <c r="S37" s="111">
        <f t="shared" ca="1" si="22"/>
        <v>0.34970951869935457</v>
      </c>
      <c r="T37" s="109">
        <f t="shared" ca="1" si="23"/>
        <v>2.9438047249219683</v>
      </c>
      <c r="U37" s="91"/>
      <c r="V37" s="91"/>
      <c r="W37" s="91"/>
      <c r="X37" s="91"/>
      <c r="Y37" s="91"/>
      <c r="Z37" s="91"/>
      <c r="AA37" s="91"/>
      <c r="AB37" s="91"/>
      <c r="AC37" s="91"/>
      <c r="AD37" s="91"/>
      <c r="AE37" s="91"/>
      <c r="AF37" s="91"/>
      <c r="AG37" s="91"/>
    </row>
    <row r="38" spans="1:33" ht="15" customHeight="1" x14ac:dyDescent="0.7">
      <c r="A38" s="95">
        <v>44316</v>
      </c>
      <c r="B38" s="94">
        <f t="shared" ca="1" si="0"/>
        <v>-6.5705137674166858E-3</v>
      </c>
      <c r="C38" s="92">
        <f t="shared" ca="1" si="1"/>
        <v>32.819689526577555</v>
      </c>
      <c r="D38" s="94">
        <f t="shared" ca="1" si="2"/>
        <v>-1.709081815667568E-2</v>
      </c>
      <c r="E38" s="92">
        <f t="shared" ca="1" si="3"/>
        <v>29.124497999850853</v>
      </c>
      <c r="F38" s="94">
        <f t="shared" ca="1" si="4"/>
        <v>-1.5200623804203062E-2</v>
      </c>
      <c r="G38" s="92">
        <f t="shared" ca="1" si="5"/>
        <v>29.293516773008808</v>
      </c>
      <c r="H38" s="94">
        <f t="shared" ca="1" si="6"/>
        <v>-9.1123067005139946E-3</v>
      </c>
      <c r="I38" s="92">
        <f t="shared" ca="1" si="7"/>
        <v>28.492276634297578</v>
      </c>
      <c r="J38" s="91"/>
      <c r="K38" s="91"/>
      <c r="L38" s="92">
        <f t="shared" ca="1" si="8"/>
        <v>119.72998093373479</v>
      </c>
      <c r="M38" s="94">
        <f t="shared" ca="1" si="9"/>
        <v>-1.186501419693331E-2</v>
      </c>
      <c r="N38" s="99">
        <f t="shared" ca="1" si="17"/>
        <v>1.1145243514394247E-2</v>
      </c>
      <c r="O38" s="94">
        <f t="shared" ca="1" si="18"/>
        <v>0.17622177291352722</v>
      </c>
      <c r="P38" s="108">
        <f t="shared" si="19"/>
        <v>8.9999999999999998E-4</v>
      </c>
      <c r="Q38" s="99">
        <f t="shared" ca="1" si="20"/>
        <v>0.46162796269396345</v>
      </c>
      <c r="R38" s="110">
        <f t="shared" ca="1" si="21"/>
        <v>0.46072796269396343</v>
      </c>
      <c r="S38" s="111">
        <f t="shared" ca="1" si="22"/>
        <v>0.34767174332812772</v>
      </c>
      <c r="T38" s="109">
        <f t="shared" ca="1" si="23"/>
        <v>2.6144780810941257</v>
      </c>
      <c r="U38" s="91"/>
      <c r="V38" s="91"/>
      <c r="W38" s="91"/>
      <c r="X38" s="91"/>
      <c r="Y38" s="91"/>
      <c r="Z38" s="91"/>
      <c r="AA38" s="91"/>
      <c r="AB38" s="91"/>
      <c r="AC38" s="91"/>
      <c r="AD38" s="91"/>
      <c r="AE38" s="91"/>
      <c r="AF38" s="91"/>
      <c r="AG38" s="91"/>
    </row>
    <row r="39" spans="1:33" ht="15" customHeight="1" x14ac:dyDescent="0.7">
      <c r="A39" s="95">
        <v>44315</v>
      </c>
      <c r="B39" s="94">
        <f t="shared" ca="1" si="0"/>
        <v>6.3727935750761411E-3</v>
      </c>
      <c r="C39" s="92">
        <f t="shared" ca="1" si="1"/>
        <v>33.036757999846358</v>
      </c>
      <c r="D39" s="94">
        <f t="shared" ca="1" si="2"/>
        <v>-4.9130008514923773E-3</v>
      </c>
      <c r="E39" s="92">
        <f t="shared" ca="1" si="3"/>
        <v>29.630914572627624</v>
      </c>
      <c r="F39" s="94">
        <f t="shared" ca="1" si="4"/>
        <v>-1.21462190938737E-3</v>
      </c>
      <c r="G39" s="92">
        <f t="shared" ca="1" si="5"/>
        <v>29.745669504957828</v>
      </c>
      <c r="H39" s="94">
        <f t="shared" ca="1" si="6"/>
        <v>8.8264507403112979E-4</v>
      </c>
      <c r="I39" s="92">
        <f t="shared" ca="1" si="7"/>
        <v>28.754294585517744</v>
      </c>
      <c r="J39" s="91"/>
      <c r="K39" s="91"/>
      <c r="L39" s="92">
        <f t="shared" ca="1" si="8"/>
        <v>121.16763666294955</v>
      </c>
      <c r="M39" s="94">
        <f t="shared" ca="1" si="9"/>
        <v>4.3009794855541905E-4</v>
      </c>
      <c r="N39" s="99">
        <f t="shared" ca="1" si="17"/>
        <v>1.1232214838660829E-2</v>
      </c>
      <c r="O39" s="94">
        <f t="shared" ca="1" si="18"/>
        <v>0.17759691029254457</v>
      </c>
      <c r="P39" s="108">
        <f t="shared" si="19"/>
        <v>8.9999999999999998E-4</v>
      </c>
      <c r="Q39" s="99">
        <f t="shared" ca="1" si="20"/>
        <v>0.45594724717124713</v>
      </c>
      <c r="R39" s="110">
        <f t="shared" ca="1" si="21"/>
        <v>0.45504724717124712</v>
      </c>
      <c r="S39" s="111">
        <f t="shared" ca="1" si="22"/>
        <v>0.34627598753348782</v>
      </c>
      <c r="T39" s="109">
        <f t="shared" ca="1" si="23"/>
        <v>2.5622475437307748</v>
      </c>
      <c r="U39" s="91"/>
      <c r="V39" s="91"/>
      <c r="W39" s="91"/>
      <c r="X39" s="91"/>
      <c r="Y39" s="91"/>
      <c r="Z39" s="91"/>
      <c r="AA39" s="91"/>
      <c r="AB39" s="91"/>
      <c r="AC39" s="91"/>
      <c r="AD39" s="91"/>
      <c r="AE39" s="91"/>
      <c r="AF39" s="91"/>
      <c r="AG39" s="91"/>
    </row>
    <row r="40" spans="1:33" ht="26.5" customHeight="1" x14ac:dyDescent="0.7">
      <c r="A40" s="95">
        <v>44314</v>
      </c>
      <c r="B40" s="94">
        <f t="shared" ca="1" si="0"/>
        <v>-2.8739941358835175E-4</v>
      </c>
      <c r="C40" s="92">
        <f t="shared" ca="1" si="1"/>
        <v>32.827554769724401</v>
      </c>
      <c r="D40" s="94">
        <f t="shared" ca="1" si="2"/>
        <v>8.7685456757184976E-3</v>
      </c>
      <c r="E40" s="92">
        <f t="shared" ca="1" si="3"/>
        <v>29.777210030864328</v>
      </c>
      <c r="F40" s="94">
        <f t="shared" ca="1" si="4"/>
        <v>4.0651162198990232E-3</v>
      </c>
      <c r="G40" s="92">
        <f t="shared" ca="1" si="5"/>
        <v>29.781843184191285</v>
      </c>
      <c r="H40" s="94">
        <f t="shared" ca="1" si="6"/>
        <v>-2.9409393107127091E-4</v>
      </c>
      <c r="I40" s="92">
        <f t="shared" ca="1" si="7"/>
        <v>28.728937130677203</v>
      </c>
      <c r="J40" s="91"/>
      <c r="K40" s="91"/>
      <c r="L40" s="92">
        <f t="shared" ca="1" si="8"/>
        <v>121.11554511545722</v>
      </c>
      <c r="M40" s="94">
        <f t="shared" ca="1" si="9"/>
        <v>2.9938621924230358E-3</v>
      </c>
      <c r="N40" s="99">
        <f t="shared" ca="1" si="17"/>
        <v>1.1232738376163218E-2</v>
      </c>
      <c r="O40" s="94">
        <f t="shared" ca="1" si="18"/>
        <v>0.1776051881472849</v>
      </c>
      <c r="P40" s="108">
        <f t="shared" si="19"/>
        <v>8.9999999999999998E-4</v>
      </c>
      <c r="Q40" s="99">
        <f t="shared" ca="1" si="20"/>
        <v>0.4953768160285752</v>
      </c>
      <c r="R40" s="110">
        <f t="shared" ca="1" si="21"/>
        <v>0.49447681602857518</v>
      </c>
      <c r="S40" s="111">
        <f t="shared" ca="1" si="22"/>
        <v>0.34491634678801575</v>
      </c>
      <c r="T40" s="109">
        <f t="shared" ca="1" si="23"/>
        <v>2.7841349748100495</v>
      </c>
      <c r="U40" s="91"/>
      <c r="V40" s="91"/>
      <c r="W40" s="91"/>
      <c r="X40" s="91"/>
      <c r="Y40" s="91"/>
      <c r="Z40" s="91"/>
      <c r="AA40" s="91"/>
      <c r="AB40" s="91"/>
      <c r="AC40" s="91"/>
      <c r="AD40" s="91"/>
      <c r="AE40" s="91"/>
      <c r="AF40" s="91"/>
      <c r="AG40" s="91"/>
    </row>
    <row r="41" spans="1:33" ht="26.5" customHeight="1" x14ac:dyDescent="0.7">
      <c r="A41" s="95">
        <v>44313</v>
      </c>
      <c r="B41" s="94">
        <f t="shared" ca="1" si="0"/>
        <v>-2.1550251007529386E-4</v>
      </c>
      <c r="C41" s="92">
        <f t="shared" ca="1" si="1"/>
        <v>32.836992101998518</v>
      </c>
      <c r="D41" s="94">
        <f t="shared" ca="1" si="2"/>
        <v>-5.6861034413459022E-3</v>
      </c>
      <c r="E41" s="92">
        <f t="shared" ca="1" si="3"/>
        <v>29.518376795658526</v>
      </c>
      <c r="F41" s="94">
        <f t="shared" ca="1" si="4"/>
        <v>4.0664408399559981E-4</v>
      </c>
      <c r="G41" s="92">
        <f t="shared" ca="1" si="5"/>
        <v>29.661266687875649</v>
      </c>
      <c r="H41" s="94">
        <f t="shared" ca="1" si="6"/>
        <v>-1.2202146771932543E-2</v>
      </c>
      <c r="I41" s="92">
        <f t="shared" ca="1" si="7"/>
        <v>28.737388622265847</v>
      </c>
      <c r="J41" s="91"/>
      <c r="K41" s="91"/>
      <c r="L41" s="92">
        <f t="shared" ca="1" si="8"/>
        <v>120.75402420779855</v>
      </c>
      <c r="M41" s="94">
        <f t="shared" ca="1" si="9"/>
        <v>-4.2780820246768325E-3</v>
      </c>
      <c r="N41" s="99">
        <f t="shared" ca="1" si="17"/>
        <v>1.1260523798519599E-2</v>
      </c>
      <c r="O41" s="94">
        <f t="shared" ca="1" si="18"/>
        <v>0.17804451424926454</v>
      </c>
      <c r="P41" s="108">
        <f t="shared" si="19"/>
        <v>8.9999999999999998E-4</v>
      </c>
      <c r="Q41" s="99">
        <f t="shared" ca="1" si="20"/>
        <v>0.49655449062652046</v>
      </c>
      <c r="R41" s="110">
        <f t="shared" ca="1" si="21"/>
        <v>0.49565449062652045</v>
      </c>
      <c r="S41" s="111">
        <f t="shared" ca="1" si="22"/>
        <v>0.34302317629129986</v>
      </c>
      <c r="T41" s="109">
        <f t="shared" ca="1" si="23"/>
        <v>2.783879597282048</v>
      </c>
      <c r="U41" s="91"/>
      <c r="V41" s="91"/>
      <c r="W41" s="91"/>
      <c r="X41" s="91"/>
      <c r="Y41" s="91"/>
      <c r="Z41" s="91"/>
      <c r="AA41" s="91"/>
      <c r="AB41" s="91"/>
      <c r="AC41" s="91"/>
      <c r="AD41" s="91"/>
      <c r="AE41" s="91"/>
      <c r="AF41" s="91"/>
      <c r="AG41" s="91"/>
    </row>
    <row r="42" spans="1:33" ht="26.5" customHeight="1" x14ac:dyDescent="0.7">
      <c r="A42" s="95">
        <v>44312</v>
      </c>
      <c r="B42" s="94">
        <f t="shared" ca="1" si="0"/>
        <v>2.0876206288722443E-3</v>
      </c>
      <c r="C42" s="92">
        <f t="shared" ca="1" si="1"/>
        <v>32.844070081542178</v>
      </c>
      <c r="D42" s="94">
        <f t="shared" ca="1" si="2"/>
        <v>5.3353550729078325E-3</v>
      </c>
      <c r="E42" s="92">
        <f t="shared" ca="1" si="3"/>
        <v>29.687181178722721</v>
      </c>
      <c r="F42" s="94">
        <f t="shared" ca="1" si="4"/>
        <v>2.6503359496135026E-3</v>
      </c>
      <c r="G42" s="92">
        <f t="shared" ca="1" si="5"/>
        <v>29.649210012029116</v>
      </c>
      <c r="H42" s="94">
        <f t="shared" ca="1" si="6"/>
        <v>-3.7627529199155685E-3</v>
      </c>
      <c r="I42" s="92">
        <f t="shared" ca="1" si="7"/>
        <v>29.092378089660439</v>
      </c>
      <c r="J42" s="91"/>
      <c r="K42" s="91"/>
      <c r="L42" s="92">
        <f t="shared" ca="1" si="8"/>
        <v>121.27283936195445</v>
      </c>
      <c r="M42" s="94">
        <f t="shared" ca="1" si="9"/>
        <v>1.6061162796814354E-3</v>
      </c>
      <c r="N42" s="99">
        <f t="shared" ca="1" si="17"/>
        <v>1.1278243254574258E-2</v>
      </c>
      <c r="O42" s="94">
        <f t="shared" ca="1" si="18"/>
        <v>0.17832468344942445</v>
      </c>
      <c r="P42" s="108">
        <f t="shared" si="19"/>
        <v>8.9999999999999998E-4</v>
      </c>
      <c r="Q42" s="99">
        <f t="shared" ca="1" si="20"/>
        <v>0.52452836585979989</v>
      </c>
      <c r="R42" s="110">
        <f t="shared" ca="1" si="21"/>
        <v>0.52362836585979988</v>
      </c>
      <c r="S42" s="111">
        <f t="shared" ca="1" si="22"/>
        <v>0.34106636456905343</v>
      </c>
      <c r="T42" s="109">
        <f t="shared" ca="1" si="23"/>
        <v>2.9363762533093669</v>
      </c>
      <c r="U42" s="91"/>
      <c r="V42" s="91"/>
      <c r="W42" s="91"/>
      <c r="X42" s="91"/>
      <c r="Y42" s="91"/>
      <c r="Z42" s="91"/>
      <c r="AA42" s="91"/>
      <c r="AB42" s="91"/>
      <c r="AC42" s="91"/>
      <c r="AD42" s="91"/>
      <c r="AE42" s="91"/>
      <c r="AF42" s="91"/>
      <c r="AG42" s="91"/>
    </row>
    <row r="43" spans="1:33" ht="26.5" customHeight="1" x14ac:dyDescent="0.7">
      <c r="A43" s="95">
        <v>44309</v>
      </c>
      <c r="B43" s="94">
        <f t="shared" ca="1" si="0"/>
        <v>1.08424118157191E-2</v>
      </c>
      <c r="C43" s="92">
        <f t="shared" ca="1" si="1"/>
        <v>32.775646964813795</v>
      </c>
      <c r="D43" s="94">
        <f t="shared" ca="1" si="2"/>
        <v>1.234564810045824E-2</v>
      </c>
      <c r="E43" s="92">
        <f t="shared" ca="1" si="3"/>
        <v>29.529630116877545</v>
      </c>
      <c r="F43" s="94">
        <f t="shared" ca="1" si="4"/>
        <v>1.1131761594899148E-2</v>
      </c>
      <c r="G43" s="92">
        <f t="shared" ca="1" si="5"/>
        <v>29.570837358717135</v>
      </c>
      <c r="H43" s="94">
        <f t="shared" ca="1" si="6"/>
        <v>8.9064565257248596E-3</v>
      </c>
      <c r="I43" s="92">
        <f t="shared" ca="1" si="7"/>
        <v>29.202258974886323</v>
      </c>
      <c r="J43" s="91"/>
      <c r="K43" s="91"/>
      <c r="L43" s="92">
        <f t="shared" ca="1" si="8"/>
        <v>121.07837341529481</v>
      </c>
      <c r="M43" s="94">
        <f t="shared" ca="1" si="9"/>
        <v>1.0811318977582474E-2</v>
      </c>
      <c r="N43" s="99">
        <f t="shared" ca="1" si="17"/>
        <v>1.128234327782247E-2</v>
      </c>
      <c r="O43" s="94">
        <f t="shared" ca="1" si="18"/>
        <v>0.17838951050904442</v>
      </c>
      <c r="P43" s="108">
        <f t="shared" si="19"/>
        <v>8.9999999999999998E-4</v>
      </c>
      <c r="Q43" s="99">
        <f t="shared" ca="1" si="20"/>
        <v>0.54258716174937449</v>
      </c>
      <c r="R43" s="110">
        <f t="shared" ca="1" si="21"/>
        <v>0.54168716174937448</v>
      </c>
      <c r="S43" s="111">
        <f t="shared" ca="1" si="22"/>
        <v>0.33869542948735543</v>
      </c>
      <c r="T43" s="109">
        <f t="shared" ca="1" si="23"/>
        <v>3.0365415556309334</v>
      </c>
      <c r="U43" s="91"/>
      <c r="V43" s="91"/>
      <c r="W43" s="91"/>
      <c r="X43" s="91"/>
      <c r="Y43" s="91"/>
      <c r="Z43" s="91"/>
      <c r="AA43" s="91"/>
      <c r="AB43" s="91"/>
      <c r="AC43" s="91"/>
      <c r="AD43" s="91"/>
      <c r="AE43" s="91"/>
      <c r="AF43" s="91"/>
      <c r="AG43" s="91"/>
    </row>
    <row r="44" spans="1:33" ht="26.5" customHeight="1" x14ac:dyDescent="0.7">
      <c r="A44" s="95">
        <v>44308</v>
      </c>
      <c r="B44" s="94">
        <f t="shared" ca="1" si="0"/>
        <v>-9.1331216768046897E-3</v>
      </c>
      <c r="C44" s="92">
        <f t="shared" ca="1" si="1"/>
        <v>32.424091610818699</v>
      </c>
      <c r="D44" s="94">
        <f t="shared" ca="1" si="2"/>
        <v>-6.5159373305844204E-3</v>
      </c>
      <c r="E44" s="92">
        <f t="shared" ca="1" si="3"/>
        <v>29.169513567116383</v>
      </c>
      <c r="F44" s="94">
        <f t="shared" ca="1" si="4"/>
        <v>-1.4409364732170804E-3</v>
      </c>
      <c r="G44" s="92">
        <f t="shared" ca="1" si="5"/>
        <v>29.245285809313174</v>
      </c>
      <c r="H44" s="94">
        <f t="shared" ca="1" si="6"/>
        <v>1.7551025874833481E-3</v>
      </c>
      <c r="I44" s="92">
        <f t="shared" ca="1" si="7"/>
        <v>28.944466343735538</v>
      </c>
      <c r="J44" s="91"/>
      <c r="K44" s="91"/>
      <c r="L44" s="92">
        <f t="shared" ca="1" si="8"/>
        <v>119.78335733098379</v>
      </c>
      <c r="M44" s="94">
        <f t="shared" ca="1" si="9"/>
        <v>-4.005037566424563E-3</v>
      </c>
      <c r="N44" s="99">
        <f t="shared" ca="1" si="17"/>
        <v>1.135252178537341E-2</v>
      </c>
      <c r="O44" s="94">
        <f t="shared" ca="1" si="18"/>
        <v>0.1794991301423059</v>
      </c>
      <c r="P44" s="108">
        <f t="shared" si="19"/>
        <v>8.9999999999999998E-4</v>
      </c>
      <c r="Q44" s="99">
        <f t="shared" ca="1" si="20"/>
        <v>0.52141085135511411</v>
      </c>
      <c r="R44" s="110">
        <f t="shared" ca="1" si="21"/>
        <v>0.5205108513551141</v>
      </c>
      <c r="S44" s="111">
        <f t="shared" ca="1" si="22"/>
        <v>0.33602448564180259</v>
      </c>
      <c r="T44" s="109">
        <f t="shared" ca="1" si="23"/>
        <v>2.8997959541222067</v>
      </c>
      <c r="U44" s="91"/>
      <c r="V44" s="91"/>
      <c r="W44" s="91"/>
      <c r="X44" s="91"/>
      <c r="Y44" s="91"/>
      <c r="Z44" s="91"/>
      <c r="AA44" s="91"/>
      <c r="AB44" s="91"/>
      <c r="AC44" s="91"/>
      <c r="AD44" s="91"/>
      <c r="AE44" s="91"/>
      <c r="AF44" s="91"/>
      <c r="AG44" s="91"/>
    </row>
    <row r="45" spans="1:33" ht="26.5" customHeight="1" x14ac:dyDescent="0.7">
      <c r="A45" s="95">
        <v>44307</v>
      </c>
      <c r="B45" s="94">
        <f t="shared" ca="1" si="0"/>
        <v>9.4621002911243757E-3</v>
      </c>
      <c r="C45" s="92">
        <f t="shared" ca="1" si="1"/>
        <v>32.722954334379104</v>
      </c>
      <c r="D45" s="94">
        <f t="shared" ca="1" si="2"/>
        <v>1.7947754274491468E-2</v>
      </c>
      <c r="E45" s="92">
        <f t="shared" ca="1" si="3"/>
        <v>29.360826875008073</v>
      </c>
      <c r="F45" s="94">
        <f t="shared" ca="1" si="4"/>
        <v>1.0819786553032618E-2</v>
      </c>
      <c r="G45" s="92">
        <f t="shared" ca="1" si="5"/>
        <v>29.28748721785426</v>
      </c>
      <c r="H45" s="94">
        <f t="shared" ca="1" si="6"/>
        <v>8.5557975376180373E-3</v>
      </c>
      <c r="I45" s="92">
        <f t="shared" ca="1" si="7"/>
        <v>28.893754839854001</v>
      </c>
      <c r="J45" s="91"/>
      <c r="K45" s="91"/>
      <c r="L45" s="92">
        <f t="shared" ca="1" si="8"/>
        <v>120.26502326709543</v>
      </c>
      <c r="M45" s="94">
        <f t="shared" ca="1" si="9"/>
        <v>1.1633381477650806E-2</v>
      </c>
      <c r="N45" s="99">
        <f t="shared" ca="1" si="17"/>
        <v>1.147918397089407E-2</v>
      </c>
      <c r="O45" s="94">
        <f t="shared" ca="1" si="18"/>
        <v>0.18150183514060633</v>
      </c>
      <c r="P45" s="108">
        <f t="shared" si="19"/>
        <v>8.9999999999999998E-4</v>
      </c>
      <c r="Q45" s="99">
        <f t="shared" ca="1" si="20"/>
        <v>0.56384506584057537</v>
      </c>
      <c r="R45" s="110">
        <f t="shared" ca="1" si="21"/>
        <v>0.56294506584057535</v>
      </c>
      <c r="S45" s="111">
        <f t="shared" ca="1" si="22"/>
        <v>0.33356466743229179</v>
      </c>
      <c r="T45" s="109">
        <f t="shared" ca="1" si="23"/>
        <v>3.1015943469908804</v>
      </c>
      <c r="U45" s="91"/>
      <c r="V45" s="91"/>
      <c r="W45" s="91"/>
      <c r="X45" s="91"/>
      <c r="Y45" s="91"/>
      <c r="Z45" s="91"/>
      <c r="AA45" s="91"/>
      <c r="AB45" s="91"/>
      <c r="AC45" s="91"/>
      <c r="AD45" s="91"/>
      <c r="AE45" s="91"/>
      <c r="AF45" s="91"/>
      <c r="AG45" s="91"/>
    </row>
    <row r="46" spans="1:33" ht="26.5" customHeight="1" x14ac:dyDescent="0.7">
      <c r="A46" s="95">
        <v>44306</v>
      </c>
      <c r="B46" s="94">
        <f t="shared" ca="1" si="0"/>
        <v>-7.3215434741309426E-3</v>
      </c>
      <c r="C46" s="92">
        <f t="shared" ca="1" si="1"/>
        <v>32.416228727103224</v>
      </c>
      <c r="D46" s="94">
        <f t="shared" ca="1" si="2"/>
        <v>-1.9135044482815666E-2</v>
      </c>
      <c r="E46" s="92">
        <f t="shared" ca="1" si="3"/>
        <v>28.843156981012282</v>
      </c>
      <c r="F46" s="94">
        <f t="shared" ca="1" si="4"/>
        <v>-1.8181800932936198E-2</v>
      </c>
      <c r="G46" s="92">
        <f t="shared" ca="1" si="5"/>
        <v>28.973994778759401</v>
      </c>
      <c r="H46" s="94">
        <f t="shared" ca="1" si="6"/>
        <v>-2.1648157244413602E-2</v>
      </c>
      <c r="I46" s="92">
        <f t="shared" ca="1" si="7"/>
        <v>28.648642851885739</v>
      </c>
      <c r="J46" s="91"/>
      <c r="K46" s="91"/>
      <c r="L46" s="92">
        <f t="shared" ca="1" si="8"/>
        <v>118.88202333876065</v>
      </c>
      <c r="M46" s="94">
        <f t="shared" ca="1" si="9"/>
        <v>-1.6319140586938397E-2</v>
      </c>
      <c r="N46" s="99">
        <f t="shared" ca="1" si="17"/>
        <v>1.1546028922503324E-2</v>
      </c>
      <c r="O46" s="94">
        <f t="shared" ca="1" si="18"/>
        <v>0.18255874662645122</v>
      </c>
      <c r="P46" s="108">
        <f t="shared" si="19"/>
        <v>8.9999999999999998E-4</v>
      </c>
      <c r="Q46" s="99">
        <f t="shared" ca="1" si="20"/>
        <v>0.50584650763472316</v>
      </c>
      <c r="R46" s="110">
        <f t="shared" ca="1" si="21"/>
        <v>0.50494650763472315</v>
      </c>
      <c r="S46" s="111">
        <f t="shared" ca="1" si="22"/>
        <v>0.33046493231866636</v>
      </c>
      <c r="T46" s="109">
        <f t="shared" ca="1" si="23"/>
        <v>2.7659398246633264</v>
      </c>
      <c r="U46" s="91"/>
      <c r="V46" s="91"/>
      <c r="W46" s="91"/>
      <c r="X46" s="91"/>
      <c r="Y46" s="91"/>
      <c r="Z46" s="91"/>
      <c r="AA46" s="91"/>
      <c r="AB46" s="91"/>
      <c r="AC46" s="91"/>
      <c r="AD46" s="91"/>
      <c r="AE46" s="91"/>
      <c r="AF46" s="91"/>
      <c r="AG46" s="91"/>
    </row>
    <row r="47" spans="1:33" ht="26.5" customHeight="1" x14ac:dyDescent="0.7">
      <c r="A47" s="95">
        <v>44305</v>
      </c>
      <c r="B47" s="94">
        <f t="shared" ca="1" si="0"/>
        <v>-4.9130492998837871E-3</v>
      </c>
      <c r="C47" s="92">
        <f t="shared" ca="1" si="1"/>
        <v>32.655316043174814</v>
      </c>
      <c r="D47" s="94">
        <f t="shared" ca="1" si="2"/>
        <v>-4.9505730468157871E-3</v>
      </c>
      <c r="E47" s="92">
        <f t="shared" ca="1" si="3"/>
        <v>29.40583901868942</v>
      </c>
      <c r="F47" s="94">
        <f t="shared" ca="1" si="4"/>
        <v>-2.0419443368002721E-4</v>
      </c>
      <c r="G47" s="92">
        <f t="shared" ca="1" si="5"/>
        <v>29.510549719174957</v>
      </c>
      <c r="H47" s="94">
        <f t="shared" ca="1" si="6"/>
        <v>-9.5768627932144579E-3</v>
      </c>
      <c r="I47" s="92">
        <f t="shared" ca="1" si="7"/>
        <v>29.282556233752395</v>
      </c>
      <c r="J47" s="91"/>
      <c r="K47" s="91"/>
      <c r="L47" s="92">
        <f t="shared" ca="1" si="8"/>
        <v>120.85426101479158</v>
      </c>
      <c r="M47" s="94">
        <f t="shared" ca="1" si="9"/>
        <v>-4.9131197372865865E-3</v>
      </c>
      <c r="N47" s="99">
        <f t="shared" ca="1" si="17"/>
        <v>1.1581857326772636E-2</v>
      </c>
      <c r="O47" s="94">
        <f t="shared" ca="1" si="18"/>
        <v>0.18312524343855285</v>
      </c>
      <c r="P47" s="108">
        <f t="shared" si="19"/>
        <v>8.9999999999999998E-4</v>
      </c>
      <c r="Q47" s="99">
        <f t="shared" ca="1" si="20"/>
        <v>0.49953975513822946</v>
      </c>
      <c r="R47" s="110">
        <f t="shared" ca="1" si="21"/>
        <v>0.49863975513822945</v>
      </c>
      <c r="S47" s="111">
        <f t="shared" ca="1" si="22"/>
        <v>0.32807477375269289</v>
      </c>
      <c r="T47" s="109">
        <f t="shared" ca="1" si="23"/>
        <v>2.7229438485663859</v>
      </c>
      <c r="U47" s="91"/>
      <c r="V47" s="91"/>
      <c r="W47" s="91"/>
      <c r="X47" s="91"/>
      <c r="Y47" s="91"/>
      <c r="Z47" s="91"/>
      <c r="AA47" s="91"/>
      <c r="AB47" s="91"/>
      <c r="AC47" s="91"/>
      <c r="AD47" s="91"/>
      <c r="AE47" s="91"/>
      <c r="AF47" s="91"/>
      <c r="AG47" s="91"/>
    </row>
    <row r="48" spans="1:33" ht="26.5" customHeight="1" x14ac:dyDescent="0.7">
      <c r="A48" s="95">
        <v>44302</v>
      </c>
      <c r="B48" s="94">
        <f t="shared" ca="1" si="0"/>
        <v>3.3424267600743462E-3</v>
      </c>
      <c r="C48" s="92">
        <f t="shared" ca="1" si="1"/>
        <v>32.816545348322997</v>
      </c>
      <c r="D48" s="94">
        <f t="shared" ca="1" si="2"/>
        <v>1.1437704139436455E-3</v>
      </c>
      <c r="E48" s="92">
        <f t="shared" ca="1" si="3"/>
        <v>29.552139041705036</v>
      </c>
      <c r="F48" s="94">
        <f t="shared" ca="1" si="4"/>
        <v>1.1570153538404959E-2</v>
      </c>
      <c r="G48" s="92">
        <f t="shared" ca="1" si="5"/>
        <v>29.516576839866946</v>
      </c>
      <c r="H48" s="94">
        <f t="shared" ca="1" si="6"/>
        <v>1.1448282479404881E-3</v>
      </c>
      <c r="I48" s="92">
        <f t="shared" ca="1" si="7"/>
        <v>29.565702913944179</v>
      </c>
      <c r="J48" s="91"/>
      <c r="K48" s="91"/>
      <c r="L48" s="92">
        <f t="shared" ca="1" si="8"/>
        <v>121.45096414383916</v>
      </c>
      <c r="M48" s="94">
        <f t="shared" ca="1" si="9"/>
        <v>4.254282357989414E-3</v>
      </c>
      <c r="N48" s="99">
        <f t="shared" ca="1" si="17"/>
        <v>1.1575028869625657E-2</v>
      </c>
      <c r="O48" s="94">
        <f t="shared" ca="1" si="18"/>
        <v>0.18301727605110632</v>
      </c>
      <c r="P48" s="108">
        <f t="shared" si="19"/>
        <v>8.9999999999999998E-4</v>
      </c>
      <c r="Q48" s="99">
        <f t="shared" ca="1" si="20"/>
        <v>0.54430093642234678</v>
      </c>
      <c r="R48" s="110">
        <f t="shared" ca="1" si="21"/>
        <v>0.54340093642234677</v>
      </c>
      <c r="S48" s="111">
        <f t="shared" ca="1" si="22"/>
        <v>0.32570581567789381</v>
      </c>
      <c r="T48" s="109">
        <f t="shared" ca="1" si="23"/>
        <v>2.9691237250772207</v>
      </c>
      <c r="U48" s="91"/>
      <c r="V48" s="91"/>
      <c r="W48" s="91"/>
      <c r="X48" s="91"/>
      <c r="Y48" s="91"/>
      <c r="Z48" s="91"/>
      <c r="AA48" s="91"/>
      <c r="AB48" s="91"/>
      <c r="AC48" s="91"/>
      <c r="AD48" s="91"/>
      <c r="AE48" s="91"/>
      <c r="AF48" s="91"/>
      <c r="AG48" s="91"/>
    </row>
    <row r="49" spans="1:33" ht="26.5" customHeight="1" x14ac:dyDescent="0.7">
      <c r="A49" s="95">
        <v>44301</v>
      </c>
      <c r="B49" s="94">
        <f t="shared" ca="1" si="0"/>
        <v>1.074245441995525E-2</v>
      </c>
      <c r="C49" s="92">
        <f t="shared" ca="1" si="1"/>
        <v>32.707223848085412</v>
      </c>
      <c r="D49" s="94">
        <f t="shared" ca="1" si="2"/>
        <v>1.8640789683336934E-2</v>
      </c>
      <c r="E49" s="92">
        <f t="shared" ca="1" si="3"/>
        <v>29.518376795658522</v>
      </c>
      <c r="F49" s="94">
        <f t="shared" ca="1" si="4"/>
        <v>6.8650658351305793E-3</v>
      </c>
      <c r="G49" s="92">
        <f t="shared" ca="1" si="5"/>
        <v>29.178971657694653</v>
      </c>
      <c r="H49" s="94">
        <f t="shared" ca="1" si="6"/>
        <v>4.7447671634526234E-3</v>
      </c>
      <c r="I49" s="92">
        <f t="shared" ca="1" si="7"/>
        <v>29.531893967514986</v>
      </c>
      <c r="J49" s="91"/>
      <c r="K49" s="91"/>
      <c r="L49" s="92">
        <f t="shared" ca="1" si="8"/>
        <v>120.93646626895357</v>
      </c>
      <c r="M49" s="94">
        <f t="shared" ca="1" si="9"/>
        <v>1.0243133048851272E-2</v>
      </c>
      <c r="N49" s="99">
        <f t="shared" ca="1" si="17"/>
        <v>1.1742270929844688E-2</v>
      </c>
      <c r="O49" s="94">
        <f t="shared" ca="1" si="18"/>
        <v>0.18566160520546221</v>
      </c>
      <c r="P49" s="108">
        <f t="shared" si="19"/>
        <v>8.9999999999999998E-4</v>
      </c>
      <c r="Q49" s="99">
        <f t="shared" ca="1" si="20"/>
        <v>0.53714306479476326</v>
      </c>
      <c r="R49" s="110">
        <f t="shared" ca="1" si="21"/>
        <v>0.53624306479476325</v>
      </c>
      <c r="S49" s="111">
        <f t="shared" ca="1" si="22"/>
        <v>0.32263968721670433</v>
      </c>
      <c r="T49" s="109">
        <f t="shared" ca="1" si="23"/>
        <v>2.8882819590045581</v>
      </c>
      <c r="U49" s="91"/>
      <c r="V49" s="91"/>
      <c r="W49" s="91"/>
      <c r="X49" s="91"/>
      <c r="Y49" s="91"/>
      <c r="Z49" s="91"/>
      <c r="AA49" s="91"/>
      <c r="AB49" s="91"/>
      <c r="AC49" s="91"/>
      <c r="AD49" s="91"/>
      <c r="AE49" s="91"/>
      <c r="AF49" s="91"/>
      <c r="AG49" s="91"/>
    </row>
    <row r="50" spans="1:33" ht="26.5" customHeight="1" x14ac:dyDescent="0.7">
      <c r="A50" s="95">
        <v>44300</v>
      </c>
      <c r="B50" s="94">
        <f t="shared" ca="1" si="0"/>
        <v>-3.4151360054910374E-3</v>
      </c>
      <c r="C50" s="92">
        <f t="shared" ca="1" si="1"/>
        <v>32.359602295379418</v>
      </c>
      <c r="D50" s="94">
        <f t="shared" ca="1" si="2"/>
        <v>7.8277441447500706E-3</v>
      </c>
      <c r="E50" s="92">
        <f t="shared" ca="1" si="3"/>
        <v>28.978200259224696</v>
      </c>
      <c r="F50" s="94">
        <f t="shared" ca="1" si="4"/>
        <v>-2.0807872472727862E-4</v>
      </c>
      <c r="G50" s="92">
        <f t="shared" ca="1" si="5"/>
        <v>28.980021899451394</v>
      </c>
      <c r="H50" s="94">
        <f t="shared" ca="1" si="6"/>
        <v>-1.8656079602201725E-3</v>
      </c>
      <c r="I50" s="92">
        <f t="shared" ca="1" si="7"/>
        <v>29.392433713178736</v>
      </c>
      <c r="J50" s="91"/>
      <c r="K50" s="91"/>
      <c r="L50" s="92">
        <f t="shared" ca="1" si="8"/>
        <v>119.71025816723424</v>
      </c>
      <c r="M50" s="94">
        <f t="shared" ca="1" si="9"/>
        <v>4.447071881708009E-4</v>
      </c>
      <c r="N50" s="99">
        <f t="shared" ca="1" si="17"/>
        <v>1.1821599338234297E-2</v>
      </c>
      <c r="O50" s="94">
        <f t="shared" ca="1" si="18"/>
        <v>0.18691589747379805</v>
      </c>
      <c r="P50" s="108">
        <f t="shared" si="19"/>
        <v>8.9999999999999998E-4</v>
      </c>
      <c r="Q50" s="99">
        <f t="shared" ca="1" si="20"/>
        <v>0.47622255754723519</v>
      </c>
      <c r="R50" s="110">
        <f t="shared" ca="1" si="21"/>
        <v>0.47532255754723518</v>
      </c>
      <c r="S50" s="111">
        <f t="shared" ca="1" si="22"/>
        <v>0.31958821039416063</v>
      </c>
      <c r="T50" s="109">
        <f t="shared" ca="1" si="23"/>
        <v>2.5429755519530706</v>
      </c>
      <c r="U50" s="91"/>
      <c r="V50" s="91"/>
      <c r="W50" s="91"/>
      <c r="X50" s="91"/>
      <c r="Y50" s="91"/>
      <c r="Z50" s="91"/>
      <c r="AA50" s="91"/>
      <c r="AB50" s="91"/>
      <c r="AC50" s="91"/>
      <c r="AD50" s="91"/>
      <c r="AE50" s="91"/>
      <c r="AF50" s="91"/>
      <c r="AG50" s="91"/>
    </row>
    <row r="51" spans="1:33" ht="26.5" customHeight="1" x14ac:dyDescent="0.7">
      <c r="A51" s="95">
        <v>44299</v>
      </c>
      <c r="B51" s="94">
        <f t="shared" ca="1" si="0"/>
        <v>2.9636817499387735E-3</v>
      </c>
      <c r="C51" s="92">
        <f t="shared" ca="1" si="1"/>
        <v>32.470493446665188</v>
      </c>
      <c r="D51" s="94">
        <f t="shared" ca="1" si="2"/>
        <v>4.3239247229320821E-3</v>
      </c>
      <c r="E51" s="92">
        <f t="shared" ca="1" si="3"/>
        <v>28.753128128870681</v>
      </c>
      <c r="F51" s="94">
        <f t="shared" ca="1" si="4"/>
        <v>7.3329444826908396E-3</v>
      </c>
      <c r="G51" s="92">
        <f t="shared" ca="1" si="5"/>
        <v>28.986053280452868</v>
      </c>
      <c r="H51" s="94">
        <f t="shared" ca="1" si="6"/>
        <v>6.3546465265604812E-3</v>
      </c>
      <c r="I51" s="92">
        <f t="shared" ca="1" si="7"/>
        <v>29.447370962854595</v>
      </c>
      <c r="J51" s="91"/>
      <c r="K51" s="91"/>
      <c r="L51" s="92">
        <f t="shared" ca="1" si="8"/>
        <v>119.65704581884333</v>
      </c>
      <c r="M51" s="94">
        <f t="shared" ca="1" si="9"/>
        <v>5.1805187061424451E-3</v>
      </c>
      <c r="N51" s="99">
        <f t="shared" ca="1" si="17"/>
        <v>1.1836600046414876E-2</v>
      </c>
      <c r="O51" s="94">
        <f t="shared" ca="1" si="18"/>
        <v>0.18715307949562882</v>
      </c>
      <c r="P51" s="108">
        <f t="shared" si="19"/>
        <v>8.9999999999999998E-4</v>
      </c>
      <c r="Q51" s="99">
        <f t="shared" ca="1" si="20"/>
        <v>0.51253190479633681</v>
      </c>
      <c r="R51" s="110">
        <f t="shared" ca="1" si="21"/>
        <v>0.5116319047963368</v>
      </c>
      <c r="S51" s="111">
        <f t="shared" ca="1" si="22"/>
        <v>0.31733119087020306</v>
      </c>
      <c r="T51" s="109">
        <f t="shared" ca="1" si="23"/>
        <v>2.7337616146908585</v>
      </c>
      <c r="U51" s="91"/>
      <c r="V51" s="91"/>
      <c r="W51" s="91"/>
      <c r="X51" s="91"/>
      <c r="Y51" s="91"/>
      <c r="Z51" s="91"/>
      <c r="AA51" s="91"/>
      <c r="AB51" s="91"/>
      <c r="AC51" s="91"/>
      <c r="AD51" s="91"/>
      <c r="AE51" s="91"/>
      <c r="AF51" s="91"/>
      <c r="AG51" s="91"/>
    </row>
    <row r="52" spans="1:33" ht="26.5" customHeight="1" x14ac:dyDescent="0.7">
      <c r="A52" s="95">
        <v>44298</v>
      </c>
      <c r="B52" s="94">
        <f t="shared" ca="1" si="0"/>
        <v>3.6458967082042548E-4</v>
      </c>
      <c r="C52" s="92">
        <f t="shared" ca="1" si="1"/>
        <v>32.374545596717638</v>
      </c>
      <c r="D52" s="94">
        <f t="shared" ca="1" si="2"/>
        <v>-3.1348577730938576E-3</v>
      </c>
      <c r="E52" s="92">
        <f t="shared" ca="1" si="3"/>
        <v>28.629337030682557</v>
      </c>
      <c r="F52" s="94">
        <f t="shared" ca="1" si="4"/>
        <v>-4.1727450569919444E-3</v>
      </c>
      <c r="G52" s="92">
        <f t="shared" ca="1" si="5"/>
        <v>28.775047454978715</v>
      </c>
      <c r="H52" s="94">
        <f t="shared" ca="1" si="6"/>
        <v>-6.1719040302751216E-3</v>
      </c>
      <c r="I52" s="92">
        <f t="shared" ca="1" si="7"/>
        <v>29.261424950431127</v>
      </c>
      <c r="J52" s="91"/>
      <c r="K52" s="91"/>
      <c r="L52" s="92">
        <f t="shared" ca="1" si="8"/>
        <v>119.04035503281003</v>
      </c>
      <c r="M52" s="94">
        <f t="shared" ca="1" si="9"/>
        <v>-3.1864305099366108E-3</v>
      </c>
      <c r="N52" s="99">
        <f t="shared" ca="1" si="17"/>
        <v>1.1935317243619865E-2</v>
      </c>
      <c r="O52" s="94">
        <f t="shared" ca="1" si="18"/>
        <v>0.18871393543260767</v>
      </c>
      <c r="P52" s="108">
        <f t="shared" si="19"/>
        <v>8.9999999999999998E-4</v>
      </c>
      <c r="Q52" s="99">
        <f t="shared" ca="1" si="20"/>
        <v>0.49290167913104899</v>
      </c>
      <c r="R52" s="110">
        <f t="shared" ca="1" si="21"/>
        <v>0.49200167913104897</v>
      </c>
      <c r="S52" s="111">
        <f t="shared" ca="1" si="22"/>
        <v>0.31447382743011287</v>
      </c>
      <c r="T52" s="109">
        <f t="shared" ca="1" si="23"/>
        <v>2.6071295583083716</v>
      </c>
      <c r="U52" s="91"/>
      <c r="V52" s="91"/>
      <c r="W52" s="91"/>
      <c r="X52" s="91"/>
      <c r="Y52" s="91"/>
      <c r="Z52" s="91"/>
      <c r="AA52" s="91"/>
      <c r="AB52" s="91"/>
      <c r="AC52" s="91"/>
      <c r="AD52" s="91"/>
      <c r="AE52" s="91"/>
      <c r="AF52" s="91"/>
      <c r="AG52" s="91"/>
    </row>
    <row r="53" spans="1:33" ht="26.5" customHeight="1" x14ac:dyDescent="0.7">
      <c r="A53" s="95">
        <v>44295</v>
      </c>
      <c r="B53" s="94">
        <f t="shared" ca="1" si="0"/>
        <v>7.270148536109966E-3</v>
      </c>
      <c r="C53" s="92">
        <f t="shared" ca="1" si="1"/>
        <v>32.362746473633969</v>
      </c>
      <c r="D53" s="94">
        <f t="shared" ca="1" si="2"/>
        <v>1.5698895768183618E-3</v>
      </c>
      <c r="E53" s="92">
        <f t="shared" ca="1" si="3"/>
        <v>28.71936816521362</v>
      </c>
      <c r="F53" s="94">
        <f t="shared" ca="1" si="4"/>
        <v>1.8813227674430166E-3</v>
      </c>
      <c r="G53" s="92">
        <f t="shared" ca="1" si="5"/>
        <v>28.895621516831785</v>
      </c>
      <c r="H53" s="94">
        <f t="shared" ca="1" si="6"/>
        <v>6.9373098707494751E-3</v>
      </c>
      <c r="I53" s="92">
        <f t="shared" ca="1" si="7"/>
        <v>29.443145217060277</v>
      </c>
      <c r="J53" s="91"/>
      <c r="K53" s="91"/>
      <c r="L53" s="92">
        <f t="shared" ca="1" si="8"/>
        <v>119.42088137273964</v>
      </c>
      <c r="M53" s="94">
        <f t="shared" ca="1" si="9"/>
        <v>4.5060981462443639E-3</v>
      </c>
      <c r="N53" s="99">
        <f t="shared" ca="1" si="17"/>
        <v>1.1953601841539273E-2</v>
      </c>
      <c r="O53" s="94">
        <f t="shared" ca="1" si="18"/>
        <v>0.18900304031023621</v>
      </c>
      <c r="P53" s="108">
        <f t="shared" si="19"/>
        <v>8.9999999999999998E-4</v>
      </c>
      <c r="Q53" s="99">
        <f t="shared" ca="1" si="20"/>
        <v>0.5371057815623832</v>
      </c>
      <c r="R53" s="110">
        <f t="shared" ca="1" si="21"/>
        <v>0.53620578156238319</v>
      </c>
      <c r="S53" s="111">
        <f t="shared" ca="1" si="22"/>
        <v>0.31182415800174063</v>
      </c>
      <c r="T53" s="109">
        <f t="shared" ca="1" si="23"/>
        <v>2.8370219901343185</v>
      </c>
      <c r="U53" s="91"/>
      <c r="V53" s="91"/>
      <c r="W53" s="91"/>
      <c r="X53" s="91"/>
      <c r="Y53" s="91"/>
      <c r="Z53" s="91"/>
      <c r="AA53" s="91"/>
      <c r="AB53" s="91"/>
      <c r="AC53" s="91"/>
      <c r="AD53" s="91"/>
      <c r="AE53" s="91"/>
      <c r="AF53" s="91"/>
      <c r="AG53" s="91"/>
    </row>
    <row r="54" spans="1:33" ht="26.5" customHeight="1" x14ac:dyDescent="0.7">
      <c r="A54" s="95">
        <v>44294</v>
      </c>
      <c r="B54" s="94">
        <f t="shared" ca="1" si="0"/>
        <v>4.7467793575521888E-3</v>
      </c>
      <c r="C54" s="92">
        <f t="shared" ca="1" si="1"/>
        <v>32.129162688547389</v>
      </c>
      <c r="D54" s="94">
        <f t="shared" ca="1" si="2"/>
        <v>6.7167448650216066E-3</v>
      </c>
      <c r="E54" s="92">
        <f t="shared" ca="1" si="3"/>
        <v>28.674352597948086</v>
      </c>
      <c r="F54" s="94">
        <f t="shared" ca="1" si="4"/>
        <v>4.1981673669615471E-3</v>
      </c>
      <c r="G54" s="92">
        <f t="shared" ca="1" si="5"/>
        <v>28.841361606597236</v>
      </c>
      <c r="H54" s="94">
        <f t="shared" ca="1" si="6"/>
        <v>1.0127371576889033E-3</v>
      </c>
      <c r="I54" s="92">
        <f t="shared" ca="1" si="7"/>
        <v>29.240296221459506</v>
      </c>
      <c r="J54" s="91"/>
      <c r="K54" s="91"/>
      <c r="L54" s="92">
        <f t="shared" ca="1" si="8"/>
        <v>118.88517311455222</v>
      </c>
      <c r="M54" s="94">
        <f t="shared" ca="1" si="9"/>
        <v>4.1663343068727432E-3</v>
      </c>
      <c r="N54" s="99">
        <f t="shared" ca="1" si="17"/>
        <v>1.1954595961911159E-2</v>
      </c>
      <c r="O54" s="94">
        <f t="shared" ca="1" si="18"/>
        <v>0.18901875873345386</v>
      </c>
      <c r="P54" s="108">
        <f t="shared" si="19"/>
        <v>8.9999999999999998E-4</v>
      </c>
      <c r="Q54" s="99">
        <f t="shared" ca="1" si="20"/>
        <v>0.55075208729730196</v>
      </c>
      <c r="R54" s="110">
        <f t="shared" ca="1" si="21"/>
        <v>0.54985208729730195</v>
      </c>
      <c r="S54" s="111">
        <f t="shared" ca="1" si="22"/>
        <v>0.30842443643264</v>
      </c>
      <c r="T54" s="109">
        <f t="shared" ca="1" si="23"/>
        <v>2.9089815792975329</v>
      </c>
      <c r="U54" s="91"/>
      <c r="V54" s="91"/>
      <c r="W54" s="91"/>
      <c r="X54" s="91"/>
      <c r="Y54" s="91"/>
      <c r="Z54" s="91"/>
      <c r="AA54" s="91"/>
      <c r="AB54" s="91"/>
      <c r="AC54" s="91"/>
      <c r="AD54" s="91"/>
      <c r="AE54" s="91"/>
      <c r="AF54" s="91"/>
      <c r="AG54" s="91"/>
    </row>
    <row r="55" spans="1:33" ht="26.5" customHeight="1" x14ac:dyDescent="0.7">
      <c r="A55" s="95">
        <v>44293</v>
      </c>
      <c r="B55" s="94">
        <f t="shared" ca="1" si="0"/>
        <v>1.1572958873891093E-3</v>
      </c>
      <c r="C55" s="92">
        <f t="shared" ca="1" si="1"/>
        <v>31.977373153752414</v>
      </c>
      <c r="D55" s="94">
        <f t="shared" ca="1" si="2"/>
        <v>2.7733699275080959E-3</v>
      </c>
      <c r="E55" s="92">
        <f t="shared" ca="1" si="3"/>
        <v>28.483039290056393</v>
      </c>
      <c r="F55" s="94">
        <f t="shared" ca="1" si="4"/>
        <v>2.5252229656564928E-3</v>
      </c>
      <c r="G55" s="92">
        <f t="shared" ca="1" si="5"/>
        <v>28.720786936128526</v>
      </c>
      <c r="H55" s="94">
        <f t="shared" ca="1" si="6"/>
        <v>2.9019734588844326E-3</v>
      </c>
      <c r="I55" s="92">
        <f t="shared" ca="1" si="7"/>
        <v>29.210713446549583</v>
      </c>
      <c r="J55" s="91"/>
      <c r="K55" s="91"/>
      <c r="L55" s="92">
        <f t="shared" ca="1" si="8"/>
        <v>118.39191282648693</v>
      </c>
      <c r="M55" s="94">
        <f t="shared" ca="1" si="9"/>
        <v>2.3078968348324569E-3</v>
      </c>
      <c r="N55" s="99">
        <f t="shared" ca="1" si="17"/>
        <v>1.2633825873455145E-2</v>
      </c>
      <c r="O55" s="94">
        <f t="shared" ca="1" si="18"/>
        <v>0.19975832661042234</v>
      </c>
      <c r="P55" s="108">
        <f t="shared" si="19"/>
        <v>8.9999999999999998E-4</v>
      </c>
      <c r="Q55" s="99">
        <f t="shared" ca="1" si="20"/>
        <v>0.54149186135676963</v>
      </c>
      <c r="R55" s="110">
        <f t="shared" ca="1" si="21"/>
        <v>0.54059186135676962</v>
      </c>
      <c r="S55" s="111">
        <f t="shared" ca="1" si="22"/>
        <v>0.30471016488087599</v>
      </c>
      <c r="T55" s="109">
        <f t="shared" ca="1" si="23"/>
        <v>2.7062294249743899</v>
      </c>
      <c r="U55" s="91"/>
      <c r="V55" s="91"/>
      <c r="W55" s="91"/>
      <c r="X55" s="91"/>
      <c r="Y55" s="91"/>
      <c r="Z55" s="91"/>
      <c r="AA55" s="91"/>
      <c r="AB55" s="91"/>
      <c r="AC55" s="91"/>
      <c r="AD55" s="91"/>
      <c r="AE55" s="91"/>
      <c r="AF55" s="91"/>
      <c r="AG55" s="91"/>
    </row>
    <row r="56" spans="1:33" ht="26.5" customHeight="1" x14ac:dyDescent="0.7">
      <c r="A56" s="95">
        <v>44292</v>
      </c>
      <c r="B56" s="94">
        <f t="shared" ca="1" si="0"/>
        <v>-5.9058472501904991E-4</v>
      </c>
      <c r="C56" s="92">
        <f t="shared" ca="1" si="1"/>
        <v>31.940408650180032</v>
      </c>
      <c r="D56" s="94">
        <f t="shared" ca="1" si="2"/>
        <v>-9.8077816737108803E-3</v>
      </c>
      <c r="E56" s="92">
        <f t="shared" ca="1" si="3"/>
        <v>28.404263759133801</v>
      </c>
      <c r="F56" s="94">
        <f t="shared" ca="1" si="4"/>
        <v>-1.0206203260425428E-2</v>
      </c>
      <c r="G56" s="92">
        <f t="shared" ca="1" si="5"/>
        <v>28.648443229355451</v>
      </c>
      <c r="H56" s="94">
        <f t="shared" ca="1" si="6"/>
        <v>-1.5147257235507694E-2</v>
      </c>
      <c r="I56" s="92">
        <f t="shared" ca="1" si="7"/>
        <v>29.126190016164252</v>
      </c>
      <c r="J56" s="91"/>
      <c r="K56" s="91"/>
      <c r="L56" s="92">
        <f t="shared" ca="1" si="8"/>
        <v>118.11930565483354</v>
      </c>
      <c r="M56" s="94">
        <f t="shared" ca="1" si="9"/>
        <v>-8.7576841444445552E-3</v>
      </c>
      <c r="N56" s="99">
        <f t="shared" ca="1" si="17"/>
        <v>1.2744879065840571E-2</v>
      </c>
      <c r="O56" s="94">
        <f t="shared" ca="1" si="18"/>
        <v>0.2015142317572764</v>
      </c>
      <c r="P56" s="108">
        <f t="shared" si="19"/>
        <v>8.9999999999999998E-4</v>
      </c>
      <c r="Q56" s="99">
        <f t="shared" ca="1" si="20"/>
        <v>0.64093216630434058</v>
      </c>
      <c r="R56" s="110">
        <f t="shared" ca="1" si="21"/>
        <v>0.64003216630434057</v>
      </c>
      <c r="S56" s="111">
        <f t="shared" ca="1" si="22"/>
        <v>0.30102451337344016</v>
      </c>
      <c r="T56" s="109">
        <f t="shared" ca="1" si="23"/>
        <v>3.1761139683437265</v>
      </c>
      <c r="U56" s="91"/>
      <c r="V56" s="91"/>
      <c r="W56" s="91"/>
      <c r="X56" s="91"/>
      <c r="Y56" s="91"/>
      <c r="Z56" s="91"/>
      <c r="AA56" s="91"/>
      <c r="AB56" s="91"/>
      <c r="AC56" s="91"/>
      <c r="AD56" s="91"/>
      <c r="AE56" s="91"/>
      <c r="AF56" s="91"/>
      <c r="AG56" s="91"/>
    </row>
    <row r="57" spans="1:33" ht="26.5" customHeight="1" x14ac:dyDescent="0.7">
      <c r="A57" s="95">
        <v>44291</v>
      </c>
      <c r="B57" s="94">
        <f t="shared" ca="1" si="0"/>
        <v>1.4353112042376992E-2</v>
      </c>
      <c r="C57" s="92">
        <f t="shared" ca="1" si="1"/>
        <v>31.959283314728268</v>
      </c>
      <c r="D57" s="94">
        <f t="shared" ca="1" si="2"/>
        <v>1.4325506703357638E-2</v>
      </c>
      <c r="E57" s="92">
        <f t="shared" ca="1" si="3"/>
        <v>28.685605919167102</v>
      </c>
      <c r="F57" s="94">
        <f t="shared" ca="1" si="4"/>
        <v>1.6945578188815924E-2</v>
      </c>
      <c r="G57" s="92">
        <f t="shared" ca="1" si="5"/>
        <v>28.943850046064863</v>
      </c>
      <c r="H57" s="94">
        <f t="shared" ca="1" si="6"/>
        <v>1.214941958125193E-2</v>
      </c>
      <c r="I57" s="92">
        <f t="shared" ca="1" si="7"/>
        <v>29.574157385607435</v>
      </c>
      <c r="J57" s="91"/>
      <c r="K57" s="91"/>
      <c r="L57" s="92">
        <f t="shared" ca="1" si="8"/>
        <v>119.16289666556767</v>
      </c>
      <c r="M57" s="94">
        <f t="shared" ca="1" si="9"/>
        <v>1.4426449933380381E-2</v>
      </c>
      <c r="N57" s="99">
        <f t="shared" ca="1" si="17"/>
        <v>1.2781298342319378E-2</v>
      </c>
      <c r="O57" s="94">
        <f t="shared" ca="1" si="18"/>
        <v>0.20209007107931853</v>
      </c>
      <c r="P57" s="108">
        <f t="shared" si="19"/>
        <v>8.9999999999999998E-4</v>
      </c>
      <c r="Q57" s="99">
        <f t="shared" ca="1" si="20"/>
        <v>0.61452425349512141</v>
      </c>
      <c r="R57" s="110">
        <f t="shared" ca="1" si="21"/>
        <v>0.6136242534951214</v>
      </c>
      <c r="S57" s="111">
        <f t="shared" ca="1" si="22"/>
        <v>0.29564343951739419</v>
      </c>
      <c r="T57" s="109">
        <f t="shared" ca="1" si="23"/>
        <v>3.0363899137542458</v>
      </c>
      <c r="U57" s="91"/>
      <c r="V57" s="91"/>
      <c r="W57" s="91"/>
      <c r="X57" s="91"/>
      <c r="Y57" s="91"/>
      <c r="Z57" s="91"/>
      <c r="AA57" s="91"/>
      <c r="AB57" s="91"/>
      <c r="AC57" s="91"/>
      <c r="AD57" s="91"/>
      <c r="AE57" s="91"/>
      <c r="AF57" s="91"/>
      <c r="AG57" s="91"/>
    </row>
    <row r="58" spans="1:33" ht="26.5" customHeight="1" x14ac:dyDescent="0.7">
      <c r="A58" s="95">
        <v>44287</v>
      </c>
      <c r="B58" s="94">
        <f t="shared" ca="1" si="0"/>
        <v>1.0799076881356395E-2</v>
      </c>
      <c r="C58" s="92">
        <f t="shared" ca="1" si="1"/>
        <v>31.507058967245612</v>
      </c>
      <c r="D58" s="94">
        <f t="shared" ca="1" si="2"/>
        <v>1.3715190979956216E-2</v>
      </c>
      <c r="E58" s="92">
        <f t="shared" ca="1" si="3"/>
        <v>28.28047380214041</v>
      </c>
      <c r="F58" s="94">
        <f t="shared" ca="1" si="4"/>
        <v>1.6799438230000074E-2</v>
      </c>
      <c r="G58" s="92">
        <f t="shared" ca="1" si="5"/>
        <v>28.461552581421294</v>
      </c>
      <c r="H58" s="94">
        <f t="shared" ca="1" si="6"/>
        <v>9.0484736688949408E-3</v>
      </c>
      <c r="I58" s="92">
        <f t="shared" ca="1" si="7"/>
        <v>29.219161532338678</v>
      </c>
      <c r="J58" s="91"/>
      <c r="K58" s="91"/>
      <c r="L58" s="92">
        <f t="shared" ca="1" si="8"/>
        <v>117.46824688314599</v>
      </c>
      <c r="M58" s="94">
        <f t="shared" ca="1" si="9"/>
        <v>1.2511061024936598E-2</v>
      </c>
      <c r="N58" s="99">
        <f t="shared" ca="1" si="17"/>
        <v>1.3080075835222783E-2</v>
      </c>
      <c r="O58" s="94">
        <f t="shared" ca="1" si="18"/>
        <v>0.20681415803516631</v>
      </c>
      <c r="P58" s="108">
        <f t="shared" si="19"/>
        <v>8.9999999999999998E-4</v>
      </c>
      <c r="Q58" s="99">
        <f t="shared" ca="1" si="20"/>
        <v>0.62456105476713053</v>
      </c>
      <c r="R58" s="110">
        <f t="shared" ca="1" si="21"/>
        <v>0.62366105476713052</v>
      </c>
      <c r="S58" s="111">
        <f t="shared" ca="1" si="22"/>
        <v>0.29051471671130175</v>
      </c>
      <c r="T58" s="109">
        <f t="shared" ca="1" si="23"/>
        <v>3.0155626708162035</v>
      </c>
      <c r="U58" s="91"/>
      <c r="V58" s="91"/>
      <c r="W58" s="91"/>
      <c r="X58" s="91"/>
      <c r="Y58" s="91"/>
      <c r="Z58" s="91"/>
      <c r="AA58" s="91"/>
      <c r="AB58" s="91"/>
      <c r="AC58" s="91"/>
      <c r="AD58" s="91"/>
      <c r="AE58" s="91"/>
      <c r="AF58" s="91"/>
      <c r="AG58" s="91"/>
    </row>
    <row r="59" spans="1:33" ht="26.5" customHeight="1" x14ac:dyDescent="0.7">
      <c r="A59" s="95">
        <v>44286</v>
      </c>
      <c r="B59" s="94">
        <f t="shared" ca="1" si="0"/>
        <v>4.0533426783200266E-3</v>
      </c>
      <c r="C59" s="92">
        <f t="shared" ca="1" si="1"/>
        <v>31.17044691458873</v>
      </c>
      <c r="D59" s="94">
        <f t="shared" ca="1" si="2"/>
        <v>2.4262507960692847E-3</v>
      </c>
      <c r="E59" s="92">
        <f t="shared" ca="1" si="3"/>
        <v>27.897849468746482</v>
      </c>
      <c r="F59" s="94">
        <f t="shared" ca="1" si="4"/>
        <v>-2.1525301750946468E-4</v>
      </c>
      <c r="G59" s="92">
        <f t="shared" ca="1" si="5"/>
        <v>27.991314227086828</v>
      </c>
      <c r="H59" s="94">
        <f t="shared" ca="1" si="6"/>
        <v>-9.5404046564788736E-3</v>
      </c>
      <c r="I59" s="92">
        <f t="shared" ca="1" si="7"/>
        <v>28.957143581118515</v>
      </c>
      <c r="J59" s="91"/>
      <c r="K59" s="91"/>
      <c r="L59" s="92">
        <f t="shared" ca="1" si="8"/>
        <v>116.01675419154056</v>
      </c>
      <c r="M59" s="94">
        <f t="shared" ca="1" si="9"/>
        <v>-7.8885476831735968E-4</v>
      </c>
      <c r="N59" s="99">
        <f t="shared" ca="1" si="17"/>
        <v>1.3109492059010987E-2</v>
      </c>
      <c r="O59" s="94">
        <f t="shared" ca="1" si="18"/>
        <v>0.20727926937182606</v>
      </c>
      <c r="P59" s="108">
        <f t="shared" si="19"/>
        <v>8.9999999999999998E-4</v>
      </c>
      <c r="Q59" s="99">
        <f t="shared" ca="1" si="20"/>
        <v>0.53388967669722476</v>
      </c>
      <c r="R59" s="110">
        <f t="shared" ca="1" si="21"/>
        <v>0.53298967669722475</v>
      </c>
      <c r="S59" s="111">
        <f t="shared" ca="1" si="22"/>
        <v>0.28505330133333728</v>
      </c>
      <c r="T59" s="109">
        <f t="shared" ca="1" si="23"/>
        <v>2.5713602634382409</v>
      </c>
      <c r="U59" s="91"/>
      <c r="V59" s="91"/>
      <c r="W59" s="91"/>
      <c r="X59" s="91"/>
      <c r="Y59" s="91"/>
      <c r="Z59" s="91"/>
      <c r="AA59" s="91"/>
      <c r="AB59" s="91"/>
      <c r="AC59" s="91"/>
      <c r="AD59" s="91"/>
      <c r="AE59" s="91"/>
      <c r="AF59" s="91"/>
      <c r="AG59" s="91"/>
    </row>
    <row r="60" spans="1:33" ht="26.5" customHeight="1" x14ac:dyDescent="0.7">
      <c r="A60" s="95">
        <v>44285</v>
      </c>
      <c r="B60" s="94">
        <f t="shared" ca="1" si="0"/>
        <v>-2.6529587211403527E-3</v>
      </c>
      <c r="C60" s="92">
        <f t="shared" ca="1" si="1"/>
        <v>31.044612461964743</v>
      </c>
      <c r="D60" s="94">
        <f t="shared" ca="1" si="2"/>
        <v>-8.4202318954830213E-3</v>
      </c>
      <c r="E60" s="92">
        <f t="shared" ca="1" si="3"/>
        <v>27.830326117848184</v>
      </c>
      <c r="F60" s="94">
        <f t="shared" ca="1" si="4"/>
        <v>2.8070597657745555E-3</v>
      </c>
      <c r="G60" s="92">
        <f t="shared" ca="1" si="5"/>
        <v>27.997340739163175</v>
      </c>
      <c r="H60" s="94">
        <f t="shared" ca="1" si="6"/>
        <v>-7.3181828970556584E-3</v>
      </c>
      <c r="I60" s="92">
        <f t="shared" ca="1" si="7"/>
        <v>29.236067495590579</v>
      </c>
      <c r="J60" s="91"/>
      <c r="K60" s="91"/>
      <c r="L60" s="92">
        <f t="shared" ca="1" si="8"/>
        <v>116.10834681456667</v>
      </c>
      <c r="M60" s="94">
        <f t="shared" ca="1" si="9"/>
        <v>-3.9125908199302284E-3</v>
      </c>
      <c r="N60" s="99">
        <f t="shared" ca="1" si="17"/>
        <v>1.3258359569355286E-2</v>
      </c>
      <c r="O60" s="94">
        <f t="shared" ca="1" si="18"/>
        <v>0.20963307138325937</v>
      </c>
      <c r="P60" s="108">
        <f t="shared" si="19"/>
        <v>8.9999999999999998E-4</v>
      </c>
      <c r="Q60" s="99">
        <f t="shared" ca="1" si="20"/>
        <v>0.51077994768707202</v>
      </c>
      <c r="R60" s="110">
        <f t="shared" ca="1" si="21"/>
        <v>0.50987994768707201</v>
      </c>
      <c r="S60" s="111">
        <f t="shared" ca="1" si="22"/>
        <v>0.28092102841060584</v>
      </c>
      <c r="T60" s="109">
        <f t="shared" ca="1" si="23"/>
        <v>2.4322495697965976</v>
      </c>
      <c r="U60" s="91"/>
      <c r="V60" s="91"/>
      <c r="W60" s="91"/>
      <c r="X60" s="91"/>
      <c r="Y60" s="91"/>
      <c r="Z60" s="91"/>
      <c r="AA60" s="91"/>
      <c r="AB60" s="91"/>
      <c r="AC60" s="91"/>
      <c r="AD60" s="91"/>
      <c r="AE60" s="91"/>
      <c r="AF60" s="91"/>
      <c r="AG60" s="91"/>
    </row>
    <row r="61" spans="1:33" ht="26.5" customHeight="1" x14ac:dyDescent="0.7">
      <c r="A61" s="95">
        <v>44284</v>
      </c>
      <c r="B61" s="94">
        <f t="shared" ca="1" si="0"/>
        <v>-5.0510630446953808E-4</v>
      </c>
      <c r="C61" s="92">
        <f t="shared" ca="1" si="1"/>
        <v>31.127191616428153</v>
      </c>
      <c r="D61" s="94">
        <f t="shared" ca="1" si="2"/>
        <v>-4.3911625389585485E-3</v>
      </c>
      <c r="E61" s="92">
        <f t="shared" ca="1" si="3"/>
        <v>28.066653851810681</v>
      </c>
      <c r="F61" s="94">
        <f t="shared" ca="1" si="4"/>
        <v>-3.6574117734551326E-3</v>
      </c>
      <c r="G61" s="92">
        <f t="shared" ca="1" si="5"/>
        <v>27.918970520313756</v>
      </c>
      <c r="H61" s="94">
        <f t="shared" ca="1" si="6"/>
        <v>-5.9905626123452071E-3</v>
      </c>
      <c r="I61" s="92">
        <f t="shared" ca="1" si="7"/>
        <v>29.451599688723526</v>
      </c>
      <c r="J61" s="91"/>
      <c r="K61" s="91"/>
      <c r="L61" s="92">
        <f t="shared" ca="1" si="8"/>
        <v>116.56441567727612</v>
      </c>
      <c r="M61" s="94">
        <f t="shared" ca="1" si="9"/>
        <v>-3.5859652185420421E-3</v>
      </c>
      <c r="N61" s="99">
        <f t="shared" ca="1" si="17"/>
        <v>1.3452076265112772E-2</v>
      </c>
      <c r="O61" s="94">
        <f t="shared" ca="1" si="18"/>
        <v>0.21269600128023705</v>
      </c>
      <c r="P61" s="108">
        <f t="shared" si="19"/>
        <v>8.9999999999999998E-4</v>
      </c>
      <c r="Q61" s="99">
        <f t="shared" ca="1" si="20"/>
        <v>0.56737387864102273</v>
      </c>
      <c r="R61" s="110">
        <f t="shared" ca="1" si="21"/>
        <v>0.56647387864102272</v>
      </c>
      <c r="S61" s="111">
        <f t="shared" ca="1" si="22"/>
        <v>0.27704036876185212</v>
      </c>
      <c r="T61" s="109">
        <f t="shared" ca="1" si="23"/>
        <v>2.6633029075834225</v>
      </c>
      <c r="U61" s="91"/>
      <c r="V61" s="91"/>
      <c r="W61" s="91"/>
      <c r="X61" s="91"/>
      <c r="Y61" s="91"/>
      <c r="Z61" s="91"/>
      <c r="AA61" s="91"/>
      <c r="AB61" s="91"/>
      <c r="AC61" s="91"/>
      <c r="AD61" s="91"/>
      <c r="AE61" s="91"/>
      <c r="AF61" s="91"/>
      <c r="AG61" s="91"/>
    </row>
    <row r="62" spans="1:33" ht="26.5" customHeight="1" x14ac:dyDescent="0.7">
      <c r="A62" s="95">
        <v>44281</v>
      </c>
      <c r="B62" s="94">
        <f t="shared" ca="1" si="0"/>
        <v>1.6114957163511745E-2</v>
      </c>
      <c r="C62" s="92">
        <f t="shared" ca="1" si="1"/>
        <v>31.14292210272184</v>
      </c>
      <c r="D62" s="94">
        <f t="shared" ca="1" si="2"/>
        <v>1.7052382423787149E-2</v>
      </c>
      <c r="E62" s="92">
        <f t="shared" ca="1" si="3"/>
        <v>28.190442667609346</v>
      </c>
      <c r="F62" s="94">
        <f t="shared" ca="1" si="4"/>
        <v>1.3740462654188157E-2</v>
      </c>
      <c r="G62" s="92">
        <f t="shared" ca="1" si="5"/>
        <v>28.021456525318818</v>
      </c>
      <c r="H62" s="94">
        <f t="shared" ca="1" si="6"/>
        <v>1.3296664673952518E-2</v>
      </c>
      <c r="I62" s="92">
        <f t="shared" ca="1" si="7"/>
        <v>29.629094635283291</v>
      </c>
      <c r="J62" s="91"/>
      <c r="K62" s="91"/>
      <c r="L62" s="92">
        <f t="shared" ca="1" si="8"/>
        <v>116.98391593093329</v>
      </c>
      <c r="M62" s="94">
        <f t="shared" ca="1" si="9"/>
        <v>1.5055862847146662E-2</v>
      </c>
      <c r="N62" s="99">
        <f t="shared" ca="1" si="17"/>
        <v>1.3722417694531823E-2</v>
      </c>
      <c r="O62" s="94">
        <f t="shared" ca="1" si="18"/>
        <v>0.21697047459458629</v>
      </c>
      <c r="P62" s="108">
        <f t="shared" si="19"/>
        <v>8.9999999999999998E-4</v>
      </c>
      <c r="Q62" s="99">
        <f t="shared" ca="1" si="20"/>
        <v>0.5182128005940545</v>
      </c>
      <c r="R62" s="110">
        <f t="shared" ca="1" si="21"/>
        <v>0.51731280059405449</v>
      </c>
      <c r="S62" s="111">
        <f t="shared" ca="1" si="22"/>
        <v>0.27205013583290094</v>
      </c>
      <c r="T62" s="109">
        <f t="shared" ca="1" si="23"/>
        <v>2.3842543625378703</v>
      </c>
      <c r="U62" s="91"/>
      <c r="V62" s="91"/>
      <c r="W62" s="91"/>
      <c r="X62" s="91"/>
      <c r="Y62" s="91"/>
      <c r="Z62" s="91"/>
      <c r="AA62" s="91"/>
      <c r="AB62" s="91"/>
      <c r="AC62" s="91"/>
      <c r="AD62" s="91"/>
      <c r="AE62" s="91"/>
      <c r="AF62" s="91"/>
      <c r="AG62" s="91"/>
    </row>
    <row r="63" spans="1:33" ht="26.5" customHeight="1" x14ac:dyDescent="0.7">
      <c r="A63" s="95">
        <v>44280</v>
      </c>
      <c r="B63" s="94">
        <f t="shared" ca="1" si="0"/>
        <v>5.6255756138556823E-3</v>
      </c>
      <c r="C63" s="92">
        <f t="shared" ca="1" si="1"/>
        <v>30.649014546205883</v>
      </c>
      <c r="D63" s="94">
        <f t="shared" ca="1" si="2"/>
        <v>3.667367696205126E-3</v>
      </c>
      <c r="E63" s="92">
        <f t="shared" ca="1" si="3"/>
        <v>27.717788340879089</v>
      </c>
      <c r="F63" s="94">
        <f t="shared" ca="1" si="4"/>
        <v>5.2619421598054661E-3</v>
      </c>
      <c r="G63" s="92">
        <f t="shared" ca="1" si="5"/>
        <v>27.64164750014287</v>
      </c>
      <c r="H63" s="94">
        <f t="shared" ca="1" si="6"/>
        <v>1.1401863852180893E-2</v>
      </c>
      <c r="I63" s="92">
        <f t="shared" ca="1" si="7"/>
        <v>29.240296221459502</v>
      </c>
      <c r="J63" s="91"/>
      <c r="K63" s="91"/>
      <c r="L63" s="92">
        <f t="shared" ca="1" si="8"/>
        <v>115.24874660868734</v>
      </c>
      <c r="M63" s="94">
        <f t="shared" ca="1" si="9"/>
        <v>6.5244150093748399E-3</v>
      </c>
      <c r="N63" s="99">
        <f t="shared" ca="1" si="17"/>
        <v>1.3792585412611608E-2</v>
      </c>
      <c r="O63" s="94">
        <f t="shared" ca="1" si="18"/>
        <v>0.21807992363132978</v>
      </c>
      <c r="P63" s="108">
        <f t="shared" si="19"/>
        <v>8.9999999999999998E-4</v>
      </c>
      <c r="Q63" s="99">
        <f t="shared" ca="1" si="20"/>
        <v>0.56341076711823734</v>
      </c>
      <c r="R63" s="110">
        <f t="shared" ca="1" si="21"/>
        <v>0.56251076711823733</v>
      </c>
      <c r="S63" s="111">
        <f t="shared" ca="1" si="22"/>
        <v>0.26774728206516141</v>
      </c>
      <c r="T63" s="109">
        <f t="shared" ca="1" si="23"/>
        <v>2.5793789623164836</v>
      </c>
      <c r="U63" s="91"/>
      <c r="V63" s="91"/>
      <c r="W63" s="91"/>
      <c r="X63" s="91"/>
      <c r="Y63" s="91"/>
      <c r="Z63" s="91"/>
      <c r="AA63" s="91"/>
      <c r="AB63" s="91"/>
      <c r="AC63" s="91"/>
      <c r="AD63" s="91"/>
      <c r="AE63" s="91"/>
      <c r="AF63" s="91"/>
      <c r="AG63" s="91"/>
    </row>
    <row r="64" spans="1:33" ht="26.5" customHeight="1" x14ac:dyDescent="0.7">
      <c r="A64" s="95">
        <v>44279</v>
      </c>
      <c r="B64" s="94">
        <f t="shared" ca="1" si="0"/>
        <v>-5.0834685494223208E-3</v>
      </c>
      <c r="C64" s="92">
        <f t="shared" ca="1" si="1"/>
        <v>30.477560723828109</v>
      </c>
      <c r="D64" s="94">
        <f t="shared" ca="1" si="2"/>
        <v>-4.072367444108993E-4</v>
      </c>
      <c r="E64" s="92">
        <f t="shared" ca="1" si="3"/>
        <v>27.616508449907922</v>
      </c>
      <c r="F64" s="94">
        <f t="shared" ca="1" si="4"/>
        <v>-2.187613353849871E-3</v>
      </c>
      <c r="G64" s="92">
        <f t="shared" ca="1" si="5"/>
        <v>27.496960086596719</v>
      </c>
      <c r="H64" s="94">
        <f t="shared" ca="1" si="6"/>
        <v>-1.0987366086592343E-2</v>
      </c>
      <c r="I64" s="92">
        <f t="shared" ca="1" si="7"/>
        <v>28.910660803105905</v>
      </c>
      <c r="J64" s="91"/>
      <c r="K64" s="91"/>
      <c r="L64" s="92">
        <f t="shared" ca="1" si="8"/>
        <v>114.50169006343864</v>
      </c>
      <c r="M64" s="94">
        <f t="shared" ca="1" si="9"/>
        <v>-4.7669647844477137E-3</v>
      </c>
      <c r="N64" s="99">
        <f t="shared" ca="1" si="17"/>
        <v>1.4868240571397425E-2</v>
      </c>
      <c r="O64" s="94">
        <f t="shared" ca="1" si="18"/>
        <v>0.2350875250246961</v>
      </c>
      <c r="P64" s="108">
        <f t="shared" si="19"/>
        <v>8.9999999999999998E-4</v>
      </c>
      <c r="Q64" s="99">
        <f t="shared" ca="1" si="20"/>
        <v>0.59621345064188724</v>
      </c>
      <c r="R64" s="110">
        <f t="shared" ca="1" si="21"/>
        <v>0.59531345064188723</v>
      </c>
      <c r="S64" s="111">
        <f t="shared" ca="1" si="22"/>
        <v>0.2624836484034993</v>
      </c>
      <c r="T64" s="109">
        <f t="shared" ca="1" si="23"/>
        <v>2.5323055767393408</v>
      </c>
      <c r="U64" s="91"/>
      <c r="V64" s="91"/>
      <c r="W64" s="91"/>
      <c r="X64" s="91"/>
      <c r="Y64" s="91"/>
      <c r="Z64" s="91"/>
      <c r="AA64" s="91"/>
      <c r="AB64" s="91"/>
      <c r="AC64" s="91"/>
      <c r="AD64" s="91"/>
      <c r="AE64" s="91"/>
      <c r="AF64" s="91"/>
      <c r="AG64" s="91"/>
    </row>
    <row r="65" spans="1:33" ht="26.5" customHeight="1" x14ac:dyDescent="0.7">
      <c r="A65" s="95">
        <v>44278</v>
      </c>
      <c r="B65" s="94">
        <f t="shared" ca="1" si="0"/>
        <v>-7.8707965854534212E-3</v>
      </c>
      <c r="C65" s="92">
        <f t="shared" ca="1" si="1"/>
        <v>30.633284059912192</v>
      </c>
      <c r="D65" s="94">
        <f t="shared" ca="1" si="2"/>
        <v>-1.2469892667029137E-2</v>
      </c>
      <c r="E65" s="92">
        <f t="shared" ca="1" si="3"/>
        <v>27.627759488737482</v>
      </c>
      <c r="F65" s="94">
        <f t="shared" ca="1" si="4"/>
        <v>-1.3169310260031319E-2</v>
      </c>
      <c r="G65" s="92">
        <f t="shared" ca="1" si="5"/>
        <v>27.557244683060691</v>
      </c>
      <c r="H65" s="94">
        <f t="shared" ca="1" si="6"/>
        <v>-1.4952989552089457E-2</v>
      </c>
      <c r="I65" s="92">
        <f t="shared" ca="1" si="7"/>
        <v>29.231841749796249</v>
      </c>
      <c r="J65" s="91"/>
      <c r="K65" s="91"/>
      <c r="L65" s="92">
        <f t="shared" ca="1" si="8"/>
        <v>115.05012998150661</v>
      </c>
      <c r="M65" s="94">
        <f t="shared" ca="1" si="9"/>
        <v>-1.2050974258886238E-2</v>
      </c>
      <c r="N65" s="99">
        <f t="shared" ca="1" si="17"/>
        <v>1.4907339915140903E-2</v>
      </c>
      <c r="O65" s="94">
        <f t="shared" ca="1" si="18"/>
        <v>0.2357057399309323</v>
      </c>
      <c r="P65" s="108">
        <f t="shared" si="19"/>
        <v>8.9999999999999998E-4</v>
      </c>
      <c r="Q65" s="99">
        <f t="shared" ca="1" si="20"/>
        <v>0.74910794473632447</v>
      </c>
      <c r="R65" s="110">
        <f t="shared" ca="1" si="21"/>
        <v>0.74820794473632446</v>
      </c>
      <c r="S65" s="111">
        <f t="shared" ca="1" si="22"/>
        <v>0.25643219745371043</v>
      </c>
      <c r="T65" s="109">
        <f t="shared" ca="1" si="23"/>
        <v>3.17433060796724</v>
      </c>
      <c r="U65" s="91"/>
      <c r="V65" s="91"/>
      <c r="W65" s="91"/>
      <c r="X65" s="91"/>
      <c r="Y65" s="91"/>
      <c r="Z65" s="91"/>
      <c r="AA65" s="91"/>
      <c r="AB65" s="91"/>
      <c r="AC65" s="91"/>
      <c r="AD65" s="91"/>
      <c r="AE65" s="91"/>
      <c r="AF65" s="91"/>
      <c r="AG65" s="91"/>
    </row>
    <row r="66" spans="1:33" ht="26.5" customHeight="1" x14ac:dyDescent="0.7">
      <c r="A66" s="95">
        <v>44277</v>
      </c>
      <c r="B66" s="94">
        <f t="shared" ref="B66:B129" ca="1" si="24">INDIRECT(B$1&amp;"!D"&amp;ROW())</f>
        <v>7.9849669101503817E-3</v>
      </c>
      <c r="C66" s="92">
        <f t="shared" ref="C66:C129" ca="1" si="25">C67*(1+B66)</f>
        <v>30.87630517727289</v>
      </c>
      <c r="D66" s="94">
        <f t="shared" ref="D66:D129" ca="1" si="26">INDIRECT(D$1&amp;"!D"&amp;ROW())</f>
        <v>7.2933338329697062E-3</v>
      </c>
      <c r="E66" s="92">
        <f t="shared" ref="E66:E129" ca="1" si="27">E67*(1+D66)</f>
        <v>27.976624999669077</v>
      </c>
      <c r="F66" s="94">
        <f t="shared" ref="F66:F129" ca="1" si="28">INDIRECT(F$1&amp;"!D"&amp;ROW())</f>
        <v>2.5973721191485666E-3</v>
      </c>
      <c r="G66" s="92">
        <f t="shared" ref="G66:G129" ca="1" si="29">G67*(1+F66)</f>
        <v>27.924997641005739</v>
      </c>
      <c r="H66" s="94">
        <f t="shared" ref="H66:H129" ca="1" si="30">INDIRECT(H$1&amp;"!D"&amp;ROW())</f>
        <v>-6.6487533003287691E-3</v>
      </c>
      <c r="I66" s="92">
        <f t="shared" ref="I66:I129" ca="1" si="31">I67*(1+H66)</f>
        <v>29.67558039337051</v>
      </c>
      <c r="J66" s="91"/>
      <c r="K66" s="91"/>
      <c r="L66" s="92">
        <f t="shared" ref="L66:L129" ca="1" si="32">SUM(C66,E66,G66,I66,K66)</f>
        <v>116.45350821131821</v>
      </c>
      <c r="M66" s="94">
        <f t="shared" ref="M66:M129" ca="1" si="33">L66/L67-1</f>
        <v>2.7630147156691987E-3</v>
      </c>
      <c r="N66" s="99">
        <f t="shared" ref="N66:N97" ca="1" si="34">_xlfn.STDEV.P(M66:M318)</f>
        <v>1.4942028448295947E-2</v>
      </c>
      <c r="O66" s="94">
        <f t="shared" ref="O66:O97" ca="1" si="35">N66*SQRT(250)</f>
        <v>0.23625421379823333</v>
      </c>
      <c r="P66" s="108">
        <f t="shared" ref="P66:P97" si="36">0.09%</f>
        <v>8.9999999999999998E-4</v>
      </c>
      <c r="Q66" s="99">
        <f t="shared" ref="Q66:Q97" ca="1" si="37">L66/L318-1</f>
        <v>0.74163383320315224</v>
      </c>
      <c r="R66" s="110">
        <f t="shared" ref="R66:R97" ca="1" si="38">Q66-P66</f>
        <v>0.74073383320315223</v>
      </c>
      <c r="S66" s="111">
        <f t="shared" ref="S66:S97" ca="1" si="39">AVERAGE(R66:R1064)</f>
        <v>0.24732523917069907</v>
      </c>
      <c r="T66" s="109">
        <f t="shared" ref="T66:T97" ca="1" si="40">R66/O66</f>
        <v>3.1353253823263292</v>
      </c>
      <c r="U66" s="91"/>
      <c r="V66" s="91"/>
      <c r="W66" s="91"/>
      <c r="X66" s="91"/>
      <c r="Y66" s="91"/>
      <c r="Z66" s="91"/>
      <c r="AA66" s="91"/>
      <c r="AB66" s="91"/>
      <c r="AC66" s="91"/>
      <c r="AD66" s="91"/>
      <c r="AE66" s="91"/>
      <c r="AF66" s="91"/>
      <c r="AG66" s="91"/>
    </row>
    <row r="67" spans="1:33" ht="26.5" customHeight="1" x14ac:dyDescent="0.7">
      <c r="A67" s="95">
        <v>44274</v>
      </c>
      <c r="B67" s="94">
        <f t="shared" ca="1" si="24"/>
        <v>-1.8502852558448524E-3</v>
      </c>
      <c r="C67" s="92">
        <f t="shared" ca="1" si="25"/>
        <v>30.631711970784917</v>
      </c>
      <c r="D67" s="94">
        <f t="shared" ca="1" si="26"/>
        <v>-4.4372580449999477E-3</v>
      </c>
      <c r="E67" s="92">
        <f t="shared" ca="1" si="27"/>
        <v>27.774059511753094</v>
      </c>
      <c r="F67" s="94">
        <f t="shared" ca="1" si="28"/>
        <v>-6.4891074557626993E-4</v>
      </c>
      <c r="G67" s="92">
        <f t="shared" ca="1" si="29"/>
        <v>27.85265393423267</v>
      </c>
      <c r="H67" s="94">
        <f t="shared" ca="1" si="30"/>
        <v>7.2669866588275234E-3</v>
      </c>
      <c r="I67" s="92">
        <f t="shared" ca="1" si="31"/>
        <v>29.874206623251556</v>
      </c>
      <c r="J67" s="91"/>
      <c r="K67" s="91"/>
      <c r="L67" s="92">
        <f t="shared" ca="1" si="32"/>
        <v>116.13263204002223</v>
      </c>
      <c r="M67" s="94">
        <f t="shared" ca="1" si="33"/>
        <v>1.452960801076042E-4</v>
      </c>
      <c r="N67" s="99">
        <f t="shared" ca="1" si="34"/>
        <v>1.4953304123664803E-2</v>
      </c>
      <c r="O67" s="94">
        <f t="shared" ca="1" si="35"/>
        <v>0.23643249787984455</v>
      </c>
      <c r="P67" s="108">
        <f t="shared" si="36"/>
        <v>8.9999999999999998E-4</v>
      </c>
      <c r="Q67" s="99">
        <f t="shared" ca="1" si="37"/>
        <v>0.70322625567983832</v>
      </c>
      <c r="R67" s="110">
        <f t="shared" ca="1" si="38"/>
        <v>0.70232625567983831</v>
      </c>
      <c r="S67" s="111">
        <f t="shared" ca="1" si="39"/>
        <v>0.23801564305687922</v>
      </c>
      <c r="T67" s="109">
        <f t="shared" ca="1" si="40"/>
        <v>2.970514891048361</v>
      </c>
      <c r="U67" s="91"/>
      <c r="V67" s="91"/>
      <c r="W67" s="91"/>
      <c r="X67" s="91"/>
      <c r="Y67" s="91"/>
      <c r="Z67" s="91"/>
      <c r="AA67" s="91"/>
      <c r="AB67" s="91"/>
      <c r="AC67" s="91"/>
      <c r="AD67" s="91"/>
      <c r="AE67" s="91"/>
      <c r="AF67" s="91"/>
      <c r="AG67" s="91"/>
    </row>
    <row r="68" spans="1:33" ht="26.5" customHeight="1" x14ac:dyDescent="0.7">
      <c r="A68" s="95">
        <v>44273</v>
      </c>
      <c r="B68" s="94">
        <f t="shared" ca="1" si="24"/>
        <v>-1.4549685288252956E-2</v>
      </c>
      <c r="C68" s="92">
        <f t="shared" ca="1" si="25"/>
        <v>30.68849443957053</v>
      </c>
      <c r="D68" s="94">
        <f t="shared" ca="1" si="26"/>
        <v>-1.7439497969338857E-2</v>
      </c>
      <c r="E68" s="92">
        <f t="shared" ca="1" si="27"/>
        <v>27.897849468746486</v>
      </c>
      <c r="F68" s="94">
        <f t="shared" ca="1" si="28"/>
        <v>-1.2179506040387422E-2</v>
      </c>
      <c r="G68" s="92">
        <f t="shared" ca="1" si="29"/>
        <v>27.870739556618116</v>
      </c>
      <c r="H68" s="94">
        <f t="shared" ca="1" si="30"/>
        <v>2.7147425023255067E-3</v>
      </c>
      <c r="I68" s="92">
        <f t="shared" ca="1" si="31"/>
        <v>29.658677410193214</v>
      </c>
      <c r="J68" s="91"/>
      <c r="K68" s="91"/>
      <c r="L68" s="92">
        <f t="shared" ca="1" si="32"/>
        <v>116.11576087512836</v>
      </c>
      <c r="M68" s="94">
        <f t="shared" ca="1" si="33"/>
        <v>-1.0326659641745284E-2</v>
      </c>
      <c r="N68" s="99">
        <f t="shared" ca="1" si="34"/>
        <v>1.5505054987372917E-2</v>
      </c>
      <c r="O68" s="94">
        <f t="shared" ca="1" si="35"/>
        <v>0.24515644503125844</v>
      </c>
      <c r="P68" s="108">
        <f t="shared" si="36"/>
        <v>8.9999999999999998E-4</v>
      </c>
      <c r="Q68" s="99">
        <f t="shared" ca="1" si="37"/>
        <v>0.72255506850045981</v>
      </c>
      <c r="R68" s="110">
        <f t="shared" ca="1" si="38"/>
        <v>0.7216550685004598</v>
      </c>
      <c r="S68" s="111">
        <f t="shared" ca="1" si="39"/>
        <v>0.22908659281412996</v>
      </c>
      <c r="T68" s="109">
        <f t="shared" ca="1" si="40"/>
        <v>2.9436512199728049</v>
      </c>
      <c r="U68" s="91"/>
      <c r="V68" s="91"/>
      <c r="W68" s="91"/>
      <c r="X68" s="91"/>
      <c r="Y68" s="91"/>
      <c r="Z68" s="91"/>
      <c r="AA68" s="91"/>
      <c r="AB68" s="91"/>
      <c r="AC68" s="91"/>
      <c r="AD68" s="91"/>
      <c r="AE68" s="91"/>
      <c r="AF68" s="91"/>
      <c r="AG68" s="91"/>
    </row>
    <row r="69" spans="1:33" ht="26.5" customHeight="1" x14ac:dyDescent="0.7">
      <c r="A69" s="95">
        <v>44272</v>
      </c>
      <c r="B69" s="94">
        <f t="shared" ca="1" si="24"/>
        <v>3.4099144654557989E-3</v>
      </c>
      <c r="C69" s="92">
        <f t="shared" ca="1" si="25"/>
        <v>31.141594843923905</v>
      </c>
      <c r="D69" s="94">
        <f t="shared" ca="1" si="26"/>
        <v>1.9856412823944236E-3</v>
      </c>
      <c r="E69" s="92">
        <f t="shared" ca="1" si="27"/>
        <v>28.393009296720056</v>
      </c>
      <c r="F69" s="94">
        <f t="shared" ca="1" si="28"/>
        <v>9.7087877690205104E-3</v>
      </c>
      <c r="G69" s="92">
        <f t="shared" ca="1" si="29"/>
        <v>28.214376728407522</v>
      </c>
      <c r="H69" s="94">
        <f t="shared" ca="1" si="30"/>
        <v>6.4710226097777213E-3</v>
      </c>
      <c r="I69" s="92">
        <f t="shared" ca="1" si="31"/>
        <v>29.578379725602197</v>
      </c>
      <c r="J69" s="91"/>
      <c r="K69" s="91"/>
      <c r="L69" s="92">
        <f t="shared" ca="1" si="32"/>
        <v>117.32736059465367</v>
      </c>
      <c r="M69" s="94">
        <f t="shared" ca="1" si="33"/>
        <v>5.3431091196007863E-3</v>
      </c>
      <c r="N69" s="99">
        <f t="shared" ca="1" si="34"/>
        <v>1.5835739128974801E-2</v>
      </c>
      <c r="O69" s="94">
        <f t="shared" ca="1" si="35"/>
        <v>0.25038502039905641</v>
      </c>
      <c r="P69" s="108">
        <f t="shared" si="36"/>
        <v>8.9999999999999998E-4</v>
      </c>
      <c r="Q69" s="99">
        <f t="shared" ca="1" si="37"/>
        <v>0.63070522342231006</v>
      </c>
      <c r="R69" s="110">
        <f t="shared" ca="1" si="38"/>
        <v>0.62980522342231005</v>
      </c>
      <c r="S69" s="111">
        <f t="shared" ca="1" si="39"/>
        <v>0.21942838740851564</v>
      </c>
      <c r="T69" s="109">
        <f t="shared" ca="1" si="40"/>
        <v>2.5153470539832803</v>
      </c>
      <c r="U69" s="91"/>
      <c r="V69" s="91"/>
      <c r="W69" s="91"/>
      <c r="X69" s="91"/>
      <c r="Y69" s="91"/>
      <c r="Z69" s="91"/>
      <c r="AA69" s="91"/>
      <c r="AB69" s="91"/>
      <c r="AC69" s="91"/>
      <c r="AD69" s="91"/>
      <c r="AE69" s="91"/>
      <c r="AF69" s="91"/>
      <c r="AG69" s="91"/>
    </row>
    <row r="70" spans="1:33" ht="26.5" customHeight="1" x14ac:dyDescent="0.7">
      <c r="A70" s="95">
        <v>44271</v>
      </c>
      <c r="B70" s="94">
        <f t="shared" ca="1" si="24"/>
        <v>-1.261358989683381E-3</v>
      </c>
      <c r="C70" s="92">
        <f t="shared" ca="1" si="25"/>
        <v>31.03576553806915</v>
      </c>
      <c r="D70" s="94">
        <f t="shared" ca="1" si="26"/>
        <v>-1.5859936543366482E-3</v>
      </c>
      <c r="E70" s="92">
        <f t="shared" ca="1" si="27"/>
        <v>28.336742690624963</v>
      </c>
      <c r="F70" s="94">
        <f t="shared" ca="1" si="28"/>
        <v>-1.7230689243225017E-3</v>
      </c>
      <c r="G70" s="92">
        <f t="shared" ca="1" si="29"/>
        <v>27.943083263391188</v>
      </c>
      <c r="H70" s="94">
        <f t="shared" ca="1" si="30"/>
        <v>3.3185495035437107E-3</v>
      </c>
      <c r="I70" s="92">
        <f t="shared" ca="1" si="31"/>
        <v>29.388207967384403</v>
      </c>
      <c r="J70" s="91"/>
      <c r="K70" s="91"/>
      <c r="L70" s="92">
        <f t="shared" ca="1" si="32"/>
        <v>116.70379945946971</v>
      </c>
      <c r="M70" s="94">
        <f t="shared" ca="1" si="33"/>
        <v>-3.0184662014898223E-4</v>
      </c>
      <c r="N70" s="99">
        <f t="shared" ca="1" si="34"/>
        <v>1.7423737368131711E-2</v>
      </c>
      <c r="O70" s="94">
        <f t="shared" ca="1" si="35"/>
        <v>0.27549347717941952</v>
      </c>
      <c r="P70" s="108">
        <f t="shared" si="36"/>
        <v>8.9999999999999998E-4</v>
      </c>
      <c r="Q70" s="99">
        <f t="shared" ca="1" si="37"/>
        <v>0.71099808237516404</v>
      </c>
      <c r="R70" s="110">
        <f t="shared" ca="1" si="38"/>
        <v>0.71009808237516403</v>
      </c>
      <c r="S70" s="111">
        <f t="shared" ca="1" si="39"/>
        <v>0.21122085068823979</v>
      </c>
      <c r="T70" s="109">
        <f t="shared" ca="1" si="40"/>
        <v>2.5775495291044632</v>
      </c>
      <c r="U70" s="91"/>
      <c r="V70" s="91"/>
      <c r="W70" s="91"/>
      <c r="X70" s="91"/>
      <c r="Y70" s="91"/>
      <c r="Z70" s="91"/>
      <c r="AA70" s="91"/>
      <c r="AB70" s="91"/>
      <c r="AC70" s="91"/>
      <c r="AD70" s="91"/>
      <c r="AE70" s="91"/>
      <c r="AF70" s="91"/>
      <c r="AG70" s="91"/>
    </row>
    <row r="71" spans="1:33" ht="26.5" customHeight="1" x14ac:dyDescent="0.7">
      <c r="A71" s="95">
        <v>44270</v>
      </c>
      <c r="B71" s="94">
        <f t="shared" ca="1" si="24"/>
        <v>5.9636040674428958E-3</v>
      </c>
      <c r="C71" s="92">
        <f t="shared" ca="1" si="25"/>
        <v>31.074962221020705</v>
      </c>
      <c r="D71" s="94">
        <f t="shared" ca="1" si="26"/>
        <v>3.1821617587735052E-3</v>
      </c>
      <c r="E71" s="92">
        <f t="shared" ca="1" si="27"/>
        <v>28.38175597550104</v>
      </c>
      <c r="F71" s="94">
        <f t="shared" ca="1" si="28"/>
        <v>-2.5778214620785223E-3</v>
      </c>
      <c r="G71" s="92">
        <f t="shared" ca="1" si="29"/>
        <v>27.991314227086828</v>
      </c>
      <c r="H71" s="94">
        <f t="shared" ca="1" si="30"/>
        <v>5.36690357926628E-3</v>
      </c>
      <c r="I71" s="92">
        <f t="shared" ca="1" si="31"/>
        <v>29.291004319541493</v>
      </c>
      <c r="J71" s="91"/>
      <c r="K71" s="91"/>
      <c r="L71" s="92">
        <f t="shared" ca="1" si="32"/>
        <v>116.73903674315008</v>
      </c>
      <c r="M71" s="94">
        <f t="shared" ca="1" si="33"/>
        <v>3.0784185986387769E-3</v>
      </c>
      <c r="N71" s="99">
        <f t="shared" ca="1" si="34"/>
        <v>1.8097855753318001E-2</v>
      </c>
      <c r="O71" s="94">
        <f t="shared" ca="1" si="35"/>
        <v>0.28615222472833646</v>
      </c>
      <c r="P71" s="108">
        <f t="shared" si="36"/>
        <v>8.9999999999999998E-4</v>
      </c>
      <c r="Q71" s="99">
        <f t="shared" ca="1" si="37"/>
        <v>0.51707354533499506</v>
      </c>
      <c r="R71" s="110">
        <f t="shared" ca="1" si="38"/>
        <v>0.51617354533499504</v>
      </c>
      <c r="S71" s="111">
        <f t="shared" ca="1" si="39"/>
        <v>0.20103968269462907</v>
      </c>
      <c r="T71" s="109">
        <f t="shared" ca="1" si="40"/>
        <v>1.8038425031468244</v>
      </c>
      <c r="U71" s="91"/>
      <c r="V71" s="91"/>
      <c r="W71" s="91"/>
      <c r="X71" s="91"/>
      <c r="Y71" s="91"/>
      <c r="Z71" s="91"/>
      <c r="AA71" s="91"/>
      <c r="AB71" s="91"/>
      <c r="AC71" s="91"/>
      <c r="AD71" s="91"/>
      <c r="AE71" s="91"/>
      <c r="AF71" s="91"/>
      <c r="AG71" s="91"/>
    </row>
    <row r="72" spans="1:33" ht="26.5" customHeight="1" x14ac:dyDescent="0.7">
      <c r="A72" s="95">
        <v>44267</v>
      </c>
      <c r="B72" s="94">
        <f t="shared" ca="1" si="24"/>
        <v>1.3467592855795907E-3</v>
      </c>
      <c r="C72" s="92">
        <f t="shared" ca="1" si="25"/>
        <v>30.890742065989638</v>
      </c>
      <c r="D72" s="94">
        <f t="shared" ca="1" si="26"/>
        <v>-1.984933554422863E-3</v>
      </c>
      <c r="E72" s="92">
        <f t="shared" ca="1" si="27"/>
        <v>28.291727123359429</v>
      </c>
      <c r="F72" s="94">
        <f t="shared" ca="1" si="28"/>
        <v>-8.5858661916671242E-4</v>
      </c>
      <c r="G72" s="92">
        <f t="shared" ca="1" si="29"/>
        <v>28.063657325244261</v>
      </c>
      <c r="H72" s="94">
        <f t="shared" ca="1" si="30"/>
        <v>1.3227482284566383E-2</v>
      </c>
      <c r="I72" s="92">
        <f t="shared" ca="1" si="31"/>
        <v>29.134641507752892</v>
      </c>
      <c r="J72" s="91"/>
      <c r="K72" s="91"/>
      <c r="L72" s="92">
        <f t="shared" ca="1" si="32"/>
        <v>116.38076802234622</v>
      </c>
      <c r="M72" s="94">
        <f t="shared" ca="1" si="33"/>
        <v>2.9430443646039084E-3</v>
      </c>
      <c r="N72" s="99">
        <f t="shared" ca="1" si="34"/>
        <v>1.9483963415250972E-2</v>
      </c>
      <c r="O72" s="94">
        <f t="shared" ca="1" si="35"/>
        <v>0.30806851119793072</v>
      </c>
      <c r="P72" s="108">
        <f t="shared" si="36"/>
        <v>8.9999999999999998E-4</v>
      </c>
      <c r="Q72" s="99">
        <f t="shared" ca="1" si="37"/>
        <v>0.63314907158703426</v>
      </c>
      <c r="R72" s="110">
        <f t="shared" ca="1" si="38"/>
        <v>0.63224907158703425</v>
      </c>
      <c r="S72" s="111">
        <f t="shared" ca="1" si="39"/>
        <v>0.19447439388962143</v>
      </c>
      <c r="T72" s="109">
        <f t="shared" ca="1" si="40"/>
        <v>2.0523002144182825</v>
      </c>
      <c r="U72" s="91"/>
      <c r="V72" s="91"/>
      <c r="W72" s="91"/>
      <c r="X72" s="91"/>
      <c r="Y72" s="91"/>
      <c r="Z72" s="91"/>
      <c r="AA72" s="91"/>
      <c r="AB72" s="91"/>
      <c r="AC72" s="91"/>
      <c r="AD72" s="91"/>
      <c r="AE72" s="91"/>
      <c r="AF72" s="91"/>
      <c r="AG72" s="91"/>
    </row>
    <row r="73" spans="1:33" ht="26.5" customHeight="1" x14ac:dyDescent="0.7">
      <c r="A73" s="95">
        <v>44266</v>
      </c>
      <c r="B73" s="94">
        <f t="shared" ca="1" si="24"/>
        <v>1.0139118953494508E-2</v>
      </c>
      <c r="C73" s="92">
        <f t="shared" ca="1" si="25"/>
        <v>30.849195625328566</v>
      </c>
      <c r="D73" s="94">
        <f t="shared" ca="1" si="26"/>
        <v>7.6000075446396309E-3</v>
      </c>
      <c r="E73" s="92">
        <f t="shared" ca="1" si="27"/>
        <v>28.347996011843986</v>
      </c>
      <c r="F73" s="94">
        <f t="shared" ca="1" si="28"/>
        <v>1.0190829752630526E-2</v>
      </c>
      <c r="G73" s="92">
        <f t="shared" ca="1" si="29"/>
        <v>28.087773111399901</v>
      </c>
      <c r="H73" s="94">
        <f t="shared" ca="1" si="30"/>
        <v>-4.9721813503444956E-3</v>
      </c>
      <c r="I73" s="92">
        <f t="shared" ca="1" si="31"/>
        <v>28.754294585517755</v>
      </c>
      <c r="J73" s="91"/>
      <c r="K73" s="91"/>
      <c r="L73" s="92">
        <f t="shared" ca="1" si="32"/>
        <v>116.0392593340902</v>
      </c>
      <c r="M73" s="94">
        <f t="shared" ca="1" si="33"/>
        <v>5.7475340002774988E-3</v>
      </c>
      <c r="N73" s="99">
        <f t="shared" ca="1" si="34"/>
        <v>1.9794109012196043E-2</v>
      </c>
      <c r="O73" s="94">
        <f t="shared" ca="1" si="35"/>
        <v>0.31297234366102566</v>
      </c>
      <c r="P73" s="108">
        <f t="shared" si="36"/>
        <v>8.9999999999999998E-4</v>
      </c>
      <c r="Q73" s="99">
        <f t="shared" ca="1" si="37"/>
        <v>0.44448335753592083</v>
      </c>
      <c r="R73" s="110">
        <f t="shared" ca="1" si="38"/>
        <v>0.44358335753592082</v>
      </c>
      <c r="S73" s="111">
        <f t="shared" ca="1" si="39"/>
        <v>0.18516003904499562</v>
      </c>
      <c r="T73" s="109">
        <f t="shared" ca="1" si="40"/>
        <v>1.4173244585993114</v>
      </c>
      <c r="U73" s="91"/>
      <c r="V73" s="91"/>
      <c r="W73" s="91"/>
      <c r="X73" s="91"/>
      <c r="Y73" s="91"/>
      <c r="Z73" s="91"/>
      <c r="AA73" s="91"/>
      <c r="AB73" s="91"/>
      <c r="AC73" s="91"/>
      <c r="AD73" s="91"/>
      <c r="AE73" s="91"/>
      <c r="AF73" s="91"/>
      <c r="AG73" s="91"/>
    </row>
    <row r="74" spans="1:33" ht="26.5" customHeight="1" x14ac:dyDescent="0.7">
      <c r="A74" s="95">
        <v>44265</v>
      </c>
      <c r="B74" s="94">
        <f t="shared" ca="1" si="24"/>
        <v>6.2246494818647413E-3</v>
      </c>
      <c r="C74" s="92">
        <f t="shared" ca="1" si="25"/>
        <v>30.53955148008561</v>
      </c>
      <c r="D74" s="94">
        <f t="shared" ca="1" si="26"/>
        <v>-7.9365430672357906E-3</v>
      </c>
      <c r="E74" s="92">
        <f t="shared" ca="1" si="27"/>
        <v>28.134176061514257</v>
      </c>
      <c r="F74" s="94">
        <f t="shared" ca="1" si="28"/>
        <v>9.4112390487772757E-3</v>
      </c>
      <c r="G74" s="92">
        <f t="shared" ca="1" si="29"/>
        <v>27.804422970537029</v>
      </c>
      <c r="H74" s="94">
        <f t="shared" ca="1" si="30"/>
        <v>3.5221570515728828E-3</v>
      </c>
      <c r="I74" s="92">
        <f t="shared" ca="1" si="31"/>
        <v>28.897980585648334</v>
      </c>
      <c r="J74" s="91"/>
      <c r="K74" s="91"/>
      <c r="L74" s="92">
        <f t="shared" ca="1" si="32"/>
        <v>115.37613109778522</v>
      </c>
      <c r="M74" s="94">
        <f t="shared" ca="1" si="33"/>
        <v>2.8205422125455737E-3</v>
      </c>
      <c r="N74" s="99">
        <f t="shared" ca="1" si="34"/>
        <v>2.0017304693763949E-2</v>
      </c>
      <c r="O74" s="94">
        <f t="shared" ca="1" si="35"/>
        <v>0.31650137724936689</v>
      </c>
      <c r="P74" s="108">
        <f t="shared" si="36"/>
        <v>8.9999999999999998E-4</v>
      </c>
      <c r="Q74" s="99">
        <f t="shared" ca="1" si="37"/>
        <v>0.35869058752827354</v>
      </c>
      <c r="R74" s="110">
        <f t="shared" ca="1" si="38"/>
        <v>0.35779058752827353</v>
      </c>
      <c r="S74" s="111">
        <f t="shared" ca="1" si="39"/>
        <v>0.17954214081693201</v>
      </c>
      <c r="T74" s="109">
        <f t="shared" ca="1" si="40"/>
        <v>1.1304550730165559</v>
      </c>
      <c r="U74" s="91"/>
      <c r="V74" s="91"/>
      <c r="W74" s="91"/>
      <c r="X74" s="91"/>
      <c r="Y74" s="91"/>
      <c r="Z74" s="91"/>
      <c r="AA74" s="91"/>
      <c r="AB74" s="91"/>
      <c r="AC74" s="91"/>
      <c r="AD74" s="91"/>
      <c r="AE74" s="91"/>
      <c r="AF74" s="91"/>
      <c r="AG74" s="91"/>
    </row>
    <row r="75" spans="1:33" ht="26.5" customHeight="1" x14ac:dyDescent="0.7">
      <c r="A75" s="95">
        <v>44264</v>
      </c>
      <c r="B75" s="94">
        <f t="shared" ca="1" si="24"/>
        <v>1.4277514886003484E-2</v>
      </c>
      <c r="C75" s="92">
        <f t="shared" ca="1" si="25"/>
        <v>30.350629450204128</v>
      </c>
      <c r="D75" s="94">
        <f t="shared" ca="1" si="26"/>
        <v>1.083035486642725E-2</v>
      </c>
      <c r="E75" s="92">
        <f t="shared" ca="1" si="27"/>
        <v>28.359250474257731</v>
      </c>
      <c r="F75" s="94">
        <f t="shared" ca="1" si="28"/>
        <v>1.3756374761558554E-2</v>
      </c>
      <c r="G75" s="92">
        <f t="shared" ca="1" si="29"/>
        <v>27.545188615829797</v>
      </c>
      <c r="H75" s="94">
        <f t="shared" ca="1" si="30"/>
        <v>1.0979194456323116E-2</v>
      </c>
      <c r="I75" s="92">
        <f t="shared" ca="1" si="31"/>
        <v>28.796554597810651</v>
      </c>
      <c r="J75" s="91"/>
      <c r="K75" s="91"/>
      <c r="L75" s="92">
        <f t="shared" ca="1" si="32"/>
        <v>115.05162313810231</v>
      </c>
      <c r="M75" s="94">
        <f t="shared" ca="1" si="33"/>
        <v>1.2475058832836838E-2</v>
      </c>
      <c r="N75" s="99">
        <f t="shared" ca="1" si="34"/>
        <v>2.0732316613532625E-2</v>
      </c>
      <c r="O75" s="94">
        <f t="shared" ca="1" si="35"/>
        <v>0.32780670835255982</v>
      </c>
      <c r="P75" s="108">
        <f t="shared" si="36"/>
        <v>8.9999999999999998E-4</v>
      </c>
      <c r="Q75" s="99">
        <f t="shared" ca="1" si="37"/>
        <v>0.42142262681984577</v>
      </c>
      <c r="R75" s="110">
        <f t="shared" ca="1" si="38"/>
        <v>0.42052262681984576</v>
      </c>
      <c r="S75" s="111">
        <f t="shared" ca="1" si="39"/>
        <v>0.1755810642233466</v>
      </c>
      <c r="T75" s="109">
        <f t="shared" ca="1" si="40"/>
        <v>1.2828371601461217</v>
      </c>
      <c r="U75" s="91"/>
      <c r="V75" s="91"/>
      <c r="W75" s="91"/>
      <c r="X75" s="91"/>
      <c r="Y75" s="91"/>
      <c r="Z75" s="91"/>
      <c r="AA75" s="91"/>
      <c r="AB75" s="91"/>
      <c r="AC75" s="91"/>
      <c r="AD75" s="91"/>
      <c r="AE75" s="91"/>
      <c r="AF75" s="91"/>
      <c r="AG75" s="91"/>
    </row>
    <row r="76" spans="1:33" ht="26.5" customHeight="1" x14ac:dyDescent="0.7">
      <c r="A76" s="95">
        <v>44263</v>
      </c>
      <c r="B76" s="94">
        <f t="shared" ca="1" si="24"/>
        <v>-4.9787928883130439E-3</v>
      </c>
      <c r="C76" s="92">
        <f t="shared" ca="1" si="25"/>
        <v>29.923397694185592</v>
      </c>
      <c r="D76" s="94">
        <f t="shared" ca="1" si="26"/>
        <v>-8.74748560391303E-3</v>
      </c>
      <c r="E76" s="92">
        <f t="shared" ca="1" si="27"/>
        <v>28.055400530591672</v>
      </c>
      <c r="F76" s="94">
        <f t="shared" ca="1" si="28"/>
        <v>2.2237011077759217E-3</v>
      </c>
      <c r="G76" s="92">
        <f t="shared" ca="1" si="29"/>
        <v>27.171408537192761</v>
      </c>
      <c r="H76" s="94">
        <f t="shared" ca="1" si="30"/>
        <v>-1.1150280355416764E-2</v>
      </c>
      <c r="I76" s="92">
        <f t="shared" ca="1" si="31"/>
        <v>28.483825142708945</v>
      </c>
      <c r="J76" s="91"/>
      <c r="K76" s="91"/>
      <c r="L76" s="92">
        <f t="shared" ca="1" si="32"/>
        <v>113.63403190467898</v>
      </c>
      <c r="M76" s="94">
        <f t="shared" ca="1" si="33"/>
        <v>-5.7589622286532416E-3</v>
      </c>
      <c r="N76" s="99">
        <f t="shared" ca="1" si="34"/>
        <v>2.0746828821547502E-2</v>
      </c>
      <c r="O76" s="94">
        <f t="shared" ca="1" si="35"/>
        <v>0.32803616650858564</v>
      </c>
      <c r="P76" s="108">
        <f t="shared" si="36"/>
        <v>8.9999999999999998E-4</v>
      </c>
      <c r="Q76" s="99">
        <f t="shared" ca="1" si="37"/>
        <v>0.28536836963751289</v>
      </c>
      <c r="R76" s="110">
        <f t="shared" ca="1" si="38"/>
        <v>0.28446836963751287</v>
      </c>
      <c r="S76" s="111">
        <f t="shared" ca="1" si="39"/>
        <v>0.17001421052797164</v>
      </c>
      <c r="T76" s="109">
        <f t="shared" ca="1" si="40"/>
        <v>0.86718599557243492</v>
      </c>
      <c r="U76" s="91"/>
      <c r="V76" s="91"/>
      <c r="W76" s="91"/>
      <c r="X76" s="91"/>
      <c r="Y76" s="91"/>
      <c r="Z76" s="91"/>
      <c r="AA76" s="91"/>
      <c r="AB76" s="91"/>
      <c r="AC76" s="91"/>
      <c r="AD76" s="91"/>
      <c r="AE76" s="91"/>
      <c r="AF76" s="91"/>
      <c r="AG76" s="91"/>
    </row>
    <row r="77" spans="1:33" ht="26.5" customHeight="1" x14ac:dyDescent="0.7">
      <c r="A77" s="95">
        <v>44260</v>
      </c>
      <c r="B77" s="94">
        <f t="shared" ca="1" si="24"/>
        <v>1.8396610895225596E-2</v>
      </c>
      <c r="C77" s="92">
        <f t="shared" ca="1" si="25"/>
        <v>30.073125557842324</v>
      </c>
      <c r="D77" s="94">
        <f t="shared" ca="1" si="26"/>
        <v>5.9999760680784497E-3</v>
      </c>
      <c r="E77" s="92">
        <f t="shared" ca="1" si="27"/>
        <v>28.302980444578456</v>
      </c>
      <c r="F77" s="94">
        <f t="shared" ca="1" si="28"/>
        <v>3.3466696029027521E-3</v>
      </c>
      <c r="G77" s="92">
        <f t="shared" ca="1" si="29"/>
        <v>27.11112150626623</v>
      </c>
      <c r="H77" s="94">
        <f t="shared" ca="1" si="30"/>
        <v>8.135010219831651E-3</v>
      </c>
      <c r="I77" s="92">
        <f t="shared" ca="1" si="31"/>
        <v>28.8050090694739</v>
      </c>
      <c r="J77" s="91"/>
      <c r="K77" s="91"/>
      <c r="L77" s="92">
        <f t="shared" ca="1" si="32"/>
        <v>114.29223657816091</v>
      </c>
      <c r="M77" s="94">
        <f t="shared" ca="1" si="33"/>
        <v>9.1377895109352458E-3</v>
      </c>
      <c r="N77" s="99">
        <f t="shared" ca="1" si="34"/>
        <v>2.0829180510985468E-2</v>
      </c>
      <c r="O77" s="94">
        <f t="shared" ca="1" si="35"/>
        <v>0.32933826104751968</v>
      </c>
      <c r="P77" s="108">
        <f t="shared" si="36"/>
        <v>8.9999999999999998E-4</v>
      </c>
      <c r="Q77" s="99">
        <f t="shared" ca="1" si="37"/>
        <v>0.2727654628854701</v>
      </c>
      <c r="R77" s="110">
        <f t="shared" ca="1" si="38"/>
        <v>0.27186546288547009</v>
      </c>
      <c r="S77" s="111">
        <f t="shared" ca="1" si="39"/>
        <v>0.16735248589751717</v>
      </c>
      <c r="T77" s="109">
        <f t="shared" ca="1" si="40"/>
        <v>0.82549006611243103</v>
      </c>
      <c r="U77" s="91"/>
      <c r="V77" s="91"/>
      <c r="W77" s="91"/>
      <c r="X77" s="91"/>
      <c r="Y77" s="91"/>
      <c r="Z77" s="91"/>
      <c r="AA77" s="91"/>
      <c r="AB77" s="91"/>
      <c r="AC77" s="91"/>
      <c r="AD77" s="91"/>
      <c r="AE77" s="91"/>
      <c r="AF77" s="91"/>
      <c r="AG77" s="91"/>
    </row>
    <row r="78" spans="1:33" ht="26.5" customHeight="1" x14ac:dyDescent="0.7">
      <c r="A78" s="95">
        <v>44259</v>
      </c>
      <c r="B78" s="94">
        <f t="shared" ca="1" si="24"/>
        <v>-1.2374806449248488E-2</v>
      </c>
      <c r="C78" s="92">
        <f t="shared" ca="1" si="25"/>
        <v>29.529875920744104</v>
      </c>
      <c r="D78" s="94">
        <f t="shared" ca="1" si="26"/>
        <v>-6.7541042414724917E-3</v>
      </c>
      <c r="E78" s="92">
        <f t="shared" ca="1" si="27"/>
        <v>28.134176061514264</v>
      </c>
      <c r="F78" s="94">
        <f t="shared" ca="1" si="28"/>
        <v>-9.7215394696255064E-3</v>
      </c>
      <c r="G78" s="92">
        <f t="shared" ca="1" si="29"/>
        <v>27.020692177107712</v>
      </c>
      <c r="H78" s="94">
        <f t="shared" ca="1" si="30"/>
        <v>-9.5225016932838358E-3</v>
      </c>
      <c r="I78" s="92">
        <f t="shared" ca="1" si="31"/>
        <v>28.572570913089056</v>
      </c>
      <c r="J78" s="91"/>
      <c r="K78" s="91"/>
      <c r="L78" s="92">
        <f t="shared" ca="1" si="32"/>
        <v>113.25731507245514</v>
      </c>
      <c r="M78" s="94">
        <f t="shared" ca="1" si="33"/>
        <v>-9.6300432067062403E-3</v>
      </c>
      <c r="N78" s="99">
        <f t="shared" ca="1" si="34"/>
        <v>2.0911565937640337E-2</v>
      </c>
      <c r="O78" s="94">
        <f t="shared" ca="1" si="35"/>
        <v>0.33064088901869032</v>
      </c>
      <c r="P78" s="108">
        <f t="shared" si="36"/>
        <v>8.9999999999999998E-4</v>
      </c>
      <c r="Q78" s="99">
        <f t="shared" ca="1" si="37"/>
        <v>0.22451604111150103</v>
      </c>
      <c r="R78" s="110">
        <f t="shared" ca="1" si="38"/>
        <v>0.22361604111150102</v>
      </c>
      <c r="S78" s="111">
        <f t="shared" ca="1" si="39"/>
        <v>0.16486408168351829</v>
      </c>
      <c r="T78" s="109">
        <f t="shared" ca="1" si="40"/>
        <v>0.67631091174225744</v>
      </c>
      <c r="U78" s="91"/>
      <c r="V78" s="91"/>
      <c r="W78" s="91"/>
      <c r="X78" s="91"/>
      <c r="Y78" s="91"/>
      <c r="Z78" s="91"/>
      <c r="AA78" s="91"/>
      <c r="AB78" s="91"/>
      <c r="AC78" s="91"/>
      <c r="AD78" s="91"/>
      <c r="AE78" s="91"/>
      <c r="AF78" s="91"/>
      <c r="AG78" s="91"/>
    </row>
    <row r="79" spans="1:33" ht="26.5" customHeight="1" x14ac:dyDescent="0.7">
      <c r="A79" s="95">
        <v>44258</v>
      </c>
      <c r="B79" s="94">
        <f t="shared" ca="1" si="24"/>
        <v>-1.3245760685351438E-2</v>
      </c>
      <c r="C79" s="92">
        <f t="shared" ca="1" si="25"/>
        <v>29.899881162991655</v>
      </c>
      <c r="D79" s="94">
        <f t="shared" ca="1" si="26"/>
        <v>-6.3165449809271523E-3</v>
      </c>
      <c r="E79" s="92">
        <f t="shared" ca="1" si="27"/>
        <v>28.325489369405954</v>
      </c>
      <c r="F79" s="94">
        <f t="shared" ca="1" si="28"/>
        <v>-7.6738095202260048E-3</v>
      </c>
      <c r="G79" s="92">
        <f t="shared" ca="1" si="29"/>
        <v>27.28595365250693</v>
      </c>
      <c r="H79" s="94">
        <f t="shared" ca="1" si="30"/>
        <v>-5.9704694928961466E-3</v>
      </c>
      <c r="I79" s="92">
        <f t="shared" ca="1" si="31"/>
        <v>28.847269081766793</v>
      </c>
      <c r="J79" s="91"/>
      <c r="K79" s="91"/>
      <c r="L79" s="92">
        <f t="shared" ca="1" si="32"/>
        <v>114.35859326667133</v>
      </c>
      <c r="M79" s="94">
        <f t="shared" ca="1" si="33"/>
        <v>-8.3737110757251543E-3</v>
      </c>
      <c r="N79" s="99">
        <f t="shared" ca="1" si="34"/>
        <v>2.0929683467665196E-2</v>
      </c>
      <c r="O79" s="94">
        <f t="shared" ca="1" si="35"/>
        <v>0.33092735232096554</v>
      </c>
      <c r="P79" s="108">
        <f t="shared" si="36"/>
        <v>8.9999999999999998E-4</v>
      </c>
      <c r="Q79" s="99">
        <f t="shared" ca="1" si="37"/>
        <v>0.27558429150786523</v>
      </c>
      <c r="R79" s="110">
        <f t="shared" ca="1" si="38"/>
        <v>0.27468429150786522</v>
      </c>
      <c r="S79" s="111">
        <f t="shared" ca="1" si="39"/>
        <v>0.16343110706332359</v>
      </c>
      <c r="T79" s="109">
        <f t="shared" ca="1" si="40"/>
        <v>0.8300440854506631</v>
      </c>
      <c r="U79" s="91"/>
      <c r="V79" s="91"/>
      <c r="W79" s="91"/>
      <c r="X79" s="91"/>
      <c r="Y79" s="91"/>
      <c r="Z79" s="91"/>
      <c r="AA79" s="91"/>
      <c r="AB79" s="91"/>
      <c r="AC79" s="91"/>
      <c r="AD79" s="91"/>
      <c r="AE79" s="91"/>
      <c r="AF79" s="91"/>
      <c r="AG79" s="91"/>
    </row>
    <row r="80" spans="1:33" ht="26.5" customHeight="1" x14ac:dyDescent="0.7">
      <c r="A80" s="95">
        <v>44257</v>
      </c>
      <c r="B80" s="94">
        <f t="shared" ca="1" si="24"/>
        <v>-7.803234707404294E-3</v>
      </c>
      <c r="C80" s="92">
        <f t="shared" ca="1" si="25"/>
        <v>30.301244192027649</v>
      </c>
      <c r="D80" s="94">
        <f t="shared" ca="1" si="26"/>
        <v>-1.5766963905738951E-3</v>
      </c>
      <c r="E80" s="92">
        <f t="shared" ca="1" si="27"/>
        <v>28.505545932494439</v>
      </c>
      <c r="F80" s="94">
        <f t="shared" ca="1" si="28"/>
        <v>1.3173070907079865E-3</v>
      </c>
      <c r="G80" s="92">
        <f t="shared" ca="1" si="29"/>
        <v>27.496960086596729</v>
      </c>
      <c r="H80" s="94">
        <f t="shared" ca="1" si="30"/>
        <v>-9.8053725960965954E-3</v>
      </c>
      <c r="I80" s="92">
        <f t="shared" ca="1" si="31"/>
        <v>29.020535302457631</v>
      </c>
      <c r="J80" s="91"/>
      <c r="K80" s="91"/>
      <c r="L80" s="92">
        <f t="shared" ca="1" si="32"/>
        <v>115.32428551357646</v>
      </c>
      <c r="M80" s="94">
        <f t="shared" ca="1" si="33"/>
        <v>-4.613577095608945E-3</v>
      </c>
      <c r="N80" s="99">
        <f t="shared" ca="1" si="34"/>
        <v>2.0964936781302523E-2</v>
      </c>
      <c r="O80" s="94">
        <f t="shared" ca="1" si="35"/>
        <v>0.33148475615177669</v>
      </c>
      <c r="P80" s="108">
        <f t="shared" si="36"/>
        <v>8.9999999999999998E-4</v>
      </c>
      <c r="Q80" s="99">
        <f t="shared" ca="1" si="37"/>
        <v>0.26525139620521032</v>
      </c>
      <c r="R80" s="110">
        <f t="shared" ca="1" si="38"/>
        <v>0.26435139620521031</v>
      </c>
      <c r="S80" s="111">
        <f t="shared" ca="1" si="39"/>
        <v>0.16064977745221007</v>
      </c>
      <c r="T80" s="109">
        <f t="shared" ca="1" si="40"/>
        <v>0.79747678075480466</v>
      </c>
      <c r="U80" s="91"/>
      <c r="V80" s="91"/>
      <c r="W80" s="91"/>
      <c r="X80" s="91"/>
      <c r="Y80" s="91"/>
      <c r="Z80" s="91"/>
      <c r="AA80" s="91"/>
      <c r="AB80" s="91"/>
      <c r="AC80" s="91"/>
      <c r="AD80" s="91"/>
      <c r="AE80" s="91"/>
      <c r="AF80" s="91"/>
      <c r="AG80" s="91"/>
    </row>
    <row r="81" spans="1:33" ht="26.5" customHeight="1" x14ac:dyDescent="0.7">
      <c r="A81" s="95">
        <v>44256</v>
      </c>
      <c r="B81" s="94">
        <f t="shared" ca="1" si="24"/>
        <v>2.42402209003445E-2</v>
      </c>
      <c r="C81" s="92">
        <f t="shared" ca="1" si="25"/>
        <v>30.539551480085613</v>
      </c>
      <c r="D81" s="94">
        <f t="shared" ca="1" si="26"/>
        <v>3.5087706232930005E-2</v>
      </c>
      <c r="E81" s="92">
        <f t="shared" ca="1" si="27"/>
        <v>28.550561499759969</v>
      </c>
      <c r="F81" s="94">
        <f t="shared" ca="1" si="28"/>
        <v>1.7195190172108132E-2</v>
      </c>
      <c r="G81" s="92">
        <f t="shared" ca="1" si="29"/>
        <v>27.460785798747626</v>
      </c>
      <c r="H81" s="94">
        <f t="shared" ca="1" si="30"/>
        <v>1.6564035711774228E-2</v>
      </c>
      <c r="I81" s="92">
        <f t="shared" ca="1" si="31"/>
        <v>29.30791028279339</v>
      </c>
      <c r="J81" s="91"/>
      <c r="K81" s="91"/>
      <c r="L81" s="92">
        <f t="shared" ca="1" si="32"/>
        <v>115.85880906138659</v>
      </c>
      <c r="M81" s="94">
        <f t="shared" ca="1" si="33"/>
        <v>2.3248443368538929E-2</v>
      </c>
      <c r="N81" s="99">
        <f t="shared" ca="1" si="34"/>
        <v>2.0973083890352059E-2</v>
      </c>
      <c r="O81" s="94">
        <f t="shared" ca="1" si="35"/>
        <v>0.33161357325648821</v>
      </c>
      <c r="P81" s="108">
        <f t="shared" si="36"/>
        <v>8.9999999999999998E-4</v>
      </c>
      <c r="Q81" s="99">
        <f t="shared" ca="1" si="37"/>
        <v>0.30002622474326346</v>
      </c>
      <c r="R81" s="110">
        <f t="shared" ca="1" si="38"/>
        <v>0.29912622474326345</v>
      </c>
      <c r="S81" s="111">
        <f t="shared" ca="1" si="39"/>
        <v>0.15799076158674852</v>
      </c>
      <c r="T81" s="109">
        <f t="shared" ca="1" si="40"/>
        <v>0.90203251274007035</v>
      </c>
      <c r="U81" s="91"/>
      <c r="V81" s="91"/>
      <c r="W81" s="91"/>
      <c r="X81" s="91"/>
      <c r="Y81" s="91"/>
      <c r="Z81" s="91"/>
      <c r="AA81" s="91"/>
      <c r="AB81" s="91"/>
      <c r="AC81" s="91"/>
      <c r="AD81" s="91"/>
      <c r="AE81" s="91"/>
      <c r="AF81" s="91"/>
      <c r="AG81" s="91"/>
    </row>
    <row r="82" spans="1:33" ht="26.5" customHeight="1" x14ac:dyDescent="0.7">
      <c r="A82" s="95">
        <v>44253</v>
      </c>
      <c r="B82" s="94">
        <f t="shared" ca="1" si="24"/>
        <v>-5.1525991340316546E-3</v>
      </c>
      <c r="C82" s="92">
        <f t="shared" ca="1" si="25"/>
        <v>29.816786000885841</v>
      </c>
      <c r="D82" s="94">
        <f t="shared" ca="1" si="26"/>
        <v>-2.8537415121836052E-2</v>
      </c>
      <c r="E82" s="92">
        <f t="shared" ca="1" si="27"/>
        <v>27.582746203861415</v>
      </c>
      <c r="F82" s="94">
        <f t="shared" ca="1" si="28"/>
        <v>-9.5112482912432794E-3</v>
      </c>
      <c r="G82" s="92">
        <f t="shared" ca="1" si="29"/>
        <v>26.996574565105146</v>
      </c>
      <c r="H82" s="94">
        <f t="shared" ca="1" si="30"/>
        <v>-1.4304244460505711E-2</v>
      </c>
      <c r="I82" s="92">
        <f t="shared" ca="1" si="31"/>
        <v>28.830363118514892</v>
      </c>
      <c r="J82" s="91"/>
      <c r="K82" s="91"/>
      <c r="L82" s="92">
        <f t="shared" ca="1" si="32"/>
        <v>113.2264698883673</v>
      </c>
      <c r="M82" s="94">
        <f t="shared" ca="1" si="33"/>
        <v>-1.429727661225022E-2</v>
      </c>
      <c r="N82" s="99">
        <f t="shared" ca="1" si="34"/>
        <v>2.1035667763074233E-2</v>
      </c>
      <c r="O82" s="94">
        <f t="shared" ca="1" si="35"/>
        <v>0.33260311116946895</v>
      </c>
      <c r="P82" s="108">
        <f t="shared" si="36"/>
        <v>8.9999999999999998E-4</v>
      </c>
      <c r="Q82" s="99">
        <f t="shared" ca="1" si="37"/>
        <v>0.25810183026108691</v>
      </c>
      <c r="R82" s="110">
        <f t="shared" ca="1" si="38"/>
        <v>0.25720183026108689</v>
      </c>
      <c r="S82" s="111">
        <f t="shared" ca="1" si="39"/>
        <v>0.15427667045105076</v>
      </c>
      <c r="T82" s="109">
        <f t="shared" ca="1" si="40"/>
        <v>0.77329953215632019</v>
      </c>
      <c r="U82" s="91"/>
      <c r="V82" s="91"/>
      <c r="W82" s="91"/>
      <c r="X82" s="91"/>
      <c r="Y82" s="91"/>
      <c r="Z82" s="91"/>
      <c r="AA82" s="91"/>
      <c r="AB82" s="91"/>
      <c r="AC82" s="91"/>
      <c r="AD82" s="91"/>
      <c r="AE82" s="91"/>
      <c r="AF82" s="91"/>
      <c r="AG82" s="91"/>
    </row>
    <row r="83" spans="1:33" ht="26.5" customHeight="1" x14ac:dyDescent="0.7">
      <c r="A83" s="95">
        <v>44252</v>
      </c>
      <c r="B83" s="94">
        <f t="shared" ca="1" si="24"/>
        <v>-2.4095764884001558E-2</v>
      </c>
      <c r="C83" s="92">
        <f t="shared" ca="1" si="25"/>
        <v>29.971215660745273</v>
      </c>
      <c r="D83" s="94">
        <f t="shared" ca="1" si="26"/>
        <v>-2.2093045604720252E-2</v>
      </c>
      <c r="E83" s="92">
        <f t="shared" ca="1" si="27"/>
        <v>28.393009296720066</v>
      </c>
      <c r="F83" s="94">
        <f t="shared" ca="1" si="28"/>
        <v>-1.65325247971293E-2</v>
      </c>
      <c r="G83" s="92">
        <f t="shared" ca="1" si="29"/>
        <v>27.255811354274943</v>
      </c>
      <c r="H83" s="94">
        <f t="shared" ca="1" si="30"/>
        <v>-1.7182607031767883E-2</v>
      </c>
      <c r="I83" s="92">
        <f t="shared" ca="1" si="31"/>
        <v>29.2487443072486</v>
      </c>
      <c r="J83" s="91"/>
      <c r="K83" s="91"/>
      <c r="L83" s="92">
        <f t="shared" ca="1" si="32"/>
        <v>114.86878061898888</v>
      </c>
      <c r="M83" s="94">
        <f t="shared" ca="1" si="33"/>
        <v>-2.0056414930332389E-2</v>
      </c>
      <c r="N83" s="99">
        <f t="shared" ca="1" si="34"/>
        <v>2.1014885689124196E-2</v>
      </c>
      <c r="O83" s="94">
        <f t="shared" ca="1" si="35"/>
        <v>0.3322745177285481</v>
      </c>
      <c r="P83" s="108">
        <f t="shared" si="36"/>
        <v>8.9999999999999998E-4</v>
      </c>
      <c r="Q83" s="99">
        <f t="shared" ca="1" si="37"/>
        <v>0.23438798269886929</v>
      </c>
      <c r="R83" s="110">
        <f t="shared" ca="1" si="38"/>
        <v>0.23348798269886928</v>
      </c>
      <c r="S83" s="111">
        <f t="shared" ca="1" si="39"/>
        <v>0.15149490937510382</v>
      </c>
      <c r="T83" s="109">
        <f t="shared" ca="1" si="40"/>
        <v>0.70269602464555359</v>
      </c>
      <c r="U83" s="91"/>
      <c r="V83" s="91"/>
      <c r="W83" s="91"/>
      <c r="X83" s="91"/>
      <c r="Y83" s="91"/>
      <c r="Z83" s="91"/>
      <c r="AA83" s="91"/>
      <c r="AB83" s="91"/>
      <c r="AC83" s="91"/>
      <c r="AD83" s="91"/>
      <c r="AE83" s="91"/>
      <c r="AF83" s="91"/>
      <c r="AG83" s="91"/>
    </row>
    <row r="84" spans="1:33" ht="26.5" customHeight="1" x14ac:dyDescent="0.7">
      <c r="A84" s="95">
        <v>44251</v>
      </c>
      <c r="B84" s="94">
        <f t="shared" ca="1" si="24"/>
        <v>1.1019309915698106E-2</v>
      </c>
      <c r="C84" s="92">
        <f t="shared" ca="1" si="25"/>
        <v>30.711226145240385</v>
      </c>
      <c r="D84" s="94">
        <f t="shared" ca="1" si="26"/>
        <v>7.0256612910963856E-3</v>
      </c>
      <c r="E84" s="92">
        <f t="shared" ca="1" si="27"/>
        <v>29.034469147709249</v>
      </c>
      <c r="F84" s="94">
        <f t="shared" ca="1" si="28"/>
        <v>9.6640000085144173E-3</v>
      </c>
      <c r="G84" s="92">
        <f t="shared" ca="1" si="29"/>
        <v>27.713993641378519</v>
      </c>
      <c r="H84" s="94">
        <f t="shared" ca="1" si="30"/>
        <v>-8.3087423301938523E-3</v>
      </c>
      <c r="I84" s="92">
        <f t="shared" ca="1" si="31"/>
        <v>29.760100417956295</v>
      </c>
      <c r="J84" s="91"/>
      <c r="K84" s="91"/>
      <c r="L84" s="92">
        <f t="shared" ca="1" si="32"/>
        <v>117.21978935228445</v>
      </c>
      <c r="M84" s="94">
        <f t="shared" ca="1" si="33"/>
        <v>4.7418470989588624E-3</v>
      </c>
      <c r="N84" s="99">
        <f t="shared" ca="1" si="34"/>
        <v>2.1006148915030498E-2</v>
      </c>
      <c r="O84" s="94">
        <f t="shared" ca="1" si="35"/>
        <v>0.33213637720085593</v>
      </c>
      <c r="P84" s="108">
        <f t="shared" si="36"/>
        <v>8.9999999999999998E-4</v>
      </c>
      <c r="Q84" s="99">
        <f t="shared" ca="1" si="37"/>
        <v>0.25629054210172186</v>
      </c>
      <c r="R84" s="110">
        <f t="shared" ca="1" si="38"/>
        <v>0.25539054210172185</v>
      </c>
      <c r="S84" s="111">
        <f t="shared" ca="1" si="39"/>
        <v>0.14921732400499926</v>
      </c>
      <c r="T84" s="109">
        <f t="shared" ca="1" si="40"/>
        <v>0.7689327626623601</v>
      </c>
      <c r="U84" s="91"/>
      <c r="V84" s="91"/>
      <c r="W84" s="91"/>
      <c r="X84" s="91"/>
      <c r="Y84" s="91"/>
      <c r="Z84" s="91"/>
      <c r="AA84" s="91"/>
      <c r="AB84" s="91"/>
      <c r="AC84" s="91"/>
      <c r="AD84" s="91"/>
      <c r="AE84" s="91"/>
      <c r="AF84" s="91"/>
      <c r="AG84" s="91"/>
    </row>
    <row r="85" spans="1:33" ht="26.5" customHeight="1" x14ac:dyDescent="0.7">
      <c r="A85" s="95">
        <v>44250</v>
      </c>
      <c r="B85" s="94">
        <f t="shared" ca="1" si="24"/>
        <v>1.2144003894998256E-3</v>
      </c>
      <c r="C85" s="92">
        <f t="shared" ca="1" si="25"/>
        <v>30.376498098538971</v>
      </c>
      <c r="D85" s="94">
        <f t="shared" ca="1" si="26"/>
        <v>9.4563711338591094E-3</v>
      </c>
      <c r="E85" s="92">
        <f t="shared" ca="1" si="27"/>
        <v>28.831905942182726</v>
      </c>
      <c r="F85" s="94">
        <f t="shared" ca="1" si="28"/>
        <v>-2.1961785296531477E-4</v>
      </c>
      <c r="G85" s="92">
        <f t="shared" ca="1" si="29"/>
        <v>27.448729122901092</v>
      </c>
      <c r="H85" s="94">
        <f t="shared" ca="1" si="30"/>
        <v>-2.2481409513844808E-3</v>
      </c>
      <c r="I85" s="92">
        <f t="shared" ca="1" si="31"/>
        <v>30.009441131793487</v>
      </c>
      <c r="J85" s="91"/>
      <c r="K85" s="91"/>
      <c r="L85" s="92">
        <f t="shared" ca="1" si="32"/>
        <v>116.66657429541627</v>
      </c>
      <c r="M85" s="94">
        <f t="shared" ca="1" si="33"/>
        <v>2.0036245190320212E-3</v>
      </c>
      <c r="N85" s="99">
        <f t="shared" ca="1" si="34"/>
        <v>2.1148880018372999E-2</v>
      </c>
      <c r="O85" s="94">
        <f t="shared" ca="1" si="35"/>
        <v>0.3343931540984118</v>
      </c>
      <c r="P85" s="108">
        <f t="shared" si="36"/>
        <v>8.9999999999999998E-4</v>
      </c>
      <c r="Q85" s="99">
        <f t="shared" ca="1" si="37"/>
        <v>0.22819546258678369</v>
      </c>
      <c r="R85" s="110">
        <f t="shared" ca="1" si="38"/>
        <v>0.22729546258678368</v>
      </c>
      <c r="S85" s="111">
        <f t="shared" ca="1" si="39"/>
        <v>0.14618380348795001</v>
      </c>
      <c r="T85" s="109">
        <f t="shared" ca="1" si="40"/>
        <v>0.67972522702988913</v>
      </c>
      <c r="U85" s="91"/>
      <c r="V85" s="91"/>
      <c r="W85" s="91"/>
      <c r="X85" s="91"/>
      <c r="Y85" s="91"/>
      <c r="Z85" s="91"/>
      <c r="AA85" s="91"/>
      <c r="AB85" s="91"/>
      <c r="AC85" s="91"/>
      <c r="AD85" s="91"/>
      <c r="AE85" s="91"/>
      <c r="AF85" s="91"/>
      <c r="AG85" s="91"/>
    </row>
    <row r="86" spans="1:33" ht="26.5" customHeight="1" x14ac:dyDescent="0.7">
      <c r="A86" s="95">
        <v>44249</v>
      </c>
      <c r="B86" s="94">
        <f t="shared" ca="1" si="24"/>
        <v>-7.6917102452923602E-3</v>
      </c>
      <c r="C86" s="92">
        <f t="shared" ca="1" si="25"/>
        <v>30.339653611376026</v>
      </c>
      <c r="D86" s="94">
        <f t="shared" ca="1" si="26"/>
        <v>3.5586886097545012E-3</v>
      </c>
      <c r="E86" s="92">
        <f t="shared" ca="1" si="27"/>
        <v>28.561814820978991</v>
      </c>
      <c r="F86" s="94">
        <f t="shared" ca="1" si="28"/>
        <v>-2.8464191638420955E-3</v>
      </c>
      <c r="G86" s="92">
        <f t="shared" ca="1" si="29"/>
        <v>27.454758678055647</v>
      </c>
      <c r="H86" s="94">
        <f t="shared" ca="1" si="30"/>
        <v>-2.3829462637181553E-3</v>
      </c>
      <c r="I86" s="92">
        <f t="shared" ca="1" si="31"/>
        <v>30.077058598926925</v>
      </c>
      <c r="J86" s="91"/>
      <c r="K86" s="91"/>
      <c r="L86" s="92">
        <f t="shared" ca="1" si="32"/>
        <v>116.43328570933758</v>
      </c>
      <c r="M86" s="94">
        <f t="shared" ca="1" si="33"/>
        <v>-2.4341237511573688E-3</v>
      </c>
      <c r="N86" s="99">
        <f t="shared" ca="1" si="34"/>
        <v>2.1156371957227128E-2</v>
      </c>
      <c r="O86" s="94">
        <f t="shared" ca="1" si="35"/>
        <v>0.33451161205276059</v>
      </c>
      <c r="P86" s="108">
        <f t="shared" si="36"/>
        <v>8.9999999999999998E-4</v>
      </c>
      <c r="Q86" s="99">
        <f t="shared" ca="1" si="37"/>
        <v>0.17888306100741325</v>
      </c>
      <c r="R86" s="110">
        <f t="shared" ca="1" si="38"/>
        <v>0.17798306100741323</v>
      </c>
      <c r="S86" s="111">
        <f t="shared" ca="1" si="39"/>
        <v>0.14379816645563137</v>
      </c>
      <c r="T86" s="109">
        <f t="shared" ca="1" si="40"/>
        <v>0.53206840837364111</v>
      </c>
      <c r="U86" s="91"/>
      <c r="V86" s="91"/>
      <c r="W86" s="91"/>
      <c r="X86" s="91"/>
      <c r="Y86" s="91"/>
      <c r="Z86" s="91"/>
      <c r="AA86" s="91"/>
      <c r="AB86" s="91"/>
      <c r="AC86" s="91"/>
      <c r="AD86" s="91"/>
      <c r="AE86" s="91"/>
      <c r="AF86" s="91"/>
      <c r="AG86" s="91"/>
    </row>
    <row r="87" spans="1:33" ht="26.5" customHeight="1" x14ac:dyDescent="0.7">
      <c r="A87" s="95">
        <v>44246</v>
      </c>
      <c r="B87" s="94">
        <f t="shared" ca="1" si="24"/>
        <v>-1.7660411674229604E-3</v>
      </c>
      <c r="C87" s="92">
        <f t="shared" ca="1" si="25"/>
        <v>30.574826316200379</v>
      </c>
      <c r="D87" s="94">
        <f t="shared" ca="1" si="26"/>
        <v>7.9142773249940568E-4</v>
      </c>
      <c r="E87" s="92">
        <f t="shared" ca="1" si="27"/>
        <v>28.460532647618365</v>
      </c>
      <c r="F87" s="94">
        <f t="shared" ca="1" si="28"/>
        <v>4.8403604831139813E-3</v>
      </c>
      <c r="G87" s="92">
        <f t="shared" ca="1" si="29"/>
        <v>27.533129505520709</v>
      </c>
      <c r="H87" s="94">
        <f t="shared" ca="1" si="30"/>
        <v>6.2058634558008752E-3</v>
      </c>
      <c r="I87" s="92">
        <f t="shared" ca="1" si="31"/>
        <v>30.148901811854689</v>
      </c>
      <c r="J87" s="91"/>
      <c r="K87" s="91"/>
      <c r="L87" s="92">
        <f t="shared" ca="1" si="32"/>
        <v>116.71739028119414</v>
      </c>
      <c r="M87" s="94">
        <f t="shared" ca="1" si="33"/>
        <v>2.4648976939964928E-3</v>
      </c>
      <c r="N87" s="99">
        <f t="shared" ca="1" si="34"/>
        <v>2.1159962249822434E-2</v>
      </c>
      <c r="O87" s="94">
        <f t="shared" ca="1" si="35"/>
        <v>0.33456837956309859</v>
      </c>
      <c r="P87" s="108">
        <f t="shared" si="36"/>
        <v>8.9999999999999998E-4</v>
      </c>
      <c r="Q87" s="99">
        <f t="shared" ca="1" si="37"/>
        <v>0.17211535213246965</v>
      </c>
      <c r="R87" s="110">
        <f t="shared" ca="1" si="38"/>
        <v>0.17121535213246963</v>
      </c>
      <c r="S87" s="111">
        <f t="shared" ca="1" si="39"/>
        <v>0.14276226056012284</v>
      </c>
      <c r="T87" s="109">
        <f t="shared" ca="1" si="40"/>
        <v>0.51174995185155847</v>
      </c>
      <c r="U87" s="91"/>
      <c r="V87" s="91"/>
      <c r="W87" s="91"/>
      <c r="X87" s="91"/>
      <c r="Y87" s="91"/>
      <c r="Z87" s="91"/>
      <c r="AA87" s="91"/>
      <c r="AB87" s="91"/>
      <c r="AC87" s="91"/>
      <c r="AD87" s="91"/>
      <c r="AE87" s="91"/>
      <c r="AF87" s="91"/>
      <c r="AG87" s="91"/>
    </row>
    <row r="88" spans="1:33" ht="26.5" customHeight="1" x14ac:dyDescent="0.7">
      <c r="A88" s="95">
        <v>44245</v>
      </c>
      <c r="B88" s="94">
        <f t="shared" ca="1" si="24"/>
        <v>-4.2559742527454869E-3</v>
      </c>
      <c r="C88" s="92">
        <f t="shared" ca="1" si="25"/>
        <v>30.628918246737751</v>
      </c>
      <c r="D88" s="94">
        <f t="shared" ca="1" si="26"/>
        <v>3.1758856357506637E-3</v>
      </c>
      <c r="E88" s="92">
        <f t="shared" ca="1" si="27"/>
        <v>28.438026005180326</v>
      </c>
      <c r="F88" s="94">
        <f t="shared" ca="1" si="28"/>
        <v>-2.414425529454034E-3</v>
      </c>
      <c r="G88" s="92">
        <f t="shared" ca="1" si="29"/>
        <v>27.400501202283657</v>
      </c>
      <c r="H88" s="94">
        <f t="shared" ca="1" si="30"/>
        <v>-1.1984407717101186E-2</v>
      </c>
      <c r="I88" s="92">
        <f t="shared" ca="1" si="31"/>
        <v>29.962955799431221</v>
      </c>
      <c r="J88" s="91"/>
      <c r="K88" s="91"/>
      <c r="L88" s="92">
        <f t="shared" ca="1" si="32"/>
        <v>116.43040125363297</v>
      </c>
      <c r="M88" s="94">
        <f t="shared" ca="1" si="33"/>
        <v>-4.0259997888201227E-3</v>
      </c>
      <c r="N88" s="99">
        <f t="shared" ca="1" si="34"/>
        <v>2.1160533823425084E-2</v>
      </c>
      <c r="O88" s="94">
        <f t="shared" ca="1" si="35"/>
        <v>0.3345774169352726</v>
      </c>
      <c r="P88" s="108">
        <f t="shared" si="36"/>
        <v>8.9999999999999998E-4</v>
      </c>
      <c r="Q88" s="99">
        <f t="shared" ca="1" si="37"/>
        <v>0.16201665411246946</v>
      </c>
      <c r="R88" s="110">
        <f t="shared" ca="1" si="38"/>
        <v>0.16111665411246945</v>
      </c>
      <c r="S88" s="111">
        <f t="shared" ca="1" si="39"/>
        <v>0.14187310144848703</v>
      </c>
      <c r="T88" s="109">
        <f t="shared" ca="1" si="40"/>
        <v>0.48155268693355685</v>
      </c>
      <c r="U88" s="91"/>
      <c r="V88" s="91"/>
      <c r="W88" s="91"/>
      <c r="X88" s="91"/>
      <c r="Y88" s="91"/>
      <c r="Z88" s="91"/>
      <c r="AA88" s="91"/>
      <c r="AB88" s="91"/>
      <c r="AC88" s="91"/>
      <c r="AD88" s="91"/>
      <c r="AE88" s="91"/>
      <c r="AF88" s="91"/>
      <c r="AG88" s="91"/>
    </row>
    <row r="89" spans="1:33" ht="26.5" customHeight="1" x14ac:dyDescent="0.7">
      <c r="A89" s="95">
        <v>44244</v>
      </c>
      <c r="B89" s="94">
        <f t="shared" ca="1" si="24"/>
        <v>2.2945413658570502E-4</v>
      </c>
      <c r="C89" s="92">
        <f t="shared" ca="1" si="25"/>
        <v>30.759831296755536</v>
      </c>
      <c r="D89" s="94">
        <f t="shared" ca="1" si="26"/>
        <v>-5.5269918711099431E-3</v>
      </c>
      <c r="E89" s="92">
        <f t="shared" ca="1" si="27"/>
        <v>28.347996011843993</v>
      </c>
      <c r="F89" s="94">
        <f t="shared" ca="1" si="28"/>
        <v>-9.3498473338191612E-3</v>
      </c>
      <c r="G89" s="92">
        <f t="shared" ca="1" si="29"/>
        <v>27.466817788364747</v>
      </c>
      <c r="H89" s="94">
        <f t="shared" ca="1" si="30"/>
        <v>-1.3915665900205987E-3</v>
      </c>
      <c r="I89" s="92">
        <f t="shared" ca="1" si="31"/>
        <v>30.326399738489066</v>
      </c>
      <c r="J89" s="91"/>
      <c r="K89" s="91"/>
      <c r="L89" s="92">
        <f t="shared" ca="1" si="32"/>
        <v>116.90104483545335</v>
      </c>
      <c r="M89" s="94">
        <f t="shared" ca="1" si="33"/>
        <v>-3.8515232674662947E-3</v>
      </c>
      <c r="N89" s="99">
        <f t="shared" ca="1" si="34"/>
        <v>2.1162901803103307E-2</v>
      </c>
      <c r="O89" s="94">
        <f t="shared" ca="1" si="35"/>
        <v>0.33461485798145352</v>
      </c>
      <c r="P89" s="108">
        <f t="shared" si="36"/>
        <v>8.9999999999999998E-4</v>
      </c>
      <c r="Q89" s="99">
        <f t="shared" ca="1" si="37"/>
        <v>0.17114371709298259</v>
      </c>
      <c r="R89" s="110">
        <f t="shared" ca="1" si="38"/>
        <v>0.17024371709298258</v>
      </c>
      <c r="S89" s="111">
        <f t="shared" ca="1" si="39"/>
        <v>0.14125234168513276</v>
      </c>
      <c r="T89" s="109">
        <f t="shared" ca="1" si="40"/>
        <v>0.50877512767953226</v>
      </c>
      <c r="U89" s="91"/>
      <c r="V89" s="91"/>
      <c r="W89" s="91"/>
      <c r="X89" s="91"/>
      <c r="Y89" s="91"/>
      <c r="Z89" s="91"/>
      <c r="AA89" s="91"/>
      <c r="AB89" s="91"/>
      <c r="AC89" s="91"/>
      <c r="AD89" s="91"/>
      <c r="AE89" s="91"/>
      <c r="AF89" s="91"/>
      <c r="AG89" s="91"/>
    </row>
    <row r="90" spans="1:33" ht="26.5" customHeight="1" x14ac:dyDescent="0.7">
      <c r="A90" s="95">
        <v>44243</v>
      </c>
      <c r="B90" s="94">
        <f t="shared" ca="1" si="24"/>
        <v>-8.6595090382857176E-4</v>
      </c>
      <c r="C90" s="92">
        <f t="shared" ca="1" si="25"/>
        <v>30.752774945332838</v>
      </c>
      <c r="D90" s="94">
        <f t="shared" ca="1" si="26"/>
        <v>7.9585699988160563E-3</v>
      </c>
      <c r="E90" s="92">
        <f t="shared" ca="1" si="27"/>
        <v>28.505545932494442</v>
      </c>
      <c r="F90" s="94">
        <f t="shared" ca="1" si="28"/>
        <v>5.0263084058810303E-3</v>
      </c>
      <c r="G90" s="92">
        <f t="shared" ca="1" si="29"/>
        <v>27.726052143071978</v>
      </c>
      <c r="H90" s="94">
        <f t="shared" ca="1" si="30"/>
        <v>4.3326510504706484E-3</v>
      </c>
      <c r="I90" s="92">
        <f t="shared" ca="1" si="31"/>
        <v>30.368659750781958</v>
      </c>
      <c r="J90" s="91"/>
      <c r="K90" s="91"/>
      <c r="L90" s="92">
        <f t="shared" ca="1" si="32"/>
        <v>117.35303277168121</v>
      </c>
      <c r="M90" s="94">
        <f t="shared" ca="1" si="33"/>
        <v>4.0047123562403364E-3</v>
      </c>
      <c r="N90" s="99">
        <f t="shared" ca="1" si="34"/>
        <v>2.1161054742406583E-2</v>
      </c>
      <c r="O90" s="94">
        <f t="shared" ca="1" si="35"/>
        <v>0.33458565338756235</v>
      </c>
      <c r="P90" s="108">
        <f t="shared" si="36"/>
        <v>8.9999999999999998E-4</v>
      </c>
      <c r="Q90" s="99">
        <f t="shared" ca="1" si="37"/>
        <v>0.16842399305372657</v>
      </c>
      <c r="R90" s="110">
        <f t="shared" ca="1" si="38"/>
        <v>0.16752399305372656</v>
      </c>
      <c r="S90" s="111">
        <f t="shared" ca="1" si="39"/>
        <v>0.1402859625048711</v>
      </c>
      <c r="T90" s="109">
        <f t="shared" ca="1" si="40"/>
        <v>0.50069090338334865</v>
      </c>
      <c r="U90" s="91"/>
      <c r="V90" s="91"/>
      <c r="W90" s="91"/>
      <c r="X90" s="91"/>
      <c r="Y90" s="91"/>
      <c r="Z90" s="91"/>
      <c r="AA90" s="91"/>
      <c r="AB90" s="91"/>
      <c r="AC90" s="91"/>
      <c r="AD90" s="91"/>
      <c r="AE90" s="91"/>
      <c r="AF90" s="91"/>
      <c r="AG90" s="91"/>
    </row>
    <row r="91" spans="1:33" ht="26.5" customHeight="1" x14ac:dyDescent="0.7">
      <c r="A91" s="95">
        <v>44239</v>
      </c>
      <c r="B91" s="94">
        <f t="shared" ca="1" si="24"/>
        <v>4.9397419990839797E-3</v>
      </c>
      <c r="C91" s="92">
        <f t="shared" ca="1" si="25"/>
        <v>30.779428419191763</v>
      </c>
      <c r="D91" s="94">
        <f t="shared" ca="1" si="26"/>
        <v>1.1951819900219984E-3</v>
      </c>
      <c r="E91" s="92">
        <f t="shared" ca="1" si="27"/>
        <v>28.280473802140424</v>
      </c>
      <c r="F91" s="94">
        <f t="shared" ca="1" si="28"/>
        <v>4.3897195634210462E-3</v>
      </c>
      <c r="G91" s="92">
        <f t="shared" ca="1" si="29"/>
        <v>27.587389415755254</v>
      </c>
      <c r="H91" s="94">
        <f t="shared" ca="1" si="30"/>
        <v>6.1876360666670571E-3</v>
      </c>
      <c r="I91" s="92">
        <f t="shared" ca="1" si="31"/>
        <v>30.237650562309405</v>
      </c>
      <c r="J91" s="91"/>
      <c r="K91" s="91"/>
      <c r="L91" s="92">
        <f t="shared" ca="1" si="32"/>
        <v>116.88494219939685</v>
      </c>
      <c r="M91" s="94">
        <f t="shared" ca="1" si="33"/>
        <v>4.2233992777054308E-3</v>
      </c>
      <c r="N91" s="99">
        <f t="shared" ca="1" si="34"/>
        <v>2.116380513162679E-2</v>
      </c>
      <c r="O91" s="94">
        <f t="shared" ca="1" si="35"/>
        <v>0.33462914085950152</v>
      </c>
      <c r="P91" s="108">
        <f t="shared" si="36"/>
        <v>8.9999999999999998E-4</v>
      </c>
      <c r="Q91" s="99">
        <f t="shared" ca="1" si="37"/>
        <v>0.16301706165115482</v>
      </c>
      <c r="R91" s="110">
        <f t="shared" ca="1" si="38"/>
        <v>0.1621170616511548</v>
      </c>
      <c r="S91" s="111">
        <f t="shared" ca="1" si="39"/>
        <v>0.13934672007215199</v>
      </c>
      <c r="T91" s="109">
        <f t="shared" ca="1" si="40"/>
        <v>0.48446785368050715</v>
      </c>
      <c r="U91" s="91"/>
      <c r="V91" s="91"/>
      <c r="W91" s="91"/>
      <c r="X91" s="91"/>
      <c r="Y91" s="91"/>
      <c r="Z91" s="91"/>
      <c r="AA91" s="91"/>
      <c r="AB91" s="91"/>
      <c r="AC91" s="91"/>
      <c r="AD91" s="91"/>
      <c r="AE91" s="91"/>
      <c r="AF91" s="91"/>
      <c r="AG91" s="91"/>
    </row>
    <row r="92" spans="1:33" ht="26.5" customHeight="1" x14ac:dyDescent="0.7">
      <c r="A92" s="95">
        <v>44238</v>
      </c>
      <c r="B92" s="94">
        <f t="shared" ca="1" si="24"/>
        <v>1.6150962518894918E-3</v>
      </c>
      <c r="C92" s="92">
        <f t="shared" ca="1" si="25"/>
        <v>30.628133342565945</v>
      </c>
      <c r="D92" s="94">
        <f t="shared" ca="1" si="26"/>
        <v>7.2231338538619738E-3</v>
      </c>
      <c r="E92" s="92">
        <f t="shared" ca="1" si="27"/>
        <v>28.246713838483362</v>
      </c>
      <c r="F92" s="94">
        <f t="shared" ca="1" si="28"/>
        <v>8.4108589852511795E-3</v>
      </c>
      <c r="G92" s="92">
        <f t="shared" ca="1" si="29"/>
        <v>27.466817788364747</v>
      </c>
      <c r="H92" s="94">
        <f t="shared" ca="1" si="30"/>
        <v>5.2304696936009698E-3</v>
      </c>
      <c r="I92" s="92">
        <f t="shared" ca="1" si="31"/>
        <v>30.051701569811325</v>
      </c>
      <c r="J92" s="91"/>
      <c r="K92" s="91"/>
      <c r="L92" s="92">
        <f t="shared" ca="1" si="32"/>
        <v>116.39336653922538</v>
      </c>
      <c r="M92" s="94">
        <f t="shared" ca="1" si="33"/>
        <v>5.5065293722742492E-3</v>
      </c>
      <c r="N92" s="99">
        <f t="shared" ca="1" si="34"/>
        <v>2.1164285822168213E-2</v>
      </c>
      <c r="O92" s="94">
        <f t="shared" ca="1" si="35"/>
        <v>0.33463674124430448</v>
      </c>
      <c r="P92" s="108">
        <f t="shared" si="36"/>
        <v>8.9999999999999998E-4</v>
      </c>
      <c r="Q92" s="99">
        <f t="shared" ca="1" si="37"/>
        <v>0.15179117365395345</v>
      </c>
      <c r="R92" s="110">
        <f t="shared" ca="1" si="38"/>
        <v>0.15089117365395344</v>
      </c>
      <c r="S92" s="111">
        <f t="shared" ca="1" si="39"/>
        <v>0.13853349358718758</v>
      </c>
      <c r="T92" s="109">
        <f t="shared" ca="1" si="40"/>
        <v>0.45091036056854861</v>
      </c>
      <c r="U92" s="91"/>
      <c r="V92" s="91"/>
      <c r="W92" s="91"/>
      <c r="X92" s="91"/>
      <c r="Y92" s="91"/>
      <c r="Z92" s="91"/>
      <c r="AA92" s="91"/>
      <c r="AB92" s="91"/>
      <c r="AC92" s="91"/>
      <c r="AD92" s="91"/>
      <c r="AE92" s="91"/>
      <c r="AF92" s="91"/>
      <c r="AG92" s="91"/>
    </row>
    <row r="93" spans="1:33" ht="26.5" customHeight="1" x14ac:dyDescent="0.7">
      <c r="A93" s="95">
        <v>44237</v>
      </c>
      <c r="B93" s="94">
        <f t="shared" ca="1" si="24"/>
        <v>-4.3566696746411004E-4</v>
      </c>
      <c r="C93" s="92">
        <f t="shared" ca="1" si="25"/>
        <v>30.578745724958083</v>
      </c>
      <c r="D93" s="94">
        <f t="shared" ca="1" si="26"/>
        <v>-2.0023408361382611E-3</v>
      </c>
      <c r="E93" s="92">
        <f t="shared" ca="1" si="27"/>
        <v>28.044147209372653</v>
      </c>
      <c r="F93" s="94">
        <f t="shared" ca="1" si="28"/>
        <v>-5.0649598457389589E-3</v>
      </c>
      <c r="G93" s="92">
        <f t="shared" ca="1" si="29"/>
        <v>27.237725123273858</v>
      </c>
      <c r="H93" s="94">
        <f t="shared" ca="1" si="30"/>
        <v>-1.8344949759380169E-3</v>
      </c>
      <c r="I93" s="92">
        <f t="shared" ca="1" si="31"/>
        <v>29.895334926498226</v>
      </c>
      <c r="J93" s="91"/>
      <c r="K93" s="91"/>
      <c r="L93" s="92">
        <f t="shared" ca="1" si="32"/>
        <v>115.75595298410282</v>
      </c>
      <c r="M93" s="94">
        <f t="shared" ca="1" si="33"/>
        <v>-2.2685779642679371E-3</v>
      </c>
      <c r="N93" s="99">
        <f t="shared" ca="1" si="34"/>
        <v>2.1163901179477657E-2</v>
      </c>
      <c r="O93" s="94">
        <f t="shared" ca="1" si="35"/>
        <v>0.33463065950936705</v>
      </c>
      <c r="P93" s="108">
        <f t="shared" si="36"/>
        <v>8.9999999999999998E-4</v>
      </c>
      <c r="Q93" s="99">
        <f t="shared" ca="1" si="37"/>
        <v>0.15110524821563898</v>
      </c>
      <c r="R93" s="110">
        <f t="shared" ca="1" si="38"/>
        <v>0.15020524821563896</v>
      </c>
      <c r="S93" s="111">
        <f t="shared" ca="1" si="39"/>
        <v>0.13807580173286294</v>
      </c>
      <c r="T93" s="109">
        <f t="shared" ca="1" si="40"/>
        <v>0.44886875708241669</v>
      </c>
      <c r="U93" s="91"/>
      <c r="V93" s="91"/>
      <c r="W93" s="91"/>
      <c r="X93" s="91"/>
      <c r="Y93" s="91"/>
      <c r="Z93" s="91"/>
      <c r="AA93" s="91"/>
      <c r="AB93" s="91"/>
      <c r="AC93" s="91"/>
      <c r="AD93" s="91"/>
      <c r="AE93" s="91"/>
      <c r="AF93" s="91"/>
      <c r="AG93" s="91"/>
    </row>
    <row r="94" spans="1:33" ht="26.5" customHeight="1" x14ac:dyDescent="0.7">
      <c r="A94" s="95">
        <v>44236</v>
      </c>
      <c r="B94" s="94">
        <f t="shared" ca="1" si="24"/>
        <v>-6.6580571671248645E-4</v>
      </c>
      <c r="C94" s="92">
        <f t="shared" ca="1" si="25"/>
        <v>30.59207368092709</v>
      </c>
      <c r="D94" s="94">
        <f t="shared" ca="1" si="26"/>
        <v>-8.0037644150132703E-4</v>
      </c>
      <c r="E94" s="92">
        <f t="shared" ca="1" si="27"/>
        <v>28.100413815467746</v>
      </c>
      <c r="F94" s="94">
        <f t="shared" ca="1" si="28"/>
        <v>2.6495603670384504E-3</v>
      </c>
      <c r="G94" s="92">
        <f t="shared" ca="1" si="29"/>
        <v>27.37638541612802</v>
      </c>
      <c r="H94" s="94">
        <f t="shared" ca="1" si="30"/>
        <v>5.3909727116698836E-3</v>
      </c>
      <c r="I94" s="92">
        <f t="shared" ca="1" si="31"/>
        <v>29.950278562048247</v>
      </c>
      <c r="J94" s="91"/>
      <c r="K94" s="91"/>
      <c r="L94" s="92">
        <f t="shared" ca="1" si="32"/>
        <v>116.01915147457109</v>
      </c>
      <c r="M94" s="94">
        <f t="shared" ca="1" si="33"/>
        <v>1.6407638305024896E-3</v>
      </c>
      <c r="N94" s="99">
        <f t="shared" ca="1" si="34"/>
        <v>2.1163449260227094E-2</v>
      </c>
      <c r="O94" s="94">
        <f t="shared" ca="1" si="35"/>
        <v>0.33462351403861579</v>
      </c>
      <c r="P94" s="108">
        <f t="shared" si="36"/>
        <v>8.9999999999999998E-4</v>
      </c>
      <c r="Q94" s="99">
        <f t="shared" ca="1" si="37"/>
        <v>0.15954414860580024</v>
      </c>
      <c r="R94" s="110">
        <f t="shared" ca="1" si="38"/>
        <v>0.15864414860580023</v>
      </c>
      <c r="S94" s="111">
        <f t="shared" ca="1" si="39"/>
        <v>0.13760928456044846</v>
      </c>
      <c r="T94" s="109">
        <f t="shared" ca="1" si="40"/>
        <v>0.47409743174083274</v>
      </c>
      <c r="U94" s="91"/>
      <c r="V94" s="91"/>
      <c r="W94" s="91"/>
      <c r="X94" s="91"/>
      <c r="Y94" s="91"/>
      <c r="Z94" s="91"/>
      <c r="AA94" s="91"/>
      <c r="AB94" s="91"/>
      <c r="AC94" s="91"/>
      <c r="AD94" s="91"/>
      <c r="AE94" s="91"/>
      <c r="AF94" s="91"/>
      <c r="AG94" s="91"/>
    </row>
    <row r="95" spans="1:33" ht="26.5" customHeight="1" x14ac:dyDescent="0.7">
      <c r="A95" s="95">
        <v>44235</v>
      </c>
      <c r="B95" s="94">
        <f t="shared" ca="1" si="24"/>
        <v>7.2219022609221195E-3</v>
      </c>
      <c r="C95" s="92">
        <f t="shared" ca="1" si="25"/>
        <v>30.61245562888741</v>
      </c>
      <c r="D95" s="94">
        <f t="shared" ca="1" si="26"/>
        <v>7.2551592216103522E-3</v>
      </c>
      <c r="E95" s="92">
        <f t="shared" ca="1" si="27"/>
        <v>28.122922740295241</v>
      </c>
      <c r="F95" s="94">
        <f t="shared" ca="1" si="28"/>
        <v>4.8813506293068354E-3</v>
      </c>
      <c r="G95" s="92">
        <f t="shared" ca="1" si="29"/>
        <v>27.304041709354948</v>
      </c>
      <c r="H95" s="94">
        <f t="shared" ca="1" si="30"/>
        <v>1.7906074784674653E-2</v>
      </c>
      <c r="I95" s="92">
        <f t="shared" ca="1" si="31"/>
        <v>29.789683192866214</v>
      </c>
      <c r="J95" s="91"/>
      <c r="K95" s="91"/>
      <c r="L95" s="92">
        <f t="shared" ca="1" si="32"/>
        <v>115.82910327140382</v>
      </c>
      <c r="M95" s="94">
        <f t="shared" ca="1" si="33"/>
        <v>9.4006464863565231E-3</v>
      </c>
      <c r="N95" s="99">
        <f t="shared" ca="1" si="34"/>
        <v>2.1172430929564588E-2</v>
      </c>
      <c r="O95" s="94">
        <f t="shared" ca="1" si="35"/>
        <v>0.33476552670010062</v>
      </c>
      <c r="P95" s="108">
        <f t="shared" si="36"/>
        <v>8.9999999999999998E-4</v>
      </c>
      <c r="Q95" s="99">
        <f t="shared" ca="1" si="37"/>
        <v>0.16108755640179728</v>
      </c>
      <c r="R95" s="110">
        <f t="shared" ca="1" si="38"/>
        <v>0.16018755640179727</v>
      </c>
      <c r="S95" s="111">
        <f t="shared" ca="1" si="39"/>
        <v>0.13676788999863437</v>
      </c>
      <c r="T95" s="109">
        <f t="shared" ca="1" si="40"/>
        <v>0.4785067267254825</v>
      </c>
      <c r="U95" s="91"/>
      <c r="V95" s="91"/>
      <c r="W95" s="91"/>
      <c r="X95" s="91"/>
      <c r="Y95" s="91"/>
      <c r="Z95" s="91"/>
      <c r="AA95" s="91"/>
      <c r="AB95" s="91"/>
      <c r="AC95" s="91"/>
      <c r="AD95" s="91"/>
      <c r="AE95" s="91"/>
      <c r="AF95" s="91"/>
      <c r="AG95" s="91"/>
    </row>
    <row r="96" spans="1:33" ht="26.5" customHeight="1" x14ac:dyDescent="0.7">
      <c r="A96" s="95">
        <v>44232</v>
      </c>
      <c r="B96" s="94">
        <f t="shared" ca="1" si="24"/>
        <v>3.9359050023892728E-3</v>
      </c>
      <c r="C96" s="92">
        <f t="shared" ca="1" si="25"/>
        <v>30.392960637741588</v>
      </c>
      <c r="D96" s="94">
        <f t="shared" ca="1" si="26"/>
        <v>1.0590675026193264E-2</v>
      </c>
      <c r="E96" s="92">
        <f t="shared" ca="1" si="27"/>
        <v>27.920356111184535</v>
      </c>
      <c r="F96" s="94">
        <f t="shared" ca="1" si="28"/>
        <v>8.7287144129122307E-3</v>
      </c>
      <c r="G96" s="92">
        <f t="shared" ca="1" si="29"/>
        <v>27.171408537192768</v>
      </c>
      <c r="H96" s="94">
        <f t="shared" ca="1" si="30"/>
        <v>7.8591292773604327E-3</v>
      </c>
      <c r="I96" s="92">
        <f t="shared" ca="1" si="31"/>
        <v>29.265650270500497</v>
      </c>
      <c r="J96" s="91"/>
      <c r="K96" s="91"/>
      <c r="L96" s="92">
        <f t="shared" ca="1" si="32"/>
        <v>114.7503755566194</v>
      </c>
      <c r="M96" s="94">
        <f t="shared" ca="1" si="33"/>
        <v>7.6845431751904059E-3</v>
      </c>
      <c r="N96" s="99">
        <f t="shared" ca="1" si="34"/>
        <v>2.1166715092961332E-2</v>
      </c>
      <c r="O96" s="94">
        <f t="shared" ca="1" si="35"/>
        <v>0.33467515138810239</v>
      </c>
      <c r="P96" s="108">
        <f t="shared" si="36"/>
        <v>8.9999999999999998E-4</v>
      </c>
      <c r="Q96" s="99">
        <f t="shared" ca="1" si="37"/>
        <v>0.13987525619918895</v>
      </c>
      <c r="R96" s="110">
        <f t="shared" ca="1" si="38"/>
        <v>0.13897525619918893</v>
      </c>
      <c r="S96" s="111">
        <f t="shared" ca="1" si="39"/>
        <v>0.13579207056516929</v>
      </c>
      <c r="T96" s="109">
        <f t="shared" ca="1" si="40"/>
        <v>0.4152541819217041</v>
      </c>
      <c r="U96" s="91"/>
      <c r="V96" s="91"/>
      <c r="W96" s="91"/>
      <c r="X96" s="91"/>
      <c r="Y96" s="91"/>
      <c r="Z96" s="91"/>
      <c r="AA96" s="91"/>
      <c r="AB96" s="91"/>
      <c r="AC96" s="91"/>
      <c r="AD96" s="91"/>
      <c r="AE96" s="91"/>
      <c r="AF96" s="91"/>
      <c r="AG96" s="91"/>
    </row>
    <row r="97" spans="1:33" ht="26.5" customHeight="1" x14ac:dyDescent="0.7">
      <c r="A97" s="95">
        <v>44231</v>
      </c>
      <c r="B97" s="94">
        <f t="shared" ca="1" si="24"/>
        <v>1.1365730645660044E-2</v>
      </c>
      <c r="C97" s="92">
        <f t="shared" ca="1" si="25"/>
        <v>30.273805813996916</v>
      </c>
      <c r="D97" s="94">
        <f t="shared" ca="1" si="26"/>
        <v>-4.0715351508380238E-4</v>
      </c>
      <c r="E97" s="92">
        <f t="shared" ca="1" si="27"/>
        <v>27.627759488737489</v>
      </c>
      <c r="F97" s="94">
        <f t="shared" ca="1" si="28"/>
        <v>2.9180693558417126E-3</v>
      </c>
      <c r="G97" s="92">
        <f t="shared" ca="1" si="29"/>
        <v>26.93628936002554</v>
      </c>
      <c r="H97" s="94">
        <f t="shared" ca="1" si="30"/>
        <v>1.1656797347661119E-3</v>
      </c>
      <c r="I97" s="92">
        <f t="shared" ca="1" si="31"/>
        <v>29.037441265709525</v>
      </c>
      <c r="J97" s="91"/>
      <c r="K97" s="91"/>
      <c r="L97" s="92">
        <f t="shared" ca="1" si="32"/>
        <v>113.87529592846948</v>
      </c>
      <c r="M97" s="94">
        <f t="shared" ca="1" si="33"/>
        <v>3.8890051531976777E-3</v>
      </c>
      <c r="N97" s="99">
        <f t="shared" ca="1" si="34"/>
        <v>2.1169292948603969E-2</v>
      </c>
      <c r="O97" s="94">
        <f t="shared" ca="1" si="35"/>
        <v>0.33471591086465163</v>
      </c>
      <c r="P97" s="108">
        <f t="shared" si="36"/>
        <v>8.9999999999999998E-4</v>
      </c>
      <c r="Q97" s="99">
        <f t="shared" ca="1" si="37"/>
        <v>0.13616899472767496</v>
      </c>
      <c r="R97" s="110">
        <f t="shared" ca="1" si="38"/>
        <v>0.13526899472767495</v>
      </c>
      <c r="S97" s="111">
        <f t="shared" ca="1" si="39"/>
        <v>0.13565367118977711</v>
      </c>
      <c r="T97" s="109">
        <f t="shared" ca="1" si="40"/>
        <v>0.40413075786640268</v>
      </c>
      <c r="U97" s="91"/>
      <c r="V97" s="91"/>
      <c r="W97" s="91"/>
      <c r="X97" s="91"/>
      <c r="Y97" s="91"/>
      <c r="Z97" s="91"/>
      <c r="AA97" s="91"/>
      <c r="AB97" s="91"/>
      <c r="AC97" s="91"/>
      <c r="AD97" s="91"/>
      <c r="AE97" s="91"/>
      <c r="AF97" s="91"/>
      <c r="AG97" s="91"/>
    </row>
    <row r="98" spans="1:33" ht="26.5" customHeight="1" x14ac:dyDescent="0.7">
      <c r="A98" s="95">
        <v>44230</v>
      </c>
      <c r="B98" s="94">
        <f t="shared" ca="1" si="24"/>
        <v>7.862412051473644E-4</v>
      </c>
      <c r="C98" s="92">
        <f t="shared" ca="1" si="25"/>
        <v>29.933588707489616</v>
      </c>
      <c r="D98" s="94">
        <f t="shared" ca="1" si="26"/>
        <v>4.0882635758401342E-3</v>
      </c>
      <c r="E98" s="92">
        <f t="shared" ca="1" si="27"/>
        <v>27.639012809956508</v>
      </c>
      <c r="F98" s="94">
        <f t="shared" ca="1" si="28"/>
        <v>1.798989944988616E-3</v>
      </c>
      <c r="G98" s="92">
        <f t="shared" ca="1" si="29"/>
        <v>26.857916098097913</v>
      </c>
      <c r="H98" s="94">
        <f t="shared" ca="1" si="30"/>
        <v>5.8624046973885235E-3</v>
      </c>
      <c r="I98" s="92">
        <f t="shared" ca="1" si="31"/>
        <v>29.003632319280332</v>
      </c>
      <c r="J98" s="91"/>
      <c r="K98" s="91"/>
      <c r="L98" s="92">
        <f t="shared" ca="1" si="32"/>
        <v>113.43414993482436</v>
      </c>
      <c r="M98" s="94">
        <f t="shared" ca="1" si="33"/>
        <v>3.1245122433343209E-3</v>
      </c>
      <c r="N98" s="99">
        <f t="shared" ref="N98:N120" ca="1" si="41">_xlfn.STDEV.P(M98:M350)</f>
        <v>2.1190371744887027E-2</v>
      </c>
      <c r="O98" s="94">
        <f t="shared" ref="O98:O120" ca="1" si="42">N98*SQRT(250)</f>
        <v>0.33504919589759741</v>
      </c>
      <c r="P98" s="108">
        <f t="shared" ref="P98:P119" si="43">0.09%</f>
        <v>8.9999999999999998E-4</v>
      </c>
      <c r="Q98" s="99">
        <f t="shared" ref="Q98:Q119" ca="1" si="44">L98/L350-1</f>
        <v>0.14246707657364799</v>
      </c>
      <c r="R98" s="110">
        <f t="shared" ref="R98:R119" ca="1" si="45">Q98-P98</f>
        <v>0.14156707657364798</v>
      </c>
      <c r="S98" s="111">
        <f t="shared" ref="S98:S119" ca="1" si="46">AVERAGE(R98:R1096)</f>
        <v>0.13567115648350903</v>
      </c>
      <c r="T98" s="109">
        <f t="shared" ref="T98:T119" ca="1" si="47">R98/O98</f>
        <v>0.42252623885393759</v>
      </c>
      <c r="U98" s="91"/>
      <c r="V98" s="91"/>
      <c r="W98" s="91"/>
      <c r="X98" s="91"/>
      <c r="Y98" s="91"/>
      <c r="Z98" s="91"/>
      <c r="AA98" s="91"/>
      <c r="AB98" s="91"/>
      <c r="AC98" s="91"/>
      <c r="AD98" s="91"/>
      <c r="AE98" s="91"/>
      <c r="AF98" s="91"/>
      <c r="AG98" s="91"/>
    </row>
    <row r="99" spans="1:33" ht="26.5" customHeight="1" x14ac:dyDescent="0.7">
      <c r="A99" s="95">
        <v>44229</v>
      </c>
      <c r="B99" s="94">
        <f t="shared" ca="1" si="24"/>
        <v>1.4140230755851801E-2</v>
      </c>
      <c r="C99" s="92">
        <f t="shared" ca="1" si="25"/>
        <v>29.910072176295682</v>
      </c>
      <c r="D99" s="94">
        <f t="shared" ca="1" si="26"/>
        <v>1.2417211142201401E-2</v>
      </c>
      <c r="E99" s="92">
        <f t="shared" ca="1" si="27"/>
        <v>27.526477315376862</v>
      </c>
      <c r="F99" s="94">
        <f t="shared" ca="1" si="28"/>
        <v>1.4139082888306342E-2</v>
      </c>
      <c r="G99" s="92">
        <f t="shared" ca="1" si="29"/>
        <v>26.809685743017919</v>
      </c>
      <c r="H99" s="94">
        <f t="shared" ca="1" si="30"/>
        <v>7.9775703134359333E-3</v>
      </c>
      <c r="I99" s="92">
        <f t="shared" ca="1" si="31"/>
        <v>28.834592270108764</v>
      </c>
      <c r="J99" s="91"/>
      <c r="K99" s="91"/>
      <c r="L99" s="92">
        <f t="shared" ca="1" si="32"/>
        <v>113.08082750479923</v>
      </c>
      <c r="M99" s="94">
        <f t="shared" ca="1" si="33"/>
        <v>1.2142733885403212E-2</v>
      </c>
      <c r="N99" s="99">
        <f t="shared" ca="1" si="41"/>
        <v>2.1191762480207824E-2</v>
      </c>
      <c r="O99" s="94">
        <f t="shared" ca="1" si="42"/>
        <v>0.33507118535377822</v>
      </c>
      <c r="P99" s="108">
        <f t="shared" si="43"/>
        <v>8.9999999999999998E-4</v>
      </c>
      <c r="Q99" s="99">
        <f t="shared" ca="1" si="44"/>
        <v>0.15728970205282033</v>
      </c>
      <c r="R99" s="110">
        <f t="shared" ca="1" si="45"/>
        <v>0.15638970205282032</v>
      </c>
      <c r="S99" s="111">
        <f t="shared" ca="1" si="46"/>
        <v>0.13539039838397859</v>
      </c>
      <c r="T99" s="109">
        <f t="shared" ca="1" si="47"/>
        <v>0.46673575314361748</v>
      </c>
      <c r="U99" s="91"/>
      <c r="V99" s="91"/>
      <c r="W99" s="91"/>
      <c r="X99" s="91"/>
      <c r="Y99" s="91"/>
      <c r="Z99" s="91"/>
      <c r="AA99" s="91"/>
      <c r="AB99" s="91"/>
      <c r="AC99" s="91"/>
      <c r="AD99" s="91"/>
      <c r="AE99" s="91"/>
      <c r="AF99" s="91"/>
      <c r="AG99" s="91"/>
    </row>
    <row r="100" spans="1:33" ht="26.5" customHeight="1" x14ac:dyDescent="0.7">
      <c r="A100" s="95">
        <v>44228</v>
      </c>
      <c r="B100" s="94">
        <f t="shared" ca="1" si="24"/>
        <v>1.6645505721344378E-2</v>
      </c>
      <c r="C100" s="92">
        <f t="shared" ca="1" si="25"/>
        <v>29.493033871660252</v>
      </c>
      <c r="D100" s="94">
        <f t="shared" ca="1" si="26"/>
        <v>1.7263177832199883E-2</v>
      </c>
      <c r="E100" s="92">
        <f t="shared" ca="1" si="27"/>
        <v>27.188867408053742</v>
      </c>
      <c r="F100" s="94">
        <f t="shared" ca="1" si="28"/>
        <v>1.2468198461274671E-2</v>
      </c>
      <c r="G100" s="92">
        <f t="shared" ca="1" si="29"/>
        <v>26.435906272996522</v>
      </c>
      <c r="H100" s="94">
        <f t="shared" ca="1" si="30"/>
        <v>1.0449456007532332E-2</v>
      </c>
      <c r="I100" s="92">
        <f t="shared" ca="1" si="31"/>
        <v>28.606382839592847</v>
      </c>
      <c r="J100" s="91"/>
      <c r="K100" s="91"/>
      <c r="L100" s="92">
        <f t="shared" ca="1" si="32"/>
        <v>111.72419039230337</v>
      </c>
      <c r="M100" s="94">
        <f t="shared" ca="1" si="33"/>
        <v>1.4212868073382845E-2</v>
      </c>
      <c r="N100" s="99">
        <f t="shared" ca="1" si="41"/>
        <v>2.1216884266954478E-2</v>
      </c>
      <c r="O100" s="94">
        <f t="shared" ca="1" si="42"/>
        <v>0.33546839567884051</v>
      </c>
      <c r="P100" s="108">
        <f t="shared" si="43"/>
        <v>8.9999999999999998E-4</v>
      </c>
      <c r="Q100" s="99">
        <f t="shared" ca="1" si="44"/>
        <v>0.14948649503953226</v>
      </c>
      <c r="R100" s="110">
        <f t="shared" ca="1" si="45"/>
        <v>0.14858649503953225</v>
      </c>
      <c r="S100" s="111">
        <f t="shared" ca="1" si="46"/>
        <v>0.13434043320053651</v>
      </c>
      <c r="T100" s="109">
        <f t="shared" ca="1" si="47"/>
        <v>0.44292248376738597</v>
      </c>
      <c r="U100" s="91"/>
      <c r="V100" s="91"/>
      <c r="W100" s="91"/>
      <c r="X100" s="91"/>
      <c r="Y100" s="91"/>
      <c r="Z100" s="91"/>
      <c r="AA100" s="91"/>
      <c r="AB100" s="91"/>
      <c r="AC100" s="91"/>
      <c r="AD100" s="91"/>
      <c r="AE100" s="91"/>
      <c r="AF100" s="91"/>
      <c r="AG100" s="91"/>
    </row>
    <row r="101" spans="1:33" ht="26.5" customHeight="1" x14ac:dyDescent="0.7">
      <c r="A101" s="95">
        <v>44225</v>
      </c>
      <c r="B101" s="94">
        <f t="shared" ca="1" si="24"/>
        <v>-2.0019566191425864E-2</v>
      </c>
      <c r="C101" s="92">
        <f t="shared" ca="1" si="25"/>
        <v>29.010145331566626</v>
      </c>
      <c r="D101" s="94">
        <f t="shared" ca="1" si="26"/>
        <v>-2.9820248780512815E-2</v>
      </c>
      <c r="E101" s="92">
        <f t="shared" ca="1" si="27"/>
        <v>26.727466402542504</v>
      </c>
      <c r="F101" s="94">
        <f t="shared" ca="1" si="28"/>
        <v>-1.8136401994320761E-2</v>
      </c>
      <c r="G101" s="92">
        <f t="shared" ca="1" si="29"/>
        <v>26.110357158055127</v>
      </c>
      <c r="H101" s="94">
        <f t="shared" ca="1" si="30"/>
        <v>-2.1186526871904254E-2</v>
      </c>
      <c r="I101" s="92">
        <f t="shared" ca="1" si="31"/>
        <v>28.310552961868883</v>
      </c>
      <c r="J101" s="91"/>
      <c r="K101" s="91"/>
      <c r="L101" s="92">
        <f t="shared" ca="1" si="32"/>
        <v>110.15852185403314</v>
      </c>
      <c r="M101" s="94">
        <f t="shared" ca="1" si="33"/>
        <v>-2.2271079205550715E-2</v>
      </c>
      <c r="N101" s="99">
        <f t="shared" ca="1" si="41"/>
        <v>2.1199827696289735E-2</v>
      </c>
      <c r="O101" s="94">
        <f t="shared" ca="1" si="42"/>
        <v>0.33519870761697951</v>
      </c>
      <c r="P101" s="108">
        <f t="shared" si="43"/>
        <v>8.9999999999999998E-4</v>
      </c>
      <c r="Q101" s="99">
        <f t="shared" ca="1" si="44"/>
        <v>0.11160557813202598</v>
      </c>
      <c r="R101" s="110">
        <f t="shared" ca="1" si="45"/>
        <v>0.11070557813202599</v>
      </c>
      <c r="S101" s="111">
        <f t="shared" ca="1" si="46"/>
        <v>0.13359064047216831</v>
      </c>
      <c r="T101" s="109">
        <f t="shared" ca="1" si="47"/>
        <v>0.33026851123341916</v>
      </c>
      <c r="U101" s="91"/>
      <c r="V101" s="91"/>
      <c r="W101" s="91"/>
      <c r="X101" s="91"/>
      <c r="Y101" s="91"/>
      <c r="Z101" s="91"/>
      <c r="AA101" s="91"/>
      <c r="AB101" s="91"/>
      <c r="AC101" s="91"/>
      <c r="AD101" s="91"/>
      <c r="AE101" s="91"/>
      <c r="AF101" s="91"/>
      <c r="AG101" s="91"/>
    </row>
    <row r="102" spans="1:33" ht="26.5" customHeight="1" x14ac:dyDescent="0.7">
      <c r="A102" s="95">
        <v>44224</v>
      </c>
      <c r="B102" s="94">
        <f t="shared" ca="1" si="24"/>
        <v>8.6002375737375125E-3</v>
      </c>
      <c r="C102" s="92">
        <f t="shared" ca="1" si="25"/>
        <v>29.602780148193617</v>
      </c>
      <c r="D102" s="94">
        <f t="shared" ca="1" si="26"/>
        <v>6.9929988252537267E-3</v>
      </c>
      <c r="E102" s="92">
        <f t="shared" ca="1" si="27"/>
        <v>27.548983957814901</v>
      </c>
      <c r="F102" s="94">
        <f t="shared" ca="1" si="28"/>
        <v>1.3091337150790805E-2</v>
      </c>
      <c r="G102" s="92">
        <f t="shared" ca="1" si="29"/>
        <v>26.59265218823613</v>
      </c>
      <c r="H102" s="94">
        <f t="shared" ca="1" si="30"/>
        <v>6.4706442421476051E-3</v>
      </c>
      <c r="I102" s="92">
        <f t="shared" ca="1" si="31"/>
        <v>28.923338040488872</v>
      </c>
      <c r="J102" s="91"/>
      <c r="K102" s="91"/>
      <c r="L102" s="92">
        <f t="shared" ca="1" si="32"/>
        <v>112.66775433473352</v>
      </c>
      <c r="M102" s="94">
        <f t="shared" ca="1" si="33"/>
        <v>8.7140990162388743E-3</v>
      </c>
      <c r="N102" s="99">
        <f t="shared" ca="1" si="41"/>
        <v>2.1151164672689501E-2</v>
      </c>
      <c r="O102" s="94">
        <f t="shared" ca="1" si="42"/>
        <v>0.33442927765494318</v>
      </c>
      <c r="P102" s="108">
        <f t="shared" si="43"/>
        <v>8.9999999999999998E-4</v>
      </c>
      <c r="Q102" s="99">
        <f t="shared" ca="1" si="44"/>
        <v>0.13714991277178123</v>
      </c>
      <c r="R102" s="110">
        <f t="shared" ca="1" si="45"/>
        <v>0.13624991277178122</v>
      </c>
      <c r="S102" s="111">
        <f t="shared" ca="1" si="46"/>
        <v>0.13486203282439846</v>
      </c>
      <c r="T102" s="109">
        <f t="shared" ca="1" si="47"/>
        <v>0.4074102414931533</v>
      </c>
      <c r="U102" s="91"/>
      <c r="V102" s="91"/>
      <c r="W102" s="91"/>
      <c r="X102" s="91"/>
      <c r="Y102" s="91"/>
      <c r="Z102" s="91"/>
      <c r="AA102" s="91"/>
      <c r="AB102" s="91"/>
      <c r="AC102" s="91"/>
      <c r="AD102" s="91"/>
      <c r="AE102" s="91"/>
      <c r="AF102" s="91"/>
      <c r="AG102" s="91"/>
    </row>
    <row r="103" spans="1:33" ht="26.5" customHeight="1" x14ac:dyDescent="0.7">
      <c r="A103" s="95">
        <v>44223</v>
      </c>
      <c r="B103" s="94">
        <f t="shared" ca="1" si="24"/>
        <v>-2.4440491602083947E-2</v>
      </c>
      <c r="C103" s="92">
        <f t="shared" ca="1" si="25"/>
        <v>29.350360078642549</v>
      </c>
      <c r="D103" s="94">
        <f t="shared" ca="1" si="26"/>
        <v>-2.7600035938444734E-2</v>
      </c>
      <c r="E103" s="92">
        <f t="shared" ca="1" si="27"/>
        <v>27.357671791117937</v>
      </c>
      <c r="F103" s="94">
        <f t="shared" ca="1" si="28"/>
        <v>-2.6386365444369897E-2</v>
      </c>
      <c r="G103" s="92">
        <f t="shared" ca="1" si="29"/>
        <v>26.249017450909285</v>
      </c>
      <c r="H103" s="94">
        <f t="shared" ca="1" si="30"/>
        <v>-2.1864202283006007E-2</v>
      </c>
      <c r="I103" s="92">
        <f t="shared" ca="1" si="31"/>
        <v>28.737388622265851</v>
      </c>
      <c r="J103" s="91"/>
      <c r="K103" s="91"/>
      <c r="L103" s="92">
        <f t="shared" ca="1" si="32"/>
        <v>111.69443794293562</v>
      </c>
      <c r="M103" s="94">
        <f t="shared" ca="1" si="33"/>
        <v>-2.5013658291348606E-2</v>
      </c>
      <c r="N103" s="99">
        <f t="shared" ca="1" si="41"/>
        <v>2.1152803024986261E-2</v>
      </c>
      <c r="O103" s="94">
        <f t="shared" ca="1" si="42"/>
        <v>0.33445518227928084</v>
      </c>
      <c r="P103" s="108">
        <f t="shared" si="43"/>
        <v>8.9999999999999998E-4</v>
      </c>
      <c r="Q103" s="99">
        <f t="shared" ca="1" si="44"/>
        <v>0.12540844816165864</v>
      </c>
      <c r="R103" s="110">
        <f t="shared" ca="1" si="45"/>
        <v>0.12450844816165864</v>
      </c>
      <c r="S103" s="111">
        <f t="shared" ca="1" si="46"/>
        <v>0.13478039282749354</v>
      </c>
      <c r="T103" s="109">
        <f t="shared" ca="1" si="47"/>
        <v>0.37227244413779209</v>
      </c>
      <c r="U103" s="91"/>
      <c r="V103" s="91"/>
      <c r="W103" s="91"/>
      <c r="X103" s="91"/>
      <c r="Y103" s="91"/>
      <c r="Z103" s="91"/>
      <c r="AA103" s="91"/>
      <c r="AB103" s="91"/>
      <c r="AC103" s="91"/>
      <c r="AD103" s="91"/>
      <c r="AE103" s="91"/>
      <c r="AF103" s="91"/>
      <c r="AG103" s="91"/>
    </row>
    <row r="104" spans="1:33" ht="26.5" customHeight="1" x14ac:dyDescent="0.7">
      <c r="A104" s="95">
        <v>44222</v>
      </c>
      <c r="B104" s="94">
        <f t="shared" ca="1" si="24"/>
        <v>-1.5609452206842844E-3</v>
      </c>
      <c r="C104" s="92">
        <f t="shared" ca="1" si="25"/>
        <v>30.085668609639523</v>
      </c>
      <c r="D104" s="94">
        <f t="shared" ca="1" si="26"/>
        <v>8.006969034617395E-4</v>
      </c>
      <c r="E104" s="92">
        <f t="shared" ca="1" si="27"/>
        <v>28.134176061514264</v>
      </c>
      <c r="F104" s="94">
        <f t="shared" ca="1" si="28"/>
        <v>6.7537948903773071E-3</v>
      </c>
      <c r="G104" s="92">
        <f t="shared" ca="1" si="29"/>
        <v>26.960404537565537</v>
      </c>
      <c r="H104" s="94">
        <f t="shared" ca="1" si="30"/>
        <v>1.4385259152782659E-4</v>
      </c>
      <c r="I104" s="92">
        <f t="shared" ca="1" si="31"/>
        <v>29.37975349572115</v>
      </c>
      <c r="J104" s="91"/>
      <c r="K104" s="91"/>
      <c r="L104" s="92">
        <f t="shared" ca="1" si="32"/>
        <v>114.56000270444046</v>
      </c>
      <c r="M104" s="94">
        <f t="shared" ca="1" si="33"/>
        <v>1.4035269524668159E-3</v>
      </c>
      <c r="N104" s="99">
        <f t="shared" ca="1" si="41"/>
        <v>2.1128696628162486E-2</v>
      </c>
      <c r="O104" s="94">
        <f t="shared" ca="1" si="42"/>
        <v>0.33407402667856595</v>
      </c>
      <c r="P104" s="108">
        <f t="shared" si="43"/>
        <v>8.9999999999999998E-4</v>
      </c>
      <c r="Q104" s="99">
        <f t="shared" ca="1" si="44"/>
        <v>0.16553050604287511</v>
      </c>
      <c r="R104" s="110">
        <f t="shared" ca="1" si="45"/>
        <v>0.1646305060428751</v>
      </c>
      <c r="S104" s="111">
        <f t="shared" ca="1" si="46"/>
        <v>0.13542238936910825</v>
      </c>
      <c r="T104" s="109">
        <f t="shared" ca="1" si="47"/>
        <v>0.49279648489787165</v>
      </c>
      <c r="U104" s="91"/>
      <c r="V104" s="91"/>
      <c r="W104" s="91"/>
      <c r="X104" s="91"/>
      <c r="Y104" s="91"/>
      <c r="Z104" s="91"/>
      <c r="AA104" s="91"/>
      <c r="AB104" s="91"/>
      <c r="AC104" s="91"/>
      <c r="AD104" s="91"/>
      <c r="AE104" s="91"/>
      <c r="AF104" s="91"/>
      <c r="AG104" s="91"/>
    </row>
    <row r="105" spans="1:33" ht="26.5" customHeight="1" x14ac:dyDescent="0.7">
      <c r="A105" s="95">
        <v>44221</v>
      </c>
      <c r="B105" s="94">
        <f t="shared" ca="1" si="24"/>
        <v>3.9438611736632989E-3</v>
      </c>
      <c r="C105" s="92">
        <f t="shared" ca="1" si="25"/>
        <v>30.132704110106488</v>
      </c>
      <c r="D105" s="94">
        <f t="shared" ca="1" si="26"/>
        <v>4.4229439037641871E-3</v>
      </c>
      <c r="E105" s="92">
        <f t="shared" ca="1" si="27"/>
        <v>28.111667136686773</v>
      </c>
      <c r="F105" s="94">
        <f t="shared" ca="1" si="28"/>
        <v>-1.0029023883298516E-2</v>
      </c>
      <c r="G105" s="92">
        <f t="shared" ca="1" si="29"/>
        <v>26.779541010323367</v>
      </c>
      <c r="H105" s="94">
        <f t="shared" ca="1" si="30"/>
        <v>3.8994273070773744E-3</v>
      </c>
      <c r="I105" s="92">
        <f t="shared" ca="1" si="31"/>
        <v>29.375527749926825</v>
      </c>
      <c r="J105" s="91"/>
      <c r="K105" s="91"/>
      <c r="L105" s="92">
        <f t="shared" ca="1" si="32"/>
        <v>114.39944000704347</v>
      </c>
      <c r="M105" s="94">
        <f t="shared" ca="1" si="33"/>
        <v>7.4330492283536387E-4</v>
      </c>
      <c r="N105" s="99">
        <f t="shared" ca="1" si="41"/>
        <v>2.1132875113283538E-2</v>
      </c>
      <c r="O105" s="94">
        <f t="shared" ca="1" si="42"/>
        <v>0.33414009432932418</v>
      </c>
      <c r="P105" s="108">
        <f t="shared" si="43"/>
        <v>8.9999999999999998E-4</v>
      </c>
      <c r="Q105" s="99">
        <f t="shared" ca="1" si="44"/>
        <v>0.14132300936802022</v>
      </c>
      <c r="R105" s="110">
        <f t="shared" ca="1" si="45"/>
        <v>0.14042300936802021</v>
      </c>
      <c r="S105" s="111">
        <f t="shared" ca="1" si="46"/>
        <v>0.13347518159085714</v>
      </c>
      <c r="T105" s="109">
        <f t="shared" ca="1" si="47"/>
        <v>0.42025189958084197</v>
      </c>
      <c r="U105" s="91"/>
      <c r="V105" s="91"/>
      <c r="W105" s="91"/>
      <c r="X105" s="91"/>
      <c r="Y105" s="91"/>
      <c r="Z105" s="91"/>
      <c r="AA105" s="91"/>
      <c r="AB105" s="91"/>
      <c r="AC105" s="91"/>
      <c r="AD105" s="91"/>
      <c r="AE105" s="91"/>
      <c r="AF105" s="91"/>
      <c r="AG105" s="91"/>
    </row>
    <row r="106" spans="1:33" ht="26.5" customHeight="1" x14ac:dyDescent="0.7">
      <c r="A106" s="95">
        <v>44218</v>
      </c>
      <c r="B106" s="94">
        <f t="shared" ca="1" si="24"/>
        <v>-3.539453984625629E-3</v>
      </c>
      <c r="C106" s="92">
        <f t="shared" ca="1" si="25"/>
        <v>30.014331752454535</v>
      </c>
      <c r="D106" s="94">
        <f t="shared" ca="1" si="26"/>
        <v>-7.5818111474494909E-3</v>
      </c>
      <c r="E106" s="92">
        <f t="shared" ca="1" si="27"/>
        <v>27.987878320888107</v>
      </c>
      <c r="F106" s="94">
        <f t="shared" ca="1" si="28"/>
        <v>-7.0811746817611709E-3</v>
      </c>
      <c r="G106" s="92">
        <f t="shared" ca="1" si="29"/>
        <v>27.050834475339705</v>
      </c>
      <c r="H106" s="94">
        <f t="shared" ca="1" si="30"/>
        <v>5.7808997505848225E-4</v>
      </c>
      <c r="I106" s="92">
        <f t="shared" ca="1" si="31"/>
        <v>29.261424950431117</v>
      </c>
      <c r="J106" s="91"/>
      <c r="K106" s="91"/>
      <c r="L106" s="92">
        <f t="shared" ca="1" si="32"/>
        <v>114.31446949911347</v>
      </c>
      <c r="M106" s="94">
        <f t="shared" ca="1" si="33"/>
        <v>-4.3240092449057244E-3</v>
      </c>
      <c r="N106" s="99">
        <f t="shared" ca="1" si="41"/>
        <v>2.1132969426914019E-2</v>
      </c>
      <c r="O106" s="94">
        <f t="shared" ca="1" si="42"/>
        <v>0.33414158555875778</v>
      </c>
      <c r="P106" s="108">
        <f t="shared" si="43"/>
        <v>8.9999999999999998E-4</v>
      </c>
      <c r="Q106" s="99">
        <f t="shared" ca="1" si="44"/>
        <v>0.1336592815390516</v>
      </c>
      <c r="R106" s="110">
        <f t="shared" ca="1" si="45"/>
        <v>0.13275928153905159</v>
      </c>
      <c r="S106" s="111">
        <f t="shared" ca="1" si="46"/>
        <v>0.13297890817820263</v>
      </c>
      <c r="T106" s="109">
        <f t="shared" ca="1" si="47"/>
        <v>0.39731445374286184</v>
      </c>
      <c r="U106" s="91"/>
      <c r="V106" s="91"/>
      <c r="W106" s="91"/>
      <c r="X106" s="91"/>
      <c r="Y106" s="91"/>
      <c r="Z106" s="91"/>
      <c r="AA106" s="91"/>
      <c r="AB106" s="91"/>
      <c r="AC106" s="91"/>
      <c r="AD106" s="91"/>
      <c r="AE106" s="91"/>
      <c r="AF106" s="91"/>
      <c r="AG106" s="91"/>
    </row>
    <row r="107" spans="1:33" ht="26.5" customHeight="1" x14ac:dyDescent="0.7">
      <c r="A107" s="95">
        <v>44217</v>
      </c>
      <c r="B107" s="94">
        <f t="shared" ca="1" si="24"/>
        <v>9.1168967081523E-4</v>
      </c>
      <c r="C107" s="92">
        <f t="shared" ca="1" si="25"/>
        <v>30.120943445754293</v>
      </c>
      <c r="D107" s="94">
        <f t="shared" ca="1" si="26"/>
        <v>2.4000066522629204E-3</v>
      </c>
      <c r="E107" s="92">
        <f t="shared" ca="1" si="27"/>
        <v>28.201698271217833</v>
      </c>
      <c r="F107" s="94">
        <f t="shared" ca="1" si="28"/>
        <v>3.3303227543179936E-3</v>
      </c>
      <c r="G107" s="92">
        <f t="shared" ca="1" si="29"/>
        <v>27.243752243965851</v>
      </c>
      <c r="H107" s="94">
        <f t="shared" ca="1" si="30"/>
        <v>-3.8866331290101641E-3</v>
      </c>
      <c r="I107" s="92">
        <f t="shared" ca="1" si="31"/>
        <v>29.244518987179219</v>
      </c>
      <c r="J107" s="91"/>
      <c r="K107" s="91"/>
      <c r="L107" s="92">
        <f t="shared" ca="1" si="32"/>
        <v>114.81091294811719</v>
      </c>
      <c r="M107" s="94">
        <f t="shared" ca="1" si="33"/>
        <v>6.2124370174587717E-4</v>
      </c>
      <c r="N107" s="99">
        <f t="shared" ca="1" si="41"/>
        <v>2.1130709658439689E-2</v>
      </c>
      <c r="O107" s="94">
        <f t="shared" ca="1" si="42"/>
        <v>0.33410585548194016</v>
      </c>
      <c r="P107" s="108">
        <f t="shared" si="43"/>
        <v>8.9999999999999998E-4</v>
      </c>
      <c r="Q107" s="99">
        <f t="shared" ca="1" si="44"/>
        <v>0.13826302882839969</v>
      </c>
      <c r="R107" s="110">
        <f t="shared" ca="1" si="45"/>
        <v>0.13736302882839968</v>
      </c>
      <c r="S107" s="111">
        <f t="shared" ca="1" si="46"/>
        <v>0.13299580253506041</v>
      </c>
      <c r="T107" s="109">
        <f t="shared" ca="1" si="47"/>
        <v>0.41113625090544015</v>
      </c>
      <c r="U107" s="91"/>
      <c r="V107" s="91"/>
      <c r="W107" s="91"/>
      <c r="X107" s="91"/>
      <c r="Y107" s="91"/>
      <c r="Z107" s="91"/>
      <c r="AA107" s="91"/>
      <c r="AB107" s="91"/>
      <c r="AC107" s="91"/>
      <c r="AD107" s="91"/>
      <c r="AE107" s="91"/>
      <c r="AF107" s="91"/>
      <c r="AG107" s="91"/>
    </row>
    <row r="108" spans="1:33" ht="26.5" customHeight="1" x14ac:dyDescent="0.7">
      <c r="A108" s="95">
        <v>44216</v>
      </c>
      <c r="B108" s="94">
        <f t="shared" ca="1" si="24"/>
        <v>1.3838656421005568E-2</v>
      </c>
      <c r="C108" s="92">
        <f t="shared" ca="1" si="25"/>
        <v>30.093507505802652</v>
      </c>
      <c r="D108" s="94">
        <f t="shared" ca="1" si="26"/>
        <v>1.7501010865843103E-2</v>
      </c>
      <c r="E108" s="92">
        <f t="shared" ca="1" si="27"/>
        <v>28.13417606151426</v>
      </c>
      <c r="F108" s="94">
        <f t="shared" ca="1" si="28"/>
        <v>5.357170340715145E-3</v>
      </c>
      <c r="G108" s="92">
        <f t="shared" ca="1" si="29"/>
        <v>27.153322914807323</v>
      </c>
      <c r="H108" s="94">
        <f t="shared" ca="1" si="30"/>
        <v>5.063612917074245E-3</v>
      </c>
      <c r="I108" s="92">
        <f t="shared" ca="1" si="31"/>
        <v>29.358625192474484</v>
      </c>
      <c r="J108" s="91"/>
      <c r="K108" s="91"/>
      <c r="L108" s="92">
        <f t="shared" ca="1" si="32"/>
        <v>114.73963167459871</v>
      </c>
      <c r="M108" s="94">
        <f t="shared" ca="1" si="33"/>
        <v>1.0455780308149309E-2</v>
      </c>
      <c r="N108" s="99">
        <f t="shared" ca="1" si="41"/>
        <v>2.1134838754799851E-2</v>
      </c>
      <c r="O108" s="94">
        <f t="shared" ca="1" si="42"/>
        <v>0.33417114222782229</v>
      </c>
      <c r="P108" s="108">
        <f t="shared" si="43"/>
        <v>8.9999999999999998E-4</v>
      </c>
      <c r="Q108" s="99">
        <f t="shared" ca="1" si="44"/>
        <v>0.1397480132472666</v>
      </c>
      <c r="R108" s="110">
        <f t="shared" ca="1" si="45"/>
        <v>0.13884801324726659</v>
      </c>
      <c r="S108" s="111">
        <f t="shared" ca="1" si="46"/>
        <v>0.13263186701061544</v>
      </c>
      <c r="T108" s="109">
        <f t="shared" ca="1" si="47"/>
        <v>0.41549971167949173</v>
      </c>
      <c r="U108" s="91"/>
      <c r="V108" s="91"/>
      <c r="W108" s="91"/>
      <c r="X108" s="91"/>
      <c r="Y108" s="91"/>
      <c r="Z108" s="91"/>
      <c r="AA108" s="91"/>
      <c r="AB108" s="91"/>
      <c r="AC108" s="91"/>
      <c r="AD108" s="91"/>
      <c r="AE108" s="91"/>
      <c r="AF108" s="91"/>
      <c r="AG108" s="91"/>
    </row>
    <row r="109" spans="1:33" ht="26.5" customHeight="1" x14ac:dyDescent="0.7">
      <c r="A109" s="95">
        <v>44215</v>
      </c>
      <c r="B109" s="94">
        <f t="shared" ca="1" si="24"/>
        <v>7.8520053184751859E-3</v>
      </c>
      <c r="C109" s="92">
        <f t="shared" ca="1" si="25"/>
        <v>29.682738288986737</v>
      </c>
      <c r="D109" s="94">
        <f t="shared" ca="1" si="26"/>
        <v>4.9079890985372909E-3</v>
      </c>
      <c r="E109" s="92">
        <f t="shared" ca="1" si="27"/>
        <v>27.65026841356498</v>
      </c>
      <c r="F109" s="94">
        <f t="shared" ca="1" si="28"/>
        <v>9.0089256395577966E-3</v>
      </c>
      <c r="G109" s="92">
        <f t="shared" ca="1" si="29"/>
        <v>27.008633066798609</v>
      </c>
      <c r="H109" s="94">
        <f t="shared" ca="1" si="30"/>
        <v>5.820838837584219E-3</v>
      </c>
      <c r="I109" s="92">
        <f t="shared" ca="1" si="31"/>
        <v>29.210713446549583</v>
      </c>
      <c r="J109" s="91"/>
      <c r="K109" s="91"/>
      <c r="L109" s="92">
        <f t="shared" ca="1" si="32"/>
        <v>113.5523532158999</v>
      </c>
      <c r="M109" s="94">
        <f t="shared" ca="1" si="33"/>
        <v>6.8852569937447594E-3</v>
      </c>
      <c r="N109" s="99">
        <f t="shared" ca="1" si="41"/>
        <v>2.1126000410499172E-2</v>
      </c>
      <c r="O109" s="94">
        <f t="shared" ca="1" si="42"/>
        <v>0.3340313957341477</v>
      </c>
      <c r="P109" s="108">
        <f t="shared" si="43"/>
        <v>8.9999999999999998E-4</v>
      </c>
      <c r="Q109" s="99">
        <f t="shared" ca="1" si="44"/>
        <v>0.12128575440400402</v>
      </c>
      <c r="R109" s="110">
        <f t="shared" ca="1" si="45"/>
        <v>0.12038575440400402</v>
      </c>
      <c r="S109" s="111">
        <f t="shared" ca="1" si="46"/>
        <v>0.13206676280728355</v>
      </c>
      <c r="T109" s="109">
        <f t="shared" ca="1" si="47"/>
        <v>0.36040251288180664</v>
      </c>
      <c r="U109" s="91"/>
      <c r="V109" s="91"/>
      <c r="W109" s="91"/>
      <c r="X109" s="91"/>
      <c r="Y109" s="91"/>
      <c r="Z109" s="91"/>
      <c r="AA109" s="91"/>
      <c r="AB109" s="91"/>
      <c r="AC109" s="91"/>
      <c r="AD109" s="91"/>
      <c r="AE109" s="91"/>
      <c r="AF109" s="91"/>
      <c r="AG109" s="91"/>
    </row>
    <row r="110" spans="1:33" ht="26.5" customHeight="1" x14ac:dyDescent="0.7">
      <c r="A110" s="95">
        <v>44211</v>
      </c>
      <c r="B110" s="94">
        <f t="shared" ca="1" si="24"/>
        <v>-7.2926760981983918E-3</v>
      </c>
      <c r="C110" s="92">
        <f t="shared" ca="1" si="25"/>
        <v>29.451485071567795</v>
      </c>
      <c r="D110" s="94">
        <f t="shared" ca="1" si="26"/>
        <v>-1.291886194701608E-2</v>
      </c>
      <c r="E110" s="92">
        <f t="shared" ca="1" si="27"/>
        <v>27.515223994157843</v>
      </c>
      <c r="F110" s="94">
        <f t="shared" ca="1" si="28"/>
        <v>-1.9434513835722367E-2</v>
      </c>
      <c r="G110" s="92">
        <f t="shared" ca="1" si="29"/>
        <v>26.767486768939388</v>
      </c>
      <c r="H110" s="94">
        <f t="shared" ca="1" si="30"/>
        <v>-1.7162470802436158E-2</v>
      </c>
      <c r="I110" s="92">
        <f t="shared" ca="1" si="31"/>
        <v>29.041666585778909</v>
      </c>
      <c r="J110" s="91"/>
      <c r="K110" s="91"/>
      <c r="L110" s="92">
        <f t="shared" ca="1" si="32"/>
        <v>112.77586242044394</v>
      </c>
      <c r="M110" s="94">
        <f t="shared" ca="1" si="33"/>
        <v>-1.4110758789440236E-2</v>
      </c>
      <c r="N110" s="99">
        <f t="shared" ca="1" si="41"/>
        <v>2.1125450626128462E-2</v>
      </c>
      <c r="O110" s="94">
        <f t="shared" ca="1" si="42"/>
        <v>0.3340227028799807</v>
      </c>
      <c r="P110" s="108">
        <f t="shared" si="43"/>
        <v>8.9999999999999998E-4</v>
      </c>
      <c r="Q110" s="99">
        <f t="shared" ca="1" si="44"/>
        <v>0.11527634155349187</v>
      </c>
      <c r="R110" s="110">
        <f t="shared" ca="1" si="45"/>
        <v>0.11437634155349187</v>
      </c>
      <c r="S110" s="111">
        <f t="shared" ca="1" si="46"/>
        <v>0.13323486364761153</v>
      </c>
      <c r="T110" s="109">
        <f t="shared" ca="1" si="47"/>
        <v>0.34242086111909881</v>
      </c>
      <c r="U110" s="91"/>
      <c r="V110" s="91"/>
      <c r="W110" s="91"/>
      <c r="X110" s="91"/>
      <c r="Y110" s="91"/>
      <c r="Z110" s="91"/>
      <c r="AA110" s="91"/>
      <c r="AB110" s="91"/>
      <c r="AC110" s="91"/>
      <c r="AD110" s="91"/>
      <c r="AE110" s="91"/>
      <c r="AF110" s="91"/>
      <c r="AG110" s="91"/>
    </row>
    <row r="111" spans="1:33" ht="26.5" customHeight="1" x14ac:dyDescent="0.7">
      <c r="A111" s="95">
        <v>44210</v>
      </c>
      <c r="B111" s="94">
        <f t="shared" ca="1" si="24"/>
        <v>-3.502003437214074E-3</v>
      </c>
      <c r="C111" s="92">
        <f t="shared" ca="1" si="25"/>
        <v>29.667843041400921</v>
      </c>
      <c r="D111" s="94">
        <f t="shared" ca="1" si="26"/>
        <v>1.184645240632376E-2</v>
      </c>
      <c r="E111" s="92">
        <f t="shared" ca="1" si="27"/>
        <v>27.875341685113728</v>
      </c>
      <c r="F111" s="94">
        <f t="shared" ca="1" si="28"/>
        <v>4.4364827765019932E-3</v>
      </c>
      <c r="G111" s="92">
        <f t="shared" ca="1" si="29"/>
        <v>27.298010328353467</v>
      </c>
      <c r="H111" s="94">
        <f t="shared" ca="1" si="30"/>
        <v>1.0404615088606795E-2</v>
      </c>
      <c r="I111" s="92">
        <f t="shared" ca="1" si="31"/>
        <v>29.548796950692282</v>
      </c>
      <c r="J111" s="91"/>
      <c r="K111" s="91"/>
      <c r="L111" s="92">
        <f t="shared" ca="1" si="32"/>
        <v>114.3899920055604</v>
      </c>
      <c r="M111" s="94">
        <f t="shared" ca="1" si="33"/>
        <v>5.6877843068421363E-3</v>
      </c>
      <c r="N111" s="99">
        <f t="shared" ca="1" si="41"/>
        <v>2.1104910938153983E-2</v>
      </c>
      <c r="O111" s="94">
        <f t="shared" ca="1" si="42"/>
        <v>0.33369794189783802</v>
      </c>
      <c r="P111" s="108">
        <f t="shared" si="43"/>
        <v>8.9999999999999998E-4</v>
      </c>
      <c r="Q111" s="99">
        <f t="shared" ca="1" si="44"/>
        <v>0.13846957106912861</v>
      </c>
      <c r="R111" s="110">
        <f t="shared" ca="1" si="45"/>
        <v>0.13756957106912859</v>
      </c>
      <c r="S111" s="111">
        <f t="shared" ca="1" si="46"/>
        <v>0.13533025499140258</v>
      </c>
      <c r="T111" s="109">
        <f t="shared" ca="1" si="47"/>
        <v>0.41225777506067346</v>
      </c>
      <c r="U111" s="91"/>
      <c r="V111" s="91"/>
      <c r="W111" s="91"/>
      <c r="X111" s="91"/>
      <c r="Y111" s="91"/>
      <c r="Z111" s="91"/>
      <c r="AA111" s="91"/>
      <c r="AB111" s="91"/>
      <c r="AC111" s="91"/>
      <c r="AD111" s="91"/>
      <c r="AE111" s="91"/>
      <c r="AF111" s="91"/>
      <c r="AG111" s="91"/>
    </row>
    <row r="112" spans="1:33" ht="26.5" customHeight="1" x14ac:dyDescent="0.7">
      <c r="A112" s="95">
        <v>44209</v>
      </c>
      <c r="B112" s="94">
        <f t="shared" ca="1" si="24"/>
        <v>2.6929876666459407E-3</v>
      </c>
      <c r="C112" s="92">
        <f t="shared" ca="1" si="25"/>
        <v>29.772105055638868</v>
      </c>
      <c r="D112" s="94">
        <f t="shared" ca="1" si="26"/>
        <v>-3.6630550646081783E-3</v>
      </c>
      <c r="E112" s="92">
        <f t="shared" ca="1" si="27"/>
        <v>27.548983957814897</v>
      </c>
      <c r="F112" s="94">
        <f t="shared" ca="1" si="28"/>
        <v>-1.7714361195786399E-3</v>
      </c>
      <c r="G112" s="92">
        <f t="shared" ca="1" si="29"/>
        <v>27.17743809234732</v>
      </c>
      <c r="H112" s="94">
        <f t="shared" ca="1" si="30"/>
        <v>2.8985066718665298E-3</v>
      </c>
      <c r="I112" s="92">
        <f t="shared" ca="1" si="31"/>
        <v>29.24451898717923</v>
      </c>
      <c r="J112" s="91"/>
      <c r="K112" s="91"/>
      <c r="L112" s="92">
        <f t="shared" ca="1" si="32"/>
        <v>113.74304609298032</v>
      </c>
      <c r="M112" s="94">
        <f t="shared" ca="1" si="33"/>
        <v>1.3161256618943185E-4</v>
      </c>
      <c r="N112" s="99">
        <f t="shared" ca="1" si="41"/>
        <v>2.1102628540938955E-2</v>
      </c>
      <c r="O112" s="94">
        <f t="shared" ca="1" si="42"/>
        <v>0.3336618540292145</v>
      </c>
      <c r="P112" s="108">
        <f t="shared" si="43"/>
        <v>8.9999999999999998E-4</v>
      </c>
      <c r="Q112" s="99">
        <f t="shared" ca="1" si="44"/>
        <v>0.13226967912568943</v>
      </c>
      <c r="R112" s="110">
        <f t="shared" ca="1" si="45"/>
        <v>0.13136967912568942</v>
      </c>
      <c r="S112" s="111">
        <f t="shared" ca="1" si="46"/>
        <v>0.13505034048168682</v>
      </c>
      <c r="T112" s="109">
        <f t="shared" ca="1" si="47"/>
        <v>0.39372100088548645</v>
      </c>
      <c r="U112" s="91"/>
      <c r="V112" s="91"/>
      <c r="W112" s="91"/>
      <c r="X112" s="91"/>
      <c r="Y112" s="91"/>
      <c r="Z112" s="91"/>
      <c r="AA112" s="91"/>
      <c r="AB112" s="91"/>
      <c r="AC112" s="91"/>
      <c r="AD112" s="91"/>
      <c r="AE112" s="91"/>
      <c r="AF112" s="91"/>
      <c r="AG112" s="91"/>
    </row>
    <row r="113" spans="1:33" ht="26.5" customHeight="1" x14ac:dyDescent="0.7">
      <c r="A113" s="95">
        <v>44208</v>
      </c>
      <c r="B113" s="94">
        <f t="shared" ca="1" si="24"/>
        <v>2.1118348041615498E-4</v>
      </c>
      <c r="C113" s="92">
        <f t="shared" ca="1" si="25"/>
        <v>29.692144476766664</v>
      </c>
      <c r="D113" s="94">
        <f t="shared" ca="1" si="26"/>
        <v>6.1425650134951937E-3</v>
      </c>
      <c r="E113" s="92">
        <f t="shared" ca="1" si="27"/>
        <v>27.650268413564984</v>
      </c>
      <c r="F113" s="94">
        <f t="shared" ca="1" si="28"/>
        <v>2.219192293136496E-3</v>
      </c>
      <c r="G113" s="92">
        <f t="shared" ca="1" si="29"/>
        <v>27.225666621580395</v>
      </c>
      <c r="H113" s="94">
        <f t="shared" ca="1" si="30"/>
        <v>5.2448019930506629E-3</v>
      </c>
      <c r="I113" s="92">
        <f t="shared" ca="1" si="31"/>
        <v>29.1599985368685</v>
      </c>
      <c r="J113" s="91"/>
      <c r="K113" s="91"/>
      <c r="L113" s="92">
        <f t="shared" ca="1" si="32"/>
        <v>113.72807804878053</v>
      </c>
      <c r="M113" s="94">
        <f t="shared" ca="1" si="33"/>
        <v>3.4189124550429995E-3</v>
      </c>
      <c r="N113" s="99">
        <f t="shared" ca="1" si="41"/>
        <v>2.1105332254189521E-2</v>
      </c>
      <c r="O113" s="94">
        <f t="shared" ca="1" si="42"/>
        <v>0.33370460348927333</v>
      </c>
      <c r="P113" s="108">
        <f t="shared" si="43"/>
        <v>8.9999999999999998E-4</v>
      </c>
      <c r="Q113" s="99">
        <f t="shared" ca="1" si="44"/>
        <v>0.13345102303733358</v>
      </c>
      <c r="R113" s="110">
        <f t="shared" ca="1" si="45"/>
        <v>0.13255102303733357</v>
      </c>
      <c r="S113" s="111">
        <f t="shared" ca="1" si="46"/>
        <v>0.13557614924682931</v>
      </c>
      <c r="T113" s="109">
        <f t="shared" ca="1" si="47"/>
        <v>0.39721065173017406</v>
      </c>
      <c r="U113" s="91"/>
      <c r="V113" s="91"/>
      <c r="W113" s="91"/>
      <c r="X113" s="91"/>
      <c r="Y113" s="91"/>
      <c r="Z113" s="91"/>
      <c r="AA113" s="91"/>
      <c r="AB113" s="91"/>
      <c r="AC113" s="91"/>
      <c r="AD113" s="91"/>
      <c r="AE113" s="91"/>
      <c r="AF113" s="91"/>
      <c r="AG113" s="91"/>
    </row>
    <row r="114" spans="1:33" ht="26.5" customHeight="1" x14ac:dyDescent="0.7">
      <c r="A114" s="95">
        <v>44207</v>
      </c>
      <c r="B114" s="94">
        <f t="shared" ca="1" si="24"/>
        <v>-6.7408192617340879E-3</v>
      </c>
      <c r="C114" s="92">
        <f t="shared" ca="1" si="25"/>
        <v>29.685875310299433</v>
      </c>
      <c r="D114" s="94">
        <f t="shared" ca="1" si="26"/>
        <v>-1.651230260762826E-2</v>
      </c>
      <c r="E114" s="92">
        <f t="shared" ca="1" si="27"/>
        <v>27.481461748111329</v>
      </c>
      <c r="F114" s="94">
        <f t="shared" ca="1" si="28"/>
        <v>-1.6157170069063587E-2</v>
      </c>
      <c r="G114" s="92">
        <f t="shared" ca="1" si="29"/>
        <v>27.165381416500782</v>
      </c>
      <c r="H114" s="94">
        <f t="shared" ca="1" si="30"/>
        <v>-9.3809490703242737E-3</v>
      </c>
      <c r="I114" s="92">
        <f t="shared" ca="1" si="31"/>
        <v>29.007858065074664</v>
      </c>
      <c r="J114" s="91"/>
      <c r="K114" s="91"/>
      <c r="L114" s="92">
        <f t="shared" ca="1" si="32"/>
        <v>113.34057653998622</v>
      </c>
      <c r="M114" s="94">
        <f t="shared" ca="1" si="33"/>
        <v>-1.2060989225141538E-2</v>
      </c>
      <c r="N114" s="99">
        <f t="shared" ca="1" si="41"/>
        <v>2.1105411321457542E-2</v>
      </c>
      <c r="O114" s="94">
        <f t="shared" ca="1" si="42"/>
        <v>0.3337058536525499</v>
      </c>
      <c r="P114" s="108">
        <f t="shared" si="43"/>
        <v>8.9999999999999998E-4</v>
      </c>
      <c r="Q114" s="99">
        <f t="shared" ca="1" si="44"/>
        <v>0.136525705245927</v>
      </c>
      <c r="R114" s="110">
        <f t="shared" ca="1" si="45"/>
        <v>0.13562570524592699</v>
      </c>
      <c r="S114" s="111">
        <f t="shared" ca="1" si="46"/>
        <v>0.13608033694841193</v>
      </c>
      <c r="T114" s="109">
        <f t="shared" ca="1" si="47"/>
        <v>0.40642291335751835</v>
      </c>
      <c r="U114" s="91"/>
      <c r="V114" s="91"/>
      <c r="W114" s="91"/>
      <c r="X114" s="91"/>
      <c r="Y114" s="91"/>
      <c r="Z114" s="91"/>
      <c r="AA114" s="91"/>
      <c r="AB114" s="91"/>
      <c r="AC114" s="91"/>
      <c r="AD114" s="91"/>
      <c r="AE114" s="91"/>
      <c r="AF114" s="91"/>
      <c r="AG114" s="91"/>
    </row>
    <row r="115" spans="1:33" ht="26.5" customHeight="1" x14ac:dyDescent="0.7">
      <c r="A115" s="95">
        <v>44204</v>
      </c>
      <c r="B115" s="94">
        <f t="shared" ca="1" si="24"/>
        <v>5.6977191860358989E-3</v>
      </c>
      <c r="C115" s="92">
        <f t="shared" ca="1" si="25"/>
        <v>29.887340470625833</v>
      </c>
      <c r="D115" s="94">
        <f t="shared" ca="1" si="26"/>
        <v>4.8563059153856614E-3</v>
      </c>
      <c r="E115" s="92">
        <f t="shared" ca="1" si="27"/>
        <v>27.94286275362257</v>
      </c>
      <c r="F115" s="94">
        <f t="shared" ca="1" si="28"/>
        <v>5.0471763413351134E-3</v>
      </c>
      <c r="G115" s="92">
        <f t="shared" ca="1" si="29"/>
        <v>27.611505201910891</v>
      </c>
      <c r="H115" s="94">
        <f t="shared" ca="1" si="30"/>
        <v>1.8371573910935357E-2</v>
      </c>
      <c r="I115" s="92">
        <f t="shared" ca="1" si="31"/>
        <v>29.282556233752402</v>
      </c>
      <c r="J115" s="91"/>
      <c r="K115" s="91"/>
      <c r="L115" s="92">
        <f t="shared" ca="1" si="32"/>
        <v>114.7242646599117</v>
      </c>
      <c r="M115" s="94">
        <f t="shared" ca="1" si="33"/>
        <v>8.5385910191146941E-3</v>
      </c>
      <c r="N115" s="99">
        <f t="shared" ca="1" si="41"/>
        <v>2.1091350294416767E-2</v>
      </c>
      <c r="O115" s="94">
        <f t="shared" ca="1" si="42"/>
        <v>0.33348352929409958</v>
      </c>
      <c r="P115" s="108">
        <f t="shared" si="43"/>
        <v>8.9999999999999998E-4</v>
      </c>
      <c r="Q115" s="99">
        <f t="shared" ca="1" si="44"/>
        <v>0.14798249652187812</v>
      </c>
      <c r="R115" s="110">
        <f t="shared" ca="1" si="45"/>
        <v>0.1470824965218781</v>
      </c>
      <c r="S115" s="111">
        <f t="shared" ca="1" si="46"/>
        <v>0.13617126328890891</v>
      </c>
      <c r="T115" s="109">
        <f t="shared" ca="1" si="47"/>
        <v>0.44104875833962359</v>
      </c>
      <c r="U115" s="91"/>
      <c r="V115" s="91"/>
      <c r="W115" s="91"/>
      <c r="X115" s="91"/>
      <c r="Y115" s="91"/>
      <c r="Z115" s="91"/>
      <c r="AA115" s="91"/>
      <c r="AB115" s="91"/>
      <c r="AC115" s="91"/>
      <c r="AD115" s="91"/>
      <c r="AE115" s="91"/>
      <c r="AF115" s="91"/>
      <c r="AG115" s="91"/>
    </row>
    <row r="116" spans="1:33" ht="26.5" customHeight="1" x14ac:dyDescent="0.7">
      <c r="A116" s="95">
        <v>44203</v>
      </c>
      <c r="B116" s="94">
        <f t="shared" ca="1" si="24"/>
        <v>1.4857557803382271E-2</v>
      </c>
      <c r="C116" s="92">
        <f t="shared" ca="1" si="25"/>
        <v>29.718015563180586</v>
      </c>
      <c r="D116" s="94">
        <f t="shared" ca="1" si="26"/>
        <v>4.048457336995881E-4</v>
      </c>
      <c r="E116" s="92">
        <f t="shared" ca="1" si="27"/>
        <v>27.80781947541016</v>
      </c>
      <c r="F116" s="94">
        <f t="shared" ca="1" si="28"/>
        <v>4.1868506514561865E-3</v>
      </c>
      <c r="G116" s="92">
        <f t="shared" ca="1" si="29"/>
        <v>27.472844909056732</v>
      </c>
      <c r="H116" s="94">
        <f t="shared" ca="1" si="30"/>
        <v>-2.0534144248104402E-3</v>
      </c>
      <c r="I116" s="92">
        <f t="shared" ca="1" si="31"/>
        <v>28.754294585517755</v>
      </c>
      <c r="J116" s="91"/>
      <c r="K116" s="91"/>
      <c r="L116" s="92">
        <f t="shared" ca="1" si="32"/>
        <v>113.75297453316523</v>
      </c>
      <c r="M116" s="94">
        <f t="shared" ca="1" si="33"/>
        <v>4.4300207561747129E-3</v>
      </c>
      <c r="N116" s="99">
        <f t="shared" ca="1" si="41"/>
        <v>2.1086615894203912E-2</v>
      </c>
      <c r="O116" s="94">
        <f t="shared" ca="1" si="42"/>
        <v>0.3334086718539625</v>
      </c>
      <c r="P116" s="108">
        <f t="shared" si="43"/>
        <v>8.9999999999999998E-4</v>
      </c>
      <c r="Q116" s="99">
        <f t="shared" ca="1" si="44"/>
        <v>0.14341142050204669</v>
      </c>
      <c r="R116" s="110">
        <f t="shared" ca="1" si="45"/>
        <v>0.14251142050204668</v>
      </c>
      <c r="S116" s="111">
        <f t="shared" ca="1" si="46"/>
        <v>0.13344345498066662</v>
      </c>
      <c r="T116" s="109">
        <f t="shared" ca="1" si="47"/>
        <v>0.42743765394461186</v>
      </c>
      <c r="U116" s="91"/>
      <c r="V116" s="91"/>
      <c r="W116" s="91"/>
      <c r="X116" s="91"/>
      <c r="Y116" s="91"/>
      <c r="Z116" s="91"/>
      <c r="AA116" s="91"/>
      <c r="AB116" s="91"/>
      <c r="AC116" s="91"/>
      <c r="AD116" s="91"/>
      <c r="AE116" s="91"/>
      <c r="AF116" s="91"/>
      <c r="AG116" s="91"/>
    </row>
    <row r="117" spans="1:33" ht="26.5" customHeight="1" x14ac:dyDescent="0.7">
      <c r="A117" s="95">
        <v>44202</v>
      </c>
      <c r="B117" s="94">
        <f t="shared" ca="1" si="24"/>
        <v>5.978470090575172E-3</v>
      </c>
      <c r="C117" s="92">
        <f t="shared" ca="1" si="25"/>
        <v>29.282942551567547</v>
      </c>
      <c r="D117" s="94">
        <f t="shared" ca="1" si="26"/>
        <v>1.3541234994020268E-2</v>
      </c>
      <c r="E117" s="92">
        <f t="shared" ca="1" si="27"/>
        <v>27.796566154191137</v>
      </c>
      <c r="F117" s="94">
        <f t="shared" ca="1" si="28"/>
        <v>1.1591594459665622E-2</v>
      </c>
      <c r="G117" s="92">
        <f t="shared" ca="1" si="29"/>
        <v>27.358299793742567</v>
      </c>
      <c r="H117" s="94">
        <f t="shared" ca="1" si="30"/>
        <v>1.1873063705563291E-2</v>
      </c>
      <c r="I117" s="92">
        <f t="shared" ca="1" si="31"/>
        <v>28.813460561062548</v>
      </c>
      <c r="J117" s="91"/>
      <c r="K117" s="91"/>
      <c r="L117" s="92">
        <f t="shared" ca="1" si="32"/>
        <v>113.2512690605638</v>
      </c>
      <c r="M117" s="94">
        <f t="shared" ca="1" si="33"/>
        <v>1.0682144654502679E-2</v>
      </c>
      <c r="N117" s="99">
        <f t="shared" ca="1" si="41"/>
        <v>2.1086056016385191E-2</v>
      </c>
      <c r="O117" s="94">
        <f t="shared" ca="1" si="42"/>
        <v>0.33339981940836966</v>
      </c>
      <c r="P117" s="108">
        <f t="shared" si="43"/>
        <v>8.9999999999999998E-4</v>
      </c>
      <c r="Q117" s="99">
        <f t="shared" ca="1" si="44"/>
        <v>0.14279656212240832</v>
      </c>
      <c r="R117" s="110">
        <f t="shared" ca="1" si="45"/>
        <v>0.14189656212240831</v>
      </c>
      <c r="S117" s="111">
        <f t="shared" ca="1" si="46"/>
        <v>0.13042079980687327</v>
      </c>
      <c r="T117" s="109">
        <f t="shared" ca="1" si="47"/>
        <v>0.42560479599001888</v>
      </c>
      <c r="U117" s="91"/>
      <c r="V117" s="91"/>
      <c r="W117" s="91"/>
      <c r="X117" s="91"/>
      <c r="Y117" s="91"/>
      <c r="Z117" s="91"/>
      <c r="AA117" s="91"/>
      <c r="AB117" s="91"/>
      <c r="AC117" s="91"/>
      <c r="AD117" s="91"/>
      <c r="AE117" s="91"/>
      <c r="AF117" s="91"/>
      <c r="AG117" s="91"/>
    </row>
    <row r="118" spans="1:33" ht="26.5" customHeight="1" x14ac:dyDescent="0.7">
      <c r="A118" s="95">
        <v>44201</v>
      </c>
      <c r="B118" s="94">
        <f t="shared" ca="1" si="24"/>
        <v>6.887303597369554E-3</v>
      </c>
      <c r="C118" s="92">
        <f t="shared" ca="1" si="25"/>
        <v>29.108915769271885</v>
      </c>
      <c r="D118" s="94">
        <f t="shared" ca="1" si="26"/>
        <v>1.4149005782150947E-2</v>
      </c>
      <c r="E118" s="92">
        <f t="shared" ca="1" si="27"/>
        <v>27.425195142016232</v>
      </c>
      <c r="F118" s="94">
        <f t="shared" ca="1" si="28"/>
        <v>5.8296640033905778E-3</v>
      </c>
      <c r="G118" s="92">
        <f t="shared" ca="1" si="29"/>
        <v>27.044807354647709</v>
      </c>
      <c r="H118" s="94">
        <f t="shared" ca="1" si="30"/>
        <v>9.2869126924337575E-3</v>
      </c>
      <c r="I118" s="92">
        <f t="shared" ca="1" si="31"/>
        <v>28.475370671045695</v>
      </c>
      <c r="J118" s="91"/>
      <c r="K118" s="91"/>
      <c r="L118" s="92">
        <f t="shared" ca="1" si="32"/>
        <v>112.05428893698152</v>
      </c>
      <c r="M118" s="94">
        <f t="shared" ca="1" si="33"/>
        <v>9.0091423689282468E-3</v>
      </c>
      <c r="N118" s="99">
        <f t="shared" ca="1" si="41"/>
        <v>2.1077676343452607E-2</v>
      </c>
      <c r="O118" s="94">
        <f t="shared" ca="1" si="42"/>
        <v>0.33326732514579854</v>
      </c>
      <c r="P118" s="108">
        <f t="shared" si="43"/>
        <v>8.9999999999999998E-4</v>
      </c>
      <c r="Q118" s="99">
        <f t="shared" ca="1" si="44"/>
        <v>0.12847781994367979</v>
      </c>
      <c r="R118" s="110">
        <f t="shared" ca="1" si="45"/>
        <v>0.12757781994367978</v>
      </c>
      <c r="S118" s="111">
        <f t="shared" ca="1" si="46"/>
        <v>0.12468291864910575</v>
      </c>
      <c r="T118" s="109">
        <f t="shared" ca="1" si="47"/>
        <v>0.38280926546839461</v>
      </c>
      <c r="U118" s="91"/>
      <c r="V118" s="91"/>
      <c r="W118" s="91"/>
      <c r="X118" s="91"/>
      <c r="Y118" s="91"/>
      <c r="Z118" s="91"/>
      <c r="AA118" s="91"/>
      <c r="AB118" s="91"/>
      <c r="AC118" s="91"/>
      <c r="AD118" s="91"/>
      <c r="AE118" s="91"/>
      <c r="AF118" s="91"/>
      <c r="AG118" s="91"/>
    </row>
    <row r="119" spans="1:33" ht="26.5" customHeight="1" x14ac:dyDescent="0.7">
      <c r="A119" s="95">
        <v>44200</v>
      </c>
      <c r="B119" s="94">
        <f t="shared" ca="1" si="24"/>
        <v>-1.3613941483421987E-2</v>
      </c>
      <c r="C119" s="92">
        <f t="shared" ca="1" si="25"/>
        <v>28.909805164165476</v>
      </c>
      <c r="D119" s="94">
        <f t="shared" ca="1" si="26"/>
        <v>3.3402732884666442E-3</v>
      </c>
      <c r="E119" s="92">
        <f t="shared" ca="1" si="27"/>
        <v>27.042569667427578</v>
      </c>
      <c r="F119" s="94">
        <f t="shared" ca="1" si="28"/>
        <v>1.1796709395731408E-2</v>
      </c>
      <c r="G119" s="92">
        <f t="shared" ca="1" si="29"/>
        <v>26.888059004945536</v>
      </c>
      <c r="H119" s="94">
        <f t="shared" ca="1" si="30"/>
        <v>-1.1841207083348015E-2</v>
      </c>
      <c r="I119" s="92">
        <f t="shared" ca="1" si="31"/>
        <v>28.213355699900145</v>
      </c>
      <c r="J119" s="91"/>
      <c r="K119" s="91"/>
      <c r="L119" s="92">
        <f t="shared" ca="1" si="32"/>
        <v>111.05378953643874</v>
      </c>
      <c r="M119" s="94">
        <f t="shared" ca="1" si="33"/>
        <v>-2.9946906547916319E-3</v>
      </c>
      <c r="N119" s="99">
        <f t="shared" ca="1" si="41"/>
        <v>2.1083574292842445E-2</v>
      </c>
      <c r="O119" s="94">
        <f t="shared" ca="1" si="42"/>
        <v>0.33336057991377999</v>
      </c>
      <c r="P119" s="108">
        <f t="shared" si="43"/>
        <v>8.9999999999999998E-4</v>
      </c>
      <c r="Q119" s="99">
        <f t="shared" ca="1" si="44"/>
        <v>0.12268801735453172</v>
      </c>
      <c r="R119" s="110">
        <f t="shared" ca="1" si="45"/>
        <v>0.12178801735453172</v>
      </c>
      <c r="S119" s="111">
        <f t="shared" ca="1" si="46"/>
        <v>0.12178801735453172</v>
      </c>
      <c r="T119" s="109">
        <f t="shared" ca="1" si="47"/>
        <v>0.36533418974142307</v>
      </c>
      <c r="U119" s="91"/>
      <c r="V119" s="91"/>
      <c r="W119" s="91"/>
      <c r="X119" s="91"/>
      <c r="Y119" s="91"/>
      <c r="Z119" s="91"/>
      <c r="AA119" s="91"/>
      <c r="AB119" s="91"/>
      <c r="AC119" s="91"/>
      <c r="AD119" s="91"/>
      <c r="AE119" s="91"/>
      <c r="AF119" s="91"/>
      <c r="AG119" s="91"/>
    </row>
    <row r="120" spans="1:33" ht="26.5" customHeight="1" x14ac:dyDescent="0.7">
      <c r="A120" s="95">
        <v>44196</v>
      </c>
      <c r="B120" s="94">
        <f t="shared" ca="1" si="24"/>
        <v>5.0808359009510973E-3</v>
      </c>
      <c r="C120" s="92">
        <f t="shared" ca="1" si="25"/>
        <v>29.308813637981476</v>
      </c>
      <c r="D120" s="94">
        <f t="shared" ca="1" si="26"/>
        <v>-5.8115281408573916E-3</v>
      </c>
      <c r="E120" s="92">
        <f t="shared" ca="1" si="27"/>
        <v>26.952540815285971</v>
      </c>
      <c r="F120" s="94">
        <f t="shared" ca="1" si="28"/>
        <v>-1.2765977074053358E-2</v>
      </c>
      <c r="G120" s="92">
        <f t="shared" ca="1" si="29"/>
        <v>26.574566565850674</v>
      </c>
      <c r="H120" s="94">
        <f t="shared" ca="1" si="30"/>
        <v>3.1179681075141907E-3</v>
      </c>
      <c r="I120" s="92">
        <f t="shared" ca="1" si="31"/>
        <v>28.551439204042836</v>
      </c>
      <c r="J120" s="91"/>
      <c r="K120" s="91"/>
      <c r="L120" s="92">
        <f t="shared" ca="1" si="32"/>
        <v>111.38736022316095</v>
      </c>
      <c r="M120" s="94">
        <f t="shared" ca="1" si="33"/>
        <v>-2.3670226847660736E-3</v>
      </c>
      <c r="N120" s="99">
        <f t="shared" ca="1" si="41"/>
        <v>2.1124119351236561E-2</v>
      </c>
      <c r="O120" s="94">
        <f t="shared" ca="1" si="42"/>
        <v>0.33400165357572964</v>
      </c>
      <c r="P120" s="108"/>
      <c r="Q120" s="99"/>
      <c r="R120" s="110"/>
      <c r="S120" s="111" t="str">
        <f>IFERROR(AVERAGE(R120:R1118),"")</f>
        <v/>
      </c>
      <c r="T120" s="109"/>
      <c r="U120" s="91"/>
      <c r="V120" s="91"/>
      <c r="W120" s="91"/>
      <c r="X120" s="91"/>
      <c r="Y120" s="91"/>
      <c r="Z120" s="91"/>
      <c r="AA120" s="91"/>
      <c r="AB120" s="91"/>
      <c r="AC120" s="91"/>
      <c r="AD120" s="91"/>
      <c r="AE120" s="91"/>
      <c r="AF120" s="91"/>
      <c r="AG120" s="91"/>
    </row>
    <row r="121" spans="1:33" ht="26.5" customHeight="1" x14ac:dyDescent="0.7">
      <c r="A121" s="95">
        <v>44195</v>
      </c>
      <c r="B121" s="94">
        <f t="shared" ca="1" si="24"/>
        <v>1.4267732291233237E-3</v>
      </c>
      <c r="C121" s="92">
        <f t="shared" ca="1" si="25"/>
        <v>29.160653144589265</v>
      </c>
      <c r="D121" s="94">
        <f t="shared" ca="1" si="26"/>
        <v>5.4257955931107382E-3</v>
      </c>
      <c r="E121" s="92">
        <f t="shared" ca="1" si="27"/>
        <v>27.110091877131147</v>
      </c>
      <c r="F121" s="94">
        <f t="shared" ca="1" si="28"/>
        <v>2.2404563502242958E-4</v>
      </c>
      <c r="G121" s="92">
        <f t="shared" ca="1" si="29"/>
        <v>26.918203737640084</v>
      </c>
      <c r="H121" s="94">
        <f t="shared" ca="1" si="30"/>
        <v>4.4558187175947062E-4</v>
      </c>
      <c r="I121" s="92">
        <f t="shared" ca="1" si="31"/>
        <v>28.462693433662722</v>
      </c>
      <c r="J121" s="91"/>
      <c r="K121" s="91"/>
      <c r="L121" s="92">
        <f t="shared" ca="1" si="32"/>
        <v>111.65164219302322</v>
      </c>
      <c r="M121" s="94">
        <f t="shared" ca="1" si="33"/>
        <v>1.8534037962307792E-3</v>
      </c>
      <c r="N121" s="99"/>
      <c r="O121" s="94"/>
      <c r="P121" s="108"/>
      <c r="Q121" s="99"/>
      <c r="R121" s="110"/>
      <c r="S121" s="111" t="str">
        <f>IFERROR(AVERAGE(R121:R1119),"")</f>
        <v/>
      </c>
      <c r="T121" s="109"/>
      <c r="U121" s="91"/>
      <c r="V121" s="91"/>
      <c r="W121" s="91"/>
      <c r="X121" s="91"/>
      <c r="Y121" s="91"/>
      <c r="Z121" s="91"/>
      <c r="AA121" s="91"/>
      <c r="AB121" s="91"/>
      <c r="AC121" s="91"/>
      <c r="AD121" s="91"/>
      <c r="AE121" s="91"/>
      <c r="AF121" s="91"/>
      <c r="AG121" s="91"/>
    </row>
    <row r="122" spans="1:33" ht="26.5" customHeight="1" x14ac:dyDescent="0.7">
      <c r="A122" s="95">
        <v>44194</v>
      </c>
      <c r="B122" s="94">
        <f t="shared" ca="1" si="24"/>
        <v>-1.9077864118995924E-3</v>
      </c>
      <c r="C122" s="92">
        <f t="shared" ca="1" si="25"/>
        <v>29.119106782575901</v>
      </c>
      <c r="D122" s="94">
        <f t="shared" ca="1" si="26"/>
        <v>-3.7422564263437375E-3</v>
      </c>
      <c r="E122" s="92">
        <f t="shared" ca="1" si="27"/>
        <v>26.963791854115531</v>
      </c>
      <c r="F122" s="94">
        <f t="shared" ca="1" si="28"/>
        <v>2.9206917856940962E-3</v>
      </c>
      <c r="G122" s="92">
        <f t="shared" ca="1" si="29"/>
        <v>26.912174182485536</v>
      </c>
      <c r="H122" s="94">
        <f t="shared" ca="1" si="30"/>
        <v>1.2483149326360854E-2</v>
      </c>
      <c r="I122" s="92">
        <f t="shared" ca="1" si="31"/>
        <v>28.4500166220047</v>
      </c>
      <c r="J122" s="91"/>
      <c r="K122" s="91"/>
      <c r="L122" s="92">
        <f t="shared" ca="1" si="32"/>
        <v>111.44508944118166</v>
      </c>
      <c r="M122" s="94">
        <f t="shared" ca="1" si="33"/>
        <v>2.4484090027669936E-3</v>
      </c>
      <c r="N122" s="99"/>
      <c r="O122" s="94"/>
      <c r="P122" s="108"/>
      <c r="Q122" s="99"/>
      <c r="R122" s="110"/>
      <c r="S122" s="111" t="str">
        <f>IFERROR(AVERAGE(R122:R1120),"")</f>
        <v/>
      </c>
      <c r="T122" s="109"/>
      <c r="U122" s="91"/>
      <c r="V122" s="91"/>
      <c r="W122" s="91"/>
      <c r="X122" s="91"/>
      <c r="Y122" s="91"/>
      <c r="Z122" s="91"/>
      <c r="AA122" s="91"/>
      <c r="AB122" s="91"/>
      <c r="AC122" s="91"/>
      <c r="AD122" s="91"/>
      <c r="AE122" s="91"/>
      <c r="AF122" s="91"/>
      <c r="AG122" s="91"/>
    </row>
    <row r="123" spans="1:33" ht="26.5" customHeight="1" x14ac:dyDescent="0.7">
      <c r="A123" s="95">
        <v>44193</v>
      </c>
      <c r="B123" s="94">
        <f t="shared" ca="1" si="24"/>
        <v>8.5908311300699758E-3</v>
      </c>
      <c r="C123" s="92">
        <f t="shared" ca="1" si="25"/>
        <v>29.174766004730074</v>
      </c>
      <c r="D123" s="94">
        <f t="shared" ca="1" si="26"/>
        <v>4.5947624376125873E-3</v>
      </c>
      <c r="E123" s="92">
        <f t="shared" ca="1" si="27"/>
        <v>27.06507630986561</v>
      </c>
      <c r="F123" s="94">
        <f t="shared" ca="1" si="28"/>
        <v>8.6108666785347232E-3</v>
      </c>
      <c r="G123" s="92">
        <f t="shared" ca="1" si="29"/>
        <v>26.833800920557913</v>
      </c>
      <c r="H123" s="94">
        <f t="shared" ca="1" si="30"/>
        <v>1.0179236181319773E-2</v>
      </c>
      <c r="I123" s="92">
        <f t="shared" ca="1" si="31"/>
        <v>28.099249494604877</v>
      </c>
      <c r="J123" s="91"/>
      <c r="K123" s="91"/>
      <c r="L123" s="92">
        <f t="shared" ca="1" si="32"/>
        <v>111.17289272975847</v>
      </c>
      <c r="M123" s="94">
        <f t="shared" ca="1" si="33"/>
        <v>8.0201185605528469E-3</v>
      </c>
      <c r="N123" s="99"/>
      <c r="O123" s="94"/>
      <c r="P123" s="108"/>
      <c r="Q123" s="99"/>
      <c r="R123" s="110"/>
      <c r="S123" s="106"/>
      <c r="T123" s="109"/>
      <c r="U123" s="91"/>
      <c r="V123" s="91"/>
      <c r="W123" s="91"/>
      <c r="X123" s="91"/>
      <c r="Y123" s="91"/>
      <c r="Z123" s="91"/>
      <c r="AA123" s="91"/>
      <c r="AB123" s="91"/>
      <c r="AC123" s="91"/>
      <c r="AD123" s="91"/>
      <c r="AE123" s="91"/>
      <c r="AF123" s="91"/>
      <c r="AG123" s="91"/>
    </row>
    <row r="124" spans="1:33" ht="26.5" customHeight="1" x14ac:dyDescent="0.7">
      <c r="A124" s="95">
        <v>44189</v>
      </c>
      <c r="B124" s="94">
        <f t="shared" ca="1" si="24"/>
        <v>3.8903943612684788E-3</v>
      </c>
      <c r="C124" s="92">
        <f t="shared" ca="1" si="25"/>
        <v>28.92626534393672</v>
      </c>
      <c r="D124" s="94">
        <f t="shared" ca="1" si="26"/>
        <v>4.1787251909108925E-4</v>
      </c>
      <c r="E124" s="92">
        <f t="shared" ca="1" si="27"/>
        <v>26.941287494066948</v>
      </c>
      <c r="F124" s="94">
        <f t="shared" ca="1" si="28"/>
        <v>1.5887583182405685E-3</v>
      </c>
      <c r="G124" s="92">
        <f t="shared" ca="1" si="29"/>
        <v>26.604711298545233</v>
      </c>
      <c r="H124" s="94">
        <f t="shared" ca="1" si="30"/>
        <v>-3.6330727097796389E-3</v>
      </c>
      <c r="I124" s="92">
        <f t="shared" ca="1" si="31"/>
        <v>27.816102814413092</v>
      </c>
      <c r="J124" s="91"/>
      <c r="K124" s="91"/>
      <c r="L124" s="92">
        <f t="shared" ca="1" si="32"/>
        <v>110.288366950962</v>
      </c>
      <c r="M124" s="94">
        <f t="shared" ca="1" si="33"/>
        <v>5.8178480908521735E-4</v>
      </c>
      <c r="N124" s="99"/>
      <c r="O124" s="94"/>
      <c r="P124" s="108"/>
      <c r="Q124" s="99"/>
      <c r="R124" s="110"/>
      <c r="S124" s="106"/>
      <c r="T124" s="109"/>
      <c r="U124" s="91"/>
      <c r="V124" s="91"/>
      <c r="W124" s="91"/>
      <c r="X124" s="91"/>
      <c r="Y124" s="91"/>
      <c r="Z124" s="91"/>
      <c r="AA124" s="91"/>
      <c r="AB124" s="91"/>
      <c r="AC124" s="91"/>
      <c r="AD124" s="91"/>
      <c r="AE124" s="91"/>
      <c r="AF124" s="91"/>
      <c r="AG124" s="91"/>
    </row>
    <row r="125" spans="1:33" ht="26.5" customHeight="1" x14ac:dyDescent="0.7">
      <c r="A125" s="95">
        <v>44188</v>
      </c>
      <c r="B125" s="94">
        <f t="shared" ca="1" si="24"/>
        <v>8.9866682651029706E-4</v>
      </c>
      <c r="C125" s="92">
        <f t="shared" ca="1" si="25"/>
        <v>28.814166871614741</v>
      </c>
      <c r="D125" s="94">
        <f t="shared" ca="1" si="26"/>
        <v>1.1839341833151718E-2</v>
      </c>
      <c r="E125" s="92">
        <f t="shared" ca="1" si="27"/>
        <v>26.930034172847932</v>
      </c>
      <c r="F125" s="94">
        <f t="shared" ca="1" si="28"/>
        <v>1.3805892965136568E-2</v>
      </c>
      <c r="G125" s="92">
        <f t="shared" ca="1" si="29"/>
        <v>26.56250989000414</v>
      </c>
      <c r="H125" s="94">
        <f t="shared" ca="1" si="30"/>
        <v>3.6463200556648978E-3</v>
      </c>
      <c r="I125" s="92">
        <f t="shared" ca="1" si="31"/>
        <v>27.917529227975727</v>
      </c>
      <c r="J125" s="91"/>
      <c r="K125" s="91"/>
      <c r="L125" s="92">
        <f t="shared" ca="1" si="32"/>
        <v>110.22424016244253</v>
      </c>
      <c r="M125" s="94">
        <f t="shared" ca="1" si="33"/>
        <v>7.348977832882575E-3</v>
      </c>
      <c r="N125" s="99"/>
      <c r="O125" s="94"/>
      <c r="P125" s="108"/>
      <c r="Q125" s="99"/>
      <c r="R125" s="110"/>
      <c r="S125" s="106"/>
      <c r="T125" s="109"/>
      <c r="U125" s="91"/>
      <c r="V125" s="91"/>
      <c r="W125" s="91"/>
      <c r="X125" s="91"/>
      <c r="Y125" s="91"/>
      <c r="Z125" s="91"/>
      <c r="AA125" s="91"/>
      <c r="AB125" s="91"/>
      <c r="AC125" s="91"/>
      <c r="AD125" s="91"/>
      <c r="AE125" s="91"/>
      <c r="AF125" s="91"/>
      <c r="AG125" s="91"/>
    </row>
    <row r="126" spans="1:33" ht="26.5" customHeight="1" x14ac:dyDescent="0.7">
      <c r="A126" s="95">
        <v>44187</v>
      </c>
      <c r="B126" s="94">
        <f t="shared" ca="1" si="24"/>
        <v>-1.6854375637349595E-3</v>
      </c>
      <c r="C126" s="92">
        <f t="shared" ca="1" si="25"/>
        <v>28.788295785200816</v>
      </c>
      <c r="D126" s="94">
        <f t="shared" ca="1" si="26"/>
        <v>-6.3024959450204143E-3</v>
      </c>
      <c r="E126" s="92">
        <f t="shared" ca="1" si="27"/>
        <v>26.614930907962844</v>
      </c>
      <c r="F126" s="94">
        <f t="shared" ca="1" si="28"/>
        <v>-2.0666470432596507E-3</v>
      </c>
      <c r="G126" s="92">
        <f t="shared" ca="1" si="29"/>
        <v>26.200784661366718</v>
      </c>
      <c r="H126" s="94">
        <f t="shared" ca="1" si="30"/>
        <v>-4.5554412947235168E-4</v>
      </c>
      <c r="I126" s="92">
        <f t="shared" ca="1" si="31"/>
        <v>27.816102814413096</v>
      </c>
      <c r="J126" s="91"/>
      <c r="K126" s="91"/>
      <c r="L126" s="92">
        <f t="shared" ca="1" si="32"/>
        <v>109.42011416894347</v>
      </c>
      <c r="M126" s="94">
        <f t="shared" ca="1" si="33"/>
        <v>-2.5919121854740546E-3</v>
      </c>
      <c r="N126" s="99"/>
      <c r="O126" s="94"/>
      <c r="P126" s="108"/>
      <c r="Q126" s="99"/>
      <c r="R126" s="110"/>
      <c r="S126" s="106"/>
      <c r="T126" s="109"/>
      <c r="U126" s="91"/>
      <c r="V126" s="91"/>
      <c r="W126" s="91"/>
      <c r="X126" s="91"/>
      <c r="Y126" s="91"/>
      <c r="Z126" s="91"/>
      <c r="AA126" s="91"/>
      <c r="AB126" s="91"/>
      <c r="AC126" s="91"/>
      <c r="AD126" s="91"/>
      <c r="AE126" s="91"/>
      <c r="AF126" s="91"/>
      <c r="AG126" s="91"/>
    </row>
    <row r="127" spans="1:33" ht="26.5" customHeight="1" x14ac:dyDescent="0.7">
      <c r="A127" s="95">
        <v>44186</v>
      </c>
      <c r="B127" s="94">
        <f t="shared" ca="1" si="24"/>
        <v>-3.5755275323315905E-3</v>
      </c>
      <c r="C127" s="92">
        <f t="shared" ca="1" si="25"/>
        <v>28.836898577284586</v>
      </c>
      <c r="D127" s="94">
        <f t="shared" ca="1" si="26"/>
        <v>-7.9199326109958834E-3</v>
      </c>
      <c r="E127" s="92">
        <f t="shared" ca="1" si="27"/>
        <v>26.783735291027043</v>
      </c>
      <c r="F127" s="94">
        <f t="shared" ca="1" si="28"/>
        <v>-1.5819228682959929E-2</v>
      </c>
      <c r="G127" s="92">
        <f t="shared" ca="1" si="29"/>
        <v>26.255044571601267</v>
      </c>
      <c r="H127" s="94">
        <f t="shared" ca="1" si="30"/>
        <v>-1.0815673267636994E-2</v>
      </c>
      <c r="I127" s="92">
        <f t="shared" ca="1" si="31"/>
        <v>27.82878005179607</v>
      </c>
      <c r="J127" s="91"/>
      <c r="K127" s="91"/>
      <c r="L127" s="92">
        <f t="shared" ca="1" si="32"/>
        <v>109.70445849170896</v>
      </c>
      <c r="M127" s="94">
        <f t="shared" ca="1" si="33"/>
        <v>-9.4230497439954375E-3</v>
      </c>
      <c r="N127" s="99"/>
      <c r="O127" s="94"/>
      <c r="P127" s="108"/>
      <c r="Q127" s="99"/>
      <c r="R127" s="110"/>
      <c r="S127" s="106"/>
      <c r="T127" s="109"/>
      <c r="U127" s="91"/>
      <c r="V127" s="91"/>
      <c r="W127" s="91"/>
      <c r="X127" s="91"/>
      <c r="Y127" s="91"/>
      <c r="Z127" s="91"/>
      <c r="AA127" s="91"/>
      <c r="AB127" s="91"/>
      <c r="AC127" s="91"/>
      <c r="AD127" s="91"/>
      <c r="AE127" s="91"/>
      <c r="AF127" s="91"/>
      <c r="AG127" s="91"/>
    </row>
    <row r="128" spans="1:33" ht="26.5" customHeight="1" x14ac:dyDescent="0.7">
      <c r="A128" s="95">
        <v>44183</v>
      </c>
      <c r="B128" s="94">
        <f t="shared" ca="1" si="24"/>
        <v>-3.9929356391198434E-3</v>
      </c>
      <c r="C128" s="92">
        <f t="shared" ca="1" si="25"/>
        <v>28.940375687350727</v>
      </c>
      <c r="D128" s="94">
        <f t="shared" ca="1" si="26"/>
        <v>-1.2350878470331672E-2</v>
      </c>
      <c r="E128" s="92">
        <f t="shared" ca="1" si="27"/>
        <v>26.997554100162041</v>
      </c>
      <c r="F128" s="94">
        <f t="shared" ca="1" si="28"/>
        <v>-4.275388882516773E-3</v>
      </c>
      <c r="G128" s="92">
        <f t="shared" ca="1" si="29"/>
        <v>26.677055005318298</v>
      </c>
      <c r="H128" s="94">
        <f t="shared" ca="1" si="30"/>
        <v>-2.8460876985044736E-3</v>
      </c>
      <c r="I128" s="92">
        <f t="shared" ca="1" si="31"/>
        <v>28.133058015309128</v>
      </c>
      <c r="J128" s="91"/>
      <c r="K128" s="91"/>
      <c r="L128" s="92">
        <f t="shared" ca="1" si="32"/>
        <v>110.7480428081402</v>
      </c>
      <c r="M128" s="94">
        <f t="shared" ca="1" si="33"/>
        <v>-5.8213295102697016E-3</v>
      </c>
      <c r="N128" s="99"/>
      <c r="O128" s="94"/>
      <c r="P128" s="108"/>
      <c r="Q128" s="99"/>
      <c r="R128" s="110"/>
      <c r="S128" s="106"/>
      <c r="T128" s="109"/>
      <c r="U128" s="91"/>
      <c r="V128" s="91"/>
      <c r="W128" s="91"/>
      <c r="X128" s="91"/>
      <c r="Y128" s="91"/>
      <c r="Z128" s="91"/>
      <c r="AA128" s="91"/>
      <c r="AB128" s="91"/>
      <c r="AC128" s="91"/>
      <c r="AD128" s="91"/>
      <c r="AE128" s="91"/>
      <c r="AF128" s="91"/>
      <c r="AG128" s="91"/>
    </row>
    <row r="129" spans="1:33" ht="26.5" customHeight="1" x14ac:dyDescent="0.7">
      <c r="A129" s="95">
        <v>44182</v>
      </c>
      <c r="B129" s="94">
        <f t="shared" ca="1" si="24"/>
        <v>5.5919954252678927E-3</v>
      </c>
      <c r="C129" s="92">
        <f t="shared" ca="1" si="25"/>
        <v>29.056396006509498</v>
      </c>
      <c r="D129" s="94">
        <f t="shared" ca="1" si="26"/>
        <v>1.3350114542327818E-2</v>
      </c>
      <c r="E129" s="92">
        <f t="shared" ca="1" si="27"/>
        <v>27.335167431069348</v>
      </c>
      <c r="F129" s="94">
        <f t="shared" ca="1" si="28"/>
        <v>8.3957389611213351E-3</v>
      </c>
      <c r="G129" s="92">
        <f t="shared" ca="1" si="29"/>
        <v>26.791599512016816</v>
      </c>
      <c r="H129" s="94">
        <f t="shared" ca="1" si="30"/>
        <v>5.8761604341486251E-3</v>
      </c>
      <c r="I129" s="92">
        <f t="shared" ca="1" si="31"/>
        <v>28.213355699900145</v>
      </c>
      <c r="J129" s="91"/>
      <c r="K129" s="91"/>
      <c r="L129" s="92">
        <f t="shared" ca="1" si="32"/>
        <v>111.39651864949582</v>
      </c>
      <c r="M129" s="94">
        <f t="shared" ca="1" si="33"/>
        <v>8.2324650728275994E-3</v>
      </c>
      <c r="N129" s="99"/>
      <c r="O129" s="94"/>
      <c r="P129" s="108"/>
      <c r="Q129" s="99"/>
      <c r="R129" s="110"/>
      <c r="S129" s="106"/>
      <c r="T129" s="109"/>
      <c r="U129" s="91"/>
      <c r="V129" s="91"/>
      <c r="W129" s="91"/>
      <c r="X129" s="91"/>
      <c r="Y129" s="91"/>
      <c r="Z129" s="91"/>
      <c r="AA129" s="91"/>
      <c r="AB129" s="91"/>
      <c r="AC129" s="91"/>
      <c r="AD129" s="91"/>
      <c r="AE129" s="91"/>
      <c r="AF129" s="91"/>
      <c r="AG129" s="91"/>
    </row>
    <row r="130" spans="1:33" ht="26.5" customHeight="1" x14ac:dyDescent="0.7">
      <c r="A130" s="95">
        <v>44181</v>
      </c>
      <c r="B130" s="94">
        <f t="shared" ref="B130:B193" ca="1" si="48">INDIRECT(B$1&amp;"!D"&amp;ROW())</f>
        <v>1.5693917349461906E-3</v>
      </c>
      <c r="C130" s="92">
        <f t="shared" ref="C130:C193" ca="1" si="49">C131*(1+B130)</f>
        <v>28.89481632580166</v>
      </c>
      <c r="D130" s="94">
        <f t="shared" ref="D130:D193" ca="1" si="50">INDIRECT(D$1&amp;"!D"&amp;ROW())</f>
        <v>2.9288643101534895E-3</v>
      </c>
      <c r="E130" s="92">
        <f t="shared" ref="E130:E193" ca="1" si="51">E131*(1+D130)</f>
        <v>26.975047457724003</v>
      </c>
      <c r="F130" s="94">
        <f t="shared" ref="F130:F193" ca="1" si="52">INDIRECT(F$1&amp;"!D"&amp;ROW())</f>
        <v>4.5589398879821719E-3</v>
      </c>
      <c r="G130" s="92">
        <f t="shared" ref="G130:G193" ca="1" si="53">G131*(1+F130)</f>
        <v>26.568537010696122</v>
      </c>
      <c r="H130" s="94">
        <f t="shared" ref="H130:H193" ca="1" si="54">INDIRECT(H$1&amp;"!D"&amp;ROW())</f>
        <v>-1.5063563198303154E-4</v>
      </c>
      <c r="I130" s="92">
        <f t="shared" ref="I130:I193" ca="1" si="55">I131*(1+H130)</f>
        <v>28.048537990723343</v>
      </c>
      <c r="J130" s="91"/>
      <c r="K130" s="91"/>
      <c r="L130" s="92">
        <f t="shared" ref="L130:L193" ca="1" si="56">SUM(C130,E130,G130,I130,K130)</f>
        <v>110.48693878494512</v>
      </c>
      <c r="M130" s="94">
        <f t="shared" ref="M130:M193" ca="1" si="57">L130/L131-1</f>
        <v>2.1805735538251714E-3</v>
      </c>
      <c r="N130" s="99"/>
      <c r="O130" s="94"/>
      <c r="P130" s="108"/>
      <c r="Q130" s="99"/>
      <c r="R130" s="110"/>
      <c r="S130" s="106"/>
      <c r="T130" s="109"/>
      <c r="U130" s="91"/>
      <c r="V130" s="91"/>
      <c r="W130" s="91"/>
      <c r="X130" s="91"/>
      <c r="Y130" s="91"/>
      <c r="Z130" s="91"/>
      <c r="AA130" s="91"/>
      <c r="AB130" s="91"/>
      <c r="AC130" s="91"/>
      <c r="AD130" s="91"/>
      <c r="AE130" s="91"/>
      <c r="AF130" s="91"/>
      <c r="AG130" s="91"/>
    </row>
    <row r="131" spans="1:33" ht="26.5" customHeight="1" x14ac:dyDescent="0.7">
      <c r="A131" s="95">
        <v>44180</v>
      </c>
      <c r="B131" s="94">
        <f t="shared" ca="1" si="48"/>
        <v>1.3519408240099562E-2</v>
      </c>
      <c r="C131" s="92">
        <f t="shared" ca="1" si="49"/>
        <v>28.849540096017972</v>
      </c>
      <c r="D131" s="94">
        <f t="shared" ca="1" si="50"/>
        <v>1.1854292768209485E-2</v>
      </c>
      <c r="E131" s="92">
        <f t="shared" ca="1" si="51"/>
        <v>26.896271926801411</v>
      </c>
      <c r="F131" s="94">
        <f t="shared" ca="1" si="52"/>
        <v>1.3163993689631726E-2</v>
      </c>
      <c r="G131" s="92">
        <f t="shared" ca="1" si="53"/>
        <v>26.447962340227409</v>
      </c>
      <c r="H131" s="94">
        <f t="shared" ca="1" si="54"/>
        <v>7.1309416719049779E-3</v>
      </c>
      <c r="I131" s="92">
        <f t="shared" ca="1" si="55"/>
        <v>28.052763736517665</v>
      </c>
      <c r="J131" s="91"/>
      <c r="K131" s="91"/>
      <c r="L131" s="92">
        <f t="shared" ca="1" si="56"/>
        <v>110.24653809956445</v>
      </c>
      <c r="M131" s="94">
        <f t="shared" ca="1" si="57"/>
        <v>1.1395788336093782E-2</v>
      </c>
      <c r="N131" s="99"/>
      <c r="O131" s="94"/>
      <c r="P131" s="108"/>
      <c r="Q131" s="99"/>
      <c r="R131" s="110"/>
      <c r="S131" s="106"/>
      <c r="T131" s="109"/>
      <c r="U131" s="91"/>
      <c r="V131" s="91"/>
      <c r="W131" s="91"/>
      <c r="X131" s="91"/>
      <c r="Y131" s="91"/>
      <c r="Z131" s="91"/>
      <c r="AA131" s="91"/>
      <c r="AB131" s="91"/>
      <c r="AC131" s="91"/>
      <c r="AD131" s="91"/>
      <c r="AE131" s="91"/>
      <c r="AF131" s="91"/>
      <c r="AG131" s="91"/>
    </row>
    <row r="132" spans="1:33" ht="26.5" customHeight="1" x14ac:dyDescent="0.7">
      <c r="A132" s="95">
        <v>44179</v>
      </c>
      <c r="B132" s="94">
        <f t="shared" ca="1" si="48"/>
        <v>-4.4771447373249673E-3</v>
      </c>
      <c r="C132" s="92">
        <f t="shared" ca="1" si="49"/>
        <v>28.46471400692073</v>
      </c>
      <c r="D132" s="94">
        <f t="shared" ca="1" si="50"/>
        <v>2.9724792369756337E-3</v>
      </c>
      <c r="E132" s="92">
        <f t="shared" ca="1" si="51"/>
        <v>26.581170944305786</v>
      </c>
      <c r="F132" s="94">
        <f t="shared" ca="1" si="52"/>
        <v>2.1524003466046882E-3</v>
      </c>
      <c r="G132" s="92">
        <f t="shared" ca="1" si="53"/>
        <v>26.104325168437995</v>
      </c>
      <c r="H132" s="94">
        <f t="shared" ca="1" si="54"/>
        <v>3.3185742999477519E-3</v>
      </c>
      <c r="I132" s="92">
        <f t="shared" ca="1" si="55"/>
        <v>27.854137506636619</v>
      </c>
      <c r="J132" s="91"/>
      <c r="K132" s="91"/>
      <c r="L132" s="92">
        <f t="shared" ca="1" si="56"/>
        <v>109.00434762630113</v>
      </c>
      <c r="M132" s="94">
        <f t="shared" ca="1" si="57"/>
        <v>9.0868413779765511E-4</v>
      </c>
      <c r="N132" s="99"/>
      <c r="O132" s="94"/>
      <c r="P132" s="108"/>
      <c r="Q132" s="99"/>
      <c r="R132" s="110"/>
      <c r="S132" s="106"/>
      <c r="T132" s="109"/>
      <c r="U132" s="91"/>
      <c r="V132" s="91"/>
      <c r="W132" s="91"/>
      <c r="X132" s="91"/>
      <c r="Y132" s="91"/>
      <c r="Z132" s="91"/>
      <c r="AA132" s="91"/>
      <c r="AB132" s="91"/>
      <c r="AC132" s="91"/>
      <c r="AD132" s="91"/>
      <c r="AE132" s="91"/>
      <c r="AF132" s="91"/>
      <c r="AG132" s="91"/>
    </row>
    <row r="133" spans="1:33" ht="26.5" customHeight="1" x14ac:dyDescent="0.7">
      <c r="A133" s="95">
        <v>44176</v>
      </c>
      <c r="B133" s="94">
        <f t="shared" ca="1" si="48"/>
        <v>-1.1725548662996355E-3</v>
      </c>
      <c r="C133" s="92">
        <f t="shared" ca="1" si="49"/>
        <v>28.592727787661023</v>
      </c>
      <c r="D133" s="94">
        <f t="shared" ca="1" si="50"/>
        <v>-4.6103161390252945E-3</v>
      </c>
      <c r="E133" s="92">
        <f t="shared" ca="1" si="51"/>
        <v>26.502393130993742</v>
      </c>
      <c r="F133" s="94">
        <f t="shared" ca="1" si="52"/>
        <v>-7.4728267958998895E-3</v>
      </c>
      <c r="G133" s="92">
        <f t="shared" ca="1" si="53"/>
        <v>26.048258886981209</v>
      </c>
      <c r="H133" s="94">
        <f t="shared" ca="1" si="54"/>
        <v>2.1273897943778763E-3</v>
      </c>
      <c r="I133" s="92">
        <f t="shared" ca="1" si="55"/>
        <v>27.762007222951567</v>
      </c>
      <c r="J133" s="91"/>
      <c r="K133" s="91"/>
      <c r="L133" s="92">
        <f t="shared" ca="1" si="56"/>
        <v>108.90538702858754</v>
      </c>
      <c r="M133" s="94">
        <f t="shared" ca="1" si="57"/>
        <v>-2.68776264647963E-3</v>
      </c>
      <c r="N133" s="99"/>
      <c r="O133" s="94"/>
      <c r="P133" s="108"/>
      <c r="Q133" s="99"/>
      <c r="R133" s="110"/>
      <c r="S133" s="106"/>
      <c r="T133" s="109"/>
      <c r="U133" s="91"/>
      <c r="V133" s="91"/>
      <c r="W133" s="91"/>
      <c r="X133" s="91"/>
      <c r="Y133" s="91"/>
      <c r="Z133" s="91"/>
      <c r="AA133" s="91"/>
      <c r="AB133" s="91"/>
      <c r="AC133" s="91"/>
      <c r="AD133" s="91"/>
      <c r="AE133" s="91"/>
      <c r="AF133" s="91"/>
      <c r="AG133" s="91"/>
    </row>
    <row r="134" spans="1:33" ht="26.5" customHeight="1" x14ac:dyDescent="0.7">
      <c r="A134" s="95">
        <v>44175</v>
      </c>
      <c r="B134" s="94">
        <f t="shared" ca="1" si="48"/>
        <v>-3.2713506812886983E-4</v>
      </c>
      <c r="C134" s="92">
        <f t="shared" ca="1" si="49"/>
        <v>28.626293687628575</v>
      </c>
      <c r="D134" s="94">
        <f t="shared" ca="1" si="50"/>
        <v>6.3265764649560463E-3</v>
      </c>
      <c r="E134" s="92">
        <f t="shared" ca="1" si="51"/>
        <v>26.625143459589349</v>
      </c>
      <c r="F134" s="94">
        <f t="shared" ca="1" si="52"/>
        <v>2.7248467727134518E-3</v>
      </c>
      <c r="G134" s="92">
        <f t="shared" ca="1" si="53"/>
        <v>26.244378582494214</v>
      </c>
      <c r="H134" s="94">
        <f t="shared" ca="1" si="54"/>
        <v>1.6742366102939776E-3</v>
      </c>
      <c r="I134" s="92">
        <f t="shared" ca="1" si="55"/>
        <v>27.703071990326432</v>
      </c>
      <c r="J134" s="91"/>
      <c r="K134" s="91"/>
      <c r="L134" s="92">
        <f t="shared" ca="1" si="56"/>
        <v>109.19888772003858</v>
      </c>
      <c r="M134" s="94">
        <f t="shared" ca="1" si="57"/>
        <v>2.5305970250444343E-3</v>
      </c>
      <c r="N134" s="99"/>
      <c r="O134" s="94"/>
      <c r="P134" s="108"/>
      <c r="Q134" s="99"/>
      <c r="R134" s="110"/>
      <c r="S134" s="106"/>
      <c r="T134" s="109"/>
      <c r="U134" s="91"/>
      <c r="V134" s="91"/>
      <c r="W134" s="91"/>
      <c r="X134" s="91"/>
      <c r="Y134" s="91"/>
      <c r="Z134" s="91"/>
      <c r="AA134" s="91"/>
      <c r="AB134" s="91"/>
      <c r="AC134" s="91"/>
      <c r="AD134" s="91"/>
      <c r="AE134" s="91"/>
      <c r="AF134" s="91"/>
      <c r="AG134" s="91"/>
    </row>
    <row r="135" spans="1:33" ht="26.5" customHeight="1" x14ac:dyDescent="0.7">
      <c r="A135" s="95">
        <v>44174</v>
      </c>
      <c r="B135" s="94">
        <f t="shared" ca="1" si="48"/>
        <v>-8.9689066094951198E-3</v>
      </c>
      <c r="C135" s="92">
        <f t="shared" ca="1" si="49"/>
        <v>28.635661416677035</v>
      </c>
      <c r="D135" s="94">
        <f t="shared" ca="1" si="50"/>
        <v>1.6898573433248298E-3</v>
      </c>
      <c r="E135" s="92">
        <f t="shared" ca="1" si="51"/>
        <v>26.457756440378112</v>
      </c>
      <c r="F135" s="94">
        <f t="shared" ca="1" si="52"/>
        <v>-4.5209031556205925E-3</v>
      </c>
      <c r="G135" s="92">
        <f t="shared" ca="1" si="53"/>
        <v>26.173061001691721</v>
      </c>
      <c r="H135" s="94">
        <f t="shared" ca="1" si="54"/>
        <v>7.0508198425480728E-3</v>
      </c>
      <c r="I135" s="92">
        <f t="shared" ca="1" si="55"/>
        <v>27.656768016790313</v>
      </c>
      <c r="J135" s="91"/>
      <c r="K135" s="91"/>
      <c r="L135" s="92">
        <f t="shared" ca="1" si="56"/>
        <v>108.92324687553717</v>
      </c>
      <c r="M135" s="94">
        <f t="shared" ca="1" si="57"/>
        <v>-1.2813343491625551E-3</v>
      </c>
      <c r="N135" s="99"/>
      <c r="O135" s="94"/>
      <c r="P135" s="108"/>
      <c r="Q135" s="99"/>
      <c r="R135" s="110"/>
      <c r="S135" s="106"/>
      <c r="T135" s="109"/>
      <c r="U135" s="91"/>
      <c r="V135" s="91"/>
      <c r="W135" s="91"/>
      <c r="X135" s="91"/>
      <c r="Y135" s="91"/>
      <c r="Z135" s="91"/>
      <c r="AA135" s="91"/>
      <c r="AB135" s="91"/>
      <c r="AC135" s="91"/>
      <c r="AD135" s="91"/>
      <c r="AE135" s="91"/>
      <c r="AF135" s="91"/>
      <c r="AG135" s="91"/>
    </row>
    <row r="136" spans="1:33" ht="26.5" customHeight="1" x14ac:dyDescent="0.7">
      <c r="A136" s="95">
        <v>44173</v>
      </c>
      <c r="B136" s="94">
        <f t="shared" ca="1" si="48"/>
        <v>2.9261834737812631E-3</v>
      </c>
      <c r="C136" s="92">
        <f t="shared" ca="1" si="49"/>
        <v>28.894816325801663</v>
      </c>
      <c r="D136" s="94">
        <f t="shared" ca="1" si="50"/>
        <v>6.8056053807661332E-3</v>
      </c>
      <c r="E136" s="92">
        <f t="shared" ca="1" si="51"/>
        <v>26.413122032151946</v>
      </c>
      <c r="F136" s="94">
        <f t="shared" ca="1" si="52"/>
        <v>2.7199756485081217E-3</v>
      </c>
      <c r="G136" s="92">
        <f t="shared" ca="1" si="53"/>
        <v>26.29192424497818</v>
      </c>
      <c r="H136" s="94">
        <f t="shared" ca="1" si="54"/>
        <v>2.3045559848871022E-3</v>
      </c>
      <c r="I136" s="92">
        <f t="shared" ca="1" si="55"/>
        <v>27.463130431803268</v>
      </c>
      <c r="J136" s="91"/>
      <c r="K136" s="91"/>
      <c r="L136" s="92">
        <f t="shared" ca="1" si="56"/>
        <v>109.06299303473506</v>
      </c>
      <c r="M136" s="94">
        <f t="shared" ca="1" si="57"/>
        <v>3.6562716144086238E-3</v>
      </c>
      <c r="N136" s="99"/>
      <c r="O136" s="94"/>
      <c r="P136" s="108"/>
      <c r="Q136" s="99"/>
      <c r="R136" s="110"/>
      <c r="S136" s="106"/>
      <c r="T136" s="109"/>
      <c r="U136" s="91"/>
      <c r="V136" s="91"/>
      <c r="W136" s="91"/>
      <c r="X136" s="91"/>
      <c r="Y136" s="91"/>
      <c r="Z136" s="91"/>
      <c r="AA136" s="91"/>
      <c r="AB136" s="91"/>
      <c r="AC136" s="91"/>
      <c r="AD136" s="91"/>
      <c r="AE136" s="91"/>
      <c r="AF136" s="91"/>
      <c r="AG136" s="91"/>
    </row>
    <row r="137" spans="1:33" ht="26.5" customHeight="1" x14ac:dyDescent="0.7">
      <c r="A137" s="95">
        <v>44172</v>
      </c>
      <c r="B137" s="94">
        <f t="shared" ca="1" si="48"/>
        <v>-2.0548854590342058E-3</v>
      </c>
      <c r="C137" s="92">
        <f t="shared" ca="1" si="49"/>
        <v>28.810511483228257</v>
      </c>
      <c r="D137" s="94">
        <f t="shared" ca="1" si="50"/>
        <v>-2.5455404554924899E-3</v>
      </c>
      <c r="E137" s="92">
        <f t="shared" ca="1" si="51"/>
        <v>26.234579834468349</v>
      </c>
      <c r="F137" s="94">
        <f t="shared" ca="1" si="52"/>
        <v>-6.0824269448498391E-3</v>
      </c>
      <c r="G137" s="92">
        <f t="shared" ca="1" si="53"/>
        <v>26.220604838328772</v>
      </c>
      <c r="H137" s="94">
        <f t="shared" ca="1" si="54"/>
        <v>-1.4683685714927841E-2</v>
      </c>
      <c r="I137" s="92">
        <f t="shared" ca="1" si="55"/>
        <v>27.399985630931685</v>
      </c>
      <c r="J137" s="91"/>
      <c r="K137" s="91"/>
      <c r="L137" s="92">
        <f t="shared" ca="1" si="56"/>
        <v>108.66568178695705</v>
      </c>
      <c r="M137" s="94">
        <f t="shared" ca="1" si="57"/>
        <v>-6.3557106855702816E-3</v>
      </c>
      <c r="N137" s="99"/>
      <c r="O137" s="94"/>
      <c r="P137" s="108"/>
      <c r="Q137" s="99"/>
      <c r="R137" s="110"/>
      <c r="S137" s="106"/>
      <c r="T137" s="109"/>
      <c r="U137" s="91"/>
      <c r="V137" s="91"/>
      <c r="W137" s="91"/>
      <c r="X137" s="91"/>
      <c r="Y137" s="91"/>
      <c r="Z137" s="91"/>
      <c r="AA137" s="91"/>
      <c r="AB137" s="91"/>
      <c r="AC137" s="91"/>
      <c r="AD137" s="91"/>
      <c r="AE137" s="91"/>
      <c r="AF137" s="91"/>
      <c r="AG137" s="91"/>
    </row>
    <row r="138" spans="1:33" ht="26.5" customHeight="1" x14ac:dyDescent="0.7">
      <c r="A138" s="95">
        <v>44169</v>
      </c>
      <c r="B138" s="94">
        <f t="shared" ca="1" si="48"/>
        <v>8.617569672698222E-3</v>
      </c>
      <c r="C138" s="92">
        <f t="shared" ca="1" si="49"/>
        <v>28.869835688789859</v>
      </c>
      <c r="D138" s="94">
        <f t="shared" ca="1" si="50"/>
        <v>8.5578367711292014E-3</v>
      </c>
      <c r="E138" s="92">
        <f t="shared" ca="1" si="51"/>
        <v>26.301531446807605</v>
      </c>
      <c r="F138" s="94">
        <f t="shared" ca="1" si="52"/>
        <v>9.3223141696694434E-3</v>
      </c>
      <c r="G138" s="92">
        <f t="shared" ca="1" si="53"/>
        <v>26.38106574344053</v>
      </c>
      <c r="H138" s="94">
        <f t="shared" ca="1" si="54"/>
        <v>4.5620283323186683E-3</v>
      </c>
      <c r="I138" s="92">
        <f t="shared" ca="1" si="55"/>
        <v>27.808314176562298</v>
      </c>
      <c r="J138" s="91"/>
      <c r="K138" s="91"/>
      <c r="L138" s="92">
        <f t="shared" ca="1" si="56"/>
        <v>109.36074705560029</v>
      </c>
      <c r="M138" s="94">
        <f t="shared" ca="1" si="57"/>
        <v>7.7384477974704602E-3</v>
      </c>
      <c r="N138" s="99"/>
      <c r="O138" s="94"/>
      <c r="P138" s="108"/>
      <c r="Q138" s="99"/>
      <c r="R138" s="110"/>
      <c r="S138" s="106"/>
      <c r="T138" s="109"/>
      <c r="U138" s="91"/>
      <c r="V138" s="91"/>
      <c r="W138" s="91"/>
      <c r="X138" s="91"/>
      <c r="Y138" s="91"/>
      <c r="Z138" s="91"/>
      <c r="AA138" s="91"/>
      <c r="AB138" s="91"/>
      <c r="AC138" s="91"/>
      <c r="AD138" s="91"/>
      <c r="AE138" s="91"/>
      <c r="AF138" s="91"/>
      <c r="AG138" s="91"/>
    </row>
    <row r="139" spans="1:33" ht="26.5" customHeight="1" x14ac:dyDescent="0.7">
      <c r="A139" s="95">
        <v>44168</v>
      </c>
      <c r="B139" s="94">
        <f t="shared" ca="1" si="48"/>
        <v>-2.726177697763843E-4</v>
      </c>
      <c r="C139" s="92">
        <f t="shared" ca="1" si="49"/>
        <v>28.623173496926366</v>
      </c>
      <c r="D139" s="94">
        <f t="shared" ca="1" si="50"/>
        <v>4.729241337587009E-3</v>
      </c>
      <c r="E139" s="92">
        <f t="shared" ca="1" si="51"/>
        <v>26.078357123287297</v>
      </c>
      <c r="F139" s="94">
        <f t="shared" ca="1" si="52"/>
        <v>0</v>
      </c>
      <c r="G139" s="92">
        <f t="shared" ca="1" si="53"/>
        <v>26.137404645753044</v>
      </c>
      <c r="H139" s="94">
        <f t="shared" ca="1" si="54"/>
        <v>2.439078950039919E-3</v>
      </c>
      <c r="I139" s="92">
        <f t="shared" ca="1" si="55"/>
        <v>27.682027980618678</v>
      </c>
      <c r="J139" s="91"/>
      <c r="K139" s="91"/>
      <c r="L139" s="92">
        <f t="shared" ca="1" si="56"/>
        <v>108.52096324658538</v>
      </c>
      <c r="M139" s="94">
        <f t="shared" ca="1" si="57"/>
        <v>1.6826807496466145E-3</v>
      </c>
      <c r="N139" s="99"/>
      <c r="O139" s="94"/>
      <c r="P139" s="108"/>
      <c r="Q139" s="99"/>
      <c r="R139" s="110"/>
      <c r="S139" s="106"/>
      <c r="T139" s="109"/>
      <c r="U139" s="91"/>
      <c r="V139" s="91"/>
      <c r="W139" s="91"/>
      <c r="X139" s="91"/>
      <c r="Y139" s="91"/>
      <c r="Z139" s="91"/>
      <c r="AA139" s="91"/>
      <c r="AB139" s="91"/>
      <c r="AC139" s="91"/>
      <c r="AD139" s="91"/>
      <c r="AE139" s="91"/>
      <c r="AF139" s="91"/>
      <c r="AG139" s="91"/>
    </row>
    <row r="140" spans="1:33" ht="26.5" customHeight="1" x14ac:dyDescent="0.7">
      <c r="A140" s="95">
        <v>44167</v>
      </c>
      <c r="B140" s="94">
        <f t="shared" ca="1" si="48"/>
        <v>2.1037744792031798E-3</v>
      </c>
      <c r="C140" s="92">
        <f t="shared" ca="1" si="49"/>
        <v>28.630978810516204</v>
      </c>
      <c r="D140" s="94">
        <f t="shared" ca="1" si="50"/>
        <v>3.884272573596359E-3</v>
      </c>
      <c r="E140" s="92">
        <f t="shared" ca="1" si="51"/>
        <v>25.955606794691686</v>
      </c>
      <c r="F140" s="94">
        <f t="shared" ca="1" si="52"/>
        <v>6.826532626127424E-4</v>
      </c>
      <c r="G140" s="92">
        <f t="shared" ca="1" si="53"/>
        <v>26.137404645753044</v>
      </c>
      <c r="H140" s="94">
        <f t="shared" ca="1" si="54"/>
        <v>-1.6739818176623178E-3</v>
      </c>
      <c r="I140" s="92">
        <f t="shared" ca="1" si="55"/>
        <v>27.614673611500642</v>
      </c>
      <c r="J140" s="91"/>
      <c r="K140" s="91"/>
      <c r="L140" s="92">
        <f t="shared" ca="1" si="56"/>
        <v>108.33866386246157</v>
      </c>
      <c r="M140" s="94">
        <f t="shared" ca="1" si="57"/>
        <v>1.2204603769296885E-3</v>
      </c>
      <c r="N140" s="99"/>
      <c r="O140" s="94"/>
      <c r="P140" s="108"/>
      <c r="Q140" s="99"/>
      <c r="R140" s="110"/>
      <c r="S140" s="106"/>
      <c r="T140" s="109"/>
      <c r="U140" s="91"/>
      <c r="V140" s="91"/>
      <c r="W140" s="91"/>
      <c r="X140" s="91"/>
      <c r="Y140" s="91"/>
      <c r="Z140" s="91"/>
      <c r="AA140" s="91"/>
      <c r="AB140" s="91"/>
      <c r="AC140" s="91"/>
      <c r="AD140" s="91"/>
      <c r="AE140" s="91"/>
      <c r="AF140" s="91"/>
      <c r="AG140" s="91"/>
    </row>
    <row r="141" spans="1:33" ht="26.5" customHeight="1" x14ac:dyDescent="0.7">
      <c r="A141" s="95">
        <v>44166</v>
      </c>
      <c r="B141" s="94">
        <f t="shared" ca="1" si="48"/>
        <v>1.0937355375399749E-2</v>
      </c>
      <c r="C141" s="92">
        <f t="shared" ca="1" si="49"/>
        <v>28.57087213886189</v>
      </c>
      <c r="D141" s="94">
        <f t="shared" ca="1" si="50"/>
        <v>1.980643595737952E-2</v>
      </c>
      <c r="E141" s="92">
        <f t="shared" ca="1" si="51"/>
        <v>25.855178234988077</v>
      </c>
      <c r="F141" s="94">
        <f t="shared" ca="1" si="52"/>
        <v>2.3521228962796847E-2</v>
      </c>
      <c r="G141" s="92">
        <f t="shared" ca="1" si="53"/>
        <v>26.119574033321143</v>
      </c>
      <c r="H141" s="94">
        <f t="shared" ca="1" si="54"/>
        <v>2.0500005520773135E-2</v>
      </c>
      <c r="I141" s="92">
        <f t="shared" ca="1" si="55"/>
        <v>27.660977585036758</v>
      </c>
      <c r="J141" s="91"/>
      <c r="K141" s="91"/>
      <c r="L141" s="92">
        <f t="shared" ca="1" si="56"/>
        <v>108.20660199220788</v>
      </c>
      <c r="M141" s="94">
        <f t="shared" ca="1" si="57"/>
        <v>1.8516355583265476E-2</v>
      </c>
      <c r="N141" s="99"/>
      <c r="O141" s="94"/>
      <c r="P141" s="108"/>
      <c r="Q141" s="99"/>
      <c r="R141" s="110"/>
      <c r="S141" s="106"/>
      <c r="T141" s="109"/>
      <c r="U141" s="91"/>
      <c r="V141" s="91"/>
      <c r="W141" s="91"/>
      <c r="X141" s="91"/>
      <c r="Y141" s="91"/>
      <c r="Z141" s="91"/>
      <c r="AA141" s="91"/>
      <c r="AB141" s="91"/>
      <c r="AC141" s="91"/>
      <c r="AD141" s="91"/>
      <c r="AE141" s="91"/>
      <c r="AF141" s="91"/>
      <c r="AG141" s="91"/>
    </row>
    <row r="142" spans="1:33" ht="26.5" customHeight="1" x14ac:dyDescent="0.7">
      <c r="A142" s="95">
        <v>44165</v>
      </c>
      <c r="B142" s="94">
        <f t="shared" ca="1" si="48"/>
        <v>-4.4270857878330183E-3</v>
      </c>
      <c r="C142" s="92">
        <f t="shared" ca="1" si="49"/>
        <v>28.261763191303217</v>
      </c>
      <c r="D142" s="94">
        <f t="shared" ca="1" si="50"/>
        <v>-2.489277917553312E-2</v>
      </c>
      <c r="E142" s="92">
        <f t="shared" ca="1" si="51"/>
        <v>25.353025165717462</v>
      </c>
      <c r="F142" s="94">
        <f t="shared" ca="1" si="52"/>
        <v>-1.5137617264754044E-2</v>
      </c>
      <c r="G142" s="92">
        <f t="shared" ca="1" si="53"/>
        <v>25.519328074699409</v>
      </c>
      <c r="H142" s="94">
        <f t="shared" ca="1" si="54"/>
        <v>-2.7782033433999542E-2</v>
      </c>
      <c r="I142" s="92">
        <f t="shared" ca="1" si="55"/>
        <v>27.105318408029831</v>
      </c>
      <c r="J142" s="91"/>
      <c r="K142" s="91"/>
      <c r="L142" s="92">
        <f t="shared" ca="1" si="56"/>
        <v>106.23943483974992</v>
      </c>
      <c r="M142" s="94">
        <f t="shared" ca="1" si="57"/>
        <v>-1.7930363356957524E-2</v>
      </c>
      <c r="N142" s="99"/>
      <c r="O142" s="94"/>
      <c r="P142" s="108"/>
      <c r="Q142" s="99"/>
      <c r="R142" s="110"/>
      <c r="S142" s="106"/>
      <c r="T142" s="109"/>
      <c r="U142" s="91"/>
      <c r="V142" s="91"/>
      <c r="W142" s="91"/>
      <c r="X142" s="91"/>
      <c r="Y142" s="91"/>
      <c r="Z142" s="91"/>
      <c r="AA142" s="91"/>
      <c r="AB142" s="91"/>
      <c r="AC142" s="91"/>
      <c r="AD142" s="91"/>
      <c r="AE142" s="91"/>
      <c r="AF142" s="91"/>
      <c r="AG142" s="91"/>
    </row>
    <row r="143" spans="1:33" ht="26.5" customHeight="1" x14ac:dyDescent="0.7">
      <c r="A143" s="95">
        <v>44162</v>
      </c>
      <c r="B143" s="94">
        <f t="shared" ca="1" si="48"/>
        <v>2.7850115712604318E-3</v>
      </c>
      <c r="C143" s="92">
        <f t="shared" ca="1" si="49"/>
        <v>28.38743680935492</v>
      </c>
      <c r="D143" s="94">
        <f t="shared" ca="1" si="50"/>
        <v>-5.548423688015891E-3</v>
      </c>
      <c r="E143" s="92">
        <f t="shared" ca="1" si="51"/>
        <v>26.000243485307308</v>
      </c>
      <c r="F143" s="94">
        <f t="shared" ca="1" si="52"/>
        <v>7.3936884435559236E-3</v>
      </c>
      <c r="G143" s="92">
        <f t="shared" ca="1" si="53"/>
        <v>25.911567465725412</v>
      </c>
      <c r="H143" s="94">
        <f t="shared" ca="1" si="54"/>
        <v>1.439738415369507E-2</v>
      </c>
      <c r="I143" s="92">
        <f t="shared" ca="1" si="55"/>
        <v>27.879878113926775</v>
      </c>
      <c r="J143" s="91"/>
      <c r="K143" s="91"/>
      <c r="L143" s="92">
        <f t="shared" ca="1" si="56"/>
        <v>108.17912587431442</v>
      </c>
      <c r="M143" s="94">
        <f t="shared" ca="1" si="57"/>
        <v>4.8267998812081547E-3</v>
      </c>
      <c r="N143" s="99"/>
      <c r="O143" s="94"/>
      <c r="P143" s="108"/>
      <c r="Q143" s="99"/>
      <c r="R143" s="110"/>
      <c r="S143" s="106"/>
      <c r="T143" s="109"/>
      <c r="U143" s="91"/>
      <c r="V143" s="91"/>
      <c r="W143" s="91"/>
      <c r="X143" s="91"/>
      <c r="Y143" s="91"/>
      <c r="Z143" s="91"/>
      <c r="AA143" s="91"/>
      <c r="AB143" s="91"/>
      <c r="AC143" s="91"/>
      <c r="AD143" s="91"/>
      <c r="AE143" s="91"/>
      <c r="AF143" s="91"/>
      <c r="AG143" s="91"/>
    </row>
    <row r="144" spans="1:33" ht="26.5" customHeight="1" x14ac:dyDescent="0.7">
      <c r="A144" s="95">
        <v>44160</v>
      </c>
      <c r="B144" s="94">
        <f t="shared" ca="1" si="48"/>
        <v>-1.5417219510216462E-3</v>
      </c>
      <c r="C144" s="92">
        <f t="shared" ca="1" si="49"/>
        <v>28.30859703903506</v>
      </c>
      <c r="D144" s="94">
        <f t="shared" ca="1" si="50"/>
        <v>8.5431272624969523E-4</v>
      </c>
      <c r="E144" s="92">
        <f t="shared" ca="1" si="51"/>
        <v>26.145308735626546</v>
      </c>
      <c r="F144" s="94">
        <f t="shared" ca="1" si="52"/>
        <v>2.5480899371796983E-3</v>
      </c>
      <c r="G144" s="92">
        <f t="shared" ca="1" si="53"/>
        <v>25.721391510561595</v>
      </c>
      <c r="H144" s="94">
        <f t="shared" ca="1" si="54"/>
        <v>-7.1472412876190106E-3</v>
      </c>
      <c r="I144" s="92">
        <f t="shared" ca="1" si="55"/>
        <v>27.484177847310569</v>
      </c>
      <c r="J144" s="91"/>
      <c r="K144" s="91"/>
      <c r="L144" s="92">
        <f t="shared" ca="1" si="56"/>
        <v>107.65947513253377</v>
      </c>
      <c r="M144" s="94">
        <f t="shared" ca="1" si="57"/>
        <v>-1.4271931191347509E-3</v>
      </c>
      <c r="N144" s="99"/>
      <c r="O144" s="94"/>
      <c r="P144" s="108"/>
      <c r="Q144" s="99"/>
      <c r="R144" s="110"/>
      <c r="S144" s="106"/>
      <c r="T144" s="109"/>
      <c r="U144" s="91"/>
      <c r="V144" s="91"/>
      <c r="W144" s="91"/>
      <c r="X144" s="91"/>
      <c r="Y144" s="91"/>
      <c r="Z144" s="91"/>
      <c r="AA144" s="91"/>
      <c r="AB144" s="91"/>
      <c r="AC144" s="91"/>
      <c r="AD144" s="91"/>
      <c r="AE144" s="91"/>
      <c r="AF144" s="91"/>
      <c r="AG144" s="91"/>
    </row>
    <row r="145" spans="1:33" ht="26.5" customHeight="1" x14ac:dyDescent="0.7">
      <c r="A145" s="95">
        <v>44159</v>
      </c>
      <c r="B145" s="94">
        <f t="shared" ca="1" si="48"/>
        <v>1.6113693615451785E-2</v>
      </c>
      <c r="C145" s="92">
        <f t="shared" ca="1" si="49"/>
        <v>28.352308415281033</v>
      </c>
      <c r="D145" s="94">
        <f t="shared" ca="1" si="50"/>
        <v>2.630430710460252E-2</v>
      </c>
      <c r="E145" s="92">
        <f t="shared" ca="1" si="51"/>
        <v>26.12299153151346</v>
      </c>
      <c r="F145" s="94">
        <f t="shared" ca="1" si="52"/>
        <v>1.5764639598204067E-2</v>
      </c>
      <c r="G145" s="92">
        <f t="shared" ca="1" si="53"/>
        <v>25.656017670108287</v>
      </c>
      <c r="H145" s="94">
        <f t="shared" ca="1" si="54"/>
        <v>1.5128066515739391E-2</v>
      </c>
      <c r="I145" s="92">
        <f t="shared" ca="1" si="55"/>
        <v>27.68202798061867</v>
      </c>
      <c r="J145" s="91"/>
      <c r="K145" s="91"/>
      <c r="L145" s="92">
        <f t="shared" ca="1" si="56"/>
        <v>107.81334559752145</v>
      </c>
      <c r="M145" s="94">
        <f t="shared" ca="1" si="57"/>
        <v>1.8226321881469554E-2</v>
      </c>
      <c r="N145" s="99"/>
      <c r="O145" s="94"/>
      <c r="P145" s="108"/>
      <c r="Q145" s="99"/>
      <c r="R145" s="110"/>
      <c r="S145" s="106"/>
      <c r="T145" s="109"/>
      <c r="U145" s="91"/>
      <c r="V145" s="91"/>
      <c r="W145" s="91"/>
      <c r="X145" s="91"/>
      <c r="Y145" s="91"/>
      <c r="Z145" s="91"/>
      <c r="AA145" s="91"/>
      <c r="AB145" s="91"/>
      <c r="AC145" s="91"/>
      <c r="AD145" s="91"/>
      <c r="AE145" s="91"/>
      <c r="AF145" s="91"/>
      <c r="AG145" s="91"/>
    </row>
    <row r="146" spans="1:33" ht="26.5" customHeight="1" x14ac:dyDescent="0.7">
      <c r="A146" s="95">
        <v>44158</v>
      </c>
      <c r="B146" s="94">
        <f t="shared" ca="1" si="48"/>
        <v>5.99436491197336E-3</v>
      </c>
      <c r="C146" s="92">
        <f t="shared" ca="1" si="49"/>
        <v>27.902692969720931</v>
      </c>
      <c r="D146" s="94">
        <f t="shared" ca="1" si="50"/>
        <v>4.3862956138962517E-4</v>
      </c>
      <c r="E146" s="92">
        <f t="shared" ca="1" si="51"/>
        <v>25.453456007810523</v>
      </c>
      <c r="F146" s="94">
        <f t="shared" ca="1" si="52"/>
        <v>1.1778542272224968E-3</v>
      </c>
      <c r="G146" s="92">
        <f t="shared" ca="1" si="53"/>
        <v>25.257836973195666</v>
      </c>
      <c r="H146" s="94">
        <f t="shared" ca="1" si="54"/>
        <v>6.1796749352582836E-4</v>
      </c>
      <c r="I146" s="92">
        <f t="shared" ca="1" si="55"/>
        <v>27.269493272541158</v>
      </c>
      <c r="J146" s="91"/>
      <c r="K146" s="91"/>
      <c r="L146" s="92">
        <f t="shared" ca="1" si="56"/>
        <v>105.88347922326827</v>
      </c>
      <c r="M146" s="94">
        <f t="shared" ca="1" si="57"/>
        <v>2.1198125236792098E-3</v>
      </c>
      <c r="N146" s="99"/>
      <c r="O146" s="94"/>
      <c r="P146" s="108"/>
      <c r="Q146" s="99"/>
      <c r="R146" s="110"/>
      <c r="S146" s="106"/>
      <c r="T146" s="109"/>
      <c r="U146" s="91"/>
      <c r="V146" s="91"/>
      <c r="W146" s="91"/>
      <c r="X146" s="91"/>
      <c r="Y146" s="91"/>
      <c r="Z146" s="91"/>
      <c r="AA146" s="91"/>
      <c r="AB146" s="91"/>
      <c r="AC146" s="91"/>
      <c r="AD146" s="91"/>
      <c r="AE146" s="91"/>
      <c r="AF146" s="91"/>
      <c r="AG146" s="91"/>
    </row>
    <row r="147" spans="1:33" ht="26.5" customHeight="1" x14ac:dyDescent="0.7">
      <c r="A147" s="95">
        <v>44155</v>
      </c>
      <c r="B147" s="94">
        <f t="shared" ca="1" si="48"/>
        <v>-6.8477928585635173E-3</v>
      </c>
      <c r="C147" s="92">
        <f t="shared" ca="1" si="49"/>
        <v>27.736430682852259</v>
      </c>
      <c r="D147" s="94">
        <f t="shared" ca="1" si="50"/>
        <v>1.7574219421714332E-3</v>
      </c>
      <c r="E147" s="92">
        <f t="shared" ca="1" si="51"/>
        <v>25.442296264559253</v>
      </c>
      <c r="F147" s="94">
        <f t="shared" ca="1" si="52"/>
        <v>-1.4113627639062987E-3</v>
      </c>
      <c r="G147" s="92">
        <f t="shared" ca="1" si="53"/>
        <v>25.228121923143608</v>
      </c>
      <c r="H147" s="94">
        <f t="shared" ca="1" si="54"/>
        <v>1.1246476279289208E-2</v>
      </c>
      <c r="I147" s="92">
        <f t="shared" ca="1" si="55"/>
        <v>27.252652019480749</v>
      </c>
      <c r="J147" s="91"/>
      <c r="K147" s="91"/>
      <c r="L147" s="92">
        <f t="shared" ca="1" si="56"/>
        <v>105.65950089003587</v>
      </c>
      <c r="M147" s="94">
        <f t="shared" ca="1" si="57"/>
        <v>1.1448197677199623E-3</v>
      </c>
      <c r="N147" s="99"/>
      <c r="O147" s="94"/>
      <c r="P147" s="108"/>
      <c r="Q147" s="99"/>
      <c r="R147" s="110"/>
      <c r="S147" s="106"/>
      <c r="T147" s="109"/>
      <c r="U147" s="91"/>
      <c r="V147" s="91"/>
      <c r="W147" s="91"/>
      <c r="X147" s="91"/>
      <c r="Y147" s="91"/>
      <c r="Z147" s="91"/>
      <c r="AA147" s="91"/>
      <c r="AB147" s="91"/>
      <c r="AC147" s="91"/>
      <c r="AD147" s="91"/>
      <c r="AE147" s="91"/>
      <c r="AF147" s="91"/>
      <c r="AG147" s="91"/>
    </row>
    <row r="148" spans="1:33" ht="26.5" customHeight="1" x14ac:dyDescent="0.7">
      <c r="A148" s="95">
        <v>44154</v>
      </c>
      <c r="B148" s="94">
        <f t="shared" ca="1" si="48"/>
        <v>4.2102053968904318E-3</v>
      </c>
      <c r="C148" s="92">
        <f t="shared" ca="1" si="49"/>
        <v>27.927673606732736</v>
      </c>
      <c r="D148" s="94">
        <f t="shared" ca="1" si="50"/>
        <v>7.5254777289210928E-3</v>
      </c>
      <c r="E148" s="92">
        <f t="shared" ca="1" si="51"/>
        <v>25.397661856333084</v>
      </c>
      <c r="F148" s="94">
        <f t="shared" ca="1" si="52"/>
        <v>7.10725956699787E-3</v>
      </c>
      <c r="G148" s="92">
        <f t="shared" ca="1" si="53"/>
        <v>25.263778279082288</v>
      </c>
      <c r="H148" s="94">
        <f t="shared" ca="1" si="54"/>
        <v>6.6037161297789471E-3</v>
      </c>
      <c r="I148" s="92">
        <f t="shared" ca="1" si="55"/>
        <v>26.949564382911163</v>
      </c>
      <c r="J148" s="91"/>
      <c r="K148" s="91"/>
      <c r="L148" s="92">
        <f t="shared" ca="1" si="56"/>
        <v>105.53867812505926</v>
      </c>
      <c r="M148" s="94">
        <f t="shared" ca="1" si="57"/>
        <v>6.3110148665213028E-3</v>
      </c>
      <c r="N148" s="99"/>
      <c r="O148" s="94"/>
      <c r="P148" s="108"/>
      <c r="Q148" s="99"/>
      <c r="R148" s="110"/>
      <c r="S148" s="106"/>
      <c r="T148" s="109"/>
      <c r="U148" s="91"/>
      <c r="V148" s="91"/>
      <c r="W148" s="91"/>
      <c r="X148" s="91"/>
      <c r="Y148" s="91"/>
      <c r="Z148" s="91"/>
      <c r="AA148" s="91"/>
      <c r="AB148" s="91"/>
      <c r="AC148" s="91"/>
      <c r="AD148" s="91"/>
      <c r="AE148" s="91"/>
      <c r="AF148" s="91"/>
      <c r="AG148" s="91"/>
    </row>
    <row r="149" spans="1:33" ht="26.5" customHeight="1" x14ac:dyDescent="0.7">
      <c r="A149" s="95">
        <v>44153</v>
      </c>
      <c r="B149" s="94">
        <f t="shared" ca="1" si="48"/>
        <v>-1.2034810758234538E-2</v>
      </c>
      <c r="C149" s="92">
        <f t="shared" ca="1" si="49"/>
        <v>27.810585330284489</v>
      </c>
      <c r="D149" s="94">
        <f t="shared" ca="1" si="50"/>
        <v>1.3297060353731904E-3</v>
      </c>
      <c r="E149" s="92">
        <f t="shared" ca="1" si="51"/>
        <v>25.20795991539822</v>
      </c>
      <c r="F149" s="94">
        <f t="shared" ca="1" si="52"/>
        <v>-5.4193966041552466E-3</v>
      </c>
      <c r="G149" s="92">
        <f t="shared" ca="1" si="53"/>
        <v>25.085489196001188</v>
      </c>
      <c r="H149" s="94">
        <f t="shared" ca="1" si="54"/>
        <v>-6.7155458935227452E-3</v>
      </c>
      <c r="I149" s="92">
        <f t="shared" ca="1" si="55"/>
        <v>26.772764645184978</v>
      </c>
      <c r="J149" s="91"/>
      <c r="K149" s="91"/>
      <c r="L149" s="92">
        <f t="shared" ca="1" si="56"/>
        <v>104.87679908686887</v>
      </c>
      <c r="M149" s="94">
        <f t="shared" ca="1" si="57"/>
        <v>-5.9051851151081802E-3</v>
      </c>
      <c r="N149" s="99"/>
      <c r="O149" s="94"/>
      <c r="P149" s="108"/>
      <c r="Q149" s="99"/>
      <c r="R149" s="110"/>
      <c r="S149" s="106"/>
      <c r="T149" s="109"/>
      <c r="U149" s="91"/>
      <c r="V149" s="91"/>
      <c r="W149" s="91"/>
      <c r="X149" s="91"/>
      <c r="Y149" s="91"/>
      <c r="Z149" s="91"/>
      <c r="AA149" s="91"/>
      <c r="AB149" s="91"/>
      <c r="AC149" s="91"/>
      <c r="AD149" s="91"/>
      <c r="AE149" s="91"/>
      <c r="AF149" s="91"/>
      <c r="AG149" s="91"/>
    </row>
    <row r="150" spans="1:33" ht="26.5" customHeight="1" x14ac:dyDescent="0.7">
      <c r="A150" s="95">
        <v>44152</v>
      </c>
      <c r="B150" s="94">
        <f t="shared" ca="1" si="48"/>
        <v>-5.3783845278954079E-3</v>
      </c>
      <c r="C150" s="92">
        <f t="shared" ca="1" si="49"/>
        <v>28.149357521015801</v>
      </c>
      <c r="D150" s="94">
        <f t="shared" ca="1" si="50"/>
        <v>1.7762419263847029E-3</v>
      </c>
      <c r="E150" s="92">
        <f t="shared" ca="1" si="51"/>
        <v>25.17448525042332</v>
      </c>
      <c r="F150" s="94">
        <f t="shared" ca="1" si="52"/>
        <v>1.4156919396730583E-3</v>
      </c>
      <c r="G150" s="92">
        <f t="shared" ca="1" si="53"/>
        <v>25.222178182794423</v>
      </c>
      <c r="H150" s="94">
        <f t="shared" ca="1" si="54"/>
        <v>-3.8892477545061643E-3</v>
      </c>
      <c r="I150" s="92">
        <f t="shared" ca="1" si="55"/>
        <v>26.953773951157615</v>
      </c>
      <c r="J150" s="91"/>
      <c r="K150" s="91"/>
      <c r="L150" s="92">
        <f t="shared" ca="1" si="56"/>
        <v>105.49979490539116</v>
      </c>
      <c r="M150" s="94">
        <f t="shared" ca="1" si="57"/>
        <v>-1.6764573133183358E-3</v>
      </c>
      <c r="N150" s="99"/>
      <c r="O150" s="94"/>
      <c r="P150" s="108"/>
      <c r="Q150" s="99"/>
      <c r="R150" s="110"/>
      <c r="S150" s="106"/>
      <c r="T150" s="109"/>
      <c r="U150" s="91"/>
      <c r="V150" s="91"/>
      <c r="W150" s="91"/>
      <c r="X150" s="91"/>
      <c r="Y150" s="91"/>
      <c r="Z150" s="91"/>
      <c r="AA150" s="91"/>
      <c r="AB150" s="91"/>
      <c r="AC150" s="91"/>
      <c r="AD150" s="91"/>
      <c r="AE150" s="91"/>
      <c r="AF150" s="91"/>
      <c r="AG150" s="91"/>
    </row>
    <row r="151" spans="1:33" ht="26.5" customHeight="1" x14ac:dyDescent="0.7">
      <c r="A151" s="95">
        <v>44151</v>
      </c>
      <c r="B151" s="94">
        <f t="shared" ca="1" si="48"/>
        <v>1.2482621946445782E-2</v>
      </c>
      <c r="C151" s="92">
        <f t="shared" ca="1" si="49"/>
        <v>28.30157427018565</v>
      </c>
      <c r="D151" s="94">
        <f t="shared" ca="1" si="50"/>
        <v>1.4871484739953589E-2</v>
      </c>
      <c r="E151" s="92">
        <f t="shared" ca="1" si="51"/>
        <v>25.129848559807691</v>
      </c>
      <c r="F151" s="94">
        <f t="shared" ca="1" si="52"/>
        <v>9.5284033728735285E-3</v>
      </c>
      <c r="G151" s="92">
        <f t="shared" ca="1" si="53"/>
        <v>25.186521826855742</v>
      </c>
      <c r="H151" s="94">
        <f t="shared" ca="1" si="54"/>
        <v>1.4199982361558838E-2</v>
      </c>
      <c r="I151" s="92">
        <f t="shared" ca="1" si="55"/>
        <v>27.059013157318869</v>
      </c>
      <c r="J151" s="91"/>
      <c r="K151" s="91"/>
      <c r="L151" s="92">
        <f t="shared" ca="1" si="56"/>
        <v>105.67695781416795</v>
      </c>
      <c r="M151" s="94">
        <f t="shared" ca="1" si="57"/>
        <v>1.2782280309463712E-2</v>
      </c>
      <c r="N151" s="99"/>
      <c r="O151" s="94"/>
      <c r="P151" s="108"/>
      <c r="Q151" s="99"/>
      <c r="R151" s="110"/>
      <c r="S151" s="106"/>
      <c r="T151" s="109"/>
      <c r="U151" s="91"/>
      <c r="V151" s="91"/>
      <c r="W151" s="91"/>
      <c r="X151" s="91"/>
      <c r="Y151" s="91"/>
      <c r="Z151" s="91"/>
      <c r="AA151" s="91"/>
      <c r="AB151" s="91"/>
      <c r="AC151" s="91"/>
      <c r="AD151" s="91"/>
      <c r="AE151" s="91"/>
      <c r="AF151" s="91"/>
      <c r="AG151" s="91"/>
    </row>
    <row r="152" spans="1:33" ht="26.5" customHeight="1" x14ac:dyDescent="0.7">
      <c r="A152" s="95">
        <v>44148</v>
      </c>
      <c r="B152" s="94">
        <f t="shared" ca="1" si="48"/>
        <v>1.3844497703850767E-2</v>
      </c>
      <c r="C152" s="92">
        <f t="shared" ca="1" si="49"/>
        <v>27.952651884313163</v>
      </c>
      <c r="D152" s="94">
        <f t="shared" ca="1" si="50"/>
        <v>1.2779628620471772E-2</v>
      </c>
      <c r="E152" s="92">
        <f t="shared" ca="1" si="51"/>
        <v>24.761606703578689</v>
      </c>
      <c r="F152" s="94">
        <f t="shared" ca="1" si="52"/>
        <v>1.819060553434948E-2</v>
      </c>
      <c r="G152" s="92">
        <f t="shared" ca="1" si="53"/>
        <v>24.948799600592313</v>
      </c>
      <c r="H152" s="94">
        <f t="shared" ca="1" si="54"/>
        <v>1.4242310062747121E-2</v>
      </c>
      <c r="I152" s="92">
        <f t="shared" ca="1" si="55"/>
        <v>26.680155420937904</v>
      </c>
      <c r="J152" s="91"/>
      <c r="K152" s="91"/>
      <c r="L152" s="92">
        <f t="shared" ca="1" si="56"/>
        <v>104.34321360942207</v>
      </c>
      <c r="M152" s="94">
        <f t="shared" ca="1" si="57"/>
        <v>1.4728711195937993E-2</v>
      </c>
      <c r="N152" s="99"/>
      <c r="O152" s="94"/>
      <c r="P152" s="108"/>
      <c r="Q152" s="99"/>
      <c r="R152" s="110"/>
      <c r="S152" s="106"/>
      <c r="T152" s="109"/>
      <c r="U152" s="91"/>
      <c r="V152" s="91"/>
      <c r="W152" s="91"/>
      <c r="X152" s="91"/>
      <c r="Y152" s="91"/>
      <c r="Z152" s="91"/>
      <c r="AA152" s="91"/>
      <c r="AB152" s="91"/>
      <c r="AC152" s="91"/>
      <c r="AD152" s="91"/>
      <c r="AE152" s="91"/>
      <c r="AF152" s="91"/>
      <c r="AG152" s="91"/>
    </row>
    <row r="153" spans="1:33" ht="26.5" customHeight="1" x14ac:dyDescent="0.7">
      <c r="A153" s="95">
        <v>44147</v>
      </c>
      <c r="B153" s="94">
        <f t="shared" ca="1" si="48"/>
        <v>-9.7008877546684857E-3</v>
      </c>
      <c r="C153" s="92">
        <f t="shared" ca="1" si="49"/>
        <v>27.570945985918126</v>
      </c>
      <c r="D153" s="94">
        <f t="shared" ca="1" si="50"/>
        <v>-1.8808774701667419E-2</v>
      </c>
      <c r="E153" s="92">
        <f t="shared" ca="1" si="51"/>
        <v>24.449155575242948</v>
      </c>
      <c r="F153" s="94">
        <f t="shared" ca="1" si="52"/>
        <v>-1.5755527484426768E-2</v>
      </c>
      <c r="G153" s="92">
        <f t="shared" ca="1" si="53"/>
        <v>24.503073849811361</v>
      </c>
      <c r="H153" s="94">
        <f t="shared" ca="1" si="54"/>
        <v>-1.5440353456654177E-2</v>
      </c>
      <c r="I153" s="92">
        <f t="shared" ca="1" si="55"/>
        <v>26.305504272728783</v>
      </c>
      <c r="J153" s="91"/>
      <c r="K153" s="91"/>
      <c r="L153" s="92">
        <f t="shared" ca="1" si="56"/>
        <v>102.82867968370121</v>
      </c>
      <c r="M153" s="94">
        <f t="shared" ca="1" si="57"/>
        <v>-1.4788719016410323E-2</v>
      </c>
      <c r="N153" s="99"/>
      <c r="O153" s="94"/>
      <c r="P153" s="108"/>
      <c r="Q153" s="99"/>
      <c r="R153" s="110"/>
      <c r="S153" s="106"/>
      <c r="T153" s="109"/>
      <c r="U153" s="91"/>
      <c r="V153" s="91"/>
      <c r="W153" s="91"/>
      <c r="X153" s="91"/>
      <c r="Y153" s="91"/>
      <c r="Z153" s="91"/>
      <c r="AA153" s="91"/>
      <c r="AB153" s="91"/>
      <c r="AC153" s="91"/>
      <c r="AD153" s="91"/>
      <c r="AE153" s="91"/>
      <c r="AF153" s="91"/>
      <c r="AG153" s="91"/>
    </row>
    <row r="154" spans="1:33" ht="26.5" customHeight="1" x14ac:dyDescent="0.7">
      <c r="A154" s="95">
        <v>44146</v>
      </c>
      <c r="B154" s="94">
        <f t="shared" ca="1" si="48"/>
        <v>7.4285491023138306E-3</v>
      </c>
      <c r="C154" s="92">
        <f t="shared" ca="1" si="49"/>
        <v>27.841028680118463</v>
      </c>
      <c r="D154" s="94">
        <f t="shared" ca="1" si="50"/>
        <v>1.3617845691711761E-2</v>
      </c>
      <c r="E154" s="92">
        <f t="shared" ca="1" si="51"/>
        <v>24.917829414759744</v>
      </c>
      <c r="F154" s="94">
        <f t="shared" ca="1" si="52"/>
        <v>6.4873137132110958E-3</v>
      </c>
      <c r="G154" s="92">
        <f t="shared" ca="1" si="53"/>
        <v>24.895312632221728</v>
      </c>
      <c r="H154" s="94">
        <f t="shared" ca="1" si="54"/>
        <v>6.0231456929666916E-3</v>
      </c>
      <c r="I154" s="92">
        <f t="shared" ca="1" si="55"/>
        <v>26.718040257981126</v>
      </c>
      <c r="J154" s="91"/>
      <c r="K154" s="91"/>
      <c r="L154" s="92">
        <f t="shared" ca="1" si="56"/>
        <v>104.37221098508107</v>
      </c>
      <c r="M154" s="94">
        <f t="shared" ca="1" si="57"/>
        <v>8.3129487142825642E-3</v>
      </c>
      <c r="N154" s="99"/>
      <c r="O154" s="94"/>
      <c r="P154" s="108"/>
      <c r="Q154" s="99"/>
      <c r="R154" s="110"/>
      <c r="S154" s="106"/>
      <c r="T154" s="109"/>
      <c r="U154" s="91"/>
      <c r="V154" s="91"/>
      <c r="W154" s="91"/>
      <c r="X154" s="91"/>
      <c r="Y154" s="91"/>
      <c r="Z154" s="91"/>
      <c r="AA154" s="91"/>
      <c r="AB154" s="91"/>
      <c r="AC154" s="91"/>
      <c r="AD154" s="91"/>
      <c r="AE154" s="91"/>
      <c r="AF154" s="91"/>
      <c r="AG154" s="91"/>
    </row>
    <row r="155" spans="1:33" ht="26.5" customHeight="1" x14ac:dyDescent="0.7">
      <c r="A155" s="95">
        <v>44145</v>
      </c>
      <c r="B155" s="94">
        <f t="shared" ca="1" si="48"/>
        <v>-1.4666363719112452E-3</v>
      </c>
      <c r="C155" s="92">
        <f t="shared" ca="1" si="49"/>
        <v>27.635735263733274</v>
      </c>
      <c r="D155" s="94">
        <f t="shared" ca="1" si="50"/>
        <v>-2.2645244496340977E-3</v>
      </c>
      <c r="E155" s="92">
        <f t="shared" ca="1" si="51"/>
        <v>24.583061082310909</v>
      </c>
      <c r="F155" s="94">
        <f t="shared" ca="1" si="52"/>
        <v>1.735509389387202E-2</v>
      </c>
      <c r="G155" s="92">
        <f t="shared" ca="1" si="53"/>
        <v>24.734849901263047</v>
      </c>
      <c r="H155" s="94">
        <f t="shared" ca="1" si="54"/>
        <v>-3.7896857889736513E-3</v>
      </c>
      <c r="I155" s="92">
        <f t="shared" ca="1" si="55"/>
        <v>26.558077090340962</v>
      </c>
      <c r="J155" s="91"/>
      <c r="K155" s="91"/>
      <c r="L155" s="92">
        <f t="shared" ca="1" si="56"/>
        <v>103.51172333764819</v>
      </c>
      <c r="M155" s="94">
        <f t="shared" ca="1" si="57"/>
        <v>2.1739054455038875E-3</v>
      </c>
      <c r="N155" s="99"/>
      <c r="O155" s="94"/>
      <c r="P155" s="108"/>
      <c r="Q155" s="99"/>
      <c r="R155" s="110"/>
      <c r="S155" s="106"/>
      <c r="T155" s="109"/>
      <c r="U155" s="91"/>
      <c r="V155" s="91"/>
      <c r="W155" s="91"/>
      <c r="X155" s="91"/>
      <c r="Y155" s="91"/>
      <c r="Z155" s="91"/>
      <c r="AA155" s="91"/>
      <c r="AB155" s="91"/>
      <c r="AC155" s="91"/>
      <c r="AD155" s="91"/>
      <c r="AE155" s="91"/>
      <c r="AF155" s="91"/>
      <c r="AG155" s="91"/>
    </row>
    <row r="156" spans="1:33" ht="26.5" customHeight="1" x14ac:dyDescent="0.7">
      <c r="A156" s="95">
        <v>44144</v>
      </c>
      <c r="B156" s="94">
        <f t="shared" ca="1" si="48"/>
        <v>1.2565724911737908E-2</v>
      </c>
      <c r="C156" s="92">
        <f t="shared" ca="1" si="49"/>
        <v>27.676326370629326</v>
      </c>
      <c r="D156" s="94">
        <f t="shared" ca="1" si="50"/>
        <v>3.9547967377584259E-2</v>
      </c>
      <c r="E156" s="92">
        <f t="shared" ca="1" si="51"/>
        <v>24.638856374983082</v>
      </c>
      <c r="F156" s="94">
        <f t="shared" ca="1" si="52"/>
        <v>4.1231881370278112E-2</v>
      </c>
      <c r="G156" s="92">
        <f t="shared" ca="1" si="53"/>
        <v>24.312897286031898</v>
      </c>
      <c r="H156" s="94">
        <f t="shared" ca="1" si="54"/>
        <v>2.9421342869033307E-2</v>
      </c>
      <c r="I156" s="92">
        <f t="shared" ca="1" si="55"/>
        <v>26.659106728255765</v>
      </c>
      <c r="J156" s="91"/>
      <c r="K156" s="91"/>
      <c r="L156" s="92">
        <f t="shared" ca="1" si="56"/>
        <v>103.28718675990007</v>
      </c>
      <c r="M156" s="94">
        <f t="shared" ca="1" si="57"/>
        <v>2.997061040180915E-2</v>
      </c>
      <c r="N156" s="99"/>
      <c r="O156" s="94"/>
      <c r="P156" s="108"/>
      <c r="Q156" s="99"/>
      <c r="R156" s="110"/>
      <c r="S156" s="106"/>
      <c r="T156" s="109"/>
      <c r="U156" s="91"/>
      <c r="V156" s="91"/>
      <c r="W156" s="91"/>
      <c r="X156" s="91"/>
      <c r="Y156" s="91"/>
      <c r="Z156" s="91"/>
      <c r="AA156" s="91"/>
      <c r="AB156" s="91"/>
      <c r="AC156" s="91"/>
      <c r="AD156" s="91"/>
      <c r="AE156" s="91"/>
      <c r="AF156" s="91"/>
      <c r="AG156" s="91"/>
    </row>
    <row r="157" spans="1:33" ht="26.5" customHeight="1" x14ac:dyDescent="0.7">
      <c r="A157" s="95">
        <v>44141</v>
      </c>
      <c r="B157" s="94">
        <f t="shared" ca="1" si="48"/>
        <v>-2.284338424788368E-4</v>
      </c>
      <c r="C157" s="92">
        <f t="shared" ca="1" si="49"/>
        <v>27.332869057010381</v>
      </c>
      <c r="D157" s="94">
        <f t="shared" ca="1" si="50"/>
        <v>1.8867898133128058E-3</v>
      </c>
      <c r="E157" s="92">
        <f t="shared" ca="1" si="51"/>
        <v>23.701509837144211</v>
      </c>
      <c r="F157" s="94">
        <f t="shared" ca="1" si="52"/>
        <v>2.8075813531158733E-3</v>
      </c>
      <c r="G157" s="92">
        <f t="shared" ca="1" si="53"/>
        <v>23.350127595051863</v>
      </c>
      <c r="H157" s="94">
        <f t="shared" ca="1" si="54"/>
        <v>8.1337471138764883E-4</v>
      </c>
      <c r="I157" s="92">
        <f t="shared" ca="1" si="55"/>
        <v>25.897177004273004</v>
      </c>
      <c r="J157" s="91"/>
      <c r="K157" s="91"/>
      <c r="L157" s="92">
        <f t="shared" ca="1" si="56"/>
        <v>100.28168349347946</v>
      </c>
      <c r="M157" s="94">
        <f t="shared" ca="1" si="57"/>
        <v>1.2461571321524811E-3</v>
      </c>
      <c r="N157" s="99"/>
      <c r="O157" s="94"/>
      <c r="P157" s="108"/>
      <c r="Q157" s="99"/>
      <c r="R157" s="110"/>
      <c r="S157" s="106"/>
      <c r="T157" s="109"/>
      <c r="U157" s="91"/>
      <c r="V157" s="91"/>
      <c r="W157" s="91"/>
      <c r="X157" s="91"/>
      <c r="Y157" s="91"/>
      <c r="Z157" s="91"/>
      <c r="AA157" s="91"/>
      <c r="AB157" s="91"/>
      <c r="AC157" s="91"/>
      <c r="AD157" s="91"/>
      <c r="AE157" s="91"/>
      <c r="AF157" s="91"/>
      <c r="AG157" s="91"/>
    </row>
    <row r="158" spans="1:33" ht="26.5" customHeight="1" x14ac:dyDescent="0.7">
      <c r="A158" s="95">
        <v>44140</v>
      </c>
      <c r="B158" s="94">
        <f t="shared" ca="1" si="48"/>
        <v>1.9502817836880793E-2</v>
      </c>
      <c r="C158" s="92">
        <f t="shared" ca="1" si="49"/>
        <v>27.339114235925262</v>
      </c>
      <c r="D158" s="94">
        <f t="shared" ca="1" si="50"/>
        <v>3.2635133761891089E-2</v>
      </c>
      <c r="E158" s="92">
        <f t="shared" ca="1" si="51"/>
        <v>23.656874287723312</v>
      </c>
      <c r="F158" s="94">
        <f t="shared" ca="1" si="52"/>
        <v>2.726798861670976E-2</v>
      </c>
      <c r="G158" s="92">
        <f t="shared" ca="1" si="53"/>
        <v>23.284753754598558</v>
      </c>
      <c r="H158" s="94">
        <f t="shared" ca="1" si="54"/>
        <v>2.4670741556889197E-2</v>
      </c>
      <c r="I158" s="92">
        <f t="shared" ca="1" si="55"/>
        <v>25.876130014490638</v>
      </c>
      <c r="J158" s="91"/>
      <c r="K158" s="91"/>
      <c r="L158" s="92">
        <f t="shared" ca="1" si="56"/>
        <v>100.15687229273777</v>
      </c>
      <c r="M158" s="94">
        <f t="shared" ca="1" si="57"/>
        <v>2.5722973679766392E-2</v>
      </c>
      <c r="N158" s="99"/>
      <c r="O158" s="94"/>
      <c r="P158" s="108"/>
      <c r="Q158" s="99"/>
      <c r="R158" s="110"/>
      <c r="S158" s="106"/>
      <c r="T158" s="109"/>
      <c r="U158" s="91"/>
      <c r="V158" s="91"/>
      <c r="W158" s="91"/>
      <c r="X158" s="91"/>
      <c r="Y158" s="91"/>
      <c r="Z158" s="91"/>
      <c r="AA158" s="91"/>
      <c r="AB158" s="91"/>
      <c r="AC158" s="91"/>
      <c r="AD158" s="91"/>
      <c r="AE158" s="91"/>
      <c r="AF158" s="91"/>
      <c r="AG158" s="91"/>
    </row>
    <row r="159" spans="1:33" ht="26.5" customHeight="1" x14ac:dyDescent="0.7">
      <c r="A159" s="95">
        <v>44139</v>
      </c>
      <c r="B159" s="94">
        <f t="shared" ca="1" si="48"/>
        <v>2.2349177209342708E-2</v>
      </c>
      <c r="C159" s="92">
        <f t="shared" ca="1" si="49"/>
        <v>26.816124249594264</v>
      </c>
      <c r="D159" s="94">
        <f t="shared" ca="1" si="50"/>
        <v>4.8736613317212907E-4</v>
      </c>
      <c r="E159" s="92">
        <f t="shared" ca="1" si="51"/>
        <v>22.909228549624579</v>
      </c>
      <c r="F159" s="94">
        <f t="shared" ca="1" si="52"/>
        <v>1.517158120089146E-2</v>
      </c>
      <c r="G159" s="92">
        <f t="shared" ca="1" si="53"/>
        <v>22.666679009391846</v>
      </c>
      <c r="H159" s="94">
        <f t="shared" ca="1" si="54"/>
        <v>-1.6641254659415239E-3</v>
      </c>
      <c r="I159" s="92">
        <f t="shared" ca="1" si="55"/>
        <v>25.253116894090617</v>
      </c>
      <c r="J159" s="91"/>
      <c r="K159" s="91"/>
      <c r="L159" s="92">
        <f t="shared" ca="1" si="56"/>
        <v>97.645148702701306</v>
      </c>
      <c r="M159" s="94">
        <f t="shared" ca="1" si="57"/>
        <v>9.240535995101995E-3</v>
      </c>
      <c r="N159" s="99"/>
      <c r="O159" s="94"/>
      <c r="P159" s="108"/>
      <c r="Q159" s="99"/>
      <c r="R159" s="110"/>
      <c r="S159" s="106"/>
      <c r="T159" s="109"/>
      <c r="U159" s="91"/>
      <c r="V159" s="91"/>
      <c r="W159" s="91"/>
      <c r="X159" s="91"/>
      <c r="Y159" s="91"/>
      <c r="Z159" s="91"/>
      <c r="AA159" s="91"/>
      <c r="AB159" s="91"/>
      <c r="AC159" s="91"/>
      <c r="AD159" s="91"/>
      <c r="AE159" s="91"/>
      <c r="AF159" s="91"/>
      <c r="AG159" s="91"/>
    </row>
    <row r="160" spans="1:33" ht="26.5" customHeight="1" x14ac:dyDescent="0.7">
      <c r="A160" s="95">
        <v>44138</v>
      </c>
      <c r="B160" s="94">
        <f t="shared" ca="1" si="48"/>
        <v>1.7655910503381778E-2</v>
      </c>
      <c r="C160" s="92">
        <f t="shared" ca="1" si="49"/>
        <v>26.22990740090675</v>
      </c>
      <c r="D160" s="94">
        <f t="shared" ca="1" si="50"/>
        <v>3.219327187877119E-2</v>
      </c>
      <c r="E160" s="92">
        <f t="shared" ca="1" si="51"/>
        <v>22.898068806373306</v>
      </c>
      <c r="F160" s="94">
        <f t="shared" ca="1" si="52"/>
        <v>3.0444358383130199E-2</v>
      </c>
      <c r="G160" s="92">
        <f t="shared" ca="1" si="53"/>
        <v>22.327929021198983</v>
      </c>
      <c r="H160" s="94">
        <f t="shared" ca="1" si="54"/>
        <v>2.1070607508442807E-2</v>
      </c>
      <c r="I160" s="92">
        <f t="shared" ca="1" si="55"/>
        <v>25.295211299380288</v>
      </c>
      <c r="J160" s="91"/>
      <c r="K160" s="91"/>
      <c r="L160" s="92">
        <f t="shared" ca="1" si="56"/>
        <v>96.751116527859324</v>
      </c>
      <c r="M160" s="94">
        <f t="shared" ca="1" si="57"/>
        <v>2.4903688331278762E-2</v>
      </c>
      <c r="N160" s="99"/>
      <c r="O160" s="94"/>
      <c r="P160" s="108"/>
      <c r="Q160" s="99"/>
      <c r="R160" s="110"/>
      <c r="S160" s="106"/>
      <c r="T160" s="109"/>
      <c r="U160" s="91"/>
      <c r="V160" s="91"/>
      <c r="W160" s="91"/>
      <c r="X160" s="91"/>
      <c r="Y160" s="91"/>
      <c r="Z160" s="91"/>
      <c r="AA160" s="91"/>
      <c r="AB160" s="91"/>
      <c r="AC160" s="91"/>
      <c r="AD160" s="91"/>
      <c r="AE160" s="91"/>
      <c r="AF160" s="91"/>
      <c r="AG160" s="91"/>
    </row>
    <row r="161" spans="1:33" ht="26.5" customHeight="1" x14ac:dyDescent="0.7">
      <c r="A161" s="95">
        <v>44137</v>
      </c>
      <c r="B161" s="94">
        <f t="shared" ca="1" si="48"/>
        <v>1.1208525378429091E-2</v>
      </c>
      <c r="C161" s="92">
        <f t="shared" ca="1" si="49"/>
        <v>25.774829321172195</v>
      </c>
      <c r="D161" s="94">
        <f t="shared" ca="1" si="50"/>
        <v>5.5638876127703796E-3</v>
      </c>
      <c r="E161" s="92">
        <f t="shared" ca="1" si="51"/>
        <v>22.183896592054744</v>
      </c>
      <c r="F161" s="94">
        <f t="shared" ca="1" si="52"/>
        <v>1.6165040675258924E-2</v>
      </c>
      <c r="G161" s="92">
        <f t="shared" ca="1" si="53"/>
        <v>21.668252962473129</v>
      </c>
      <c r="H161" s="94">
        <f t="shared" ca="1" si="54"/>
        <v>1.0473796918606615E-2</v>
      </c>
      <c r="I161" s="92">
        <f t="shared" ca="1" si="55"/>
        <v>24.773224411095519</v>
      </c>
      <c r="J161" s="91"/>
      <c r="K161" s="91"/>
      <c r="L161" s="92">
        <f t="shared" ca="1" si="56"/>
        <v>94.400203286795602</v>
      </c>
      <c r="M161" s="94">
        <f t="shared" ca="1" si="57"/>
        <v>1.0813949018419589E-2</v>
      </c>
      <c r="N161" s="99"/>
      <c r="O161" s="94"/>
      <c r="P161" s="108"/>
      <c r="Q161" s="99"/>
      <c r="R161" s="110"/>
      <c r="S161" s="106"/>
      <c r="T161" s="109"/>
      <c r="U161" s="91"/>
      <c r="V161" s="91"/>
      <c r="W161" s="91"/>
      <c r="X161" s="91"/>
      <c r="Y161" s="91"/>
      <c r="Z161" s="91"/>
      <c r="AA161" s="91"/>
      <c r="AB161" s="91"/>
      <c r="AC161" s="91"/>
      <c r="AD161" s="91"/>
      <c r="AE161" s="91"/>
      <c r="AF161" s="91"/>
      <c r="AG161" s="91"/>
    </row>
    <row r="162" spans="1:33" ht="26.5" customHeight="1" x14ac:dyDescent="0.7">
      <c r="A162" s="95">
        <v>44134</v>
      </c>
      <c r="B162" s="94">
        <f t="shared" ca="1" si="48"/>
        <v>-1.0424870251667606E-2</v>
      </c>
      <c r="C162" s="92">
        <f t="shared" ca="1" si="49"/>
        <v>25.489133719008514</v>
      </c>
      <c r="D162" s="94">
        <f t="shared" ca="1" si="50"/>
        <v>-5.0326800985042164E-3</v>
      </c>
      <c r="E162" s="92">
        <f t="shared" ca="1" si="51"/>
        <v>22.061150828238052</v>
      </c>
      <c r="F162" s="94">
        <f t="shared" ca="1" si="52"/>
        <v>-2.7793454351038305E-3</v>
      </c>
      <c r="G162" s="92">
        <f t="shared" ca="1" si="53"/>
        <v>21.323556799468527</v>
      </c>
      <c r="H162" s="94">
        <f t="shared" ca="1" si="54"/>
        <v>-5.8039963255115401E-3</v>
      </c>
      <c r="I162" s="92">
        <f t="shared" ca="1" si="55"/>
        <v>24.516444153861613</v>
      </c>
      <c r="J162" s="91"/>
      <c r="K162" s="91"/>
      <c r="L162" s="92">
        <f t="shared" ca="1" si="56"/>
        <v>93.390285500576709</v>
      </c>
      <c r="M162" s="94">
        <f t="shared" ca="1" si="57"/>
        <v>-6.2003295915379342E-3</v>
      </c>
      <c r="N162" s="99"/>
      <c r="O162" s="94"/>
      <c r="P162" s="108"/>
      <c r="Q162" s="99"/>
      <c r="R162" s="110"/>
      <c r="S162" s="106"/>
      <c r="T162" s="109"/>
      <c r="U162" s="91"/>
      <c r="V162" s="91"/>
      <c r="W162" s="91"/>
      <c r="X162" s="91"/>
      <c r="Y162" s="91"/>
      <c r="Z162" s="91"/>
      <c r="AA162" s="91"/>
      <c r="AB162" s="91"/>
      <c r="AC162" s="91"/>
      <c r="AD162" s="91"/>
      <c r="AE162" s="91"/>
      <c r="AF162" s="91"/>
      <c r="AG162" s="91"/>
    </row>
    <row r="163" spans="1:33" ht="26.5" customHeight="1" x14ac:dyDescent="0.7">
      <c r="A163" s="95">
        <v>44133</v>
      </c>
      <c r="B163" s="94">
        <f t="shared" ca="1" si="48"/>
        <v>1.0163439274008201E-2</v>
      </c>
      <c r="C163" s="92">
        <f t="shared" ca="1" si="49"/>
        <v>25.757653919102516</v>
      </c>
      <c r="D163" s="94">
        <f t="shared" ca="1" si="50"/>
        <v>4.5500833341778346E-3</v>
      </c>
      <c r="E163" s="92">
        <f t="shared" ca="1" si="51"/>
        <v>22.172739131192934</v>
      </c>
      <c r="F163" s="94">
        <f t="shared" ca="1" si="52"/>
        <v>1.949268596504794E-3</v>
      </c>
      <c r="G163" s="92">
        <f t="shared" ca="1" si="53"/>
        <v>21.382987508188293</v>
      </c>
      <c r="H163" s="94">
        <f t="shared" ca="1" si="54"/>
        <v>7.5679299423330182E-3</v>
      </c>
      <c r="I163" s="92">
        <f t="shared" ca="1" si="55"/>
        <v>24.659568197066086</v>
      </c>
      <c r="J163" s="91"/>
      <c r="K163" s="91"/>
      <c r="L163" s="92">
        <f t="shared" ca="1" si="56"/>
        <v>93.972948755549822</v>
      </c>
      <c r="M163" s="94">
        <f t="shared" ca="1" si="57"/>
        <v>6.2793152867750557E-3</v>
      </c>
      <c r="N163" s="99"/>
      <c r="O163" s="94"/>
      <c r="P163" s="108"/>
      <c r="Q163" s="99"/>
      <c r="R163" s="110"/>
      <c r="S163" s="106"/>
      <c r="T163" s="109"/>
      <c r="U163" s="91"/>
      <c r="V163" s="91"/>
      <c r="W163" s="91"/>
      <c r="X163" s="91"/>
      <c r="Y163" s="91"/>
      <c r="Z163" s="91"/>
      <c r="AA163" s="91"/>
      <c r="AB163" s="91"/>
      <c r="AC163" s="91"/>
      <c r="AD163" s="91"/>
      <c r="AE163" s="91"/>
      <c r="AF163" s="91"/>
      <c r="AG163" s="91"/>
    </row>
    <row r="164" spans="1:33" ht="26.5" customHeight="1" x14ac:dyDescent="0.7">
      <c r="A164" s="95">
        <v>44132</v>
      </c>
      <c r="B164" s="94">
        <f t="shared" ca="1" si="48"/>
        <v>-3.4178858612294527E-2</v>
      </c>
      <c r="C164" s="92">
        <f t="shared" ca="1" si="49"/>
        <v>25.498501448056977</v>
      </c>
      <c r="D164" s="94">
        <f t="shared" ca="1" si="50"/>
        <v>-2.7053690765377447E-2</v>
      </c>
      <c r="E164" s="92">
        <f t="shared" ca="1" si="51"/>
        <v>22.072308289099865</v>
      </c>
      <c r="F164" s="94">
        <f t="shared" ca="1" si="52"/>
        <v>-4.0096109030730687E-2</v>
      </c>
      <c r="G164" s="92">
        <f t="shared" ca="1" si="53"/>
        <v>21.341387411900431</v>
      </c>
      <c r="H164" s="94">
        <f t="shared" ca="1" si="54"/>
        <v>-1.3573136076695524E-2</v>
      </c>
      <c r="I164" s="92">
        <f t="shared" ca="1" si="55"/>
        <v>24.474348045672166</v>
      </c>
      <c r="J164" s="91"/>
      <c r="K164" s="91"/>
      <c r="L164" s="92">
        <f t="shared" ca="1" si="56"/>
        <v>93.38654519472945</v>
      </c>
      <c r="M164" s="94">
        <f t="shared" ca="1" si="57"/>
        <v>-2.8547622305346798E-2</v>
      </c>
      <c r="N164" s="99"/>
      <c r="O164" s="94"/>
      <c r="P164" s="108"/>
      <c r="Q164" s="99"/>
      <c r="R164" s="110"/>
      <c r="S164" s="106"/>
      <c r="T164" s="109"/>
      <c r="U164" s="91"/>
      <c r="V164" s="91"/>
      <c r="W164" s="91"/>
      <c r="X164" s="91"/>
      <c r="Y164" s="91"/>
      <c r="Z164" s="91"/>
      <c r="AA164" s="91"/>
      <c r="AB164" s="91"/>
      <c r="AC164" s="91"/>
      <c r="AD164" s="91"/>
      <c r="AE164" s="91"/>
      <c r="AF164" s="91"/>
      <c r="AG164" s="91"/>
    </row>
    <row r="165" spans="1:33" ht="26.5" customHeight="1" x14ac:dyDescent="0.7">
      <c r="A165" s="95">
        <v>44131</v>
      </c>
      <c r="B165" s="94">
        <f t="shared" ca="1" si="48"/>
        <v>-3.4475227096357752E-3</v>
      </c>
      <c r="C165" s="92">
        <f t="shared" ca="1" si="49"/>
        <v>26.400852451231675</v>
      </c>
      <c r="D165" s="94">
        <f t="shared" ca="1" si="50"/>
        <v>-1.1667460811156882E-2</v>
      </c>
      <c r="E165" s="92">
        <f t="shared" ca="1" si="51"/>
        <v>22.686049661325356</v>
      </c>
      <c r="F165" s="94">
        <f t="shared" ca="1" si="52"/>
        <v>-1.7078375092365317E-2</v>
      </c>
      <c r="G165" s="92">
        <f t="shared" ca="1" si="53"/>
        <v>22.232837696231051</v>
      </c>
      <c r="H165" s="94">
        <f t="shared" ca="1" si="54"/>
        <v>3.5757836927505782E-3</v>
      </c>
      <c r="I165" s="92">
        <f t="shared" ca="1" si="55"/>
        <v>24.811112653938292</v>
      </c>
      <c r="J165" s="91"/>
      <c r="K165" s="91"/>
      <c r="L165" s="92">
        <f t="shared" ca="1" si="56"/>
        <v>96.130852462726381</v>
      </c>
      <c r="M165" s="94">
        <f t="shared" ca="1" si="57"/>
        <v>-6.7884598696422715E-3</v>
      </c>
      <c r="N165" s="99"/>
      <c r="O165" s="94"/>
      <c r="P165" s="108"/>
      <c r="Q165" s="99"/>
      <c r="R165" s="110"/>
      <c r="S165" s="106"/>
      <c r="T165" s="109"/>
      <c r="U165" s="91"/>
      <c r="V165" s="91"/>
      <c r="W165" s="91"/>
      <c r="X165" s="91"/>
      <c r="Y165" s="91"/>
      <c r="Z165" s="91"/>
      <c r="AA165" s="91"/>
      <c r="AB165" s="91"/>
      <c r="AC165" s="91"/>
      <c r="AD165" s="91"/>
      <c r="AE165" s="91"/>
      <c r="AF165" s="91"/>
      <c r="AG165" s="91"/>
    </row>
    <row r="166" spans="1:33" ht="26.5" customHeight="1" x14ac:dyDescent="0.7">
      <c r="A166" s="95">
        <v>44130</v>
      </c>
      <c r="B166" s="94">
        <f t="shared" ca="1" si="48"/>
        <v>-1.8479858227564816E-2</v>
      </c>
      <c r="C166" s="92">
        <f t="shared" ca="1" si="49"/>
        <v>26.492184860164961</v>
      </c>
      <c r="D166" s="94">
        <f t="shared" ca="1" si="50"/>
        <v>-1.484668692722102E-2</v>
      </c>
      <c r="E166" s="92">
        <f t="shared" ca="1" si="51"/>
        <v>22.953862957850745</v>
      </c>
      <c r="F166" s="94">
        <f t="shared" ca="1" si="52"/>
        <v>-2.8586000103035802E-2</v>
      </c>
      <c r="G166" s="92">
        <f t="shared" ca="1" si="53"/>
        <v>22.619135781370439</v>
      </c>
      <c r="H166" s="94">
        <f t="shared" ca="1" si="54"/>
        <v>-9.6122080557725642E-3</v>
      </c>
      <c r="I166" s="92">
        <f t="shared" ca="1" si="55"/>
        <v>24.722709592138116</v>
      </c>
      <c r="J166" s="91"/>
      <c r="K166" s="91"/>
      <c r="L166" s="92">
        <f t="shared" ca="1" si="56"/>
        <v>96.787893191524262</v>
      </c>
      <c r="M166" s="94">
        <f t="shared" ca="1" si="57"/>
        <v>-1.7762438846518958E-2</v>
      </c>
      <c r="N166" s="99"/>
      <c r="O166" s="94"/>
      <c r="P166" s="108"/>
      <c r="Q166" s="99"/>
      <c r="R166" s="110"/>
      <c r="S166" s="106"/>
      <c r="T166" s="109"/>
      <c r="U166" s="91"/>
      <c r="V166" s="91"/>
      <c r="W166" s="91"/>
      <c r="X166" s="91"/>
      <c r="Y166" s="91"/>
      <c r="Z166" s="91"/>
      <c r="AA166" s="91"/>
      <c r="AB166" s="91"/>
      <c r="AC166" s="91"/>
      <c r="AD166" s="91"/>
      <c r="AE166" s="91"/>
      <c r="AF166" s="91"/>
      <c r="AG166" s="91"/>
    </row>
    <row r="167" spans="1:33" ht="26.5" customHeight="1" x14ac:dyDescent="0.7">
      <c r="A167" s="95">
        <v>44127</v>
      </c>
      <c r="B167" s="94">
        <f t="shared" ca="1" si="48"/>
        <v>3.3951230918509712E-3</v>
      </c>
      <c r="C167" s="92">
        <f t="shared" ca="1" si="49"/>
        <v>26.990974237497774</v>
      </c>
      <c r="D167" s="94">
        <f t="shared" ca="1" si="50"/>
        <v>7.2358431086996244E-3</v>
      </c>
      <c r="E167" s="92">
        <f t="shared" ca="1" si="51"/>
        <v>23.299787609966664</v>
      </c>
      <c r="F167" s="94">
        <f t="shared" ca="1" si="52"/>
        <v>1.0835904928265139E-2</v>
      </c>
      <c r="G167" s="92">
        <f t="shared" ca="1" si="53"/>
        <v>23.284753754598555</v>
      </c>
      <c r="H167" s="94">
        <f t="shared" ca="1" si="54"/>
        <v>5.0614288849026856E-4</v>
      </c>
      <c r="I167" s="92">
        <f t="shared" ca="1" si="55"/>
        <v>24.962655833635669</v>
      </c>
      <c r="J167" s="91"/>
      <c r="K167" s="91"/>
      <c r="L167" s="92">
        <f t="shared" ca="1" si="56"/>
        <v>98.538171435698658</v>
      </c>
      <c r="M167" s="94">
        <f t="shared" ca="1" si="57"/>
        <v>5.3148311551276528E-3</v>
      </c>
      <c r="N167" s="99"/>
      <c r="O167" s="94"/>
      <c r="P167" s="108"/>
      <c r="Q167" s="99"/>
      <c r="R167" s="110"/>
      <c r="S167" s="106"/>
      <c r="T167" s="109"/>
      <c r="U167" s="91"/>
      <c r="V167" s="91"/>
      <c r="W167" s="91"/>
      <c r="X167" s="91"/>
      <c r="Y167" s="91"/>
      <c r="Z167" s="91"/>
      <c r="AA167" s="91"/>
      <c r="AB167" s="91"/>
      <c r="AC167" s="91"/>
      <c r="AD167" s="91"/>
      <c r="AE167" s="91"/>
      <c r="AF167" s="91"/>
      <c r="AG167" s="91"/>
    </row>
    <row r="168" spans="1:33" ht="26.5" customHeight="1" x14ac:dyDescent="0.7">
      <c r="A168" s="95">
        <v>44126</v>
      </c>
      <c r="B168" s="94">
        <f t="shared" ca="1" si="48"/>
        <v>5.4853587150982541E-3</v>
      </c>
      <c r="C168" s="92">
        <f t="shared" ca="1" si="49"/>
        <v>26.899646626074954</v>
      </c>
      <c r="D168" s="94">
        <f t="shared" ca="1" si="50"/>
        <v>8.7591872931320758E-3</v>
      </c>
      <c r="E168" s="92">
        <f t="shared" ca="1" si="51"/>
        <v>23.132405155534343</v>
      </c>
      <c r="F168" s="94">
        <f t="shared" ca="1" si="52"/>
        <v>5.1621904024012899E-4</v>
      </c>
      <c r="G168" s="92">
        <f t="shared" ca="1" si="53"/>
        <v>23.035147090714965</v>
      </c>
      <c r="H168" s="94">
        <f t="shared" ca="1" si="54"/>
        <v>-2.860019489885679E-3</v>
      </c>
      <c r="I168" s="92">
        <f t="shared" ca="1" si="55"/>
        <v>24.950027554621261</v>
      </c>
      <c r="J168" s="91"/>
      <c r="K168" s="91"/>
      <c r="L168" s="92">
        <f t="shared" ca="1" si="56"/>
        <v>98.017226426945527</v>
      </c>
      <c r="M168" s="94">
        <f t="shared" ca="1" si="57"/>
        <v>2.9462377846265486E-3</v>
      </c>
      <c r="N168" s="99"/>
      <c r="O168" s="94"/>
      <c r="P168" s="108"/>
      <c r="Q168" s="99"/>
      <c r="R168" s="110"/>
      <c r="S168" s="106"/>
      <c r="T168" s="109"/>
      <c r="U168" s="91"/>
      <c r="V168" s="91"/>
      <c r="W168" s="91"/>
      <c r="X168" s="91"/>
      <c r="Y168" s="91"/>
      <c r="Z168" s="91"/>
      <c r="AA168" s="91"/>
      <c r="AB168" s="91"/>
      <c r="AC168" s="91"/>
      <c r="AD168" s="91"/>
      <c r="AE168" s="91"/>
      <c r="AF168" s="91"/>
      <c r="AG168" s="91"/>
    </row>
    <row r="169" spans="1:33" ht="26.5" customHeight="1" x14ac:dyDescent="0.7">
      <c r="A169" s="95">
        <v>44125</v>
      </c>
      <c r="B169" s="94">
        <f t="shared" ca="1" si="48"/>
        <v>-1.8929872790939273E-3</v>
      </c>
      <c r="C169" s="92">
        <f t="shared" ca="1" si="49"/>
        <v>26.752897387237741</v>
      </c>
      <c r="D169" s="94">
        <f t="shared" ca="1" si="50"/>
        <v>-4.8641797554926924E-4</v>
      </c>
      <c r="E169" s="92">
        <f t="shared" ca="1" si="51"/>
        <v>22.931543471348203</v>
      </c>
      <c r="F169" s="94">
        <f t="shared" ca="1" si="52"/>
        <v>-1.3496247734730793E-2</v>
      </c>
      <c r="G169" s="92">
        <f t="shared" ca="1" si="53"/>
        <v>23.023262044479168</v>
      </c>
      <c r="H169" s="94">
        <f t="shared" ca="1" si="54"/>
        <v>7.7992457684925576E-3</v>
      </c>
      <c r="I169" s="92">
        <f t="shared" ca="1" si="55"/>
        <v>25.021589789085972</v>
      </c>
      <c r="J169" s="91"/>
      <c r="K169" s="91"/>
      <c r="L169" s="92">
        <f t="shared" ca="1" si="56"/>
        <v>97.729292692151091</v>
      </c>
      <c r="M169" s="94">
        <f t="shared" ca="1" si="57"/>
        <v>-1.8714466373391803E-3</v>
      </c>
      <c r="N169" s="99"/>
      <c r="O169" s="94"/>
      <c r="P169" s="108"/>
      <c r="Q169" s="99"/>
      <c r="R169" s="110"/>
      <c r="S169" s="106"/>
      <c r="T169" s="109"/>
      <c r="U169" s="91"/>
      <c r="V169" s="91"/>
      <c r="W169" s="91"/>
      <c r="X169" s="91"/>
      <c r="Y169" s="91"/>
      <c r="Z169" s="91"/>
      <c r="AA169" s="91"/>
      <c r="AB169" s="91"/>
      <c r="AC169" s="91"/>
      <c r="AD169" s="91"/>
      <c r="AE169" s="91"/>
      <c r="AF169" s="91"/>
      <c r="AG169" s="91"/>
    </row>
    <row r="170" spans="1:33" ht="26.5" customHeight="1" x14ac:dyDescent="0.7">
      <c r="A170" s="95">
        <v>44124</v>
      </c>
      <c r="B170" s="94">
        <f t="shared" ca="1" si="48"/>
        <v>4.0057586206705409E-3</v>
      </c>
      <c r="C170" s="92">
        <f t="shared" ca="1" si="49"/>
        <v>26.803636329843595</v>
      </c>
      <c r="D170" s="94">
        <f t="shared" ca="1" si="50"/>
        <v>-9.7179117223422651E-4</v>
      </c>
      <c r="E170" s="92">
        <f t="shared" ca="1" si="51"/>
        <v>22.942703214599476</v>
      </c>
      <c r="F170" s="94">
        <f t="shared" ca="1" si="52"/>
        <v>8.9928696911285577E-3</v>
      </c>
      <c r="G170" s="92">
        <f t="shared" ca="1" si="53"/>
        <v>23.338240722969143</v>
      </c>
      <c r="H170" s="94">
        <f t="shared" ca="1" si="54"/>
        <v>1.6957831850650251E-4</v>
      </c>
      <c r="I170" s="92">
        <f t="shared" ca="1" si="55"/>
        <v>24.827950501199151</v>
      </c>
      <c r="J170" s="91"/>
      <c r="K170" s="91"/>
      <c r="L170" s="92">
        <f t="shared" ca="1" si="56"/>
        <v>97.912530768611376</v>
      </c>
      <c r="M170" s="94">
        <f t="shared" ca="1" si="57"/>
        <v>3.0409051820998734E-3</v>
      </c>
      <c r="N170" s="99"/>
      <c r="O170" s="94"/>
      <c r="P170" s="108"/>
      <c r="Q170" s="99"/>
      <c r="R170" s="110"/>
      <c r="S170" s="106"/>
      <c r="T170" s="109"/>
      <c r="U170" s="91"/>
      <c r="V170" s="91"/>
      <c r="W170" s="91"/>
      <c r="X170" s="91"/>
      <c r="Y170" s="91"/>
      <c r="Z170" s="91"/>
      <c r="AA170" s="91"/>
      <c r="AB170" s="91"/>
      <c r="AC170" s="91"/>
      <c r="AD170" s="91"/>
      <c r="AE170" s="91"/>
      <c r="AF170" s="91"/>
      <c r="AG170" s="91"/>
    </row>
    <row r="171" spans="1:33" ht="26.5" customHeight="1" x14ac:dyDescent="0.7">
      <c r="A171" s="95">
        <v>44123</v>
      </c>
      <c r="B171" s="94">
        <f t="shared" ca="1" si="48"/>
        <v>-1.5203408567380672E-2</v>
      </c>
      <c r="C171" s="92">
        <f t="shared" ca="1" si="49"/>
        <v>26.696695810457435</v>
      </c>
      <c r="D171" s="94">
        <f t="shared" ca="1" si="50"/>
        <v>-8.1927970453865573E-3</v>
      </c>
      <c r="E171" s="92">
        <f t="shared" ca="1" si="51"/>
        <v>22.965020418712559</v>
      </c>
      <c r="F171" s="94">
        <f t="shared" ca="1" si="52"/>
        <v>-4.8582095705649309E-3</v>
      </c>
      <c r="G171" s="92">
        <f t="shared" ca="1" si="53"/>
        <v>23.130233546757779</v>
      </c>
      <c r="H171" s="94">
        <f t="shared" ca="1" si="54"/>
        <v>1.1884761783818032E-3</v>
      </c>
      <c r="I171" s="92">
        <f t="shared" ca="1" si="55"/>
        <v>24.823740932952699</v>
      </c>
      <c r="J171" s="91"/>
      <c r="K171" s="91"/>
      <c r="L171" s="92">
        <f t="shared" ca="1" si="56"/>
        <v>97.615690708880479</v>
      </c>
      <c r="M171" s="94">
        <f t="shared" ca="1" si="57"/>
        <v>-6.971460247480743E-3</v>
      </c>
      <c r="N171" s="99"/>
      <c r="O171" s="94"/>
      <c r="P171" s="108"/>
      <c r="Q171" s="99"/>
      <c r="R171" s="110"/>
      <c r="S171" s="106"/>
      <c r="T171" s="109"/>
      <c r="U171" s="91"/>
      <c r="V171" s="91"/>
      <c r="W171" s="91"/>
      <c r="X171" s="91"/>
      <c r="Y171" s="91"/>
      <c r="Z171" s="91"/>
      <c r="AA171" s="91"/>
      <c r="AB171" s="91"/>
      <c r="AC171" s="91"/>
      <c r="AD171" s="91"/>
      <c r="AE171" s="91"/>
      <c r="AF171" s="91"/>
      <c r="AG171" s="91"/>
    </row>
    <row r="172" spans="1:33" ht="26.5" customHeight="1" x14ac:dyDescent="0.7">
      <c r="A172" s="95">
        <v>44120</v>
      </c>
      <c r="B172" s="94">
        <f t="shared" ca="1" si="48"/>
        <v>-6.0434262193853616E-4</v>
      </c>
      <c r="C172" s="92">
        <f t="shared" ca="1" si="49"/>
        <v>27.108842620607351</v>
      </c>
      <c r="D172" s="94">
        <f t="shared" ca="1" si="50"/>
        <v>0</v>
      </c>
      <c r="E172" s="92">
        <f t="shared" ca="1" si="51"/>
        <v>23.154722359647426</v>
      </c>
      <c r="F172" s="94">
        <f t="shared" ca="1" si="52"/>
        <v>8.5095416542353419E-3</v>
      </c>
      <c r="G172" s="92">
        <f t="shared" ca="1" si="53"/>
        <v>23.243153658310696</v>
      </c>
      <c r="H172" s="94">
        <f t="shared" ca="1" si="54"/>
        <v>-2.0332159102709468E-3</v>
      </c>
      <c r="I172" s="92">
        <f t="shared" ca="1" si="55"/>
        <v>24.794273529502604</v>
      </c>
      <c r="J172" s="91"/>
      <c r="K172" s="91"/>
      <c r="L172" s="92">
        <f t="shared" ca="1" si="56"/>
        <v>98.300992168068078</v>
      </c>
      <c r="M172" s="94">
        <f t="shared" ca="1" si="57"/>
        <v>1.3161821073144342E-3</v>
      </c>
      <c r="N172" s="99"/>
      <c r="O172" s="94"/>
      <c r="P172" s="108"/>
      <c r="Q172" s="99"/>
      <c r="R172" s="110"/>
      <c r="S172" s="106"/>
      <c r="T172" s="109"/>
      <c r="U172" s="91"/>
      <c r="V172" s="91"/>
      <c r="W172" s="91"/>
      <c r="X172" s="91"/>
      <c r="Y172" s="91"/>
      <c r="Z172" s="91"/>
      <c r="AA172" s="91"/>
      <c r="AB172" s="91"/>
      <c r="AC172" s="91"/>
      <c r="AD172" s="91"/>
      <c r="AE172" s="91"/>
      <c r="AF172" s="91"/>
      <c r="AG172" s="91"/>
    </row>
    <row r="173" spans="1:33" ht="26.5" customHeight="1" x14ac:dyDescent="0.7">
      <c r="A173" s="95">
        <v>44119</v>
      </c>
      <c r="B173" s="94">
        <f t="shared" ca="1" si="48"/>
        <v>-1.2358256495860198E-3</v>
      </c>
      <c r="C173" s="92">
        <f t="shared" ca="1" si="49"/>
        <v>27.125235556584318</v>
      </c>
      <c r="D173" s="94">
        <f t="shared" ca="1" si="50"/>
        <v>-1.4437062111257726E-3</v>
      </c>
      <c r="E173" s="92">
        <f t="shared" ca="1" si="51"/>
        <v>23.154722359647426</v>
      </c>
      <c r="F173" s="94">
        <f t="shared" ca="1" si="52"/>
        <v>-1.0966586292168068E-2</v>
      </c>
      <c r="G173" s="92">
        <f t="shared" ca="1" si="53"/>
        <v>23.047033962797691</v>
      </c>
      <c r="H173" s="94">
        <f t="shared" ca="1" si="54"/>
        <v>-8.4005656108981919E-3</v>
      </c>
      <c r="I173" s="92">
        <f t="shared" ca="1" si="55"/>
        <v>24.844788348460007</v>
      </c>
      <c r="J173" s="91"/>
      <c r="K173" s="91"/>
      <c r="L173" s="92">
        <f t="shared" ca="1" si="56"/>
        <v>98.17178022748945</v>
      </c>
      <c r="M173" s="94">
        <f t="shared" ca="1" si="57"/>
        <v>-5.400633318979442E-3</v>
      </c>
      <c r="N173" s="99"/>
      <c r="O173" s="94"/>
      <c r="P173" s="108"/>
      <c r="Q173" s="99"/>
      <c r="R173" s="110"/>
      <c r="S173" s="106"/>
      <c r="T173" s="109"/>
      <c r="U173" s="91"/>
      <c r="V173" s="91"/>
      <c r="W173" s="91"/>
      <c r="X173" s="91"/>
      <c r="Y173" s="91"/>
      <c r="Z173" s="91"/>
      <c r="AA173" s="91"/>
      <c r="AB173" s="91"/>
      <c r="AC173" s="91"/>
      <c r="AD173" s="91"/>
      <c r="AE173" s="91"/>
      <c r="AF173" s="91"/>
      <c r="AG173" s="91"/>
    </row>
    <row r="174" spans="1:33" ht="26.5" customHeight="1" x14ac:dyDescent="0.7">
      <c r="A174" s="95">
        <v>44118</v>
      </c>
      <c r="B174" s="94">
        <f t="shared" ca="1" si="48"/>
        <v>-6.2834450082857041E-3</v>
      </c>
      <c r="C174" s="92">
        <f t="shared" ca="1" si="49"/>
        <v>27.158799097120493</v>
      </c>
      <c r="D174" s="94">
        <f t="shared" ca="1" si="50"/>
        <v>-9.6151260151366991E-4</v>
      </c>
      <c r="E174" s="92">
        <f t="shared" ca="1" si="51"/>
        <v>23.188199307011782</v>
      </c>
      <c r="F174" s="94">
        <f t="shared" ca="1" si="52"/>
        <v>-1.0191012538762756E-3</v>
      </c>
      <c r="G174" s="92">
        <f t="shared" ca="1" si="53"/>
        <v>23.302583758414823</v>
      </c>
      <c r="H174" s="94">
        <f t="shared" ca="1" si="54"/>
        <v>1.5144087673670814E-3</v>
      </c>
      <c r="I174" s="92">
        <f t="shared" ca="1" si="55"/>
        <v>25.055266760782516</v>
      </c>
      <c r="J174" s="91"/>
      <c r="K174" s="91"/>
      <c r="L174" s="92">
        <f t="shared" ca="1" si="56"/>
        <v>98.704848923329621</v>
      </c>
      <c r="M174" s="94">
        <f t="shared" ca="1" si="57"/>
        <v>-1.8196172942237521E-3</v>
      </c>
      <c r="N174" s="99"/>
      <c r="O174" s="94"/>
      <c r="P174" s="108"/>
      <c r="Q174" s="99"/>
      <c r="R174" s="110"/>
      <c r="S174" s="106"/>
      <c r="T174" s="109"/>
      <c r="U174" s="91"/>
      <c r="V174" s="91"/>
      <c r="W174" s="91"/>
      <c r="X174" s="91"/>
      <c r="Y174" s="91"/>
      <c r="Z174" s="91"/>
      <c r="AA174" s="91"/>
      <c r="AB174" s="91"/>
      <c r="AC174" s="91"/>
      <c r="AD174" s="91"/>
      <c r="AE174" s="91"/>
      <c r="AF174" s="91"/>
      <c r="AG174" s="91"/>
    </row>
    <row r="175" spans="1:33" ht="26.5" customHeight="1" x14ac:dyDescent="0.7">
      <c r="A175" s="95">
        <v>44117</v>
      </c>
      <c r="B175" s="94">
        <f t="shared" ca="1" si="48"/>
        <v>-6.5260730791650845E-3</v>
      </c>
      <c r="C175" s="92">
        <f t="shared" ca="1" si="49"/>
        <v>27.330528972969507</v>
      </c>
      <c r="D175" s="94">
        <f t="shared" ca="1" si="50"/>
        <v>-7.6335777299304519E-3</v>
      </c>
      <c r="E175" s="92">
        <f t="shared" ca="1" si="51"/>
        <v>23.210516511124869</v>
      </c>
      <c r="F175" s="94">
        <f t="shared" ca="1" si="52"/>
        <v>-1.4809180673073463E-2</v>
      </c>
      <c r="G175" s="92">
        <f t="shared" ca="1" si="53"/>
        <v>23.326355676733346</v>
      </c>
      <c r="H175" s="94">
        <f t="shared" ca="1" si="54"/>
        <v>-3.1868268820544055E-3</v>
      </c>
      <c r="I175" s="92">
        <f t="shared" ca="1" si="55"/>
        <v>25.01738022083952</v>
      </c>
      <c r="J175" s="91"/>
      <c r="K175" s="91"/>
      <c r="L175" s="92">
        <f t="shared" ca="1" si="56"/>
        <v>98.884781381667239</v>
      </c>
      <c r="M175" s="94">
        <f t="shared" ca="1" si="57"/>
        <v>-7.9127639862172083E-3</v>
      </c>
      <c r="N175" s="99"/>
      <c r="O175" s="94"/>
      <c r="P175" s="108"/>
      <c r="Q175" s="99"/>
      <c r="R175" s="110"/>
      <c r="S175" s="106"/>
      <c r="T175" s="109"/>
      <c r="U175" s="91"/>
      <c r="V175" s="91"/>
      <c r="W175" s="91"/>
      <c r="X175" s="91"/>
      <c r="Y175" s="91"/>
      <c r="Z175" s="91"/>
      <c r="AA175" s="91"/>
      <c r="AB175" s="91"/>
      <c r="AC175" s="91"/>
      <c r="AD175" s="91"/>
      <c r="AE175" s="91"/>
      <c r="AF175" s="91"/>
      <c r="AG175" s="91"/>
    </row>
    <row r="176" spans="1:33" ht="26.5" customHeight="1" x14ac:dyDescent="0.7">
      <c r="A176" s="95">
        <v>44116</v>
      </c>
      <c r="B176" s="94">
        <f t="shared" ca="1" si="48"/>
        <v>1.6087647279294126E-2</v>
      </c>
      <c r="C176" s="92">
        <f t="shared" ca="1" si="49"/>
        <v>27.51006164568156</v>
      </c>
      <c r="D176" s="94">
        <f t="shared" ca="1" si="50"/>
        <v>6.724319361354647E-3</v>
      </c>
      <c r="E176" s="92">
        <f t="shared" ca="1" si="51"/>
        <v>23.389058708808466</v>
      </c>
      <c r="F176" s="94">
        <f t="shared" ca="1" si="52"/>
        <v>7.3323943689689308E-3</v>
      </c>
      <c r="G176" s="92">
        <f t="shared" ca="1" si="53"/>
        <v>23.676992537008925</v>
      </c>
      <c r="H176" s="94">
        <f t="shared" ca="1" si="54"/>
        <v>2.690876681829879E-3</v>
      </c>
      <c r="I176" s="92">
        <f t="shared" ca="1" si="55"/>
        <v>25.097361166072186</v>
      </c>
      <c r="J176" s="91"/>
      <c r="K176" s="91"/>
      <c r="L176" s="92">
        <f t="shared" ca="1" si="56"/>
        <v>99.673474057571141</v>
      </c>
      <c r="M176" s="94">
        <f t="shared" ca="1" si="57"/>
        <v>8.4122951021854409E-3</v>
      </c>
      <c r="N176" s="99"/>
      <c r="O176" s="94"/>
      <c r="P176" s="108"/>
      <c r="Q176" s="99"/>
      <c r="R176" s="110"/>
      <c r="S176" s="106"/>
      <c r="T176" s="109"/>
      <c r="U176" s="91"/>
      <c r="V176" s="91"/>
      <c r="W176" s="91"/>
      <c r="X176" s="91"/>
      <c r="Y176" s="91"/>
      <c r="Z176" s="91"/>
      <c r="AA176" s="91"/>
      <c r="AB176" s="91"/>
      <c r="AC176" s="91"/>
      <c r="AD176" s="91"/>
      <c r="AE176" s="91"/>
      <c r="AF176" s="91"/>
      <c r="AG176" s="91"/>
    </row>
    <row r="177" spans="1:33" ht="26.5" customHeight="1" x14ac:dyDescent="0.7">
      <c r="A177" s="95">
        <v>44113</v>
      </c>
      <c r="B177" s="94">
        <f t="shared" ca="1" si="48"/>
        <v>8.9301516030568795E-3</v>
      </c>
      <c r="C177" s="92">
        <f t="shared" ca="1" si="49"/>
        <v>27.074496692626173</v>
      </c>
      <c r="D177" s="94">
        <f t="shared" ca="1" si="50"/>
        <v>6.2832079479513414E-3</v>
      </c>
      <c r="E177" s="92">
        <f t="shared" ca="1" si="51"/>
        <v>23.232833715237959</v>
      </c>
      <c r="F177" s="94">
        <f t="shared" ca="1" si="52"/>
        <v>8.1570972609268377E-3</v>
      </c>
      <c r="G177" s="92">
        <f t="shared" ca="1" si="53"/>
        <v>23.504647194277005</v>
      </c>
      <c r="H177" s="94">
        <f t="shared" ca="1" si="54"/>
        <v>-1.6820358419034065E-4</v>
      </c>
      <c r="I177" s="92">
        <f t="shared" ca="1" si="55"/>
        <v>25.030008499853928</v>
      </c>
      <c r="J177" s="91"/>
      <c r="K177" s="91"/>
      <c r="L177" s="92">
        <f t="shared" ca="1" si="56"/>
        <v>98.841986101995047</v>
      </c>
      <c r="M177" s="94">
        <f t="shared" ca="1" si="57"/>
        <v>5.8071080550010645E-3</v>
      </c>
      <c r="N177" s="99"/>
      <c r="O177" s="94"/>
      <c r="P177" s="108"/>
      <c r="Q177" s="99"/>
      <c r="R177" s="110"/>
      <c r="S177" s="106"/>
      <c r="T177" s="109"/>
      <c r="U177" s="91"/>
      <c r="V177" s="91"/>
      <c r="W177" s="91"/>
      <c r="X177" s="91"/>
      <c r="Y177" s="91"/>
      <c r="Z177" s="91"/>
      <c r="AA177" s="91"/>
      <c r="AB177" s="91"/>
      <c r="AC177" s="91"/>
      <c r="AD177" s="91"/>
      <c r="AE177" s="91"/>
      <c r="AF177" s="91"/>
      <c r="AG177" s="91"/>
    </row>
    <row r="178" spans="1:33" ht="26.5" customHeight="1" x14ac:dyDescent="0.7">
      <c r="A178" s="95">
        <v>44112</v>
      </c>
      <c r="B178" s="94">
        <f t="shared" ca="1" si="48"/>
        <v>8.8624849759806335E-3</v>
      </c>
      <c r="C178" s="92">
        <f t="shared" ca="1" si="49"/>
        <v>26.83485734825981</v>
      </c>
      <c r="D178" s="94">
        <f t="shared" ca="1" si="50"/>
        <v>1.4713100361031239E-2</v>
      </c>
      <c r="E178" s="92">
        <f t="shared" ca="1" si="51"/>
        <v>23.087768464918721</v>
      </c>
      <c r="F178" s="94">
        <f t="shared" ca="1" si="52"/>
        <v>9.0019886681134142E-3</v>
      </c>
      <c r="G178" s="92">
        <f t="shared" ca="1" si="53"/>
        <v>23.314468804650627</v>
      </c>
      <c r="H178" s="94">
        <f t="shared" ca="1" si="54"/>
        <v>3.3646932474540314E-4</v>
      </c>
      <c r="I178" s="92">
        <f t="shared" ca="1" si="55"/>
        <v>25.034219345275211</v>
      </c>
      <c r="J178" s="91"/>
      <c r="K178" s="91"/>
      <c r="L178" s="92">
        <f t="shared" ca="1" si="56"/>
        <v>98.271313963104376</v>
      </c>
      <c r="M178" s="94">
        <f t="shared" ca="1" si="57"/>
        <v>8.0723291510764739E-3</v>
      </c>
      <c r="N178" s="99"/>
      <c r="O178" s="94"/>
      <c r="P178" s="108"/>
      <c r="Q178" s="99"/>
      <c r="R178" s="110"/>
      <c r="S178" s="106"/>
      <c r="T178" s="109"/>
      <c r="U178" s="91"/>
      <c r="V178" s="91"/>
      <c r="W178" s="91"/>
      <c r="X178" s="91"/>
      <c r="Y178" s="91"/>
      <c r="Z178" s="91"/>
      <c r="AA178" s="91"/>
      <c r="AB178" s="91"/>
      <c r="AC178" s="91"/>
      <c r="AD178" s="91"/>
      <c r="AE178" s="91"/>
      <c r="AF178" s="91"/>
      <c r="AG178" s="91"/>
    </row>
    <row r="179" spans="1:33" ht="26.5" customHeight="1" x14ac:dyDescent="0.7">
      <c r="A179" s="95">
        <v>44111</v>
      </c>
      <c r="B179" s="94">
        <f t="shared" ca="1" si="48"/>
        <v>1.7406662254833227E-2</v>
      </c>
      <c r="C179" s="92">
        <f t="shared" ca="1" si="49"/>
        <v>26.599123020119738</v>
      </c>
      <c r="D179" s="94">
        <f t="shared" ca="1" si="50"/>
        <v>1.9499986858606766E-2</v>
      </c>
      <c r="E179" s="92">
        <f t="shared" ca="1" si="51"/>
        <v>22.753001273664623</v>
      </c>
      <c r="F179" s="94">
        <f t="shared" ca="1" si="52"/>
        <v>1.0395072087261426E-2</v>
      </c>
      <c r="G179" s="92">
        <f t="shared" ca="1" si="53"/>
        <v>23.106464671517465</v>
      </c>
      <c r="H179" s="94">
        <f t="shared" ca="1" si="54"/>
        <v>5.24178248854823E-3</v>
      </c>
      <c r="I179" s="92">
        <f t="shared" ca="1" si="55"/>
        <v>25.025798931607479</v>
      </c>
      <c r="J179" s="91"/>
      <c r="K179" s="91"/>
      <c r="L179" s="92">
        <f t="shared" ca="1" si="56"/>
        <v>97.484387896909311</v>
      </c>
      <c r="M179" s="94">
        <f t="shared" ca="1" si="57"/>
        <v>1.307855264076152E-2</v>
      </c>
      <c r="N179" s="99"/>
      <c r="O179" s="94"/>
      <c r="P179" s="108"/>
      <c r="Q179" s="99"/>
      <c r="R179" s="110"/>
      <c r="S179" s="106"/>
      <c r="T179" s="109"/>
      <c r="U179" s="91"/>
      <c r="V179" s="91"/>
      <c r="W179" s="91"/>
      <c r="X179" s="91"/>
      <c r="Y179" s="91"/>
      <c r="Z179" s="91"/>
      <c r="AA179" s="91"/>
      <c r="AB179" s="91"/>
      <c r="AC179" s="91"/>
      <c r="AD179" s="91"/>
      <c r="AE179" s="91"/>
      <c r="AF179" s="91"/>
      <c r="AG179" s="91"/>
    </row>
    <row r="180" spans="1:33" ht="26.5" customHeight="1" x14ac:dyDescent="0.7">
      <c r="A180" s="95">
        <v>44110</v>
      </c>
      <c r="B180" s="94">
        <f t="shared" ca="1" si="48"/>
        <v>-1.4215899700477208E-2</v>
      </c>
      <c r="C180" s="92">
        <f t="shared" ca="1" si="49"/>
        <v>26.144042502306089</v>
      </c>
      <c r="D180" s="94">
        <f t="shared" ca="1" si="50"/>
        <v>-1.2345700210943944E-2</v>
      </c>
      <c r="E180" s="92">
        <f t="shared" ca="1" si="51"/>
        <v>22.317804381512179</v>
      </c>
      <c r="F180" s="94">
        <f t="shared" ca="1" si="52"/>
        <v>-1.1305164773850906E-2</v>
      </c>
      <c r="G180" s="92">
        <f t="shared" ca="1" si="53"/>
        <v>22.868742445254036</v>
      </c>
      <c r="H180" s="94">
        <f t="shared" ca="1" si="54"/>
        <v>-2.1933597902467072E-3</v>
      </c>
      <c r="I180" s="92">
        <f t="shared" ca="1" si="55"/>
        <v>24.89530316741741</v>
      </c>
      <c r="J180" s="91"/>
      <c r="K180" s="91"/>
      <c r="L180" s="92">
        <f t="shared" ca="1" si="56"/>
        <v>96.225892496489706</v>
      </c>
      <c r="M180" s="94">
        <f t="shared" ca="1" si="57"/>
        <v>-1.0002348667130789E-2</v>
      </c>
      <c r="N180" s="99"/>
      <c r="O180" s="94"/>
      <c r="P180" s="108"/>
      <c r="Q180" s="99"/>
      <c r="R180" s="110"/>
      <c r="S180" s="106"/>
      <c r="T180" s="109"/>
      <c r="U180" s="91"/>
      <c r="V180" s="91"/>
      <c r="W180" s="91"/>
      <c r="X180" s="91"/>
      <c r="Y180" s="91"/>
      <c r="Z180" s="91"/>
      <c r="AA180" s="91"/>
      <c r="AB180" s="91"/>
      <c r="AC180" s="91"/>
      <c r="AD180" s="91"/>
      <c r="AE180" s="91"/>
      <c r="AF180" s="91"/>
      <c r="AG180" s="91"/>
    </row>
    <row r="181" spans="1:33" ht="26.5" customHeight="1" x14ac:dyDescent="0.7">
      <c r="A181" s="95">
        <v>44109</v>
      </c>
      <c r="B181" s="94">
        <f t="shared" ca="1" si="48"/>
        <v>1.7732990373368063E-2</v>
      </c>
      <c r="C181" s="92">
        <f t="shared" ca="1" si="49"/>
        <v>26.521063277813496</v>
      </c>
      <c r="D181" s="94">
        <f t="shared" ca="1" si="50"/>
        <v>2.0151105729651952E-2</v>
      </c>
      <c r="E181" s="92">
        <f t="shared" ca="1" si="51"/>
        <v>22.596777421288838</v>
      </c>
      <c r="F181" s="94">
        <f t="shared" ca="1" si="52"/>
        <v>2.0183298530115135E-2</v>
      </c>
      <c r="G181" s="92">
        <f t="shared" ca="1" si="53"/>
        <v>23.130233546757786</v>
      </c>
      <c r="H181" s="94">
        <f t="shared" ca="1" si="54"/>
        <v>8.1646987241223989E-3</v>
      </c>
      <c r="I181" s="92">
        <f t="shared" ca="1" si="55"/>
        <v>24.950027554621265</v>
      </c>
      <c r="J181" s="91"/>
      <c r="K181" s="91"/>
      <c r="L181" s="92">
        <f t="shared" ca="1" si="56"/>
        <v>97.198101800481396</v>
      </c>
      <c r="M181" s="94">
        <f t="shared" ca="1" si="57"/>
        <v>1.6397858994635195E-2</v>
      </c>
      <c r="N181" s="99"/>
      <c r="O181" s="94"/>
      <c r="P181" s="108"/>
      <c r="Q181" s="99"/>
      <c r="R181" s="110"/>
      <c r="S181" s="106"/>
      <c r="T181" s="109"/>
      <c r="U181" s="91"/>
      <c r="V181" s="91"/>
      <c r="W181" s="91"/>
      <c r="X181" s="91"/>
      <c r="Y181" s="91"/>
      <c r="Z181" s="91"/>
      <c r="AA181" s="91"/>
      <c r="AB181" s="91"/>
      <c r="AC181" s="91"/>
      <c r="AD181" s="91"/>
      <c r="AE181" s="91"/>
      <c r="AF181" s="91"/>
      <c r="AG181" s="91"/>
    </row>
    <row r="182" spans="1:33" ht="26.5" customHeight="1" x14ac:dyDescent="0.7">
      <c r="A182" s="95">
        <v>44106</v>
      </c>
      <c r="B182" s="94">
        <f t="shared" ca="1" si="48"/>
        <v>-9.4943618378858785E-3</v>
      </c>
      <c r="C182" s="92">
        <f t="shared" ca="1" si="49"/>
        <v>26.058959991150441</v>
      </c>
      <c r="D182" s="94">
        <f t="shared" ca="1" si="50"/>
        <v>-1.5089623608726122E-3</v>
      </c>
      <c r="E182" s="92">
        <f t="shared" ca="1" si="51"/>
        <v>22.150421927079851</v>
      </c>
      <c r="F182" s="94">
        <f t="shared" ca="1" si="52"/>
        <v>-2.353546792847494E-3</v>
      </c>
      <c r="G182" s="92">
        <f t="shared" ca="1" si="53"/>
        <v>22.6726251842036</v>
      </c>
      <c r="H182" s="94">
        <f t="shared" ca="1" si="54"/>
        <v>-4.908666165338138E-3</v>
      </c>
      <c r="I182" s="92">
        <f t="shared" ca="1" si="55"/>
        <v>24.747967853066708</v>
      </c>
      <c r="J182" s="91"/>
      <c r="K182" s="91"/>
      <c r="L182" s="92">
        <f t="shared" ca="1" si="56"/>
        <v>95.6299749555006</v>
      </c>
      <c r="M182" s="94">
        <f t="shared" ca="1" si="57"/>
        <v>-4.7750115648050873E-3</v>
      </c>
      <c r="N182" s="99"/>
      <c r="O182" s="94"/>
      <c r="P182" s="108"/>
      <c r="Q182" s="99"/>
      <c r="R182" s="110"/>
      <c r="S182" s="106"/>
      <c r="T182" s="109"/>
      <c r="U182" s="91"/>
      <c r="V182" s="91"/>
      <c r="W182" s="91"/>
      <c r="X182" s="91"/>
      <c r="Y182" s="91"/>
      <c r="Z182" s="91"/>
      <c r="AA182" s="91"/>
      <c r="AB182" s="91"/>
      <c r="AC182" s="91"/>
      <c r="AD182" s="91"/>
      <c r="AE182" s="91"/>
      <c r="AF182" s="91"/>
      <c r="AG182" s="91"/>
    </row>
    <row r="183" spans="1:33" ht="26.5" customHeight="1" x14ac:dyDescent="0.7">
      <c r="A183" s="95">
        <v>44105</v>
      </c>
      <c r="B183" s="94">
        <f t="shared" ca="1" si="48"/>
        <v>6.4199120269423648E-3</v>
      </c>
      <c r="C183" s="92">
        <f t="shared" ca="1" si="49"/>
        <v>26.308744733147517</v>
      </c>
      <c r="D183" s="94">
        <f t="shared" ca="1" si="50"/>
        <v>8.1134751831897223E-3</v>
      </c>
      <c r="E183" s="92">
        <f t="shared" ca="1" si="51"/>
        <v>22.183896592054751</v>
      </c>
      <c r="F183" s="94">
        <f t="shared" ca="1" si="52"/>
        <v>8.4388954825143081E-3</v>
      </c>
      <c r="G183" s="92">
        <f t="shared" ca="1" si="53"/>
        <v>22.726112152574185</v>
      </c>
      <c r="H183" s="94">
        <f t="shared" ca="1" si="54"/>
        <v>1.6935972948184386E-4</v>
      </c>
      <c r="I183" s="92">
        <f t="shared" ca="1" si="55"/>
        <v>24.870046609388595</v>
      </c>
      <c r="J183" s="91"/>
      <c r="K183" s="91"/>
      <c r="L183" s="92">
        <f t="shared" ca="1" si="56"/>
        <v>96.088800087165055</v>
      </c>
      <c r="M183" s="94">
        <f t="shared" ca="1" si="57"/>
        <v>5.6594771784721498E-3</v>
      </c>
      <c r="N183" s="99"/>
      <c r="O183" s="94"/>
      <c r="P183" s="108"/>
      <c r="Q183" s="99"/>
      <c r="R183" s="110"/>
      <c r="S183" s="106"/>
      <c r="T183" s="109"/>
      <c r="U183" s="91"/>
      <c r="V183" s="91"/>
      <c r="W183" s="91"/>
      <c r="X183" s="91"/>
      <c r="Y183" s="91"/>
      <c r="Z183" s="91"/>
      <c r="AA183" s="91"/>
      <c r="AB183" s="91"/>
      <c r="AC183" s="91"/>
      <c r="AD183" s="91"/>
      <c r="AE183" s="91"/>
      <c r="AF183" s="91"/>
      <c r="AG183" s="91"/>
    </row>
    <row r="184" spans="1:33" ht="26.5" customHeight="1" x14ac:dyDescent="0.7">
      <c r="A184" s="95">
        <v>44104</v>
      </c>
      <c r="B184" s="94">
        <f t="shared" ca="1" si="48"/>
        <v>7.5820577779261988E-3</v>
      </c>
      <c r="C184" s="92">
        <f t="shared" ca="1" si="49"/>
        <v>26.140922311603884</v>
      </c>
      <c r="D184" s="94">
        <f t="shared" ca="1" si="50"/>
        <v>-6.5490964820804631E-3</v>
      </c>
      <c r="E184" s="92">
        <f t="shared" ca="1" si="51"/>
        <v>22.005356676760616</v>
      </c>
      <c r="F184" s="94">
        <f t="shared" ca="1" si="52"/>
        <v>-6.5495815190393936E-3</v>
      </c>
      <c r="G184" s="92">
        <f t="shared" ca="1" si="53"/>
        <v>22.535933762947803</v>
      </c>
      <c r="H184" s="94">
        <f t="shared" ca="1" si="54"/>
        <v>-7.7271886492351616E-3</v>
      </c>
      <c r="I184" s="92">
        <f t="shared" ca="1" si="55"/>
        <v>24.86583533824237</v>
      </c>
      <c r="J184" s="91"/>
      <c r="K184" s="91"/>
      <c r="L184" s="92">
        <f t="shared" ca="1" si="56"/>
        <v>95.548048089554669</v>
      </c>
      <c r="M184" s="94">
        <f t="shared" ca="1" si="57"/>
        <v>-3.0318473915126321E-3</v>
      </c>
      <c r="N184" s="99"/>
      <c r="O184" s="94"/>
      <c r="P184" s="108"/>
      <c r="Q184" s="99"/>
      <c r="R184" s="110"/>
      <c r="S184" s="106"/>
      <c r="T184" s="109"/>
      <c r="U184" s="91"/>
      <c r="V184" s="91"/>
      <c r="W184" s="91"/>
      <c r="X184" s="91"/>
      <c r="Y184" s="91"/>
      <c r="Z184" s="91"/>
      <c r="AA184" s="91"/>
      <c r="AB184" s="91"/>
      <c r="AC184" s="91"/>
      <c r="AD184" s="91"/>
      <c r="AE184" s="91"/>
      <c r="AF184" s="91"/>
      <c r="AG184" s="91"/>
    </row>
    <row r="185" spans="1:33" ht="26.5" customHeight="1" x14ac:dyDescent="0.7">
      <c r="A185" s="95">
        <v>44103</v>
      </c>
      <c r="B185" s="94">
        <f t="shared" ca="1" si="48"/>
        <v>-5.4461191017153299E-3</v>
      </c>
      <c r="C185" s="92">
        <f t="shared" ca="1" si="49"/>
        <v>25.944211798743058</v>
      </c>
      <c r="D185" s="94">
        <f t="shared" ca="1" si="50"/>
        <v>-1.0468466434744417E-2</v>
      </c>
      <c r="E185" s="92">
        <f t="shared" ca="1" si="51"/>
        <v>22.150421927079854</v>
      </c>
      <c r="F185" s="94">
        <f t="shared" ca="1" si="52"/>
        <v>1.5742311397932696E-3</v>
      </c>
      <c r="G185" s="92">
        <f t="shared" ca="1" si="53"/>
        <v>22.684507795976838</v>
      </c>
      <c r="H185" s="94">
        <f t="shared" ca="1" si="54"/>
        <v>-8.3924455700457035E-4</v>
      </c>
      <c r="I185" s="92">
        <f t="shared" ca="1" si="55"/>
        <v>25.059474626129191</v>
      </c>
      <c r="J185" s="91"/>
      <c r="K185" s="91"/>
      <c r="L185" s="92">
        <f t="shared" ca="1" si="56"/>
        <v>95.838616147928946</v>
      </c>
      <c r="M185" s="94">
        <f t="shared" ca="1" si="57"/>
        <v>-3.7608697176845229E-3</v>
      </c>
      <c r="N185" s="99"/>
      <c r="O185" s="94"/>
      <c r="P185" s="108"/>
      <c r="Q185" s="99"/>
      <c r="R185" s="110"/>
      <c r="S185" s="106"/>
      <c r="T185" s="109"/>
      <c r="U185" s="91"/>
      <c r="V185" s="91"/>
      <c r="W185" s="91"/>
      <c r="X185" s="91"/>
      <c r="Y185" s="91"/>
      <c r="Z185" s="91"/>
      <c r="AA185" s="91"/>
      <c r="AB185" s="91"/>
      <c r="AC185" s="91"/>
      <c r="AD185" s="91"/>
      <c r="AE185" s="91"/>
      <c r="AF185" s="91"/>
      <c r="AG185" s="91"/>
    </row>
    <row r="186" spans="1:33" ht="26.5" customHeight="1" x14ac:dyDescent="0.7">
      <c r="A186" s="95">
        <v>44102</v>
      </c>
      <c r="B186" s="94">
        <f t="shared" ca="1" si="48"/>
        <v>1.6609443280685809E-2</v>
      </c>
      <c r="C186" s="92">
        <f t="shared" ca="1" si="49"/>
        <v>26.086280790850822</v>
      </c>
      <c r="D186" s="94">
        <f t="shared" ca="1" si="50"/>
        <v>9.0542885900675163E-3</v>
      </c>
      <c r="E186" s="92">
        <f t="shared" ca="1" si="51"/>
        <v>22.384755993851432</v>
      </c>
      <c r="F186" s="94">
        <f t="shared" ca="1" si="52"/>
        <v>2.0894755893801964E-2</v>
      </c>
      <c r="G186" s="92">
        <f t="shared" ca="1" si="53"/>
        <v>22.648853265885073</v>
      </c>
      <c r="H186" s="94">
        <f t="shared" ca="1" si="54"/>
        <v>1.3955084130768514E-2</v>
      </c>
      <c r="I186" s="92">
        <f t="shared" ca="1" si="55"/>
        <v>25.080523318811331</v>
      </c>
      <c r="J186" s="91"/>
      <c r="K186" s="91"/>
      <c r="L186" s="92">
        <f t="shared" ca="1" si="56"/>
        <v>96.200413369398646</v>
      </c>
      <c r="M186" s="94">
        <f t="shared" ca="1" si="57"/>
        <v>1.5151216348135321E-2</v>
      </c>
      <c r="N186" s="99"/>
      <c r="O186" s="94"/>
      <c r="P186" s="108"/>
      <c r="Q186" s="99"/>
      <c r="R186" s="110"/>
      <c r="S186" s="106"/>
      <c r="T186" s="109"/>
      <c r="U186" s="91"/>
      <c r="V186" s="91"/>
      <c r="W186" s="91"/>
      <c r="X186" s="91"/>
      <c r="Y186" s="91"/>
      <c r="Z186" s="91"/>
      <c r="AA186" s="91"/>
      <c r="AB186" s="91"/>
      <c r="AC186" s="91"/>
      <c r="AD186" s="91"/>
      <c r="AE186" s="91"/>
      <c r="AF186" s="91"/>
      <c r="AG186" s="91"/>
    </row>
    <row r="187" spans="1:33" ht="26.5" customHeight="1" x14ac:dyDescent="0.7">
      <c r="A187" s="95">
        <v>44099</v>
      </c>
      <c r="B187" s="94">
        <f t="shared" ca="1" si="48"/>
        <v>1.6166912279361956E-2</v>
      </c>
      <c r="C187" s="92">
        <f t="shared" ca="1" si="49"/>
        <v>25.660081128764805</v>
      </c>
      <c r="D187" s="94">
        <f t="shared" ca="1" si="50"/>
        <v>1.5840405625754839E-2</v>
      </c>
      <c r="E187" s="92">
        <f t="shared" ca="1" si="51"/>
        <v>22.183896592054751</v>
      </c>
      <c r="F187" s="94">
        <f t="shared" ca="1" si="52"/>
        <v>-2.4050118960226019E-3</v>
      </c>
      <c r="G187" s="92">
        <f t="shared" ca="1" si="53"/>
        <v>22.185296902672217</v>
      </c>
      <c r="H187" s="94">
        <f t="shared" ca="1" si="54"/>
        <v>1.5340261965746116E-3</v>
      </c>
      <c r="I187" s="92">
        <f t="shared" ca="1" si="55"/>
        <v>24.735339574052304</v>
      </c>
      <c r="J187" s="91"/>
      <c r="K187" s="91"/>
      <c r="L187" s="92">
        <f t="shared" ca="1" si="56"/>
        <v>94.764614197544077</v>
      </c>
      <c r="M187" s="94">
        <f t="shared" ca="1" si="57"/>
        <v>7.8549363969468988E-3</v>
      </c>
      <c r="N187" s="99"/>
      <c r="O187" s="94"/>
      <c r="P187" s="108"/>
      <c r="Q187" s="99"/>
      <c r="R187" s="110"/>
      <c r="S187" s="106"/>
      <c r="T187" s="109"/>
      <c r="U187" s="91"/>
      <c r="V187" s="91"/>
      <c r="W187" s="91"/>
      <c r="X187" s="91"/>
      <c r="Y187" s="91"/>
      <c r="Z187" s="91"/>
      <c r="AA187" s="91"/>
      <c r="AB187" s="91"/>
      <c r="AC187" s="91"/>
      <c r="AD187" s="91"/>
      <c r="AE187" s="91"/>
      <c r="AF187" s="91"/>
      <c r="AG187" s="91"/>
    </row>
    <row r="188" spans="1:33" ht="26.5" customHeight="1" x14ac:dyDescent="0.7">
      <c r="A188" s="95">
        <v>44098</v>
      </c>
      <c r="B188" s="94">
        <f t="shared" ca="1" si="48"/>
        <v>2.6654842276934154E-3</v>
      </c>
      <c r="C188" s="92">
        <f t="shared" ca="1" si="49"/>
        <v>25.251836896762097</v>
      </c>
      <c r="D188" s="94">
        <f t="shared" ca="1" si="50"/>
        <v>-5.1065923459092666E-4</v>
      </c>
      <c r="E188" s="92">
        <f t="shared" ca="1" si="51"/>
        <v>21.837974222328292</v>
      </c>
      <c r="F188" s="94">
        <f t="shared" ca="1" si="52"/>
        <v>4.2940921718561675E-3</v>
      </c>
      <c r="G188" s="92">
        <f t="shared" ca="1" si="53"/>
        <v>22.23878143658024</v>
      </c>
      <c r="H188" s="94">
        <f t="shared" ca="1" si="54"/>
        <v>-3.9049539111558618E-3</v>
      </c>
      <c r="I188" s="92">
        <f t="shared" ca="1" si="55"/>
        <v>24.697453034109309</v>
      </c>
      <c r="J188" s="91"/>
      <c r="K188" s="91"/>
      <c r="L188" s="92">
        <f t="shared" ca="1" si="56"/>
        <v>94.026045589779926</v>
      </c>
      <c r="M188" s="94">
        <f t="shared" ca="1" si="57"/>
        <v>5.7717894988940088E-4</v>
      </c>
      <c r="N188" s="99"/>
      <c r="O188" s="94"/>
      <c r="P188" s="108"/>
      <c r="Q188" s="99"/>
      <c r="R188" s="110"/>
      <c r="S188" s="106"/>
      <c r="T188" s="109"/>
      <c r="U188" s="91"/>
      <c r="V188" s="91"/>
      <c r="W188" s="91"/>
      <c r="X188" s="91"/>
      <c r="Y188" s="91"/>
      <c r="Z188" s="91"/>
      <c r="AA188" s="91"/>
      <c r="AB188" s="91"/>
      <c r="AC188" s="91"/>
      <c r="AD188" s="91"/>
      <c r="AE188" s="91"/>
      <c r="AF188" s="91"/>
      <c r="AG188" s="91"/>
    </row>
    <row r="189" spans="1:33" ht="26.5" customHeight="1" x14ac:dyDescent="0.7">
      <c r="A189" s="95">
        <v>44097</v>
      </c>
      <c r="B189" s="94">
        <f t="shared" ca="1" si="48"/>
        <v>-2.3190986049814399E-2</v>
      </c>
      <c r="C189" s="92">
        <f t="shared" ca="1" si="49"/>
        <v>25.184707456258366</v>
      </c>
      <c r="D189" s="94">
        <f t="shared" ca="1" si="50"/>
        <v>-1.4098722365078808E-2</v>
      </c>
      <c r="E189" s="92">
        <f t="shared" ca="1" si="51"/>
        <v>21.849131683190105</v>
      </c>
      <c r="F189" s="94">
        <f t="shared" ca="1" si="52"/>
        <v>-1.4806960028581062E-2</v>
      </c>
      <c r="G189" s="92">
        <f t="shared" ca="1" si="53"/>
        <v>22.143694371921796</v>
      </c>
      <c r="H189" s="94">
        <f t="shared" ca="1" si="54"/>
        <v>5.8059958413188006E-3</v>
      </c>
      <c r="I189" s="92">
        <f t="shared" ca="1" si="55"/>
        <v>24.794273529502608</v>
      </c>
      <c r="J189" s="91"/>
      <c r="K189" s="91"/>
      <c r="L189" s="92">
        <f t="shared" ca="1" si="56"/>
        <v>93.971807040872875</v>
      </c>
      <c r="M189" s="94">
        <f t="shared" ca="1" si="57"/>
        <v>-1.1570813845340089E-2</v>
      </c>
      <c r="N189" s="99"/>
      <c r="O189" s="94"/>
      <c r="P189" s="108"/>
      <c r="Q189" s="99"/>
      <c r="R189" s="110"/>
      <c r="S189" s="106"/>
      <c r="T189" s="109"/>
      <c r="U189" s="91"/>
      <c r="V189" s="91"/>
      <c r="W189" s="91"/>
      <c r="X189" s="91"/>
      <c r="Y189" s="91"/>
      <c r="Z189" s="91"/>
      <c r="AA189" s="91"/>
      <c r="AB189" s="91"/>
      <c r="AC189" s="91"/>
      <c r="AD189" s="91"/>
      <c r="AE189" s="91"/>
      <c r="AF189" s="91"/>
      <c r="AG189" s="91"/>
    </row>
    <row r="190" spans="1:33" ht="26.5" customHeight="1" x14ac:dyDescent="0.7">
      <c r="A190" s="95">
        <v>44096</v>
      </c>
      <c r="B190" s="94">
        <f t="shared" ca="1" si="48"/>
        <v>1.0184365405683904E-2</v>
      </c>
      <c r="C190" s="92">
        <f t="shared" ca="1" si="49"/>
        <v>25.782632118035217</v>
      </c>
      <c r="D190" s="94">
        <f t="shared" ca="1" si="50"/>
        <v>1.0687099656625287E-2</v>
      </c>
      <c r="E190" s="92">
        <f t="shared" ca="1" si="51"/>
        <v>22.161581670331124</v>
      </c>
      <c r="F190" s="94">
        <f t="shared" ca="1" si="52"/>
        <v>-4.2126879035823128E-3</v>
      </c>
      <c r="G190" s="92">
        <f t="shared" ca="1" si="53"/>
        <v>22.476503054228029</v>
      </c>
      <c r="H190" s="94">
        <f t="shared" ca="1" si="54"/>
        <v>3.0832232961701678E-3</v>
      </c>
      <c r="I190" s="92">
        <f t="shared" ca="1" si="55"/>
        <v>24.651149060573189</v>
      </c>
      <c r="J190" s="91"/>
      <c r="K190" s="91"/>
      <c r="L190" s="92">
        <f t="shared" ca="1" si="56"/>
        <v>95.071865903167563</v>
      </c>
      <c r="M190" s="94">
        <f t="shared" ca="1" si="57"/>
        <v>5.0208346195099729E-3</v>
      </c>
      <c r="N190" s="99"/>
      <c r="O190" s="94"/>
      <c r="P190" s="108"/>
      <c r="Q190" s="99"/>
      <c r="R190" s="110"/>
      <c r="S190" s="106"/>
      <c r="T190" s="109"/>
      <c r="U190" s="91"/>
      <c r="V190" s="91"/>
      <c r="W190" s="91"/>
      <c r="X190" s="91"/>
      <c r="Y190" s="91"/>
      <c r="Z190" s="91"/>
      <c r="AA190" s="91"/>
      <c r="AB190" s="91"/>
      <c r="AC190" s="91"/>
      <c r="AD190" s="91"/>
      <c r="AE190" s="91"/>
      <c r="AF190" s="91"/>
      <c r="AG190" s="91"/>
    </row>
    <row r="191" spans="1:33" ht="26.5" customHeight="1" x14ac:dyDescent="0.7">
      <c r="A191" s="95">
        <v>44095</v>
      </c>
      <c r="B191" s="94">
        <f t="shared" ca="1" si="48"/>
        <v>-1.112955531825699E-2</v>
      </c>
      <c r="C191" s="92">
        <f t="shared" ca="1" si="49"/>
        <v>25.522699618976056</v>
      </c>
      <c r="D191" s="94">
        <f t="shared" ca="1" si="50"/>
        <v>-2.384487707330174E-2</v>
      </c>
      <c r="E191" s="92">
        <f t="shared" ca="1" si="51"/>
        <v>21.927243038780631</v>
      </c>
      <c r="F191" s="94">
        <f t="shared" ca="1" si="52"/>
        <v>-3.4325087998240966E-2</v>
      </c>
      <c r="G191" s="92">
        <f t="shared" ca="1" si="53"/>
        <v>22.57159011888648</v>
      </c>
      <c r="H191" s="94">
        <f t="shared" ca="1" si="54"/>
        <v>-1.4849728534778728E-2</v>
      </c>
      <c r="I191" s="92">
        <f t="shared" ca="1" si="55"/>
        <v>24.575377683586975</v>
      </c>
      <c r="J191" s="91"/>
      <c r="K191" s="91"/>
      <c r="L191" s="92">
        <f t="shared" ca="1" si="56"/>
        <v>94.596910460230148</v>
      </c>
      <c r="M191" s="94">
        <f t="shared" ca="1" si="57"/>
        <v>-2.0660264998059064E-2</v>
      </c>
      <c r="N191" s="99"/>
      <c r="O191" s="94"/>
      <c r="P191" s="108"/>
      <c r="Q191" s="99"/>
      <c r="R191" s="110"/>
      <c r="S191" s="106"/>
      <c r="T191" s="109"/>
      <c r="U191" s="91"/>
      <c r="V191" s="91"/>
      <c r="W191" s="91"/>
      <c r="X191" s="91"/>
      <c r="Y191" s="91"/>
      <c r="Z191" s="91"/>
      <c r="AA191" s="91"/>
      <c r="AB191" s="91"/>
      <c r="AC191" s="91"/>
      <c r="AD191" s="91"/>
      <c r="AE191" s="91"/>
      <c r="AF191" s="91"/>
      <c r="AG191" s="91"/>
    </row>
    <row r="192" spans="1:33" ht="26.5" customHeight="1" x14ac:dyDescent="0.7">
      <c r="A192" s="95">
        <v>44092</v>
      </c>
      <c r="B192" s="94">
        <f t="shared" ca="1" si="48"/>
        <v>-1.1512692698043558E-2</v>
      </c>
      <c r="C192" s="92">
        <f t="shared" ca="1" si="49"/>
        <v>25.809952917735604</v>
      </c>
      <c r="D192" s="94">
        <f t="shared" ca="1" si="50"/>
        <v>-1.1782266419604226E-2</v>
      </c>
      <c r="E192" s="92">
        <f t="shared" ca="1" si="51"/>
        <v>22.462867349441957</v>
      </c>
      <c r="F192" s="94">
        <f t="shared" ca="1" si="52"/>
        <v>-1.006781281678848E-2</v>
      </c>
      <c r="G192" s="92">
        <f t="shared" ca="1" si="53"/>
        <v>23.373901339217316</v>
      </c>
      <c r="H192" s="94">
        <f t="shared" ca="1" si="54"/>
        <v>-4.3683620834081838E-3</v>
      </c>
      <c r="I192" s="92">
        <f t="shared" ca="1" si="55"/>
        <v>24.945816283475043</v>
      </c>
      <c r="J192" s="91"/>
      <c r="K192" s="91"/>
      <c r="L192" s="92">
        <f t="shared" ca="1" si="56"/>
        <v>96.592537889869917</v>
      </c>
      <c r="M192" s="94">
        <f t="shared" ca="1" si="57"/>
        <v>-9.3898802543769255E-3</v>
      </c>
      <c r="N192" s="99"/>
      <c r="O192" s="94"/>
      <c r="P192" s="108"/>
      <c r="Q192" s="99"/>
      <c r="R192" s="110"/>
      <c r="S192" s="106"/>
      <c r="T192" s="109"/>
      <c r="U192" s="91"/>
      <c r="V192" s="91"/>
      <c r="W192" s="91"/>
      <c r="X192" s="91"/>
      <c r="Y192" s="91"/>
      <c r="Z192" s="91"/>
      <c r="AA192" s="91"/>
      <c r="AB192" s="91"/>
      <c r="AC192" s="91"/>
      <c r="AD192" s="91"/>
      <c r="AE192" s="91"/>
      <c r="AF192" s="91"/>
      <c r="AG192" s="91"/>
    </row>
    <row r="193" spans="1:33" ht="26.5" customHeight="1" x14ac:dyDescent="0.7">
      <c r="A193" s="95">
        <v>44091</v>
      </c>
      <c r="B193" s="94">
        <f t="shared" ca="1" si="48"/>
        <v>-8.7952011254134321E-3</v>
      </c>
      <c r="C193" s="92">
        <f t="shared" ca="1" si="49"/>
        <v>26.110555721937413</v>
      </c>
      <c r="D193" s="94">
        <f t="shared" ca="1" si="50"/>
        <v>-6.3414419268701394E-3</v>
      </c>
      <c r="E193" s="92">
        <f t="shared" ca="1" si="51"/>
        <v>22.730686351940989</v>
      </c>
      <c r="F193" s="94">
        <f t="shared" ca="1" si="52"/>
        <v>3.5361314996105175E-3</v>
      </c>
      <c r="G193" s="92">
        <f t="shared" ca="1" si="53"/>
        <v>23.61161869655562</v>
      </c>
      <c r="H193" s="94">
        <f t="shared" ca="1" si="54"/>
        <v>1.177498039346192E-3</v>
      </c>
      <c r="I193" s="92">
        <f t="shared" ca="1" si="55"/>
        <v>25.055266760782523</v>
      </c>
      <c r="J193" s="91"/>
      <c r="K193" s="91"/>
      <c r="L193" s="92">
        <f t="shared" ca="1" si="56"/>
        <v>97.508127531216559</v>
      </c>
      <c r="M193" s="94">
        <f t="shared" ca="1" si="57"/>
        <v>-2.7010041330686185E-3</v>
      </c>
      <c r="N193" s="99"/>
      <c r="O193" s="94"/>
      <c r="P193" s="108"/>
      <c r="Q193" s="99"/>
      <c r="R193" s="110"/>
      <c r="S193" s="106"/>
      <c r="T193" s="109"/>
      <c r="U193" s="91"/>
      <c r="V193" s="91"/>
      <c r="W193" s="91"/>
      <c r="X193" s="91"/>
      <c r="Y193" s="91"/>
      <c r="Z193" s="91"/>
      <c r="AA193" s="91"/>
      <c r="AB193" s="91"/>
      <c r="AC193" s="91"/>
      <c r="AD193" s="91"/>
      <c r="AE193" s="91"/>
      <c r="AF193" s="91"/>
      <c r="AG193" s="91"/>
    </row>
    <row r="194" spans="1:33" ht="26.5" customHeight="1" x14ac:dyDescent="0.7">
      <c r="A194" s="95">
        <v>44090</v>
      </c>
      <c r="B194" s="94">
        <f t="shared" ref="B194:B257" ca="1" si="58">INDIRECT(B$1&amp;"!D"&amp;ROW())</f>
        <v>-3.9686772220726141E-3</v>
      </c>
      <c r="C194" s="92">
        <f t="shared" ref="C194:C257" ca="1" si="59">C195*(1+B194)</f>
        <v>26.342241029889408</v>
      </c>
      <c r="D194" s="94">
        <f t="shared" ref="D194:D257" ca="1" si="60">INDIRECT(D$1&amp;"!D"&amp;ROW())</f>
        <v>9.7663608640874422E-4</v>
      </c>
      <c r="E194" s="92">
        <f t="shared" ref="E194:E257" ca="1" si="61">E195*(1+D194)</f>
        <v>22.875751602260227</v>
      </c>
      <c r="F194" s="94">
        <f t="shared" ref="F194:F257" ca="1" si="62">INDIRECT(F$1&amp;"!D"&amp;ROW())</f>
        <v>-4.2756052022577817E-3</v>
      </c>
      <c r="G194" s="92">
        <f t="shared" ref="G194:G257" ca="1" si="63">G195*(1+F194)</f>
        <v>23.528419112595532</v>
      </c>
      <c r="H194" s="94">
        <f t="shared" ref="H194:H257" ca="1" si="64">INDIRECT(H$1&amp;"!D"&amp;ROW())</f>
        <v>3.5448626788878723E-3</v>
      </c>
      <c r="I194" s="92">
        <f t="shared" ref="I194:I257" ca="1" si="65">I195*(1+H194)</f>
        <v>25.025798931607483</v>
      </c>
      <c r="J194" s="91"/>
      <c r="K194" s="91"/>
      <c r="L194" s="92">
        <f t="shared" ref="L194:L257" ca="1" si="66">SUM(C194,E194,G194,I194,K194)</f>
        <v>97.772210676352643</v>
      </c>
      <c r="M194" s="94">
        <f t="shared" ref="M194:M257" ca="1" si="67">L194/L195-1</f>
        <v>-9.7347410738690687E-4</v>
      </c>
      <c r="N194" s="99"/>
      <c r="O194" s="94"/>
      <c r="P194" s="108"/>
      <c r="Q194" s="99"/>
      <c r="R194" s="110"/>
      <c r="S194" s="106"/>
      <c r="T194" s="109"/>
      <c r="U194" s="91"/>
      <c r="V194" s="91"/>
      <c r="W194" s="91"/>
      <c r="X194" s="91"/>
      <c r="Y194" s="91"/>
      <c r="Z194" s="91"/>
      <c r="AA194" s="91"/>
      <c r="AB194" s="91"/>
      <c r="AC194" s="91"/>
      <c r="AD194" s="91"/>
      <c r="AE194" s="91"/>
      <c r="AF194" s="91"/>
      <c r="AG194" s="91"/>
    </row>
    <row r="195" spans="1:33" ht="26.5" customHeight="1" x14ac:dyDescent="0.7">
      <c r="A195" s="95">
        <v>44089</v>
      </c>
      <c r="B195" s="94">
        <f t="shared" ca="1" si="58"/>
        <v>5.0524263127731395E-3</v>
      </c>
      <c r="C195" s="92">
        <f t="shared" ca="1" si="59"/>
        <v>26.447201435815295</v>
      </c>
      <c r="D195" s="94">
        <f t="shared" ca="1" si="60"/>
        <v>7.3782107035440525E-3</v>
      </c>
      <c r="E195" s="92">
        <f t="shared" ca="1" si="61"/>
        <v>22.853432115757684</v>
      </c>
      <c r="F195" s="94">
        <f t="shared" ca="1" si="62"/>
        <v>4.8016297155486498E-3</v>
      </c>
      <c r="G195" s="92">
        <f t="shared" ca="1" si="63"/>
        <v>23.629449308987525</v>
      </c>
      <c r="H195" s="94">
        <f t="shared" ca="1" si="64"/>
        <v>4.5786145996744576E-3</v>
      </c>
      <c r="I195" s="92">
        <f t="shared" ca="1" si="65"/>
        <v>24.937399275606857</v>
      </c>
      <c r="J195" s="91"/>
      <c r="K195" s="91"/>
      <c r="L195" s="92">
        <f t="shared" ca="1" si="66"/>
        <v>97.867482136167354</v>
      </c>
      <c r="M195" s="94">
        <f t="shared" ca="1" si="67"/>
        <v>5.4130489579262697E-3</v>
      </c>
      <c r="N195" s="99"/>
      <c r="O195" s="94"/>
      <c r="P195" s="108"/>
      <c r="Q195" s="99"/>
      <c r="R195" s="110"/>
      <c r="S195" s="106"/>
      <c r="T195" s="109"/>
      <c r="U195" s="91"/>
      <c r="V195" s="91"/>
      <c r="W195" s="91"/>
      <c r="X195" s="91"/>
      <c r="Y195" s="91"/>
      <c r="Z195" s="91"/>
      <c r="AA195" s="91"/>
      <c r="AB195" s="91"/>
      <c r="AC195" s="91"/>
      <c r="AD195" s="91"/>
      <c r="AE195" s="91"/>
      <c r="AF195" s="91"/>
      <c r="AG195" s="91"/>
    </row>
    <row r="196" spans="1:33" ht="26.5" customHeight="1" x14ac:dyDescent="0.7">
      <c r="A196" s="95">
        <v>44088</v>
      </c>
      <c r="B196" s="94">
        <f t="shared" ca="1" si="58"/>
        <v>1.3171286030854157E-2</v>
      </c>
      <c r="C196" s="92">
        <f t="shared" ca="1" si="59"/>
        <v>26.314250623563893</v>
      </c>
      <c r="D196" s="94">
        <f t="shared" ca="1" si="60"/>
        <v>8.9331179165372809E-3</v>
      </c>
      <c r="E196" s="92">
        <f t="shared" ca="1" si="61"/>
        <v>22.686049661325363</v>
      </c>
      <c r="F196" s="94">
        <f t="shared" ca="1" si="62"/>
        <v>3.2961038043812785E-3</v>
      </c>
      <c r="G196" s="92">
        <f t="shared" ca="1" si="63"/>
        <v>23.516531631897166</v>
      </c>
      <c r="H196" s="94">
        <f t="shared" ca="1" si="64"/>
        <v>7.1733454736719882E-3</v>
      </c>
      <c r="I196" s="92">
        <f t="shared" ca="1" si="65"/>
        <v>24.823740932952703</v>
      </c>
      <c r="J196" s="91"/>
      <c r="K196" s="91"/>
      <c r="L196" s="92">
        <f t="shared" ca="1" si="66"/>
        <v>97.340572849739132</v>
      </c>
      <c r="M196" s="94">
        <f t="shared" ca="1" si="67"/>
        <v>8.2554329306629981E-3</v>
      </c>
      <c r="N196" s="99"/>
      <c r="O196" s="94"/>
      <c r="P196" s="108"/>
      <c r="Q196" s="99"/>
      <c r="R196" s="110"/>
      <c r="S196" s="106"/>
      <c r="T196" s="109"/>
      <c r="U196" s="91"/>
      <c r="V196" s="91"/>
      <c r="W196" s="91"/>
      <c r="X196" s="91"/>
      <c r="Y196" s="91"/>
      <c r="Z196" s="91"/>
      <c r="AA196" s="91"/>
      <c r="AB196" s="91"/>
      <c r="AC196" s="91"/>
      <c r="AD196" s="91"/>
      <c r="AE196" s="91"/>
      <c r="AF196" s="91"/>
      <c r="AG196" s="91"/>
    </row>
    <row r="197" spans="1:33" ht="26.5" customHeight="1" x14ac:dyDescent="0.7">
      <c r="A197" s="95">
        <v>44085</v>
      </c>
      <c r="B197" s="94">
        <f t="shared" ca="1" si="58"/>
        <v>5.0907975231950786E-4</v>
      </c>
      <c r="C197" s="92">
        <f t="shared" ca="1" si="59"/>
        <v>25.972163824984815</v>
      </c>
      <c r="D197" s="94">
        <f t="shared" ca="1" si="60"/>
        <v>1.002499790466671E-2</v>
      </c>
      <c r="E197" s="92">
        <f t="shared" ca="1" si="61"/>
        <v>22.4851868359445</v>
      </c>
      <c r="F197" s="94">
        <f t="shared" ca="1" si="62"/>
        <v>7.1501561559166316E-3</v>
      </c>
      <c r="G197" s="92">
        <f t="shared" ca="1" si="63"/>
        <v>23.439273353823694</v>
      </c>
      <c r="H197" s="94">
        <f t="shared" ca="1" si="64"/>
        <v>1.2975822365051126E-2</v>
      </c>
      <c r="I197" s="92">
        <f t="shared" ca="1" si="65"/>
        <v>24.646939918051682</v>
      </c>
      <c r="J197" s="91"/>
      <c r="K197" s="91"/>
      <c r="L197" s="92">
        <f t="shared" ca="1" si="66"/>
        <v>96.543563932804688</v>
      </c>
      <c r="M197" s="94">
        <f t="shared" ca="1" si="67"/>
        <v>7.4981859737601742E-3</v>
      </c>
      <c r="N197" s="99"/>
      <c r="O197" s="94"/>
      <c r="P197" s="108"/>
      <c r="Q197" s="99"/>
      <c r="R197" s="110"/>
      <c r="S197" s="106"/>
      <c r="T197" s="109"/>
      <c r="U197" s="91"/>
      <c r="V197" s="91"/>
      <c r="W197" s="91"/>
      <c r="X197" s="91"/>
      <c r="Y197" s="91"/>
      <c r="Z197" s="91"/>
      <c r="AA197" s="91"/>
      <c r="AB197" s="91"/>
      <c r="AC197" s="91"/>
      <c r="AD197" s="91"/>
      <c r="AE197" s="91"/>
      <c r="AF197" s="91"/>
      <c r="AG197" s="91"/>
    </row>
    <row r="198" spans="1:33" ht="26.5" customHeight="1" x14ac:dyDescent="0.7">
      <c r="A198" s="95">
        <v>44084</v>
      </c>
      <c r="B198" s="94">
        <f t="shared" ca="1" si="58"/>
        <v>-1.7363657287159162E-2</v>
      </c>
      <c r="C198" s="92">
        <f t="shared" ca="1" si="59"/>
        <v>25.958948649835683</v>
      </c>
      <c r="D198" s="94">
        <f t="shared" ca="1" si="60"/>
        <v>-2.6354357545061324E-2</v>
      </c>
      <c r="E198" s="92">
        <f t="shared" ca="1" si="61"/>
        <v>22.262010230034733</v>
      </c>
      <c r="F198" s="94">
        <f t="shared" ca="1" si="62"/>
        <v>-9.8609642594712499E-3</v>
      </c>
      <c r="G198" s="92">
        <f t="shared" ca="1" si="63"/>
        <v>23.272868708362754</v>
      </c>
      <c r="H198" s="94">
        <f t="shared" ca="1" si="64"/>
        <v>5.1923236868667288E-4</v>
      </c>
      <c r="I198" s="92">
        <f t="shared" ca="1" si="65"/>
        <v>24.331222299567919</v>
      </c>
      <c r="J198" s="91"/>
      <c r="K198" s="91"/>
      <c r="L198" s="92">
        <f t="shared" ca="1" si="66"/>
        <v>95.8250498878011</v>
      </c>
      <c r="M198" s="94">
        <f t="shared" ca="1" si="67"/>
        <v>-1.3186074572896667E-2</v>
      </c>
      <c r="N198" s="99"/>
      <c r="O198" s="94"/>
      <c r="P198" s="108"/>
      <c r="Q198" s="99"/>
      <c r="R198" s="110"/>
      <c r="S198" s="106"/>
      <c r="T198" s="109"/>
      <c r="U198" s="91"/>
      <c r="V198" s="91"/>
      <c r="W198" s="91"/>
      <c r="X198" s="91"/>
      <c r="Y198" s="91"/>
      <c r="Z198" s="91"/>
      <c r="AA198" s="91"/>
      <c r="AB198" s="91"/>
      <c r="AC198" s="91"/>
      <c r="AD198" s="91"/>
      <c r="AE198" s="91"/>
      <c r="AF198" s="91"/>
      <c r="AG198" s="91"/>
    </row>
    <row r="199" spans="1:33" ht="26.5" customHeight="1" x14ac:dyDescent="0.7">
      <c r="A199" s="95">
        <v>44083</v>
      </c>
      <c r="B199" s="94">
        <f t="shared" ca="1" si="58"/>
        <v>1.9747386291321556E-2</v>
      </c>
      <c r="C199" s="92">
        <f t="shared" ca="1" si="59"/>
        <v>26.417655770973003</v>
      </c>
      <c r="D199" s="94">
        <f t="shared" ca="1" si="60"/>
        <v>1.9910426978378748E-2</v>
      </c>
      <c r="E199" s="92">
        <f t="shared" ca="1" si="61"/>
        <v>22.864591859008954</v>
      </c>
      <c r="F199" s="94">
        <f t="shared" ca="1" si="62"/>
        <v>2.4611516358613361E-2</v>
      </c>
      <c r="G199" s="92">
        <f t="shared" ca="1" si="63"/>
        <v>23.504647194277002</v>
      </c>
      <c r="H199" s="94">
        <f t="shared" ca="1" si="64"/>
        <v>3.4741312879948971E-3</v>
      </c>
      <c r="I199" s="92">
        <f t="shared" ca="1" si="65"/>
        <v>24.318595297728347</v>
      </c>
      <c r="J199" s="91"/>
      <c r="K199" s="91"/>
      <c r="L199" s="92">
        <f t="shared" ca="1" si="66"/>
        <v>97.105490121987302</v>
      </c>
      <c r="M199" s="94">
        <f t="shared" ca="1" si="67"/>
        <v>1.6824478664963172E-2</v>
      </c>
      <c r="N199" s="99"/>
      <c r="O199" s="94"/>
      <c r="P199" s="108"/>
      <c r="Q199" s="99"/>
      <c r="R199" s="110"/>
      <c r="S199" s="106"/>
      <c r="T199" s="109"/>
      <c r="U199" s="91"/>
      <c r="V199" s="91"/>
      <c r="W199" s="91"/>
      <c r="X199" s="91"/>
      <c r="Y199" s="91"/>
      <c r="Z199" s="91"/>
      <c r="AA199" s="91"/>
      <c r="AB199" s="91"/>
      <c r="AC199" s="91"/>
      <c r="AD199" s="91"/>
      <c r="AE199" s="91"/>
      <c r="AF199" s="91"/>
      <c r="AG199" s="91"/>
    </row>
    <row r="200" spans="1:33" ht="26.5" customHeight="1" x14ac:dyDescent="0.7">
      <c r="A200" s="95">
        <v>44082</v>
      </c>
      <c r="B200" s="94">
        <f t="shared" ca="1" si="58"/>
        <v>-2.7322891992262566E-2</v>
      </c>
      <c r="C200" s="92">
        <f t="shared" ca="1" si="59"/>
        <v>25.906078432865925</v>
      </c>
      <c r="D200" s="94">
        <f t="shared" ca="1" si="60"/>
        <v>-9.8571090655453775E-3</v>
      </c>
      <c r="E200" s="92">
        <f t="shared" ca="1" si="61"/>
        <v>22.418235223605244</v>
      </c>
      <c r="F200" s="94">
        <f t="shared" ca="1" si="62"/>
        <v>-1.6310035199385786E-2</v>
      </c>
      <c r="G200" s="92">
        <f t="shared" ca="1" si="63"/>
        <v>22.940057591593956</v>
      </c>
      <c r="H200" s="94">
        <f t="shared" ca="1" si="64"/>
        <v>-8.2687790745473722E-3</v>
      </c>
      <c r="I200" s="92">
        <f t="shared" ca="1" si="65"/>
        <v>24.234401804174624</v>
      </c>
      <c r="J200" s="91"/>
      <c r="K200" s="91"/>
      <c r="L200" s="92">
        <f t="shared" ca="1" si="66"/>
        <v>95.498773052239741</v>
      </c>
      <c r="M200" s="94">
        <f t="shared" ca="1" si="67"/>
        <v>-1.5802068181104301E-2</v>
      </c>
      <c r="N200" s="99"/>
      <c r="O200" s="94"/>
      <c r="P200" s="108"/>
      <c r="Q200" s="99"/>
      <c r="R200" s="110"/>
      <c r="S200" s="106"/>
      <c r="T200" s="109"/>
      <c r="U200" s="91"/>
      <c r="V200" s="91"/>
      <c r="W200" s="91"/>
      <c r="X200" s="91"/>
      <c r="Y200" s="91"/>
      <c r="Z200" s="91"/>
      <c r="AA200" s="91"/>
      <c r="AB200" s="91"/>
      <c r="AC200" s="91"/>
      <c r="AD200" s="91"/>
      <c r="AE200" s="91"/>
      <c r="AF200" s="91"/>
      <c r="AG200" s="91"/>
    </row>
    <row r="201" spans="1:33" ht="26.5" customHeight="1" x14ac:dyDescent="0.7">
      <c r="A201" s="95">
        <v>44078</v>
      </c>
      <c r="B201" s="94">
        <f t="shared" ca="1" si="58"/>
        <v>-8.164816887166304E-3</v>
      </c>
      <c r="C201" s="92">
        <f t="shared" ca="1" si="59"/>
        <v>26.633790617245459</v>
      </c>
      <c r="D201" s="94">
        <f t="shared" ca="1" si="60"/>
        <v>-1.2651976950711963E-2</v>
      </c>
      <c r="E201" s="92">
        <f t="shared" ca="1" si="61"/>
        <v>22.641414111904464</v>
      </c>
      <c r="F201" s="94">
        <f t="shared" ca="1" si="62"/>
        <v>1.0203748943782287E-3</v>
      </c>
      <c r="G201" s="92">
        <f t="shared" ca="1" si="63"/>
        <v>23.320414370846727</v>
      </c>
      <c r="H201" s="94">
        <f t="shared" ca="1" si="64"/>
        <v>5.543099182423683E-3</v>
      </c>
      <c r="I201" s="92">
        <f t="shared" ca="1" si="65"/>
        <v>24.436461505729181</v>
      </c>
      <c r="J201" s="91"/>
      <c r="K201" s="91"/>
      <c r="L201" s="92">
        <f t="shared" ca="1" si="66"/>
        <v>97.032080605725824</v>
      </c>
      <c r="M201" s="94">
        <f t="shared" ca="1" si="67"/>
        <v>-3.6033110591169315E-3</v>
      </c>
      <c r="N201" s="99"/>
      <c r="O201" s="94"/>
      <c r="P201" s="108"/>
      <c r="Q201" s="99"/>
      <c r="R201" s="110"/>
      <c r="S201" s="106"/>
      <c r="T201" s="109"/>
      <c r="U201" s="91"/>
      <c r="V201" s="91"/>
      <c r="W201" s="91"/>
      <c r="X201" s="91"/>
      <c r="Y201" s="91"/>
      <c r="Z201" s="91"/>
      <c r="AA201" s="91"/>
      <c r="AB201" s="91"/>
      <c r="AC201" s="91"/>
      <c r="AD201" s="91"/>
      <c r="AE201" s="91"/>
      <c r="AF201" s="91"/>
      <c r="AG201" s="91"/>
    </row>
    <row r="202" spans="1:33" ht="26.5" customHeight="1" x14ac:dyDescent="0.7">
      <c r="A202" s="95">
        <v>44077</v>
      </c>
      <c r="B202" s="94">
        <f t="shared" ca="1" si="58"/>
        <v>-3.4414270549397941E-2</v>
      </c>
      <c r="C202" s="92">
        <f t="shared" ca="1" si="59"/>
        <v>26.853040778061946</v>
      </c>
      <c r="D202" s="94">
        <f t="shared" ca="1" si="60"/>
        <v>-2.6988731626022222E-2</v>
      </c>
      <c r="E202" s="92">
        <f t="shared" ca="1" si="61"/>
        <v>22.93154347134821</v>
      </c>
      <c r="F202" s="94">
        <f t="shared" ca="1" si="62"/>
        <v>-2.220002903914664E-2</v>
      </c>
      <c r="G202" s="92">
        <f t="shared" ca="1" si="63"/>
        <v>23.296643061143847</v>
      </c>
      <c r="H202" s="94">
        <f t="shared" ca="1" si="64"/>
        <v>-1.7528973166564543E-2</v>
      </c>
      <c r="I202" s="92">
        <f t="shared" ca="1" si="65"/>
        <v>24.301754470392886</v>
      </c>
      <c r="J202" s="91"/>
      <c r="K202" s="91"/>
      <c r="L202" s="92">
        <f t="shared" ca="1" si="66"/>
        <v>97.382981780946892</v>
      </c>
      <c r="M202" s="94">
        <f t="shared" ca="1" si="67"/>
        <v>-2.5572073130871176E-2</v>
      </c>
      <c r="N202" s="99"/>
      <c r="O202" s="94"/>
      <c r="P202" s="108"/>
      <c r="Q202" s="99"/>
      <c r="R202" s="110"/>
      <c r="S202" s="106"/>
      <c r="T202" s="109"/>
      <c r="U202" s="91"/>
      <c r="V202" s="91"/>
      <c r="W202" s="91"/>
      <c r="X202" s="91"/>
      <c r="Y202" s="91"/>
      <c r="Z202" s="91"/>
      <c r="AA202" s="91"/>
      <c r="AB202" s="91"/>
      <c r="AC202" s="91"/>
      <c r="AD202" s="91"/>
      <c r="AE202" s="91"/>
      <c r="AF202" s="91"/>
      <c r="AG202" s="91"/>
    </row>
    <row r="203" spans="1:33" ht="26.5" customHeight="1" x14ac:dyDescent="0.7">
      <c r="A203" s="95">
        <v>44076</v>
      </c>
      <c r="B203" s="94">
        <f t="shared" ca="1" si="58"/>
        <v>1.446398801658999E-2</v>
      </c>
      <c r="C203" s="92">
        <f t="shared" ca="1" si="59"/>
        <v>27.810105264646733</v>
      </c>
      <c r="D203" s="94">
        <f t="shared" ca="1" si="60"/>
        <v>1.6851216187298901E-2</v>
      </c>
      <c r="E203" s="92">
        <f t="shared" ca="1" si="61"/>
        <v>23.56760318888152</v>
      </c>
      <c r="F203" s="94">
        <f t="shared" ca="1" si="62"/>
        <v>1.6996585448935342E-2</v>
      </c>
      <c r="G203" s="92">
        <f t="shared" ca="1" si="63"/>
        <v>23.825571438963092</v>
      </c>
      <c r="H203" s="94">
        <f t="shared" ca="1" si="64"/>
        <v>9.9690428298013778E-3</v>
      </c>
      <c r="I203" s="92">
        <f t="shared" ca="1" si="65"/>
        <v>24.735339574052311</v>
      </c>
      <c r="J203" s="91"/>
      <c r="K203" s="91"/>
      <c r="L203" s="92">
        <f t="shared" ca="1" si="66"/>
        <v>99.938619466543656</v>
      </c>
      <c r="M203" s="94">
        <f t="shared" ca="1" si="67"/>
        <v>1.4510425161073037E-2</v>
      </c>
      <c r="N203" s="99"/>
      <c r="O203" s="94"/>
      <c r="P203" s="108"/>
      <c r="Q203" s="99"/>
      <c r="R203" s="110"/>
      <c r="S203" s="106"/>
      <c r="T203" s="109"/>
      <c r="U203" s="91"/>
      <c r="V203" s="91"/>
      <c r="W203" s="91"/>
      <c r="X203" s="91"/>
      <c r="Y203" s="91"/>
      <c r="Z203" s="91"/>
      <c r="AA203" s="91"/>
      <c r="AB203" s="91"/>
      <c r="AC203" s="91"/>
      <c r="AD203" s="91"/>
      <c r="AE203" s="91"/>
      <c r="AF203" s="91"/>
      <c r="AG203" s="91"/>
    </row>
    <row r="204" spans="1:33" ht="26.5" customHeight="1" x14ac:dyDescent="0.7">
      <c r="A204" s="95">
        <v>44075</v>
      </c>
      <c r="B204" s="94">
        <f t="shared" ca="1" si="58"/>
        <v>9.4185631750662857E-3</v>
      </c>
      <c r="C204" s="92">
        <f t="shared" ca="1" si="59"/>
        <v>27.413595350012503</v>
      </c>
      <c r="D204" s="94">
        <f t="shared" ca="1" si="60"/>
        <v>-9.6197502977279914E-4</v>
      </c>
      <c r="E204" s="92">
        <f t="shared" ca="1" si="61"/>
        <v>23.177041846149972</v>
      </c>
      <c r="F204" s="94">
        <f t="shared" ca="1" si="62"/>
        <v>7.6157688246425437E-4</v>
      </c>
      <c r="G204" s="92">
        <f t="shared" ca="1" si="63"/>
        <v>23.427385873125335</v>
      </c>
      <c r="H204" s="94">
        <f t="shared" ca="1" si="64"/>
        <v>2.7576615674147487E-3</v>
      </c>
      <c r="I204" s="92">
        <f t="shared" ca="1" si="65"/>
        <v>24.491185892933036</v>
      </c>
      <c r="J204" s="91"/>
      <c r="K204" s="91"/>
      <c r="L204" s="92">
        <f t="shared" ca="1" si="66"/>
        <v>98.509208962220839</v>
      </c>
      <c r="M204" s="94">
        <f t="shared" ca="1" si="67"/>
        <v>3.2452322901190822E-3</v>
      </c>
      <c r="N204" s="99"/>
      <c r="O204" s="94"/>
      <c r="P204" s="108"/>
      <c r="Q204" s="99"/>
      <c r="R204" s="110"/>
      <c r="S204" s="106"/>
      <c r="T204" s="109"/>
      <c r="U204" s="91"/>
      <c r="V204" s="91"/>
      <c r="W204" s="91"/>
      <c r="X204" s="91"/>
      <c r="Y204" s="91"/>
      <c r="Z204" s="91"/>
      <c r="AA204" s="91"/>
      <c r="AB204" s="91"/>
      <c r="AC204" s="91"/>
      <c r="AD204" s="91"/>
      <c r="AE204" s="91"/>
      <c r="AF204" s="91"/>
      <c r="AG204" s="91"/>
    </row>
    <row r="205" spans="1:33" ht="26.5" customHeight="1" x14ac:dyDescent="0.7">
      <c r="A205" s="95">
        <v>44074</v>
      </c>
      <c r="B205" s="94">
        <f t="shared" ca="1" si="58"/>
        <v>-3.622589933936049E-3</v>
      </c>
      <c r="C205" s="92">
        <f t="shared" ca="1" si="59"/>
        <v>27.157807821350801</v>
      </c>
      <c r="D205" s="94">
        <f t="shared" ca="1" si="60"/>
        <v>-5.2630654392132881E-3</v>
      </c>
      <c r="E205" s="92">
        <f t="shared" ca="1" si="61"/>
        <v>23.199359050263059</v>
      </c>
      <c r="F205" s="94">
        <f t="shared" ca="1" si="62"/>
        <v>-1.228691020793371E-2</v>
      </c>
      <c r="G205" s="92">
        <f t="shared" ca="1" si="63"/>
        <v>23.409557695155989</v>
      </c>
      <c r="H205" s="94">
        <f t="shared" ca="1" si="64"/>
        <v>-1.3768887702910737E-3</v>
      </c>
      <c r="I205" s="92">
        <f t="shared" ca="1" si="65"/>
        <v>24.423833226714777</v>
      </c>
      <c r="J205" s="91"/>
      <c r="K205" s="91"/>
      <c r="L205" s="92">
        <f t="shared" ca="1" si="66"/>
        <v>98.190557793484629</v>
      </c>
      <c r="M205" s="94">
        <f t="shared" ca="1" si="67"/>
        <v>-5.5335884488415532E-3</v>
      </c>
      <c r="N205" s="99"/>
      <c r="O205" s="94"/>
      <c r="P205" s="108"/>
      <c r="Q205" s="99"/>
      <c r="R205" s="110"/>
      <c r="S205" s="106"/>
      <c r="T205" s="109"/>
      <c r="U205" s="91"/>
      <c r="V205" s="91"/>
      <c r="W205" s="91"/>
      <c r="X205" s="91"/>
      <c r="Y205" s="91"/>
      <c r="Z205" s="91"/>
      <c r="AA205" s="91"/>
      <c r="AB205" s="91"/>
      <c r="AC205" s="91"/>
      <c r="AD205" s="91"/>
      <c r="AE205" s="91"/>
      <c r="AF205" s="91"/>
      <c r="AG205" s="91"/>
    </row>
    <row r="206" spans="1:33" ht="26.5" customHeight="1" x14ac:dyDescent="0.7">
      <c r="A206" s="95">
        <v>44071</v>
      </c>
      <c r="B206" s="94">
        <f t="shared" ca="1" si="58"/>
        <v>6.4595141349503837E-3</v>
      </c>
      <c r="C206" s="92">
        <f t="shared" ca="1" si="59"/>
        <v>27.256547114561865</v>
      </c>
      <c r="D206" s="94">
        <f t="shared" ca="1" si="60"/>
        <v>3.8424541722279493E-3</v>
      </c>
      <c r="E206" s="92">
        <f t="shared" ca="1" si="61"/>
        <v>23.322104814079751</v>
      </c>
      <c r="F206" s="94">
        <f t="shared" ca="1" si="62"/>
        <v>9.1093787529421544E-3</v>
      </c>
      <c r="G206" s="92">
        <f t="shared" ca="1" si="63"/>
        <v>23.700766889790007</v>
      </c>
      <c r="H206" s="94">
        <f t="shared" ca="1" si="64"/>
        <v>5.3642329878855755E-3</v>
      </c>
      <c r="I206" s="92">
        <f t="shared" ca="1" si="65"/>
        <v>24.457508495511544</v>
      </c>
      <c r="J206" s="91"/>
      <c r="K206" s="91"/>
      <c r="L206" s="92">
        <f t="shared" ca="1" si="66"/>
        <v>98.73692731394317</v>
      </c>
      <c r="M206" s="94">
        <f t="shared" ca="1" si="67"/>
        <v>6.2026080309895981E-3</v>
      </c>
      <c r="N206" s="99"/>
      <c r="O206" s="94"/>
      <c r="P206" s="108"/>
      <c r="Q206" s="99"/>
      <c r="R206" s="110"/>
      <c r="S206" s="106"/>
      <c r="T206" s="109"/>
      <c r="U206" s="91"/>
      <c r="V206" s="91"/>
      <c r="W206" s="91"/>
      <c r="X206" s="91"/>
      <c r="Y206" s="91"/>
      <c r="Z206" s="91"/>
      <c r="AA206" s="91"/>
      <c r="AB206" s="91"/>
      <c r="AC206" s="91"/>
      <c r="AD206" s="91"/>
      <c r="AE206" s="91"/>
      <c r="AF206" s="91"/>
      <c r="AG206" s="91"/>
    </row>
    <row r="207" spans="1:33" ht="26.5" customHeight="1" x14ac:dyDescent="0.7">
      <c r="A207" s="95">
        <v>44070</v>
      </c>
      <c r="B207" s="94">
        <f t="shared" ca="1" si="58"/>
        <v>2.1864782902507596E-3</v>
      </c>
      <c r="C207" s="92">
        <f t="shared" ca="1" si="59"/>
        <v>27.081613052253577</v>
      </c>
      <c r="D207" s="94">
        <f t="shared" ca="1" si="60"/>
        <v>-9.5976518876994543E-4</v>
      </c>
      <c r="E207" s="92">
        <f t="shared" ca="1" si="61"/>
        <v>23.232833715237955</v>
      </c>
      <c r="F207" s="94">
        <f t="shared" ca="1" si="62"/>
        <v>-1.3972036865211201E-2</v>
      </c>
      <c r="G207" s="92">
        <f t="shared" ca="1" si="63"/>
        <v>23.486816581845098</v>
      </c>
      <c r="H207" s="94">
        <f t="shared" ca="1" si="64"/>
        <v>-9.2577543781512395E-3</v>
      </c>
      <c r="I207" s="92">
        <f t="shared" ca="1" si="65"/>
        <v>24.327012731321478</v>
      </c>
      <c r="J207" s="91"/>
      <c r="K207" s="91"/>
      <c r="L207" s="92">
        <f t="shared" ca="1" si="66"/>
        <v>98.128276080658111</v>
      </c>
      <c r="M207" s="94">
        <f t="shared" ca="1" si="67"/>
        <v>-5.3051522402617346E-3</v>
      </c>
      <c r="N207" s="99"/>
      <c r="O207" s="94"/>
      <c r="P207" s="108"/>
      <c r="Q207" s="99"/>
      <c r="R207" s="110"/>
      <c r="S207" s="106"/>
      <c r="T207" s="109"/>
      <c r="U207" s="91"/>
      <c r="V207" s="91"/>
      <c r="W207" s="91"/>
      <c r="X207" s="91"/>
      <c r="Y207" s="91"/>
      <c r="Z207" s="91"/>
      <c r="AA207" s="91"/>
      <c r="AB207" s="91"/>
      <c r="AC207" s="91"/>
      <c r="AD207" s="91"/>
      <c r="AE207" s="91"/>
      <c r="AF207" s="91"/>
      <c r="AG207" s="91"/>
    </row>
    <row r="208" spans="1:33" ht="26.5" customHeight="1" x14ac:dyDescent="0.7">
      <c r="A208" s="95">
        <v>44069</v>
      </c>
      <c r="B208" s="94">
        <f t="shared" ca="1" si="58"/>
        <v>1.0025580178643523E-2</v>
      </c>
      <c r="C208" s="92">
        <f t="shared" ca="1" si="59"/>
        <v>27.022528879510851</v>
      </c>
      <c r="D208" s="94">
        <f t="shared" ca="1" si="60"/>
        <v>5.30632441291079E-3</v>
      </c>
      <c r="E208" s="92">
        <f t="shared" ca="1" si="61"/>
        <v>23.255153201740498</v>
      </c>
      <c r="F208" s="94">
        <f t="shared" ca="1" si="62"/>
        <v>8.0482601467772863E-3</v>
      </c>
      <c r="G208" s="92">
        <f t="shared" ca="1" si="63"/>
        <v>23.819625264151338</v>
      </c>
      <c r="H208" s="94">
        <f t="shared" ca="1" si="64"/>
        <v>2.7506898282927406E-3</v>
      </c>
      <c r="I208" s="92">
        <f t="shared" ca="1" si="65"/>
        <v>24.554330693804619</v>
      </c>
      <c r="J208" s="91"/>
      <c r="K208" s="91"/>
      <c r="L208" s="92">
        <f t="shared" ca="1" si="66"/>
        <v>98.651638039207299</v>
      </c>
      <c r="M208" s="94">
        <f t="shared" ca="1" si="67"/>
        <v>6.6172117591374313E-3</v>
      </c>
      <c r="N208" s="99"/>
      <c r="O208" s="94"/>
      <c r="P208" s="108"/>
      <c r="Q208" s="99"/>
      <c r="R208" s="110"/>
      <c r="S208" s="106"/>
      <c r="T208" s="109"/>
      <c r="U208" s="91"/>
      <c r="V208" s="91"/>
      <c r="W208" s="91"/>
      <c r="X208" s="91"/>
      <c r="Y208" s="91"/>
      <c r="Z208" s="91"/>
      <c r="AA208" s="91"/>
      <c r="AB208" s="91"/>
      <c r="AC208" s="91"/>
      <c r="AD208" s="91"/>
      <c r="AE208" s="91"/>
      <c r="AF208" s="91"/>
      <c r="AG208" s="91"/>
    </row>
    <row r="209" spans="1:33" ht="26.5" customHeight="1" x14ac:dyDescent="0.7">
      <c r="A209" s="95">
        <v>44068</v>
      </c>
      <c r="B209" s="94">
        <f t="shared" ca="1" si="58"/>
        <v>3.4993342498070845E-3</v>
      </c>
      <c r="C209" s="92">
        <f t="shared" ca="1" si="59"/>
        <v>26.754301484850878</v>
      </c>
      <c r="D209" s="94">
        <f t="shared" ca="1" si="60"/>
        <v>-2.8860234708920629E-3</v>
      </c>
      <c r="E209" s="92">
        <f t="shared" ca="1" si="61"/>
        <v>23.132405155534343</v>
      </c>
      <c r="F209" s="94">
        <f t="shared" ca="1" si="62"/>
        <v>5.0555247501786749E-3</v>
      </c>
      <c r="G209" s="92">
        <f t="shared" ca="1" si="63"/>
        <v>23.629449308987517</v>
      </c>
      <c r="H209" s="94">
        <f t="shared" ca="1" si="64"/>
        <v>-1.3734819455765157E-3</v>
      </c>
      <c r="I209" s="92">
        <f t="shared" ca="1" si="65"/>
        <v>24.486974621786807</v>
      </c>
      <c r="J209" s="91"/>
      <c r="K209" s="91"/>
      <c r="L209" s="92">
        <f t="shared" ca="1" si="66"/>
        <v>98.003130571159545</v>
      </c>
      <c r="M209" s="94">
        <f t="shared" ca="1" si="67"/>
        <v>1.1392352890222668E-3</v>
      </c>
      <c r="N209" s="99"/>
      <c r="O209" s="94"/>
      <c r="P209" s="108"/>
      <c r="Q209" s="99"/>
      <c r="R209" s="110"/>
      <c r="S209" s="106"/>
      <c r="T209" s="109"/>
      <c r="U209" s="91"/>
      <c r="V209" s="91"/>
      <c r="W209" s="91"/>
      <c r="X209" s="91"/>
      <c r="Y209" s="91"/>
      <c r="Z209" s="91"/>
      <c r="AA209" s="91"/>
      <c r="AB209" s="91"/>
      <c r="AC209" s="91"/>
      <c r="AD209" s="91"/>
      <c r="AE209" s="91"/>
      <c r="AF209" s="91"/>
      <c r="AG209" s="91"/>
    </row>
    <row r="210" spans="1:33" ht="26.5" customHeight="1" x14ac:dyDescent="0.7">
      <c r="A210" s="95">
        <v>44067</v>
      </c>
      <c r="B210" s="94">
        <f t="shared" ca="1" si="58"/>
        <v>1.013323515542619E-2</v>
      </c>
      <c r="C210" s="92">
        <f t="shared" ca="1" si="59"/>
        <v>26.661005714420106</v>
      </c>
      <c r="D210" s="94">
        <f t="shared" ca="1" si="60"/>
        <v>9.223300561186365E-3</v>
      </c>
      <c r="E210" s="92">
        <f t="shared" ca="1" si="61"/>
        <v>23.199359050263055</v>
      </c>
      <c r="F210" s="94">
        <f t="shared" ca="1" si="62"/>
        <v>1.8275523552446327E-2</v>
      </c>
      <c r="G210" s="92">
        <f t="shared" ca="1" si="63"/>
        <v>23.510590934626187</v>
      </c>
      <c r="H210" s="94">
        <f t="shared" ca="1" si="64"/>
        <v>1.1109131128340888E-2</v>
      </c>
      <c r="I210" s="92">
        <f t="shared" ca="1" si="65"/>
        <v>24.520653296383131</v>
      </c>
      <c r="J210" s="91"/>
      <c r="K210" s="91"/>
      <c r="L210" s="92">
        <f t="shared" ca="1" si="66"/>
        <v>97.891608995692479</v>
      </c>
      <c r="M210" s="94">
        <f t="shared" ca="1" si="67"/>
        <v>1.21053454947877E-2</v>
      </c>
      <c r="N210" s="99"/>
      <c r="O210" s="94"/>
      <c r="P210" s="108"/>
      <c r="Q210" s="99"/>
      <c r="R210" s="110"/>
      <c r="S210" s="106"/>
      <c r="T210" s="109"/>
      <c r="U210" s="91"/>
      <c r="V210" s="91"/>
      <c r="W210" s="91"/>
      <c r="X210" s="91"/>
      <c r="Y210" s="91"/>
      <c r="Z210" s="91"/>
      <c r="AA210" s="91"/>
      <c r="AB210" s="91"/>
      <c r="AC210" s="91"/>
      <c r="AD210" s="91"/>
      <c r="AE210" s="91"/>
      <c r="AF210" s="91"/>
      <c r="AG210" s="91"/>
    </row>
    <row r="211" spans="1:33" ht="26.5" customHeight="1" x14ac:dyDescent="0.7">
      <c r="A211" s="95">
        <v>44064</v>
      </c>
      <c r="B211" s="94">
        <f t="shared" ca="1" si="58"/>
        <v>3.5472428875764628E-3</v>
      </c>
      <c r="C211" s="92">
        <f t="shared" ca="1" si="59"/>
        <v>26.393553628911</v>
      </c>
      <c r="D211" s="94">
        <f t="shared" ca="1" si="60"/>
        <v>-1.0091276210815181E-2</v>
      </c>
      <c r="E211" s="92">
        <f t="shared" ca="1" si="61"/>
        <v>22.987339905215102</v>
      </c>
      <c r="F211" s="94">
        <f t="shared" ca="1" si="62"/>
        <v>-7.9162844763953633E-3</v>
      </c>
      <c r="G211" s="92">
        <f t="shared" ca="1" si="63"/>
        <v>23.088634059085553</v>
      </c>
      <c r="H211" s="94">
        <f t="shared" ca="1" si="64"/>
        <v>-2.7695777518698117E-3</v>
      </c>
      <c r="I211" s="92">
        <f t="shared" ca="1" si="65"/>
        <v>24.25124305723504</v>
      </c>
      <c r="J211" s="91"/>
      <c r="K211" s="91"/>
      <c r="L211" s="92">
        <f t="shared" ca="1" si="66"/>
        <v>96.720770650446696</v>
      </c>
      <c r="M211" s="94">
        <f t="shared" ca="1" si="67"/>
        <v>-4.0430036019546423E-3</v>
      </c>
      <c r="N211" s="99"/>
      <c r="O211" s="94"/>
      <c r="P211" s="108"/>
      <c r="Q211" s="99"/>
      <c r="R211" s="110"/>
      <c r="S211" s="106"/>
      <c r="T211" s="109"/>
      <c r="U211" s="91"/>
      <c r="V211" s="91"/>
      <c r="W211" s="91"/>
      <c r="X211" s="91"/>
      <c r="Y211" s="91"/>
      <c r="Z211" s="91"/>
      <c r="AA211" s="91"/>
      <c r="AB211" s="91"/>
      <c r="AC211" s="91"/>
      <c r="AD211" s="91"/>
      <c r="AE211" s="91"/>
      <c r="AF211" s="91"/>
      <c r="AG211" s="91"/>
    </row>
    <row r="212" spans="1:33" ht="26.5" customHeight="1" x14ac:dyDescent="0.7">
      <c r="A212" s="95">
        <v>44063</v>
      </c>
      <c r="B212" s="94">
        <f t="shared" ca="1" si="58"/>
        <v>3.1136589267497516E-3</v>
      </c>
      <c r="C212" s="92">
        <f t="shared" ca="1" si="59"/>
        <v>26.300260217911603</v>
      </c>
      <c r="D212" s="94">
        <f t="shared" ca="1" si="60"/>
        <v>-3.3524492539628303E-3</v>
      </c>
      <c r="E212" s="92">
        <f t="shared" ca="1" si="61"/>
        <v>23.221676254376138</v>
      </c>
      <c r="F212" s="94">
        <f t="shared" ca="1" si="62"/>
        <v>-5.8390247510536897E-3</v>
      </c>
      <c r="G212" s="92">
        <f t="shared" ca="1" si="63"/>
        <v>23.272868708362754</v>
      </c>
      <c r="H212" s="94">
        <f t="shared" ca="1" si="64"/>
        <v>-3.621915780751106E-3</v>
      </c>
      <c r="I212" s="92">
        <f t="shared" ca="1" si="65"/>
        <v>24.318595297728354</v>
      </c>
      <c r="J212" s="91"/>
      <c r="K212" s="91"/>
      <c r="L212" s="92">
        <f t="shared" ca="1" si="66"/>
        <v>97.11340047837885</v>
      </c>
      <c r="M212" s="94">
        <f t="shared" ca="1" si="67"/>
        <v>-2.2763101645957295E-3</v>
      </c>
      <c r="N212" s="99"/>
      <c r="O212" s="94"/>
      <c r="P212" s="108"/>
      <c r="Q212" s="99"/>
      <c r="R212" s="110"/>
      <c r="S212" s="106"/>
      <c r="T212" s="109"/>
      <c r="U212" s="91"/>
      <c r="V212" s="91"/>
      <c r="W212" s="91"/>
      <c r="X212" s="91"/>
      <c r="Y212" s="91"/>
      <c r="Z212" s="91"/>
      <c r="AA212" s="91"/>
      <c r="AB212" s="91"/>
      <c r="AC212" s="91"/>
      <c r="AD212" s="91"/>
      <c r="AE212" s="91"/>
      <c r="AF212" s="91"/>
      <c r="AG212" s="91"/>
    </row>
    <row r="213" spans="1:33" ht="26.5" customHeight="1" x14ac:dyDescent="0.7">
      <c r="A213" s="95">
        <v>44062</v>
      </c>
      <c r="B213" s="94">
        <f t="shared" ca="1" si="58"/>
        <v>-4.1637369714068173E-3</v>
      </c>
      <c r="C213" s="92">
        <f t="shared" ca="1" si="59"/>
        <v>26.218624364113182</v>
      </c>
      <c r="D213" s="94">
        <f t="shared" ca="1" si="60"/>
        <v>9.5874696536935033E-4</v>
      </c>
      <c r="E213" s="92">
        <f t="shared" ca="1" si="61"/>
        <v>23.299787609966664</v>
      </c>
      <c r="F213" s="94">
        <f t="shared" ca="1" si="62"/>
        <v>-3.2894575737789644E-3</v>
      </c>
      <c r="G213" s="92">
        <f t="shared" ca="1" si="63"/>
        <v>23.409557695155989</v>
      </c>
      <c r="H213" s="94">
        <f t="shared" ca="1" si="64"/>
        <v>-5.3182195125873744E-3</v>
      </c>
      <c r="I213" s="92">
        <f t="shared" ca="1" si="65"/>
        <v>24.406995379453917</v>
      </c>
      <c r="J213" s="91"/>
      <c r="K213" s="91"/>
      <c r="L213" s="92">
        <f t="shared" ca="1" si="66"/>
        <v>97.334965048689753</v>
      </c>
      <c r="M213" s="94">
        <f t="shared" ca="1" si="67"/>
        <v>-3.0222397591227468E-3</v>
      </c>
      <c r="N213" s="99"/>
      <c r="O213" s="94"/>
      <c r="P213" s="108"/>
      <c r="Q213" s="99"/>
      <c r="R213" s="110"/>
      <c r="S213" s="106"/>
      <c r="T213" s="109"/>
      <c r="U213" s="91"/>
      <c r="V213" s="91"/>
      <c r="W213" s="91"/>
      <c r="X213" s="91"/>
      <c r="Y213" s="91"/>
      <c r="Z213" s="91"/>
      <c r="AA213" s="91"/>
      <c r="AB213" s="91"/>
      <c r="AC213" s="91"/>
      <c r="AD213" s="91"/>
      <c r="AE213" s="91"/>
      <c r="AF213" s="91"/>
      <c r="AG213" s="91"/>
    </row>
    <row r="214" spans="1:33" ht="26.5" customHeight="1" x14ac:dyDescent="0.7">
      <c r="A214" s="95">
        <v>44061</v>
      </c>
      <c r="B214" s="94">
        <f t="shared" ca="1" si="58"/>
        <v>2.160366174685846E-3</v>
      </c>
      <c r="C214" s="92">
        <f t="shared" ca="1" si="59"/>
        <v>26.328248264805733</v>
      </c>
      <c r="D214" s="94">
        <f t="shared" ca="1" si="60"/>
        <v>4.3331051637331974E-3</v>
      </c>
      <c r="E214" s="92">
        <f t="shared" ca="1" si="61"/>
        <v>23.277470405853578</v>
      </c>
      <c r="F214" s="94">
        <f t="shared" ca="1" si="62"/>
        <v>-1.0112188522695131E-3</v>
      </c>
      <c r="G214" s="92">
        <f t="shared" ca="1" si="63"/>
        <v>23.486816581845098</v>
      </c>
      <c r="H214" s="94">
        <f t="shared" ca="1" si="64"/>
        <v>3.4429100084452102E-3</v>
      </c>
      <c r="I214" s="92">
        <f t="shared" ca="1" si="65"/>
        <v>24.537491143643983</v>
      </c>
      <c r="J214" s="91"/>
      <c r="K214" s="91"/>
      <c r="L214" s="92">
        <f t="shared" ca="1" si="66"/>
        <v>97.630026396148395</v>
      </c>
      <c r="M214" s="94">
        <f t="shared" ca="1" si="67"/>
        <v>2.2338091074391997E-3</v>
      </c>
      <c r="N214" s="99"/>
      <c r="O214" s="94"/>
      <c r="P214" s="108"/>
      <c r="Q214" s="99"/>
      <c r="R214" s="110"/>
      <c r="S214" s="106"/>
      <c r="T214" s="109"/>
      <c r="U214" s="91"/>
      <c r="V214" s="91"/>
      <c r="W214" s="91"/>
      <c r="X214" s="91"/>
      <c r="Y214" s="91"/>
      <c r="Z214" s="91"/>
      <c r="AA214" s="91"/>
      <c r="AB214" s="91"/>
      <c r="AC214" s="91"/>
      <c r="AD214" s="91"/>
      <c r="AE214" s="91"/>
      <c r="AF214" s="91"/>
      <c r="AG214" s="91"/>
    </row>
    <row r="215" spans="1:33" ht="26.5" customHeight="1" x14ac:dyDescent="0.7">
      <c r="A215" s="95">
        <v>44060</v>
      </c>
      <c r="B215" s="94">
        <f t="shared" ca="1" si="58"/>
        <v>3.176654753793251E-3</v>
      </c>
      <c r="C215" s="92">
        <f t="shared" ca="1" si="59"/>
        <v>26.271492221651556</v>
      </c>
      <c r="D215" s="94">
        <f t="shared" ca="1" si="60"/>
        <v>9.7229337261894866E-3</v>
      </c>
      <c r="E215" s="92">
        <f t="shared" ca="1" si="61"/>
        <v>23.177041846149965</v>
      </c>
      <c r="F215" s="94">
        <f t="shared" ca="1" si="62"/>
        <v>6.6159264362117831E-3</v>
      </c>
      <c r="G215" s="92">
        <f t="shared" ca="1" si="63"/>
        <v>23.510590934626187</v>
      </c>
      <c r="H215" s="94">
        <f t="shared" ca="1" si="64"/>
        <v>4.1487443988952322E-3</v>
      </c>
      <c r="I215" s="92">
        <f t="shared" ca="1" si="65"/>
        <v>24.453300630164868</v>
      </c>
      <c r="J215" s="91"/>
      <c r="K215" s="91"/>
      <c r="L215" s="92">
        <f t="shared" ca="1" si="66"/>
        <v>97.412425632592573</v>
      </c>
      <c r="M215" s="94">
        <f t="shared" ca="1" si="67"/>
        <v>5.8019673736626753E-3</v>
      </c>
      <c r="N215" s="99"/>
      <c r="O215" s="94"/>
      <c r="P215" s="108"/>
      <c r="Q215" s="99"/>
      <c r="R215" s="110"/>
      <c r="S215" s="106"/>
      <c r="T215" s="109"/>
      <c r="U215" s="91"/>
      <c r="V215" s="91"/>
      <c r="W215" s="91"/>
      <c r="X215" s="91"/>
      <c r="Y215" s="91"/>
      <c r="Z215" s="91"/>
      <c r="AA215" s="91"/>
      <c r="AB215" s="91"/>
      <c r="AC215" s="91"/>
      <c r="AD215" s="91"/>
      <c r="AE215" s="91"/>
      <c r="AF215" s="91"/>
      <c r="AG215" s="91"/>
    </row>
    <row r="216" spans="1:33" ht="26.5" customHeight="1" x14ac:dyDescent="0.7">
      <c r="A216" s="95">
        <v>44057</v>
      </c>
      <c r="B216" s="94">
        <f t="shared" ca="1" si="58"/>
        <v>2.9786248707752705E-5</v>
      </c>
      <c r="C216" s="92">
        <f t="shared" ca="1" si="59"/>
        <v>26.188301030688649</v>
      </c>
      <c r="D216" s="94">
        <f t="shared" ca="1" si="60"/>
        <v>4.864179755490472E-4</v>
      </c>
      <c r="E216" s="92">
        <f t="shared" ca="1" si="61"/>
        <v>22.953862957850745</v>
      </c>
      <c r="F216" s="94">
        <f t="shared" ca="1" si="62"/>
        <v>-9.3270186175862246E-3</v>
      </c>
      <c r="G216" s="92">
        <f t="shared" ca="1" si="63"/>
        <v>23.356068900938485</v>
      </c>
      <c r="H216" s="94">
        <f t="shared" ca="1" si="64"/>
        <v>-1.7290146397652695E-4</v>
      </c>
      <c r="I216" s="92">
        <f t="shared" ca="1" si="65"/>
        <v>24.352269289350289</v>
      </c>
      <c r="J216" s="91"/>
      <c r="K216" s="91"/>
      <c r="L216" s="92">
        <f t="shared" ca="1" si="66"/>
        <v>96.850502178828165</v>
      </c>
      <c r="M216" s="94">
        <f t="shared" ca="1" si="67"/>
        <v>-2.1858552403162257E-3</v>
      </c>
      <c r="N216" s="99"/>
      <c r="O216" s="94"/>
      <c r="P216" s="108"/>
      <c r="Q216" s="99"/>
      <c r="R216" s="110"/>
      <c r="S216" s="106"/>
      <c r="T216" s="109"/>
      <c r="U216" s="91"/>
      <c r="V216" s="91"/>
      <c r="W216" s="91"/>
      <c r="X216" s="91"/>
      <c r="Y216" s="91"/>
      <c r="Z216" s="91"/>
      <c r="AA216" s="91"/>
      <c r="AB216" s="91"/>
      <c r="AC216" s="91"/>
      <c r="AD216" s="91"/>
      <c r="AE216" s="91"/>
      <c r="AF216" s="91"/>
      <c r="AG216" s="91"/>
    </row>
    <row r="217" spans="1:33" ht="26.5" customHeight="1" x14ac:dyDescent="0.7">
      <c r="A217" s="95">
        <v>44056</v>
      </c>
      <c r="B217" s="94">
        <f t="shared" ca="1" si="58"/>
        <v>-1.8079503559270682E-3</v>
      </c>
      <c r="C217" s="92">
        <f t="shared" ca="1" si="59"/>
        <v>26.187521002675023</v>
      </c>
      <c r="D217" s="94">
        <f t="shared" ca="1" si="60"/>
        <v>-1.5797047328821812E-2</v>
      </c>
      <c r="E217" s="92">
        <f t="shared" ca="1" si="61"/>
        <v>22.942703214599476</v>
      </c>
      <c r="F217" s="94">
        <f t="shared" ca="1" si="62"/>
        <v>-6.0135402933836346E-3</v>
      </c>
      <c r="G217" s="92">
        <f t="shared" ca="1" si="63"/>
        <v>23.575962340616933</v>
      </c>
      <c r="H217" s="94">
        <f t="shared" ca="1" si="64"/>
        <v>-1.2083763769882294E-3</v>
      </c>
      <c r="I217" s="92">
        <f t="shared" ca="1" si="65"/>
        <v>24.356480560496514</v>
      </c>
      <c r="J217" s="91"/>
      <c r="K217" s="91"/>
      <c r="L217" s="92">
        <f t="shared" ca="1" si="66"/>
        <v>97.062667118387964</v>
      </c>
      <c r="M217" s="94">
        <f t="shared" ca="1" si="67"/>
        <v>-6.0191817218628874E-3</v>
      </c>
      <c r="N217" s="99"/>
      <c r="O217" s="94"/>
      <c r="P217" s="108"/>
      <c r="Q217" s="99"/>
      <c r="R217" s="110"/>
      <c r="S217" s="106"/>
      <c r="T217" s="109"/>
      <c r="U217" s="91"/>
      <c r="V217" s="91"/>
      <c r="W217" s="91"/>
      <c r="X217" s="91"/>
      <c r="Y217" s="91"/>
      <c r="Z217" s="91"/>
      <c r="AA217" s="91"/>
      <c r="AB217" s="91"/>
      <c r="AC217" s="91"/>
      <c r="AD217" s="91"/>
      <c r="AE217" s="91"/>
      <c r="AF217" s="91"/>
      <c r="AG217" s="91"/>
    </row>
    <row r="218" spans="1:33" ht="26.5" customHeight="1" x14ac:dyDescent="0.7">
      <c r="A218" s="95">
        <v>44055</v>
      </c>
      <c r="B218" s="94">
        <f t="shared" ca="1" si="58"/>
        <v>1.3942377774513348E-2</v>
      </c>
      <c r="C218" s="92">
        <f t="shared" ca="1" si="59"/>
        <v>26.234952494374959</v>
      </c>
      <c r="D218" s="94">
        <f t="shared" ca="1" si="60"/>
        <v>1.2602962896425929E-2</v>
      </c>
      <c r="E218" s="92">
        <f t="shared" ca="1" si="61"/>
        <v>23.310947353217934</v>
      </c>
      <c r="F218" s="94">
        <f t="shared" ca="1" si="62"/>
        <v>2.4384100778357176E-2</v>
      </c>
      <c r="G218" s="92">
        <f t="shared" ca="1" si="63"/>
        <v>23.718595067759352</v>
      </c>
      <c r="H218" s="94">
        <f t="shared" ca="1" si="64"/>
        <v>2.1152919042786156E-2</v>
      </c>
      <c r="I218" s="92">
        <f t="shared" ca="1" si="65"/>
        <v>24.385947963946613</v>
      </c>
      <c r="J218" s="91"/>
      <c r="K218" s="91"/>
      <c r="L218" s="92">
        <f t="shared" ca="1" si="66"/>
        <v>97.650442879298851</v>
      </c>
      <c r="M218" s="94">
        <f t="shared" ca="1" si="67"/>
        <v>1.7936201084664427E-2</v>
      </c>
      <c r="N218" s="99"/>
      <c r="O218" s="94"/>
      <c r="P218" s="108"/>
      <c r="Q218" s="99"/>
      <c r="R218" s="110"/>
      <c r="S218" s="106"/>
      <c r="T218" s="109"/>
      <c r="U218" s="91"/>
      <c r="V218" s="91"/>
      <c r="W218" s="91"/>
      <c r="X218" s="91"/>
      <c r="Y218" s="91"/>
      <c r="Z218" s="91"/>
      <c r="AA218" s="91"/>
      <c r="AB218" s="91"/>
      <c r="AC218" s="91"/>
      <c r="AD218" s="91"/>
      <c r="AE218" s="91"/>
      <c r="AF218" s="91"/>
      <c r="AG218" s="91"/>
    </row>
    <row r="219" spans="1:33" ht="26.5" customHeight="1" x14ac:dyDescent="0.7">
      <c r="A219" s="95">
        <v>44054</v>
      </c>
      <c r="B219" s="94">
        <f t="shared" ca="1" si="58"/>
        <v>-8.2546268048078186E-3</v>
      </c>
      <c r="C219" s="92">
        <f t="shared" ca="1" si="59"/>
        <v>25.874204559787366</v>
      </c>
      <c r="D219" s="94">
        <f t="shared" ca="1" si="60"/>
        <v>9.7037652256459772E-4</v>
      </c>
      <c r="E219" s="92">
        <f t="shared" ca="1" si="61"/>
        <v>23.020816852579458</v>
      </c>
      <c r="F219" s="94">
        <f t="shared" ca="1" si="62"/>
        <v>6.1982515869343224E-3</v>
      </c>
      <c r="G219" s="92">
        <f t="shared" ca="1" si="63"/>
        <v>23.154005465076299</v>
      </c>
      <c r="H219" s="94">
        <f t="shared" ca="1" si="64"/>
        <v>8.1747905012456989E-3</v>
      </c>
      <c r="I219" s="92">
        <f t="shared" ca="1" si="65"/>
        <v>23.880799348647649</v>
      </c>
      <c r="J219" s="91"/>
      <c r="K219" s="91"/>
      <c r="L219" s="92">
        <f t="shared" ca="1" si="66"/>
        <v>95.929826226090768</v>
      </c>
      <c r="M219" s="94">
        <f t="shared" ca="1" si="67"/>
        <v>1.4952557547105449E-3</v>
      </c>
      <c r="N219" s="99"/>
      <c r="O219" s="94"/>
      <c r="P219" s="108"/>
      <c r="Q219" s="99"/>
      <c r="R219" s="110"/>
      <c r="S219" s="106"/>
      <c r="T219" s="109"/>
      <c r="U219" s="91"/>
      <c r="V219" s="91"/>
      <c r="W219" s="91"/>
      <c r="X219" s="91"/>
      <c r="Y219" s="91"/>
      <c r="Z219" s="91"/>
      <c r="AA219" s="91"/>
      <c r="AB219" s="91"/>
      <c r="AC219" s="91"/>
      <c r="AD219" s="91"/>
      <c r="AE219" s="91"/>
      <c r="AF219" s="91"/>
      <c r="AG219" s="91"/>
    </row>
    <row r="220" spans="1:33" ht="26.5" customHeight="1" x14ac:dyDescent="0.7">
      <c r="A220" s="95">
        <v>44053</v>
      </c>
      <c r="B220" s="94">
        <f t="shared" ca="1" si="58"/>
        <v>2.9888455378432877E-3</v>
      </c>
      <c r="C220" s="92">
        <f t="shared" ca="1" si="59"/>
        <v>26.089564175556671</v>
      </c>
      <c r="D220" s="94">
        <f t="shared" ca="1" si="60"/>
        <v>1.0789713930439371E-2</v>
      </c>
      <c r="E220" s="92">
        <f t="shared" ca="1" si="61"/>
        <v>22.998499648466375</v>
      </c>
      <c r="F220" s="94">
        <f t="shared" ca="1" si="62"/>
        <v>1.2929897097893051E-3</v>
      </c>
      <c r="G220" s="92">
        <f t="shared" ca="1" si="63"/>
        <v>23.011375172396452</v>
      </c>
      <c r="H220" s="94">
        <f t="shared" ca="1" si="64"/>
        <v>4.821426533288653E-3</v>
      </c>
      <c r="I220" s="92">
        <f t="shared" ca="1" si="65"/>
        <v>23.687161763660605</v>
      </c>
      <c r="J220" s="91"/>
      <c r="K220" s="91"/>
      <c r="L220" s="92">
        <f t="shared" ca="1" si="66"/>
        <v>95.786600760080091</v>
      </c>
      <c r="M220" s="94">
        <f t="shared" ca="1" si="67"/>
        <v>4.8952657188654491E-3</v>
      </c>
      <c r="N220" s="99"/>
      <c r="O220" s="94"/>
      <c r="P220" s="108"/>
      <c r="Q220" s="99"/>
      <c r="R220" s="110"/>
      <c r="S220" s="106"/>
      <c r="T220" s="109"/>
      <c r="U220" s="91"/>
      <c r="V220" s="91"/>
      <c r="W220" s="91"/>
      <c r="X220" s="91"/>
      <c r="Y220" s="91"/>
      <c r="Z220" s="91"/>
      <c r="AA220" s="91"/>
      <c r="AB220" s="91"/>
      <c r="AC220" s="91"/>
      <c r="AD220" s="91"/>
      <c r="AE220" s="91"/>
      <c r="AF220" s="91"/>
      <c r="AG220" s="91"/>
    </row>
    <row r="221" spans="1:33" ht="26.5" customHeight="1" x14ac:dyDescent="0.7">
      <c r="A221" s="95">
        <v>44050</v>
      </c>
      <c r="B221" s="94">
        <f t="shared" ca="1" si="58"/>
        <v>7.1792190458763727E-4</v>
      </c>
      <c r="C221" s="92">
        <f t="shared" ca="1" si="59"/>
        <v>26.011818866805431</v>
      </c>
      <c r="D221" s="94">
        <f t="shared" ca="1" si="60"/>
        <v>-7.3028759962942003E-3</v>
      </c>
      <c r="E221" s="92">
        <f t="shared" ca="1" si="61"/>
        <v>22.753001273664612</v>
      </c>
      <c r="F221" s="94">
        <f t="shared" ca="1" si="62"/>
        <v>-5.6570341792007151E-3</v>
      </c>
      <c r="G221" s="92">
        <f t="shared" ca="1" si="63"/>
        <v>22.981660122344387</v>
      </c>
      <c r="H221" s="94">
        <f t="shared" ca="1" si="64"/>
        <v>3.5732585847414455E-4</v>
      </c>
      <c r="I221" s="92">
        <f t="shared" ca="1" si="65"/>
        <v>23.573503846731391</v>
      </c>
      <c r="J221" s="91"/>
      <c r="K221" s="91"/>
      <c r="L221" s="92">
        <f t="shared" ca="1" si="66"/>
        <v>95.319984109545828</v>
      </c>
      <c r="M221" s="94">
        <f t="shared" ca="1" si="67"/>
        <v>-2.8355268518681642E-3</v>
      </c>
      <c r="N221" s="99"/>
      <c r="O221" s="94"/>
      <c r="P221" s="108"/>
      <c r="Q221" s="99"/>
      <c r="R221" s="110"/>
      <c r="S221" s="106"/>
      <c r="T221" s="109"/>
      <c r="U221" s="91"/>
      <c r="V221" s="91"/>
      <c r="W221" s="91"/>
      <c r="X221" s="91"/>
      <c r="Y221" s="91"/>
      <c r="Z221" s="91"/>
      <c r="AA221" s="91"/>
      <c r="AB221" s="91"/>
      <c r="AC221" s="91"/>
      <c r="AD221" s="91"/>
      <c r="AE221" s="91"/>
      <c r="AF221" s="91"/>
      <c r="AG221" s="91"/>
    </row>
    <row r="222" spans="1:33" ht="26.5" customHeight="1" x14ac:dyDescent="0.7">
      <c r="A222" s="95">
        <v>44049</v>
      </c>
      <c r="B222" s="94">
        <f t="shared" ca="1" si="58"/>
        <v>6.6846372916524732E-3</v>
      </c>
      <c r="C222" s="92">
        <f t="shared" ca="1" si="59"/>
        <v>25.993157809444629</v>
      </c>
      <c r="D222" s="94">
        <f t="shared" ca="1" si="60"/>
        <v>6.8627608746230084E-3</v>
      </c>
      <c r="E222" s="92">
        <f t="shared" ca="1" si="61"/>
        <v>22.920386010486389</v>
      </c>
      <c r="F222" s="94">
        <f t="shared" ca="1" si="62"/>
        <v>2.0612836405926593E-3</v>
      </c>
      <c r="G222" s="92">
        <f t="shared" ca="1" si="63"/>
        <v>23.112407803251003</v>
      </c>
      <c r="H222" s="94">
        <f t="shared" ca="1" si="64"/>
        <v>-7.1406919408845138E-4</v>
      </c>
      <c r="I222" s="92">
        <f t="shared" ca="1" si="65"/>
        <v>23.565083433063656</v>
      </c>
      <c r="J222" s="91"/>
      <c r="K222" s="91"/>
      <c r="L222" s="92">
        <f t="shared" ca="1" si="66"/>
        <v>95.591035056245687</v>
      </c>
      <c r="M222" s="94">
        <f t="shared" ca="1" si="67"/>
        <v>3.7753278611505348E-3</v>
      </c>
      <c r="N222" s="99"/>
      <c r="O222" s="94"/>
      <c r="P222" s="108"/>
      <c r="Q222" s="99"/>
      <c r="R222" s="110"/>
      <c r="S222" s="106"/>
      <c r="T222" s="109"/>
      <c r="U222" s="91"/>
      <c r="V222" s="91"/>
      <c r="W222" s="91"/>
      <c r="X222" s="91"/>
      <c r="Y222" s="91"/>
      <c r="Z222" s="91"/>
      <c r="AA222" s="91"/>
      <c r="AB222" s="91"/>
      <c r="AC222" s="91"/>
      <c r="AD222" s="91"/>
      <c r="AE222" s="91"/>
      <c r="AF222" s="91"/>
      <c r="AG222" s="91"/>
    </row>
    <row r="223" spans="1:33" ht="26.5" customHeight="1" x14ac:dyDescent="0.7">
      <c r="A223" s="95">
        <v>44048</v>
      </c>
      <c r="B223" s="94">
        <f t="shared" ca="1" si="58"/>
        <v>6.2108919329535439E-3</v>
      </c>
      <c r="C223" s="92">
        <f t="shared" ca="1" si="59"/>
        <v>25.820556752883078</v>
      </c>
      <c r="D223" s="94">
        <f t="shared" ca="1" si="60"/>
        <v>3.9370025241287632E-3</v>
      </c>
      <c r="E223" s="92">
        <f t="shared" ca="1" si="61"/>
        <v>22.764161016915882</v>
      </c>
      <c r="F223" s="94">
        <f t="shared" ca="1" si="62"/>
        <v>4.9198494590130259E-3</v>
      </c>
      <c r="G223" s="92">
        <f t="shared" ca="1" si="63"/>
        <v>23.064864575229596</v>
      </c>
      <c r="H223" s="94">
        <f t="shared" ca="1" si="64"/>
        <v>-7.1350558131255681E-4</v>
      </c>
      <c r="I223" s="92">
        <f t="shared" ca="1" si="65"/>
        <v>23.581922557499347</v>
      </c>
      <c r="J223" s="91"/>
      <c r="K223" s="91"/>
      <c r="L223" s="92">
        <f t="shared" ca="1" si="66"/>
        <v>95.231504902527888</v>
      </c>
      <c r="M223" s="94">
        <f t="shared" ca="1" si="67"/>
        <v>3.6330898007277401E-3</v>
      </c>
      <c r="N223" s="99"/>
      <c r="O223" s="94"/>
      <c r="P223" s="108"/>
      <c r="Q223" s="99"/>
      <c r="R223" s="110"/>
      <c r="S223" s="106"/>
      <c r="T223" s="109"/>
      <c r="U223" s="91"/>
      <c r="V223" s="91"/>
      <c r="W223" s="91"/>
      <c r="X223" s="91"/>
      <c r="Y223" s="91"/>
      <c r="Z223" s="91"/>
      <c r="AA223" s="91"/>
      <c r="AB223" s="91"/>
      <c r="AC223" s="91"/>
      <c r="AD223" s="91"/>
      <c r="AE223" s="91"/>
      <c r="AF223" s="91"/>
      <c r="AG223" s="91"/>
    </row>
    <row r="224" spans="1:33" ht="26.5" customHeight="1" x14ac:dyDescent="0.7">
      <c r="A224" s="95">
        <v>44047</v>
      </c>
      <c r="B224" s="94">
        <f t="shared" ca="1" si="58"/>
        <v>3.862668017953208E-3</v>
      </c>
      <c r="C224" s="92">
        <f t="shared" ca="1" si="59"/>
        <v>25.661177949764799</v>
      </c>
      <c r="D224" s="94">
        <f t="shared" ca="1" si="60"/>
        <v>6.4388605327045934E-3</v>
      </c>
      <c r="E224" s="92">
        <f t="shared" ca="1" si="61"/>
        <v>22.674889918074083</v>
      </c>
      <c r="F224" s="94">
        <f t="shared" ca="1" si="62"/>
        <v>4.9439330328073794E-3</v>
      </c>
      <c r="G224" s="92">
        <f t="shared" ca="1" si="63"/>
        <v>22.951944463676679</v>
      </c>
      <c r="H224" s="94">
        <f t="shared" ca="1" si="64"/>
        <v>1.1183225344402192E-2</v>
      </c>
      <c r="I224" s="92">
        <f t="shared" ca="1" si="65"/>
        <v>23.598760404760203</v>
      </c>
      <c r="J224" s="91"/>
      <c r="K224" s="91"/>
      <c r="L224" s="92">
        <f t="shared" ca="1" si="66"/>
        <v>94.886772736275759</v>
      </c>
      <c r="M224" s="94">
        <f t="shared" ca="1" si="67"/>
        <v>6.5526458217353145E-3</v>
      </c>
      <c r="N224" s="99"/>
      <c r="O224" s="94"/>
      <c r="P224" s="108"/>
      <c r="Q224" s="99"/>
      <c r="R224" s="110"/>
      <c r="S224" s="106"/>
      <c r="T224" s="109"/>
      <c r="U224" s="91"/>
      <c r="V224" s="91"/>
      <c r="W224" s="91"/>
      <c r="X224" s="91"/>
      <c r="Y224" s="91"/>
      <c r="Z224" s="91"/>
      <c r="AA224" s="91"/>
      <c r="AB224" s="91"/>
      <c r="AC224" s="91"/>
      <c r="AD224" s="91"/>
      <c r="AE224" s="91"/>
      <c r="AF224" s="91"/>
      <c r="AG224" s="91"/>
    </row>
    <row r="225" spans="1:33" ht="26.5" customHeight="1" x14ac:dyDescent="0.7">
      <c r="A225" s="95">
        <v>44046</v>
      </c>
      <c r="B225" s="94">
        <f t="shared" ca="1" si="58"/>
        <v>6.9521506605780825E-3</v>
      </c>
      <c r="C225" s="92">
        <f t="shared" ca="1" si="59"/>
        <v>25.562438735201447</v>
      </c>
      <c r="D225" s="94">
        <f t="shared" ca="1" si="60"/>
        <v>1.4063317906891859E-2</v>
      </c>
      <c r="E225" s="92">
        <f t="shared" ca="1" si="61"/>
        <v>22.529823526560115</v>
      </c>
      <c r="F225" s="94">
        <f t="shared" ca="1" si="62"/>
        <v>2.0175339511824042E-2</v>
      </c>
      <c r="G225" s="92">
        <f t="shared" ca="1" si="63"/>
        <v>22.839029829664526</v>
      </c>
      <c r="H225" s="94">
        <f t="shared" ca="1" si="64"/>
        <v>2.0430637522016681E-2</v>
      </c>
      <c r="I225" s="92">
        <f t="shared" ca="1" si="65"/>
        <v>23.337768876380068</v>
      </c>
      <c r="J225" s="91"/>
      <c r="K225" s="91"/>
      <c r="L225" s="92">
        <f t="shared" ca="1" si="66"/>
        <v>94.269060967806155</v>
      </c>
      <c r="M225" s="94">
        <f t="shared" ca="1" si="67"/>
        <v>1.5161000432935667E-2</v>
      </c>
      <c r="N225" s="99"/>
      <c r="O225" s="94"/>
      <c r="P225" s="108"/>
      <c r="Q225" s="99"/>
      <c r="R225" s="110"/>
      <c r="S225" s="106"/>
      <c r="T225" s="109"/>
      <c r="U225" s="91"/>
      <c r="V225" s="91"/>
      <c r="W225" s="91"/>
      <c r="X225" s="91"/>
      <c r="Y225" s="91"/>
      <c r="Z225" s="91"/>
      <c r="AA225" s="91"/>
      <c r="AB225" s="91"/>
      <c r="AC225" s="91"/>
      <c r="AD225" s="91"/>
      <c r="AE225" s="91"/>
      <c r="AF225" s="91"/>
      <c r="AG225" s="91"/>
    </row>
    <row r="226" spans="1:33" ht="26.5" customHeight="1" x14ac:dyDescent="0.7">
      <c r="A226" s="95">
        <v>44043</v>
      </c>
      <c r="B226" s="94">
        <f t="shared" ca="1" si="58"/>
        <v>7.9021731898989422E-3</v>
      </c>
      <c r="C226" s="92">
        <f t="shared" ca="1" si="59"/>
        <v>25.385951773807765</v>
      </c>
      <c r="D226" s="94">
        <f t="shared" ca="1" si="60"/>
        <v>-1.9211810574304433E-2</v>
      </c>
      <c r="E226" s="92">
        <f t="shared" ca="1" si="61"/>
        <v>22.217373539419096</v>
      </c>
      <c r="F226" s="94">
        <f t="shared" ca="1" si="62"/>
        <v>-2.1304287464006033E-2</v>
      </c>
      <c r="G226" s="92">
        <f t="shared" ca="1" si="63"/>
        <v>22.387357295456187</v>
      </c>
      <c r="H226" s="94">
        <f t="shared" ca="1" si="64"/>
        <v>-2.5820238794711958E-2</v>
      </c>
      <c r="I226" s="92">
        <f t="shared" ca="1" si="65"/>
        <v>22.870509781098704</v>
      </c>
      <c r="J226" s="91"/>
      <c r="K226" s="91"/>
      <c r="L226" s="92">
        <f t="shared" ca="1" si="66"/>
        <v>92.861192389781749</v>
      </c>
      <c r="M226" s="94">
        <f t="shared" ca="1" si="67"/>
        <v>-1.4116740636441971E-2</v>
      </c>
      <c r="N226" s="99"/>
      <c r="O226" s="94"/>
      <c r="P226" s="108"/>
      <c r="Q226" s="99"/>
      <c r="R226" s="110"/>
      <c r="S226" s="106"/>
      <c r="T226" s="109"/>
      <c r="U226" s="91"/>
      <c r="V226" s="91"/>
      <c r="W226" s="91"/>
      <c r="X226" s="91"/>
      <c r="Y226" s="91"/>
      <c r="Z226" s="91"/>
      <c r="AA226" s="91"/>
      <c r="AB226" s="91"/>
      <c r="AC226" s="91"/>
      <c r="AD226" s="91"/>
      <c r="AE226" s="91"/>
      <c r="AF226" s="91"/>
      <c r="AG226" s="91"/>
    </row>
    <row r="227" spans="1:33" ht="26.5" customHeight="1" x14ac:dyDescent="0.7">
      <c r="A227" s="95">
        <v>44042</v>
      </c>
      <c r="B227" s="94">
        <f t="shared" ca="1" si="58"/>
        <v>-3.5679530480169364E-3</v>
      </c>
      <c r="C227" s="92">
        <f t="shared" ca="1" si="59"/>
        <v>25.186920366947948</v>
      </c>
      <c r="D227" s="94">
        <f t="shared" ca="1" si="60"/>
        <v>-8.7891255531654666E-3</v>
      </c>
      <c r="E227" s="92">
        <f t="shared" ca="1" si="61"/>
        <v>22.652570431571537</v>
      </c>
      <c r="F227" s="94">
        <f t="shared" ca="1" si="62"/>
        <v>-1.7861565576157812E-2</v>
      </c>
      <c r="G227" s="92">
        <f t="shared" ca="1" si="63"/>
        <v>22.874686185603206</v>
      </c>
      <c r="H227" s="94">
        <f t="shared" ca="1" si="64"/>
        <v>-1.5012289574702575E-2</v>
      </c>
      <c r="I227" s="92">
        <f t="shared" ca="1" si="65"/>
        <v>23.476683351338092</v>
      </c>
      <c r="J227" s="91"/>
      <c r="K227" s="91"/>
      <c r="L227" s="92">
        <f t="shared" ca="1" si="66"/>
        <v>94.190860335460783</v>
      </c>
      <c r="M227" s="94">
        <f t="shared" ca="1" si="67"/>
        <v>-1.1179042208686041E-2</v>
      </c>
      <c r="N227" s="99"/>
      <c r="O227" s="94"/>
      <c r="P227" s="108"/>
      <c r="Q227" s="99"/>
      <c r="R227" s="110"/>
      <c r="S227" s="106"/>
      <c r="T227" s="109"/>
      <c r="U227" s="91"/>
      <c r="V227" s="91"/>
      <c r="W227" s="91"/>
      <c r="X227" s="91"/>
      <c r="Y227" s="91"/>
      <c r="Z227" s="91"/>
      <c r="AA227" s="91"/>
      <c r="AB227" s="91"/>
      <c r="AC227" s="91"/>
      <c r="AD227" s="91"/>
      <c r="AE227" s="91"/>
      <c r="AF227" s="91"/>
      <c r="AG227" s="91"/>
    </row>
    <row r="228" spans="1:33" ht="26.5" customHeight="1" x14ac:dyDescent="0.7">
      <c r="A228" s="95">
        <v>44041</v>
      </c>
      <c r="B228" s="94">
        <f t="shared" ca="1" si="58"/>
        <v>1.2298753418087838E-2</v>
      </c>
      <c r="C228" s="92">
        <f t="shared" ca="1" si="59"/>
        <v>25.277107901128833</v>
      </c>
      <c r="D228" s="94">
        <f t="shared" ca="1" si="60"/>
        <v>1.6377239046309056E-2</v>
      </c>
      <c r="E228" s="92">
        <f t="shared" ca="1" si="61"/>
        <v>22.853432115757673</v>
      </c>
      <c r="F228" s="94">
        <f t="shared" ca="1" si="62"/>
        <v>1.239981178639793E-2</v>
      </c>
      <c r="G228" s="92">
        <f t="shared" ca="1" si="63"/>
        <v>23.290694451869527</v>
      </c>
      <c r="H228" s="94">
        <f t="shared" ca="1" si="64"/>
        <v>5.300414137856535E-4</v>
      </c>
      <c r="I228" s="92">
        <f t="shared" ca="1" si="65"/>
        <v>23.834493672211753</v>
      </c>
      <c r="J228" s="91"/>
      <c r="K228" s="91"/>
      <c r="L228" s="92">
        <f t="shared" ca="1" si="66"/>
        <v>95.25572814096779</v>
      </c>
      <c r="M228" s="94">
        <f t="shared" ca="1" si="67"/>
        <v>1.0322540400947711E-2</v>
      </c>
      <c r="N228" s="99"/>
      <c r="O228" s="94"/>
      <c r="P228" s="108"/>
      <c r="Q228" s="99"/>
      <c r="R228" s="110"/>
      <c r="S228" s="106"/>
      <c r="T228" s="109"/>
      <c r="U228" s="91"/>
      <c r="V228" s="91"/>
      <c r="W228" s="91"/>
      <c r="X228" s="91"/>
      <c r="Y228" s="91"/>
      <c r="Z228" s="91"/>
      <c r="AA228" s="91"/>
      <c r="AB228" s="91"/>
      <c r="AC228" s="91"/>
      <c r="AD228" s="91"/>
      <c r="AE228" s="91"/>
      <c r="AF228" s="91"/>
      <c r="AG228" s="91"/>
    </row>
    <row r="229" spans="1:33" ht="26.5" customHeight="1" x14ac:dyDescent="0.7">
      <c r="A229" s="95">
        <v>44040</v>
      </c>
      <c r="B229" s="94">
        <f t="shared" ca="1" si="58"/>
        <v>-6.3423244927277578E-3</v>
      </c>
      <c r="C229" s="92">
        <f t="shared" ca="1" si="59"/>
        <v>24.970007930740952</v>
      </c>
      <c r="D229" s="94">
        <f t="shared" ca="1" si="60"/>
        <v>-1.0314465471987E-2</v>
      </c>
      <c r="E229" s="92">
        <f t="shared" ca="1" si="61"/>
        <v>22.485186835944489</v>
      </c>
      <c r="F229" s="94">
        <f t="shared" ca="1" si="62"/>
        <v>-7.9447134948587017E-3</v>
      </c>
      <c r="G229" s="92">
        <f t="shared" ca="1" si="63"/>
        <v>23.005431432047256</v>
      </c>
      <c r="H229" s="94">
        <f t="shared" ca="1" si="64"/>
        <v>-6.146788674706527E-3</v>
      </c>
      <c r="I229" s="92">
        <f t="shared" ca="1" si="65"/>
        <v>23.821867096097122</v>
      </c>
      <c r="J229" s="91"/>
      <c r="K229" s="91"/>
      <c r="L229" s="92">
        <f t="shared" ca="1" si="66"/>
        <v>94.28249329482982</v>
      </c>
      <c r="M229" s="94">
        <f t="shared" ca="1" si="67"/>
        <v>-7.6339786227035411E-3</v>
      </c>
      <c r="N229" s="99"/>
      <c r="O229" s="94"/>
      <c r="P229" s="108"/>
      <c r="Q229" s="99"/>
      <c r="R229" s="110"/>
      <c r="S229" s="106"/>
      <c r="T229" s="109"/>
      <c r="U229" s="91"/>
      <c r="V229" s="91"/>
      <c r="W229" s="91"/>
      <c r="X229" s="91"/>
      <c r="Y229" s="91"/>
      <c r="Z229" s="91"/>
      <c r="AA229" s="91"/>
      <c r="AB229" s="91"/>
      <c r="AC229" s="91"/>
      <c r="AD229" s="91"/>
      <c r="AE229" s="91"/>
      <c r="AF229" s="91"/>
      <c r="AG229" s="91"/>
    </row>
    <row r="230" spans="1:33" ht="26.5" customHeight="1" x14ac:dyDescent="0.7">
      <c r="A230" s="95">
        <v>44039</v>
      </c>
      <c r="B230" s="94">
        <f t="shared" ca="1" si="58"/>
        <v>7.2923496171264368E-3</v>
      </c>
      <c r="C230" s="92">
        <f t="shared" ca="1" si="59"/>
        <v>25.129386655211526</v>
      </c>
      <c r="D230" s="94">
        <f t="shared" ca="1" si="60"/>
        <v>1.6475250541678976E-2</v>
      </c>
      <c r="E230" s="92">
        <f t="shared" ca="1" si="61"/>
        <v>22.719526608689709</v>
      </c>
      <c r="F230" s="94">
        <f t="shared" ca="1" si="62"/>
        <v>1.0095810374823655E-2</v>
      </c>
      <c r="G230" s="92">
        <f t="shared" ca="1" si="63"/>
        <v>23.1896666899401</v>
      </c>
      <c r="H230" s="94">
        <f t="shared" ca="1" si="64"/>
        <v>1.9881723092932901E-2</v>
      </c>
      <c r="I230" s="92">
        <f t="shared" ca="1" si="65"/>
        <v>23.969200707548048</v>
      </c>
      <c r="J230" s="91"/>
      <c r="K230" s="91"/>
      <c r="L230" s="92">
        <f t="shared" ca="1" si="66"/>
        <v>95.007780661389376</v>
      </c>
      <c r="M230" s="94">
        <f t="shared" ca="1" si="67"/>
        <v>1.3323647395806937E-2</v>
      </c>
      <c r="N230" s="99"/>
      <c r="O230" s="94"/>
      <c r="P230" s="108"/>
      <c r="Q230" s="99"/>
      <c r="R230" s="110"/>
      <c r="S230" s="106"/>
      <c r="T230" s="109"/>
      <c r="U230" s="91"/>
      <c r="V230" s="91"/>
      <c r="W230" s="91"/>
      <c r="X230" s="91"/>
      <c r="Y230" s="91"/>
      <c r="Z230" s="91"/>
      <c r="AA230" s="91"/>
      <c r="AB230" s="91"/>
      <c r="AC230" s="91"/>
      <c r="AD230" s="91"/>
      <c r="AE230" s="91"/>
      <c r="AF230" s="91"/>
      <c r="AG230" s="91"/>
    </row>
    <row r="231" spans="1:33" ht="26.5" customHeight="1" x14ac:dyDescent="0.7">
      <c r="A231" s="95">
        <v>44036</v>
      </c>
      <c r="B231" s="94">
        <f t="shared" ca="1" si="58"/>
        <v>-6.4403416834815097E-3</v>
      </c>
      <c r="C231" s="92">
        <f t="shared" ca="1" si="59"/>
        <v>24.947461047195731</v>
      </c>
      <c r="D231" s="94">
        <f t="shared" ca="1" si="60"/>
        <v>-6.4482900554142519E-3</v>
      </c>
      <c r="E231" s="92">
        <f t="shared" ca="1" si="61"/>
        <v>22.351283611265977</v>
      </c>
      <c r="F231" s="94">
        <f t="shared" ca="1" si="62"/>
        <v>-7.1960966133773896E-3</v>
      </c>
      <c r="G231" s="92">
        <f t="shared" ca="1" si="63"/>
        <v>22.957888204025856</v>
      </c>
      <c r="H231" s="94">
        <f t="shared" ca="1" si="64"/>
        <v>-1.0734504823805002E-3</v>
      </c>
      <c r="I231" s="92">
        <f t="shared" ca="1" si="65"/>
        <v>23.501941612266684</v>
      </c>
      <c r="J231" s="91"/>
      <c r="K231" s="91"/>
      <c r="L231" s="92">
        <f t="shared" ca="1" si="66"/>
        <v>93.758574474754255</v>
      </c>
      <c r="M231" s="94">
        <f t="shared" ca="1" si="67"/>
        <v>-5.2880369427541485E-3</v>
      </c>
      <c r="N231" s="99"/>
      <c r="O231" s="94"/>
      <c r="P231" s="108"/>
      <c r="Q231" s="99"/>
      <c r="R231" s="110"/>
      <c r="S231" s="106"/>
      <c r="T231" s="109"/>
      <c r="U231" s="91"/>
      <c r="V231" s="91"/>
      <c r="W231" s="91"/>
      <c r="X231" s="91"/>
      <c r="Y231" s="91"/>
      <c r="Z231" s="91"/>
      <c r="AA231" s="91"/>
      <c r="AB231" s="91"/>
      <c r="AC231" s="91"/>
      <c r="AD231" s="91"/>
      <c r="AE231" s="91"/>
      <c r="AF231" s="91"/>
      <c r="AG231" s="91"/>
    </row>
    <row r="232" spans="1:33" ht="26.5" customHeight="1" x14ac:dyDescent="0.7">
      <c r="A232" s="95">
        <v>44035</v>
      </c>
      <c r="B232" s="94">
        <f t="shared" ca="1" si="58"/>
        <v>-1.1931749024065352E-2</v>
      </c>
      <c r="C232" s="92">
        <f t="shared" ca="1" si="59"/>
        <v>25.109172698765324</v>
      </c>
      <c r="D232" s="94">
        <f t="shared" ca="1" si="60"/>
        <v>-1.3215903575473198E-2</v>
      </c>
      <c r="E232" s="92">
        <f t="shared" ca="1" si="61"/>
        <v>22.496346579195759</v>
      </c>
      <c r="F232" s="94">
        <f t="shared" ca="1" si="62"/>
        <v>-9.1672665485783567E-3</v>
      </c>
      <c r="G232" s="92">
        <f t="shared" ca="1" si="63"/>
        <v>23.124292849486796</v>
      </c>
      <c r="H232" s="94">
        <f t="shared" ca="1" si="64"/>
        <v>-3.3880465775298907E-3</v>
      </c>
      <c r="I232" s="92">
        <f t="shared" ca="1" si="65"/>
        <v>23.527196893120664</v>
      </c>
      <c r="J232" s="91"/>
      <c r="K232" s="91"/>
      <c r="L232" s="92">
        <f t="shared" ca="1" si="66"/>
        <v>94.257009020568532</v>
      </c>
      <c r="M232" s="94">
        <f t="shared" ca="1" si="67"/>
        <v>-9.4417687440557785E-3</v>
      </c>
      <c r="N232" s="99"/>
      <c r="O232" s="94"/>
      <c r="P232" s="108"/>
      <c r="Q232" s="99"/>
      <c r="R232" s="110"/>
      <c r="S232" s="106"/>
      <c r="T232" s="109"/>
      <c r="U232" s="91"/>
      <c r="V232" s="91"/>
      <c r="W232" s="91"/>
      <c r="X232" s="91"/>
      <c r="Y232" s="91"/>
      <c r="Z232" s="91"/>
      <c r="AA232" s="91"/>
      <c r="AB232" s="91"/>
      <c r="AC232" s="91"/>
      <c r="AD232" s="91"/>
      <c r="AE232" s="91"/>
      <c r="AF232" s="91"/>
      <c r="AG232" s="91"/>
    </row>
    <row r="233" spans="1:33" ht="26.5" customHeight="1" x14ac:dyDescent="0.7">
      <c r="A233" s="95">
        <v>44034</v>
      </c>
      <c r="B233" s="94">
        <f t="shared" ca="1" si="58"/>
        <v>5.6920822706933993E-3</v>
      </c>
      <c r="C233" s="92">
        <f t="shared" ca="1" si="59"/>
        <v>25.412386921616491</v>
      </c>
      <c r="D233" s="94">
        <f t="shared" ca="1" si="60"/>
        <v>-2.4413904745174131E-3</v>
      </c>
      <c r="E233" s="92">
        <f t="shared" ca="1" si="61"/>
        <v>22.797637964280234</v>
      </c>
      <c r="F233" s="94">
        <f t="shared" ca="1" si="62"/>
        <v>5.3763136390254651E-3</v>
      </c>
      <c r="G233" s="92">
        <f t="shared" ca="1" si="63"/>
        <v>23.33824072296914</v>
      </c>
      <c r="H233" s="94">
        <f t="shared" ca="1" si="64"/>
        <v>-2.6676241240630727E-3</v>
      </c>
      <c r="I233" s="92">
        <f t="shared" ca="1" si="65"/>
        <v>23.607179115528165</v>
      </c>
      <c r="J233" s="91"/>
      <c r="K233" s="91"/>
      <c r="L233" s="92">
        <f t="shared" ca="1" si="66"/>
        <v>95.155444724394044</v>
      </c>
      <c r="M233" s="94">
        <f t="shared" ca="1" si="67"/>
        <v>1.5756493752909773E-3</v>
      </c>
      <c r="N233" s="99"/>
      <c r="O233" s="94"/>
      <c r="P233" s="108"/>
      <c r="Q233" s="99"/>
      <c r="R233" s="110"/>
      <c r="S233" s="106"/>
      <c r="T233" s="109"/>
      <c r="U233" s="91"/>
      <c r="V233" s="91"/>
      <c r="W233" s="91"/>
      <c r="X233" s="91"/>
      <c r="Y233" s="91"/>
      <c r="Z233" s="91"/>
      <c r="AA233" s="91"/>
      <c r="AB233" s="91"/>
      <c r="AC233" s="91"/>
      <c r="AD233" s="91"/>
      <c r="AE233" s="91"/>
      <c r="AF233" s="91"/>
      <c r="AG233" s="91"/>
    </row>
    <row r="234" spans="1:33" ht="26.5" customHeight="1" x14ac:dyDescent="0.7">
      <c r="A234" s="95">
        <v>44033</v>
      </c>
      <c r="B234" s="94">
        <f t="shared" ca="1" si="58"/>
        <v>2.127528745006213E-3</v>
      </c>
      <c r="C234" s="92">
        <f t="shared" ca="1" si="59"/>
        <v>25.268556220746362</v>
      </c>
      <c r="D234" s="94">
        <f t="shared" ca="1" si="60"/>
        <v>2.4000019226318559E-2</v>
      </c>
      <c r="E234" s="92">
        <f t="shared" ca="1" si="61"/>
        <v>22.853432115757677</v>
      </c>
      <c r="F234" s="94">
        <f t="shared" ca="1" si="62"/>
        <v>3.597216289105587E-3</v>
      </c>
      <c r="G234" s="92">
        <f t="shared" ca="1" si="63"/>
        <v>23.213437999642988</v>
      </c>
      <c r="H234" s="94">
        <f t="shared" ca="1" si="64"/>
        <v>5.3379162069333574E-4</v>
      </c>
      <c r="I234" s="92">
        <f t="shared" ca="1" si="65"/>
        <v>23.670322639224917</v>
      </c>
      <c r="J234" s="91"/>
      <c r="K234" s="91"/>
      <c r="L234" s="92">
        <f t="shared" ca="1" si="66"/>
        <v>95.005748975371944</v>
      </c>
      <c r="M234" s="94">
        <f t="shared" ca="1" si="67"/>
        <v>7.2635839979322547E-3</v>
      </c>
      <c r="N234" s="99"/>
      <c r="O234" s="94"/>
      <c r="P234" s="108"/>
      <c r="Q234" s="99"/>
      <c r="R234" s="110"/>
      <c r="S234" s="106"/>
      <c r="T234" s="109"/>
      <c r="U234" s="91"/>
      <c r="V234" s="91"/>
      <c r="W234" s="91"/>
      <c r="X234" s="91"/>
      <c r="Y234" s="91"/>
      <c r="Z234" s="91"/>
      <c r="AA234" s="91"/>
      <c r="AB234" s="91"/>
      <c r="AC234" s="91"/>
      <c r="AD234" s="91"/>
      <c r="AE234" s="91"/>
      <c r="AF234" s="91"/>
      <c r="AG234" s="91"/>
    </row>
    <row r="235" spans="1:33" ht="26.5" customHeight="1" x14ac:dyDescent="0.7">
      <c r="A235" s="95">
        <v>44032</v>
      </c>
      <c r="B235" s="94">
        <f t="shared" ca="1" si="58"/>
        <v>8.0816507031562512E-3</v>
      </c>
      <c r="C235" s="92">
        <f t="shared" ca="1" si="59"/>
        <v>25.214910773273456</v>
      </c>
      <c r="D235" s="94">
        <f t="shared" ca="1" si="60"/>
        <v>4.0160588963102928E-3</v>
      </c>
      <c r="E235" s="92">
        <f t="shared" ca="1" si="61"/>
        <v>22.317804381512168</v>
      </c>
      <c r="F235" s="94">
        <f t="shared" ca="1" si="62"/>
        <v>8.0289464011393807E-3</v>
      </c>
      <c r="G235" s="92">
        <f t="shared" ca="1" si="63"/>
        <v>23.130233546757776</v>
      </c>
      <c r="H235" s="94">
        <f t="shared" ca="1" si="64"/>
        <v>7.1223507708517708E-4</v>
      </c>
      <c r="I235" s="92">
        <f t="shared" ca="1" si="65"/>
        <v>23.657694360210513</v>
      </c>
      <c r="J235" s="91"/>
      <c r="K235" s="91"/>
      <c r="L235" s="92">
        <f t="shared" ca="1" si="66"/>
        <v>94.320643061753913</v>
      </c>
      <c r="M235" s="94">
        <f t="shared" ca="1" si="67"/>
        <v>5.2488039291009869E-3</v>
      </c>
      <c r="N235" s="99"/>
      <c r="O235" s="94"/>
      <c r="P235" s="108"/>
      <c r="Q235" s="99"/>
      <c r="R235" s="110"/>
      <c r="S235" s="106"/>
      <c r="T235" s="109"/>
      <c r="U235" s="91"/>
      <c r="V235" s="91"/>
      <c r="W235" s="91"/>
      <c r="X235" s="91"/>
      <c r="Y235" s="91"/>
      <c r="Z235" s="91"/>
      <c r="AA235" s="91"/>
      <c r="AB235" s="91"/>
      <c r="AC235" s="91"/>
      <c r="AD235" s="91"/>
      <c r="AE235" s="91"/>
      <c r="AF235" s="91"/>
      <c r="AG235" s="91"/>
    </row>
    <row r="236" spans="1:33" ht="26.5" customHeight="1" x14ac:dyDescent="0.7">
      <c r="A236" s="95">
        <v>44029</v>
      </c>
      <c r="B236" s="94">
        <f t="shared" ca="1" si="58"/>
        <v>2.8989719481733456E-3</v>
      </c>
      <c r="C236" s="92">
        <f t="shared" ca="1" si="59"/>
        <v>25.012766332653285</v>
      </c>
      <c r="D236" s="94">
        <f t="shared" ca="1" si="60"/>
        <v>5.5527566604454126E-3</v>
      </c>
      <c r="E236" s="92">
        <f t="shared" ca="1" si="61"/>
        <v>22.228533282670369</v>
      </c>
      <c r="F236" s="94">
        <f t="shared" ca="1" si="62"/>
        <v>4.4224528496767945E-3</v>
      </c>
      <c r="G236" s="92">
        <f t="shared" ca="1" si="63"/>
        <v>22.94600133194313</v>
      </c>
      <c r="H236" s="94">
        <f t="shared" ca="1" si="64"/>
        <v>1.6051598585400395E-3</v>
      </c>
      <c r="I236" s="92">
        <f t="shared" ca="1" si="65"/>
        <v>23.640856512949654</v>
      </c>
      <c r="J236" s="91"/>
      <c r="K236" s="91"/>
      <c r="L236" s="92">
        <f t="shared" ca="1" si="66"/>
        <v>93.828157460216431</v>
      </c>
      <c r="M236" s="94">
        <f t="shared" ca="1" si="67"/>
        <v>3.5720625761650471E-3</v>
      </c>
      <c r="N236" s="99"/>
      <c r="O236" s="94"/>
      <c r="P236" s="108"/>
      <c r="Q236" s="99"/>
      <c r="R236" s="110"/>
      <c r="S236" s="106"/>
      <c r="T236" s="109"/>
      <c r="U236" s="91"/>
      <c r="V236" s="91"/>
      <c r="W236" s="91"/>
      <c r="X236" s="91"/>
      <c r="Y236" s="91"/>
      <c r="Z236" s="91"/>
      <c r="AA236" s="91"/>
      <c r="AB236" s="91"/>
      <c r="AC236" s="91"/>
      <c r="AD236" s="91"/>
      <c r="AE236" s="91"/>
      <c r="AF236" s="91"/>
      <c r="AG236" s="91"/>
    </row>
    <row r="237" spans="1:33" ht="26.5" customHeight="1" x14ac:dyDescent="0.7">
      <c r="A237" s="95">
        <v>44028</v>
      </c>
      <c r="B237" s="94">
        <f t="shared" ca="1" si="58"/>
        <v>-3.293432923000994E-3</v>
      </c>
      <c r="C237" s="92">
        <f t="shared" ca="1" si="59"/>
        <v>24.940464625330044</v>
      </c>
      <c r="D237" s="94">
        <f t="shared" ca="1" si="60"/>
        <v>-1.2954717139767036E-2</v>
      </c>
      <c r="E237" s="92">
        <f t="shared" ca="1" si="61"/>
        <v>22.105785236464218</v>
      </c>
      <c r="F237" s="94">
        <f t="shared" ca="1" si="62"/>
        <v>-1.2990630090655708E-3</v>
      </c>
      <c r="G237" s="92">
        <f t="shared" ca="1" si="63"/>
        <v>22.844970526935501</v>
      </c>
      <c r="H237" s="94">
        <f t="shared" ca="1" si="64"/>
        <v>-1.0238357049904279E-2</v>
      </c>
      <c r="I237" s="92">
        <f t="shared" ca="1" si="65"/>
        <v>23.602969973006658</v>
      </c>
      <c r="J237" s="91"/>
      <c r="K237" s="91"/>
      <c r="L237" s="92">
        <f t="shared" ca="1" si="66"/>
        <v>93.494190361736429</v>
      </c>
      <c r="M237" s="94">
        <f t="shared" ca="1" si="67"/>
        <v>-6.8664843003500842E-3</v>
      </c>
      <c r="N237" s="99"/>
      <c r="O237" s="94"/>
      <c r="P237" s="108"/>
      <c r="Q237" s="99"/>
      <c r="R237" s="110"/>
      <c r="S237" s="106"/>
      <c r="T237" s="109"/>
      <c r="U237" s="91"/>
      <c r="V237" s="91"/>
      <c r="W237" s="91"/>
      <c r="X237" s="91"/>
      <c r="Y237" s="91"/>
      <c r="Z237" s="91"/>
      <c r="AA237" s="91"/>
      <c r="AB237" s="91"/>
      <c r="AC237" s="91"/>
      <c r="AD237" s="91"/>
      <c r="AE237" s="91"/>
      <c r="AF237" s="91"/>
      <c r="AG237" s="91"/>
    </row>
    <row r="238" spans="1:33" ht="26.5" customHeight="1" x14ac:dyDescent="0.7">
      <c r="A238" s="95">
        <v>44027</v>
      </c>
      <c r="B238" s="94">
        <f t="shared" ca="1" si="58"/>
        <v>9.1871909504801508E-3</v>
      </c>
      <c r="C238" s="92">
        <f t="shared" ca="1" si="59"/>
        <v>25.022875788279329</v>
      </c>
      <c r="D238" s="94">
        <f t="shared" ca="1" si="60"/>
        <v>2.1894075922791023E-2</v>
      </c>
      <c r="E238" s="92">
        <f t="shared" ca="1" si="61"/>
        <v>22.39591801949215</v>
      </c>
      <c r="F238" s="94">
        <f t="shared" ca="1" si="62"/>
        <v>1.1297973835200592E-2</v>
      </c>
      <c r="G238" s="92">
        <f t="shared" ca="1" si="63"/>
        <v>22.874686185603203</v>
      </c>
      <c r="H238" s="94">
        <f t="shared" ca="1" si="64"/>
        <v>1.2692230940682281E-2</v>
      </c>
      <c r="I238" s="92">
        <f t="shared" ca="1" si="65"/>
        <v>23.847125357025714</v>
      </c>
      <c r="J238" s="91"/>
      <c r="K238" s="91"/>
      <c r="L238" s="92">
        <f t="shared" ca="1" si="66"/>
        <v>94.140605350400406</v>
      </c>
      <c r="M238" s="94">
        <f t="shared" ca="1" si="67"/>
        <v>1.3588280598735736E-2</v>
      </c>
      <c r="N238" s="99"/>
      <c r="O238" s="94"/>
      <c r="P238" s="108"/>
      <c r="Q238" s="99"/>
      <c r="R238" s="110"/>
      <c r="S238" s="106"/>
      <c r="T238" s="109"/>
      <c r="U238" s="91"/>
      <c r="V238" s="91"/>
      <c r="W238" s="91"/>
      <c r="X238" s="91"/>
      <c r="Y238" s="91"/>
      <c r="Z238" s="91"/>
      <c r="AA238" s="91"/>
      <c r="AB238" s="91"/>
      <c r="AC238" s="91"/>
      <c r="AD238" s="91"/>
      <c r="AE238" s="91"/>
      <c r="AF238" s="91"/>
      <c r="AG238" s="91"/>
    </row>
    <row r="239" spans="1:33" ht="26.5" customHeight="1" x14ac:dyDescent="0.7">
      <c r="A239" s="95">
        <v>44026</v>
      </c>
      <c r="B239" s="94">
        <f t="shared" ca="1" si="58"/>
        <v>1.2959126993947079E-2</v>
      </c>
      <c r="C239" s="92">
        <f t="shared" ca="1" si="59"/>
        <v>24.795078665943134</v>
      </c>
      <c r="D239" s="94">
        <f t="shared" ca="1" si="60"/>
        <v>1.4987206236815487E-2</v>
      </c>
      <c r="E239" s="92">
        <f t="shared" ca="1" si="61"/>
        <v>21.91608557791881</v>
      </c>
      <c r="F239" s="94">
        <f t="shared" ca="1" si="62"/>
        <v>1.6017056341006031E-2</v>
      </c>
      <c r="G239" s="92">
        <f t="shared" ca="1" si="63"/>
        <v>22.619135781370431</v>
      </c>
      <c r="H239" s="94">
        <f t="shared" ca="1" si="64"/>
        <v>7.9279180649749481E-3</v>
      </c>
      <c r="I239" s="92">
        <f t="shared" ca="1" si="65"/>
        <v>23.548245585802803</v>
      </c>
      <c r="J239" s="91"/>
      <c r="K239" s="91"/>
      <c r="L239" s="92">
        <f t="shared" ca="1" si="66"/>
        <v>92.878545611035179</v>
      </c>
      <c r="M239" s="94">
        <f t="shared" ca="1" si="67"/>
        <v>1.2897230112871805E-2</v>
      </c>
      <c r="N239" s="99"/>
      <c r="O239" s="94"/>
      <c r="P239" s="108"/>
      <c r="Q239" s="99"/>
      <c r="R239" s="110"/>
      <c r="S239" s="106"/>
      <c r="T239" s="109"/>
      <c r="U239" s="91"/>
      <c r="V239" s="91"/>
      <c r="W239" s="91"/>
      <c r="X239" s="91"/>
      <c r="Y239" s="91"/>
      <c r="Z239" s="91"/>
      <c r="AA239" s="91"/>
      <c r="AB239" s="91"/>
      <c r="AC239" s="91"/>
      <c r="AD239" s="91"/>
      <c r="AE239" s="91"/>
      <c r="AF239" s="91"/>
      <c r="AG239" s="91"/>
    </row>
    <row r="240" spans="1:33" ht="26.5" customHeight="1" x14ac:dyDescent="0.7">
      <c r="A240" s="95">
        <v>44025</v>
      </c>
      <c r="B240" s="94">
        <f t="shared" ca="1" si="58"/>
        <v>-8.6590581993443161E-3</v>
      </c>
      <c r="C240" s="92">
        <f t="shared" ca="1" si="59"/>
        <v>24.477866880497832</v>
      </c>
      <c r="D240" s="94">
        <f t="shared" ca="1" si="60"/>
        <v>-1.4263863793023579E-2</v>
      </c>
      <c r="E240" s="92">
        <f t="shared" ca="1" si="61"/>
        <v>21.592474706331792</v>
      </c>
      <c r="F240" s="94">
        <f t="shared" ca="1" si="62"/>
        <v>-3.4583495841055134E-3</v>
      </c>
      <c r="G240" s="92">
        <f t="shared" ca="1" si="63"/>
        <v>22.262555180745672</v>
      </c>
      <c r="H240" s="94">
        <f t="shared" ca="1" si="64"/>
        <v>-5.198063473870973E-3</v>
      </c>
      <c r="I240" s="92">
        <f t="shared" ca="1" si="65"/>
        <v>23.363025434408883</v>
      </c>
      <c r="J240" s="91"/>
      <c r="K240" s="91"/>
      <c r="L240" s="92">
        <f t="shared" ca="1" si="66"/>
        <v>91.695922201984189</v>
      </c>
      <c r="M240" s="94">
        <f t="shared" ca="1" si="67"/>
        <v>-7.850893105141199E-3</v>
      </c>
      <c r="N240" s="99"/>
      <c r="O240" s="94"/>
      <c r="P240" s="108"/>
      <c r="Q240" s="99"/>
      <c r="R240" s="110"/>
      <c r="S240" s="106"/>
      <c r="T240" s="109"/>
      <c r="U240" s="91"/>
      <c r="V240" s="91"/>
      <c r="W240" s="91"/>
      <c r="X240" s="91"/>
      <c r="Y240" s="91"/>
      <c r="Z240" s="91"/>
      <c r="AA240" s="91"/>
      <c r="AB240" s="91"/>
      <c r="AC240" s="91"/>
      <c r="AD240" s="91"/>
      <c r="AE240" s="91"/>
      <c r="AF240" s="91"/>
      <c r="AG240" s="91"/>
    </row>
    <row r="241" spans="1:33" ht="26.5" customHeight="1" x14ac:dyDescent="0.7">
      <c r="A241" s="95">
        <v>44022</v>
      </c>
      <c r="B241" s="94">
        <f t="shared" ca="1" si="58"/>
        <v>1.0210703295517876E-2</v>
      </c>
      <c r="C241" s="92">
        <f t="shared" ca="1" si="59"/>
        <v>24.691673518534028</v>
      </c>
      <c r="D241" s="94">
        <f t="shared" ca="1" si="60"/>
        <v>1.1334269320300461E-2</v>
      </c>
      <c r="E241" s="92">
        <f t="shared" ca="1" si="61"/>
        <v>21.904923552278081</v>
      </c>
      <c r="F241" s="94">
        <f t="shared" ca="1" si="62"/>
        <v>1.1843793657120294E-2</v>
      </c>
      <c r="G241" s="92">
        <f t="shared" ca="1" si="63"/>
        <v>22.33981406743478</v>
      </c>
      <c r="H241" s="94">
        <f t="shared" ca="1" si="64"/>
        <v>1.3074276321761502E-2</v>
      </c>
      <c r="I241" s="92">
        <f t="shared" ca="1" si="65"/>
        <v>23.485102487830993</v>
      </c>
      <c r="J241" s="91"/>
      <c r="K241" s="91"/>
      <c r="L241" s="92">
        <f t="shared" ca="1" si="66"/>
        <v>92.421513626077882</v>
      </c>
      <c r="M241" s="94">
        <f t="shared" ca="1" si="67"/>
        <v>1.1598318145936259E-2</v>
      </c>
      <c r="N241" s="99"/>
      <c r="O241" s="94"/>
      <c r="P241" s="108"/>
      <c r="Q241" s="99"/>
      <c r="R241" s="110"/>
      <c r="S241" s="106"/>
      <c r="T241" s="109"/>
      <c r="U241" s="91"/>
      <c r="V241" s="91"/>
      <c r="W241" s="91"/>
      <c r="X241" s="91"/>
      <c r="Y241" s="91"/>
      <c r="Z241" s="91"/>
      <c r="AA241" s="91"/>
      <c r="AB241" s="91"/>
      <c r="AC241" s="91"/>
      <c r="AD241" s="91"/>
      <c r="AE241" s="91"/>
      <c r="AF241" s="91"/>
      <c r="AG241" s="91"/>
    </row>
    <row r="242" spans="1:33" ht="26.5" customHeight="1" x14ac:dyDescent="0.7">
      <c r="A242" s="95">
        <v>44021</v>
      </c>
      <c r="B242" s="94">
        <f t="shared" ca="1" si="58"/>
        <v>-5.6929674964366628E-3</v>
      </c>
      <c r="C242" s="92">
        <f t="shared" ca="1" si="59"/>
        <v>24.442102462372098</v>
      </c>
      <c r="D242" s="94">
        <f t="shared" ca="1" si="60"/>
        <v>-9.693877444536092E-3</v>
      </c>
      <c r="E242" s="92">
        <f t="shared" ca="1" si="61"/>
        <v>21.659429742255234</v>
      </c>
      <c r="F242" s="94">
        <f t="shared" ca="1" si="62"/>
        <v>-1.4850043684506486E-2</v>
      </c>
      <c r="G242" s="92">
        <f t="shared" ca="1" si="63"/>
        <v>22.078322965931033</v>
      </c>
      <c r="H242" s="94">
        <f t="shared" ca="1" si="64"/>
        <v>-4.8788738232024009E-3</v>
      </c>
      <c r="I242" s="92">
        <f t="shared" ca="1" si="65"/>
        <v>23.182014425536469</v>
      </c>
      <c r="J242" s="91"/>
      <c r="K242" s="91"/>
      <c r="L242" s="92">
        <f t="shared" ca="1" si="66"/>
        <v>91.361869596094834</v>
      </c>
      <c r="M242" s="94">
        <f t="shared" ca="1" si="67"/>
        <v>-8.6634576890243231E-3</v>
      </c>
      <c r="N242" s="99"/>
      <c r="O242" s="94"/>
      <c r="P242" s="108"/>
      <c r="Q242" s="99"/>
      <c r="R242" s="110"/>
      <c r="S242" s="106"/>
      <c r="T242" s="109"/>
      <c r="U242" s="91"/>
      <c r="V242" s="91"/>
      <c r="W242" s="91"/>
      <c r="X242" s="91"/>
      <c r="Y242" s="91"/>
      <c r="Z242" s="91"/>
      <c r="AA242" s="91"/>
      <c r="AB242" s="91"/>
      <c r="AC242" s="91"/>
      <c r="AD242" s="91"/>
      <c r="AE242" s="91"/>
      <c r="AF242" s="91"/>
      <c r="AG242" s="91"/>
    </row>
    <row r="243" spans="1:33" ht="26.5" customHeight="1" x14ac:dyDescent="0.7">
      <c r="A243" s="95">
        <v>44020</v>
      </c>
      <c r="B243" s="94">
        <f t="shared" ca="1" si="58"/>
        <v>7.6485180803795849E-3</v>
      </c>
      <c r="C243" s="92">
        <f t="shared" ca="1" si="59"/>
        <v>24.582047258410096</v>
      </c>
      <c r="D243" s="94">
        <f t="shared" ca="1" si="60"/>
        <v>2.5575281674135031E-3</v>
      </c>
      <c r="E243" s="92">
        <f t="shared" ca="1" si="61"/>
        <v>21.871448887303188</v>
      </c>
      <c r="F243" s="94">
        <f t="shared" ca="1" si="62"/>
        <v>1.1534359198176691E-2</v>
      </c>
      <c r="G243" s="92">
        <f t="shared" ca="1" si="63"/>
        <v>22.411129213774707</v>
      </c>
      <c r="H243" s="94">
        <f t="shared" ca="1" si="64"/>
        <v>-7.2239436972865168E-4</v>
      </c>
      <c r="I243" s="92">
        <f t="shared" ca="1" si="65"/>
        <v>23.295671065290851</v>
      </c>
      <c r="J243" s="91"/>
      <c r="K243" s="91"/>
      <c r="L243" s="92">
        <f t="shared" ca="1" si="66"/>
        <v>92.160296424778849</v>
      </c>
      <c r="M243" s="94">
        <f t="shared" ca="1" si="67"/>
        <v>5.2475677394592246E-3</v>
      </c>
      <c r="N243" s="99"/>
      <c r="O243" s="94"/>
      <c r="P243" s="108"/>
      <c r="Q243" s="99"/>
      <c r="R243" s="110"/>
      <c r="S243" s="106"/>
      <c r="T243" s="109"/>
      <c r="U243" s="91"/>
      <c r="V243" s="91"/>
      <c r="W243" s="91"/>
      <c r="X243" s="91"/>
      <c r="Y243" s="91"/>
      <c r="Z243" s="91"/>
      <c r="AA243" s="91"/>
      <c r="AB243" s="91"/>
      <c r="AC243" s="91"/>
      <c r="AD243" s="91"/>
      <c r="AE243" s="91"/>
      <c r="AF243" s="91"/>
      <c r="AG243" s="91"/>
    </row>
    <row r="244" spans="1:33" ht="26.5" customHeight="1" x14ac:dyDescent="0.7">
      <c r="A244" s="95">
        <v>44019</v>
      </c>
      <c r="B244" s="94">
        <f t="shared" ca="1" si="58"/>
        <v>-1.0313808730131546E-2</v>
      </c>
      <c r="C244" s="92">
        <f t="shared" ca="1" si="59"/>
        <v>24.395458155627633</v>
      </c>
      <c r="D244" s="94">
        <f t="shared" ca="1" si="60"/>
        <v>-1.5113355057351452E-2</v>
      </c>
      <c r="E244" s="92">
        <f t="shared" ca="1" si="61"/>
        <v>21.815654735825746</v>
      </c>
      <c r="F244" s="94">
        <f t="shared" ca="1" si="62"/>
        <v>-1.635895534609888E-2</v>
      </c>
      <c r="G244" s="92">
        <f t="shared" ca="1" si="63"/>
        <v>22.155578809541939</v>
      </c>
      <c r="H244" s="94">
        <f t="shared" ca="1" si="64"/>
        <v>-8.9477206701564782E-3</v>
      </c>
      <c r="I244" s="92">
        <f t="shared" ca="1" si="65"/>
        <v>23.312511892626315</v>
      </c>
      <c r="J244" s="91"/>
      <c r="K244" s="91"/>
      <c r="L244" s="92">
        <f t="shared" ca="1" si="66"/>
        <v>91.679203593621637</v>
      </c>
      <c r="M244" s="94">
        <f t="shared" ca="1" si="67"/>
        <v>-1.2579238294701756E-2</v>
      </c>
      <c r="N244" s="99"/>
      <c r="O244" s="94"/>
      <c r="P244" s="108"/>
      <c r="Q244" s="99"/>
      <c r="R244" s="110"/>
      <c r="S244" s="106"/>
      <c r="T244" s="109"/>
      <c r="U244" s="91"/>
      <c r="V244" s="91"/>
      <c r="W244" s="91"/>
      <c r="X244" s="91"/>
      <c r="Y244" s="91"/>
      <c r="Z244" s="91"/>
      <c r="AA244" s="91"/>
      <c r="AB244" s="91"/>
      <c r="AC244" s="91"/>
      <c r="AD244" s="91"/>
      <c r="AE244" s="91"/>
      <c r="AF244" s="91"/>
      <c r="AG244" s="91"/>
    </row>
    <row r="245" spans="1:33" ht="26.5" customHeight="1" x14ac:dyDescent="0.7">
      <c r="A245" s="95">
        <v>44018</v>
      </c>
      <c r="B245" s="94">
        <f t="shared" ca="1" si="58"/>
        <v>1.5437443983632226E-2</v>
      </c>
      <c r="C245" s="92">
        <f t="shared" ca="1" si="59"/>
        <v>24.649690347124849</v>
      </c>
      <c r="D245" s="94">
        <f t="shared" ca="1" si="60"/>
        <v>1.0085456659070235E-3</v>
      </c>
      <c r="E245" s="92">
        <f t="shared" ca="1" si="61"/>
        <v>22.150421927079847</v>
      </c>
      <c r="F245" s="94">
        <f t="shared" ca="1" si="62"/>
        <v>2.0463108508331773E-2</v>
      </c>
      <c r="G245" s="92">
        <f t="shared" ca="1" si="63"/>
        <v>22.524048716711988</v>
      </c>
      <c r="H245" s="94">
        <f t="shared" ca="1" si="64"/>
        <v>1.2869393573937238E-2</v>
      </c>
      <c r="I245" s="92">
        <f t="shared" ca="1" si="65"/>
        <v>23.522989027773992</v>
      </c>
      <c r="J245" s="91"/>
      <c r="K245" s="91"/>
      <c r="L245" s="92">
        <f t="shared" ca="1" si="66"/>
        <v>92.84715001869067</v>
      </c>
      <c r="M245" s="94">
        <f t="shared" ca="1" si="67"/>
        <v>1.2514894077791494E-2</v>
      </c>
      <c r="N245" s="99"/>
      <c r="O245" s="94"/>
      <c r="P245" s="108"/>
      <c r="Q245" s="99"/>
      <c r="R245" s="110"/>
      <c r="S245" s="106"/>
      <c r="T245" s="109"/>
      <c r="U245" s="91"/>
      <c r="V245" s="91"/>
      <c r="W245" s="91"/>
      <c r="X245" s="91"/>
      <c r="Y245" s="91"/>
      <c r="Z245" s="91"/>
      <c r="AA245" s="91"/>
      <c r="AB245" s="91"/>
      <c r="AC245" s="91"/>
      <c r="AD245" s="91"/>
      <c r="AE245" s="91"/>
      <c r="AF245" s="91"/>
      <c r="AG245" s="91"/>
    </row>
    <row r="246" spans="1:33" ht="26.5" customHeight="1" x14ac:dyDescent="0.7">
      <c r="A246" s="95">
        <v>44014</v>
      </c>
      <c r="B246" s="94">
        <f t="shared" ca="1" si="58"/>
        <v>5.5068349002684869E-3</v>
      </c>
      <c r="C246" s="92">
        <f t="shared" ca="1" si="59"/>
        <v>24.274947209374503</v>
      </c>
      <c r="D246" s="94">
        <f t="shared" ca="1" si="60"/>
        <v>1.9013427227579704E-2</v>
      </c>
      <c r="E246" s="92">
        <f t="shared" ca="1" si="61"/>
        <v>22.128104722966761</v>
      </c>
      <c r="F246" s="94">
        <f t="shared" ca="1" si="62"/>
        <v>1.5031515305365062E-2</v>
      </c>
      <c r="G246" s="92">
        <f t="shared" ca="1" si="63"/>
        <v>22.072379225581859</v>
      </c>
      <c r="H246" s="94">
        <f t="shared" ca="1" si="64"/>
        <v>6.5680927499631725E-3</v>
      </c>
      <c r="I246" s="92">
        <f t="shared" ca="1" si="65"/>
        <v>23.22410883082614</v>
      </c>
      <c r="J246" s="91"/>
      <c r="K246" s="91"/>
      <c r="L246" s="92">
        <f t="shared" ca="1" si="66"/>
        <v>91.699539988749265</v>
      </c>
      <c r="M246" s="94">
        <f t="shared" ca="1" si="67"/>
        <v>1.1295662168286036E-2</v>
      </c>
      <c r="N246" s="99"/>
      <c r="O246" s="94"/>
      <c r="P246" s="108"/>
      <c r="Q246" s="99"/>
      <c r="R246" s="110"/>
      <c r="S246" s="106"/>
      <c r="T246" s="109"/>
      <c r="U246" s="91"/>
      <c r="V246" s="91"/>
      <c r="W246" s="91"/>
      <c r="X246" s="91"/>
      <c r="Y246" s="91"/>
      <c r="Z246" s="91"/>
      <c r="AA246" s="91"/>
      <c r="AB246" s="91"/>
      <c r="AC246" s="91"/>
      <c r="AD246" s="91"/>
      <c r="AE246" s="91"/>
      <c r="AF246" s="91"/>
      <c r="AG246" s="91"/>
    </row>
    <row r="247" spans="1:33" ht="26.5" customHeight="1" x14ac:dyDescent="0.7">
      <c r="A247" s="95">
        <v>44013</v>
      </c>
      <c r="B247" s="94">
        <f t="shared" ca="1" si="58"/>
        <v>7.0048694459108329E-3</v>
      </c>
      <c r="C247" s="92">
        <f t="shared" ca="1" si="59"/>
        <v>24.142001194633572</v>
      </c>
      <c r="D247" s="94">
        <f t="shared" ca="1" si="60"/>
        <v>9.8598322937979432E-3</v>
      </c>
      <c r="E247" s="92">
        <f t="shared" ca="1" si="61"/>
        <v>21.715223893732674</v>
      </c>
      <c r="F247" s="94">
        <f t="shared" ca="1" si="62"/>
        <v>3.0152668059153509E-3</v>
      </c>
      <c r="G247" s="92">
        <f t="shared" ca="1" si="63"/>
        <v>21.745511240546595</v>
      </c>
      <c r="H247" s="94">
        <f t="shared" ca="1" si="64"/>
        <v>-2.0028465302549536E-3</v>
      </c>
      <c r="I247" s="92">
        <f t="shared" ca="1" si="65"/>
        <v>23.072566076853711</v>
      </c>
      <c r="J247" s="91"/>
      <c r="K247" s="91"/>
      <c r="L247" s="92">
        <f t="shared" ca="1" si="66"/>
        <v>90.675302405766558</v>
      </c>
      <c r="M247" s="94">
        <f t="shared" ca="1" si="67"/>
        <v>4.4199989018980368E-3</v>
      </c>
      <c r="N247" s="99"/>
      <c r="O247" s="94"/>
      <c r="P247" s="108"/>
      <c r="Q247" s="99"/>
      <c r="R247" s="110"/>
      <c r="S247" s="106"/>
      <c r="T247" s="109"/>
      <c r="U247" s="91"/>
      <c r="V247" s="91"/>
      <c r="W247" s="91"/>
      <c r="X247" s="91"/>
      <c r="Y247" s="91"/>
      <c r="Z247" s="91"/>
      <c r="AA247" s="91"/>
      <c r="AB247" s="91"/>
      <c r="AC247" s="91"/>
      <c r="AD247" s="91"/>
      <c r="AE247" s="91"/>
      <c r="AF247" s="91"/>
      <c r="AG247" s="91"/>
    </row>
    <row r="248" spans="1:33" ht="26.5" customHeight="1" x14ac:dyDescent="0.7">
      <c r="A248" s="95">
        <v>44012</v>
      </c>
      <c r="B248" s="94">
        <f t="shared" ca="1" si="58"/>
        <v>1.2809499062185647E-2</v>
      </c>
      <c r="C248" s="92">
        <f t="shared" ca="1" si="59"/>
        <v>23.97406599227007</v>
      </c>
      <c r="D248" s="94">
        <f t="shared" ca="1" si="60"/>
        <v>6.2663634915918198E-3</v>
      </c>
      <c r="E248" s="92">
        <f t="shared" ca="1" si="61"/>
        <v>21.503205889879453</v>
      </c>
      <c r="F248" s="94">
        <f t="shared" ca="1" si="62"/>
        <v>-8.215398555521114E-4</v>
      </c>
      <c r="G248" s="92">
        <f t="shared" ca="1" si="63"/>
        <v>21.680139834555856</v>
      </c>
      <c r="H248" s="94">
        <f t="shared" ca="1" si="64"/>
        <v>-1.009379778207331E-2</v>
      </c>
      <c r="I248" s="92">
        <f t="shared" ca="1" si="65"/>
        <v>23.118869624664889</v>
      </c>
      <c r="J248" s="91"/>
      <c r="K248" s="91"/>
      <c r="L248" s="92">
        <f t="shared" ca="1" si="66"/>
        <v>90.276281341370264</v>
      </c>
      <c r="M248" s="94">
        <f t="shared" ca="1" si="67"/>
        <v>2.0374248768073588E-3</v>
      </c>
      <c r="N248" s="99"/>
      <c r="O248" s="94"/>
      <c r="P248" s="108"/>
      <c r="Q248" s="99"/>
      <c r="R248" s="110"/>
      <c r="S248" s="106"/>
      <c r="T248" s="109"/>
      <c r="U248" s="91"/>
      <c r="V248" s="91"/>
      <c r="W248" s="91"/>
      <c r="X248" s="91"/>
      <c r="Y248" s="91"/>
      <c r="Z248" s="91"/>
      <c r="AA248" s="91"/>
      <c r="AB248" s="91"/>
      <c r="AC248" s="91"/>
      <c r="AD248" s="91"/>
      <c r="AE248" s="91"/>
      <c r="AF248" s="91"/>
      <c r="AG248" s="91"/>
    </row>
    <row r="249" spans="1:33" ht="26.5" customHeight="1" x14ac:dyDescent="0.7">
      <c r="A249" s="95">
        <v>44011</v>
      </c>
      <c r="B249" s="94">
        <f t="shared" ca="1" si="58"/>
        <v>1.469745472579076E-2</v>
      </c>
      <c r="C249" s="92">
        <f t="shared" ca="1" si="59"/>
        <v>23.670854207497992</v>
      </c>
      <c r="D249" s="94">
        <f t="shared" ca="1" si="60"/>
        <v>1.9159045396056618E-2</v>
      </c>
      <c r="E249" s="92">
        <f t="shared" ca="1" si="61"/>
        <v>21.369298100422025</v>
      </c>
      <c r="F249" s="94">
        <f t="shared" ca="1" si="62"/>
        <v>1.4730311643951444E-2</v>
      </c>
      <c r="G249" s="92">
        <f t="shared" ca="1" si="63"/>
        <v>21.697965578062632</v>
      </c>
      <c r="H249" s="94">
        <f t="shared" ca="1" si="64"/>
        <v>1.8025999701398732E-4</v>
      </c>
      <c r="I249" s="92">
        <f t="shared" ca="1" si="65"/>
        <v>23.354606297915989</v>
      </c>
      <c r="J249" s="91"/>
      <c r="K249" s="91"/>
      <c r="L249" s="92">
        <f t="shared" ca="1" si="66"/>
        <v>90.092724183898639</v>
      </c>
      <c r="M249" s="94">
        <f t="shared" ca="1" si="67"/>
        <v>1.1948563375269616E-2</v>
      </c>
      <c r="N249" s="99"/>
      <c r="O249" s="94"/>
      <c r="P249" s="108"/>
      <c r="Q249" s="99"/>
      <c r="R249" s="110"/>
      <c r="S249" s="106"/>
      <c r="T249" s="109"/>
      <c r="U249" s="91"/>
      <c r="V249" s="91"/>
      <c r="W249" s="91"/>
      <c r="X249" s="91"/>
      <c r="Y249" s="91"/>
      <c r="Z249" s="91"/>
      <c r="AA249" s="91"/>
      <c r="AB249" s="91"/>
      <c r="AC249" s="91"/>
      <c r="AD249" s="91"/>
      <c r="AE249" s="91"/>
      <c r="AF249" s="91"/>
      <c r="AG249" s="91"/>
    </row>
    <row r="250" spans="1:33" ht="26.5" customHeight="1" x14ac:dyDescent="0.7">
      <c r="A250" s="95">
        <v>44008</v>
      </c>
      <c r="B250" s="94">
        <f t="shared" ca="1" si="58"/>
        <v>-2.3751332689677551E-2</v>
      </c>
      <c r="C250" s="92">
        <f t="shared" ca="1" si="59"/>
        <v>23.327992099768046</v>
      </c>
      <c r="D250" s="94">
        <f t="shared" ca="1" si="60"/>
        <v>-1.6745030840842445E-2</v>
      </c>
      <c r="E250" s="92">
        <f t="shared" ca="1" si="61"/>
        <v>20.967579296828667</v>
      </c>
      <c r="F250" s="94">
        <f t="shared" ca="1" si="62"/>
        <v>-1.8013102359000333E-2</v>
      </c>
      <c r="G250" s="92">
        <f t="shared" ca="1" si="63"/>
        <v>21.382987508188297</v>
      </c>
      <c r="H250" s="94">
        <f t="shared" ca="1" si="64"/>
        <v>-9.6410779578386396E-3</v>
      </c>
      <c r="I250" s="92">
        <f t="shared" ca="1" si="65"/>
        <v>23.350397155394482</v>
      </c>
      <c r="J250" s="91"/>
      <c r="K250" s="91"/>
      <c r="L250" s="92">
        <f t="shared" ca="1" si="66"/>
        <v>89.028956060179496</v>
      </c>
      <c r="M250" s="94">
        <f t="shared" ca="1" si="67"/>
        <v>-1.7049061138888932E-2</v>
      </c>
      <c r="N250" s="99"/>
      <c r="O250" s="94"/>
      <c r="P250" s="108"/>
      <c r="Q250" s="99"/>
      <c r="R250" s="110"/>
      <c r="S250" s="106"/>
      <c r="T250" s="109"/>
      <c r="U250" s="91"/>
      <c r="V250" s="91"/>
      <c r="W250" s="91"/>
      <c r="X250" s="91"/>
      <c r="Y250" s="91"/>
      <c r="Z250" s="91"/>
      <c r="AA250" s="91"/>
      <c r="AB250" s="91"/>
      <c r="AC250" s="91"/>
      <c r="AD250" s="91"/>
      <c r="AE250" s="91"/>
      <c r="AF250" s="91"/>
      <c r="AG250" s="91"/>
    </row>
    <row r="251" spans="1:33" ht="26.5" customHeight="1" x14ac:dyDescent="0.7">
      <c r="A251" s="95">
        <v>44007</v>
      </c>
      <c r="B251" s="94">
        <f t="shared" ca="1" si="58"/>
        <v>1.0720482737733183E-2</v>
      </c>
      <c r="C251" s="92">
        <f t="shared" ca="1" si="59"/>
        <v>23.895543093584294</v>
      </c>
      <c r="D251" s="94">
        <f t="shared" ca="1" si="60"/>
        <v>9.508676597163479E-3</v>
      </c>
      <c r="E251" s="92">
        <f t="shared" ca="1" si="61"/>
        <v>21.324661409806399</v>
      </c>
      <c r="F251" s="94">
        <f t="shared" ca="1" si="62"/>
        <v>1.6084234852997037E-2</v>
      </c>
      <c r="G251" s="92">
        <f t="shared" ca="1" si="63"/>
        <v>21.775226899214303</v>
      </c>
      <c r="H251" s="94">
        <f t="shared" ca="1" si="64"/>
        <v>1.1375857765701936E-2</v>
      </c>
      <c r="I251" s="92">
        <f t="shared" ca="1" si="65"/>
        <v>23.577711712078074</v>
      </c>
      <c r="J251" s="91"/>
      <c r="K251" s="91"/>
      <c r="L251" s="92">
        <f t="shared" ca="1" si="66"/>
        <v>90.573143114683063</v>
      </c>
      <c r="M251" s="94">
        <f t="shared" ca="1" si="67"/>
        <v>1.1889400143745288E-2</v>
      </c>
      <c r="N251" s="99"/>
      <c r="O251" s="94"/>
      <c r="P251" s="108"/>
      <c r="Q251" s="99"/>
      <c r="R251" s="110"/>
      <c r="S251" s="106"/>
      <c r="T251" s="109"/>
      <c r="U251" s="91"/>
      <c r="V251" s="91"/>
      <c r="W251" s="91"/>
      <c r="X251" s="91"/>
      <c r="Y251" s="91"/>
      <c r="Z251" s="91"/>
      <c r="AA251" s="91"/>
      <c r="AB251" s="91"/>
      <c r="AC251" s="91"/>
      <c r="AD251" s="91"/>
      <c r="AE251" s="91"/>
      <c r="AF251" s="91"/>
      <c r="AG251" s="91"/>
    </row>
    <row r="252" spans="1:33" ht="26.5" customHeight="1" x14ac:dyDescent="0.7">
      <c r="A252" s="95">
        <v>44006</v>
      </c>
      <c r="B252" s="94">
        <f t="shared" ca="1" si="58"/>
        <v>-2.550862447737734E-2</v>
      </c>
      <c r="C252" s="92">
        <f t="shared" ca="1" si="59"/>
        <v>23.642088492021617</v>
      </c>
      <c r="D252" s="94">
        <f t="shared" ca="1" si="60"/>
        <v>-2.823406231061043E-2</v>
      </c>
      <c r="E252" s="92">
        <f t="shared" ca="1" si="61"/>
        <v>21.123802008009722</v>
      </c>
      <c r="F252" s="94">
        <f t="shared" ca="1" si="62"/>
        <v>-2.750805258393163E-2</v>
      </c>
      <c r="G252" s="92">
        <f t="shared" ca="1" si="63"/>
        <v>21.430533170672266</v>
      </c>
      <c r="H252" s="94">
        <f t="shared" ca="1" si="64"/>
        <v>-2.0862710517538297E-2</v>
      </c>
      <c r="I252" s="92">
        <f t="shared" ca="1" si="65"/>
        <v>23.312511892626322</v>
      </c>
      <c r="J252" s="91"/>
      <c r="K252" s="91"/>
      <c r="L252" s="92">
        <f t="shared" ca="1" si="66"/>
        <v>89.508935563329928</v>
      </c>
      <c r="M252" s="94">
        <f t="shared" ca="1" si="67"/>
        <v>-2.5429027812516436E-2</v>
      </c>
      <c r="N252" s="99"/>
      <c r="O252" s="94"/>
      <c r="P252" s="108"/>
      <c r="Q252" s="99"/>
      <c r="R252" s="110"/>
      <c r="S252" s="106"/>
      <c r="T252" s="109"/>
      <c r="U252" s="91"/>
      <c r="V252" s="91"/>
      <c r="W252" s="91"/>
      <c r="X252" s="91"/>
      <c r="Y252" s="91"/>
      <c r="Z252" s="91"/>
      <c r="AA252" s="91"/>
      <c r="AB252" s="91"/>
      <c r="AC252" s="91"/>
      <c r="AD252" s="91"/>
      <c r="AE252" s="91"/>
      <c r="AF252" s="91"/>
      <c r="AG252" s="91"/>
    </row>
    <row r="253" spans="1:33" ht="26.5" customHeight="1" x14ac:dyDescent="0.7">
      <c r="A253" s="95">
        <v>44005</v>
      </c>
      <c r="B253" s="94">
        <f t="shared" ca="1" si="58"/>
        <v>4.6036337737236366E-3</v>
      </c>
      <c r="C253" s="92">
        <f t="shared" ca="1" si="59"/>
        <v>24.260952006211749</v>
      </c>
      <c r="D253" s="94">
        <f t="shared" ca="1" si="60"/>
        <v>1.5423222684298743E-3</v>
      </c>
      <c r="E253" s="92">
        <f t="shared" ca="1" si="61"/>
        <v>21.737541097845753</v>
      </c>
      <c r="F253" s="94">
        <f t="shared" ca="1" si="62"/>
        <v>9.8038813756344823E-3</v>
      </c>
      <c r="G253" s="92">
        <f t="shared" ca="1" si="63"/>
        <v>22.036720435180616</v>
      </c>
      <c r="H253" s="94">
        <f t="shared" ca="1" si="64"/>
        <v>2.6590940779018801E-3</v>
      </c>
      <c r="I253" s="92">
        <f t="shared" ca="1" si="65"/>
        <v>23.809237114182949</v>
      </c>
      <c r="J253" s="91"/>
      <c r="K253" s="91"/>
      <c r="L253" s="92">
        <f t="shared" ca="1" si="66"/>
        <v>91.844450653421063</v>
      </c>
      <c r="M253" s="94">
        <f t="shared" ca="1" si="67"/>
        <v>4.6131028649298855E-3</v>
      </c>
      <c r="N253" s="99"/>
      <c r="O253" s="94"/>
      <c r="P253" s="108"/>
      <c r="Q253" s="99"/>
      <c r="R253" s="110"/>
      <c r="S253" s="106"/>
      <c r="T253" s="109"/>
      <c r="U253" s="91"/>
      <c r="V253" s="91"/>
      <c r="W253" s="91"/>
      <c r="X253" s="91"/>
      <c r="Y253" s="91"/>
      <c r="Z253" s="91"/>
      <c r="AA253" s="91"/>
      <c r="AB253" s="91"/>
      <c r="AC253" s="91"/>
      <c r="AD253" s="91"/>
      <c r="AE253" s="91"/>
      <c r="AF253" s="91"/>
      <c r="AG253" s="91"/>
    </row>
    <row r="254" spans="1:33" ht="26.5" customHeight="1" x14ac:dyDescent="0.7">
      <c r="A254" s="95">
        <v>44004</v>
      </c>
      <c r="B254" s="94">
        <f t="shared" ca="1" si="58"/>
        <v>6.4151809178225605E-3</v>
      </c>
      <c r="C254" s="92">
        <f t="shared" ca="1" si="59"/>
        <v>24.14977528508151</v>
      </c>
      <c r="D254" s="94">
        <f t="shared" ca="1" si="60"/>
        <v>2.2607817496016036E-2</v>
      </c>
      <c r="E254" s="92">
        <f t="shared" ca="1" si="61"/>
        <v>21.704066432870857</v>
      </c>
      <c r="F254" s="94">
        <f t="shared" ca="1" si="62"/>
        <v>1.5767645927672769E-2</v>
      </c>
      <c r="G254" s="92">
        <f t="shared" ca="1" si="63"/>
        <v>21.822772561698276</v>
      </c>
      <c r="H254" s="94">
        <f t="shared" ca="1" si="64"/>
        <v>6.7821041644950952E-3</v>
      </c>
      <c r="I254" s="92">
        <f t="shared" ca="1" si="65"/>
        <v>23.746094016211142</v>
      </c>
      <c r="J254" s="91"/>
      <c r="K254" s="91"/>
      <c r="L254" s="92">
        <f t="shared" ca="1" si="66"/>
        <v>91.422708295861781</v>
      </c>
      <c r="M254" s="94">
        <f t="shared" ca="1" si="67"/>
        <v>1.2542745219764617E-2</v>
      </c>
      <c r="N254" s="99"/>
      <c r="O254" s="94"/>
      <c r="P254" s="108"/>
      <c r="Q254" s="99"/>
      <c r="R254" s="110"/>
      <c r="S254" s="106"/>
      <c r="T254" s="109"/>
      <c r="U254" s="91"/>
      <c r="V254" s="91"/>
      <c r="W254" s="91"/>
      <c r="X254" s="91"/>
      <c r="Y254" s="91"/>
      <c r="Z254" s="91"/>
      <c r="AA254" s="91"/>
      <c r="AB254" s="91"/>
      <c r="AC254" s="91"/>
      <c r="AD254" s="91"/>
      <c r="AE254" s="91"/>
      <c r="AF254" s="91"/>
      <c r="AG254" s="91"/>
    </row>
    <row r="255" spans="1:33" ht="26.5" customHeight="1" x14ac:dyDescent="0.7">
      <c r="A255" s="95">
        <v>44001</v>
      </c>
      <c r="B255" s="94">
        <f t="shared" ca="1" si="58"/>
        <v>-5.714878652951727E-3</v>
      </c>
      <c r="C255" s="92">
        <f t="shared" ca="1" si="59"/>
        <v>23.995837645312136</v>
      </c>
      <c r="D255" s="94">
        <f t="shared" ca="1" si="60"/>
        <v>-1.1947996393378513E-2</v>
      </c>
      <c r="E255" s="92">
        <f t="shared" ca="1" si="61"/>
        <v>21.224232850102783</v>
      </c>
      <c r="F255" s="94">
        <f t="shared" ca="1" si="62"/>
        <v>-6.8680636195194156E-3</v>
      </c>
      <c r="G255" s="92">
        <f t="shared" ca="1" si="63"/>
        <v>21.484020139042858</v>
      </c>
      <c r="H255" s="94">
        <f t="shared" ca="1" si="64"/>
        <v>-4.7957355272434388E-3</v>
      </c>
      <c r="I255" s="92">
        <f t="shared" ca="1" si="65"/>
        <v>23.586130422846033</v>
      </c>
      <c r="J255" s="91"/>
      <c r="K255" s="91"/>
      <c r="L255" s="92">
        <f t="shared" ca="1" si="66"/>
        <v>90.290221057303796</v>
      </c>
      <c r="M255" s="94">
        <f t="shared" ca="1" si="67"/>
        <v>-7.2218633438214663E-3</v>
      </c>
      <c r="N255" s="99"/>
      <c r="O255" s="94"/>
      <c r="P255" s="108"/>
      <c r="Q255" s="99"/>
      <c r="R255" s="110"/>
      <c r="S255" s="106"/>
      <c r="T255" s="109"/>
      <c r="U255" s="91"/>
      <c r="V255" s="91"/>
      <c r="W255" s="91"/>
      <c r="X255" s="91"/>
      <c r="Y255" s="91"/>
      <c r="Z255" s="91"/>
      <c r="AA255" s="91"/>
      <c r="AB255" s="91"/>
      <c r="AC255" s="91"/>
      <c r="AD255" s="91"/>
      <c r="AE255" s="91"/>
      <c r="AF255" s="91"/>
      <c r="AG255" s="91"/>
    </row>
    <row r="256" spans="1:33" ht="26.5" customHeight="1" x14ac:dyDescent="0.7">
      <c r="A256" s="95">
        <v>44000</v>
      </c>
      <c r="B256" s="94">
        <f t="shared" ca="1" si="58"/>
        <v>3.8502526950234817E-4</v>
      </c>
      <c r="C256" s="92">
        <f t="shared" ca="1" si="59"/>
        <v>24.133759150295639</v>
      </c>
      <c r="D256" s="94">
        <f t="shared" ca="1" si="60"/>
        <v>-5.1679256070708002E-3</v>
      </c>
      <c r="E256" s="92">
        <f t="shared" ca="1" si="61"/>
        <v>21.480886403376903</v>
      </c>
      <c r="F256" s="94">
        <f t="shared" ca="1" si="62"/>
        <v>-6.2789842823819386E-3</v>
      </c>
      <c r="G256" s="92">
        <f t="shared" ca="1" si="63"/>
        <v>21.632594172071894</v>
      </c>
      <c r="H256" s="94">
        <f t="shared" ca="1" si="64"/>
        <v>-1.7730735857007796E-3</v>
      </c>
      <c r="I256" s="92">
        <f t="shared" ca="1" si="65"/>
        <v>23.699788339775242</v>
      </c>
      <c r="J256" s="91"/>
      <c r="K256" s="91"/>
      <c r="L256" s="92">
        <f t="shared" ca="1" si="66"/>
        <v>90.947028065519675</v>
      </c>
      <c r="M256" s="94">
        <f t="shared" ca="1" si="67"/>
        <v>-3.0811211379895287E-3</v>
      </c>
      <c r="N256" s="99"/>
      <c r="O256" s="94"/>
      <c r="P256" s="108"/>
      <c r="Q256" s="99"/>
      <c r="R256" s="110"/>
      <c r="S256" s="106"/>
      <c r="T256" s="109"/>
      <c r="U256" s="91"/>
      <c r="V256" s="91"/>
      <c r="W256" s="91"/>
      <c r="X256" s="91"/>
      <c r="Y256" s="91"/>
      <c r="Z256" s="91"/>
      <c r="AA256" s="91"/>
      <c r="AB256" s="91"/>
      <c r="AC256" s="91"/>
      <c r="AD256" s="91"/>
      <c r="AE256" s="91"/>
      <c r="AF256" s="91"/>
      <c r="AG256" s="91"/>
    </row>
    <row r="257" spans="1:33" ht="26.5" customHeight="1" x14ac:dyDescent="0.7">
      <c r="A257" s="95">
        <v>43999</v>
      </c>
      <c r="B257" s="94">
        <f t="shared" ca="1" si="58"/>
        <v>-4.1538809057917181E-3</v>
      </c>
      <c r="C257" s="92">
        <f t="shared" ca="1" si="59"/>
        <v>24.124470619493767</v>
      </c>
      <c r="D257" s="94">
        <f t="shared" ca="1" si="60"/>
        <v>-1.5480514951921043E-3</v>
      </c>
      <c r="E257" s="92">
        <f t="shared" ca="1" si="61"/>
        <v>21.592474706331785</v>
      </c>
      <c r="F257" s="94">
        <f t="shared" ca="1" si="62"/>
        <v>1.3667526472223024E-3</v>
      </c>
      <c r="G257" s="92">
        <f t="shared" ca="1" si="63"/>
        <v>21.769283158865129</v>
      </c>
      <c r="H257" s="94">
        <f t="shared" ca="1" si="64"/>
        <v>4.4523025413745199E-3</v>
      </c>
      <c r="I257" s="92">
        <f t="shared" ca="1" si="65"/>
        <v>23.74188444796469</v>
      </c>
      <c r="J257" s="91"/>
      <c r="K257" s="91"/>
      <c r="L257" s="92">
        <f t="shared" ca="1" si="66"/>
        <v>91.228112932655378</v>
      </c>
      <c r="M257" s="94">
        <f t="shared" ca="1" si="67"/>
        <v>9.2500299055942037E-6</v>
      </c>
      <c r="N257" s="99"/>
      <c r="O257" s="94"/>
      <c r="P257" s="108"/>
      <c r="Q257" s="99"/>
      <c r="R257" s="110"/>
      <c r="S257" s="105"/>
      <c r="T257" s="109"/>
      <c r="U257" s="91"/>
      <c r="V257" s="91"/>
      <c r="W257" s="91"/>
      <c r="X257" s="91"/>
      <c r="Y257" s="91"/>
      <c r="Z257" s="91"/>
      <c r="AA257" s="91"/>
      <c r="AB257" s="91"/>
      <c r="AC257" s="91"/>
      <c r="AD257" s="91"/>
      <c r="AE257" s="91"/>
      <c r="AF257" s="91"/>
      <c r="AG257" s="91"/>
    </row>
    <row r="258" spans="1:33" ht="26.5" customHeight="1" x14ac:dyDescent="0.7">
      <c r="A258" s="95">
        <v>43998</v>
      </c>
      <c r="B258" s="94">
        <f t="shared" ref="B258:B321" ca="1" si="68">INDIRECT(B$1&amp;"!D"&amp;ROW())</f>
        <v>1.9247654811767712E-2</v>
      </c>
      <c r="C258" s="92">
        <f t="shared" ref="C258:C321" ca="1" si="69">C259*(1+B258)</f>
        <v>24.225098794818482</v>
      </c>
      <c r="D258" s="94">
        <f t="shared" ref="D258:D321" ca="1" si="70">INDIRECT(D$1&amp;"!D"&amp;ROW())</f>
        <v>1.0427514497825641E-2</v>
      </c>
      <c r="E258" s="92">
        <f t="shared" ref="E258:E321" ca="1" si="71">E259*(1+D258)</f>
        <v>21.625952794890871</v>
      </c>
      <c r="F258" s="94">
        <f t="shared" ref="F258:F321" ca="1" si="72">INDIRECT(F$1&amp;"!D"&amp;ROW())</f>
        <v>1.1894906194411803E-2</v>
      </c>
      <c r="G258" s="92">
        <f t="shared" ref="G258:G321" ca="1" si="73">G259*(1+F258)</f>
        <v>21.739570543275629</v>
      </c>
      <c r="H258" s="94">
        <f t="shared" ref="H258:H321" ca="1" si="74">INDIRECT(H$1&amp;"!D"&amp;ROW())</f>
        <v>1.9241269529537197E-2</v>
      </c>
      <c r="I258" s="92">
        <f t="shared" ref="I258:I321" ca="1" si="75">I259*(1+H258)</f>
        <v>23.636646944703216</v>
      </c>
      <c r="J258" s="91"/>
      <c r="K258" s="91"/>
      <c r="L258" s="92">
        <f t="shared" ref="L258:L321" ca="1" si="76">SUM(C258,E258,G258,I258,K258)</f>
        <v>91.227269077688206</v>
      </c>
      <c r="M258" s="94">
        <f t="shared" ref="M258:M321" ca="1" si="77">L258/L259-1</f>
        <v>1.5386664104322767E-2</v>
      </c>
      <c r="N258" s="99"/>
      <c r="O258" s="94"/>
      <c r="P258" s="108"/>
      <c r="Q258" s="99"/>
      <c r="R258" s="110"/>
      <c r="S258" s="105"/>
      <c r="T258" s="109"/>
      <c r="U258" s="91"/>
      <c r="V258" s="91"/>
      <c r="W258" s="91"/>
      <c r="X258" s="91"/>
      <c r="Y258" s="91"/>
      <c r="Z258" s="91"/>
      <c r="AA258" s="91"/>
      <c r="AB258" s="91"/>
      <c r="AC258" s="91"/>
      <c r="AD258" s="91"/>
      <c r="AE258" s="91"/>
      <c r="AF258" s="91"/>
      <c r="AG258" s="91"/>
    </row>
    <row r="259" spans="1:33" ht="26.5" customHeight="1" x14ac:dyDescent="0.7">
      <c r="A259" s="95">
        <v>43997</v>
      </c>
      <c r="B259" s="94">
        <f t="shared" ca="1" si="68"/>
        <v>9.3356264946218293E-3</v>
      </c>
      <c r="C259" s="92">
        <f t="shared" ca="1" si="69"/>
        <v>23.767627701132476</v>
      </c>
      <c r="D259" s="94">
        <f t="shared" ca="1" si="70"/>
        <v>1.3956430716344448E-2</v>
      </c>
      <c r="E259" s="92">
        <f t="shared" ca="1" si="71"/>
        <v>21.402775047786378</v>
      </c>
      <c r="F259" s="94">
        <f t="shared" ca="1" si="72"/>
        <v>1.0284578901461616E-2</v>
      </c>
      <c r="G259" s="92">
        <f t="shared" ca="1" si="73"/>
        <v>21.484020139042862</v>
      </c>
      <c r="H259" s="94">
        <f t="shared" ca="1" si="74"/>
        <v>-1.0915950639062033E-2</v>
      </c>
      <c r="I259" s="92">
        <f t="shared" ca="1" si="75"/>
        <v>23.190433562029384</v>
      </c>
      <c r="J259" s="91"/>
      <c r="K259" s="91"/>
      <c r="L259" s="92">
        <f t="shared" ca="1" si="76"/>
        <v>89.844856449991099</v>
      </c>
      <c r="M259" s="94">
        <f t="shared" ca="1" si="77"/>
        <v>5.3396677777173274E-3</v>
      </c>
      <c r="N259" s="99"/>
      <c r="O259" s="94"/>
      <c r="P259" s="108"/>
      <c r="Q259" s="99"/>
      <c r="R259" s="110"/>
      <c r="S259" s="105"/>
      <c r="T259" s="109"/>
      <c r="U259" s="91"/>
      <c r="V259" s="91"/>
      <c r="W259" s="91"/>
      <c r="X259" s="91"/>
      <c r="Y259" s="91"/>
      <c r="Z259" s="91"/>
      <c r="AA259" s="91"/>
      <c r="AB259" s="91"/>
      <c r="AC259" s="91"/>
      <c r="AD259" s="91"/>
      <c r="AE259" s="91"/>
      <c r="AF259" s="91"/>
      <c r="AG259" s="91"/>
    </row>
    <row r="260" spans="1:33" ht="26.5" customHeight="1" x14ac:dyDescent="0.7">
      <c r="A260" s="95">
        <v>43994</v>
      </c>
      <c r="B260" s="94">
        <f t="shared" ca="1" si="68"/>
        <v>1.1975658141163859E-2</v>
      </c>
      <c r="C260" s="92">
        <f t="shared" ca="1" si="69"/>
        <v>23.547794288879309</v>
      </c>
      <c r="D260" s="94">
        <f t="shared" ca="1" si="70"/>
        <v>1.8567643201152118E-2</v>
      </c>
      <c r="E260" s="92">
        <f t="shared" ca="1" si="71"/>
        <v>21.108180193369503</v>
      </c>
      <c r="F260" s="94">
        <f t="shared" ca="1" si="72"/>
        <v>1.9198181219410193E-2</v>
      </c>
      <c r="G260" s="92">
        <f t="shared" ca="1" si="73"/>
        <v>21.265315325711125</v>
      </c>
      <c r="H260" s="94">
        <f t="shared" ca="1" si="74"/>
        <v>1.7950938507838243E-2</v>
      </c>
      <c r="I260" s="92">
        <f t="shared" ca="1" si="75"/>
        <v>23.446373012498857</v>
      </c>
      <c r="J260" s="91"/>
      <c r="K260" s="91"/>
      <c r="L260" s="92">
        <f t="shared" ca="1" si="76"/>
        <v>89.36766282045879</v>
      </c>
      <c r="M260" s="94">
        <f t="shared" ca="1" si="77"/>
        <v>1.6810470356097396E-2</v>
      </c>
      <c r="N260" s="99"/>
      <c r="O260" s="94"/>
      <c r="P260" s="108"/>
      <c r="Q260" s="99"/>
      <c r="R260" s="110"/>
      <c r="S260" s="105"/>
      <c r="T260" s="109"/>
      <c r="U260" s="91"/>
      <c r="V260" s="91"/>
      <c r="W260" s="91"/>
      <c r="X260" s="91"/>
      <c r="Y260" s="91"/>
      <c r="Z260" s="91"/>
      <c r="AA260" s="91"/>
      <c r="AB260" s="91"/>
      <c r="AC260" s="91"/>
      <c r="AD260" s="91"/>
      <c r="AE260" s="91"/>
      <c r="AF260" s="91"/>
      <c r="AG260" s="91"/>
    </row>
    <row r="261" spans="1:33" ht="26.5" customHeight="1" x14ac:dyDescent="0.7">
      <c r="A261" s="95">
        <v>43993</v>
      </c>
      <c r="B261" s="94">
        <f t="shared" ca="1" si="68"/>
        <v>-5.7648870778635786E-2</v>
      </c>
      <c r="C261" s="92">
        <f t="shared" ca="1" si="69"/>
        <v>23.269131129233692</v>
      </c>
      <c r="D261" s="94">
        <f t="shared" ca="1" si="70"/>
        <v>-7.1885748134700722E-2</v>
      </c>
      <c r="E261" s="92">
        <f t="shared" ca="1" si="71"/>
        <v>20.723395578354285</v>
      </c>
      <c r="F261" s="94">
        <f t="shared" ca="1" si="72"/>
        <v>-6.1721894716744496E-2</v>
      </c>
      <c r="G261" s="92">
        <f t="shared" ca="1" si="73"/>
        <v>20.864750072717396</v>
      </c>
      <c r="H261" s="94">
        <f t="shared" ca="1" si="74"/>
        <v>-4.2035690346065913E-2</v>
      </c>
      <c r="I261" s="92">
        <f t="shared" ca="1" si="75"/>
        <v>23.032910649768333</v>
      </c>
      <c r="J261" s="91"/>
      <c r="K261" s="91"/>
      <c r="L261" s="92">
        <f t="shared" ca="1" si="76"/>
        <v>87.890187430073695</v>
      </c>
      <c r="M261" s="94">
        <f t="shared" ca="1" si="77"/>
        <v>-5.8003246426783672E-2</v>
      </c>
      <c r="N261" s="99"/>
      <c r="O261" s="94"/>
      <c r="P261" s="108"/>
      <c r="Q261" s="99"/>
      <c r="R261" s="110"/>
      <c r="S261" s="105"/>
      <c r="T261" s="109"/>
      <c r="U261" s="91"/>
      <c r="V261" s="91"/>
      <c r="W261" s="91"/>
      <c r="X261" s="91"/>
      <c r="Y261" s="91"/>
      <c r="Z261" s="91"/>
      <c r="AA261" s="91"/>
      <c r="AB261" s="91"/>
      <c r="AC261" s="91"/>
      <c r="AD261" s="91"/>
      <c r="AE261" s="91"/>
      <c r="AF261" s="91"/>
      <c r="AG261" s="91"/>
    </row>
    <row r="262" spans="1:33" ht="26.5" customHeight="1" x14ac:dyDescent="0.7">
      <c r="A262" s="95">
        <v>43992</v>
      </c>
      <c r="B262" s="94">
        <f t="shared" ca="1" si="68"/>
        <v>-5.5799823168009022E-3</v>
      </c>
      <c r="C262" s="92">
        <f t="shared" ca="1" si="69"/>
        <v>24.692633571161803</v>
      </c>
      <c r="D262" s="94">
        <f t="shared" ca="1" si="70"/>
        <v>4.9252763679841216E-4</v>
      </c>
      <c r="E262" s="92">
        <f t="shared" ca="1" si="71"/>
        <v>22.328496234924696</v>
      </c>
      <c r="F262" s="94">
        <f t="shared" ca="1" si="72"/>
        <v>-7.1015629014651305E-3</v>
      </c>
      <c r="G262" s="92">
        <f t="shared" ca="1" si="73"/>
        <v>22.237276938715908</v>
      </c>
      <c r="H262" s="94">
        <f t="shared" ca="1" si="74"/>
        <v>-5.2089790027742833E-4</v>
      </c>
      <c r="I262" s="92">
        <f t="shared" ca="1" si="75"/>
        <v>24.043599973039708</v>
      </c>
      <c r="J262" s="91"/>
      <c r="K262" s="91"/>
      <c r="L262" s="92">
        <f t="shared" ca="1" si="76"/>
        <v>93.302006717842119</v>
      </c>
      <c r="M262" s="94">
        <f t="shared" ca="1" si="77"/>
        <v>-3.1959577244029536E-3</v>
      </c>
      <c r="N262" s="99"/>
      <c r="O262" s="94"/>
      <c r="P262" s="108"/>
      <c r="Q262" s="99"/>
      <c r="R262" s="110"/>
      <c r="S262" s="105"/>
      <c r="T262" s="109"/>
      <c r="U262" s="91"/>
      <c r="V262" s="91"/>
      <c r="W262" s="91"/>
      <c r="X262" s="91"/>
      <c r="Y262" s="91"/>
      <c r="Z262" s="91"/>
      <c r="AA262" s="91"/>
      <c r="AB262" s="91"/>
      <c r="AC262" s="91"/>
      <c r="AD262" s="91"/>
      <c r="AE262" s="91"/>
      <c r="AF262" s="91"/>
      <c r="AG262" s="91"/>
    </row>
    <row r="263" spans="1:33" ht="26.5" customHeight="1" x14ac:dyDescent="0.7">
      <c r="A263" s="95">
        <v>43991</v>
      </c>
      <c r="B263" s="94">
        <f t="shared" ca="1" si="68"/>
        <v>-7.456733919936287E-3</v>
      </c>
      <c r="C263" s="92">
        <f t="shared" ca="1" si="69"/>
        <v>24.831191178844861</v>
      </c>
      <c r="D263" s="94">
        <f t="shared" ca="1" si="70"/>
        <v>-1.7424898025792168E-2</v>
      </c>
      <c r="E263" s="92">
        <f t="shared" ca="1" si="71"/>
        <v>22.317504247298537</v>
      </c>
      <c r="F263" s="94">
        <f t="shared" ca="1" si="72"/>
        <v>-1.9597708117747747E-2</v>
      </c>
      <c r="G263" s="92">
        <f t="shared" ca="1" si="73"/>
        <v>22.396325855540741</v>
      </c>
      <c r="H263" s="94">
        <f t="shared" ca="1" si="74"/>
        <v>-5.1813556337162447E-3</v>
      </c>
      <c r="I263" s="92">
        <f t="shared" ca="1" si="75"/>
        <v>24.056130761041935</v>
      </c>
      <c r="J263" s="91"/>
      <c r="K263" s="91"/>
      <c r="L263" s="92">
        <f t="shared" ca="1" si="76"/>
        <v>93.601152042726085</v>
      </c>
      <c r="M263" s="94">
        <f t="shared" ca="1" si="77"/>
        <v>-1.2192415543986868E-2</v>
      </c>
      <c r="N263" s="99"/>
      <c r="O263" s="94"/>
      <c r="P263" s="108"/>
      <c r="Q263" s="99"/>
      <c r="R263" s="110"/>
      <c r="S263" s="105"/>
      <c r="T263" s="109"/>
      <c r="U263" s="91"/>
      <c r="V263" s="91"/>
      <c r="W263" s="91"/>
      <c r="X263" s="91"/>
      <c r="Y263" s="91"/>
      <c r="Z263" s="91"/>
      <c r="AA263" s="91"/>
      <c r="AB263" s="91"/>
      <c r="AC263" s="91"/>
      <c r="AD263" s="91"/>
      <c r="AE263" s="91"/>
      <c r="AF263" s="91"/>
      <c r="AG263" s="91"/>
    </row>
    <row r="264" spans="1:33" ht="26.5" customHeight="1" x14ac:dyDescent="0.7">
      <c r="A264" s="95">
        <v>43990</v>
      </c>
      <c r="B264" s="94">
        <f t="shared" ca="1" si="68"/>
        <v>1.2087614401813163E-2</v>
      </c>
      <c r="C264" s="92">
        <f t="shared" ca="1" si="69"/>
        <v>25.017741822895857</v>
      </c>
      <c r="D264" s="94">
        <f t="shared" ca="1" si="70"/>
        <v>1.6732372007149499E-2</v>
      </c>
      <c r="E264" s="92">
        <f t="shared" ca="1" si="71"/>
        <v>22.713280849939917</v>
      </c>
      <c r="F264" s="94">
        <f t="shared" ca="1" si="72"/>
        <v>1.2797095919288015E-2</v>
      </c>
      <c r="G264" s="92">
        <f t="shared" ca="1" si="73"/>
        <v>22.844016217610569</v>
      </c>
      <c r="H264" s="94">
        <f t="shared" ca="1" si="74"/>
        <v>1.4721366784306467E-2</v>
      </c>
      <c r="I264" s="92">
        <f t="shared" ca="1" si="75"/>
        <v>24.181423314966214</v>
      </c>
      <c r="J264" s="91"/>
      <c r="K264" s="91"/>
      <c r="L264" s="92">
        <f t="shared" ca="1" si="76"/>
        <v>94.756462205412561</v>
      </c>
      <c r="M264" s="94">
        <f t="shared" ca="1" si="77"/>
        <v>1.4040947198440623E-2</v>
      </c>
      <c r="N264" s="99"/>
      <c r="O264" s="94"/>
      <c r="P264" s="108"/>
      <c r="Q264" s="99"/>
      <c r="R264" s="110"/>
      <c r="S264" s="105"/>
      <c r="T264" s="109"/>
      <c r="U264" s="91"/>
      <c r="V264" s="91"/>
      <c r="W264" s="91"/>
      <c r="X264" s="91"/>
      <c r="Y264" s="91"/>
      <c r="Z264" s="91"/>
      <c r="AA264" s="91"/>
      <c r="AB264" s="91"/>
      <c r="AC264" s="91"/>
      <c r="AD264" s="91"/>
      <c r="AE264" s="91"/>
      <c r="AF264" s="91"/>
      <c r="AG264" s="91"/>
    </row>
    <row r="265" spans="1:33" ht="26.5" customHeight="1" x14ac:dyDescent="0.7">
      <c r="A265" s="95">
        <v>43987</v>
      </c>
      <c r="B265" s="94">
        <f t="shared" ca="1" si="68"/>
        <v>2.5629454424112463E-2</v>
      </c>
      <c r="C265" s="92">
        <f t="shared" ca="1" si="69"/>
        <v>24.7189487025611</v>
      </c>
      <c r="D265" s="94">
        <f t="shared" ca="1" si="70"/>
        <v>2.7300207558910161E-2</v>
      </c>
      <c r="E265" s="92">
        <f t="shared" ca="1" si="71"/>
        <v>22.339488222550862</v>
      </c>
      <c r="F265" s="94">
        <f t="shared" ca="1" si="72"/>
        <v>2.0250442820485715E-2</v>
      </c>
      <c r="G265" s="92">
        <f t="shared" ca="1" si="73"/>
        <v>22.555372946518656</v>
      </c>
      <c r="H265" s="94">
        <f t="shared" ca="1" si="74"/>
        <v>1.4400009510363576E-2</v>
      </c>
      <c r="I265" s="92">
        <f t="shared" ca="1" si="75"/>
        <v>23.830604249123219</v>
      </c>
      <c r="J265" s="91"/>
      <c r="K265" s="91"/>
      <c r="L265" s="92">
        <f t="shared" ca="1" si="76"/>
        <v>93.444414120753834</v>
      </c>
      <c r="M265" s="94">
        <f t="shared" ca="1" si="77"/>
        <v>2.1841566577671223E-2</v>
      </c>
      <c r="N265" s="99"/>
      <c r="O265" s="94"/>
      <c r="P265" s="108"/>
      <c r="Q265" s="99"/>
      <c r="R265" s="110"/>
      <c r="S265" s="105"/>
      <c r="T265" s="109"/>
      <c r="U265" s="91"/>
      <c r="V265" s="91"/>
      <c r="W265" s="91"/>
      <c r="X265" s="91"/>
      <c r="Y265" s="91"/>
      <c r="Z265" s="91"/>
      <c r="AA265" s="91"/>
      <c r="AB265" s="91"/>
      <c r="AC265" s="91"/>
      <c r="AD265" s="91"/>
      <c r="AE265" s="91"/>
      <c r="AF265" s="91"/>
      <c r="AG265" s="91"/>
    </row>
    <row r="266" spans="1:33" ht="26.5" customHeight="1" x14ac:dyDescent="0.7">
      <c r="A266" s="95">
        <v>43986</v>
      </c>
      <c r="B266" s="94">
        <f t="shared" ca="1" si="68"/>
        <v>-2.626821368765353E-3</v>
      </c>
      <c r="C266" s="92">
        <f t="shared" ca="1" si="69"/>
        <v>24.101246893733865</v>
      </c>
      <c r="D266" s="94">
        <f t="shared" ca="1" si="70"/>
        <v>-1.5143406751956245E-3</v>
      </c>
      <c r="E266" s="92">
        <f t="shared" ca="1" si="71"/>
        <v>21.745822747991426</v>
      </c>
      <c r="F266" s="94">
        <f t="shared" ca="1" si="72"/>
        <v>2.1361980106111567E-3</v>
      </c>
      <c r="G266" s="92">
        <f t="shared" ca="1" si="73"/>
        <v>22.107682584448828</v>
      </c>
      <c r="H266" s="94">
        <f t="shared" ca="1" si="74"/>
        <v>-1.1249736224419382E-2</v>
      </c>
      <c r="I266" s="92">
        <f t="shared" ca="1" si="75"/>
        <v>23.492314694107616</v>
      </c>
      <c r="J266" s="91"/>
      <c r="K266" s="91"/>
      <c r="L266" s="92">
        <f t="shared" ca="1" si="76"/>
        <v>91.447066920281742</v>
      </c>
      <c r="M266" s="94">
        <f t="shared" ca="1" si="77"/>
        <v>-3.4503898861931726E-3</v>
      </c>
      <c r="N266" s="99"/>
      <c r="O266" s="94"/>
      <c r="P266" s="108"/>
      <c r="Q266" s="99"/>
      <c r="R266" s="110"/>
      <c r="S266" s="105"/>
      <c r="T266" s="109"/>
      <c r="U266" s="91"/>
      <c r="V266" s="91"/>
      <c r="W266" s="91"/>
      <c r="X266" s="91"/>
      <c r="Y266" s="91"/>
      <c r="Z266" s="91"/>
      <c r="AA266" s="91"/>
      <c r="AB266" s="91"/>
      <c r="AC266" s="91"/>
      <c r="AD266" s="91"/>
      <c r="AE266" s="91"/>
      <c r="AF266" s="91"/>
      <c r="AG266" s="91"/>
    </row>
    <row r="267" spans="1:33" ht="26.5" customHeight="1" x14ac:dyDescent="0.7">
      <c r="A267" s="95">
        <v>43985</v>
      </c>
      <c r="B267" s="94">
        <f t="shared" ca="1" si="68"/>
        <v>1.3308402836028854E-2</v>
      </c>
      <c r="C267" s="92">
        <f t="shared" ca="1" si="69"/>
        <v>24.164723305282482</v>
      </c>
      <c r="D267" s="94">
        <f t="shared" ca="1" si="70"/>
        <v>2.9090850657256695E-2</v>
      </c>
      <c r="E267" s="92">
        <f t="shared" ca="1" si="71"/>
        <v>21.778803275648823</v>
      </c>
      <c r="F267" s="94">
        <f t="shared" ca="1" si="72"/>
        <v>3.5674770804030365E-2</v>
      </c>
      <c r="G267" s="92">
        <f t="shared" ca="1" si="73"/>
        <v>22.060556866757086</v>
      </c>
      <c r="H267" s="94">
        <f t="shared" ca="1" si="74"/>
        <v>6.9025904663853055E-3</v>
      </c>
      <c r="I267" s="92">
        <f t="shared" ca="1" si="75"/>
        <v>23.75960397158461</v>
      </c>
      <c r="J267" s="91"/>
      <c r="K267" s="91"/>
      <c r="L267" s="92">
        <f t="shared" ca="1" si="76"/>
        <v>91.763687419272998</v>
      </c>
      <c r="M267" s="94">
        <f t="shared" ca="1" si="77"/>
        <v>2.064111333483365E-2</v>
      </c>
      <c r="N267" s="99"/>
      <c r="O267" s="94"/>
      <c r="P267" s="108"/>
      <c r="Q267" s="99"/>
      <c r="R267" s="110"/>
      <c r="S267" s="105"/>
      <c r="T267" s="109"/>
      <c r="U267" s="91"/>
      <c r="V267" s="91"/>
      <c r="W267" s="91"/>
      <c r="X267" s="91"/>
      <c r="Y267" s="91"/>
      <c r="Z267" s="91"/>
      <c r="AA267" s="91"/>
      <c r="AB267" s="91"/>
      <c r="AC267" s="91"/>
      <c r="AD267" s="91"/>
      <c r="AE267" s="91"/>
      <c r="AF267" s="91"/>
      <c r="AG267" s="91"/>
    </row>
    <row r="268" spans="1:33" ht="26.5" customHeight="1" x14ac:dyDescent="0.7">
      <c r="A268" s="95">
        <v>43984</v>
      </c>
      <c r="B268" s="94">
        <f t="shared" ca="1" si="68"/>
        <v>8.2800989235014555E-3</v>
      </c>
      <c r="C268" s="92">
        <f t="shared" ca="1" si="69"/>
        <v>23.847353123343989</v>
      </c>
      <c r="D268" s="94">
        <f t="shared" ca="1" si="70"/>
        <v>1.5831145982613037E-2</v>
      </c>
      <c r="E268" s="92">
        <f t="shared" ca="1" si="71"/>
        <v>21.163149261058148</v>
      </c>
      <c r="F268" s="94">
        <f t="shared" ca="1" si="72"/>
        <v>1.6301191479812349E-2</v>
      </c>
      <c r="G268" s="92">
        <f t="shared" ca="1" si="73"/>
        <v>21.300660679057295</v>
      </c>
      <c r="H268" s="94">
        <f t="shared" ca="1" si="74"/>
        <v>4.4444639355347704E-3</v>
      </c>
      <c r="I268" s="92">
        <f t="shared" ca="1" si="75"/>
        <v>23.596725439527813</v>
      </c>
      <c r="J268" s="91"/>
      <c r="K268" s="91"/>
      <c r="L268" s="92">
        <f t="shared" ca="1" si="76"/>
        <v>89.907888502987248</v>
      </c>
      <c r="M268" s="94">
        <f t="shared" ca="1" si="77"/>
        <v>1.0926037615835327E-2</v>
      </c>
      <c r="N268" s="99"/>
      <c r="O268" s="94"/>
      <c r="P268" s="108"/>
      <c r="Q268" s="99"/>
      <c r="R268" s="110"/>
      <c r="S268" s="105"/>
      <c r="T268" s="109"/>
      <c r="U268" s="91"/>
      <c r="V268" s="91"/>
      <c r="W268" s="91"/>
      <c r="X268" s="91"/>
      <c r="Y268" s="91"/>
      <c r="Z268" s="91"/>
      <c r="AA268" s="91"/>
      <c r="AB268" s="91"/>
      <c r="AC268" s="91"/>
      <c r="AD268" s="91"/>
      <c r="AE268" s="91"/>
      <c r="AF268" s="91"/>
      <c r="AG268" s="91"/>
    </row>
    <row r="269" spans="1:33" ht="26.5" customHeight="1" x14ac:dyDescent="0.7">
      <c r="A269" s="95">
        <v>43983</v>
      </c>
      <c r="B269" s="94">
        <f t="shared" ca="1" si="68"/>
        <v>4.0416432755179255E-3</v>
      </c>
      <c r="C269" s="92">
        <f t="shared" ca="1" si="69"/>
        <v>23.651516229274794</v>
      </c>
      <c r="D269" s="94">
        <f t="shared" ca="1" si="70"/>
        <v>4.9280192367899156E-2</v>
      </c>
      <c r="E269" s="92">
        <f t="shared" ca="1" si="71"/>
        <v>20.83333371373157</v>
      </c>
      <c r="F269" s="94">
        <f t="shared" ca="1" si="72"/>
        <v>2.3001934030273619E-2</v>
      </c>
      <c r="G269" s="92">
        <f t="shared" ca="1" si="73"/>
        <v>20.959003942563427</v>
      </c>
      <c r="H269" s="94">
        <f t="shared" ca="1" si="74"/>
        <v>1.515974038490886E-2</v>
      </c>
      <c r="I269" s="92">
        <f t="shared" ca="1" si="75"/>
        <v>23.492314694107616</v>
      </c>
      <c r="J269" s="91"/>
      <c r="K269" s="91"/>
      <c r="L269" s="92">
        <f t="shared" ca="1" si="76"/>
        <v>88.936168579677414</v>
      </c>
      <c r="M269" s="94">
        <f t="shared" ca="1" si="77"/>
        <v>2.1779940157199418E-2</v>
      </c>
      <c r="N269" s="99"/>
      <c r="O269" s="94"/>
      <c r="P269" s="108"/>
      <c r="Q269" s="99"/>
      <c r="R269" s="110"/>
      <c r="S269" s="105"/>
      <c r="T269" s="109"/>
      <c r="U269" s="91"/>
      <c r="V269" s="91"/>
      <c r="W269" s="91"/>
      <c r="X269" s="91"/>
      <c r="Y269" s="91"/>
      <c r="Z269" s="91"/>
      <c r="AA269" s="91"/>
      <c r="AB269" s="91"/>
      <c r="AC269" s="91"/>
      <c r="AD269" s="91"/>
      <c r="AE269" s="91"/>
      <c r="AF269" s="91"/>
      <c r="AG269" s="91"/>
    </row>
    <row r="270" spans="1:33" ht="26.5" customHeight="1" x14ac:dyDescent="0.7">
      <c r="A270" s="95">
        <v>43980</v>
      </c>
      <c r="B270" s="94">
        <f t="shared" ca="1" si="68"/>
        <v>4.455929291338645E-3</v>
      </c>
      <c r="C270" s="92">
        <f t="shared" ca="1" si="69"/>
        <v>23.556310027257116</v>
      </c>
      <c r="D270" s="94">
        <f t="shared" ca="1" si="70"/>
        <v>-2.3255763035707311E-2</v>
      </c>
      <c r="E270" s="92">
        <f t="shared" ca="1" si="71"/>
        <v>19.854881341767456</v>
      </c>
      <c r="F270" s="94">
        <f t="shared" ca="1" si="72"/>
        <v>1.7279675874846134E-3</v>
      </c>
      <c r="G270" s="92">
        <f t="shared" ca="1" si="73"/>
        <v>20.487746157030422</v>
      </c>
      <c r="H270" s="94">
        <f t="shared" ca="1" si="74"/>
        <v>-8.4109258963166456E-3</v>
      </c>
      <c r="I270" s="92">
        <f t="shared" ca="1" si="75"/>
        <v>23.141495628264622</v>
      </c>
      <c r="J270" s="91"/>
      <c r="K270" s="91"/>
      <c r="L270" s="92">
        <f t="shared" ca="1" si="76"/>
        <v>87.040433154319615</v>
      </c>
      <c r="M270" s="94">
        <f t="shared" ca="1" si="77"/>
        <v>-6.0430309017492911E-3</v>
      </c>
      <c r="N270" s="99"/>
      <c r="O270" s="94"/>
      <c r="P270" s="108"/>
      <c r="Q270" s="99"/>
      <c r="R270" s="110"/>
      <c r="S270" s="105"/>
      <c r="T270" s="109"/>
      <c r="U270" s="91"/>
      <c r="V270" s="91"/>
      <c r="W270" s="91"/>
      <c r="X270" s="91"/>
      <c r="Y270" s="91"/>
      <c r="Z270" s="91"/>
      <c r="AA270" s="91"/>
      <c r="AB270" s="91"/>
      <c r="AC270" s="91"/>
      <c r="AD270" s="91"/>
      <c r="AE270" s="91"/>
      <c r="AF270" s="91"/>
      <c r="AG270" s="91"/>
    </row>
    <row r="271" spans="1:33" ht="26.5" customHeight="1" x14ac:dyDescent="0.7">
      <c r="A271" s="95">
        <v>43979</v>
      </c>
      <c r="B271" s="94">
        <f t="shared" ca="1" si="68"/>
        <v>-1.8449100425637077E-3</v>
      </c>
      <c r="C271" s="92">
        <f t="shared" ca="1" si="69"/>
        <v>23.451810418279383</v>
      </c>
      <c r="D271" s="94">
        <f t="shared" ca="1" si="70"/>
        <v>5.984772687072093E-3</v>
      </c>
      <c r="E271" s="92">
        <f t="shared" ca="1" si="71"/>
        <v>20.327615552128719</v>
      </c>
      <c r="F271" s="94">
        <f t="shared" ca="1" si="72"/>
        <v>6.668647164267183E-3</v>
      </c>
      <c r="G271" s="92">
        <f t="shared" ca="1" si="73"/>
        <v>20.452405063993734</v>
      </c>
      <c r="H271" s="94">
        <f t="shared" ca="1" si="74"/>
        <v>1.3052947403789927E-2</v>
      </c>
      <c r="I271" s="92">
        <f t="shared" ca="1" si="75"/>
        <v>23.337788034002564</v>
      </c>
      <c r="J271" s="91"/>
      <c r="K271" s="91"/>
      <c r="L271" s="92">
        <f t="shared" ca="1" si="76"/>
        <v>87.569619068404393</v>
      </c>
      <c r="M271" s="94">
        <f t="shared" ca="1" si="77"/>
        <v>5.901662220679782E-3</v>
      </c>
      <c r="N271" s="99"/>
      <c r="O271" s="94"/>
      <c r="P271" s="108"/>
      <c r="Q271" s="99"/>
      <c r="R271" s="110"/>
      <c r="S271" s="105"/>
      <c r="T271" s="109"/>
      <c r="U271" s="91"/>
      <c r="V271" s="91"/>
      <c r="W271" s="91"/>
      <c r="X271" s="91"/>
      <c r="Y271" s="91"/>
      <c r="Z271" s="91"/>
      <c r="AA271" s="91"/>
      <c r="AB271" s="91"/>
      <c r="AC271" s="91"/>
      <c r="AD271" s="91"/>
      <c r="AE271" s="91"/>
      <c r="AF271" s="91"/>
      <c r="AG271" s="91"/>
    </row>
    <row r="272" spans="1:33" ht="26.5" customHeight="1" x14ac:dyDescent="0.7">
      <c r="A272" s="95">
        <v>43978</v>
      </c>
      <c r="B272" s="94">
        <f t="shared" ca="1" si="68"/>
        <v>1.4879057588627731E-2</v>
      </c>
      <c r="C272" s="92">
        <f t="shared" ca="1" si="69"/>
        <v>23.495156869138867</v>
      </c>
      <c r="D272" s="94">
        <f t="shared" ca="1" si="70"/>
        <v>1.2114493189780751E-2</v>
      </c>
      <c r="E272" s="92">
        <f t="shared" ca="1" si="71"/>
        <v>20.206683146735816</v>
      </c>
      <c r="F272" s="94">
        <f t="shared" ca="1" si="72"/>
        <v>2.4658365696361928E-2</v>
      </c>
      <c r="G272" s="92">
        <f t="shared" ca="1" si="73"/>
        <v>20.31691870170695</v>
      </c>
      <c r="H272" s="94">
        <f t="shared" ca="1" si="74"/>
        <v>1.285350460009127E-2</v>
      </c>
      <c r="I272" s="92">
        <f t="shared" ca="1" si="75"/>
        <v>23.037086160019257</v>
      </c>
      <c r="J272" s="91"/>
      <c r="K272" s="91"/>
      <c r="L272" s="92">
        <f t="shared" ca="1" si="76"/>
        <v>87.05584487760089</v>
      </c>
      <c r="M272" s="94">
        <f t="shared" ca="1" si="77"/>
        <v>1.5960178485282528E-2</v>
      </c>
      <c r="N272" s="99"/>
      <c r="O272" s="94"/>
      <c r="P272" s="108"/>
      <c r="Q272" s="99"/>
      <c r="R272" s="110"/>
      <c r="S272" s="105"/>
      <c r="T272" s="109"/>
      <c r="U272" s="91"/>
      <c r="V272" s="91"/>
      <c r="W272" s="91"/>
      <c r="X272" s="91"/>
      <c r="Y272" s="91"/>
      <c r="Z272" s="91"/>
      <c r="AA272" s="91"/>
      <c r="AB272" s="91"/>
      <c r="AC272" s="91"/>
      <c r="AD272" s="91"/>
      <c r="AE272" s="91"/>
      <c r="AF272" s="91"/>
      <c r="AG272" s="91"/>
    </row>
    <row r="273" spans="1:33" ht="26.5" customHeight="1" x14ac:dyDescent="0.7">
      <c r="A273" s="95">
        <v>43977</v>
      </c>
      <c r="B273" s="94">
        <f t="shared" ca="1" si="68"/>
        <v>1.2320402414844889E-2</v>
      </c>
      <c r="C273" s="92">
        <f t="shared" ca="1" si="69"/>
        <v>23.150696325297925</v>
      </c>
      <c r="D273" s="94">
        <f t="shared" ca="1" si="70"/>
        <v>4.7289482701523555E-2</v>
      </c>
      <c r="E273" s="92">
        <f t="shared" ca="1" si="71"/>
        <v>19.964819477144744</v>
      </c>
      <c r="F273" s="94">
        <f t="shared" ca="1" si="72"/>
        <v>3.3149058613314297E-2</v>
      </c>
      <c r="G273" s="92">
        <f t="shared" ca="1" si="73"/>
        <v>19.827992804118171</v>
      </c>
      <c r="H273" s="94">
        <f t="shared" ca="1" si="74"/>
        <v>3.3985212740171855E-2</v>
      </c>
      <c r="I273" s="92">
        <f t="shared" ca="1" si="75"/>
        <v>22.744736583712641</v>
      </c>
      <c r="J273" s="91"/>
      <c r="K273" s="91"/>
      <c r="L273" s="92">
        <f t="shared" ca="1" si="76"/>
        <v>85.688245190273477</v>
      </c>
      <c r="M273" s="94">
        <f t="shared" ca="1" si="77"/>
        <v>3.088281664044934E-2</v>
      </c>
      <c r="N273" s="99"/>
      <c r="O273" s="94"/>
      <c r="P273" s="108"/>
      <c r="Q273" s="99"/>
      <c r="R273" s="110"/>
      <c r="S273" s="105"/>
      <c r="T273" s="109"/>
      <c r="U273" s="91"/>
      <c r="V273" s="91"/>
      <c r="W273" s="91"/>
      <c r="X273" s="91"/>
      <c r="Y273" s="91"/>
      <c r="Z273" s="91"/>
      <c r="AA273" s="91"/>
      <c r="AB273" s="91"/>
      <c r="AC273" s="91"/>
      <c r="AD273" s="91"/>
      <c r="AE273" s="91"/>
      <c r="AF273" s="91"/>
      <c r="AG273" s="91"/>
    </row>
    <row r="274" spans="1:33" ht="26.5" customHeight="1" x14ac:dyDescent="0.7">
      <c r="A274" s="95">
        <v>43973</v>
      </c>
      <c r="B274" s="94">
        <f t="shared" ca="1" si="68"/>
        <v>1.8991352900852299E-3</v>
      </c>
      <c r="C274" s="92">
        <f t="shared" ca="1" si="69"/>
        <v>22.868941760012916</v>
      </c>
      <c r="D274" s="94">
        <f t="shared" ca="1" si="70"/>
        <v>-1.727182598375232E-3</v>
      </c>
      <c r="E274" s="92">
        <f t="shared" ca="1" si="71"/>
        <v>19.06332471290051</v>
      </c>
      <c r="F274" s="94">
        <f t="shared" ca="1" si="72"/>
        <v>2.1534190035548129E-3</v>
      </c>
      <c r="G274" s="92">
        <f t="shared" ca="1" si="73"/>
        <v>19.191802614359606</v>
      </c>
      <c r="H274" s="94">
        <f t="shared" ca="1" si="74"/>
        <v>1.3307632388113166E-3</v>
      </c>
      <c r="I274" s="92">
        <f t="shared" ca="1" si="75"/>
        <v>21.997158473317665</v>
      </c>
      <c r="J274" s="91"/>
      <c r="K274" s="91"/>
      <c r="L274" s="92">
        <f t="shared" ca="1" si="76"/>
        <v>83.121227560590697</v>
      </c>
      <c r="M274" s="94">
        <f t="shared" ca="1" si="77"/>
        <v>9.7349463374363232E-4</v>
      </c>
      <c r="N274" s="99"/>
      <c r="O274" s="94"/>
      <c r="P274" s="108"/>
      <c r="Q274" s="99"/>
      <c r="R274" s="110"/>
      <c r="S274" s="105"/>
      <c r="T274" s="109"/>
      <c r="U274" s="91"/>
      <c r="V274" s="91"/>
      <c r="W274" s="91"/>
      <c r="X274" s="91"/>
      <c r="Y274" s="91"/>
      <c r="Z274" s="91"/>
      <c r="AA274" s="91"/>
      <c r="AB274" s="91"/>
      <c r="AC274" s="91"/>
      <c r="AD274" s="91"/>
      <c r="AE274" s="91"/>
      <c r="AF274" s="91"/>
      <c r="AG274" s="91"/>
    </row>
    <row r="275" spans="1:33" ht="26.5" customHeight="1" x14ac:dyDescent="0.7">
      <c r="A275" s="95">
        <v>43972</v>
      </c>
      <c r="B275" s="94">
        <f t="shared" ca="1" si="68"/>
        <v>-6.9039675310657023E-3</v>
      </c>
      <c r="C275" s="92">
        <f t="shared" ca="1" si="69"/>
        <v>22.825592871074342</v>
      </c>
      <c r="D275" s="94">
        <f t="shared" ca="1" si="70"/>
        <v>-1.5305952818439272E-2</v>
      </c>
      <c r="E275" s="92">
        <f t="shared" ca="1" si="71"/>
        <v>19.096307522947367</v>
      </c>
      <c r="F275" s="94">
        <f t="shared" ca="1" si="72"/>
        <v>-9.4454983375212853E-3</v>
      </c>
      <c r="G275" s="92">
        <f t="shared" ca="1" si="73"/>
        <v>19.150563427146807</v>
      </c>
      <c r="H275" s="94">
        <f t="shared" ca="1" si="74"/>
        <v>-1.0720280479503352E-2</v>
      </c>
      <c r="I275" s="92">
        <f t="shared" ca="1" si="75"/>
        <v>21.967924367136892</v>
      </c>
      <c r="J275" s="91"/>
      <c r="K275" s="91"/>
      <c r="L275" s="92">
        <f t="shared" ca="1" si="76"/>
        <v>83.0403881883054</v>
      </c>
      <c r="M275" s="94">
        <f t="shared" ca="1" si="77"/>
        <v>-1.0441072225839121E-2</v>
      </c>
      <c r="N275" s="99"/>
      <c r="O275" s="94"/>
      <c r="P275" s="108"/>
      <c r="Q275" s="99"/>
      <c r="R275" s="110"/>
      <c r="S275" s="105"/>
      <c r="T275" s="109"/>
      <c r="U275" s="91"/>
      <c r="V275" s="91"/>
      <c r="W275" s="91"/>
      <c r="X275" s="91"/>
      <c r="Y275" s="91"/>
      <c r="Z275" s="91"/>
      <c r="AA275" s="91"/>
      <c r="AB275" s="91"/>
      <c r="AC275" s="91"/>
      <c r="AD275" s="91"/>
      <c r="AE275" s="91"/>
      <c r="AF275" s="91"/>
      <c r="AG275" s="91"/>
    </row>
    <row r="276" spans="1:33" ht="26.5" customHeight="1" x14ac:dyDescent="0.7">
      <c r="A276" s="95">
        <v>43971</v>
      </c>
      <c r="B276" s="94">
        <f t="shared" ca="1" si="68"/>
        <v>1.6988153297998521E-2</v>
      </c>
      <c r="C276" s="92">
        <f t="shared" ca="1" si="69"/>
        <v>22.984275563288353</v>
      </c>
      <c r="D276" s="94">
        <f t="shared" ca="1" si="70"/>
        <v>2.977227374368141E-2</v>
      </c>
      <c r="E276" s="92">
        <f t="shared" ca="1" si="71"/>
        <v>19.393137977837632</v>
      </c>
      <c r="F276" s="94">
        <f t="shared" ca="1" si="72"/>
        <v>2.5624882111878522E-2</v>
      </c>
      <c r="G276" s="92">
        <f t="shared" ca="1" si="73"/>
        <v>19.333174898509689</v>
      </c>
      <c r="H276" s="94">
        <f t="shared" ca="1" si="74"/>
        <v>1.5081989736577928E-2</v>
      </c>
      <c r="I276" s="92">
        <f t="shared" ca="1" si="75"/>
        <v>22.205978686983226</v>
      </c>
      <c r="J276" s="91"/>
      <c r="K276" s="91"/>
      <c r="L276" s="92">
        <f t="shared" ca="1" si="76"/>
        <v>83.916567126618901</v>
      </c>
      <c r="M276" s="94">
        <f t="shared" ca="1" si="77"/>
        <v>2.1392548384447485E-2</v>
      </c>
      <c r="N276" s="99"/>
      <c r="O276" s="94"/>
      <c r="P276" s="108"/>
      <c r="Q276" s="99"/>
      <c r="R276" s="110"/>
      <c r="S276" s="105"/>
      <c r="T276" s="109"/>
      <c r="U276" s="91"/>
      <c r="V276" s="91"/>
      <c r="W276" s="91"/>
      <c r="X276" s="91"/>
      <c r="Y276" s="91"/>
      <c r="Z276" s="91"/>
      <c r="AA276" s="91"/>
      <c r="AB276" s="91"/>
      <c r="AC276" s="91"/>
      <c r="AD276" s="91"/>
      <c r="AE276" s="91"/>
      <c r="AF276" s="91"/>
      <c r="AG276" s="91"/>
    </row>
    <row r="277" spans="1:33" ht="26.5" customHeight="1" x14ac:dyDescent="0.7">
      <c r="A277" s="95">
        <v>43970</v>
      </c>
      <c r="B277" s="94">
        <f t="shared" ca="1" si="68"/>
        <v>-1.0271194248369753E-2</v>
      </c>
      <c r="C277" s="92">
        <f t="shared" ca="1" si="69"/>
        <v>22.600337564161858</v>
      </c>
      <c r="D277" s="94">
        <f t="shared" ca="1" si="70"/>
        <v>-1.5517188716628882E-2</v>
      </c>
      <c r="E277" s="92">
        <f t="shared" ca="1" si="71"/>
        <v>18.832453030935596</v>
      </c>
      <c r="F277" s="94">
        <f t="shared" ca="1" si="72"/>
        <v>-1.9006662339025926E-2</v>
      </c>
      <c r="G277" s="92">
        <f t="shared" ca="1" si="73"/>
        <v>18.85014222617189</v>
      </c>
      <c r="H277" s="94">
        <f t="shared" ca="1" si="74"/>
        <v>-1.1698107894849041E-2</v>
      </c>
      <c r="I277" s="92">
        <f t="shared" ca="1" si="75"/>
        <v>21.876044409718922</v>
      </c>
      <c r="J277" s="91"/>
      <c r="K277" s="91"/>
      <c r="L277" s="92">
        <f t="shared" ca="1" si="76"/>
        <v>82.15897723098827</v>
      </c>
      <c r="M277" s="94">
        <f t="shared" ca="1" si="77"/>
        <v>-1.386951130179459E-2</v>
      </c>
      <c r="N277" s="99"/>
      <c r="O277" s="94"/>
      <c r="P277" s="108"/>
      <c r="Q277" s="99"/>
      <c r="R277" s="110"/>
      <c r="S277" s="105"/>
      <c r="T277" s="109"/>
      <c r="U277" s="91"/>
      <c r="V277" s="91"/>
      <c r="W277" s="91"/>
      <c r="X277" s="91"/>
      <c r="Y277" s="91"/>
      <c r="Z277" s="91"/>
      <c r="AA277" s="91"/>
      <c r="AB277" s="91"/>
      <c r="AC277" s="91"/>
      <c r="AD277" s="91"/>
      <c r="AE277" s="91"/>
      <c r="AF277" s="91"/>
      <c r="AG277" s="91"/>
    </row>
    <row r="278" spans="1:33" ht="26.5" customHeight="1" x14ac:dyDescent="0.7">
      <c r="A278" s="95">
        <v>43969</v>
      </c>
      <c r="B278" s="94">
        <f t="shared" ca="1" si="68"/>
        <v>3.0459466262989121E-2</v>
      </c>
      <c r="C278" s="92">
        <f t="shared" ca="1" si="69"/>
        <v>22.834879042444836</v>
      </c>
      <c r="D278" s="94">
        <f t="shared" ca="1" si="70"/>
        <v>4.4417619305925138E-2</v>
      </c>
      <c r="E278" s="92">
        <f t="shared" ca="1" si="71"/>
        <v>19.129285768215315</v>
      </c>
      <c r="F278" s="94">
        <f t="shared" ca="1" si="72"/>
        <v>5.4639396929457185E-2</v>
      </c>
      <c r="G278" s="92">
        <f t="shared" ca="1" si="73"/>
        <v>19.215362125819446</v>
      </c>
      <c r="H278" s="94">
        <f t="shared" ca="1" si="74"/>
        <v>2.4946856393146088E-2</v>
      </c>
      <c r="I278" s="92">
        <f t="shared" ca="1" si="75"/>
        <v>22.134981815244171</v>
      </c>
      <c r="J278" s="91"/>
      <c r="K278" s="91"/>
      <c r="L278" s="92">
        <f t="shared" ca="1" si="76"/>
        <v>83.314508751723764</v>
      </c>
      <c r="M278" s="94">
        <f t="shared" ca="1" si="77"/>
        <v>3.7647716439806134E-2</v>
      </c>
      <c r="N278" s="99"/>
      <c r="O278" s="94"/>
      <c r="P278" s="108"/>
      <c r="Q278" s="99"/>
      <c r="R278" s="110"/>
      <c r="S278" s="105"/>
      <c r="T278" s="109"/>
      <c r="U278" s="91"/>
      <c r="V278" s="91"/>
      <c r="W278" s="91"/>
      <c r="X278" s="91"/>
      <c r="Y278" s="91"/>
      <c r="Z278" s="91"/>
      <c r="AA278" s="91"/>
      <c r="AB278" s="91"/>
      <c r="AC278" s="91"/>
      <c r="AD278" s="91"/>
      <c r="AE278" s="91"/>
      <c r="AF278" s="91"/>
      <c r="AG278" s="91"/>
    </row>
    <row r="279" spans="1:33" ht="26.5" customHeight="1" x14ac:dyDescent="0.7">
      <c r="A279" s="95">
        <v>43966</v>
      </c>
      <c r="B279" s="94">
        <f t="shared" ca="1" si="68"/>
        <v>4.5970260481931202E-3</v>
      </c>
      <c r="C279" s="92">
        <f t="shared" ca="1" si="69"/>
        <v>22.159900306662838</v>
      </c>
      <c r="D279" s="94">
        <f t="shared" ca="1" si="70"/>
        <v>8.4745272813551153E-3</v>
      </c>
      <c r="E279" s="92">
        <f t="shared" ca="1" si="71"/>
        <v>18.31574402290131</v>
      </c>
      <c r="F279" s="94">
        <f t="shared" ca="1" si="72"/>
        <v>9.7096072114633003E-4</v>
      </c>
      <c r="G279" s="92">
        <f t="shared" ca="1" si="73"/>
        <v>18.219841001354823</v>
      </c>
      <c r="H279" s="94">
        <f t="shared" ca="1" si="74"/>
        <v>1.7435092191475654E-3</v>
      </c>
      <c r="I279" s="92">
        <f t="shared" ca="1" si="75"/>
        <v>21.596223918514756</v>
      </c>
      <c r="J279" s="91"/>
      <c r="K279" s="91"/>
      <c r="L279" s="92">
        <f t="shared" ca="1" si="76"/>
        <v>80.291709249433723</v>
      </c>
      <c r="M279" s="94">
        <f t="shared" ca="1" si="77"/>
        <v>3.8831369610816679E-3</v>
      </c>
      <c r="N279" s="99"/>
      <c r="O279" s="94"/>
      <c r="P279" s="108"/>
      <c r="Q279" s="99"/>
      <c r="R279" s="110"/>
      <c r="S279" s="105"/>
      <c r="T279" s="109"/>
      <c r="U279" s="91"/>
      <c r="V279" s="91"/>
      <c r="W279" s="91"/>
      <c r="X279" s="91"/>
      <c r="Y279" s="91"/>
      <c r="Z279" s="91"/>
      <c r="AA279" s="91"/>
      <c r="AB279" s="91"/>
      <c r="AC279" s="91"/>
      <c r="AD279" s="91"/>
      <c r="AE279" s="91"/>
      <c r="AF279" s="91"/>
      <c r="AG279" s="91"/>
    </row>
    <row r="280" spans="1:33" ht="26.5" customHeight="1" x14ac:dyDescent="0.7">
      <c r="A280" s="95">
        <v>43965</v>
      </c>
      <c r="B280" s="94">
        <f t="shared" ca="1" si="68"/>
        <v>1.1967414017044042E-2</v>
      </c>
      <c r="C280" s="92">
        <f t="shared" ca="1" si="69"/>
        <v>22.058496822187259</v>
      </c>
      <c r="D280" s="94">
        <f t="shared" ca="1" si="70"/>
        <v>1.8192288333040985E-3</v>
      </c>
      <c r="E280" s="92">
        <f t="shared" ca="1" si="71"/>
        <v>18.161831089851002</v>
      </c>
      <c r="F280" s="94">
        <f t="shared" ca="1" si="72"/>
        <v>-7.069421926502506E-3</v>
      </c>
      <c r="G280" s="92">
        <f t="shared" ca="1" si="73"/>
        <v>18.202167411758275</v>
      </c>
      <c r="H280" s="94">
        <f t="shared" ca="1" si="74"/>
        <v>-1.4885512919031618E-2</v>
      </c>
      <c r="I280" s="92">
        <f t="shared" ca="1" si="75"/>
        <v>21.558636237482457</v>
      </c>
      <c r="J280" s="91"/>
      <c r="K280" s="91"/>
      <c r="L280" s="92">
        <f t="shared" ca="1" si="76"/>
        <v>79.981131561278985</v>
      </c>
      <c r="M280" s="94">
        <f t="shared" ca="1" si="77"/>
        <v>-2.0153262512807579E-3</v>
      </c>
      <c r="N280" s="99"/>
      <c r="O280" s="94"/>
      <c r="P280" s="108"/>
      <c r="Q280" s="99"/>
      <c r="R280" s="110"/>
      <c r="S280" s="105"/>
      <c r="T280" s="109"/>
      <c r="U280" s="91"/>
      <c r="V280" s="91"/>
      <c r="W280" s="91"/>
      <c r="X280" s="91"/>
      <c r="Y280" s="91"/>
      <c r="Z280" s="91"/>
      <c r="AA280" s="91"/>
      <c r="AB280" s="91"/>
      <c r="AC280" s="91"/>
      <c r="AD280" s="91"/>
      <c r="AE280" s="91"/>
      <c r="AF280" s="91"/>
      <c r="AG280" s="91"/>
    </row>
    <row r="281" spans="1:33" ht="26.5" customHeight="1" x14ac:dyDescent="0.7">
      <c r="A281" s="95">
        <v>43964</v>
      </c>
      <c r="B281" s="94">
        <f t="shared" ca="1" si="68"/>
        <v>-1.7685883930288249E-2</v>
      </c>
      <c r="C281" s="92">
        <f t="shared" ca="1" si="69"/>
        <v>21.797635493642229</v>
      </c>
      <c r="D281" s="94">
        <f t="shared" ca="1" si="70"/>
        <v>-3.6252047915499297E-3</v>
      </c>
      <c r="E281" s="92">
        <f t="shared" ca="1" si="71"/>
        <v>18.128850562193598</v>
      </c>
      <c r="F281" s="94">
        <f t="shared" ca="1" si="72"/>
        <v>-1.5189892538530869E-2</v>
      </c>
      <c r="G281" s="92">
        <f t="shared" ca="1" si="73"/>
        <v>18.331762374640995</v>
      </c>
      <c r="H281" s="94">
        <f t="shared" ca="1" si="74"/>
        <v>4.7938259604525246E-3</v>
      </c>
      <c r="I281" s="92">
        <f t="shared" ca="1" si="75"/>
        <v>21.884396707395606</v>
      </c>
      <c r="J281" s="91"/>
      <c r="K281" s="91"/>
      <c r="L281" s="92">
        <f t="shared" ca="1" si="76"/>
        <v>80.142645137872421</v>
      </c>
      <c r="M281" s="94">
        <f t="shared" ca="1" si="77"/>
        <v>-7.8826313468645104E-3</v>
      </c>
      <c r="N281" s="99"/>
      <c r="O281" s="94"/>
      <c r="P281" s="108"/>
      <c r="Q281" s="99"/>
      <c r="R281" s="110"/>
      <c r="S281" s="105"/>
      <c r="T281" s="109"/>
      <c r="U281" s="91"/>
      <c r="V281" s="91"/>
      <c r="W281" s="91"/>
      <c r="X281" s="91"/>
      <c r="Y281" s="91"/>
      <c r="Z281" s="91"/>
      <c r="AA281" s="91"/>
      <c r="AB281" s="91"/>
      <c r="AC281" s="91"/>
      <c r="AD281" s="91"/>
      <c r="AE281" s="91"/>
      <c r="AF281" s="91"/>
      <c r="AG281" s="91"/>
    </row>
    <row r="282" spans="1:33" ht="26.5" customHeight="1" x14ac:dyDescent="0.7">
      <c r="A282" s="95">
        <v>43963</v>
      </c>
      <c r="B282" s="94">
        <f t="shared" ca="1" si="68"/>
        <v>-1.9931499951780896E-2</v>
      </c>
      <c r="C282" s="92">
        <f t="shared" ca="1" si="69"/>
        <v>22.190086793067444</v>
      </c>
      <c r="D282" s="94">
        <f t="shared" ca="1" si="70"/>
        <v>-2.4749540669855907E-2</v>
      </c>
      <c r="E282" s="92">
        <f t="shared" ca="1" si="71"/>
        <v>18.194810476313673</v>
      </c>
      <c r="F282" s="94">
        <f t="shared" ca="1" si="72"/>
        <v>-1.5269515840826808E-2</v>
      </c>
      <c r="G282" s="92">
        <f t="shared" ca="1" si="73"/>
        <v>18.614514854944488</v>
      </c>
      <c r="H282" s="94">
        <f t="shared" ca="1" si="74"/>
        <v>-1.3058229949932332E-2</v>
      </c>
      <c r="I282" s="92">
        <f t="shared" ca="1" si="75"/>
        <v>21.779987239150241</v>
      </c>
      <c r="J282" s="91"/>
      <c r="K282" s="91"/>
      <c r="L282" s="92">
        <f t="shared" ca="1" si="76"/>
        <v>80.779399363475846</v>
      </c>
      <c r="M282" s="94">
        <f t="shared" ca="1" si="77"/>
        <v>-1.8109207426833529E-2</v>
      </c>
      <c r="N282" s="99"/>
      <c r="O282" s="94"/>
      <c r="P282" s="108"/>
      <c r="Q282" s="99"/>
      <c r="R282" s="110"/>
      <c r="S282" s="105"/>
      <c r="T282" s="109"/>
      <c r="U282" s="91"/>
      <c r="V282" s="91"/>
      <c r="W282" s="91"/>
      <c r="X282" s="91"/>
      <c r="Y282" s="91"/>
      <c r="Z282" s="91"/>
      <c r="AA282" s="91"/>
      <c r="AB282" s="91"/>
      <c r="AC282" s="91"/>
      <c r="AD282" s="91"/>
      <c r="AE282" s="91"/>
      <c r="AF282" s="91"/>
      <c r="AG282" s="91"/>
    </row>
    <row r="283" spans="1:33" ht="26.5" customHeight="1" x14ac:dyDescent="0.7">
      <c r="A283" s="95">
        <v>43962</v>
      </c>
      <c r="B283" s="94">
        <f t="shared" ca="1" si="68"/>
        <v>2.0505914233504008E-4</v>
      </c>
      <c r="C283" s="92">
        <f t="shared" ca="1" si="69"/>
        <v>22.641363121022355</v>
      </c>
      <c r="D283" s="94">
        <f t="shared" ca="1" si="70"/>
        <v>2.9549517404712233E-3</v>
      </c>
      <c r="E283" s="92">
        <f t="shared" ca="1" si="71"/>
        <v>18.656551557854044</v>
      </c>
      <c r="F283" s="94">
        <f t="shared" ca="1" si="72"/>
        <v>-6.5015543850521773E-3</v>
      </c>
      <c r="G283" s="92">
        <f t="shared" ca="1" si="73"/>
        <v>18.903156908805123</v>
      </c>
      <c r="H283" s="94">
        <f t="shared" ca="1" si="74"/>
        <v>9.5529851712929936E-3</v>
      </c>
      <c r="I283" s="92">
        <f t="shared" ca="1" si="75"/>
        <v>22.068158325131318</v>
      </c>
      <c r="J283" s="91"/>
      <c r="K283" s="91"/>
      <c r="L283" s="92">
        <f t="shared" ca="1" si="76"/>
        <v>82.269229912812833</v>
      </c>
      <c r="M283" s="94">
        <f t="shared" ca="1" si="77"/>
        <v>1.7622803209642601E-3</v>
      </c>
      <c r="N283" s="99"/>
      <c r="O283" s="94"/>
      <c r="P283" s="108"/>
      <c r="Q283" s="99"/>
      <c r="R283" s="110"/>
      <c r="S283" s="105"/>
      <c r="T283" s="109"/>
      <c r="U283" s="91"/>
      <c r="V283" s="91"/>
      <c r="W283" s="91"/>
      <c r="X283" s="91"/>
      <c r="Y283" s="91"/>
      <c r="Z283" s="91"/>
      <c r="AA283" s="91"/>
      <c r="AB283" s="91"/>
      <c r="AC283" s="91"/>
      <c r="AD283" s="91"/>
      <c r="AE283" s="91"/>
      <c r="AF283" s="91"/>
      <c r="AG283" s="91"/>
    </row>
    <row r="284" spans="1:33" ht="26.5" customHeight="1" x14ac:dyDescent="0.7">
      <c r="A284" s="95">
        <v>43959</v>
      </c>
      <c r="B284" s="94">
        <f t="shared" ca="1" si="68"/>
        <v>1.6546181611655664E-2</v>
      </c>
      <c r="C284" s="92">
        <f t="shared" ca="1" si="69"/>
        <v>22.636721254376656</v>
      </c>
      <c r="D284" s="94">
        <f t="shared" ca="1" si="70"/>
        <v>1.4388612329614858E-2</v>
      </c>
      <c r="E284" s="92">
        <f t="shared" ca="1" si="71"/>
        <v>18.601584772554862</v>
      </c>
      <c r="F284" s="94">
        <f t="shared" ca="1" si="72"/>
        <v>1.7002479190705744E-2</v>
      </c>
      <c r="G284" s="92">
        <f t="shared" ca="1" si="73"/>
        <v>19.026861080899423</v>
      </c>
      <c r="H284" s="94">
        <f t="shared" ca="1" si="74"/>
        <v>1.710061559308218E-2</v>
      </c>
      <c r="I284" s="92">
        <f t="shared" ca="1" si="75"/>
        <v>21.859336408565984</v>
      </c>
      <c r="J284" s="91"/>
      <c r="K284" s="91"/>
      <c r="L284" s="92">
        <f t="shared" ca="1" si="76"/>
        <v>82.124503516396928</v>
      </c>
      <c r="M284" s="94">
        <f t="shared" ca="1" si="77"/>
        <v>1.6309661657945007E-2</v>
      </c>
      <c r="N284" s="99"/>
      <c r="O284" s="94"/>
      <c r="P284" s="108"/>
      <c r="Q284" s="99"/>
      <c r="R284" s="110"/>
      <c r="S284" s="105"/>
      <c r="T284" s="109"/>
      <c r="U284" s="91"/>
      <c r="V284" s="91"/>
      <c r="W284" s="91"/>
      <c r="X284" s="91"/>
      <c r="Y284" s="91"/>
      <c r="Z284" s="91"/>
      <c r="AA284" s="91"/>
      <c r="AB284" s="91"/>
      <c r="AC284" s="91"/>
      <c r="AD284" s="91"/>
      <c r="AE284" s="91"/>
      <c r="AF284" s="91"/>
      <c r="AG284" s="91"/>
    </row>
    <row r="285" spans="1:33" ht="26.5" customHeight="1" x14ac:dyDescent="0.7">
      <c r="A285" s="95">
        <v>43958</v>
      </c>
      <c r="B285" s="94">
        <f t="shared" ca="1" si="68"/>
        <v>1.2066811419857881E-2</v>
      </c>
      <c r="C285" s="92">
        <f t="shared" ca="1" si="69"/>
        <v>22.268266473135416</v>
      </c>
      <c r="D285" s="94">
        <f t="shared" ca="1" si="70"/>
        <v>1.6453324263268732E-2</v>
      </c>
      <c r="E285" s="92">
        <f t="shared" ca="1" si="71"/>
        <v>18.337730280543088</v>
      </c>
      <c r="F285" s="94">
        <f t="shared" ca="1" si="72"/>
        <v>1.958263669297744E-2</v>
      </c>
      <c r="G285" s="92">
        <f t="shared" ca="1" si="73"/>
        <v>18.708765681712318</v>
      </c>
      <c r="H285" s="94">
        <f t="shared" ca="1" si="74"/>
        <v>1.4990120190095491E-2</v>
      </c>
      <c r="I285" s="92">
        <f t="shared" ca="1" si="75"/>
        <v>21.491813173094553</v>
      </c>
      <c r="J285" s="91"/>
      <c r="K285" s="91"/>
      <c r="L285" s="92">
        <f t="shared" ca="1" si="76"/>
        <v>80.806575608485375</v>
      </c>
      <c r="M285" s="94">
        <f t="shared" ca="1" si="77"/>
        <v>1.5572603329172097E-2</v>
      </c>
      <c r="N285" s="99"/>
      <c r="O285" s="94"/>
      <c r="P285" s="108"/>
      <c r="Q285" s="99"/>
      <c r="R285" s="110"/>
      <c r="S285" s="105"/>
      <c r="T285" s="109"/>
      <c r="U285" s="91"/>
      <c r="V285" s="91"/>
      <c r="W285" s="91"/>
      <c r="X285" s="91"/>
      <c r="Y285" s="91"/>
      <c r="Z285" s="91"/>
      <c r="AA285" s="91"/>
      <c r="AB285" s="91"/>
      <c r="AC285" s="91"/>
      <c r="AD285" s="91"/>
      <c r="AE285" s="91"/>
      <c r="AF285" s="91"/>
      <c r="AG285" s="91"/>
    </row>
    <row r="286" spans="1:33" ht="26.5" customHeight="1" x14ac:dyDescent="0.7">
      <c r="A286" s="95">
        <v>43957</v>
      </c>
      <c r="B286" s="94">
        <f t="shared" ca="1" si="68"/>
        <v>-6.7786532246356668E-3</v>
      </c>
      <c r="C286" s="92">
        <f t="shared" ca="1" si="69"/>
        <v>22.002763277944684</v>
      </c>
      <c r="D286" s="94">
        <f t="shared" ca="1" si="70"/>
        <v>-1.8540705205252084E-2</v>
      </c>
      <c r="E286" s="92">
        <f t="shared" ca="1" si="71"/>
        <v>18.040897543263366</v>
      </c>
      <c r="F286" s="94">
        <f t="shared" ca="1" si="72"/>
        <v>-1.0168394197021424E-2</v>
      </c>
      <c r="G286" s="92">
        <f t="shared" ca="1" si="73"/>
        <v>18.3494353556219</v>
      </c>
      <c r="H286" s="94">
        <f t="shared" ca="1" si="74"/>
        <v>-7.6335964677335388E-3</v>
      </c>
      <c r="I286" s="92">
        <f t="shared" ca="1" si="75"/>
        <v>21.174406278032926</v>
      </c>
      <c r="J286" s="91"/>
      <c r="K286" s="91"/>
      <c r="L286" s="92">
        <f t="shared" ca="1" si="76"/>
        <v>79.567502454862876</v>
      </c>
      <c r="M286" s="94">
        <f t="shared" ca="1" si="77"/>
        <v>-1.0475806369752649E-2</v>
      </c>
      <c r="N286" s="99"/>
      <c r="O286" s="94"/>
      <c r="P286" s="108"/>
      <c r="Q286" s="99"/>
      <c r="R286" s="110"/>
      <c r="S286" s="105"/>
      <c r="T286" s="109"/>
      <c r="U286" s="91"/>
      <c r="V286" s="91"/>
      <c r="W286" s="91"/>
      <c r="X286" s="91"/>
      <c r="Y286" s="91"/>
      <c r="Z286" s="91"/>
      <c r="AA286" s="91"/>
      <c r="AB286" s="91"/>
      <c r="AC286" s="91"/>
      <c r="AD286" s="91"/>
      <c r="AE286" s="91"/>
      <c r="AF286" s="91"/>
      <c r="AG286" s="91"/>
    </row>
    <row r="287" spans="1:33" ht="26.5" customHeight="1" x14ac:dyDescent="0.7">
      <c r="A287" s="95">
        <v>43956</v>
      </c>
      <c r="B287" s="94">
        <f t="shared" ca="1" si="68"/>
        <v>9.239221328559033E-3</v>
      </c>
      <c r="C287" s="92">
        <f t="shared" ca="1" si="69"/>
        <v>22.152930310428602</v>
      </c>
      <c r="D287" s="94">
        <f t="shared" ca="1" si="70"/>
        <v>9.6618972205413378E-3</v>
      </c>
      <c r="E287" s="92">
        <f t="shared" ca="1" si="71"/>
        <v>18.381707360605567</v>
      </c>
      <c r="F287" s="94">
        <f t="shared" ca="1" si="72"/>
        <v>-2.2193842185799229E-3</v>
      </c>
      <c r="G287" s="92">
        <f t="shared" ca="1" si="73"/>
        <v>18.537936400541923</v>
      </c>
      <c r="H287" s="94">
        <f t="shared" ca="1" si="74"/>
        <v>9.6838201895756981E-3</v>
      </c>
      <c r="I287" s="92">
        <f t="shared" ca="1" si="75"/>
        <v>21.3372865129895</v>
      </c>
      <c r="J287" s="91"/>
      <c r="K287" s="91"/>
      <c r="L287" s="92">
        <f t="shared" ca="1" si="76"/>
        <v>80.409860584565592</v>
      </c>
      <c r="M287" s="94">
        <f t="shared" ca="1" si="77"/>
        <v>6.7876598851537295E-3</v>
      </c>
      <c r="N287" s="99"/>
      <c r="O287" s="94"/>
      <c r="P287" s="108"/>
      <c r="Q287" s="99"/>
      <c r="R287" s="110"/>
      <c r="S287" s="105"/>
      <c r="T287" s="109"/>
      <c r="U287" s="91"/>
      <c r="V287" s="91"/>
      <c r="W287" s="91"/>
      <c r="X287" s="91"/>
      <c r="Y287" s="91"/>
      <c r="Z287" s="91"/>
      <c r="AA287" s="91"/>
      <c r="AB287" s="91"/>
      <c r="AC287" s="91"/>
      <c r="AD287" s="91"/>
      <c r="AE287" s="91"/>
      <c r="AF287" s="91"/>
      <c r="AG287" s="91"/>
    </row>
    <row r="288" spans="1:33" ht="26.5" customHeight="1" x14ac:dyDescent="0.7">
      <c r="A288" s="95">
        <v>43955</v>
      </c>
      <c r="B288" s="94">
        <f t="shared" ca="1" si="68"/>
        <v>2.7583784140994272E-3</v>
      </c>
      <c r="C288" s="92">
        <f t="shared" ca="1" si="69"/>
        <v>21.950128217635616</v>
      </c>
      <c r="D288" s="94">
        <f t="shared" ca="1" si="70"/>
        <v>2.2853536632607918E-2</v>
      </c>
      <c r="E288" s="92">
        <f t="shared" ca="1" si="71"/>
        <v>18.205804746329289</v>
      </c>
      <c r="F288" s="94">
        <f t="shared" ca="1" si="72"/>
        <v>-6.6142118474235012E-3</v>
      </c>
      <c r="G288" s="92">
        <f t="shared" ca="1" si="73"/>
        <v>18.579170718829594</v>
      </c>
      <c r="H288" s="94">
        <f t="shared" ca="1" si="74"/>
        <v>-4.9163625989114834E-3</v>
      </c>
      <c r="I288" s="92">
        <f t="shared" ca="1" si="75"/>
        <v>21.132641809574867</v>
      </c>
      <c r="J288" s="91"/>
      <c r="K288" s="91"/>
      <c r="L288" s="92">
        <f t="shared" ca="1" si="76"/>
        <v>79.867745492369366</v>
      </c>
      <c r="M288" s="94">
        <f t="shared" ca="1" si="77"/>
        <v>3.0018979727928219E-3</v>
      </c>
      <c r="N288" s="99"/>
      <c r="O288" s="94"/>
      <c r="P288" s="108"/>
      <c r="Q288" s="99"/>
      <c r="R288" s="110"/>
      <c r="S288" s="105"/>
      <c r="T288" s="109"/>
      <c r="U288" s="91"/>
      <c r="V288" s="91"/>
      <c r="W288" s="91"/>
      <c r="X288" s="91"/>
      <c r="Y288" s="91"/>
      <c r="Z288" s="91"/>
      <c r="AA288" s="91"/>
      <c r="AB288" s="91"/>
      <c r="AC288" s="91"/>
      <c r="AD288" s="91"/>
      <c r="AE288" s="91"/>
      <c r="AF288" s="91"/>
      <c r="AG288" s="91"/>
    </row>
    <row r="289" spans="1:33" ht="26.5" customHeight="1" x14ac:dyDescent="0.7">
      <c r="A289" s="95">
        <v>43952</v>
      </c>
      <c r="B289" s="94">
        <f t="shared" ca="1" si="68"/>
        <v>-2.6473557885451027E-2</v>
      </c>
      <c r="C289" s="92">
        <f t="shared" ca="1" si="69"/>
        <v>21.889748009236861</v>
      </c>
      <c r="D289" s="94">
        <f t="shared" ca="1" si="70"/>
        <v>-4.9882554498593024E-2</v>
      </c>
      <c r="E289" s="92">
        <f t="shared" ca="1" si="71"/>
        <v>17.79903387367229</v>
      </c>
      <c r="F289" s="94">
        <f t="shared" ca="1" si="72"/>
        <v>-1.9759083615399353E-2</v>
      </c>
      <c r="G289" s="92">
        <f t="shared" ca="1" si="73"/>
        <v>18.702875499539534</v>
      </c>
      <c r="H289" s="94">
        <f t="shared" ca="1" si="74"/>
        <v>-1.7581190631284493E-2</v>
      </c>
      <c r="I289" s="92">
        <f t="shared" ca="1" si="75"/>
        <v>21.23705085209529</v>
      </c>
      <c r="J289" s="91"/>
      <c r="K289" s="91"/>
      <c r="L289" s="92">
        <f t="shared" ca="1" si="76"/>
        <v>79.628708234543979</v>
      </c>
      <c r="M289" s="94">
        <f t="shared" ca="1" si="77"/>
        <v>-2.7916435957474506E-2</v>
      </c>
      <c r="N289" s="99"/>
      <c r="O289" s="94"/>
      <c r="P289" s="108"/>
      <c r="Q289" s="99"/>
      <c r="R289" s="110"/>
      <c r="S289" s="105"/>
      <c r="T289" s="109"/>
      <c r="U289" s="91"/>
      <c r="V289" s="91"/>
      <c r="W289" s="91"/>
      <c r="X289" s="91"/>
      <c r="Y289" s="91"/>
      <c r="Z289" s="91"/>
      <c r="AA289" s="91"/>
      <c r="AB289" s="91"/>
      <c r="AC289" s="91"/>
      <c r="AD289" s="91"/>
      <c r="AE289" s="91"/>
      <c r="AF289" s="91"/>
      <c r="AG289" s="91"/>
    </row>
    <row r="290" spans="1:33" ht="26.5" customHeight="1" x14ac:dyDescent="0.7">
      <c r="A290" s="95">
        <v>43951</v>
      </c>
      <c r="B290" s="94">
        <f t="shared" ca="1" si="68"/>
        <v>-9.3105534767554676E-3</v>
      </c>
      <c r="C290" s="92">
        <f t="shared" ca="1" si="69"/>
        <v>22.485006120317816</v>
      </c>
      <c r="D290" s="94">
        <f t="shared" ca="1" si="70"/>
        <v>-5.8342899588088581E-3</v>
      </c>
      <c r="E290" s="92">
        <f t="shared" ca="1" si="71"/>
        <v>18.733509165573924</v>
      </c>
      <c r="F290" s="94">
        <f t="shared" ca="1" si="72"/>
        <v>-1.8484947515097105E-2</v>
      </c>
      <c r="G290" s="92">
        <f t="shared" ca="1" si="73"/>
        <v>19.079876372148295</v>
      </c>
      <c r="H290" s="94">
        <f t="shared" ca="1" si="74"/>
        <v>-2.8163771550686278E-2</v>
      </c>
      <c r="I290" s="92">
        <f t="shared" ca="1" si="75"/>
        <v>21.61710530129389</v>
      </c>
      <c r="J290" s="91"/>
      <c r="K290" s="91"/>
      <c r="L290" s="92">
        <f t="shared" ca="1" si="76"/>
        <v>81.915496959333922</v>
      </c>
      <c r="M290" s="94">
        <f t="shared" ca="1" si="77"/>
        <v>-1.5705467373571036E-2</v>
      </c>
      <c r="N290" s="99"/>
      <c r="O290" s="94"/>
      <c r="P290" s="108"/>
      <c r="Q290" s="99"/>
      <c r="R290" s="110"/>
      <c r="S290" s="105"/>
      <c r="T290" s="109"/>
      <c r="U290" s="91"/>
      <c r="V290" s="91"/>
      <c r="W290" s="91"/>
      <c r="X290" s="91"/>
      <c r="Y290" s="91"/>
      <c r="Z290" s="91"/>
      <c r="AA290" s="91"/>
      <c r="AB290" s="91"/>
      <c r="AC290" s="91"/>
      <c r="AD290" s="91"/>
      <c r="AE290" s="91"/>
      <c r="AF290" s="91"/>
      <c r="AG290" s="91"/>
    </row>
    <row r="291" spans="1:33" ht="26.5" customHeight="1" x14ac:dyDescent="0.7">
      <c r="A291" s="95">
        <v>43950</v>
      </c>
      <c r="B291" s="94">
        <f t="shared" ca="1" si="68"/>
        <v>2.6178448130166787E-2</v>
      </c>
      <c r="C291" s="92">
        <f t="shared" ca="1" si="69"/>
        <v>22.696321434761799</v>
      </c>
      <c r="D291" s="94">
        <f t="shared" ca="1" si="70"/>
        <v>3.1908348334573455E-2</v>
      </c>
      <c r="E291" s="92">
        <f t="shared" ca="1" si="71"/>
        <v>18.843447300951208</v>
      </c>
      <c r="F291" s="94">
        <f t="shared" ca="1" si="72"/>
        <v>3.6432165165924069E-2</v>
      </c>
      <c r="G291" s="92">
        <f t="shared" ca="1" si="73"/>
        <v>19.439209132701276</v>
      </c>
      <c r="H291" s="94">
        <f t="shared" ca="1" si="74"/>
        <v>1.7577462333153715E-2</v>
      </c>
      <c r="I291" s="92">
        <f t="shared" ca="1" si="75"/>
        <v>22.243568070915288</v>
      </c>
      <c r="J291" s="91"/>
      <c r="K291" s="91"/>
      <c r="L291" s="92">
        <f t="shared" ca="1" si="76"/>
        <v>83.222545939329578</v>
      </c>
      <c r="M291" s="94">
        <f t="shared" ca="1" si="77"/>
        <v>2.7523474793524461E-2</v>
      </c>
      <c r="N291" s="99"/>
      <c r="O291" s="94"/>
      <c r="P291" s="108"/>
      <c r="Q291" s="99"/>
      <c r="R291" s="110"/>
      <c r="S291" s="105"/>
      <c r="T291" s="109"/>
      <c r="U291" s="91"/>
      <c r="V291" s="91"/>
      <c r="W291" s="91"/>
      <c r="X291" s="91"/>
      <c r="Y291" s="91"/>
      <c r="Z291" s="91"/>
      <c r="AA291" s="91"/>
      <c r="AB291" s="91"/>
      <c r="AC291" s="91"/>
      <c r="AD291" s="91"/>
      <c r="AE291" s="91"/>
      <c r="AF291" s="91"/>
      <c r="AG291" s="91"/>
    </row>
    <row r="292" spans="1:33" ht="26.5" customHeight="1" x14ac:dyDescent="0.7">
      <c r="A292" s="95">
        <v>43949</v>
      </c>
      <c r="B292" s="94">
        <f t="shared" ca="1" si="68"/>
        <v>-4.5984956754181461E-3</v>
      </c>
      <c r="C292" s="92">
        <f t="shared" ca="1" si="69"/>
        <v>22.11732421014835</v>
      </c>
      <c r="D292" s="94">
        <f t="shared" ca="1" si="70"/>
        <v>0</v>
      </c>
      <c r="E292" s="92">
        <f t="shared" ca="1" si="71"/>
        <v>18.26077609640739</v>
      </c>
      <c r="F292" s="94">
        <f t="shared" ca="1" si="72"/>
        <v>5.0505440875072694E-3</v>
      </c>
      <c r="G292" s="92">
        <f t="shared" ca="1" si="73"/>
        <v>18.755891399404053</v>
      </c>
      <c r="H292" s="94">
        <f t="shared" ca="1" si="74"/>
        <v>1.4537626401406767E-2</v>
      </c>
      <c r="I292" s="92">
        <f t="shared" ca="1" si="75"/>
        <v>21.859336408565984</v>
      </c>
      <c r="J292" s="91"/>
      <c r="K292" s="91"/>
      <c r="L292" s="92">
        <f t="shared" ca="1" si="76"/>
        <v>80.993328114525767</v>
      </c>
      <c r="M292" s="94">
        <f t="shared" ca="1" si="77"/>
        <v>3.7837636946653763E-3</v>
      </c>
      <c r="N292" s="99"/>
      <c r="O292" s="94"/>
      <c r="P292" s="108"/>
      <c r="Q292" s="99"/>
      <c r="R292" s="110"/>
      <c r="S292" s="105"/>
      <c r="T292" s="109"/>
      <c r="U292" s="91"/>
      <c r="V292" s="91"/>
      <c r="W292" s="91"/>
      <c r="X292" s="91"/>
      <c r="Y292" s="91"/>
      <c r="Z292" s="91"/>
      <c r="AA292" s="91"/>
      <c r="AB292" s="91"/>
      <c r="AC292" s="91"/>
      <c r="AD292" s="91"/>
      <c r="AE292" s="91"/>
      <c r="AF292" s="91"/>
      <c r="AG292" s="91"/>
    </row>
    <row r="293" spans="1:33" ht="26.5" customHeight="1" x14ac:dyDescent="0.7">
      <c r="A293" s="95">
        <v>43948</v>
      </c>
      <c r="B293" s="94">
        <f t="shared" ca="1" si="68"/>
        <v>1.4418455558771193E-2</v>
      </c>
      <c r="C293" s="92">
        <f t="shared" ca="1" si="69"/>
        <v>22.219500487047991</v>
      </c>
      <c r="D293" s="94">
        <f t="shared" ca="1" si="70"/>
        <v>1.2187783485646309E-2</v>
      </c>
      <c r="E293" s="92">
        <f t="shared" ca="1" si="71"/>
        <v>18.26077609640739</v>
      </c>
      <c r="F293" s="94">
        <f t="shared" ca="1" si="72"/>
        <v>1.7014398663936392E-2</v>
      </c>
      <c r="G293" s="92">
        <f t="shared" ca="1" si="73"/>
        <v>18.66163996402058</v>
      </c>
      <c r="H293" s="94">
        <f t="shared" ca="1" si="74"/>
        <v>1.3755133910682504E-2</v>
      </c>
      <c r="I293" s="92">
        <f t="shared" ca="1" si="75"/>
        <v>21.546107152380007</v>
      </c>
      <c r="J293" s="91"/>
      <c r="K293" s="91"/>
      <c r="L293" s="92">
        <f t="shared" ca="1" si="76"/>
        <v>80.688023699855961</v>
      </c>
      <c r="M293" s="94">
        <f t="shared" ca="1" si="77"/>
        <v>1.4334137493519528E-2</v>
      </c>
      <c r="N293" s="99"/>
      <c r="O293" s="94"/>
      <c r="P293" s="108"/>
      <c r="Q293" s="99"/>
      <c r="R293" s="110"/>
      <c r="S293" s="105"/>
      <c r="T293" s="109"/>
      <c r="U293" s="91"/>
      <c r="V293" s="91"/>
      <c r="W293" s="91"/>
      <c r="X293" s="91"/>
      <c r="Y293" s="91"/>
      <c r="Z293" s="91"/>
      <c r="AA293" s="91"/>
      <c r="AB293" s="91"/>
      <c r="AC293" s="91"/>
      <c r="AD293" s="91"/>
      <c r="AE293" s="91"/>
      <c r="AF293" s="91"/>
      <c r="AG293" s="91"/>
    </row>
    <row r="294" spans="1:33" ht="26.5" customHeight="1" x14ac:dyDescent="0.7">
      <c r="A294" s="95">
        <v>43945</v>
      </c>
      <c r="B294" s="94">
        <f t="shared" ca="1" si="68"/>
        <v>1.3938809381017547E-2</v>
      </c>
      <c r="C294" s="92">
        <f t="shared" ca="1" si="69"/>
        <v>21.903683204194905</v>
      </c>
      <c r="D294" s="94">
        <f t="shared" ca="1" si="70"/>
        <v>1.9888192022659457E-2</v>
      </c>
      <c r="E294" s="92">
        <f t="shared" ca="1" si="71"/>
        <v>18.04089754326337</v>
      </c>
      <c r="F294" s="94">
        <f t="shared" ca="1" si="72"/>
        <v>1.3337710761185839E-2</v>
      </c>
      <c r="G294" s="92">
        <f t="shared" ca="1" si="73"/>
        <v>18.3494353556219</v>
      </c>
      <c r="H294" s="94">
        <f t="shared" ca="1" si="74"/>
        <v>7.7227809189188701E-3</v>
      </c>
      <c r="I294" s="92">
        <f t="shared" ca="1" si="75"/>
        <v>21.253758853248222</v>
      </c>
      <c r="J294" s="91"/>
      <c r="K294" s="91"/>
      <c r="L294" s="92">
        <f t="shared" ca="1" si="76"/>
        <v>79.547774956328396</v>
      </c>
      <c r="M294" s="94">
        <f t="shared" ca="1" si="77"/>
        <v>1.347063833168205E-2</v>
      </c>
      <c r="N294" s="99"/>
      <c r="O294" s="94"/>
      <c r="P294" s="108"/>
      <c r="Q294" s="99"/>
      <c r="R294" s="110"/>
      <c r="S294" s="105"/>
      <c r="T294" s="109"/>
      <c r="U294" s="91"/>
      <c r="V294" s="91"/>
      <c r="W294" s="91"/>
      <c r="X294" s="91"/>
      <c r="Y294" s="91"/>
      <c r="Z294" s="91"/>
      <c r="AA294" s="91"/>
      <c r="AB294" s="91"/>
      <c r="AC294" s="91"/>
      <c r="AD294" s="91"/>
      <c r="AE294" s="91"/>
      <c r="AF294" s="91"/>
      <c r="AG294" s="91"/>
    </row>
    <row r="295" spans="1:33" ht="26.5" customHeight="1" x14ac:dyDescent="0.7">
      <c r="A295" s="95">
        <v>43944</v>
      </c>
      <c r="B295" s="94">
        <f t="shared" ca="1" si="68"/>
        <v>-7.1766914690574168E-5</v>
      </c>
      <c r="C295" s="92">
        <f t="shared" ca="1" si="69"/>
        <v>21.602569111213445</v>
      </c>
      <c r="D295" s="94">
        <f t="shared" ca="1" si="70"/>
        <v>-6.1767632191184196E-3</v>
      </c>
      <c r="E295" s="92">
        <f t="shared" ca="1" si="71"/>
        <v>17.689093455905549</v>
      </c>
      <c r="F295" s="94">
        <f t="shared" ca="1" si="72"/>
        <v>-8.7068817310346214E-3</v>
      </c>
      <c r="G295" s="92">
        <f t="shared" ca="1" si="73"/>
        <v>18.107917193606077</v>
      </c>
      <c r="H295" s="94">
        <f t="shared" ca="1" si="74"/>
        <v>1.3880865338706805E-3</v>
      </c>
      <c r="I295" s="92">
        <f t="shared" ca="1" si="75"/>
        <v>21.090878618291644</v>
      </c>
      <c r="J295" s="91"/>
      <c r="K295" s="91"/>
      <c r="L295" s="92">
        <f t="shared" ca="1" si="76"/>
        <v>78.490458379016715</v>
      </c>
      <c r="M295" s="94">
        <f t="shared" ca="1" si="77"/>
        <v>-3.0648850849654963E-3</v>
      </c>
      <c r="N295" s="99"/>
      <c r="O295" s="94"/>
      <c r="P295" s="108"/>
      <c r="Q295" s="99"/>
      <c r="R295" s="110"/>
      <c r="S295" s="105"/>
      <c r="T295" s="109"/>
      <c r="U295" s="91"/>
      <c r="V295" s="91"/>
      <c r="W295" s="91"/>
      <c r="X295" s="91"/>
      <c r="Y295" s="91"/>
      <c r="Z295" s="91"/>
      <c r="AA295" s="91"/>
      <c r="AB295" s="91"/>
      <c r="AC295" s="91"/>
      <c r="AD295" s="91"/>
      <c r="AE295" s="91"/>
      <c r="AF295" s="91"/>
      <c r="AG295" s="91"/>
    </row>
    <row r="296" spans="1:33" ht="26.5" customHeight="1" x14ac:dyDescent="0.7">
      <c r="A296" s="95">
        <v>43943</v>
      </c>
      <c r="B296" s="94">
        <f t="shared" ca="1" si="68"/>
        <v>2.2194561793437595E-2</v>
      </c>
      <c r="C296" s="92">
        <f t="shared" ca="1" si="69"/>
        <v>21.604119572219748</v>
      </c>
      <c r="D296" s="94">
        <f t="shared" ca="1" si="70"/>
        <v>4.4516180922991477E-2</v>
      </c>
      <c r="E296" s="92">
        <f t="shared" ca="1" si="71"/>
        <v>17.79903387367229</v>
      </c>
      <c r="F296" s="94">
        <f t="shared" ca="1" si="72"/>
        <v>1.3398664894268997E-2</v>
      </c>
      <c r="G296" s="92">
        <f t="shared" ca="1" si="73"/>
        <v>18.266965501815271</v>
      </c>
      <c r="H296" s="94">
        <f t="shared" ca="1" si="74"/>
        <v>1.7349285543986737E-2</v>
      </c>
      <c r="I296" s="92">
        <f t="shared" ca="1" si="75"/>
        <v>21.061643234936039</v>
      </c>
      <c r="J296" s="91"/>
      <c r="K296" s="91"/>
      <c r="L296" s="92">
        <f t="shared" ca="1" si="76"/>
        <v>78.731762182643351</v>
      </c>
      <c r="M296" s="94">
        <f t="shared" ca="1" si="77"/>
        <v>2.3774614343314848E-2</v>
      </c>
      <c r="N296" s="99"/>
      <c r="O296" s="94"/>
      <c r="P296" s="108"/>
      <c r="Q296" s="99"/>
      <c r="R296" s="110"/>
      <c r="S296" s="105"/>
      <c r="T296" s="109"/>
      <c r="U296" s="91"/>
      <c r="V296" s="91"/>
      <c r="W296" s="91"/>
      <c r="X296" s="91"/>
      <c r="Y296" s="91"/>
      <c r="Z296" s="91"/>
      <c r="AA296" s="91"/>
      <c r="AB296" s="91"/>
      <c r="AC296" s="91"/>
      <c r="AD296" s="91"/>
      <c r="AE296" s="91"/>
      <c r="AF296" s="91"/>
      <c r="AG296" s="91"/>
    </row>
    <row r="297" spans="1:33" ht="26.5" customHeight="1" x14ac:dyDescent="0.7">
      <c r="A297" s="95">
        <v>43942</v>
      </c>
      <c r="B297" s="94">
        <f t="shared" ca="1" si="68"/>
        <v>-3.0363252360561366E-2</v>
      </c>
      <c r="C297" s="92">
        <f t="shared" ca="1" si="69"/>
        <v>21.135036694301501</v>
      </c>
      <c r="D297" s="94">
        <f t="shared" ca="1" si="70"/>
        <v>-4.497839034880835E-2</v>
      </c>
      <c r="E297" s="92">
        <f t="shared" ca="1" si="71"/>
        <v>17.040457772462741</v>
      </c>
      <c r="F297" s="94">
        <f t="shared" ca="1" si="72"/>
        <v>-2.0799998624622895E-2</v>
      </c>
      <c r="G297" s="92">
        <f t="shared" ca="1" si="73"/>
        <v>18.025448557030732</v>
      </c>
      <c r="H297" s="94">
        <f t="shared" ca="1" si="74"/>
        <v>-9.3925574189762662E-3</v>
      </c>
      <c r="I297" s="92">
        <f t="shared" ca="1" si="75"/>
        <v>20.702470168516577</v>
      </c>
      <c r="J297" s="91"/>
      <c r="K297" s="91"/>
      <c r="L297" s="92">
        <f t="shared" ca="1" si="76"/>
        <v>76.903413192311547</v>
      </c>
      <c r="M297" s="94">
        <f t="shared" ca="1" si="77"/>
        <v>-2.5885218567985757E-2</v>
      </c>
      <c r="N297" s="99"/>
      <c r="O297" s="94"/>
      <c r="P297" s="108"/>
      <c r="Q297" s="99"/>
      <c r="R297" s="110"/>
      <c r="S297" s="105"/>
      <c r="T297" s="109"/>
      <c r="U297" s="91"/>
      <c r="V297" s="91"/>
      <c r="W297" s="91"/>
      <c r="X297" s="91"/>
      <c r="Y297" s="91"/>
      <c r="Z297" s="91"/>
      <c r="AA297" s="91"/>
      <c r="AB297" s="91"/>
      <c r="AC297" s="91"/>
      <c r="AD297" s="91"/>
      <c r="AE297" s="91"/>
      <c r="AF297" s="91"/>
      <c r="AG297" s="91"/>
    </row>
    <row r="298" spans="1:33" ht="26.5" customHeight="1" x14ac:dyDescent="0.7">
      <c r="A298" s="95">
        <v>43941</v>
      </c>
      <c r="B298" s="94">
        <f t="shared" ca="1" si="68"/>
        <v>-1.7617858630696204E-2</v>
      </c>
      <c r="C298" s="92">
        <f t="shared" ca="1" si="69"/>
        <v>21.796860263139084</v>
      </c>
      <c r="D298" s="94">
        <f t="shared" ca="1" si="70"/>
        <v>-3.5650709530651081E-2</v>
      </c>
      <c r="E298" s="92">
        <f t="shared" ca="1" si="71"/>
        <v>17.843007530150579</v>
      </c>
      <c r="F298" s="94">
        <f t="shared" ca="1" si="72"/>
        <v>-1.4506406094852098E-2</v>
      </c>
      <c r="G298" s="92">
        <f t="shared" ca="1" si="73"/>
        <v>18.408342046274836</v>
      </c>
      <c r="H298" s="94">
        <f t="shared" ca="1" si="74"/>
        <v>-1.5348305481404534E-2</v>
      </c>
      <c r="I298" s="92">
        <f t="shared" ca="1" si="75"/>
        <v>20.898762999979461</v>
      </c>
      <c r="J298" s="91"/>
      <c r="K298" s="91"/>
      <c r="L298" s="92">
        <f t="shared" ca="1" si="76"/>
        <v>78.946972839543974</v>
      </c>
      <c r="M298" s="94">
        <f t="shared" ca="1" si="77"/>
        <v>-2.0438970652222443E-2</v>
      </c>
      <c r="N298" s="99"/>
      <c r="O298" s="94"/>
      <c r="P298" s="108"/>
      <c r="Q298" s="99"/>
      <c r="R298" s="110"/>
      <c r="S298" s="105"/>
      <c r="T298" s="109"/>
      <c r="U298" s="91"/>
      <c r="V298" s="91"/>
      <c r="W298" s="91"/>
      <c r="X298" s="91"/>
      <c r="Y298" s="91"/>
      <c r="Z298" s="91"/>
      <c r="AA298" s="91"/>
      <c r="AB298" s="91"/>
      <c r="AC298" s="91"/>
      <c r="AD298" s="91"/>
      <c r="AE298" s="91"/>
      <c r="AF298" s="91"/>
      <c r="AG298" s="91"/>
    </row>
    <row r="299" spans="1:33" ht="26.5" customHeight="1" x14ac:dyDescent="0.7">
      <c r="A299" s="95">
        <v>43938</v>
      </c>
      <c r="B299" s="94">
        <f t="shared" ca="1" si="68"/>
        <v>2.7015288791899517E-2</v>
      </c>
      <c r="C299" s="92">
        <f t="shared" ca="1" si="69"/>
        <v>22.187761101557992</v>
      </c>
      <c r="D299" s="94">
        <f t="shared" ca="1" si="70"/>
        <v>2.5594193505495522E-2</v>
      </c>
      <c r="E299" s="92">
        <f t="shared" ca="1" si="71"/>
        <v>18.502639765998463</v>
      </c>
      <c r="F299" s="94">
        <f t="shared" ca="1" si="72"/>
        <v>3.4584019792404108E-2</v>
      </c>
      <c r="G299" s="92">
        <f t="shared" ca="1" si="73"/>
        <v>18.679311727770205</v>
      </c>
      <c r="H299" s="94">
        <f t="shared" ca="1" si="74"/>
        <v>1.3359882249873278E-2</v>
      </c>
      <c r="I299" s="92">
        <f t="shared" ca="1" si="75"/>
        <v>21.224523469892613</v>
      </c>
      <c r="J299" s="91"/>
      <c r="K299" s="91"/>
      <c r="L299" s="92">
        <f t="shared" ca="1" si="76"/>
        <v>80.594236065219278</v>
      </c>
      <c r="M299" s="94">
        <f t="shared" ca="1" si="77"/>
        <v>2.4790170281043133E-2</v>
      </c>
      <c r="N299" s="99"/>
      <c r="O299" s="94"/>
      <c r="P299" s="108"/>
      <c r="Q299" s="99"/>
      <c r="R299" s="110"/>
      <c r="S299" s="105"/>
      <c r="T299" s="109"/>
      <c r="U299" s="91"/>
      <c r="V299" s="91"/>
      <c r="W299" s="91"/>
      <c r="X299" s="91"/>
      <c r="Y299" s="91"/>
      <c r="Z299" s="91"/>
      <c r="AA299" s="91"/>
      <c r="AB299" s="91"/>
      <c r="AC299" s="91"/>
      <c r="AD299" s="91"/>
      <c r="AE299" s="91"/>
      <c r="AF299" s="91"/>
      <c r="AG299" s="91"/>
    </row>
    <row r="300" spans="1:33" ht="26.5" customHeight="1" x14ac:dyDescent="0.7">
      <c r="A300" s="95">
        <v>43937</v>
      </c>
      <c r="B300" s="94">
        <f t="shared" ca="1" si="68"/>
        <v>4.8242973448979765E-3</v>
      </c>
      <c r="C300" s="92">
        <f t="shared" ca="1" si="69"/>
        <v>21.604119572219748</v>
      </c>
      <c r="D300" s="94">
        <f t="shared" ca="1" si="70"/>
        <v>6.7485373636948509E-3</v>
      </c>
      <c r="E300" s="92">
        <f t="shared" ca="1" si="71"/>
        <v>18.040897543263362</v>
      </c>
      <c r="F300" s="94">
        <f t="shared" ca="1" si="72"/>
        <v>-4.2235752474174548E-3</v>
      </c>
      <c r="G300" s="92">
        <f t="shared" ca="1" si="73"/>
        <v>18.054900685125919</v>
      </c>
      <c r="H300" s="94">
        <f t="shared" ca="1" si="74"/>
        <v>-8.5013429781296557E-3</v>
      </c>
      <c r="I300" s="92">
        <f t="shared" ca="1" si="75"/>
        <v>20.944704681588224</v>
      </c>
      <c r="J300" s="91"/>
      <c r="K300" s="91"/>
      <c r="L300" s="92">
        <f t="shared" ca="1" si="76"/>
        <v>78.644622482197249</v>
      </c>
      <c r="M300" s="94">
        <f t="shared" ca="1" si="77"/>
        <v>-4.0046016338890489E-4</v>
      </c>
      <c r="N300" s="99"/>
      <c r="O300" s="94"/>
      <c r="P300" s="108"/>
      <c r="Q300" s="99"/>
      <c r="R300" s="110"/>
      <c r="S300" s="105"/>
      <c r="T300" s="109"/>
      <c r="U300" s="91"/>
      <c r="V300" s="91"/>
      <c r="W300" s="91"/>
      <c r="X300" s="91"/>
      <c r="Y300" s="91"/>
      <c r="Z300" s="91"/>
      <c r="AA300" s="91"/>
      <c r="AB300" s="91"/>
      <c r="AC300" s="91"/>
      <c r="AD300" s="91"/>
      <c r="AE300" s="91"/>
      <c r="AF300" s="91"/>
      <c r="AG300" s="91"/>
    </row>
    <row r="301" spans="1:33" ht="26.5" customHeight="1" x14ac:dyDescent="0.7">
      <c r="A301" s="95">
        <v>43936</v>
      </c>
      <c r="B301" s="94">
        <f t="shared" ca="1" si="68"/>
        <v>-2.1248174193551295E-2</v>
      </c>
      <c r="C301" s="92">
        <f t="shared" ca="1" si="69"/>
        <v>21.500395272392886</v>
      </c>
      <c r="D301" s="94">
        <f t="shared" ca="1" si="70"/>
        <v>-4.9008193114900789E-2</v>
      </c>
      <c r="E301" s="92">
        <f t="shared" ca="1" si="71"/>
        <v>17.91996399667573</v>
      </c>
      <c r="F301" s="94">
        <f t="shared" ca="1" si="72"/>
        <v>-4.2910433256352021E-2</v>
      </c>
      <c r="G301" s="92">
        <f t="shared" ca="1" si="73"/>
        <v>18.131480356759766</v>
      </c>
      <c r="H301" s="94">
        <f t="shared" ca="1" si="74"/>
        <v>-9.9823846374118563E-3</v>
      </c>
      <c r="I301" s="92">
        <f t="shared" ca="1" si="75"/>
        <v>21.124289511898176</v>
      </c>
      <c r="J301" s="91"/>
      <c r="K301" s="91"/>
      <c r="L301" s="92">
        <f t="shared" ca="1" si="76"/>
        <v>78.676129137726548</v>
      </c>
      <c r="M301" s="94">
        <f t="shared" ca="1" si="77"/>
        <v>-2.9795120720901291E-2</v>
      </c>
      <c r="N301" s="99"/>
      <c r="O301" s="94"/>
      <c r="P301" s="108"/>
      <c r="Q301" s="99"/>
      <c r="R301" s="110"/>
      <c r="S301" s="105"/>
      <c r="T301" s="109"/>
      <c r="U301" s="91"/>
      <c r="V301" s="91"/>
      <c r="W301" s="91"/>
      <c r="X301" s="91"/>
      <c r="Y301" s="91"/>
      <c r="Z301" s="91"/>
      <c r="AA301" s="91"/>
      <c r="AB301" s="91"/>
      <c r="AC301" s="91"/>
      <c r="AD301" s="91"/>
      <c r="AE301" s="91"/>
      <c r="AF301" s="91"/>
      <c r="AG301" s="91"/>
    </row>
    <row r="302" spans="1:33" ht="26.5" customHeight="1" x14ac:dyDescent="0.7">
      <c r="A302" s="95">
        <v>43935</v>
      </c>
      <c r="B302" s="94">
        <f t="shared" ca="1" si="68"/>
        <v>2.9492960673237478E-2</v>
      </c>
      <c r="C302" s="92">
        <f t="shared" ca="1" si="69"/>
        <v>21.967157256312142</v>
      </c>
      <c r="D302" s="94">
        <f t="shared" ca="1" si="70"/>
        <v>3.4399602528786044E-2</v>
      </c>
      <c r="E302" s="92">
        <f t="shared" ca="1" si="71"/>
        <v>18.843447300951201</v>
      </c>
      <c r="F302" s="94">
        <f t="shared" ca="1" si="72"/>
        <v>1.8366007099537507E-2</v>
      </c>
      <c r="G302" s="92">
        <f t="shared" ca="1" si="73"/>
        <v>18.944392444324073</v>
      </c>
      <c r="H302" s="94">
        <f t="shared" ca="1" si="74"/>
        <v>1.8337718846080264E-2</v>
      </c>
      <c r="I302" s="92">
        <f t="shared" ca="1" si="75"/>
        <v>21.337286512989497</v>
      </c>
      <c r="J302" s="91"/>
      <c r="K302" s="91"/>
      <c r="L302" s="92">
        <f t="shared" ca="1" si="76"/>
        <v>81.09228351457692</v>
      </c>
      <c r="M302" s="94">
        <f t="shared" ca="1" si="77"/>
        <v>2.5051765311694174E-2</v>
      </c>
      <c r="N302" s="99"/>
      <c r="O302" s="94"/>
      <c r="P302" s="108"/>
      <c r="Q302" s="99"/>
      <c r="R302" s="110"/>
      <c r="S302" s="105"/>
      <c r="T302" s="109"/>
      <c r="U302" s="91"/>
      <c r="V302" s="91"/>
      <c r="W302" s="91"/>
      <c r="X302" s="91"/>
      <c r="Y302" s="91"/>
      <c r="Z302" s="91"/>
      <c r="AA302" s="91"/>
      <c r="AB302" s="91"/>
      <c r="AC302" s="91"/>
      <c r="AD302" s="91"/>
      <c r="AE302" s="91"/>
      <c r="AF302" s="91"/>
      <c r="AG302" s="91"/>
    </row>
    <row r="303" spans="1:33" ht="26.5" customHeight="1" x14ac:dyDescent="0.7">
      <c r="A303" s="95">
        <v>43934</v>
      </c>
      <c r="B303" s="94">
        <f t="shared" ca="1" si="68"/>
        <v>-9.1301155486763763E-3</v>
      </c>
      <c r="C303" s="92">
        <f t="shared" ca="1" si="69"/>
        <v>21.337841146525864</v>
      </c>
      <c r="D303" s="94">
        <f t="shared" ca="1" si="70"/>
        <v>-3.6080773143731815E-3</v>
      </c>
      <c r="E303" s="92">
        <f t="shared" ca="1" si="71"/>
        <v>18.216796733955444</v>
      </c>
      <c r="F303" s="94">
        <f t="shared" ca="1" si="72"/>
        <v>-1.4664534532022433E-2</v>
      </c>
      <c r="G303" s="92">
        <f t="shared" ca="1" si="73"/>
        <v>18.602734490598923</v>
      </c>
      <c r="H303" s="94">
        <f t="shared" ca="1" si="74"/>
        <v>-4.1683924022177798E-3</v>
      </c>
      <c r="I303" s="92">
        <f t="shared" ca="1" si="75"/>
        <v>20.953055276365134</v>
      </c>
      <c r="J303" s="91"/>
      <c r="K303" s="91"/>
      <c r="L303" s="92">
        <f t="shared" ca="1" si="76"/>
        <v>79.110427647445363</v>
      </c>
      <c r="M303" s="94">
        <f t="shared" ca="1" si="77"/>
        <v>-7.865103904515558E-3</v>
      </c>
      <c r="N303" s="99"/>
      <c r="O303" s="94"/>
      <c r="P303" s="108"/>
      <c r="Q303" s="99"/>
      <c r="R303" s="110"/>
      <c r="S303" s="105"/>
      <c r="T303" s="109"/>
      <c r="U303" s="91"/>
      <c r="V303" s="91"/>
      <c r="W303" s="91"/>
      <c r="X303" s="91"/>
      <c r="Y303" s="91"/>
      <c r="Z303" s="91"/>
      <c r="AA303" s="91"/>
      <c r="AB303" s="91"/>
      <c r="AC303" s="91"/>
      <c r="AD303" s="91"/>
      <c r="AE303" s="91"/>
      <c r="AF303" s="91"/>
      <c r="AG303" s="91"/>
    </row>
    <row r="304" spans="1:33" ht="26.5" customHeight="1" x14ac:dyDescent="0.7">
      <c r="A304" s="95">
        <v>43930</v>
      </c>
      <c r="B304" s="94">
        <f t="shared" ca="1" si="68"/>
        <v>1.5217328288598564E-2</v>
      </c>
      <c r="C304" s="92">
        <f t="shared" ca="1" si="69"/>
        <v>21.534453192450499</v>
      </c>
      <c r="D304" s="94">
        <f t="shared" ca="1" si="70"/>
        <v>5.5203079578952208E-2</v>
      </c>
      <c r="E304" s="92">
        <f t="shared" ca="1" si="71"/>
        <v>18.282762354049165</v>
      </c>
      <c r="F304" s="94">
        <f t="shared" ca="1" si="72"/>
        <v>2.6914408811284485E-2</v>
      </c>
      <c r="G304" s="92">
        <f t="shared" ca="1" si="73"/>
        <v>18.879594962882713</v>
      </c>
      <c r="H304" s="94">
        <f t="shared" ca="1" si="74"/>
        <v>1.3070651489353269E-2</v>
      </c>
      <c r="I304" s="92">
        <f t="shared" ca="1" si="75"/>
        <v>21.040761426431949</v>
      </c>
      <c r="J304" s="91"/>
      <c r="K304" s="91"/>
      <c r="L304" s="92">
        <f t="shared" ca="1" si="76"/>
        <v>79.73757193581433</v>
      </c>
      <c r="M304" s="94">
        <f t="shared" ca="1" si="77"/>
        <v>2.6328741015846591E-2</v>
      </c>
      <c r="N304" s="99"/>
      <c r="O304" s="94"/>
      <c r="P304" s="108"/>
      <c r="Q304" s="99"/>
      <c r="R304" s="110"/>
      <c r="S304" s="105"/>
      <c r="T304" s="109"/>
      <c r="U304" s="91"/>
      <c r="V304" s="91"/>
      <c r="W304" s="91"/>
      <c r="X304" s="91"/>
      <c r="Y304" s="91"/>
      <c r="Z304" s="91"/>
      <c r="AA304" s="91"/>
      <c r="AB304" s="91"/>
      <c r="AC304" s="91"/>
      <c r="AD304" s="91"/>
      <c r="AE304" s="91"/>
      <c r="AF304" s="91"/>
      <c r="AG304" s="91"/>
    </row>
    <row r="305" spans="1:33" ht="26.5" customHeight="1" x14ac:dyDescent="0.7">
      <c r="A305" s="95">
        <v>43929</v>
      </c>
      <c r="B305" s="94">
        <f t="shared" ca="1" si="68"/>
        <v>3.3568297863817431E-2</v>
      </c>
      <c r="C305" s="92">
        <f t="shared" ca="1" si="69"/>
        <v>21.211668272794533</v>
      </c>
      <c r="D305" s="94">
        <f t="shared" ca="1" si="70"/>
        <v>8.317328976304994E-3</v>
      </c>
      <c r="E305" s="92">
        <f t="shared" ca="1" si="71"/>
        <v>17.326297380921559</v>
      </c>
      <c r="F305" s="94">
        <f t="shared" ca="1" si="72"/>
        <v>1.3640805063530159E-2</v>
      </c>
      <c r="G305" s="92">
        <f t="shared" ca="1" si="73"/>
        <v>18.38477949173679</v>
      </c>
      <c r="H305" s="94">
        <f t="shared" ca="1" si="74"/>
        <v>-2.4072339627867478E-3</v>
      </c>
      <c r="I305" s="92">
        <f t="shared" ca="1" si="75"/>
        <v>20.76929323290447</v>
      </c>
      <c r="J305" s="91"/>
      <c r="K305" s="91"/>
      <c r="L305" s="92">
        <f t="shared" ca="1" si="76"/>
        <v>77.692038378357353</v>
      </c>
      <c r="M305" s="94">
        <f t="shared" ca="1" si="77"/>
        <v>1.3424025261163486E-2</v>
      </c>
      <c r="N305" s="99"/>
      <c r="O305" s="94"/>
      <c r="P305" s="108"/>
      <c r="Q305" s="99"/>
      <c r="R305" s="110"/>
      <c r="S305" s="105"/>
      <c r="T305" s="109"/>
      <c r="U305" s="91"/>
      <c r="V305" s="91"/>
      <c r="W305" s="91"/>
      <c r="X305" s="91"/>
      <c r="Y305" s="91"/>
      <c r="Z305" s="91"/>
      <c r="AA305" s="91"/>
      <c r="AB305" s="91"/>
      <c r="AC305" s="91"/>
      <c r="AD305" s="91"/>
      <c r="AE305" s="91"/>
      <c r="AF305" s="91"/>
      <c r="AG305" s="91"/>
    </row>
    <row r="306" spans="1:33" ht="26.5" customHeight="1" x14ac:dyDescent="0.7">
      <c r="A306" s="95">
        <v>43928</v>
      </c>
      <c r="B306" s="94">
        <f t="shared" ca="1" si="68"/>
        <v>1.0195582457717123E-3</v>
      </c>
      <c r="C306" s="92">
        <f t="shared" ca="1" si="69"/>
        <v>20.522754342054494</v>
      </c>
      <c r="D306" s="94">
        <f t="shared" ca="1" si="70"/>
        <v>-2.7985062944491657E-2</v>
      </c>
      <c r="E306" s="92">
        <f t="shared" ca="1" si="71"/>
        <v>17.183377576692148</v>
      </c>
      <c r="F306" s="94">
        <f t="shared" ca="1" si="72"/>
        <v>6.2091431546540399E-3</v>
      </c>
      <c r="G306" s="92">
        <f t="shared" ca="1" si="73"/>
        <v>18.13737114754819</v>
      </c>
      <c r="H306" s="94">
        <f t="shared" ca="1" si="74"/>
        <v>1.0746060345904196E-2</v>
      </c>
      <c r="I306" s="92">
        <f t="shared" ca="1" si="75"/>
        <v>20.819410424764158</v>
      </c>
      <c r="J306" s="91"/>
      <c r="K306" s="91"/>
      <c r="L306" s="92">
        <f t="shared" ca="1" si="76"/>
        <v>76.662913491058987</v>
      </c>
      <c r="M306" s="94">
        <f t="shared" ca="1" si="77"/>
        <v>-1.8299865839563889E-3</v>
      </c>
      <c r="N306" s="99"/>
      <c r="O306" s="94"/>
      <c r="P306" s="108"/>
      <c r="Q306" s="99"/>
      <c r="R306" s="110"/>
      <c r="S306" s="105"/>
      <c r="T306" s="109"/>
      <c r="U306" s="91"/>
      <c r="V306" s="91"/>
      <c r="W306" s="91"/>
      <c r="X306" s="91"/>
      <c r="Y306" s="91"/>
      <c r="Z306" s="91"/>
      <c r="AA306" s="91"/>
      <c r="AB306" s="91"/>
      <c r="AC306" s="91"/>
      <c r="AD306" s="91"/>
      <c r="AE306" s="91"/>
      <c r="AF306" s="91"/>
      <c r="AG306" s="91"/>
    </row>
    <row r="307" spans="1:33" ht="26.5" customHeight="1" x14ac:dyDescent="0.7">
      <c r="A307" s="95">
        <v>43927</v>
      </c>
      <c r="B307" s="94">
        <f t="shared" ca="1" si="68"/>
        <v>6.7166161688020143E-2</v>
      </c>
      <c r="C307" s="92">
        <f t="shared" ca="1" si="69"/>
        <v>20.501851510293587</v>
      </c>
      <c r="D307" s="94">
        <f t="shared" ca="1" si="70"/>
        <v>8.4288506999077306E-2</v>
      </c>
      <c r="E307" s="92">
        <f t="shared" ca="1" si="71"/>
        <v>17.67810032708465</v>
      </c>
      <c r="F307" s="94">
        <f t="shared" ca="1" si="72"/>
        <v>5.9190110254064621E-2</v>
      </c>
      <c r="G307" s="92">
        <f t="shared" ca="1" si="73"/>
        <v>18.025448557030735</v>
      </c>
      <c r="H307" s="94">
        <f t="shared" ca="1" si="74"/>
        <v>5.905093090914737E-2</v>
      </c>
      <c r="I307" s="92">
        <f t="shared" ca="1" si="75"/>
        <v>20.598062403170982</v>
      </c>
      <c r="J307" s="91"/>
      <c r="K307" s="91"/>
      <c r="L307" s="92">
        <f t="shared" ca="1" si="76"/>
        <v>76.803462797579954</v>
      </c>
      <c r="M307" s="94">
        <f t="shared" ca="1" si="77"/>
        <v>6.6965911198196171E-2</v>
      </c>
      <c r="N307" s="99"/>
      <c r="O307" s="94"/>
      <c r="P307" s="108"/>
      <c r="Q307" s="99"/>
      <c r="R307" s="110"/>
      <c r="S307" s="105"/>
      <c r="T307" s="109"/>
      <c r="U307" s="91"/>
      <c r="V307" s="91"/>
      <c r="W307" s="91"/>
      <c r="X307" s="91"/>
      <c r="Y307" s="91"/>
      <c r="Z307" s="91"/>
      <c r="AA307" s="91"/>
      <c r="AB307" s="91"/>
      <c r="AC307" s="91"/>
      <c r="AD307" s="91"/>
      <c r="AE307" s="91"/>
      <c r="AF307" s="91"/>
      <c r="AG307" s="91"/>
    </row>
    <row r="308" spans="1:33" ht="26.5" customHeight="1" x14ac:dyDescent="0.7">
      <c r="A308" s="95">
        <v>43924</v>
      </c>
      <c r="B308" s="94">
        <f t="shared" ca="1" si="68"/>
        <v>-1.4454202312555342E-2</v>
      </c>
      <c r="C308" s="92">
        <f t="shared" ca="1" si="69"/>
        <v>19.211489500251961</v>
      </c>
      <c r="D308" s="94">
        <f t="shared" ca="1" si="70"/>
        <v>-4.3842640974905644E-2</v>
      </c>
      <c r="E308" s="92">
        <f t="shared" ca="1" si="71"/>
        <v>16.303871352479156</v>
      </c>
      <c r="F308" s="94">
        <f t="shared" ca="1" si="72"/>
        <v>-2.0013561792194823E-2</v>
      </c>
      <c r="G308" s="92">
        <f t="shared" ca="1" si="73"/>
        <v>17.018142807911062</v>
      </c>
      <c r="H308" s="94">
        <f t="shared" ca="1" si="74"/>
        <v>-2.2460106629670795E-2</v>
      </c>
      <c r="I308" s="92">
        <f t="shared" ca="1" si="75"/>
        <v>19.449548460798269</v>
      </c>
      <c r="J308" s="91"/>
      <c r="K308" s="91"/>
      <c r="L308" s="92">
        <f t="shared" ca="1" si="76"/>
        <v>71.983052121440451</v>
      </c>
      <c r="M308" s="94">
        <f t="shared" ca="1" si="77"/>
        <v>-2.4709983201922636E-2</v>
      </c>
      <c r="N308" s="99"/>
      <c r="O308" s="94"/>
      <c r="P308" s="108"/>
      <c r="Q308" s="99"/>
      <c r="R308" s="110"/>
      <c r="S308" s="105"/>
      <c r="T308" s="109"/>
      <c r="U308" s="91"/>
      <c r="V308" s="91"/>
      <c r="W308" s="91"/>
      <c r="X308" s="91"/>
      <c r="Y308" s="91"/>
      <c r="Z308" s="91"/>
      <c r="AA308" s="91"/>
      <c r="AB308" s="91"/>
      <c r="AC308" s="91"/>
      <c r="AD308" s="91"/>
      <c r="AE308" s="91"/>
      <c r="AF308" s="91"/>
      <c r="AG308" s="91"/>
    </row>
    <row r="309" spans="1:33" ht="26.5" customHeight="1" x14ac:dyDescent="0.7">
      <c r="A309" s="95">
        <v>43923</v>
      </c>
      <c r="B309" s="94">
        <f t="shared" ca="1" si="68"/>
        <v>2.3075411095572873E-2</v>
      </c>
      <c r="C309" s="92">
        <f t="shared" ca="1" si="69"/>
        <v>19.493248863047437</v>
      </c>
      <c r="D309" s="94">
        <f t="shared" ca="1" si="70"/>
        <v>3.3311173463647092E-2</v>
      </c>
      <c r="E309" s="92">
        <f t="shared" ca="1" si="71"/>
        <v>17.051452042478356</v>
      </c>
      <c r="F309" s="94">
        <f t="shared" ca="1" si="72"/>
        <v>1.5151435909548816E-2</v>
      </c>
      <c r="G309" s="92">
        <f t="shared" ca="1" si="73"/>
        <v>17.365692161040275</v>
      </c>
      <c r="H309" s="94">
        <f t="shared" ca="1" si="74"/>
        <v>1.2755035869989939E-2</v>
      </c>
      <c r="I309" s="92">
        <f t="shared" ca="1" si="75"/>
        <v>19.896424271484992</v>
      </c>
      <c r="J309" s="91"/>
      <c r="K309" s="91"/>
      <c r="L309" s="92">
        <f t="shared" ca="1" si="76"/>
        <v>73.806817338051061</v>
      </c>
      <c r="M309" s="94">
        <f t="shared" ca="1" si="77"/>
        <v>2.0732701859302205E-2</v>
      </c>
      <c r="N309" s="99"/>
      <c r="O309" s="94"/>
      <c r="P309" s="108"/>
      <c r="Q309" s="99"/>
      <c r="R309" s="110"/>
      <c r="S309" s="105"/>
      <c r="T309" s="109"/>
      <c r="U309" s="91"/>
      <c r="V309" s="91"/>
      <c r="W309" s="91"/>
      <c r="X309" s="91"/>
      <c r="Y309" s="91"/>
      <c r="Z309" s="91"/>
      <c r="AA309" s="91"/>
      <c r="AB309" s="91"/>
      <c r="AC309" s="91"/>
      <c r="AD309" s="91"/>
      <c r="AE309" s="91"/>
      <c r="AF309" s="91"/>
      <c r="AG309" s="91"/>
    </row>
    <row r="310" spans="1:33" ht="26.5" customHeight="1" x14ac:dyDescent="0.7">
      <c r="A310" s="95">
        <v>43922</v>
      </c>
      <c r="B310" s="94">
        <f t="shared" ca="1" si="68"/>
        <v>-4.5004862942320201E-2</v>
      </c>
      <c r="C310" s="92">
        <f t="shared" ca="1" si="69"/>
        <v>19.053579679109728</v>
      </c>
      <c r="D310" s="94">
        <f t="shared" ca="1" si="70"/>
        <v>-3.410558628826954E-2</v>
      </c>
      <c r="E310" s="92">
        <f t="shared" ca="1" si="71"/>
        <v>16.501759083202483</v>
      </c>
      <c r="F310" s="94">
        <f t="shared" ca="1" si="72"/>
        <v>-4.8180902010902749E-2</v>
      </c>
      <c r="G310" s="92">
        <f t="shared" ca="1" si="73"/>
        <v>17.106504061121754</v>
      </c>
      <c r="H310" s="94">
        <f t="shared" ca="1" si="74"/>
        <v>-4.7580489221009215E-2</v>
      </c>
      <c r="I310" s="92">
        <f t="shared" ca="1" si="75"/>
        <v>19.645840866536208</v>
      </c>
      <c r="J310" s="91"/>
      <c r="K310" s="91"/>
      <c r="L310" s="92">
        <f t="shared" ca="1" si="76"/>
        <v>72.307683689970176</v>
      </c>
      <c r="M310" s="94">
        <f t="shared" ca="1" si="77"/>
        <v>-4.400006420778857E-2</v>
      </c>
      <c r="N310" s="99"/>
      <c r="O310" s="94"/>
      <c r="P310" s="108"/>
      <c r="Q310" s="99"/>
      <c r="R310" s="110"/>
      <c r="S310" s="105"/>
      <c r="T310" s="109"/>
      <c r="U310" s="91"/>
      <c r="V310" s="91"/>
      <c r="W310" s="91"/>
      <c r="X310" s="91"/>
      <c r="Y310" s="91"/>
      <c r="Z310" s="91"/>
      <c r="AA310" s="91"/>
      <c r="AB310" s="91"/>
      <c r="AC310" s="91"/>
      <c r="AD310" s="91"/>
      <c r="AE310" s="91"/>
      <c r="AF310" s="91"/>
      <c r="AG310" s="91"/>
    </row>
    <row r="311" spans="1:33" ht="26.5" customHeight="1" x14ac:dyDescent="0.7">
      <c r="A311" s="95">
        <v>43921</v>
      </c>
      <c r="B311" s="94">
        <f t="shared" ca="1" si="68"/>
        <v>-1.4905333671393572E-2</v>
      </c>
      <c r="C311" s="92">
        <f t="shared" ca="1" si="69"/>
        <v>19.951493928873198</v>
      </c>
      <c r="D311" s="94">
        <f t="shared" ca="1" si="70"/>
        <v>-1.3333322788259827E-2</v>
      </c>
      <c r="E311" s="92">
        <f t="shared" ca="1" si="71"/>
        <v>17.084433711330487</v>
      </c>
      <c r="F311" s="94">
        <f t="shared" ca="1" si="72"/>
        <v>-5.5410487827080024E-3</v>
      </c>
      <c r="G311" s="92">
        <f t="shared" ca="1" si="73"/>
        <v>17.972432048550576</v>
      </c>
      <c r="H311" s="94">
        <f t="shared" ca="1" si="74"/>
        <v>-2.7564413494882478E-2</v>
      </c>
      <c r="I311" s="92">
        <f t="shared" ca="1" si="75"/>
        <v>20.627297786526583</v>
      </c>
      <c r="J311" s="91"/>
      <c r="K311" s="91"/>
      <c r="L311" s="92">
        <f t="shared" ca="1" si="76"/>
        <v>75.635657475280837</v>
      </c>
      <c r="M311" s="94">
        <f t="shared" ca="1" si="77"/>
        <v>-1.5843065733443074E-2</v>
      </c>
      <c r="N311" s="99"/>
      <c r="O311" s="94"/>
      <c r="P311" s="108"/>
      <c r="Q311" s="99"/>
      <c r="R311" s="110"/>
      <c r="S311" s="105"/>
      <c r="T311" s="109"/>
      <c r="U311" s="91"/>
      <c r="V311" s="91"/>
      <c r="W311" s="91"/>
      <c r="X311" s="91"/>
      <c r="Y311" s="91"/>
      <c r="Z311" s="91"/>
      <c r="AA311" s="91"/>
      <c r="AB311" s="91"/>
      <c r="AC311" s="91"/>
      <c r="AD311" s="91"/>
      <c r="AE311" s="91"/>
      <c r="AF311" s="91"/>
      <c r="AG311" s="91"/>
    </row>
    <row r="312" spans="1:33" ht="26.5" customHeight="1" x14ac:dyDescent="0.7">
      <c r="A312" s="95">
        <v>43920</v>
      </c>
      <c r="B312" s="94">
        <f t="shared" ca="1" si="68"/>
        <v>3.2475718129171938E-2</v>
      </c>
      <c r="C312" s="92">
        <f t="shared" ca="1" si="69"/>
        <v>20.253377275131655</v>
      </c>
      <c r="D312" s="94">
        <f t="shared" ca="1" si="70"/>
        <v>8.6206870631814869E-2</v>
      </c>
      <c r="E312" s="92">
        <f t="shared" ca="1" si="71"/>
        <v>17.315304252100674</v>
      </c>
      <c r="F312" s="94">
        <f t="shared" ca="1" si="72"/>
        <v>1.2207205897456719E-2</v>
      </c>
      <c r="G312" s="92">
        <f t="shared" ca="1" si="73"/>
        <v>18.072573057491191</v>
      </c>
      <c r="H312" s="94">
        <f t="shared" ca="1" si="74"/>
        <v>1.2156275909855907E-2</v>
      </c>
      <c r="I312" s="92">
        <f t="shared" ca="1" si="75"/>
        <v>21.211993959065207</v>
      </c>
      <c r="J312" s="91"/>
      <c r="K312" s="91"/>
      <c r="L312" s="92">
        <f t="shared" ca="1" si="76"/>
        <v>76.853248543788723</v>
      </c>
      <c r="M312" s="94">
        <f t="shared" ca="1" si="77"/>
        <v>3.3400918765327248E-2</v>
      </c>
      <c r="N312" s="99"/>
      <c r="O312" s="94"/>
      <c r="P312" s="108"/>
      <c r="Q312" s="99"/>
      <c r="R312" s="110"/>
      <c r="S312" s="105"/>
      <c r="T312" s="109"/>
      <c r="U312" s="91"/>
      <c r="V312" s="91"/>
      <c r="W312" s="91"/>
      <c r="X312" s="91"/>
      <c r="Y312" s="91"/>
      <c r="Z312" s="91"/>
      <c r="AA312" s="91"/>
      <c r="AB312" s="91"/>
      <c r="AC312" s="91"/>
      <c r="AD312" s="91"/>
      <c r="AE312" s="91"/>
      <c r="AF312" s="91"/>
      <c r="AG312" s="91"/>
    </row>
    <row r="313" spans="1:33" ht="26.5" customHeight="1" x14ac:dyDescent="0.7">
      <c r="A313" s="95">
        <v>43917</v>
      </c>
      <c r="B313" s="94">
        <f t="shared" ca="1" si="68"/>
        <v>-2.9785691514914503E-2</v>
      </c>
      <c r="C313" s="92">
        <f t="shared" ca="1" si="69"/>
        <v>19.616323095549813</v>
      </c>
      <c r="D313" s="94">
        <f t="shared" ca="1" si="70"/>
        <v>-7.5255103645175736E-2</v>
      </c>
      <c r="E313" s="92">
        <f t="shared" ca="1" si="71"/>
        <v>15.941074136300452</v>
      </c>
      <c r="F313" s="94">
        <f t="shared" ca="1" si="72"/>
        <v>-4.0822809631999801E-2</v>
      </c>
      <c r="G313" s="92">
        <f t="shared" ca="1" si="73"/>
        <v>17.854618058629057</v>
      </c>
      <c r="H313" s="94">
        <f t="shared" ca="1" si="74"/>
        <v>-1.1943546680468486E-3</v>
      </c>
      <c r="I313" s="92">
        <f t="shared" ca="1" si="75"/>
        <v>20.957232063790887</v>
      </c>
      <c r="J313" s="91"/>
      <c r="K313" s="91"/>
      <c r="L313" s="92">
        <f t="shared" ca="1" si="76"/>
        <v>74.369247354270215</v>
      </c>
      <c r="M313" s="94">
        <f t="shared" ca="1" si="77"/>
        <v>-3.48387433836711E-2</v>
      </c>
      <c r="N313" s="99"/>
      <c r="O313" s="94"/>
      <c r="P313" s="108"/>
      <c r="Q313" s="99"/>
      <c r="R313" s="110"/>
      <c r="S313" s="105"/>
      <c r="T313" s="109"/>
      <c r="U313" s="91"/>
      <c r="V313" s="91"/>
      <c r="W313" s="91"/>
      <c r="X313" s="91"/>
      <c r="Y313" s="91"/>
      <c r="Z313" s="91"/>
      <c r="AA313" s="91"/>
      <c r="AB313" s="91"/>
      <c r="AC313" s="91"/>
      <c r="AD313" s="91"/>
      <c r="AE313" s="91"/>
      <c r="AF313" s="91"/>
      <c r="AG313" s="91"/>
    </row>
    <row r="314" spans="1:33" ht="26.5" customHeight="1" x14ac:dyDescent="0.7">
      <c r="A314" s="95">
        <v>43916</v>
      </c>
      <c r="B314" s="94">
        <f t="shared" ca="1" si="68"/>
        <v>5.8389770079507297E-2</v>
      </c>
      <c r="C314" s="92">
        <f t="shared" ca="1" si="69"/>
        <v>20.218546484002264</v>
      </c>
      <c r="D314" s="94">
        <f t="shared" ca="1" si="70"/>
        <v>4.6030813379171143E-2</v>
      </c>
      <c r="E314" s="92">
        <f t="shared" ca="1" si="71"/>
        <v>17.238347785575524</v>
      </c>
      <c r="F314" s="94">
        <f t="shared" ca="1" si="72"/>
        <v>4.4628133328460606E-2</v>
      </c>
      <c r="G314" s="92">
        <f t="shared" ca="1" si="73"/>
        <v>18.614514854944488</v>
      </c>
      <c r="H314" s="94">
        <f t="shared" ca="1" si="74"/>
        <v>3.2894806331608129E-2</v>
      </c>
      <c r="I314" s="92">
        <f t="shared" ca="1" si="75"/>
        <v>20.982292362620505</v>
      </c>
      <c r="J314" s="91"/>
      <c r="K314" s="91"/>
      <c r="L314" s="92">
        <f t="shared" ca="1" si="76"/>
        <v>77.053701487142774</v>
      </c>
      <c r="M314" s="94">
        <f t="shared" ca="1" si="77"/>
        <v>4.5274591665128705E-2</v>
      </c>
      <c r="N314" s="99"/>
      <c r="O314" s="94"/>
      <c r="P314" s="108"/>
      <c r="Q314" s="99"/>
      <c r="R314" s="110"/>
      <c r="S314" s="105"/>
      <c r="T314" s="109"/>
      <c r="U314" s="91"/>
      <c r="V314" s="91"/>
      <c r="W314" s="91"/>
      <c r="X314" s="91"/>
      <c r="Y314" s="91"/>
      <c r="Z314" s="91"/>
      <c r="AA314" s="91"/>
      <c r="AB314" s="91"/>
      <c r="AC314" s="91"/>
      <c r="AD314" s="91"/>
      <c r="AE314" s="91"/>
      <c r="AF314" s="91"/>
      <c r="AG314" s="91"/>
    </row>
    <row r="315" spans="1:33" ht="26.5" customHeight="1" x14ac:dyDescent="0.7">
      <c r="A315" s="95">
        <v>43915</v>
      </c>
      <c r="B315" s="94">
        <f t="shared" ca="1" si="68"/>
        <v>1.4970191182155146E-2</v>
      </c>
      <c r="C315" s="92">
        <f t="shared" ca="1" si="69"/>
        <v>19.103119715984619</v>
      </c>
      <c r="D315" s="94">
        <f t="shared" ca="1" si="70"/>
        <v>4.1695581004340454E-2</v>
      </c>
      <c r="E315" s="92">
        <f t="shared" ca="1" si="71"/>
        <v>16.479770543171245</v>
      </c>
      <c r="F315" s="94">
        <f t="shared" ca="1" si="72"/>
        <v>3.8804856597920656E-2</v>
      </c>
      <c r="G315" s="92">
        <f t="shared" ca="1" si="73"/>
        <v>17.819273922514164</v>
      </c>
      <c r="H315" s="94">
        <f t="shared" ca="1" si="74"/>
        <v>1.8852061024693834E-2</v>
      </c>
      <c r="I315" s="92">
        <f t="shared" ca="1" si="75"/>
        <v>20.314065124541052</v>
      </c>
      <c r="J315" s="91"/>
      <c r="K315" s="91"/>
      <c r="L315" s="92">
        <f t="shared" ca="1" si="76"/>
        <v>73.716229306211076</v>
      </c>
      <c r="M315" s="94">
        <f t="shared" ca="1" si="77"/>
        <v>2.7642794477387378E-2</v>
      </c>
      <c r="N315" s="99"/>
      <c r="O315" s="94"/>
      <c r="P315" s="108"/>
      <c r="Q315" s="99"/>
      <c r="R315" s="110"/>
      <c r="S315" s="105"/>
      <c r="T315" s="109"/>
      <c r="U315" s="91"/>
      <c r="V315" s="91"/>
      <c r="W315" s="91"/>
      <c r="X315" s="91"/>
      <c r="Y315" s="91"/>
      <c r="Z315" s="91"/>
      <c r="AA315" s="91"/>
      <c r="AB315" s="91"/>
      <c r="AC315" s="91"/>
      <c r="AD315" s="91"/>
      <c r="AE315" s="91"/>
      <c r="AF315" s="91"/>
      <c r="AG315" s="91"/>
    </row>
    <row r="316" spans="1:33" ht="26.5" customHeight="1" x14ac:dyDescent="0.7">
      <c r="A316" s="95">
        <v>43914</v>
      </c>
      <c r="B316" s="94">
        <f t="shared" ca="1" si="68"/>
        <v>9.0603307979265635E-2</v>
      </c>
      <c r="C316" s="92">
        <f t="shared" ca="1" si="69"/>
        <v>18.821360353189142</v>
      </c>
      <c r="D316" s="94">
        <f t="shared" ca="1" si="70"/>
        <v>0.12246496200742518</v>
      </c>
      <c r="E316" s="92">
        <f t="shared" ca="1" si="71"/>
        <v>15.820140589712821</v>
      </c>
      <c r="F316" s="94">
        <f t="shared" ca="1" si="72"/>
        <v>8.6972726208302875E-2</v>
      </c>
      <c r="G316" s="92">
        <f t="shared" ca="1" si="73"/>
        <v>17.153629778813485</v>
      </c>
      <c r="H316" s="94">
        <f t="shared" ca="1" si="74"/>
        <v>6.9444582088957096E-2</v>
      </c>
      <c r="I316" s="92">
        <f t="shared" ca="1" si="75"/>
        <v>19.938189165667989</v>
      </c>
      <c r="J316" s="91"/>
      <c r="K316" s="91"/>
      <c r="L316" s="92">
        <f t="shared" ca="1" si="76"/>
        <v>71.733319887383445</v>
      </c>
      <c r="M316" s="94">
        <f t="shared" ca="1" si="77"/>
        <v>9.0562172659020446E-2</v>
      </c>
      <c r="N316" s="99"/>
      <c r="O316" s="94"/>
      <c r="P316" s="108"/>
      <c r="Q316" s="99"/>
      <c r="R316" s="110"/>
      <c r="S316" s="105"/>
      <c r="T316" s="109"/>
      <c r="U316" s="91"/>
      <c r="V316" s="91"/>
      <c r="W316" s="91"/>
      <c r="X316" s="91"/>
      <c r="Y316" s="91"/>
      <c r="Z316" s="91"/>
      <c r="AA316" s="91"/>
      <c r="AB316" s="91"/>
      <c r="AC316" s="91"/>
      <c r="AD316" s="91"/>
      <c r="AE316" s="91"/>
      <c r="AF316" s="91"/>
      <c r="AG316" s="91"/>
    </row>
    <row r="317" spans="1:33" ht="26.5" customHeight="1" x14ac:dyDescent="0.7">
      <c r="A317" s="95">
        <v>43913</v>
      </c>
      <c r="B317" s="94">
        <f t="shared" ca="1" si="68"/>
        <v>-2.5568219362446243E-2</v>
      </c>
      <c r="C317" s="92">
        <f t="shared" ca="1" si="69"/>
        <v>17.257751022287355</v>
      </c>
      <c r="D317" s="94">
        <f t="shared" ca="1" si="70"/>
        <v>-4.1853584604002902E-2</v>
      </c>
      <c r="E317" s="92">
        <f t="shared" ca="1" si="71"/>
        <v>14.094106386554781</v>
      </c>
      <c r="F317" s="94">
        <f t="shared" ca="1" si="72"/>
        <v>1.1325066520359028E-2</v>
      </c>
      <c r="G317" s="92">
        <f t="shared" ca="1" si="73"/>
        <v>15.781104130046256</v>
      </c>
      <c r="H317" s="94">
        <f t="shared" ca="1" si="74"/>
        <v>-1.0419144581321982E-2</v>
      </c>
      <c r="I317" s="92">
        <f t="shared" ca="1" si="75"/>
        <v>18.643499157967138</v>
      </c>
      <c r="J317" s="91"/>
      <c r="K317" s="91"/>
      <c r="L317" s="92">
        <f t="shared" ca="1" si="76"/>
        <v>65.776460696855537</v>
      </c>
      <c r="M317" s="94">
        <f t="shared" ca="1" si="77"/>
        <v>-1.6272578322660158E-2</v>
      </c>
      <c r="N317" s="99"/>
      <c r="O317" s="94"/>
      <c r="P317" s="108"/>
      <c r="Q317" s="99"/>
      <c r="R317" s="110"/>
      <c r="S317" s="105"/>
      <c r="T317" s="109"/>
      <c r="U317" s="91"/>
      <c r="V317" s="91"/>
      <c r="W317" s="91"/>
      <c r="X317" s="91"/>
      <c r="Y317" s="91"/>
      <c r="Z317" s="91"/>
      <c r="AA317" s="91"/>
      <c r="AB317" s="91"/>
      <c r="AC317" s="91"/>
      <c r="AD317" s="91"/>
      <c r="AE317" s="91"/>
      <c r="AF317" s="91"/>
      <c r="AG317" s="91"/>
    </row>
    <row r="318" spans="1:33" ht="26.5" customHeight="1" x14ac:dyDescent="0.7">
      <c r="A318" s="95">
        <v>43910</v>
      </c>
      <c r="B318" s="94">
        <f t="shared" ca="1" si="68"/>
        <v>-4.3094117361402451E-2</v>
      </c>
      <c r="C318" s="92">
        <f t="shared" ca="1" si="69"/>
        <v>17.710578990964262</v>
      </c>
      <c r="D318" s="94">
        <f t="shared" ca="1" si="70"/>
        <v>-4.0860236496876423E-2</v>
      </c>
      <c r="E318" s="92">
        <f t="shared" ca="1" si="71"/>
        <v>14.709762683534914</v>
      </c>
      <c r="F318" s="94">
        <f t="shared" ca="1" si="72"/>
        <v>3.7893924651344335E-3</v>
      </c>
      <c r="G318" s="92">
        <f t="shared" ca="1" si="73"/>
        <v>15.604383449471799</v>
      </c>
      <c r="H318" s="94">
        <f t="shared" ca="1" si="74"/>
        <v>2.4444150416949029E-3</v>
      </c>
      <c r="I318" s="92">
        <f t="shared" ca="1" si="75"/>
        <v>18.839793692329799</v>
      </c>
      <c r="J318" s="91"/>
      <c r="K318" s="91"/>
      <c r="L318" s="92">
        <f t="shared" ca="1" si="76"/>
        <v>66.864518816300773</v>
      </c>
      <c r="M318" s="94">
        <f t="shared" ca="1" si="77"/>
        <v>-1.9350530330921267E-2</v>
      </c>
      <c r="N318" s="99"/>
      <c r="O318" s="94"/>
      <c r="P318" s="108"/>
      <c r="Q318" s="99"/>
      <c r="R318" s="110"/>
      <c r="S318" s="105"/>
      <c r="T318" s="109"/>
      <c r="U318" s="91"/>
      <c r="V318" s="91"/>
      <c r="W318" s="91"/>
      <c r="X318" s="91"/>
      <c r="Y318" s="91"/>
      <c r="Z318" s="91"/>
      <c r="AA318" s="91"/>
      <c r="AB318" s="91"/>
      <c r="AC318" s="91"/>
      <c r="AD318" s="91"/>
      <c r="AE318" s="91"/>
      <c r="AF318" s="91"/>
      <c r="AG318" s="91"/>
    </row>
    <row r="319" spans="1:33" ht="26.5" customHeight="1" x14ac:dyDescent="0.7">
      <c r="A319" s="95">
        <v>43909</v>
      </c>
      <c r="B319" s="94">
        <f t="shared" ca="1" si="68"/>
        <v>2.1249658318209796E-3</v>
      </c>
      <c r="C319" s="92">
        <f t="shared" ca="1" si="69"/>
        <v>18.50817234201617</v>
      </c>
      <c r="D319" s="94">
        <f t="shared" ca="1" si="70"/>
        <v>1.6763816853865299E-2</v>
      </c>
      <c r="E319" s="92">
        <f t="shared" ca="1" si="71"/>
        <v>15.336412109335939</v>
      </c>
      <c r="F319" s="94">
        <f t="shared" ca="1" si="72"/>
        <v>1.4609668863738934E-2</v>
      </c>
      <c r="G319" s="92">
        <f t="shared" ca="1" si="73"/>
        <v>15.545475541587574</v>
      </c>
      <c r="H319" s="94">
        <f t="shared" ca="1" si="74"/>
        <v>1.3970342671685954E-2</v>
      </c>
      <c r="I319" s="92">
        <f t="shared" ca="1" si="75"/>
        <v>18.793853713620809</v>
      </c>
      <c r="J319" s="91"/>
      <c r="K319" s="91"/>
      <c r="L319" s="92">
        <f t="shared" ca="1" si="76"/>
        <v>68.183913706560489</v>
      </c>
      <c r="M319" s="94">
        <f t="shared" ca="1" si="77"/>
        <v>1.1495297970280038E-2</v>
      </c>
      <c r="N319" s="99"/>
      <c r="O319" s="94"/>
      <c r="P319" s="108"/>
      <c r="Q319" s="99"/>
      <c r="R319" s="110"/>
      <c r="S319" s="105"/>
      <c r="T319" s="109"/>
      <c r="U319" s="91"/>
      <c r="V319" s="91"/>
      <c r="W319" s="91"/>
      <c r="X319" s="91"/>
      <c r="Y319" s="91"/>
      <c r="Z319" s="91"/>
      <c r="AA319" s="91"/>
      <c r="AB319" s="91"/>
      <c r="AC319" s="91"/>
      <c r="AD319" s="91"/>
      <c r="AE319" s="91"/>
      <c r="AF319" s="91"/>
      <c r="AG319" s="91"/>
    </row>
    <row r="320" spans="1:33" ht="26.5" customHeight="1" x14ac:dyDescent="0.7">
      <c r="A320" s="95">
        <v>43908</v>
      </c>
      <c r="B320" s="94">
        <f t="shared" ca="1" si="68"/>
        <v>-5.0632966148854153E-2</v>
      </c>
      <c r="C320" s="92">
        <f t="shared" ca="1" si="69"/>
        <v>18.468926504244237</v>
      </c>
      <c r="D320" s="94">
        <f t="shared" ca="1" si="70"/>
        <v>-0.11825190829866172</v>
      </c>
      <c r="E320" s="92">
        <f t="shared" ca="1" si="71"/>
        <v>15.083554169729242</v>
      </c>
      <c r="F320" s="94">
        <f t="shared" ca="1" si="72"/>
        <v>-6.874326052449431E-2</v>
      </c>
      <c r="G320" s="92">
        <f t="shared" ca="1" si="73"/>
        <v>15.321631577783945</v>
      </c>
      <c r="H320" s="94">
        <f t="shared" ca="1" si="74"/>
        <v>-2.117330738195089E-2</v>
      </c>
      <c r="I320" s="92">
        <f t="shared" ca="1" si="75"/>
        <v>18.534914605195787</v>
      </c>
      <c r="J320" s="91"/>
      <c r="K320" s="91"/>
      <c r="L320" s="92">
        <f t="shared" ca="1" si="76"/>
        <v>67.409026856953204</v>
      </c>
      <c r="M320" s="94">
        <f t="shared" ca="1" si="77"/>
        <v>-6.309788574194386E-2</v>
      </c>
      <c r="N320" s="99"/>
      <c r="O320" s="94"/>
      <c r="P320" s="108"/>
      <c r="Q320" s="99"/>
      <c r="R320" s="110"/>
      <c r="S320" s="105"/>
      <c r="T320" s="109"/>
      <c r="U320" s="91"/>
      <c r="V320" s="91"/>
      <c r="W320" s="91"/>
      <c r="X320" s="91"/>
      <c r="Y320" s="91"/>
      <c r="Z320" s="91"/>
      <c r="AA320" s="91"/>
      <c r="AB320" s="91"/>
      <c r="AC320" s="91"/>
      <c r="AD320" s="91"/>
      <c r="AE320" s="91"/>
      <c r="AF320" s="91"/>
      <c r="AG320" s="91"/>
    </row>
    <row r="321" spans="1:33" ht="26.5" customHeight="1" x14ac:dyDescent="0.7">
      <c r="A321" s="95">
        <v>43907</v>
      </c>
      <c r="B321" s="94">
        <f t="shared" ca="1" si="68"/>
        <v>5.399202501491307E-2</v>
      </c>
      <c r="C321" s="92">
        <f t="shared" ca="1" si="69"/>
        <v>19.453937039844629</v>
      </c>
      <c r="D321" s="94">
        <f t="shared" ca="1" si="70"/>
        <v>7.4585737543092945E-2</v>
      </c>
      <c r="E321" s="92">
        <f t="shared" ca="1" si="71"/>
        <v>17.106421110167002</v>
      </c>
      <c r="F321" s="94">
        <f t="shared" ca="1" si="72"/>
        <v>4.2553140614931761E-2</v>
      </c>
      <c r="G321" s="92">
        <f t="shared" ca="1" si="73"/>
        <v>16.452639673150994</v>
      </c>
      <c r="H321" s="94">
        <f t="shared" ca="1" si="74"/>
        <v>4.9051322183753632E-2</v>
      </c>
      <c r="I321" s="92">
        <f t="shared" ca="1" si="75"/>
        <v>18.935849159998696</v>
      </c>
      <c r="J321" s="91"/>
      <c r="K321" s="91"/>
      <c r="L321" s="92">
        <f t="shared" ca="1" si="76"/>
        <v>71.948846983161317</v>
      </c>
      <c r="M321" s="94">
        <f t="shared" ca="1" si="77"/>
        <v>5.4844313445392645E-2</v>
      </c>
      <c r="N321" s="99"/>
      <c r="O321" s="94"/>
      <c r="P321" s="108"/>
      <c r="Q321" s="99"/>
      <c r="R321" s="110"/>
      <c r="S321" s="105"/>
      <c r="T321" s="109"/>
      <c r="U321" s="91"/>
      <c r="V321" s="91"/>
      <c r="W321" s="91"/>
      <c r="X321" s="91"/>
      <c r="Y321" s="91"/>
      <c r="Z321" s="91"/>
      <c r="AA321" s="91"/>
      <c r="AB321" s="91"/>
      <c r="AC321" s="91"/>
      <c r="AD321" s="91"/>
      <c r="AE321" s="91"/>
      <c r="AF321" s="91"/>
      <c r="AG321" s="91"/>
    </row>
    <row r="322" spans="1:33" ht="26.5" customHeight="1" x14ac:dyDescent="0.7">
      <c r="A322" s="95">
        <v>43906</v>
      </c>
      <c r="B322" s="94">
        <f t="shared" ref="B322:B372" ca="1" si="78">INDIRECT(B$1&amp;"!D"&amp;ROW())</f>
        <v>-0.10942361355811447</v>
      </c>
      <c r="C322" s="92">
        <f t="shared" ref="C322:C371" ca="1" si="79">C323*(1+B322)</f>
        <v>18.457385424305627</v>
      </c>
      <c r="D322" s="94">
        <f t="shared" ref="D322:D372" ca="1" si="80">INDIRECT(D$1&amp;"!D"&amp;ROW())</f>
        <v>-0.16106605159433951</v>
      </c>
      <c r="E322" s="92">
        <f t="shared" ref="E322:E371" ca="1" si="81">E323*(1+D322)</f>
        <v>15.919084455074486</v>
      </c>
      <c r="F322" s="94">
        <f t="shared" ref="F322:F372" ca="1" si="82">INDIRECT(F$1&amp;"!D"&amp;ROW())</f>
        <v>-0.11961872010640562</v>
      </c>
      <c r="G322" s="92">
        <f t="shared" ref="G322:G371" ca="1" si="83">G323*(1+F322)</f>
        <v>15.781104130046254</v>
      </c>
      <c r="H322" s="94">
        <f t="shared" ref="H322:H372" ca="1" si="84">INDIRECT(H$1&amp;"!D"&amp;ROW())</f>
        <v>-6.591750885051717E-2</v>
      </c>
      <c r="I322" s="92">
        <f t="shared" ref="I322:I371" ca="1" si="85">I323*(1+H322)</f>
        <v>18.050450687751823</v>
      </c>
      <c r="J322" s="91"/>
      <c r="K322" s="91"/>
      <c r="L322" s="92">
        <f t="shared" ref="L322:L372" ca="1" si="86">SUM(C322,E322,G322,I322,K322)</f>
        <v>68.208024697178189</v>
      </c>
      <c r="M322" s="94">
        <f t="shared" ref="M322:M371" ca="1" si="87">L322/L323-1</f>
        <v>-0.1136076437283372</v>
      </c>
      <c r="N322" s="99"/>
      <c r="O322" s="94"/>
      <c r="P322" s="108"/>
      <c r="Q322" s="99"/>
      <c r="R322" s="110"/>
      <c r="S322" s="105"/>
      <c r="T322" s="109"/>
      <c r="U322" s="91"/>
      <c r="V322" s="91"/>
      <c r="W322" s="91"/>
      <c r="X322" s="91"/>
      <c r="Y322" s="91"/>
      <c r="Z322" s="91"/>
      <c r="AA322" s="91"/>
      <c r="AB322" s="91"/>
      <c r="AC322" s="91"/>
      <c r="AD322" s="91"/>
      <c r="AE322" s="91"/>
      <c r="AF322" s="91"/>
      <c r="AG322" s="91"/>
    </row>
    <row r="323" spans="1:33" ht="26.5" customHeight="1" x14ac:dyDescent="0.7">
      <c r="A323" s="95">
        <v>43903</v>
      </c>
      <c r="B323" s="94">
        <f t="shared" ca="1" si="78"/>
        <v>8.5486181206496203E-2</v>
      </c>
      <c r="C323" s="92">
        <f t="shared" ca="1" si="79"/>
        <v>20.725213137581953</v>
      </c>
      <c r="D323" s="94">
        <f t="shared" ca="1" si="80"/>
        <v>0.14153424224175093</v>
      </c>
      <c r="E323" s="92">
        <f t="shared" ca="1" si="81"/>
        <v>18.975372835165</v>
      </c>
      <c r="F323" s="94">
        <f t="shared" ca="1" si="82"/>
        <v>6.4730617912436728E-2</v>
      </c>
      <c r="G323" s="92">
        <f t="shared" ca="1" si="83"/>
        <v>17.925306330858838</v>
      </c>
      <c r="H323" s="94">
        <f t="shared" ca="1" si="84"/>
        <v>3.2812633605587838E-2</v>
      </c>
      <c r="I323" s="92">
        <f t="shared" ca="1" si="85"/>
        <v>19.32425760977376</v>
      </c>
      <c r="J323" s="91"/>
      <c r="K323" s="91"/>
      <c r="L323" s="92">
        <f t="shared" ca="1" si="86"/>
        <v>76.950149913379548</v>
      </c>
      <c r="M323" s="94">
        <f t="shared" ca="1" si="87"/>
        <v>7.982674478818419E-2</v>
      </c>
      <c r="N323" s="99"/>
      <c r="O323" s="94"/>
      <c r="P323" s="108"/>
      <c r="Q323" s="99"/>
      <c r="R323" s="110"/>
      <c r="S323" s="105"/>
      <c r="T323" s="109"/>
      <c r="U323" s="91"/>
      <c r="V323" s="91"/>
      <c r="W323" s="91"/>
      <c r="X323" s="91"/>
      <c r="Y323" s="91"/>
      <c r="Z323" s="91"/>
      <c r="AA323" s="91"/>
      <c r="AB323" s="91"/>
      <c r="AC323" s="91"/>
      <c r="AD323" s="91"/>
      <c r="AE323" s="91"/>
      <c r="AF323" s="91"/>
      <c r="AG323" s="91"/>
    </row>
    <row r="324" spans="1:33" ht="26.5" customHeight="1" x14ac:dyDescent="0.7">
      <c r="A324" s="95">
        <v>43902</v>
      </c>
      <c r="B324" s="94">
        <f t="shared" ca="1" si="78"/>
        <v>-9.5677253375177296E-2</v>
      </c>
      <c r="C324" s="92">
        <f t="shared" ca="1" si="79"/>
        <v>19.093023473174291</v>
      </c>
      <c r="D324" s="94">
        <f t="shared" ca="1" si="80"/>
        <v>-0.13402053029816152</v>
      </c>
      <c r="E324" s="92">
        <f t="shared" ca="1" si="81"/>
        <v>16.622692629790119</v>
      </c>
      <c r="F324" s="94">
        <f t="shared" ca="1" si="82"/>
        <v>-0.12679496334304763</v>
      </c>
      <c r="G324" s="92">
        <f t="shared" ca="1" si="83"/>
        <v>16.835531945163815</v>
      </c>
      <c r="H324" s="94">
        <f t="shared" ca="1" si="84"/>
        <v>-9.8047115667175611E-2</v>
      </c>
      <c r="I324" s="92">
        <f t="shared" ca="1" si="85"/>
        <v>18.71032264807998</v>
      </c>
      <c r="J324" s="91"/>
      <c r="K324" s="91"/>
      <c r="L324" s="92">
        <f t="shared" ca="1" si="86"/>
        <v>71.261570696208196</v>
      </c>
      <c r="M324" s="94">
        <f t="shared" ca="1" si="87"/>
        <v>-0.11291959727028822</v>
      </c>
      <c r="N324" s="99"/>
      <c r="O324" s="94"/>
      <c r="P324" s="108"/>
      <c r="Q324" s="99"/>
      <c r="R324" s="110"/>
      <c r="S324" s="105"/>
      <c r="T324" s="109"/>
      <c r="U324" s="91"/>
      <c r="V324" s="91"/>
      <c r="W324" s="91"/>
      <c r="X324" s="91"/>
      <c r="Y324" s="91"/>
      <c r="Z324" s="91"/>
      <c r="AA324" s="91"/>
      <c r="AB324" s="91"/>
      <c r="AC324" s="91"/>
      <c r="AD324" s="91"/>
      <c r="AE324" s="91"/>
      <c r="AF324" s="91"/>
      <c r="AG324" s="91"/>
    </row>
    <row r="325" spans="1:33" ht="26.5" customHeight="1" x14ac:dyDescent="0.7">
      <c r="A325" s="95">
        <v>43901</v>
      </c>
      <c r="B325" s="94">
        <f t="shared" ca="1" si="78"/>
        <v>-4.8748399240813201E-2</v>
      </c>
      <c r="C325" s="92">
        <f t="shared" ca="1" si="79"/>
        <v>21.11306338852431</v>
      </c>
      <c r="D325" s="94">
        <f t="shared" ca="1" si="80"/>
        <v>-7.8141618286438286E-2</v>
      </c>
      <c r="E325" s="92">
        <f t="shared" ca="1" si="81"/>
        <v>19.195250247114295</v>
      </c>
      <c r="F325" s="94">
        <f t="shared" ca="1" si="82"/>
        <v>-5.6228404164466173E-2</v>
      </c>
      <c r="G325" s="92">
        <f t="shared" ca="1" si="83"/>
        <v>19.28015899864516</v>
      </c>
      <c r="H325" s="94">
        <f t="shared" ca="1" si="84"/>
        <v>-3.3845588230482893E-2</v>
      </c>
      <c r="I325" s="92">
        <f t="shared" ca="1" si="85"/>
        <v>20.744235062699566</v>
      </c>
      <c r="J325" s="91"/>
      <c r="K325" s="91"/>
      <c r="L325" s="92">
        <f t="shared" ca="1" si="86"/>
        <v>80.332707696983334</v>
      </c>
      <c r="M325" s="94">
        <f t="shared" ca="1" si="87"/>
        <v>-5.3987226126994359E-2</v>
      </c>
      <c r="N325" s="99"/>
      <c r="O325" s="94"/>
      <c r="P325" s="108"/>
      <c r="Q325" s="99"/>
      <c r="R325" s="110"/>
      <c r="S325" s="105"/>
      <c r="T325" s="109"/>
      <c r="U325" s="91"/>
      <c r="V325" s="91"/>
      <c r="W325" s="91"/>
      <c r="X325" s="91"/>
      <c r="Y325" s="91"/>
      <c r="Z325" s="91"/>
      <c r="AA325" s="91"/>
      <c r="AB325" s="91"/>
      <c r="AC325" s="91"/>
      <c r="AD325" s="91"/>
      <c r="AE325" s="91"/>
      <c r="AF325" s="91"/>
      <c r="AG325" s="91"/>
    </row>
    <row r="326" spans="1:33" ht="26.5" customHeight="1" x14ac:dyDescent="0.7">
      <c r="A326" s="95">
        <v>43900</v>
      </c>
      <c r="B326" s="94">
        <f t="shared" ca="1" si="78"/>
        <v>5.1744924248878554E-2</v>
      </c>
      <c r="C326" s="92">
        <f t="shared" ca="1" si="79"/>
        <v>22.19503585767859</v>
      </c>
      <c r="D326" s="94">
        <f t="shared" ca="1" si="80"/>
        <v>8.6009297993624445E-2</v>
      </c>
      <c r="E326" s="92">
        <f t="shared" ca="1" si="81"/>
        <v>20.8223417261054</v>
      </c>
      <c r="F326" s="94">
        <f t="shared" ca="1" si="82"/>
        <v>3.0915570741709697E-2</v>
      </c>
      <c r="G326" s="92">
        <f t="shared" ca="1" si="83"/>
        <v>20.428840074993115</v>
      </c>
      <c r="H326" s="94">
        <f t="shared" ca="1" si="84"/>
        <v>2.9847768636768635E-2</v>
      </c>
      <c r="I326" s="92">
        <f t="shared" ca="1" si="85"/>
        <v>21.470931364590456</v>
      </c>
      <c r="J326" s="91"/>
      <c r="K326" s="91"/>
      <c r="L326" s="92">
        <f t="shared" ca="1" si="86"/>
        <v>84.917149023367557</v>
      </c>
      <c r="M326" s="94">
        <f t="shared" ca="1" si="87"/>
        <v>4.9121722359025677E-2</v>
      </c>
      <c r="N326" s="99"/>
      <c r="O326" s="94"/>
      <c r="P326" s="108"/>
      <c r="Q326" s="99"/>
      <c r="R326" s="110"/>
      <c r="S326" s="105"/>
      <c r="T326" s="109"/>
      <c r="U326" s="91"/>
      <c r="V326" s="91"/>
      <c r="W326" s="91"/>
      <c r="X326" s="91"/>
      <c r="Y326" s="91"/>
      <c r="Z326" s="91"/>
      <c r="AA326" s="91"/>
      <c r="AB326" s="91"/>
      <c r="AC326" s="91"/>
      <c r="AD326" s="91"/>
      <c r="AE326" s="91"/>
      <c r="AF326" s="91"/>
      <c r="AG326" s="91"/>
    </row>
    <row r="327" spans="1:33" ht="26.5" customHeight="1" x14ac:dyDescent="0.7">
      <c r="A327" s="95">
        <v>43899</v>
      </c>
      <c r="B327" s="94">
        <f t="shared" ca="1" si="78"/>
        <v>-7.8094475656607432E-2</v>
      </c>
      <c r="C327" s="92">
        <f t="shared" ca="1" si="79"/>
        <v>21.103059635424007</v>
      </c>
      <c r="D327" s="94">
        <f t="shared" ca="1" si="80"/>
        <v>-0.11830133674529519</v>
      </c>
      <c r="E327" s="92">
        <f t="shared" ca="1" si="81"/>
        <v>19.173262848277787</v>
      </c>
      <c r="F327" s="94">
        <f t="shared" ca="1" si="82"/>
        <v>-9.1056481882159312E-2</v>
      </c>
      <c r="G327" s="92">
        <f t="shared" ca="1" si="83"/>
        <v>19.816210613925676</v>
      </c>
      <c r="H327" s="94">
        <f t="shared" ca="1" si="84"/>
        <v>-5.0950583237235891E-2</v>
      </c>
      <c r="I327" s="92">
        <f t="shared" ca="1" si="85"/>
        <v>20.848645808119763</v>
      </c>
      <c r="J327" s="91"/>
      <c r="K327" s="91"/>
      <c r="L327" s="92">
        <f t="shared" ca="1" si="86"/>
        <v>80.941178905747222</v>
      </c>
      <c r="M327" s="94">
        <f t="shared" ca="1" si="87"/>
        <v>-8.4435979056951327E-2</v>
      </c>
      <c r="N327" s="99"/>
      <c r="O327" s="94"/>
      <c r="P327" s="108"/>
      <c r="Q327" s="99"/>
      <c r="R327" s="110"/>
      <c r="S327" s="105"/>
      <c r="T327" s="109"/>
      <c r="U327" s="91"/>
      <c r="V327" s="91"/>
      <c r="W327" s="91"/>
      <c r="X327" s="91"/>
      <c r="Y327" s="91"/>
      <c r="Z327" s="91"/>
      <c r="AA327" s="91"/>
      <c r="AB327" s="91"/>
      <c r="AC327" s="91"/>
      <c r="AD327" s="91"/>
      <c r="AE327" s="91"/>
      <c r="AF327" s="91"/>
      <c r="AG327" s="91"/>
    </row>
    <row r="328" spans="1:33" ht="26.5" customHeight="1" x14ac:dyDescent="0.7">
      <c r="A328" s="95">
        <v>43896</v>
      </c>
      <c r="B328" s="94">
        <f t="shared" ca="1" si="78"/>
        <v>-1.6531077565801411E-2</v>
      </c>
      <c r="C328" s="92">
        <f t="shared" ca="1" si="79"/>
        <v>22.890696582444505</v>
      </c>
      <c r="D328" s="94">
        <f t="shared" ca="1" si="80"/>
        <v>-1.8849216309995365E-2</v>
      </c>
      <c r="E328" s="92">
        <f t="shared" ca="1" si="81"/>
        <v>21.745822747991422</v>
      </c>
      <c r="F328" s="94">
        <f t="shared" ca="1" si="82"/>
        <v>-1.6998747416520965E-2</v>
      </c>
      <c r="G328" s="92">
        <f t="shared" ca="1" si="83"/>
        <v>21.801366332375988</v>
      </c>
      <c r="H328" s="94">
        <f t="shared" ca="1" si="84"/>
        <v>-9.6028071034220952E-3</v>
      </c>
      <c r="I328" s="92">
        <f t="shared" ca="1" si="85"/>
        <v>21.967924367136874</v>
      </c>
      <c r="J328" s="91"/>
      <c r="K328" s="91"/>
      <c r="L328" s="92">
        <f t="shared" ca="1" si="86"/>
        <v>88.405810029948796</v>
      </c>
      <c r="M328" s="94">
        <f t="shared" ca="1" si="87"/>
        <v>-1.5507394961302712E-2</v>
      </c>
      <c r="N328" s="99"/>
      <c r="O328" s="94"/>
      <c r="P328" s="108"/>
      <c r="Q328" s="99"/>
      <c r="R328" s="110"/>
      <c r="S328" s="105"/>
      <c r="T328" s="109"/>
      <c r="U328" s="91"/>
      <c r="V328" s="91"/>
      <c r="W328" s="91"/>
      <c r="X328" s="91"/>
      <c r="Y328" s="91"/>
      <c r="Z328" s="91"/>
      <c r="AA328" s="91"/>
      <c r="AB328" s="91"/>
      <c r="AC328" s="91"/>
      <c r="AD328" s="91"/>
      <c r="AE328" s="91"/>
      <c r="AF328" s="91"/>
      <c r="AG328" s="91"/>
    </row>
    <row r="329" spans="1:33" ht="26.5" customHeight="1" x14ac:dyDescent="0.7">
      <c r="A329" s="95">
        <v>43895</v>
      </c>
      <c r="B329" s="94">
        <f t="shared" ca="1" si="78"/>
        <v>-3.324164794936546E-2</v>
      </c>
      <c r="C329" s="92">
        <f t="shared" ca="1" si="79"/>
        <v>23.27546510141612</v>
      </c>
      <c r="D329" s="94">
        <f t="shared" ca="1" si="80"/>
        <v>-2.9369417680853882E-2</v>
      </c>
      <c r="E329" s="92">
        <f t="shared" ca="1" si="81"/>
        <v>22.16358903185877</v>
      </c>
      <c r="F329" s="94">
        <f t="shared" ca="1" si="82"/>
        <v>-3.5357327742252309E-2</v>
      </c>
      <c r="G329" s="92">
        <f t="shared" ca="1" si="83"/>
        <v>22.178370856678598</v>
      </c>
      <c r="H329" s="94">
        <f t="shared" ca="1" si="84"/>
        <v>-1.8117867347789973E-2</v>
      </c>
      <c r="I329" s="92">
        <f t="shared" ca="1" si="85"/>
        <v>22.180923496852916</v>
      </c>
      <c r="J329" s="91"/>
      <c r="K329" s="91"/>
      <c r="L329" s="92">
        <f t="shared" ca="1" si="86"/>
        <v>89.798348486806404</v>
      </c>
      <c r="M329" s="94">
        <f t="shared" ca="1" si="87"/>
        <v>-2.91177385136695E-2</v>
      </c>
      <c r="N329" s="99"/>
      <c r="O329" s="94"/>
      <c r="P329" s="108"/>
      <c r="Q329" s="99"/>
      <c r="R329" s="110"/>
      <c r="S329" s="105"/>
      <c r="T329" s="109"/>
      <c r="U329" s="91"/>
      <c r="V329" s="91"/>
      <c r="W329" s="91"/>
      <c r="X329" s="91"/>
      <c r="Y329" s="91"/>
      <c r="Z329" s="91"/>
      <c r="AA329" s="91"/>
      <c r="AB329" s="91"/>
      <c r="AC329" s="91"/>
      <c r="AD329" s="91"/>
      <c r="AE329" s="91"/>
      <c r="AF329" s="91"/>
      <c r="AG329" s="91"/>
    </row>
    <row r="330" spans="1:33" ht="26.5" customHeight="1" x14ac:dyDescent="0.7">
      <c r="A330" s="95">
        <v>43894</v>
      </c>
      <c r="B330" s="94">
        <f t="shared" ca="1" si="78"/>
        <v>4.203295174684829E-2</v>
      </c>
      <c r="C330" s="92">
        <f t="shared" ca="1" si="79"/>
        <v>24.075783831652952</v>
      </c>
      <c r="D330" s="94">
        <f t="shared" ca="1" si="80"/>
        <v>2.7200921516615351E-2</v>
      </c>
      <c r="E330" s="92">
        <f t="shared" ca="1" si="81"/>
        <v>22.834216678917002</v>
      </c>
      <c r="F330" s="94">
        <f t="shared" ca="1" si="82"/>
        <v>3.5278333392985806E-2</v>
      </c>
      <c r="G330" s="92">
        <f t="shared" ca="1" si="83"/>
        <v>22.991281118395982</v>
      </c>
      <c r="H330" s="94">
        <f t="shared" ca="1" si="84"/>
        <v>2.1722676263013829E-2</v>
      </c>
      <c r="I330" s="92">
        <f t="shared" ca="1" si="85"/>
        <v>22.590209923607567</v>
      </c>
      <c r="J330" s="91"/>
      <c r="K330" s="91"/>
      <c r="L330" s="92">
        <f t="shared" ca="1" si="86"/>
        <v>92.491491552573507</v>
      </c>
      <c r="M330" s="94">
        <f t="shared" ca="1" si="87"/>
        <v>3.1673181284046725E-2</v>
      </c>
      <c r="N330" s="99"/>
      <c r="O330" s="94"/>
      <c r="P330" s="108"/>
      <c r="Q330" s="99"/>
      <c r="R330" s="110"/>
      <c r="S330" s="105"/>
      <c r="T330" s="109"/>
      <c r="U330" s="91"/>
      <c r="V330" s="91"/>
      <c r="W330" s="91"/>
      <c r="X330" s="91"/>
      <c r="Y330" s="91"/>
      <c r="Z330" s="91"/>
      <c r="AA330" s="91"/>
      <c r="AB330" s="91"/>
      <c r="AC330" s="91"/>
      <c r="AD330" s="91"/>
      <c r="AE330" s="91"/>
      <c r="AF330" s="91"/>
      <c r="AG330" s="91"/>
    </row>
    <row r="331" spans="1:33" ht="26.5" customHeight="1" x14ac:dyDescent="0.7">
      <c r="A331" s="95">
        <v>43893</v>
      </c>
      <c r="B331" s="94">
        <f t="shared" ca="1" si="78"/>
        <v>-2.8632327623564824E-2</v>
      </c>
      <c r="C331" s="92">
        <f t="shared" ca="1" si="79"/>
        <v>23.104628113048317</v>
      </c>
      <c r="D331" s="94">
        <f t="shared" ca="1" si="80"/>
        <v>-9.7942925086158539E-3</v>
      </c>
      <c r="E331" s="92">
        <f t="shared" ca="1" si="81"/>
        <v>22.229552369563027</v>
      </c>
      <c r="F331" s="94">
        <f t="shared" ca="1" si="82"/>
        <v>-1.3605290647201951E-2</v>
      </c>
      <c r="G331" s="92">
        <f t="shared" ca="1" si="83"/>
        <v>22.20782602785199</v>
      </c>
      <c r="H331" s="94">
        <f t="shared" ca="1" si="84"/>
        <v>-1.2865950247530678E-2</v>
      </c>
      <c r="I331" s="92">
        <f t="shared" ca="1" si="85"/>
        <v>22.109923219314311</v>
      </c>
      <c r="J331" s="91"/>
      <c r="K331" s="91"/>
      <c r="L331" s="92">
        <f t="shared" ca="1" si="86"/>
        <v>89.651929729777649</v>
      </c>
      <c r="M331" s="94">
        <f t="shared" ca="1" si="87"/>
        <v>-1.6406399069007316E-2</v>
      </c>
      <c r="N331" s="99"/>
      <c r="O331" s="94"/>
      <c r="P331" s="108"/>
      <c r="Q331" s="99"/>
      <c r="R331" s="110"/>
      <c r="S331" s="105"/>
      <c r="T331" s="109"/>
      <c r="U331" s="91"/>
      <c r="V331" s="91"/>
      <c r="W331" s="91"/>
      <c r="X331" s="91"/>
      <c r="Y331" s="91"/>
      <c r="Z331" s="91"/>
      <c r="AA331" s="91"/>
      <c r="AB331" s="91"/>
      <c r="AC331" s="91"/>
      <c r="AD331" s="91"/>
      <c r="AE331" s="91"/>
      <c r="AF331" s="91"/>
      <c r="AG331" s="91"/>
    </row>
    <row r="332" spans="1:33" ht="26.5" customHeight="1" x14ac:dyDescent="0.7">
      <c r="A332" s="95">
        <v>43892</v>
      </c>
      <c r="B332" s="94">
        <f t="shared" ca="1" si="78"/>
        <v>4.3306455086260964E-2</v>
      </c>
      <c r="C332" s="92">
        <f t="shared" ca="1" si="79"/>
        <v>23.785667126972861</v>
      </c>
      <c r="D332" s="94">
        <f t="shared" ca="1" si="80"/>
        <v>1.491044303167266E-2</v>
      </c>
      <c r="E332" s="92">
        <f t="shared" ca="1" si="81"/>
        <v>22.449428640317596</v>
      </c>
      <c r="F332" s="94">
        <f t="shared" ca="1" si="82"/>
        <v>1.9471679135997455E-2</v>
      </c>
      <c r="G332" s="92">
        <f t="shared" ca="1" si="83"/>
        <v>22.514137410999684</v>
      </c>
      <c r="H332" s="94">
        <f t="shared" ca="1" si="84"/>
        <v>1.2651176871030012E-2</v>
      </c>
      <c r="I332" s="92">
        <f t="shared" ca="1" si="85"/>
        <v>22.398096008195164</v>
      </c>
      <c r="J332" s="91"/>
      <c r="K332" s="91"/>
      <c r="L332" s="92">
        <f t="shared" ca="1" si="86"/>
        <v>91.147329186485308</v>
      </c>
      <c r="M332" s="94">
        <f t="shared" ca="1" si="87"/>
        <v>2.2744141923254135E-2</v>
      </c>
      <c r="N332" s="99"/>
      <c r="O332" s="94"/>
      <c r="P332" s="108"/>
      <c r="Q332" s="99"/>
      <c r="R332" s="110"/>
      <c r="S332" s="105"/>
      <c r="T332" s="109"/>
      <c r="U332" s="91"/>
      <c r="V332" s="91"/>
      <c r="W332" s="91"/>
      <c r="X332" s="91"/>
      <c r="Y332" s="91"/>
      <c r="Z332" s="91"/>
      <c r="AA332" s="91"/>
      <c r="AB332" s="91"/>
      <c r="AC332" s="91"/>
      <c r="AD332" s="91"/>
      <c r="AE332" s="91"/>
      <c r="AF332" s="91"/>
      <c r="AG332" s="91"/>
    </row>
    <row r="333" spans="1:33" ht="26.5" customHeight="1" x14ac:dyDescent="0.7">
      <c r="A333" s="95">
        <v>43889</v>
      </c>
      <c r="B333" s="94">
        <f t="shared" ca="1" si="78"/>
        <v>-4.2016607970906117E-3</v>
      </c>
      <c r="C333" s="92">
        <f t="shared" ca="1" si="79"/>
        <v>22.798351348268284</v>
      </c>
      <c r="D333" s="94">
        <f t="shared" ca="1" si="80"/>
        <v>-2.7549504128391966E-2</v>
      </c>
      <c r="E333" s="92">
        <f t="shared" ca="1" si="81"/>
        <v>22.119615375380473</v>
      </c>
      <c r="F333" s="94">
        <f t="shared" ca="1" si="82"/>
        <v>-5.8338426657609244E-3</v>
      </c>
      <c r="G333" s="92">
        <f t="shared" ca="1" si="83"/>
        <v>22.084122464373333</v>
      </c>
      <c r="H333" s="94">
        <f t="shared" ca="1" si="84"/>
        <v>-1.1317310528677904E-3</v>
      </c>
      <c r="I333" s="92">
        <f t="shared" ca="1" si="85"/>
        <v>22.118273814091225</v>
      </c>
      <c r="J333" s="91"/>
      <c r="K333" s="91"/>
      <c r="L333" s="92">
        <f t="shared" ca="1" si="86"/>
        <v>89.120363002113322</v>
      </c>
      <c r="M333" s="94">
        <f t="shared" ca="1" si="87"/>
        <v>-9.7501766412441127E-3</v>
      </c>
      <c r="N333" s="99"/>
      <c r="O333" s="94"/>
      <c r="P333" s="108"/>
      <c r="Q333" s="99"/>
      <c r="R333" s="110"/>
      <c r="S333" s="105"/>
      <c r="T333" s="109"/>
      <c r="U333" s="91"/>
      <c r="V333" s="91"/>
      <c r="W333" s="91"/>
      <c r="X333" s="91"/>
      <c r="Y333" s="91"/>
      <c r="Z333" s="91"/>
      <c r="AA333" s="91"/>
      <c r="AB333" s="91"/>
      <c r="AC333" s="91"/>
      <c r="AD333" s="91"/>
      <c r="AE333" s="91"/>
      <c r="AF333" s="91"/>
      <c r="AG333" s="91"/>
    </row>
    <row r="334" spans="1:33" ht="26.5" customHeight="1" x14ac:dyDescent="0.7">
      <c r="A334" s="95">
        <v>43888</v>
      </c>
      <c r="B334" s="94">
        <f t="shared" ca="1" si="78"/>
        <v>-4.4911697072985368E-2</v>
      </c>
      <c r="C334" s="92">
        <f t="shared" ca="1" si="79"/>
        <v>22.89454646662427</v>
      </c>
      <c r="D334" s="94">
        <f t="shared" ca="1" si="80"/>
        <v>-2.359606726007335E-2</v>
      </c>
      <c r="E334" s="92">
        <f t="shared" ca="1" si="81"/>
        <v>22.74626365998677</v>
      </c>
      <c r="F334" s="94">
        <f t="shared" ca="1" si="82"/>
        <v>-2.8343183740203837E-2</v>
      </c>
      <c r="G334" s="92">
        <f t="shared" ca="1" si="83"/>
        <v>22.213713775562208</v>
      </c>
      <c r="H334" s="94">
        <f t="shared" ca="1" si="84"/>
        <v>-3.4244097725659284E-2</v>
      </c>
      <c r="I334" s="92">
        <f t="shared" ca="1" si="85"/>
        <v>22.143334112920844</v>
      </c>
      <c r="J334" s="91"/>
      <c r="K334" s="91"/>
      <c r="L334" s="92">
        <f t="shared" ca="1" si="86"/>
        <v>89.997858015094096</v>
      </c>
      <c r="M334" s="94">
        <f t="shared" ca="1" si="87"/>
        <v>-3.2876698056402365E-2</v>
      </c>
      <c r="N334" s="99"/>
      <c r="O334" s="94"/>
      <c r="P334" s="108"/>
      <c r="Q334" s="99"/>
      <c r="R334" s="110"/>
      <c r="S334" s="105"/>
      <c r="T334" s="109"/>
      <c r="U334" s="91"/>
      <c r="V334" s="91"/>
      <c r="W334" s="91"/>
      <c r="X334" s="91"/>
      <c r="Y334" s="91"/>
      <c r="Z334" s="91"/>
      <c r="AA334" s="91"/>
      <c r="AB334" s="91"/>
      <c r="AC334" s="91"/>
      <c r="AD334" s="91"/>
      <c r="AE334" s="91"/>
      <c r="AF334" s="91"/>
      <c r="AG334" s="91"/>
    </row>
    <row r="335" spans="1:33" ht="26.5" customHeight="1" x14ac:dyDescent="0.7">
      <c r="A335" s="95">
        <v>43887</v>
      </c>
      <c r="B335" s="94">
        <f t="shared" ca="1" si="78"/>
        <v>-3.6780737031598676E-3</v>
      </c>
      <c r="C335" s="92">
        <f t="shared" ca="1" si="79"/>
        <v>23.97113062369251</v>
      </c>
      <c r="D335" s="94">
        <f t="shared" ca="1" si="80"/>
        <v>-1.2581406934132566E-2</v>
      </c>
      <c r="E335" s="92">
        <f t="shared" ca="1" si="81"/>
        <v>23.295956619262643</v>
      </c>
      <c r="F335" s="94">
        <f t="shared" ca="1" si="82"/>
        <v>1.0316135137826699E-3</v>
      </c>
      <c r="G335" s="92">
        <f t="shared" ca="1" si="83"/>
        <v>22.861686764128901</v>
      </c>
      <c r="H335" s="94">
        <f t="shared" ca="1" si="84"/>
        <v>4.9423549899640928E-3</v>
      </c>
      <c r="I335" s="92">
        <f t="shared" ca="1" si="85"/>
        <v>22.928499904348111</v>
      </c>
      <c r="J335" s="91"/>
      <c r="K335" s="91"/>
      <c r="L335" s="92">
        <f t="shared" ca="1" si="86"/>
        <v>93.057273911432176</v>
      </c>
      <c r="M335" s="94">
        <f t="shared" ca="1" si="87"/>
        <v>-2.668630146082096E-3</v>
      </c>
      <c r="N335" s="99"/>
      <c r="O335" s="94"/>
      <c r="P335" s="108"/>
      <c r="Q335" s="99"/>
      <c r="R335" s="110"/>
      <c r="S335" s="105"/>
      <c r="T335" s="109"/>
      <c r="U335" s="91"/>
      <c r="V335" s="91"/>
      <c r="W335" s="91"/>
      <c r="X335" s="91"/>
      <c r="Y335" s="91"/>
      <c r="Z335" s="91"/>
      <c r="AA335" s="91"/>
      <c r="AB335" s="91"/>
      <c r="AC335" s="91"/>
      <c r="AD335" s="91"/>
      <c r="AE335" s="91"/>
      <c r="AF335" s="91"/>
      <c r="AG335" s="91"/>
    </row>
    <row r="336" spans="1:33" ht="26.5" customHeight="1" x14ac:dyDescent="0.7">
      <c r="A336" s="95">
        <v>43886</v>
      </c>
      <c r="B336" s="94">
        <f t="shared" ca="1" si="78"/>
        <v>-3.030215140022241E-2</v>
      </c>
      <c r="C336" s="92">
        <f t="shared" ca="1" si="79"/>
        <v>24.059623692905308</v>
      </c>
      <c r="D336" s="94">
        <f t="shared" ca="1" si="80"/>
        <v>-1.4239901707033598E-2</v>
      </c>
      <c r="E336" s="92">
        <f t="shared" ca="1" si="81"/>
        <v>23.592787074152906</v>
      </c>
      <c r="F336" s="94">
        <f t="shared" ca="1" si="82"/>
        <v>-2.3671459034748321E-2</v>
      </c>
      <c r="G336" s="92">
        <f t="shared" ca="1" si="83"/>
        <v>22.838126644053414</v>
      </c>
      <c r="H336" s="94">
        <f t="shared" ca="1" si="84"/>
        <v>-1.6447544289538429E-3</v>
      </c>
      <c r="I336" s="92">
        <f t="shared" ca="1" si="85"/>
        <v>22.815736435526283</v>
      </c>
      <c r="J336" s="91"/>
      <c r="K336" s="91"/>
      <c r="L336" s="92">
        <f t="shared" ca="1" si="86"/>
        <v>93.306273846637907</v>
      </c>
      <c r="M336" s="94">
        <f t="shared" ca="1" si="87"/>
        <v>-1.7727717973947232E-2</v>
      </c>
      <c r="N336" s="99"/>
      <c r="O336" s="94"/>
      <c r="P336" s="108"/>
      <c r="Q336" s="99"/>
      <c r="R336" s="110"/>
      <c r="S336" s="105"/>
      <c r="T336" s="109"/>
      <c r="U336" s="91"/>
      <c r="V336" s="91"/>
      <c r="W336" s="91"/>
      <c r="X336" s="91"/>
      <c r="Y336" s="91"/>
      <c r="Z336" s="91"/>
      <c r="AA336" s="91"/>
      <c r="AB336" s="91"/>
      <c r="AC336" s="91"/>
      <c r="AD336" s="91"/>
      <c r="AE336" s="91"/>
      <c r="AF336" s="91"/>
      <c r="AG336" s="91"/>
    </row>
    <row r="337" spans="1:33" ht="26.5" customHeight="1" x14ac:dyDescent="0.7">
      <c r="A337" s="95">
        <v>43885</v>
      </c>
      <c r="B337" s="94">
        <f t="shared" ca="1" si="78"/>
        <v>-3.316552334561873E-2</v>
      </c>
      <c r="C337" s="92">
        <f t="shared" ca="1" si="79"/>
        <v>24.811464444978274</v>
      </c>
      <c r="D337" s="94">
        <f t="shared" ca="1" si="80"/>
        <v>-4.2656033044617181E-2</v>
      </c>
      <c r="E337" s="92">
        <f t="shared" ca="1" si="81"/>
        <v>23.933599173884563</v>
      </c>
      <c r="F337" s="94">
        <f t="shared" ca="1" si="82"/>
        <v>-4.3363142235097851E-2</v>
      </c>
      <c r="G337" s="92">
        <f t="shared" ca="1" si="83"/>
        <v>23.391845762774071</v>
      </c>
      <c r="H337" s="94">
        <f t="shared" ca="1" si="84"/>
        <v>-3.3727646869640582E-2</v>
      </c>
      <c r="I337" s="92">
        <f t="shared" ca="1" si="85"/>
        <v>22.853324542283524</v>
      </c>
      <c r="J337" s="91"/>
      <c r="K337" s="91"/>
      <c r="L337" s="92">
        <f t="shared" ca="1" si="86"/>
        <v>94.990233923920442</v>
      </c>
      <c r="M337" s="94">
        <f t="shared" ca="1" si="87"/>
        <v>-3.8227109611998933E-2</v>
      </c>
      <c r="N337" s="99"/>
      <c r="O337" s="94"/>
      <c r="P337" s="108"/>
      <c r="Q337" s="99"/>
      <c r="R337" s="110"/>
      <c r="S337" s="105"/>
      <c r="T337" s="109"/>
      <c r="U337" s="91"/>
      <c r="V337" s="91"/>
      <c r="W337" s="91"/>
      <c r="X337" s="91"/>
      <c r="Y337" s="91"/>
      <c r="Z337" s="91"/>
      <c r="AA337" s="91"/>
      <c r="AB337" s="91"/>
      <c r="AC337" s="91"/>
      <c r="AD337" s="91"/>
      <c r="AE337" s="91"/>
      <c r="AF337" s="91"/>
      <c r="AG337" s="91"/>
    </row>
    <row r="338" spans="1:33" ht="26.5" customHeight="1" x14ac:dyDescent="0.7">
      <c r="A338" s="95">
        <v>43882</v>
      </c>
      <c r="B338" s="94">
        <f t="shared" ca="1" si="78"/>
        <v>-1.0298256634651559E-2</v>
      </c>
      <c r="C338" s="92">
        <f t="shared" ca="1" si="79"/>
        <v>25.6625772498675</v>
      </c>
      <c r="D338" s="94">
        <f t="shared" ca="1" si="80"/>
        <v>-7.8533909298486027E-3</v>
      </c>
      <c r="E338" s="92">
        <f t="shared" ca="1" si="81"/>
        <v>24.999999999999993</v>
      </c>
      <c r="F338" s="94">
        <f t="shared" ca="1" si="82"/>
        <v>-5.9864913407460252E-3</v>
      </c>
      <c r="G338" s="92">
        <f t="shared" ca="1" si="83"/>
        <v>24.452168628989543</v>
      </c>
      <c r="H338" s="94">
        <f t="shared" ca="1" si="84"/>
        <v>-8.4049106068173618E-3</v>
      </c>
      <c r="I338" s="92">
        <f t="shared" ca="1" si="85"/>
        <v>23.651017715913465</v>
      </c>
      <c r="J338" s="91"/>
      <c r="K338" s="91"/>
      <c r="L338" s="92">
        <f t="shared" ca="1" si="86"/>
        <v>98.765763594770505</v>
      </c>
      <c r="M338" s="94">
        <f t="shared" ca="1" si="87"/>
        <v>-8.1609304695954288E-3</v>
      </c>
      <c r="N338" s="99"/>
      <c r="O338" s="94"/>
      <c r="P338" s="108"/>
      <c r="Q338" s="99"/>
      <c r="R338" s="110"/>
      <c r="S338" s="105"/>
      <c r="T338" s="109"/>
      <c r="U338" s="91"/>
      <c r="V338" s="91"/>
      <c r="W338" s="91"/>
      <c r="X338" s="91"/>
      <c r="Y338" s="91"/>
      <c r="Z338" s="91"/>
      <c r="AA338" s="91"/>
      <c r="AB338" s="91"/>
      <c r="AC338" s="91"/>
      <c r="AD338" s="91"/>
      <c r="AE338" s="91"/>
      <c r="AF338" s="91"/>
      <c r="AG338" s="91"/>
    </row>
    <row r="339" spans="1:33" ht="26.5" customHeight="1" x14ac:dyDescent="0.7">
      <c r="A339" s="95">
        <v>43881</v>
      </c>
      <c r="B339" s="94">
        <f t="shared" ca="1" si="78"/>
        <v>-4.1080573576919299E-3</v>
      </c>
      <c r="C339" s="92">
        <f t="shared" ca="1" si="79"/>
        <v>25.929606997159908</v>
      </c>
      <c r="D339" s="94">
        <f t="shared" ca="1" si="80"/>
        <v>-7.7922403565038323E-3</v>
      </c>
      <c r="E339" s="92">
        <f t="shared" ca="1" si="81"/>
        <v>25.197888871918046</v>
      </c>
      <c r="F339" s="94">
        <f t="shared" ca="1" si="82"/>
        <v>-6.4241150442477801E-3</v>
      </c>
      <c r="G339" s="92">
        <f t="shared" ca="1" si="83"/>
        <v>24.599432921159327</v>
      </c>
      <c r="H339" s="94">
        <f t="shared" ca="1" si="84"/>
        <v>-6.4369978347023071E-3</v>
      </c>
      <c r="I339" s="92">
        <f t="shared" ca="1" si="85"/>
        <v>23.851487334802112</v>
      </c>
      <c r="J339" s="91"/>
      <c r="K339" s="91"/>
      <c r="L339" s="92">
        <f t="shared" ca="1" si="86"/>
        <v>99.578416125039396</v>
      </c>
      <c r="M339" s="94">
        <f t="shared" ca="1" si="87"/>
        <v>-6.1721278846239569E-3</v>
      </c>
      <c r="N339" s="99"/>
      <c r="O339" s="94"/>
      <c r="P339" s="108"/>
      <c r="Q339" s="99"/>
      <c r="R339" s="110"/>
      <c r="S339" s="105"/>
      <c r="T339" s="109"/>
      <c r="U339" s="91"/>
      <c r="V339" s="91"/>
      <c r="W339" s="91"/>
      <c r="X339" s="91"/>
      <c r="Y339" s="91"/>
      <c r="Z339" s="91"/>
      <c r="AA339" s="91"/>
      <c r="AB339" s="91"/>
      <c r="AC339" s="91"/>
      <c r="AD339" s="91"/>
      <c r="AE339" s="91"/>
      <c r="AF339" s="91"/>
      <c r="AG339" s="91"/>
    </row>
    <row r="340" spans="1:33" ht="26.5" customHeight="1" x14ac:dyDescent="0.7">
      <c r="A340" s="95">
        <v>43880</v>
      </c>
      <c r="B340" s="94">
        <f t="shared" ca="1" si="78"/>
        <v>4.7811630443075348E-3</v>
      </c>
      <c r="C340" s="92">
        <f t="shared" ca="1" si="79"/>
        <v>26.036566706587944</v>
      </c>
      <c r="D340" s="94">
        <f t="shared" ca="1" si="80"/>
        <v>5.2219540517370877E-3</v>
      </c>
      <c r="E340" s="92">
        <f t="shared" ca="1" si="81"/>
        <v>25.395778885030833</v>
      </c>
      <c r="F340" s="94">
        <f t="shared" ca="1" si="82"/>
        <v>6.7067008283725471E-3</v>
      </c>
      <c r="G340" s="92">
        <f t="shared" ca="1" si="83"/>
        <v>24.758484272446722</v>
      </c>
      <c r="H340" s="94">
        <f t="shared" ca="1" si="84"/>
        <v>-1.7367287594437508E-3</v>
      </c>
      <c r="I340" s="92">
        <f t="shared" ca="1" si="85"/>
        <v>24.006013994907164</v>
      </c>
      <c r="J340" s="91"/>
      <c r="K340" s="91"/>
      <c r="L340" s="92">
        <f t="shared" ca="1" si="86"/>
        <v>100.19684385897267</v>
      </c>
      <c r="M340" s="94">
        <f t="shared" ca="1" si="87"/>
        <v>3.7968807135457805E-3</v>
      </c>
      <c r="N340" s="99"/>
      <c r="O340" s="94"/>
      <c r="P340" s="108"/>
      <c r="Q340" s="99"/>
      <c r="R340" s="110"/>
      <c r="S340" s="105"/>
      <c r="T340" s="109"/>
      <c r="U340" s="91"/>
      <c r="V340" s="91"/>
      <c r="W340" s="91"/>
      <c r="X340" s="91"/>
      <c r="Y340" s="91"/>
      <c r="Z340" s="91"/>
      <c r="AA340" s="91"/>
      <c r="AB340" s="91"/>
      <c r="AC340" s="91"/>
      <c r="AD340" s="91"/>
      <c r="AE340" s="91"/>
      <c r="AF340" s="91"/>
      <c r="AG340" s="91"/>
    </row>
    <row r="341" spans="1:33" ht="26.5" customHeight="1" x14ac:dyDescent="0.7">
      <c r="A341" s="95">
        <v>43879</v>
      </c>
      <c r="B341" s="94">
        <f t="shared" ca="1" si="78"/>
        <v>-2.5770907701914147E-3</v>
      </c>
      <c r="C341" s="92">
        <f t="shared" ca="1" si="79"/>
        <v>25.912673987340483</v>
      </c>
      <c r="D341" s="94">
        <f t="shared" ca="1" si="80"/>
        <v>-3.0369040403442904E-3</v>
      </c>
      <c r="E341" s="92">
        <f t="shared" ca="1" si="81"/>
        <v>25.263852209622307</v>
      </c>
      <c r="F341" s="94">
        <f t="shared" ca="1" si="82"/>
        <v>-4.530325607776553E-3</v>
      </c>
      <c r="G341" s="92">
        <f t="shared" ca="1" si="83"/>
        <v>24.593542738986546</v>
      </c>
      <c r="H341" s="94">
        <f t="shared" ca="1" si="84"/>
        <v>-1.4884478644573762E-2</v>
      </c>
      <c r="I341" s="92">
        <f t="shared" ca="1" si="85"/>
        <v>24.047778463365223</v>
      </c>
      <c r="J341" s="91"/>
      <c r="K341" s="91"/>
      <c r="L341" s="92">
        <f t="shared" ca="1" si="86"/>
        <v>99.817847399314559</v>
      </c>
      <c r="M341" s="94">
        <f t="shared" ca="1" si="87"/>
        <v>-6.1648592989846929E-3</v>
      </c>
      <c r="N341" s="99"/>
      <c r="O341" s="94"/>
      <c r="P341" s="108"/>
      <c r="Q341" s="99"/>
      <c r="R341" s="110"/>
      <c r="S341" s="105"/>
      <c r="T341" s="109"/>
      <c r="U341" s="91"/>
      <c r="V341" s="91"/>
      <c r="W341" s="91"/>
      <c r="X341" s="91"/>
      <c r="Y341" s="91"/>
      <c r="Z341" s="91"/>
      <c r="AA341" s="91"/>
      <c r="AB341" s="91"/>
      <c r="AC341" s="91"/>
      <c r="AD341" s="91"/>
      <c r="AE341" s="91"/>
      <c r="AF341" s="91"/>
      <c r="AG341" s="91"/>
    </row>
    <row r="342" spans="1:33" ht="26.5" customHeight="1" x14ac:dyDescent="0.7">
      <c r="A342" s="95">
        <v>43875</v>
      </c>
      <c r="B342" s="94">
        <f t="shared" ca="1" si="78"/>
        <v>1.6021221787014817E-3</v>
      </c>
      <c r="C342" s="92">
        <f t="shared" ca="1" si="79"/>
        <v>25.979625841309147</v>
      </c>
      <c r="D342" s="94">
        <f t="shared" ca="1" si="80"/>
        <v>2.6098412806345728E-3</v>
      </c>
      <c r="E342" s="92">
        <f t="shared" ca="1" si="81"/>
        <v>25.340809817342191</v>
      </c>
      <c r="F342" s="94">
        <f t="shared" ca="1" si="82"/>
        <v>4.771584073239854E-4</v>
      </c>
      <c r="G342" s="92">
        <f t="shared" ca="1" si="83"/>
        <v>24.705466546735288</v>
      </c>
      <c r="H342" s="94">
        <f t="shared" ca="1" si="84"/>
        <v>-7.4714686794974394E-3</v>
      </c>
      <c r="I342" s="92">
        <f t="shared" ca="1" si="85"/>
        <v>24.411125337135836</v>
      </c>
      <c r="J342" s="91"/>
      <c r="K342" s="91"/>
      <c r="L342" s="92">
        <f t="shared" ca="1" si="86"/>
        <v>100.43702754252246</v>
      </c>
      <c r="M342" s="94">
        <f t="shared" ca="1" si="87"/>
        <v>-6.4136187695051916E-4</v>
      </c>
      <c r="N342" s="99"/>
      <c r="O342" s="94"/>
      <c r="P342" s="108"/>
      <c r="Q342" s="99"/>
      <c r="R342" s="110"/>
      <c r="S342" s="105"/>
      <c r="T342" s="109"/>
      <c r="U342" s="91"/>
      <c r="V342" s="91"/>
      <c r="W342" s="91"/>
      <c r="X342" s="91"/>
      <c r="Y342" s="91"/>
      <c r="Z342" s="91"/>
      <c r="AA342" s="91"/>
      <c r="AB342" s="91"/>
      <c r="AC342" s="91"/>
      <c r="AD342" s="91"/>
      <c r="AE342" s="91"/>
      <c r="AF342" s="91"/>
      <c r="AG342" s="91"/>
    </row>
    <row r="343" spans="1:33" ht="26.5" customHeight="1" x14ac:dyDescent="0.7">
      <c r="A343" s="95">
        <v>43874</v>
      </c>
      <c r="B343" s="94">
        <f t="shared" ca="1" si="78"/>
        <v>-1.0669721283186329E-3</v>
      </c>
      <c r="C343" s="92">
        <f t="shared" ca="1" si="79"/>
        <v>25.938069884274842</v>
      </c>
      <c r="D343" s="94">
        <f t="shared" ca="1" si="80"/>
        <v>-5.6227863556244095E-3</v>
      </c>
      <c r="E343" s="92">
        <f t="shared" ca="1" si="81"/>
        <v>25.27484647963793</v>
      </c>
      <c r="F343" s="94">
        <f t="shared" ca="1" si="82"/>
        <v>-6.6352075454882975E-3</v>
      </c>
      <c r="G343" s="92">
        <f t="shared" ca="1" si="83"/>
        <v>24.693683747927164</v>
      </c>
      <c r="H343" s="94">
        <f t="shared" ca="1" si="84"/>
        <v>-8.7528366007796343E-3</v>
      </c>
      <c r="I343" s="92">
        <f t="shared" ca="1" si="85"/>
        <v>24.594885251971778</v>
      </c>
      <c r="J343" s="91"/>
      <c r="K343" s="91"/>
      <c r="L343" s="92">
        <f t="shared" ca="1" si="86"/>
        <v>100.50148536381171</v>
      </c>
      <c r="M343" s="94">
        <f t="shared" ca="1" si="87"/>
        <v>-5.4697512152508398E-3</v>
      </c>
      <c r="N343" s="99"/>
      <c r="O343" s="94"/>
      <c r="P343" s="108"/>
      <c r="Q343" s="99"/>
      <c r="R343" s="110"/>
      <c r="S343" s="105"/>
      <c r="T343" s="109"/>
      <c r="U343" s="91"/>
      <c r="V343" s="91"/>
      <c r="W343" s="91"/>
      <c r="X343" s="91"/>
      <c r="Y343" s="91"/>
      <c r="Z343" s="91"/>
      <c r="AA343" s="91"/>
      <c r="AB343" s="91"/>
      <c r="AC343" s="91"/>
      <c r="AD343" s="91"/>
      <c r="AE343" s="91"/>
      <c r="AF343" s="91"/>
      <c r="AG343" s="91"/>
    </row>
    <row r="344" spans="1:33" ht="26.5" customHeight="1" x14ac:dyDescent="0.7">
      <c r="A344" s="95">
        <v>43873</v>
      </c>
      <c r="B344" s="94">
        <f t="shared" ca="1" si="78"/>
        <v>6.4428072355771082E-3</v>
      </c>
      <c r="C344" s="92">
        <f t="shared" ca="1" si="79"/>
        <v>25.965774642108176</v>
      </c>
      <c r="D344" s="94">
        <f t="shared" ca="1" si="80"/>
        <v>1.2702577408086002E-2</v>
      </c>
      <c r="E344" s="92">
        <f t="shared" ca="1" si="81"/>
        <v>25.417765142672614</v>
      </c>
      <c r="F344" s="94">
        <f t="shared" ca="1" si="82"/>
        <v>5.2406743588235827E-3</v>
      </c>
      <c r="G344" s="92">
        <f t="shared" ca="1" si="83"/>
        <v>24.858625890002983</v>
      </c>
      <c r="H344" s="94">
        <f t="shared" ca="1" si="84"/>
        <v>-4.8576146879031334E-3</v>
      </c>
      <c r="I344" s="92">
        <f t="shared" ca="1" si="85"/>
        <v>24.81206116911358</v>
      </c>
      <c r="J344" s="91"/>
      <c r="K344" s="91"/>
      <c r="L344" s="92">
        <f t="shared" ca="1" si="86"/>
        <v>101.05422684389735</v>
      </c>
      <c r="M344" s="94">
        <f t="shared" ca="1" si="87"/>
        <v>4.9077207317289595E-3</v>
      </c>
      <c r="N344" s="99"/>
      <c r="O344" s="94"/>
      <c r="P344" s="108"/>
      <c r="Q344" s="99"/>
      <c r="R344" s="110"/>
      <c r="S344" s="105"/>
      <c r="T344" s="109"/>
      <c r="U344" s="91"/>
      <c r="V344" s="91"/>
      <c r="W344" s="91"/>
      <c r="X344" s="91"/>
      <c r="Y344" s="91"/>
      <c r="Z344" s="91"/>
      <c r="AA344" s="91"/>
      <c r="AB344" s="91"/>
      <c r="AC344" s="91"/>
      <c r="AD344" s="91"/>
      <c r="AE344" s="91"/>
      <c r="AF344" s="91"/>
      <c r="AG344" s="91"/>
    </row>
    <row r="345" spans="1:33" ht="26.5" customHeight="1" x14ac:dyDescent="0.7">
      <c r="A345" s="95">
        <v>43872</v>
      </c>
      <c r="B345" s="94">
        <f t="shared" ca="1" si="78"/>
        <v>1.7329881019370053E-3</v>
      </c>
      <c r="C345" s="92">
        <f t="shared" ca="1" si="79"/>
        <v>25.799553094754636</v>
      </c>
      <c r="D345" s="94">
        <f t="shared" ca="1" si="80"/>
        <v>7.0576927092242947E-3</v>
      </c>
      <c r="E345" s="92">
        <f t="shared" ca="1" si="81"/>
        <v>25.098943865361651</v>
      </c>
      <c r="F345" s="94">
        <f t="shared" ca="1" si="82"/>
        <v>6.4733026087462342E-3</v>
      </c>
      <c r="G345" s="92">
        <f t="shared" ca="1" si="83"/>
        <v>24.729029101273337</v>
      </c>
      <c r="H345" s="94">
        <f t="shared" ca="1" si="84"/>
        <v>5.050513457599104E-3</v>
      </c>
      <c r="I345" s="92">
        <f t="shared" ca="1" si="85"/>
        <v>24.933176935612096</v>
      </c>
      <c r="J345" s="91"/>
      <c r="K345" s="91"/>
      <c r="L345" s="92">
        <f t="shared" ca="1" si="86"/>
        <v>100.56070299700173</v>
      </c>
      <c r="M345" s="94">
        <f t="shared" ca="1" si="87"/>
        <v>5.0459192111600437E-3</v>
      </c>
      <c r="N345" s="99"/>
      <c r="O345" s="94"/>
      <c r="P345" s="108"/>
      <c r="Q345" s="99"/>
      <c r="R345" s="110"/>
      <c r="S345" s="105"/>
      <c r="T345" s="109"/>
      <c r="U345" s="91"/>
      <c r="V345" s="91"/>
      <c r="W345" s="91"/>
      <c r="X345" s="91"/>
      <c r="Y345" s="91"/>
      <c r="Z345" s="91"/>
      <c r="AA345" s="91"/>
      <c r="AB345" s="91"/>
      <c r="AC345" s="91"/>
      <c r="AD345" s="91"/>
      <c r="AE345" s="91"/>
      <c r="AF345" s="91"/>
      <c r="AG345" s="91"/>
    </row>
    <row r="346" spans="1:33" ht="26.5" customHeight="1" x14ac:dyDescent="0.7">
      <c r="A346" s="95">
        <v>43871</v>
      </c>
      <c r="B346" s="94">
        <f t="shared" ca="1" si="78"/>
        <v>7.4654352307006455E-3</v>
      </c>
      <c r="C346" s="92">
        <f t="shared" ca="1" si="79"/>
        <v>25.754920124612344</v>
      </c>
      <c r="D346" s="94">
        <f t="shared" ca="1" si="80"/>
        <v>3.541435437936391E-3</v>
      </c>
      <c r="E346" s="92">
        <f t="shared" ca="1" si="81"/>
        <v>24.923044674669566</v>
      </c>
      <c r="F346" s="94">
        <f t="shared" ca="1" si="82"/>
        <v>1.9215319839624989E-3</v>
      </c>
      <c r="G346" s="92">
        <f t="shared" ca="1" si="83"/>
        <v>24.569980184448504</v>
      </c>
      <c r="H346" s="94">
        <f t="shared" ca="1" si="84"/>
        <v>-1.1771527668017479E-3</v>
      </c>
      <c r="I346" s="92">
        <f t="shared" ca="1" si="85"/>
        <v>24.807884381687821</v>
      </c>
      <c r="J346" s="91"/>
      <c r="K346" s="91"/>
      <c r="L346" s="92">
        <f t="shared" ca="1" si="86"/>
        <v>100.05582936541822</v>
      </c>
      <c r="M346" s="94">
        <f t="shared" ca="1" si="87"/>
        <v>2.9739947950528922E-3</v>
      </c>
      <c r="N346" s="99"/>
      <c r="O346" s="94"/>
      <c r="P346" s="108"/>
      <c r="Q346" s="99"/>
      <c r="R346" s="110"/>
      <c r="S346" s="105"/>
      <c r="T346" s="109"/>
      <c r="U346" s="91"/>
      <c r="V346" s="91"/>
      <c r="W346" s="91"/>
      <c r="X346" s="91"/>
      <c r="Y346" s="91"/>
      <c r="Z346" s="91"/>
      <c r="AA346" s="91"/>
      <c r="AB346" s="91"/>
      <c r="AC346" s="91"/>
      <c r="AD346" s="91"/>
      <c r="AE346" s="91"/>
      <c r="AF346" s="91"/>
      <c r="AG346" s="91"/>
    </row>
    <row r="347" spans="1:33" ht="26.5" customHeight="1" x14ac:dyDescent="0.7">
      <c r="A347" s="95">
        <v>43868</v>
      </c>
      <c r="B347" s="94">
        <f t="shared" ca="1" si="78"/>
        <v>-5.3296762235518491E-3</v>
      </c>
      <c r="C347" s="92">
        <f t="shared" ca="1" si="79"/>
        <v>25.564073191964841</v>
      </c>
      <c r="D347" s="94">
        <f t="shared" ca="1" si="80"/>
        <v>-1.2674817778653313E-2</v>
      </c>
      <c r="E347" s="92">
        <f t="shared" ca="1" si="81"/>
        <v>24.835092796934063</v>
      </c>
      <c r="F347" s="94">
        <f t="shared" ca="1" si="82"/>
        <v>-8.5734247822134568E-3</v>
      </c>
      <c r="G347" s="92">
        <f t="shared" ca="1" si="83"/>
        <v>24.522858727066254</v>
      </c>
      <c r="H347" s="94">
        <f t="shared" ca="1" si="84"/>
        <v>-9.6585869410154013E-3</v>
      </c>
      <c r="I347" s="92">
        <f t="shared" ca="1" si="85"/>
        <v>24.837121467943202</v>
      </c>
      <c r="J347" s="91"/>
      <c r="K347" s="91"/>
      <c r="L347" s="92">
        <f t="shared" ca="1" si="86"/>
        <v>99.759146183908356</v>
      </c>
      <c r="M347" s="94">
        <f t="shared" ca="1" si="87"/>
        <v>-9.0404343950286625E-3</v>
      </c>
      <c r="N347" s="99"/>
      <c r="O347" s="94"/>
      <c r="P347" s="108"/>
      <c r="Q347" s="99"/>
      <c r="R347" s="110"/>
      <c r="S347" s="105"/>
      <c r="T347" s="109"/>
      <c r="U347" s="91"/>
      <c r="V347" s="91"/>
      <c r="W347" s="91"/>
      <c r="X347" s="91"/>
      <c r="Y347" s="91"/>
      <c r="Z347" s="91"/>
      <c r="AA347" s="91"/>
      <c r="AB347" s="91"/>
      <c r="AC347" s="91"/>
      <c r="AD347" s="91"/>
      <c r="AE347" s="91"/>
      <c r="AF347" s="91"/>
      <c r="AG347" s="91"/>
    </row>
    <row r="348" spans="1:33" ht="26.5" customHeight="1" x14ac:dyDescent="0.7">
      <c r="A348" s="95">
        <v>43867</v>
      </c>
      <c r="B348" s="94">
        <f t="shared" ca="1" si="78"/>
        <v>3.3648014708611562E-3</v>
      </c>
      <c r="C348" s="92">
        <f t="shared" ca="1" si="79"/>
        <v>25.701051474931063</v>
      </c>
      <c r="D348" s="94">
        <f t="shared" ca="1" si="80"/>
        <v>1.7513360100951392E-3</v>
      </c>
      <c r="E348" s="92">
        <f t="shared" ca="1" si="81"/>
        <v>25.153914074245023</v>
      </c>
      <c r="F348" s="94">
        <f t="shared" ca="1" si="82"/>
        <v>5.0264322991433463E-3</v>
      </c>
      <c r="G348" s="92">
        <f t="shared" ca="1" si="83"/>
        <v>24.734921717908684</v>
      </c>
      <c r="H348" s="94">
        <f t="shared" ca="1" si="84"/>
        <v>7.5504167249889065E-3</v>
      </c>
      <c r="I348" s="92">
        <f t="shared" ca="1" si="85"/>
        <v>25.079352575215296</v>
      </c>
      <c r="J348" s="91"/>
      <c r="K348" s="91"/>
      <c r="L348" s="92">
        <f t="shared" ca="1" si="86"/>
        <v>100.66923984230007</v>
      </c>
      <c r="M348" s="94">
        <f t="shared" ca="1" si="87"/>
        <v>4.4080948291991273E-3</v>
      </c>
      <c r="N348" s="99"/>
      <c r="O348" s="94"/>
      <c r="P348" s="108"/>
      <c r="Q348" s="99"/>
      <c r="R348" s="110"/>
      <c r="S348" s="105"/>
      <c r="T348" s="109"/>
      <c r="U348" s="91"/>
      <c r="V348" s="91"/>
      <c r="W348" s="91"/>
      <c r="X348" s="91"/>
      <c r="Y348" s="91"/>
      <c r="Z348" s="91"/>
      <c r="AA348" s="91"/>
      <c r="AB348" s="91"/>
      <c r="AC348" s="91"/>
      <c r="AD348" s="91"/>
      <c r="AE348" s="91"/>
      <c r="AF348" s="91"/>
      <c r="AG348" s="91"/>
    </row>
    <row r="349" spans="1:33" ht="26.5" customHeight="1" x14ac:dyDescent="0.7">
      <c r="A349" s="95">
        <v>43866</v>
      </c>
      <c r="B349" s="94">
        <f t="shared" ca="1" si="78"/>
        <v>1.1548084623168142E-2</v>
      </c>
      <c r="C349" s="92">
        <f t="shared" ca="1" si="79"/>
        <v>25.614862547754473</v>
      </c>
      <c r="D349" s="94">
        <f t="shared" ca="1" si="80"/>
        <v>6.1673656683098876E-3</v>
      </c>
      <c r="E349" s="92">
        <f t="shared" ca="1" si="81"/>
        <v>25.109938135377277</v>
      </c>
      <c r="F349" s="94">
        <f t="shared" ca="1" si="82"/>
        <v>1.1132603311966083E-2</v>
      </c>
      <c r="G349" s="92">
        <f t="shared" ca="1" si="83"/>
        <v>24.611215111351822</v>
      </c>
      <c r="H349" s="94">
        <f t="shared" ca="1" si="84"/>
        <v>8.9724023251045448E-3</v>
      </c>
      <c r="I349" s="92">
        <f t="shared" ca="1" si="85"/>
        <v>24.891412041429099</v>
      </c>
      <c r="J349" s="91"/>
      <c r="K349" s="91"/>
      <c r="L349" s="92">
        <f t="shared" ca="1" si="86"/>
        <v>100.22742783591266</v>
      </c>
      <c r="M349" s="94">
        <f t="shared" ca="1" si="87"/>
        <v>9.4538244257413862E-3</v>
      </c>
      <c r="N349" s="99"/>
      <c r="O349" s="94"/>
      <c r="P349" s="108"/>
      <c r="Q349" s="99"/>
      <c r="R349" s="110"/>
      <c r="S349" s="105"/>
      <c r="T349" s="109"/>
      <c r="U349" s="91"/>
      <c r="V349" s="91"/>
      <c r="W349" s="91"/>
      <c r="X349" s="91"/>
      <c r="Y349" s="91"/>
      <c r="Z349" s="91"/>
      <c r="AA349" s="91"/>
      <c r="AB349" s="91"/>
      <c r="AC349" s="91"/>
      <c r="AD349" s="91"/>
      <c r="AE349" s="91"/>
      <c r="AF349" s="91"/>
      <c r="AG349" s="91"/>
    </row>
    <row r="350" spans="1:33" ht="26.5" customHeight="1" x14ac:dyDescent="0.7">
      <c r="A350" s="95">
        <v>43865</v>
      </c>
      <c r="B350" s="94">
        <f t="shared" ca="1" si="78"/>
        <v>1.5241111445110755E-2</v>
      </c>
      <c r="C350" s="92">
        <f t="shared" ca="1" si="79"/>
        <v>25.322436903527699</v>
      </c>
      <c r="D350" s="94">
        <f t="shared" ca="1" si="80"/>
        <v>1.7480977191240532E-2</v>
      </c>
      <c r="E350" s="92">
        <f t="shared" ca="1" si="81"/>
        <v>24.95602520232697</v>
      </c>
      <c r="F350" s="94">
        <f t="shared" ca="1" si="82"/>
        <v>1.6732272955108041E-2</v>
      </c>
      <c r="G350" s="92">
        <f t="shared" ca="1" si="83"/>
        <v>24.340244821240812</v>
      </c>
      <c r="H350" s="94">
        <f t="shared" ca="1" si="84"/>
        <v>1.5122832813454279E-2</v>
      </c>
      <c r="I350" s="92">
        <f t="shared" ca="1" si="85"/>
        <v>24.670062316936146</v>
      </c>
      <c r="J350" s="91"/>
      <c r="K350" s="91"/>
      <c r="L350" s="92">
        <f t="shared" ca="1" si="86"/>
        <v>99.288769244031641</v>
      </c>
      <c r="M350" s="94">
        <f t="shared" ca="1" si="87"/>
        <v>1.6139275870968639E-2</v>
      </c>
      <c r="N350" s="99"/>
      <c r="O350" s="94"/>
      <c r="P350" s="108"/>
      <c r="Q350" s="99"/>
      <c r="R350" s="110"/>
      <c r="S350" s="105"/>
      <c r="T350" s="109"/>
      <c r="U350" s="91"/>
      <c r="V350" s="91"/>
      <c r="W350" s="91"/>
      <c r="X350" s="91"/>
      <c r="Y350" s="91"/>
      <c r="Z350" s="91"/>
      <c r="AA350" s="91"/>
      <c r="AB350" s="91"/>
      <c r="AC350" s="91"/>
      <c r="AD350" s="91"/>
      <c r="AE350" s="91"/>
      <c r="AF350" s="91"/>
      <c r="AG350" s="91"/>
    </row>
    <row r="351" spans="1:33" ht="26.5" customHeight="1" x14ac:dyDescent="0.7">
      <c r="A351" s="95">
        <v>43864</v>
      </c>
      <c r="B351" s="94">
        <f t="shared" ca="1" si="78"/>
        <v>7.4286039225819334E-3</v>
      </c>
      <c r="C351" s="92">
        <f t="shared" ca="1" si="79"/>
        <v>24.942288701728526</v>
      </c>
      <c r="D351" s="94">
        <f t="shared" ca="1" si="80"/>
        <v>2.2461753744045243E-3</v>
      </c>
      <c r="E351" s="92">
        <f t="shared" ca="1" si="81"/>
        <v>24.527264648444</v>
      </c>
      <c r="F351" s="94">
        <f t="shared" ca="1" si="82"/>
        <v>3.9525742141042208E-3</v>
      </c>
      <c r="G351" s="92">
        <f t="shared" ca="1" si="83"/>
        <v>23.93967956824708</v>
      </c>
      <c r="H351" s="94">
        <f t="shared" ca="1" si="84"/>
        <v>7.6190448284796375E-3</v>
      </c>
      <c r="I351" s="92">
        <f t="shared" ca="1" si="85"/>
        <v>24.302539081464715</v>
      </c>
      <c r="J351" s="91"/>
      <c r="K351" s="91"/>
      <c r="L351" s="92">
        <f t="shared" ca="1" si="86"/>
        <v>97.71177199988432</v>
      </c>
      <c r="M351" s="94">
        <f t="shared" ca="1" si="87"/>
        <v>5.3182030306884176E-3</v>
      </c>
      <c r="N351" s="99"/>
      <c r="O351" s="94"/>
      <c r="P351" s="108"/>
      <c r="Q351" s="99"/>
      <c r="R351" s="110"/>
      <c r="S351" s="105"/>
      <c r="T351" s="109"/>
      <c r="U351" s="91"/>
      <c r="V351" s="91"/>
      <c r="W351" s="91"/>
      <c r="X351" s="91"/>
      <c r="Y351" s="91"/>
      <c r="Z351" s="91"/>
      <c r="AA351" s="91"/>
      <c r="AB351" s="91"/>
      <c r="AC351" s="91"/>
      <c r="AD351" s="91"/>
      <c r="AE351" s="91"/>
      <c r="AF351" s="91"/>
      <c r="AG351" s="91"/>
    </row>
    <row r="352" spans="1:33" ht="26.5" customHeight="1" x14ac:dyDescent="0.7">
      <c r="A352" s="95">
        <v>43861</v>
      </c>
      <c r="B352" s="94">
        <f t="shared" ca="1" si="78"/>
        <v>-1.8157908969835712E-2</v>
      </c>
      <c r="C352" s="92">
        <f t="shared" ca="1" si="79"/>
        <v>24.758368587721051</v>
      </c>
      <c r="D352" s="94">
        <f t="shared" ca="1" si="80"/>
        <v>-2.4967117659126625E-2</v>
      </c>
      <c r="E352" s="92">
        <f t="shared" ca="1" si="81"/>
        <v>24.472295580755357</v>
      </c>
      <c r="F352" s="94">
        <f t="shared" ca="1" si="82"/>
        <v>-1.7237296768538912E-2</v>
      </c>
      <c r="G352" s="92">
        <f t="shared" ca="1" si="83"/>
        <v>23.84542874147925</v>
      </c>
      <c r="H352" s="94">
        <f t="shared" ca="1" si="84"/>
        <v>-1.6351588326804944E-2</v>
      </c>
      <c r="I352" s="92">
        <f t="shared" ca="1" si="85"/>
        <v>24.118777038004058</v>
      </c>
      <c r="J352" s="91"/>
      <c r="K352" s="91"/>
      <c r="L352" s="92">
        <f t="shared" ca="1" si="86"/>
        <v>97.194869947959717</v>
      </c>
      <c r="M352" s="94">
        <f t="shared" ca="1" si="87"/>
        <v>-1.9210154770126109E-2</v>
      </c>
      <c r="N352" s="99"/>
      <c r="O352" s="94"/>
      <c r="P352" s="108"/>
      <c r="Q352" s="99"/>
      <c r="R352" s="110"/>
      <c r="S352" s="105"/>
      <c r="T352" s="109"/>
      <c r="U352" s="91"/>
      <c r="V352" s="91"/>
      <c r="W352" s="91"/>
      <c r="X352" s="91"/>
      <c r="Y352" s="91"/>
      <c r="Z352" s="91"/>
      <c r="AA352" s="91"/>
      <c r="AB352" s="91"/>
      <c r="AC352" s="91"/>
      <c r="AD352" s="91"/>
      <c r="AE352" s="91"/>
      <c r="AF352" s="91"/>
      <c r="AG352" s="91"/>
    </row>
    <row r="353" spans="1:33" ht="26.5" customHeight="1" x14ac:dyDescent="0.7">
      <c r="A353" s="95">
        <v>43860</v>
      </c>
      <c r="B353" s="94">
        <f t="shared" ca="1" si="78"/>
        <v>3.245456904475974E-3</v>
      </c>
      <c r="C353" s="92">
        <f t="shared" ca="1" si="79"/>
        <v>25.216242829581873</v>
      </c>
      <c r="D353" s="94">
        <f t="shared" ca="1" si="80"/>
        <v>-4.3784536450652833E-4</v>
      </c>
      <c r="E353" s="92">
        <f t="shared" ca="1" si="81"/>
        <v>25.098943865361658</v>
      </c>
      <c r="F353" s="94">
        <f t="shared" ca="1" si="82"/>
        <v>-7.2771679076211182E-4</v>
      </c>
      <c r="G353" s="92">
        <f t="shared" ca="1" si="83"/>
        <v>24.26366880130081</v>
      </c>
      <c r="H353" s="94">
        <f t="shared" ca="1" si="84"/>
        <v>-1.3606901006275596E-3</v>
      </c>
      <c r="I353" s="92">
        <f t="shared" ca="1" si="85"/>
        <v>24.51971329570674</v>
      </c>
      <c r="J353" s="91"/>
      <c r="K353" s="91"/>
      <c r="L353" s="92">
        <f t="shared" ca="1" si="86"/>
        <v>99.098568791951081</v>
      </c>
      <c r="M353" s="94">
        <f t="shared" ca="1" si="87"/>
        <v>1.9681339148847066E-4</v>
      </c>
      <c r="N353" s="99"/>
      <c r="O353" s="94"/>
      <c r="P353" s="108"/>
      <c r="Q353" s="99"/>
      <c r="R353" s="110"/>
      <c r="S353" s="105"/>
      <c r="T353" s="109"/>
      <c r="U353" s="91"/>
      <c r="V353" s="91"/>
      <c r="W353" s="91"/>
      <c r="X353" s="91"/>
      <c r="Y353" s="91"/>
      <c r="Z353" s="91"/>
      <c r="AA353" s="91"/>
      <c r="AB353" s="91"/>
      <c r="AC353" s="91"/>
      <c r="AD353" s="91"/>
      <c r="AE353" s="91"/>
      <c r="AF353" s="91"/>
      <c r="AG353" s="91"/>
    </row>
    <row r="354" spans="1:33" ht="26.5" customHeight="1" x14ac:dyDescent="0.7">
      <c r="A354" s="95">
        <v>43859</v>
      </c>
      <c r="B354" s="94">
        <f t="shared" ca="1" si="78"/>
        <v>-8.2607854373972778E-4</v>
      </c>
      <c r="C354" s="92">
        <f t="shared" ca="1" si="79"/>
        <v>25.134669343419553</v>
      </c>
      <c r="D354" s="94">
        <f t="shared" ca="1" si="80"/>
        <v>-4.359321308980868E-3</v>
      </c>
      <c r="E354" s="92">
        <f t="shared" ca="1" si="81"/>
        <v>25.109938135377277</v>
      </c>
      <c r="F354" s="94">
        <f t="shared" ca="1" si="82"/>
        <v>1.7010281090319435E-3</v>
      </c>
      <c r="G354" s="92">
        <f t="shared" ca="1" si="83"/>
        <v>24.281338739203509</v>
      </c>
      <c r="H354" s="94">
        <f t="shared" ca="1" si="84"/>
        <v>-3.221513391453934E-3</v>
      </c>
      <c r="I354" s="92">
        <f t="shared" ca="1" si="85"/>
        <v>24.5531224864135</v>
      </c>
      <c r="J354" s="91"/>
      <c r="K354" s="91"/>
      <c r="L354" s="92">
        <f t="shared" ca="1" si="86"/>
        <v>99.079068704413842</v>
      </c>
      <c r="M354" s="94">
        <f t="shared" ca="1" si="87"/>
        <v>-1.7012215692957522E-3</v>
      </c>
      <c r="N354" s="99"/>
      <c r="O354" s="94"/>
      <c r="P354" s="108"/>
      <c r="Q354" s="99"/>
      <c r="R354" s="110"/>
      <c r="S354" s="105"/>
      <c r="T354" s="109"/>
      <c r="U354" s="91"/>
      <c r="V354" s="91"/>
      <c r="W354" s="91"/>
      <c r="X354" s="91"/>
      <c r="Y354" s="91"/>
      <c r="Z354" s="91"/>
      <c r="AA354" s="91"/>
      <c r="AB354" s="91"/>
      <c r="AC354" s="91"/>
      <c r="AD354" s="91"/>
      <c r="AE354" s="91"/>
      <c r="AF354" s="91"/>
      <c r="AG354" s="91"/>
    </row>
    <row r="355" spans="1:33" ht="26.5" customHeight="1" x14ac:dyDescent="0.7">
      <c r="A355" s="95">
        <v>43858</v>
      </c>
      <c r="B355" s="94">
        <f t="shared" ca="1" si="78"/>
        <v>1.0479124363579118E-2</v>
      </c>
      <c r="C355" s="92">
        <f t="shared" ca="1" si="79"/>
        <v>25.155449720691941</v>
      </c>
      <c r="D355" s="94">
        <f t="shared" ca="1" si="80"/>
        <v>8.3516521021465007E-3</v>
      </c>
      <c r="E355" s="92">
        <f t="shared" ca="1" si="81"/>
        <v>25.219879694338744</v>
      </c>
      <c r="F355" s="94">
        <f t="shared" ca="1" si="82"/>
        <v>1.1305069964384185E-2</v>
      </c>
      <c r="G355" s="92">
        <f t="shared" ca="1" si="83"/>
        <v>24.240105638147117</v>
      </c>
      <c r="H355" s="94">
        <f t="shared" ca="1" si="84"/>
        <v>8.8950041713204975E-3</v>
      </c>
      <c r="I355" s="92">
        <f t="shared" ca="1" si="85"/>
        <v>24.632476338803627</v>
      </c>
      <c r="J355" s="91"/>
      <c r="K355" s="91"/>
      <c r="L355" s="92">
        <f t="shared" ca="1" si="86"/>
        <v>99.247911391981432</v>
      </c>
      <c r="M355" s="94">
        <f t="shared" ca="1" si="87"/>
        <v>9.7456848603130197E-3</v>
      </c>
      <c r="N355" s="99"/>
      <c r="O355" s="94"/>
      <c r="P355" s="108"/>
      <c r="Q355" s="99"/>
      <c r="R355" s="110"/>
      <c r="S355" s="105"/>
      <c r="T355" s="109"/>
      <c r="U355" s="91"/>
      <c r="V355" s="91"/>
      <c r="W355" s="91"/>
      <c r="X355" s="91"/>
      <c r="Y355" s="91"/>
      <c r="Z355" s="91"/>
      <c r="AA355" s="91"/>
      <c r="AB355" s="91"/>
      <c r="AC355" s="91"/>
      <c r="AD355" s="91"/>
      <c r="AE355" s="91"/>
      <c r="AF355" s="91"/>
      <c r="AG355" s="91"/>
    </row>
    <row r="356" spans="1:33" ht="26.5" customHeight="1" x14ac:dyDescent="0.7">
      <c r="A356" s="95">
        <v>43857</v>
      </c>
      <c r="B356" s="94">
        <f t="shared" ca="1" si="78"/>
        <v>-1.6029334698634656E-2</v>
      </c>
      <c r="C356" s="92">
        <f t="shared" ca="1" si="79"/>
        <v>24.894576359046873</v>
      </c>
      <c r="D356" s="94">
        <f t="shared" ca="1" si="80"/>
        <v>-2.1505316815444986E-2</v>
      </c>
      <c r="E356" s="92">
        <f t="shared" ca="1" si="81"/>
        <v>25.010996552405071</v>
      </c>
      <c r="F356" s="94">
        <f t="shared" ca="1" si="82"/>
        <v>-2.2110151811771228E-2</v>
      </c>
      <c r="G356" s="92">
        <f t="shared" ca="1" si="83"/>
        <v>23.969132913573546</v>
      </c>
      <c r="H356" s="94">
        <f t="shared" ca="1" si="84"/>
        <v>-1.7974071202924269E-2</v>
      </c>
      <c r="I356" s="92">
        <f t="shared" ca="1" si="85"/>
        <v>24.415302124561602</v>
      </c>
      <c r="J356" s="91"/>
      <c r="K356" s="91"/>
      <c r="L356" s="92">
        <f t="shared" ca="1" si="86"/>
        <v>98.290007949587093</v>
      </c>
      <c r="M356" s="94">
        <f t="shared" ca="1" si="87"/>
        <v>-1.9395132905174028E-2</v>
      </c>
      <c r="N356" s="99"/>
      <c r="O356" s="94"/>
      <c r="P356" s="108"/>
      <c r="Q356" s="99"/>
      <c r="R356" s="110"/>
      <c r="S356" s="105"/>
      <c r="T356" s="109"/>
      <c r="U356" s="91"/>
      <c r="V356" s="91"/>
      <c r="W356" s="91"/>
      <c r="X356" s="91"/>
      <c r="Y356" s="91"/>
      <c r="Z356" s="91"/>
      <c r="AA356" s="91"/>
      <c r="AB356" s="91"/>
      <c r="AC356" s="91"/>
      <c r="AD356" s="91"/>
      <c r="AE356" s="91"/>
      <c r="AF356" s="91"/>
      <c r="AG356" s="91"/>
    </row>
    <row r="357" spans="1:33" ht="26.5" customHeight="1" x14ac:dyDescent="0.7">
      <c r="A357" s="95">
        <v>43854</v>
      </c>
      <c r="B357" s="94">
        <f t="shared" ca="1" si="78"/>
        <v>-8.8931638304892147E-3</v>
      </c>
      <c r="C357" s="92">
        <f t="shared" ca="1" si="79"/>
        <v>25.300120457780409</v>
      </c>
      <c r="D357" s="94">
        <f t="shared" ca="1" si="80"/>
        <v>-8.1058939987441736E-3</v>
      </c>
      <c r="E357" s="92">
        <f t="shared" ca="1" si="81"/>
        <v>25.560687229291485</v>
      </c>
      <c r="F357" s="94">
        <f t="shared" ca="1" si="82"/>
        <v>-2.8755398693521839E-3</v>
      </c>
      <c r="G357" s="92">
        <f t="shared" ca="1" si="83"/>
        <v>24.51107653687377</v>
      </c>
      <c r="H357" s="94">
        <f t="shared" ca="1" si="84"/>
        <v>-3.8487676446767871E-3</v>
      </c>
      <c r="I357" s="92">
        <f t="shared" ca="1" si="85"/>
        <v>24.862176658073498</v>
      </c>
      <c r="J357" s="91"/>
      <c r="K357" s="91"/>
      <c r="L357" s="92">
        <f t="shared" ca="1" si="86"/>
        <v>100.23406088201916</v>
      </c>
      <c r="M357" s="94">
        <f t="shared" ca="1" si="87"/>
        <v>-5.9764617450055457E-3</v>
      </c>
      <c r="N357" s="99"/>
      <c r="O357" s="94"/>
      <c r="P357" s="108"/>
      <c r="Q357" s="99"/>
      <c r="R357" s="110"/>
      <c r="S357" s="105"/>
      <c r="T357" s="109"/>
      <c r="U357" s="91"/>
      <c r="V357" s="91"/>
      <c r="W357" s="91"/>
      <c r="X357" s="91"/>
      <c r="Y357" s="91"/>
      <c r="Z357" s="91"/>
      <c r="AA357" s="91"/>
      <c r="AB357" s="91"/>
      <c r="AC357" s="91"/>
      <c r="AD357" s="91"/>
      <c r="AE357" s="91"/>
      <c r="AF357" s="91"/>
      <c r="AG357" s="91"/>
    </row>
    <row r="358" spans="1:33" ht="26.5" customHeight="1" x14ac:dyDescent="0.7">
      <c r="A358" s="95">
        <v>43853</v>
      </c>
      <c r="B358" s="94">
        <f t="shared" ca="1" si="78"/>
        <v>1.1469851205379022E-3</v>
      </c>
      <c r="C358" s="92">
        <f t="shared" ca="1" si="79"/>
        <v>25.527137473455266</v>
      </c>
      <c r="D358" s="94">
        <f t="shared" ca="1" si="80"/>
        <v>-8.5237101306712137E-4</v>
      </c>
      <c r="E358" s="92">
        <f t="shared" ca="1" si="81"/>
        <v>25.76957265361462</v>
      </c>
      <c r="F358" s="94">
        <f t="shared" ca="1" si="82"/>
        <v>-2.6291911283812253E-3</v>
      </c>
      <c r="G358" s="92">
        <f t="shared" ca="1" si="83"/>
        <v>24.581762374640991</v>
      </c>
      <c r="H358" s="94">
        <f t="shared" ca="1" si="84"/>
        <v>1.1727459457293588E-3</v>
      </c>
      <c r="I358" s="92">
        <f t="shared" ca="1" si="85"/>
        <v>24.958235105817003</v>
      </c>
      <c r="J358" s="91"/>
      <c r="K358" s="91"/>
      <c r="L358" s="92">
        <f t="shared" ca="1" si="86"/>
        <v>100.83670760752787</v>
      </c>
      <c r="M358" s="94">
        <f t="shared" ca="1" si="87"/>
        <v>-2.806068592393629E-4</v>
      </c>
      <c r="N358" s="99"/>
      <c r="O358" s="94"/>
      <c r="P358" s="108"/>
      <c r="Q358" s="99"/>
      <c r="R358" s="110"/>
      <c r="S358" s="105"/>
      <c r="T358" s="109"/>
      <c r="U358" s="91"/>
      <c r="V358" s="91"/>
      <c r="W358" s="91"/>
      <c r="X358" s="91"/>
      <c r="Y358" s="91"/>
      <c r="Z358" s="91"/>
      <c r="AA358" s="91"/>
      <c r="AB358" s="91"/>
      <c r="AC358" s="91"/>
      <c r="AD358" s="91"/>
      <c r="AE358" s="91"/>
      <c r="AF358" s="91"/>
      <c r="AG358" s="91"/>
    </row>
    <row r="359" spans="1:33" ht="26.5" customHeight="1" x14ac:dyDescent="0.7">
      <c r="A359" s="95">
        <v>43852</v>
      </c>
      <c r="B359" s="94">
        <f t="shared" ca="1" si="78"/>
        <v>1.2059608057835014E-4</v>
      </c>
      <c r="C359" s="92">
        <f t="shared" ca="1" si="79"/>
        <v>25.497891770988854</v>
      </c>
      <c r="D359" s="94">
        <f t="shared" ca="1" si="80"/>
        <v>5.5721288464307683E-3</v>
      </c>
      <c r="E359" s="92">
        <f t="shared" ca="1" si="81"/>
        <v>25.791556628866946</v>
      </c>
      <c r="F359" s="94">
        <f t="shared" ca="1" si="82"/>
        <v>-2.6221246586115576E-3</v>
      </c>
      <c r="G359" s="92">
        <f t="shared" ca="1" si="83"/>
        <v>24.646562899160553</v>
      </c>
      <c r="H359" s="94">
        <f t="shared" ca="1" si="84"/>
        <v>4.5439219714829004E-3</v>
      </c>
      <c r="I359" s="92">
        <f t="shared" ca="1" si="85"/>
        <v>24.928999722461398</v>
      </c>
      <c r="J359" s="91"/>
      <c r="K359" s="91"/>
      <c r="L359" s="92">
        <f t="shared" ca="1" si="86"/>
        <v>100.86501102147776</v>
      </c>
      <c r="M359" s="94">
        <f t="shared" ca="1" si="87"/>
        <v>1.9266598651905831E-3</v>
      </c>
      <c r="N359" s="99"/>
      <c r="O359" s="94"/>
      <c r="P359" s="108"/>
      <c r="Q359" s="99"/>
      <c r="R359" s="110"/>
      <c r="S359" s="105"/>
      <c r="T359" s="109"/>
      <c r="U359" s="91"/>
      <c r="V359" s="91"/>
      <c r="W359" s="91"/>
      <c r="X359" s="91"/>
      <c r="Y359" s="91"/>
      <c r="Z359" s="91"/>
      <c r="AA359" s="91"/>
      <c r="AB359" s="91"/>
      <c r="AC359" s="91"/>
      <c r="AD359" s="91"/>
      <c r="AE359" s="91"/>
      <c r="AF359" s="91"/>
      <c r="AG359" s="91"/>
    </row>
    <row r="360" spans="1:33" ht="26.5" customHeight="1" x14ac:dyDescent="0.7">
      <c r="A360" s="95">
        <v>43851</v>
      </c>
      <c r="B360" s="94">
        <f t="shared" ca="1" si="78"/>
        <v>-1.9581757101747588E-3</v>
      </c>
      <c r="C360" s="92">
        <f t="shared" ca="1" si="79"/>
        <v>25.494817195959961</v>
      </c>
      <c r="D360" s="94">
        <f t="shared" ca="1" si="80"/>
        <v>-8.0782350266398462E-3</v>
      </c>
      <c r="E360" s="92">
        <f t="shared" ca="1" si="81"/>
        <v>25.648639107026987</v>
      </c>
      <c r="F360" s="94">
        <f t="shared" ca="1" si="82"/>
        <v>-8.2740855314833439E-3</v>
      </c>
      <c r="G360" s="92">
        <f t="shared" ca="1" si="83"/>
        <v>24.711359163370634</v>
      </c>
      <c r="H360" s="94">
        <f t="shared" ca="1" si="84"/>
        <v>-5.3565834278066493E-3</v>
      </c>
      <c r="I360" s="92">
        <f t="shared" ca="1" si="85"/>
        <v>24.816236679364515</v>
      </c>
      <c r="J360" s="91"/>
      <c r="K360" s="91"/>
      <c r="L360" s="92">
        <f t="shared" ca="1" si="86"/>
        <v>100.67105214572209</v>
      </c>
      <c r="M360" s="94">
        <f t="shared" ca="1" si="87"/>
        <v>-5.9121325540709702E-3</v>
      </c>
      <c r="N360" s="99"/>
      <c r="O360" s="94"/>
      <c r="P360" s="108"/>
      <c r="Q360" s="99"/>
      <c r="R360" s="110"/>
      <c r="S360" s="105"/>
      <c r="T360" s="109"/>
      <c r="U360" s="91"/>
      <c r="V360" s="91"/>
      <c r="W360" s="91"/>
      <c r="X360" s="91"/>
      <c r="Y360" s="91"/>
      <c r="Z360" s="91"/>
      <c r="AA360" s="91"/>
      <c r="AB360" s="91"/>
      <c r="AC360" s="91"/>
      <c r="AD360" s="91"/>
      <c r="AE360" s="91"/>
      <c r="AF360" s="91"/>
      <c r="AG360" s="91"/>
    </row>
    <row r="361" spans="1:33" ht="26.5" customHeight="1" x14ac:dyDescent="0.7">
      <c r="A361" s="95">
        <v>43847</v>
      </c>
      <c r="B361" s="94">
        <f t="shared" ca="1" si="78"/>
        <v>3.1126157544547617E-3</v>
      </c>
      <c r="C361" s="92">
        <f t="shared" ca="1" si="79"/>
        <v>25.544838478188286</v>
      </c>
      <c r="D361" s="94">
        <f t="shared" ca="1" si="80"/>
        <v>-8.4956241097755569E-4</v>
      </c>
      <c r="E361" s="92">
        <f t="shared" ca="1" si="81"/>
        <v>25.85752224896066</v>
      </c>
      <c r="F361" s="94">
        <f t="shared" ca="1" si="82"/>
        <v>3.0827505767538899E-3</v>
      </c>
      <c r="G361" s="92">
        <f t="shared" ca="1" si="83"/>
        <v>24.917528928962078</v>
      </c>
      <c r="H361" s="94">
        <f t="shared" ca="1" si="84"/>
        <v>6.7002582829123192E-4</v>
      </c>
      <c r="I361" s="92">
        <f t="shared" ca="1" si="85"/>
        <v>24.949882808140316</v>
      </c>
      <c r="J361" s="91"/>
      <c r="K361" s="91"/>
      <c r="L361" s="92">
        <f t="shared" ca="1" si="86"/>
        <v>101.26977246425135</v>
      </c>
      <c r="M361" s="94">
        <f t="shared" ca="1" si="87"/>
        <v>1.4889615546882506E-3</v>
      </c>
      <c r="N361" s="99"/>
      <c r="O361" s="94"/>
      <c r="P361" s="108"/>
      <c r="Q361" s="99"/>
      <c r="R361" s="110"/>
      <c r="S361" s="105"/>
      <c r="T361" s="109"/>
      <c r="U361" s="91"/>
      <c r="V361" s="91"/>
      <c r="W361" s="91"/>
      <c r="X361" s="91"/>
      <c r="Y361" s="91"/>
      <c r="Z361" s="91"/>
      <c r="AA361" s="91"/>
      <c r="AB361" s="91"/>
      <c r="AC361" s="91"/>
      <c r="AD361" s="91"/>
      <c r="AE361" s="91"/>
      <c r="AF361" s="91"/>
      <c r="AG361" s="91"/>
    </row>
    <row r="362" spans="1:33" ht="26.5" customHeight="1" x14ac:dyDescent="0.7">
      <c r="A362" s="95">
        <v>43846</v>
      </c>
      <c r="B362" s="94">
        <f t="shared" ca="1" si="78"/>
        <v>8.3184473884081456E-3</v>
      </c>
      <c r="C362" s="92">
        <f t="shared" ca="1" si="79"/>
        <v>25.465573931572639</v>
      </c>
      <c r="D362" s="94">
        <f t="shared" ca="1" si="80"/>
        <v>1.1168416827476824E-2</v>
      </c>
      <c r="E362" s="92">
        <f t="shared" ca="1" si="81"/>
        <v>25.879508506602441</v>
      </c>
      <c r="F362" s="94">
        <f t="shared" ca="1" si="82"/>
        <v>5.2442000592571869E-3</v>
      </c>
      <c r="G362" s="92">
        <f t="shared" ca="1" si="83"/>
        <v>24.840950474559516</v>
      </c>
      <c r="H362" s="94">
        <f t="shared" ca="1" si="84"/>
        <v>6.7042377128112562E-4</v>
      </c>
      <c r="I362" s="92">
        <f t="shared" ca="1" si="85"/>
        <v>24.933176935612099</v>
      </c>
      <c r="J362" s="91"/>
      <c r="K362" s="91"/>
      <c r="L362" s="92">
        <f t="shared" ca="1" si="86"/>
        <v>101.1192098483467</v>
      </c>
      <c r="M362" s="94">
        <f t="shared" ca="1" si="87"/>
        <v>6.3917432331015434E-3</v>
      </c>
      <c r="N362" s="99"/>
      <c r="O362" s="94"/>
      <c r="P362" s="108"/>
      <c r="Q362" s="99"/>
      <c r="R362" s="110"/>
      <c r="S362" s="105"/>
      <c r="T362" s="109"/>
      <c r="U362" s="91"/>
      <c r="V362" s="91"/>
      <c r="W362" s="91"/>
      <c r="X362" s="91"/>
      <c r="Y362" s="91"/>
      <c r="Z362" s="91"/>
      <c r="AA362" s="91"/>
      <c r="AB362" s="91"/>
      <c r="AC362" s="91"/>
      <c r="AD362" s="91"/>
      <c r="AE362" s="91"/>
      <c r="AF362" s="91"/>
      <c r="AG362" s="91"/>
    </row>
    <row r="363" spans="1:33" ht="26.5" customHeight="1" x14ac:dyDescent="0.7">
      <c r="A363" s="95">
        <v>43845</v>
      </c>
      <c r="B363" s="94">
        <f t="shared" ca="1" si="78"/>
        <v>2.259782315836123E-3</v>
      </c>
      <c r="C363" s="92">
        <f t="shared" ca="1" si="79"/>
        <v>25.255487487638121</v>
      </c>
      <c r="D363" s="94">
        <f t="shared" ca="1" si="80"/>
        <v>4.7475233312748166E-3</v>
      </c>
      <c r="E363" s="92">
        <f t="shared" ca="1" si="81"/>
        <v>25.593667756948882</v>
      </c>
      <c r="F363" s="94">
        <f t="shared" ca="1" si="82"/>
        <v>-2.6153406032340953E-3</v>
      </c>
      <c r="G363" s="92">
        <f t="shared" ca="1" si="83"/>
        <v>24.711359163370641</v>
      </c>
      <c r="H363" s="94">
        <f t="shared" ca="1" si="84"/>
        <v>-3.6740386958544757E-3</v>
      </c>
      <c r="I363" s="92">
        <f t="shared" ca="1" si="85"/>
        <v>24.916472340258721</v>
      </c>
      <c r="J363" s="91"/>
      <c r="K363" s="91"/>
      <c r="L363" s="92">
        <f t="shared" ca="1" si="86"/>
        <v>100.47698674821636</v>
      </c>
      <c r="M363" s="94">
        <f t="shared" ca="1" si="87"/>
        <v>2.1099709180605331E-4</v>
      </c>
      <c r="N363" s="99"/>
      <c r="O363" s="94"/>
      <c r="P363" s="108"/>
      <c r="Q363" s="99"/>
      <c r="R363" s="110"/>
      <c r="S363" s="105"/>
      <c r="T363" s="109"/>
      <c r="U363" s="91"/>
      <c r="V363" s="91"/>
      <c r="W363" s="91"/>
      <c r="X363" s="91"/>
      <c r="Y363" s="91"/>
      <c r="Z363" s="91"/>
      <c r="AA363" s="91"/>
      <c r="AB363" s="91"/>
      <c r="AC363" s="91"/>
      <c r="AD363" s="91"/>
      <c r="AE363" s="91"/>
      <c r="AF363" s="91"/>
      <c r="AG363" s="91"/>
    </row>
    <row r="364" spans="1:33" ht="26.5" customHeight="1" x14ac:dyDescent="0.7">
      <c r="A364" s="95">
        <v>43844</v>
      </c>
      <c r="B364" s="94">
        <f t="shared" ca="1" si="78"/>
        <v>-1.5245123568797814E-3</v>
      </c>
      <c r="C364" s="92">
        <f t="shared" ca="1" si="79"/>
        <v>25.198544262927943</v>
      </c>
      <c r="D364" s="94">
        <f t="shared" ca="1" si="80"/>
        <v>6.0790379046185006E-3</v>
      </c>
      <c r="E364" s="92">
        <f t="shared" ca="1" si="81"/>
        <v>25.472735351555983</v>
      </c>
      <c r="F364" s="94">
        <f t="shared" ca="1" si="82"/>
        <v>-2.3758118871730627E-4</v>
      </c>
      <c r="G364" s="92">
        <f t="shared" ca="1" si="83"/>
        <v>24.776157253427645</v>
      </c>
      <c r="H364" s="94">
        <f t="shared" ca="1" si="84"/>
        <v>3.3416002305863834E-4</v>
      </c>
      <c r="I364" s="92">
        <f t="shared" ca="1" si="85"/>
        <v>25.008354000576468</v>
      </c>
      <c r="J364" s="91"/>
      <c r="K364" s="91"/>
      <c r="L364" s="92">
        <f t="shared" ca="1" si="86"/>
        <v>100.45579086848804</v>
      </c>
      <c r="M364" s="94">
        <f t="shared" ca="1" si="87"/>
        <v>1.1750913532042606E-3</v>
      </c>
      <c r="N364" s="99"/>
      <c r="O364" s="94"/>
      <c r="P364" s="108"/>
      <c r="Q364" s="99"/>
      <c r="R364" s="110"/>
      <c r="S364" s="105"/>
      <c r="T364" s="109"/>
      <c r="U364" s="91"/>
      <c r="V364" s="91"/>
      <c r="W364" s="91"/>
      <c r="X364" s="91"/>
      <c r="Y364" s="91"/>
      <c r="Z364" s="91"/>
      <c r="AA364" s="91"/>
      <c r="AB364" s="91"/>
      <c r="AC364" s="91"/>
      <c r="AD364" s="91"/>
      <c r="AE364" s="91"/>
      <c r="AF364" s="91"/>
      <c r="AG364" s="91"/>
    </row>
    <row r="365" spans="1:33" ht="26.5" customHeight="1" x14ac:dyDescent="0.7">
      <c r="A365" s="95">
        <v>43843</v>
      </c>
      <c r="B365" s="94">
        <f t="shared" ca="1" si="78"/>
        <v>6.8772372106131741E-3</v>
      </c>
      <c r="C365" s="92">
        <f t="shared" ca="1" si="79"/>
        <v>25.23701840934379</v>
      </c>
      <c r="D365" s="94">
        <f t="shared" ca="1" si="80"/>
        <v>7.8773577491462188E-3</v>
      </c>
      <c r="E365" s="92">
        <f t="shared" ca="1" si="81"/>
        <v>25.318821277310949</v>
      </c>
      <c r="F365" s="94">
        <f t="shared" ca="1" si="82"/>
        <v>4.0572643412060128E-3</v>
      </c>
      <c r="G365" s="92">
        <f t="shared" ca="1" si="83"/>
        <v>24.78204500113786</v>
      </c>
      <c r="H365" s="94">
        <f t="shared" ca="1" si="84"/>
        <v>5.7123313618709926E-3</v>
      </c>
      <c r="I365" s="92">
        <f t="shared" ca="1" si="85"/>
        <v>25</v>
      </c>
      <c r="J365" s="91"/>
      <c r="K365" s="91"/>
      <c r="L365" s="92">
        <f t="shared" ca="1" si="86"/>
        <v>100.3378846877926</v>
      </c>
      <c r="M365" s="94">
        <f t="shared" ca="1" si="87"/>
        <v>6.1408600427068638E-3</v>
      </c>
      <c r="N365" s="99"/>
      <c r="O365" s="94"/>
      <c r="P365" s="108"/>
      <c r="Q365" s="99"/>
      <c r="R365" s="110"/>
      <c r="S365" s="105"/>
      <c r="T365" s="109"/>
      <c r="U365" s="91"/>
      <c r="V365" s="91"/>
      <c r="W365" s="91"/>
      <c r="X365" s="91"/>
      <c r="Y365" s="91"/>
      <c r="Z365" s="91"/>
      <c r="AA365" s="91"/>
      <c r="AB365" s="91"/>
      <c r="AC365" s="91"/>
      <c r="AD365" s="91"/>
      <c r="AE365" s="91"/>
      <c r="AF365" s="91"/>
      <c r="AG365" s="91"/>
    </row>
    <row r="366" spans="1:33" ht="26.5" customHeight="1" x14ac:dyDescent="0.7">
      <c r="A366" s="95">
        <v>43840</v>
      </c>
      <c r="B366" s="94">
        <f t="shared" ca="1" si="78"/>
        <v>-2.8776477319572003E-3</v>
      </c>
      <c r="C366" s="92">
        <f t="shared" ca="1" si="79"/>
        <v>25.064642914421995</v>
      </c>
      <c r="D366" s="94">
        <f t="shared" ca="1" si="80"/>
        <v>5.2794800730977531E-3</v>
      </c>
      <c r="E366" s="92">
        <f t="shared" ca="1" si="81"/>
        <v>25.120934687782352</v>
      </c>
      <c r="F366" s="94">
        <f t="shared" ca="1" si="82"/>
        <v>-3.8041920813751684E-3</v>
      </c>
      <c r="G366" s="92">
        <f t="shared" ca="1" si="83"/>
        <v>24.681903992197249</v>
      </c>
      <c r="H366" s="94">
        <f t="shared" ca="1" si="84"/>
        <v>-7.0069573670838992E-3</v>
      </c>
      <c r="I366" s="92">
        <f t="shared" ca="1" si="85"/>
        <v>24.85800285072234</v>
      </c>
      <c r="J366" s="91"/>
      <c r="K366" s="91"/>
      <c r="L366" s="92">
        <f t="shared" ca="1" si="86"/>
        <v>99.725484445123939</v>
      </c>
      <c r="M366" s="94">
        <f t="shared" ca="1" si="87"/>
        <v>-2.1020318627403833E-3</v>
      </c>
      <c r="N366" s="99"/>
      <c r="O366" s="94"/>
      <c r="P366" s="108"/>
      <c r="Q366" s="99"/>
      <c r="R366" s="110"/>
      <c r="S366" s="105"/>
      <c r="T366" s="109"/>
      <c r="U366" s="91"/>
      <c r="V366" s="91"/>
      <c r="W366" s="91"/>
      <c r="X366" s="91"/>
      <c r="Y366" s="91"/>
      <c r="Z366" s="91"/>
      <c r="AA366" s="91"/>
      <c r="AB366" s="91"/>
      <c r="AC366" s="91"/>
      <c r="AD366" s="91"/>
      <c r="AE366" s="91"/>
      <c r="AF366" s="91"/>
      <c r="AG366" s="91"/>
    </row>
    <row r="367" spans="1:33" ht="26.5" customHeight="1" x14ac:dyDescent="0.7">
      <c r="A367" s="95">
        <v>43839</v>
      </c>
      <c r="B367" s="94">
        <f t="shared" ca="1" si="78"/>
        <v>6.7805119707580186E-3</v>
      </c>
      <c r="C367" s="92">
        <f t="shared" ca="1" si="79"/>
        <v>25.136978282966229</v>
      </c>
      <c r="D367" s="94">
        <f t="shared" ca="1" si="80"/>
        <v>4.4015793784213386E-4</v>
      </c>
      <c r="E367" s="92">
        <f t="shared" ca="1" si="81"/>
        <v>24.989005729984374</v>
      </c>
      <c r="F367" s="94">
        <f t="shared" ca="1" si="82"/>
        <v>3.8187192228036348E-3</v>
      </c>
      <c r="G367" s="92">
        <f t="shared" ca="1" si="83"/>
        <v>24.776157253427645</v>
      </c>
      <c r="H367" s="94">
        <f t="shared" ca="1" si="84"/>
        <v>7.0564012699474432E-3</v>
      </c>
      <c r="I367" s="92">
        <f t="shared" ca="1" si="85"/>
        <v>25.033410893606533</v>
      </c>
      <c r="J367" s="91"/>
      <c r="K367" s="91"/>
      <c r="L367" s="92">
        <f t="shared" ca="1" si="86"/>
        <v>99.93555215998478</v>
      </c>
      <c r="M367" s="94">
        <f t="shared" ca="1" si="87"/>
        <v>4.5227575177768653E-3</v>
      </c>
      <c r="N367" s="99"/>
      <c r="O367" s="94"/>
      <c r="P367" s="108"/>
      <c r="Q367" s="99"/>
      <c r="R367" s="110"/>
      <c r="S367" s="105"/>
      <c r="T367" s="109"/>
      <c r="U367" s="91"/>
      <c r="V367" s="91"/>
      <c r="W367" s="91"/>
      <c r="X367" s="91"/>
      <c r="Y367" s="91"/>
      <c r="Z367" s="91"/>
      <c r="AA367" s="91"/>
      <c r="AB367" s="91"/>
      <c r="AC367" s="91"/>
      <c r="AD367" s="91"/>
      <c r="AE367" s="91"/>
      <c r="AF367" s="91"/>
      <c r="AG367" s="91"/>
    </row>
    <row r="368" spans="1:33" ht="26.5" customHeight="1" x14ac:dyDescent="0.7">
      <c r="A368" s="95">
        <v>43838</v>
      </c>
      <c r="B368" s="94">
        <f t="shared" ca="1" si="78"/>
        <v>5.3296205802604302E-3</v>
      </c>
      <c r="C368" s="92">
        <f t="shared" ca="1" si="79"/>
        <v>24.967684598662885</v>
      </c>
      <c r="D368" s="94">
        <f t="shared" ca="1" si="80"/>
        <v>5.7547062216867229E-3</v>
      </c>
      <c r="E368" s="92">
        <f t="shared" ca="1" si="81"/>
        <v>24.978011459968759</v>
      </c>
      <c r="F368" s="94">
        <f t="shared" ca="1" si="82"/>
        <v>4.3143679269213031E-3</v>
      </c>
      <c r="G368" s="92">
        <f t="shared" ca="1" si="83"/>
        <v>24.681903992197249</v>
      </c>
      <c r="H368" s="94">
        <f t="shared" ca="1" si="84"/>
        <v>1.681226303424932E-4</v>
      </c>
      <c r="I368" s="92">
        <f t="shared" ca="1" si="85"/>
        <v>24.85800285072234</v>
      </c>
      <c r="J368" s="91"/>
      <c r="K368" s="91"/>
      <c r="L368" s="92">
        <f t="shared" ca="1" si="86"/>
        <v>99.485602901551232</v>
      </c>
      <c r="M368" s="94">
        <f t="shared" ca="1" si="87"/>
        <v>3.8898982736206289E-3</v>
      </c>
      <c r="N368" s="99"/>
      <c r="O368" s="94"/>
      <c r="P368" s="108"/>
      <c r="Q368" s="99"/>
      <c r="R368" s="110"/>
      <c r="S368" s="105"/>
      <c r="T368" s="109"/>
      <c r="U368" s="91"/>
      <c r="V368" s="91"/>
      <c r="W368" s="91"/>
      <c r="X368" s="91"/>
      <c r="Y368" s="91"/>
      <c r="Z368" s="91"/>
      <c r="AA368" s="91"/>
      <c r="AB368" s="91"/>
      <c r="AC368" s="91"/>
      <c r="AD368" s="91"/>
      <c r="AE368" s="91"/>
      <c r="AF368" s="91"/>
      <c r="AG368" s="91"/>
    </row>
    <row r="369" spans="1:33" ht="26.5" customHeight="1" x14ac:dyDescent="0.7">
      <c r="A369" s="95">
        <v>43837</v>
      </c>
      <c r="B369" s="94">
        <f t="shared" ca="1" si="78"/>
        <v>-2.8118000880404947E-3</v>
      </c>
      <c r="C369" s="92">
        <f t="shared" ca="1" si="79"/>
        <v>24.835321756710929</v>
      </c>
      <c r="D369" s="94">
        <f t="shared" ca="1" si="80"/>
        <v>-1.3263113144791339E-3</v>
      </c>
      <c r="E369" s="92">
        <f t="shared" ca="1" si="81"/>
        <v>24.835092796934074</v>
      </c>
      <c r="F369" s="94">
        <f t="shared" ca="1" si="82"/>
        <v>-5.4826825001471624E-3</v>
      </c>
      <c r="G369" s="92">
        <f t="shared" ca="1" si="83"/>
        <v>24.57587462693078</v>
      </c>
      <c r="H369" s="94">
        <f t="shared" ca="1" si="84"/>
        <v>1.6831810545110404E-3</v>
      </c>
      <c r="I369" s="92">
        <f t="shared" ca="1" si="85"/>
        <v>24.8538243603968</v>
      </c>
      <c r="J369" s="91"/>
      <c r="K369" s="91"/>
      <c r="L369" s="92">
        <f t="shared" ca="1" si="86"/>
        <v>99.100113540972586</v>
      </c>
      <c r="M369" s="94">
        <f t="shared" ca="1" si="87"/>
        <v>-1.9812615313500315E-3</v>
      </c>
      <c r="N369" s="99"/>
      <c r="O369" s="94"/>
      <c r="P369" s="108"/>
      <c r="Q369" s="99"/>
      <c r="R369" s="110"/>
      <c r="S369" s="105"/>
      <c r="T369" s="109"/>
      <c r="U369" s="91"/>
      <c r="V369" s="91"/>
      <c r="W369" s="91"/>
      <c r="X369" s="91"/>
      <c r="Y369" s="91"/>
      <c r="Z369" s="91"/>
      <c r="AA369" s="91"/>
      <c r="AB369" s="91"/>
      <c r="AC369" s="91"/>
      <c r="AD369" s="91"/>
      <c r="AE369" s="91"/>
      <c r="AF369" s="91"/>
      <c r="AG369" s="91"/>
    </row>
    <row r="370" spans="1:33" ht="26.5" customHeight="1" x14ac:dyDescent="0.7">
      <c r="A370" s="95">
        <v>43836</v>
      </c>
      <c r="B370" s="94">
        <f t="shared" ca="1" si="78"/>
        <v>3.8150582697735747E-3</v>
      </c>
      <c r="C370" s="92">
        <f t="shared" ca="1" si="79"/>
        <v>24.905350623787573</v>
      </c>
      <c r="D370" s="94">
        <f t="shared" ca="1" si="80"/>
        <v>5.3334018587394283E-3</v>
      </c>
      <c r="E370" s="92">
        <f t="shared" ca="1" si="81"/>
        <v>24.868075606980934</v>
      </c>
      <c r="F370" s="94">
        <f t="shared" ca="1" si="82"/>
        <v>2.629018272251038E-3</v>
      </c>
      <c r="G370" s="92">
        <f t="shared" ca="1" si="83"/>
        <v>24.711359163370645</v>
      </c>
      <c r="H370" s="94">
        <f t="shared" ca="1" si="84"/>
        <v>3.5472375054319549E-3</v>
      </c>
      <c r="I370" s="92">
        <f t="shared" ca="1" si="85"/>
        <v>24.81206116911358</v>
      </c>
      <c r="J370" s="91"/>
      <c r="K370" s="91"/>
      <c r="L370" s="92">
        <f t="shared" ca="1" si="86"/>
        <v>99.296846563252728</v>
      </c>
      <c r="M370" s="94">
        <f t="shared" ca="1" si="87"/>
        <v>3.8322894067199798E-3</v>
      </c>
      <c r="N370" s="99"/>
      <c r="O370" s="94"/>
      <c r="P370" s="108"/>
      <c r="Q370" s="99"/>
      <c r="R370" s="110"/>
      <c r="S370" s="105"/>
      <c r="T370" s="109"/>
      <c r="U370" s="91"/>
      <c r="V370" s="91"/>
      <c r="W370" s="91"/>
      <c r="X370" s="91"/>
      <c r="Y370" s="91"/>
      <c r="Z370" s="91"/>
      <c r="AA370" s="91"/>
      <c r="AB370" s="91"/>
      <c r="AC370" s="91"/>
      <c r="AD370" s="91"/>
      <c r="AE370" s="91"/>
      <c r="AF370" s="91"/>
      <c r="AG370" s="91"/>
    </row>
    <row r="371" spans="1:33" ht="26.5" customHeight="1" x14ac:dyDescent="0.7">
      <c r="A371" s="95">
        <v>43833</v>
      </c>
      <c r="B371" s="94">
        <f t="shared" ca="1" si="78"/>
        <v>-7.572145143321829E-3</v>
      </c>
      <c r="C371" s="92">
        <f t="shared" ca="1" si="79"/>
        <v>24.810696371416956</v>
      </c>
      <c r="D371" s="94">
        <f t="shared" ca="1" si="80"/>
        <v>-1.055408838489269E-2</v>
      </c>
      <c r="E371" s="92">
        <f t="shared" ca="1" si="81"/>
        <v>24.736147790377682</v>
      </c>
      <c r="F371" s="94">
        <f t="shared" ca="1" si="82"/>
        <v>-1.4137484033577286E-2</v>
      </c>
      <c r="G371" s="92">
        <f t="shared" ca="1" si="83"/>
        <v>24.646562899160568</v>
      </c>
      <c r="H371" s="94">
        <f t="shared" ca="1" si="84"/>
        <v>-1.1025680035145147E-2</v>
      </c>
      <c r="I371" s="92">
        <f t="shared" ca="1" si="85"/>
        <v>24.72435799912137</v>
      </c>
      <c r="J371" s="91"/>
      <c r="K371" s="91"/>
      <c r="L371" s="92">
        <f t="shared" ca="1" si="86"/>
        <v>98.917765060076576</v>
      </c>
      <c r="M371" s="94">
        <f t="shared" ca="1" si="87"/>
        <v>-1.082234939923421E-2</v>
      </c>
      <c r="N371" s="99"/>
      <c r="O371" s="94"/>
      <c r="P371" s="108"/>
      <c r="Q371" s="99"/>
      <c r="R371" s="110"/>
      <c r="S371" s="105"/>
      <c r="T371" s="109"/>
      <c r="U371" s="91"/>
      <c r="V371" s="91"/>
      <c r="W371" s="91"/>
      <c r="X371" s="91"/>
      <c r="Y371" s="91"/>
      <c r="Z371" s="91"/>
      <c r="AA371" s="91"/>
      <c r="AB371" s="91"/>
      <c r="AC371" s="91"/>
      <c r="AD371" s="91"/>
      <c r="AE371" s="91"/>
      <c r="AF371" s="91"/>
      <c r="AG371" s="91"/>
    </row>
    <row r="372" spans="1:33" ht="26.5" customHeight="1" x14ac:dyDescent="0.7">
      <c r="A372" s="95">
        <v>43832</v>
      </c>
      <c r="B372" s="94">
        <f t="shared" ca="1" si="78"/>
        <v>9.3518474887150926E-3</v>
      </c>
      <c r="C372" s="92">
        <v>25</v>
      </c>
      <c r="D372" s="94">
        <f t="shared" ca="1" si="80"/>
        <v>4.4169490608436668E-3</v>
      </c>
      <c r="E372" s="92">
        <v>25</v>
      </c>
      <c r="F372" s="94">
        <f t="shared" ca="1" si="82"/>
        <v>1.2404639793709649E-2</v>
      </c>
      <c r="G372" s="92">
        <v>25</v>
      </c>
      <c r="H372" s="94">
        <f t="shared" ca="1" si="84"/>
        <v>1.0465896706598032E-2</v>
      </c>
      <c r="I372" s="92">
        <v>25</v>
      </c>
      <c r="J372" s="91"/>
      <c r="K372" s="91"/>
      <c r="L372" s="92">
        <f t="shared" si="86"/>
        <v>100</v>
      </c>
      <c r="M372" s="104"/>
      <c r="N372" s="99"/>
      <c r="O372" s="104"/>
      <c r="P372" s="108"/>
      <c r="Q372" s="99"/>
      <c r="R372" s="107"/>
      <c r="S372" s="105"/>
      <c r="T372" s="106"/>
      <c r="U372" s="91"/>
      <c r="V372" s="91"/>
      <c r="W372" s="91"/>
      <c r="X372" s="91"/>
      <c r="Y372" s="91"/>
      <c r="Z372" s="91"/>
      <c r="AA372" s="91"/>
      <c r="AB372" s="91"/>
      <c r="AC372" s="91"/>
      <c r="AD372" s="91"/>
      <c r="AE372" s="91"/>
      <c r="AF372" s="91"/>
      <c r="AG372" s="91"/>
    </row>
    <row r="373" spans="1:33" ht="26.5" customHeight="1" x14ac:dyDescent="0.7">
      <c r="A373" s="95"/>
      <c r="B373" s="93"/>
      <c r="C373" s="92"/>
      <c r="D373" s="93"/>
      <c r="E373" s="92"/>
      <c r="F373" s="93"/>
      <c r="G373" s="92"/>
      <c r="H373" s="93"/>
      <c r="I373" s="92"/>
      <c r="J373" s="91"/>
      <c r="K373" s="91"/>
      <c r="L373" s="91"/>
      <c r="M373" s="104"/>
      <c r="N373" s="99"/>
      <c r="O373" s="104"/>
      <c r="P373" s="91"/>
      <c r="Q373" s="91"/>
      <c r="R373" s="91"/>
      <c r="S373" s="105"/>
      <c r="T373" s="91"/>
      <c r="U373" s="91"/>
      <c r="V373" s="91"/>
      <c r="W373" s="91"/>
      <c r="X373" s="91"/>
      <c r="Y373" s="91"/>
      <c r="Z373" s="91"/>
      <c r="AA373" s="91"/>
      <c r="AB373" s="91"/>
      <c r="AC373" s="91"/>
      <c r="AD373" s="91"/>
      <c r="AE373" s="91"/>
      <c r="AF373" s="91"/>
      <c r="AG373" s="91"/>
    </row>
    <row r="374" spans="1:33" ht="26.5" customHeight="1" x14ac:dyDescent="0.7">
      <c r="A374" s="95"/>
      <c r="B374" s="93"/>
      <c r="C374" s="92"/>
      <c r="D374" s="93"/>
      <c r="E374" s="92"/>
      <c r="F374" s="93"/>
      <c r="G374" s="92"/>
      <c r="H374" s="93"/>
      <c r="I374" s="92"/>
      <c r="J374" s="91"/>
      <c r="K374" s="91"/>
      <c r="L374" s="91"/>
      <c r="M374" s="104"/>
      <c r="N374" s="99"/>
      <c r="O374" s="104"/>
      <c r="P374" s="91"/>
      <c r="Q374" s="91"/>
      <c r="R374" s="91"/>
      <c r="S374" s="105"/>
      <c r="T374" s="91"/>
      <c r="U374" s="91"/>
      <c r="V374" s="91"/>
      <c r="W374" s="91"/>
      <c r="X374" s="91"/>
      <c r="Y374" s="91"/>
      <c r="Z374" s="91"/>
      <c r="AA374" s="91"/>
      <c r="AB374" s="91"/>
      <c r="AC374" s="91"/>
      <c r="AD374" s="91"/>
      <c r="AE374" s="91"/>
      <c r="AF374" s="91"/>
      <c r="AG374" s="91"/>
    </row>
    <row r="375" spans="1:33" ht="26.5" customHeight="1" x14ac:dyDescent="0.7">
      <c r="A375" s="95"/>
      <c r="B375" s="93"/>
      <c r="C375" s="92"/>
      <c r="D375" s="93"/>
      <c r="E375" s="92"/>
      <c r="F375" s="93"/>
      <c r="G375" s="92"/>
      <c r="H375" s="93"/>
      <c r="I375" s="92"/>
      <c r="J375" s="91"/>
      <c r="K375" s="91"/>
      <c r="L375" s="91"/>
      <c r="M375" s="104"/>
      <c r="N375" s="99"/>
      <c r="O375" s="104"/>
      <c r="P375" s="91"/>
      <c r="Q375" s="91"/>
      <c r="R375" s="91"/>
      <c r="S375" s="105"/>
      <c r="T375" s="91"/>
      <c r="U375" s="91"/>
      <c r="V375" s="91"/>
      <c r="W375" s="91"/>
      <c r="X375" s="91"/>
      <c r="Y375" s="91"/>
      <c r="Z375" s="91"/>
      <c r="AA375" s="91"/>
      <c r="AB375" s="91"/>
      <c r="AC375" s="91"/>
      <c r="AD375" s="91"/>
      <c r="AE375" s="91"/>
      <c r="AF375" s="91"/>
      <c r="AG375" s="91"/>
    </row>
    <row r="376" spans="1:33" ht="26.5" customHeight="1" x14ac:dyDescent="0.7">
      <c r="A376" s="95"/>
      <c r="B376" s="93"/>
      <c r="C376" s="92"/>
      <c r="D376" s="93"/>
      <c r="E376" s="92"/>
      <c r="F376" s="93"/>
      <c r="G376" s="92"/>
      <c r="H376" s="93"/>
      <c r="I376" s="92"/>
      <c r="J376" s="91"/>
      <c r="K376" s="91"/>
      <c r="L376" s="91"/>
      <c r="M376" s="104"/>
      <c r="N376" s="99"/>
      <c r="O376" s="104"/>
      <c r="P376" s="91"/>
      <c r="Q376" s="91"/>
      <c r="R376" s="91"/>
      <c r="S376" s="105"/>
      <c r="T376" s="91"/>
      <c r="U376" s="91"/>
      <c r="V376" s="91"/>
      <c r="W376" s="91"/>
      <c r="X376" s="91"/>
      <c r="Y376" s="91"/>
      <c r="Z376" s="91"/>
      <c r="AA376" s="91"/>
      <c r="AB376" s="91"/>
      <c r="AC376" s="91"/>
      <c r="AD376" s="91"/>
      <c r="AE376" s="91"/>
      <c r="AF376" s="91"/>
      <c r="AG376" s="91"/>
    </row>
    <row r="377" spans="1:33" ht="26.5" customHeight="1" x14ac:dyDescent="0.7">
      <c r="A377" s="95"/>
      <c r="B377" s="93"/>
      <c r="C377" s="92"/>
      <c r="D377" s="93"/>
      <c r="E377" s="92"/>
      <c r="F377" s="93"/>
      <c r="G377" s="92"/>
      <c r="H377" s="93"/>
      <c r="I377" s="92"/>
      <c r="J377" s="91"/>
      <c r="K377" s="91"/>
      <c r="L377" s="91"/>
      <c r="M377" s="104"/>
      <c r="N377" s="99"/>
      <c r="O377" s="104"/>
      <c r="P377" s="91"/>
      <c r="Q377" s="91"/>
      <c r="R377" s="91"/>
      <c r="S377" s="105"/>
      <c r="T377" s="91"/>
      <c r="U377" s="91"/>
      <c r="V377" s="91"/>
      <c r="W377" s="91"/>
      <c r="X377" s="91"/>
      <c r="Y377" s="91"/>
      <c r="Z377" s="91"/>
      <c r="AA377" s="91"/>
      <c r="AB377" s="91"/>
      <c r="AC377" s="91"/>
      <c r="AD377" s="91"/>
      <c r="AE377" s="91"/>
      <c r="AF377" s="91"/>
      <c r="AG377" s="91"/>
    </row>
    <row r="378" spans="1:33" ht="26.5" customHeight="1" x14ac:dyDescent="0.7">
      <c r="A378" s="95"/>
      <c r="B378" s="93"/>
      <c r="C378" s="92"/>
      <c r="D378" s="93"/>
      <c r="E378" s="92"/>
      <c r="F378" s="93"/>
      <c r="G378" s="92"/>
      <c r="H378" s="93"/>
      <c r="I378" s="92"/>
      <c r="J378" s="91"/>
      <c r="K378" s="91"/>
      <c r="L378" s="91"/>
      <c r="M378" s="104"/>
      <c r="N378" s="99"/>
      <c r="O378" s="104"/>
      <c r="P378" s="91"/>
      <c r="Q378" s="91"/>
      <c r="R378" s="91"/>
      <c r="S378" s="105"/>
      <c r="T378" s="91"/>
      <c r="U378" s="91"/>
      <c r="V378" s="91"/>
      <c r="W378" s="91"/>
      <c r="X378" s="91"/>
      <c r="Y378" s="91"/>
      <c r="Z378" s="91"/>
      <c r="AA378" s="91"/>
      <c r="AB378" s="91"/>
      <c r="AC378" s="91"/>
      <c r="AD378" s="91"/>
      <c r="AE378" s="91"/>
      <c r="AF378" s="91"/>
      <c r="AG378" s="91"/>
    </row>
    <row r="379" spans="1:33" ht="26.5" customHeight="1" x14ac:dyDescent="0.7">
      <c r="A379" s="95"/>
      <c r="B379" s="93"/>
      <c r="C379" s="92"/>
      <c r="D379" s="93"/>
      <c r="E379" s="92"/>
      <c r="F379" s="93"/>
      <c r="G379" s="92"/>
      <c r="H379" s="93"/>
      <c r="I379" s="92"/>
      <c r="J379" s="91"/>
      <c r="K379" s="91"/>
      <c r="L379" s="91"/>
      <c r="M379" s="104"/>
      <c r="N379" s="99"/>
      <c r="O379" s="104"/>
      <c r="P379" s="91"/>
      <c r="Q379" s="91"/>
      <c r="R379" s="91"/>
      <c r="S379" s="105"/>
      <c r="T379" s="91"/>
      <c r="U379" s="91"/>
      <c r="V379" s="91"/>
      <c r="W379" s="91"/>
      <c r="X379" s="91"/>
      <c r="Y379" s="91"/>
      <c r="Z379" s="91"/>
      <c r="AA379" s="91"/>
      <c r="AB379" s="91"/>
      <c r="AC379" s="91"/>
      <c r="AD379" s="91"/>
      <c r="AE379" s="91"/>
      <c r="AF379" s="91"/>
      <c r="AG379" s="91"/>
    </row>
    <row r="380" spans="1:33" ht="26.5" customHeight="1" x14ac:dyDescent="0.7">
      <c r="A380" s="95"/>
      <c r="B380" s="93"/>
      <c r="C380" s="92"/>
      <c r="D380" s="93"/>
      <c r="E380" s="92"/>
      <c r="F380" s="93"/>
      <c r="G380" s="92"/>
      <c r="H380" s="93"/>
      <c r="I380" s="92"/>
      <c r="J380" s="91"/>
      <c r="K380" s="91"/>
      <c r="L380" s="91"/>
      <c r="M380" s="104"/>
      <c r="N380" s="99"/>
      <c r="O380" s="104"/>
      <c r="P380" s="91"/>
      <c r="Q380" s="91"/>
      <c r="R380" s="91"/>
      <c r="S380" s="105"/>
      <c r="T380" s="91"/>
      <c r="U380" s="91"/>
      <c r="V380" s="91"/>
      <c r="W380" s="91"/>
      <c r="X380" s="91"/>
      <c r="Y380" s="91"/>
      <c r="Z380" s="91"/>
      <c r="AA380" s="91"/>
      <c r="AB380" s="91"/>
      <c r="AC380" s="91"/>
      <c r="AD380" s="91"/>
      <c r="AE380" s="91"/>
      <c r="AF380" s="91"/>
      <c r="AG380" s="91"/>
    </row>
    <row r="381" spans="1:33" ht="26.5" customHeight="1" x14ac:dyDescent="0.7">
      <c r="A381" s="95"/>
      <c r="B381" s="93"/>
      <c r="C381" s="92"/>
      <c r="D381" s="93"/>
      <c r="E381" s="92"/>
      <c r="F381" s="93"/>
      <c r="G381" s="92"/>
      <c r="H381" s="93"/>
      <c r="I381" s="92"/>
      <c r="J381" s="91"/>
      <c r="K381" s="91"/>
      <c r="L381" s="91"/>
      <c r="M381" s="104"/>
      <c r="N381" s="99"/>
      <c r="O381" s="104"/>
      <c r="P381" s="91"/>
      <c r="Q381" s="91"/>
      <c r="R381" s="91"/>
      <c r="S381" s="105"/>
      <c r="T381" s="91"/>
      <c r="U381" s="91"/>
      <c r="V381" s="91"/>
      <c r="W381" s="91"/>
      <c r="X381" s="91"/>
      <c r="Y381" s="91"/>
      <c r="Z381" s="91"/>
      <c r="AA381" s="91"/>
      <c r="AB381" s="91"/>
      <c r="AC381" s="91"/>
      <c r="AD381" s="91"/>
      <c r="AE381" s="91"/>
      <c r="AF381" s="91"/>
      <c r="AG381" s="91"/>
    </row>
    <row r="382" spans="1:33" ht="26.5" customHeight="1" x14ac:dyDescent="0.7">
      <c r="A382" s="95"/>
      <c r="B382" s="93"/>
      <c r="C382" s="92"/>
      <c r="D382" s="93"/>
      <c r="E382" s="92"/>
      <c r="F382" s="93"/>
      <c r="G382" s="92"/>
      <c r="H382" s="93"/>
      <c r="I382" s="92"/>
      <c r="J382" s="91"/>
      <c r="K382" s="91"/>
      <c r="L382" s="91"/>
      <c r="M382" s="104"/>
      <c r="N382" s="99"/>
      <c r="O382" s="104"/>
      <c r="P382" s="91"/>
      <c r="Q382" s="91"/>
      <c r="R382" s="91"/>
      <c r="S382" s="105"/>
      <c r="T382" s="91"/>
      <c r="U382" s="91"/>
      <c r="V382" s="91"/>
      <c r="W382" s="91"/>
      <c r="X382" s="91"/>
      <c r="Y382" s="91"/>
      <c r="Z382" s="91"/>
      <c r="AA382" s="91"/>
      <c r="AB382" s="91"/>
      <c r="AC382" s="91"/>
      <c r="AD382" s="91"/>
      <c r="AE382" s="91"/>
      <c r="AF382" s="91"/>
      <c r="AG382" s="91"/>
    </row>
    <row r="383" spans="1:33" ht="26.5" customHeight="1" x14ac:dyDescent="0.7">
      <c r="A383" s="95"/>
      <c r="B383" s="93"/>
      <c r="C383" s="92"/>
      <c r="D383" s="93"/>
      <c r="E383" s="92"/>
      <c r="F383" s="93"/>
      <c r="G383" s="92"/>
      <c r="H383" s="93"/>
      <c r="I383" s="92"/>
      <c r="J383" s="91"/>
      <c r="K383" s="91"/>
      <c r="L383" s="91"/>
      <c r="M383" s="104"/>
      <c r="N383" s="99"/>
      <c r="O383" s="104"/>
      <c r="P383" s="91"/>
      <c r="Q383" s="91"/>
      <c r="R383" s="91"/>
      <c r="S383" s="105"/>
      <c r="T383" s="91"/>
      <c r="U383" s="91"/>
      <c r="V383" s="91"/>
      <c r="W383" s="91"/>
      <c r="X383" s="91"/>
      <c r="Y383" s="91"/>
      <c r="Z383" s="91"/>
      <c r="AA383" s="91"/>
      <c r="AB383" s="91"/>
      <c r="AC383" s="91"/>
      <c r="AD383" s="91"/>
      <c r="AE383" s="91"/>
      <c r="AF383" s="91"/>
      <c r="AG383" s="91"/>
    </row>
    <row r="384" spans="1:33" ht="26.5" customHeight="1" x14ac:dyDescent="0.7">
      <c r="A384" s="95"/>
      <c r="B384" s="93"/>
      <c r="C384" s="92"/>
      <c r="D384" s="93"/>
      <c r="E384" s="92"/>
      <c r="F384" s="93"/>
      <c r="G384" s="92"/>
      <c r="H384" s="93"/>
      <c r="I384" s="92"/>
      <c r="J384" s="91"/>
      <c r="K384" s="91"/>
      <c r="L384" s="91"/>
      <c r="M384" s="104"/>
      <c r="N384" s="99"/>
      <c r="O384" s="104"/>
      <c r="P384" s="91"/>
      <c r="Q384" s="91"/>
      <c r="R384" s="91"/>
      <c r="S384" s="105"/>
      <c r="T384" s="91"/>
      <c r="U384" s="91"/>
      <c r="V384" s="91"/>
      <c r="W384" s="91"/>
      <c r="X384" s="91"/>
      <c r="Y384" s="91"/>
      <c r="Z384" s="91"/>
      <c r="AA384" s="91"/>
      <c r="AB384" s="91"/>
      <c r="AC384" s="91"/>
      <c r="AD384" s="91"/>
      <c r="AE384" s="91"/>
      <c r="AF384" s="91"/>
      <c r="AG384" s="91"/>
    </row>
    <row r="385" spans="1:33" ht="26.5" customHeight="1" x14ac:dyDescent="0.7">
      <c r="A385" s="95"/>
      <c r="B385" s="93"/>
      <c r="C385" s="92"/>
      <c r="D385" s="93"/>
      <c r="E385" s="92"/>
      <c r="F385" s="93"/>
      <c r="G385" s="92"/>
      <c r="H385" s="93"/>
      <c r="I385" s="92"/>
      <c r="J385" s="91"/>
      <c r="K385" s="91"/>
      <c r="L385" s="91"/>
      <c r="M385" s="104"/>
      <c r="N385" s="99"/>
      <c r="O385" s="104"/>
      <c r="P385" s="91"/>
      <c r="Q385" s="91"/>
      <c r="R385" s="91"/>
      <c r="S385" s="105"/>
      <c r="T385" s="91"/>
      <c r="U385" s="91"/>
      <c r="V385" s="91"/>
      <c r="W385" s="91"/>
      <c r="X385" s="91"/>
      <c r="Y385" s="91"/>
      <c r="Z385" s="91"/>
      <c r="AA385" s="91"/>
      <c r="AB385" s="91"/>
      <c r="AC385" s="91"/>
      <c r="AD385" s="91"/>
      <c r="AE385" s="91"/>
      <c r="AF385" s="91"/>
      <c r="AG385" s="91"/>
    </row>
    <row r="386" spans="1:33" ht="26.5" customHeight="1" x14ac:dyDescent="0.7">
      <c r="A386" s="95"/>
      <c r="B386" s="93"/>
      <c r="C386" s="92"/>
      <c r="D386" s="93"/>
      <c r="E386" s="92"/>
      <c r="F386" s="93"/>
      <c r="G386" s="92"/>
      <c r="H386" s="93"/>
      <c r="I386" s="92"/>
      <c r="J386" s="91"/>
      <c r="K386" s="91"/>
      <c r="L386" s="91"/>
      <c r="M386" s="104"/>
      <c r="N386" s="99"/>
      <c r="O386" s="104"/>
      <c r="P386" s="91"/>
      <c r="Q386" s="91"/>
      <c r="R386" s="91"/>
      <c r="S386" s="105"/>
      <c r="T386" s="91"/>
      <c r="U386" s="91"/>
      <c r="V386" s="91"/>
      <c r="W386" s="91"/>
      <c r="X386" s="91"/>
      <c r="Y386" s="91"/>
      <c r="Z386" s="91"/>
      <c r="AA386" s="91"/>
      <c r="AB386" s="91"/>
      <c r="AC386" s="91"/>
      <c r="AD386" s="91"/>
      <c r="AE386" s="91"/>
      <c r="AF386" s="91"/>
      <c r="AG386" s="91"/>
    </row>
    <row r="387" spans="1:33" ht="26.5" customHeight="1" x14ac:dyDescent="0.7">
      <c r="A387" s="95"/>
      <c r="B387" s="93"/>
      <c r="C387" s="92"/>
      <c r="D387" s="93"/>
      <c r="E387" s="92"/>
      <c r="F387" s="93"/>
      <c r="G387" s="92"/>
      <c r="H387" s="93"/>
      <c r="I387" s="92"/>
      <c r="J387" s="91"/>
      <c r="K387" s="91"/>
      <c r="L387" s="91"/>
      <c r="M387" s="104"/>
      <c r="N387" s="99"/>
      <c r="O387" s="104"/>
      <c r="P387" s="91"/>
      <c r="Q387" s="91"/>
      <c r="R387" s="91"/>
      <c r="S387" s="105"/>
      <c r="T387" s="91"/>
      <c r="U387" s="91"/>
      <c r="V387" s="91"/>
      <c r="W387" s="91"/>
      <c r="X387" s="91"/>
      <c r="Y387" s="91"/>
      <c r="Z387" s="91"/>
      <c r="AA387" s="91"/>
      <c r="AB387" s="91"/>
      <c r="AC387" s="91"/>
      <c r="AD387" s="91"/>
      <c r="AE387" s="91"/>
      <c r="AF387" s="91"/>
      <c r="AG387" s="91"/>
    </row>
    <row r="388" spans="1:33" ht="26.5" customHeight="1" x14ac:dyDescent="0.7">
      <c r="A388" s="95"/>
      <c r="B388" s="93"/>
      <c r="C388" s="92"/>
      <c r="D388" s="93"/>
      <c r="E388" s="92"/>
      <c r="F388" s="93"/>
      <c r="G388" s="92"/>
      <c r="H388" s="93"/>
      <c r="I388" s="92"/>
      <c r="J388" s="91"/>
      <c r="K388" s="91"/>
      <c r="L388" s="91"/>
      <c r="M388" s="104"/>
      <c r="N388" s="99"/>
      <c r="O388" s="104"/>
      <c r="P388" s="91"/>
      <c r="Q388" s="91"/>
      <c r="R388" s="91"/>
      <c r="S388" s="105"/>
      <c r="T388" s="91"/>
      <c r="U388" s="91"/>
      <c r="V388" s="91"/>
      <c r="W388" s="91"/>
      <c r="X388" s="91"/>
      <c r="Y388" s="91"/>
      <c r="Z388" s="91"/>
      <c r="AA388" s="91"/>
      <c r="AB388" s="91"/>
      <c r="AC388" s="91"/>
      <c r="AD388" s="91"/>
      <c r="AE388" s="91"/>
      <c r="AF388" s="91"/>
      <c r="AG388" s="91"/>
    </row>
    <row r="389" spans="1:33" ht="26.5" customHeight="1" x14ac:dyDescent="0.7">
      <c r="A389" s="95"/>
      <c r="B389" s="93"/>
      <c r="C389" s="92"/>
      <c r="D389" s="93"/>
      <c r="E389" s="92"/>
      <c r="F389" s="93"/>
      <c r="G389" s="92"/>
      <c r="H389" s="93"/>
      <c r="I389" s="92"/>
      <c r="J389" s="91"/>
      <c r="K389" s="91"/>
      <c r="L389" s="91"/>
      <c r="M389" s="104"/>
      <c r="N389" s="99"/>
      <c r="O389" s="104"/>
      <c r="P389" s="91"/>
      <c r="Q389" s="91"/>
      <c r="R389" s="91"/>
      <c r="S389" s="105"/>
      <c r="T389" s="91"/>
      <c r="U389" s="91"/>
      <c r="V389" s="91"/>
      <c r="W389" s="91"/>
      <c r="X389" s="91"/>
      <c r="Y389" s="91"/>
      <c r="Z389" s="91"/>
      <c r="AA389" s="91"/>
      <c r="AB389" s="91"/>
      <c r="AC389" s="91"/>
      <c r="AD389" s="91"/>
      <c r="AE389" s="91"/>
      <c r="AF389" s="91"/>
      <c r="AG389" s="91"/>
    </row>
    <row r="390" spans="1:33" ht="26.5" customHeight="1" x14ac:dyDescent="0.7">
      <c r="A390" s="95"/>
      <c r="B390" s="93"/>
      <c r="C390" s="92"/>
      <c r="D390" s="93"/>
      <c r="E390" s="92"/>
      <c r="F390" s="93"/>
      <c r="G390" s="92"/>
      <c r="H390" s="93"/>
      <c r="I390" s="92"/>
      <c r="J390" s="91"/>
      <c r="K390" s="91"/>
      <c r="L390" s="91"/>
      <c r="M390" s="104"/>
      <c r="N390" s="99"/>
      <c r="O390" s="104"/>
      <c r="P390" s="91"/>
      <c r="Q390" s="91"/>
      <c r="R390" s="91"/>
      <c r="S390" s="105"/>
      <c r="T390" s="91"/>
      <c r="U390" s="91"/>
      <c r="V390" s="91"/>
      <c r="W390" s="91"/>
      <c r="X390" s="91"/>
      <c r="Y390" s="91"/>
      <c r="Z390" s="91"/>
      <c r="AA390" s="91"/>
      <c r="AB390" s="91"/>
      <c r="AC390" s="91"/>
      <c r="AD390" s="91"/>
      <c r="AE390" s="91"/>
      <c r="AF390" s="91"/>
      <c r="AG390" s="91"/>
    </row>
    <row r="391" spans="1:33" ht="26.5" customHeight="1" x14ac:dyDescent="0.7">
      <c r="A391" s="95"/>
      <c r="B391" s="93"/>
      <c r="C391" s="92"/>
      <c r="D391" s="93"/>
      <c r="E391" s="92"/>
      <c r="F391" s="93"/>
      <c r="G391" s="92"/>
      <c r="H391" s="93"/>
      <c r="I391" s="92"/>
      <c r="J391" s="91"/>
      <c r="K391" s="91"/>
      <c r="L391" s="91"/>
      <c r="M391" s="104"/>
      <c r="N391" s="99"/>
      <c r="O391" s="104"/>
      <c r="P391" s="91"/>
      <c r="Q391" s="91"/>
      <c r="R391" s="91"/>
      <c r="S391" s="105"/>
      <c r="T391" s="91"/>
      <c r="U391" s="91"/>
      <c r="V391" s="91"/>
      <c r="W391" s="91"/>
      <c r="X391" s="91"/>
      <c r="Y391" s="91"/>
      <c r="Z391" s="91"/>
      <c r="AA391" s="91"/>
      <c r="AB391" s="91"/>
      <c r="AC391" s="91"/>
      <c r="AD391" s="91"/>
      <c r="AE391" s="91"/>
      <c r="AF391" s="91"/>
      <c r="AG391" s="91"/>
    </row>
    <row r="392" spans="1:33" ht="26.5" customHeight="1" x14ac:dyDescent="0.7">
      <c r="A392" s="95"/>
      <c r="B392" s="93"/>
      <c r="C392" s="92"/>
      <c r="D392" s="93"/>
      <c r="E392" s="92"/>
      <c r="F392" s="93"/>
      <c r="G392" s="92"/>
      <c r="H392" s="93"/>
      <c r="I392" s="92"/>
      <c r="J392" s="91"/>
      <c r="K392" s="91"/>
      <c r="L392" s="91"/>
      <c r="M392" s="104"/>
      <c r="N392" s="99"/>
      <c r="O392" s="104"/>
      <c r="P392" s="91"/>
      <c r="Q392" s="91"/>
      <c r="R392" s="91"/>
      <c r="S392" s="105"/>
      <c r="T392" s="91"/>
      <c r="U392" s="91"/>
      <c r="V392" s="91"/>
      <c r="W392" s="91"/>
      <c r="X392" s="91"/>
      <c r="Y392" s="91"/>
      <c r="Z392" s="91"/>
      <c r="AA392" s="91"/>
      <c r="AB392" s="91"/>
      <c r="AC392" s="91"/>
      <c r="AD392" s="91"/>
      <c r="AE392" s="91"/>
      <c r="AF392" s="91"/>
      <c r="AG392" s="91"/>
    </row>
    <row r="393" spans="1:33" ht="26.5" customHeight="1" x14ac:dyDescent="0.7">
      <c r="A393" s="95"/>
      <c r="B393" s="93"/>
      <c r="C393" s="92"/>
      <c r="D393" s="93"/>
      <c r="E393" s="92"/>
      <c r="F393" s="93"/>
      <c r="G393" s="92"/>
      <c r="H393" s="93"/>
      <c r="I393" s="92"/>
      <c r="J393" s="91"/>
      <c r="K393" s="91"/>
      <c r="L393" s="91"/>
      <c r="M393" s="104"/>
      <c r="N393" s="99"/>
      <c r="O393" s="104"/>
      <c r="P393" s="91"/>
      <c r="Q393" s="91"/>
      <c r="R393" s="91"/>
      <c r="S393" s="105"/>
      <c r="T393" s="91"/>
      <c r="U393" s="91"/>
      <c r="V393" s="91"/>
      <c r="W393" s="91"/>
      <c r="X393" s="91"/>
      <c r="Y393" s="91"/>
      <c r="Z393" s="91"/>
      <c r="AA393" s="91"/>
      <c r="AB393" s="91"/>
      <c r="AC393" s="91"/>
      <c r="AD393" s="91"/>
      <c r="AE393" s="91"/>
      <c r="AF393" s="91"/>
      <c r="AG393" s="91"/>
    </row>
    <row r="394" spans="1:33" ht="26.5" customHeight="1" x14ac:dyDescent="0.7">
      <c r="A394" s="95"/>
      <c r="B394" s="93"/>
      <c r="C394" s="92"/>
      <c r="D394" s="93"/>
      <c r="E394" s="92"/>
      <c r="F394" s="93"/>
      <c r="G394" s="92"/>
      <c r="H394" s="93"/>
      <c r="I394" s="92"/>
      <c r="J394" s="91"/>
      <c r="K394" s="91"/>
      <c r="L394" s="91"/>
      <c r="M394" s="104"/>
      <c r="N394" s="99"/>
      <c r="O394" s="104"/>
      <c r="P394" s="91"/>
      <c r="Q394" s="91"/>
      <c r="R394" s="91"/>
      <c r="S394" s="105"/>
      <c r="T394" s="91"/>
      <c r="U394" s="91"/>
      <c r="V394" s="91"/>
      <c r="W394" s="91"/>
      <c r="X394" s="91"/>
      <c r="Y394" s="91"/>
      <c r="Z394" s="91"/>
      <c r="AA394" s="91"/>
      <c r="AB394" s="91"/>
      <c r="AC394" s="91"/>
      <c r="AD394" s="91"/>
      <c r="AE394" s="91"/>
      <c r="AF394" s="91"/>
      <c r="AG394" s="91"/>
    </row>
    <row r="395" spans="1:33" ht="26.5" customHeight="1" x14ac:dyDescent="0.7">
      <c r="A395" s="95"/>
      <c r="B395" s="93"/>
      <c r="C395" s="92"/>
      <c r="D395" s="93"/>
      <c r="E395" s="92"/>
      <c r="F395" s="93"/>
      <c r="G395" s="92"/>
      <c r="H395" s="93"/>
      <c r="I395" s="92"/>
      <c r="J395" s="91"/>
      <c r="K395" s="91"/>
      <c r="L395" s="91"/>
      <c r="M395" s="104"/>
      <c r="N395" s="99"/>
      <c r="O395" s="104"/>
      <c r="P395" s="91"/>
      <c r="Q395" s="91"/>
      <c r="R395" s="91"/>
      <c r="S395" s="105"/>
      <c r="T395" s="91"/>
      <c r="U395" s="91"/>
      <c r="V395" s="91"/>
      <c r="W395" s="91"/>
      <c r="X395" s="91"/>
      <c r="Y395" s="91"/>
      <c r="Z395" s="91"/>
      <c r="AA395" s="91"/>
      <c r="AB395" s="91"/>
      <c r="AC395" s="91"/>
      <c r="AD395" s="91"/>
      <c r="AE395" s="91"/>
      <c r="AF395" s="91"/>
      <c r="AG395" s="91"/>
    </row>
    <row r="396" spans="1:33" ht="26.5" customHeight="1" x14ac:dyDescent="0.7">
      <c r="A396" s="95"/>
      <c r="B396" s="93"/>
      <c r="C396" s="92"/>
      <c r="D396" s="93"/>
      <c r="E396" s="92"/>
      <c r="F396" s="93"/>
      <c r="G396" s="92"/>
      <c r="H396" s="93"/>
      <c r="I396" s="92"/>
      <c r="J396" s="91"/>
      <c r="K396" s="91"/>
      <c r="L396" s="91"/>
      <c r="M396" s="104"/>
      <c r="N396" s="99"/>
      <c r="O396" s="104"/>
      <c r="P396" s="91"/>
      <c r="Q396" s="91"/>
      <c r="R396" s="91"/>
      <c r="S396" s="105"/>
      <c r="T396" s="91"/>
      <c r="U396" s="91"/>
      <c r="V396" s="91"/>
      <c r="W396" s="91"/>
      <c r="X396" s="91"/>
      <c r="Y396" s="91"/>
      <c r="Z396" s="91"/>
      <c r="AA396" s="91"/>
      <c r="AB396" s="91"/>
      <c r="AC396" s="91"/>
      <c r="AD396" s="91"/>
      <c r="AE396" s="91"/>
      <c r="AF396" s="91"/>
      <c r="AG396" s="91"/>
    </row>
    <row r="397" spans="1:33" ht="26.5" customHeight="1" x14ac:dyDescent="0.7">
      <c r="A397" s="95"/>
      <c r="B397" s="93"/>
      <c r="C397" s="92"/>
      <c r="D397" s="93"/>
      <c r="E397" s="92"/>
      <c r="F397" s="93"/>
      <c r="G397" s="92"/>
      <c r="H397" s="93"/>
      <c r="I397" s="92"/>
      <c r="J397" s="91"/>
      <c r="K397" s="91"/>
      <c r="L397" s="91"/>
      <c r="M397" s="104"/>
      <c r="N397" s="99"/>
      <c r="O397" s="104"/>
      <c r="P397" s="91"/>
      <c r="Q397" s="91"/>
      <c r="R397" s="91"/>
      <c r="S397" s="105"/>
      <c r="T397" s="91"/>
      <c r="U397" s="91"/>
      <c r="V397" s="91"/>
      <c r="W397" s="91"/>
      <c r="X397" s="91"/>
      <c r="Y397" s="91"/>
      <c r="Z397" s="91"/>
      <c r="AA397" s="91"/>
      <c r="AB397" s="91"/>
      <c r="AC397" s="91"/>
      <c r="AD397" s="91"/>
      <c r="AE397" s="91"/>
      <c r="AF397" s="91"/>
      <c r="AG397" s="91"/>
    </row>
    <row r="398" spans="1:33" ht="26.5" customHeight="1" x14ac:dyDescent="0.7">
      <c r="A398" s="95"/>
      <c r="B398" s="93"/>
      <c r="C398" s="92"/>
      <c r="D398" s="93"/>
      <c r="E398" s="92"/>
      <c r="F398" s="93"/>
      <c r="G398" s="92"/>
      <c r="H398" s="93"/>
      <c r="I398" s="92"/>
      <c r="J398" s="91"/>
      <c r="K398" s="91"/>
      <c r="L398" s="91"/>
      <c r="M398" s="104"/>
      <c r="N398" s="99"/>
      <c r="O398" s="104"/>
      <c r="P398" s="91"/>
      <c r="Q398" s="91"/>
      <c r="R398" s="91"/>
      <c r="S398" s="105"/>
      <c r="T398" s="91"/>
      <c r="U398" s="91"/>
      <c r="V398" s="91"/>
      <c r="W398" s="91"/>
      <c r="X398" s="91"/>
      <c r="Y398" s="91"/>
      <c r="Z398" s="91"/>
      <c r="AA398" s="91"/>
      <c r="AB398" s="91"/>
      <c r="AC398" s="91"/>
      <c r="AD398" s="91"/>
      <c r="AE398" s="91"/>
      <c r="AF398" s="91"/>
      <c r="AG398" s="91"/>
    </row>
    <row r="399" spans="1:33" ht="26.5" customHeight="1" x14ac:dyDescent="0.7">
      <c r="A399" s="95"/>
      <c r="B399" s="93"/>
      <c r="C399" s="92"/>
      <c r="D399" s="93"/>
      <c r="E399" s="92"/>
      <c r="F399" s="93"/>
      <c r="G399" s="92"/>
      <c r="H399" s="93"/>
      <c r="I399" s="92"/>
      <c r="J399" s="91"/>
      <c r="K399" s="91"/>
      <c r="L399" s="91"/>
      <c r="M399" s="104"/>
      <c r="N399" s="99"/>
      <c r="O399" s="104"/>
      <c r="P399" s="91"/>
      <c r="Q399" s="91"/>
      <c r="R399" s="91"/>
      <c r="S399" s="105"/>
      <c r="T399" s="91"/>
      <c r="U399" s="91"/>
      <c r="V399" s="91"/>
      <c r="W399" s="91"/>
      <c r="X399" s="91"/>
      <c r="Y399" s="91"/>
      <c r="Z399" s="91"/>
      <c r="AA399" s="91"/>
      <c r="AB399" s="91"/>
      <c r="AC399" s="91"/>
      <c r="AD399" s="91"/>
      <c r="AE399" s="91"/>
      <c r="AF399" s="91"/>
      <c r="AG399" s="91"/>
    </row>
    <row r="400" spans="1:33" ht="26.5" customHeight="1" x14ac:dyDescent="0.7">
      <c r="A400" s="95"/>
      <c r="B400" s="93"/>
      <c r="C400" s="92"/>
      <c r="D400" s="93"/>
      <c r="E400" s="92"/>
      <c r="F400" s="93"/>
      <c r="G400" s="92"/>
      <c r="H400" s="93"/>
      <c r="I400" s="92"/>
      <c r="J400" s="91"/>
      <c r="K400" s="91"/>
      <c r="L400" s="91"/>
      <c r="M400" s="104"/>
      <c r="N400" s="99"/>
      <c r="O400" s="104"/>
      <c r="P400" s="91"/>
      <c r="Q400" s="91"/>
      <c r="R400" s="91"/>
      <c r="S400" s="105"/>
      <c r="T400" s="91"/>
      <c r="U400" s="91"/>
      <c r="V400" s="91"/>
      <c r="W400" s="91"/>
      <c r="X400" s="91"/>
      <c r="Y400" s="91"/>
      <c r="Z400" s="91"/>
      <c r="AA400" s="91"/>
      <c r="AB400" s="91"/>
      <c r="AC400" s="91"/>
      <c r="AD400" s="91"/>
      <c r="AE400" s="91"/>
      <c r="AF400" s="91"/>
      <c r="AG400" s="91"/>
    </row>
    <row r="401" spans="1:33" ht="26.5" customHeight="1" x14ac:dyDescent="0.7">
      <c r="A401" s="95"/>
      <c r="B401" s="93"/>
      <c r="C401" s="92"/>
      <c r="D401" s="93"/>
      <c r="E401" s="92"/>
      <c r="F401" s="93"/>
      <c r="G401" s="92"/>
      <c r="H401" s="93"/>
      <c r="I401" s="92"/>
      <c r="J401" s="91"/>
      <c r="K401" s="91"/>
      <c r="L401" s="91"/>
      <c r="M401" s="104"/>
      <c r="N401" s="99"/>
      <c r="O401" s="104"/>
      <c r="P401" s="91"/>
      <c r="Q401" s="91"/>
      <c r="R401" s="91"/>
      <c r="S401" s="105"/>
      <c r="T401" s="91"/>
      <c r="U401" s="91"/>
      <c r="V401" s="91"/>
      <c r="W401" s="91"/>
      <c r="X401" s="91"/>
      <c r="Y401" s="91"/>
      <c r="Z401" s="91"/>
      <c r="AA401" s="91"/>
      <c r="AB401" s="91"/>
      <c r="AC401" s="91"/>
      <c r="AD401" s="91"/>
      <c r="AE401" s="91"/>
      <c r="AF401" s="91"/>
      <c r="AG401" s="91"/>
    </row>
    <row r="402" spans="1:33" ht="26.5" customHeight="1" x14ac:dyDescent="0.7">
      <c r="A402" s="95"/>
      <c r="B402" s="93"/>
      <c r="C402" s="92"/>
      <c r="D402" s="93"/>
      <c r="E402" s="92"/>
      <c r="F402" s="93"/>
      <c r="G402" s="92"/>
      <c r="H402" s="93"/>
      <c r="I402" s="92"/>
      <c r="J402" s="91"/>
      <c r="K402" s="91"/>
      <c r="L402" s="91"/>
      <c r="M402" s="104"/>
      <c r="N402" s="99"/>
      <c r="O402" s="104"/>
      <c r="P402" s="91"/>
      <c r="Q402" s="91"/>
      <c r="R402" s="91"/>
      <c r="S402" s="105"/>
      <c r="T402" s="91"/>
      <c r="U402" s="91"/>
      <c r="V402" s="91"/>
      <c r="W402" s="91"/>
      <c r="X402" s="91"/>
      <c r="Y402" s="91"/>
      <c r="Z402" s="91"/>
      <c r="AA402" s="91"/>
      <c r="AB402" s="91"/>
      <c r="AC402" s="91"/>
      <c r="AD402" s="91"/>
      <c r="AE402" s="91"/>
      <c r="AF402" s="91"/>
      <c r="AG402" s="91"/>
    </row>
    <row r="403" spans="1:33" ht="26.5" customHeight="1" x14ac:dyDescent="0.7">
      <c r="A403" s="95"/>
      <c r="B403" s="93"/>
      <c r="C403" s="92"/>
      <c r="D403" s="93"/>
      <c r="E403" s="92"/>
      <c r="F403" s="93"/>
      <c r="G403" s="92"/>
      <c r="H403" s="93"/>
      <c r="I403" s="92"/>
      <c r="J403" s="91"/>
      <c r="K403" s="91"/>
      <c r="L403" s="91"/>
      <c r="M403" s="104"/>
      <c r="N403" s="99"/>
      <c r="O403" s="104"/>
      <c r="P403" s="91"/>
      <c r="Q403" s="91"/>
      <c r="R403" s="91"/>
      <c r="S403" s="105"/>
      <c r="T403" s="91"/>
      <c r="U403" s="91"/>
      <c r="V403" s="91"/>
      <c r="W403" s="91"/>
      <c r="X403" s="91"/>
      <c r="Y403" s="91"/>
      <c r="Z403" s="91"/>
      <c r="AA403" s="91"/>
      <c r="AB403" s="91"/>
      <c r="AC403" s="91"/>
      <c r="AD403" s="91"/>
      <c r="AE403" s="91"/>
      <c r="AF403" s="91"/>
      <c r="AG403" s="91"/>
    </row>
    <row r="404" spans="1:33" ht="26.5" customHeight="1" x14ac:dyDescent="0.7">
      <c r="A404" s="95"/>
      <c r="B404" s="93"/>
      <c r="C404" s="92"/>
      <c r="D404" s="93"/>
      <c r="E404" s="92"/>
      <c r="F404" s="93"/>
      <c r="G404" s="92"/>
      <c r="H404" s="93"/>
      <c r="I404" s="92"/>
      <c r="J404" s="91"/>
      <c r="K404" s="91"/>
      <c r="L404" s="91"/>
      <c r="M404" s="104"/>
      <c r="N404" s="99"/>
      <c r="O404" s="104"/>
      <c r="P404" s="91"/>
      <c r="Q404" s="91"/>
      <c r="R404" s="91"/>
      <c r="S404" s="105"/>
      <c r="T404" s="91"/>
      <c r="U404" s="91"/>
      <c r="V404" s="91"/>
      <c r="W404" s="91"/>
      <c r="X404" s="91"/>
      <c r="Y404" s="91"/>
      <c r="Z404" s="91"/>
      <c r="AA404" s="91"/>
      <c r="AB404" s="91"/>
      <c r="AC404" s="91"/>
      <c r="AD404" s="91"/>
      <c r="AE404" s="91"/>
      <c r="AF404" s="91"/>
      <c r="AG404" s="91"/>
    </row>
    <row r="405" spans="1:33" ht="26.5" customHeight="1" x14ac:dyDescent="0.7">
      <c r="A405" s="95"/>
      <c r="B405" s="93"/>
      <c r="C405" s="92"/>
      <c r="D405" s="93"/>
      <c r="E405" s="92"/>
      <c r="F405" s="93"/>
      <c r="G405" s="92"/>
      <c r="H405" s="93"/>
      <c r="I405" s="92"/>
      <c r="J405" s="91"/>
      <c r="K405" s="91"/>
      <c r="L405" s="91"/>
      <c r="M405" s="104"/>
      <c r="N405" s="99"/>
      <c r="O405" s="104"/>
      <c r="P405" s="91"/>
      <c r="Q405" s="91"/>
      <c r="R405" s="91"/>
      <c r="S405" s="105"/>
      <c r="T405" s="91"/>
      <c r="U405" s="91"/>
      <c r="V405" s="91"/>
      <c r="W405" s="91"/>
      <c r="X405" s="91"/>
      <c r="Y405" s="91"/>
      <c r="Z405" s="91"/>
      <c r="AA405" s="91"/>
      <c r="AB405" s="91"/>
      <c r="AC405" s="91"/>
      <c r="AD405" s="91"/>
      <c r="AE405" s="91"/>
      <c r="AF405" s="91"/>
      <c r="AG405" s="91"/>
    </row>
    <row r="406" spans="1:33" ht="26.5" customHeight="1" x14ac:dyDescent="0.7">
      <c r="A406" s="95"/>
      <c r="B406" s="93"/>
      <c r="C406" s="92"/>
      <c r="D406" s="93"/>
      <c r="E406" s="92"/>
      <c r="F406" s="93"/>
      <c r="G406" s="92"/>
      <c r="H406" s="93"/>
      <c r="I406" s="92"/>
      <c r="J406" s="91"/>
      <c r="K406" s="91"/>
      <c r="L406" s="91"/>
      <c r="M406" s="104"/>
      <c r="N406" s="99"/>
      <c r="O406" s="104"/>
      <c r="P406" s="91"/>
      <c r="Q406" s="91"/>
      <c r="R406" s="91"/>
      <c r="S406" s="105"/>
      <c r="T406" s="91"/>
      <c r="U406" s="91"/>
      <c r="V406" s="91"/>
      <c r="W406" s="91"/>
      <c r="X406" s="91"/>
      <c r="Y406" s="91"/>
      <c r="Z406" s="91"/>
      <c r="AA406" s="91"/>
      <c r="AB406" s="91"/>
      <c r="AC406" s="91"/>
      <c r="AD406" s="91"/>
      <c r="AE406" s="91"/>
      <c r="AF406" s="91"/>
      <c r="AG406" s="91"/>
    </row>
    <row r="407" spans="1:33" ht="26.5" customHeight="1" x14ac:dyDescent="0.7">
      <c r="A407" s="95"/>
      <c r="B407" s="93"/>
      <c r="C407" s="92"/>
      <c r="D407" s="93"/>
      <c r="E407" s="92"/>
      <c r="F407" s="93"/>
      <c r="G407" s="92"/>
      <c r="H407" s="93"/>
      <c r="I407" s="92"/>
      <c r="J407" s="91"/>
      <c r="K407" s="91"/>
      <c r="L407" s="91"/>
      <c r="M407" s="104"/>
      <c r="N407" s="99"/>
      <c r="O407" s="104"/>
      <c r="P407" s="91"/>
      <c r="Q407" s="91"/>
      <c r="R407" s="91"/>
      <c r="S407" s="105"/>
      <c r="T407" s="91"/>
      <c r="U407" s="91"/>
      <c r="V407" s="91"/>
      <c r="W407" s="91"/>
      <c r="X407" s="91"/>
      <c r="Y407" s="91"/>
      <c r="Z407" s="91"/>
      <c r="AA407" s="91"/>
      <c r="AB407" s="91"/>
      <c r="AC407" s="91"/>
      <c r="AD407" s="91"/>
      <c r="AE407" s="91"/>
      <c r="AF407" s="91"/>
      <c r="AG407" s="91"/>
    </row>
    <row r="408" spans="1:33" ht="26.5" customHeight="1" x14ac:dyDescent="0.7">
      <c r="A408" s="95"/>
      <c r="B408" s="93"/>
      <c r="C408" s="92"/>
      <c r="D408" s="93"/>
      <c r="E408" s="92"/>
      <c r="F408" s="93"/>
      <c r="G408" s="92"/>
      <c r="H408" s="93"/>
      <c r="I408" s="92"/>
      <c r="J408" s="91"/>
      <c r="K408" s="91"/>
      <c r="L408" s="91"/>
      <c r="M408" s="104"/>
      <c r="N408" s="99"/>
      <c r="O408" s="104"/>
      <c r="P408" s="91"/>
      <c r="Q408" s="91"/>
      <c r="R408" s="91"/>
      <c r="S408" s="105"/>
      <c r="T408" s="91"/>
      <c r="U408" s="91"/>
      <c r="V408" s="91"/>
      <c r="W408" s="91"/>
      <c r="X408" s="91"/>
      <c r="Y408" s="91"/>
      <c r="Z408" s="91"/>
      <c r="AA408" s="91"/>
      <c r="AB408" s="91"/>
      <c r="AC408" s="91"/>
      <c r="AD408" s="91"/>
      <c r="AE408" s="91"/>
      <c r="AF408" s="91"/>
      <c r="AG408" s="91"/>
    </row>
    <row r="409" spans="1:33" ht="26.5" customHeight="1" x14ac:dyDescent="0.7">
      <c r="A409" s="95"/>
      <c r="B409" s="93"/>
      <c r="C409" s="92"/>
      <c r="D409" s="93"/>
      <c r="E409" s="92"/>
      <c r="F409" s="93"/>
      <c r="G409" s="92"/>
      <c r="H409" s="93"/>
      <c r="I409" s="92"/>
      <c r="J409" s="91"/>
      <c r="K409" s="91"/>
      <c r="L409" s="91"/>
      <c r="M409" s="104"/>
      <c r="N409" s="99"/>
      <c r="O409" s="104"/>
      <c r="P409" s="91"/>
      <c r="Q409" s="91"/>
      <c r="R409" s="91"/>
      <c r="S409" s="105"/>
      <c r="T409" s="91"/>
      <c r="U409" s="91"/>
      <c r="V409" s="91"/>
      <c r="W409" s="91"/>
      <c r="X409" s="91"/>
      <c r="Y409" s="91"/>
      <c r="Z409" s="91"/>
      <c r="AA409" s="91"/>
      <c r="AB409" s="91"/>
      <c r="AC409" s="91"/>
      <c r="AD409" s="91"/>
      <c r="AE409" s="91"/>
      <c r="AF409" s="91"/>
      <c r="AG409" s="91"/>
    </row>
    <row r="410" spans="1:33" ht="26.5" customHeight="1" x14ac:dyDescent="0.7">
      <c r="A410" s="95"/>
      <c r="B410" s="93"/>
      <c r="C410" s="92"/>
      <c r="D410" s="93"/>
      <c r="E410" s="92"/>
      <c r="F410" s="93"/>
      <c r="G410" s="92"/>
      <c r="H410" s="93"/>
      <c r="I410" s="92"/>
      <c r="J410" s="91"/>
      <c r="K410" s="91"/>
      <c r="L410" s="91"/>
      <c r="M410" s="104"/>
      <c r="N410" s="99"/>
      <c r="O410" s="104"/>
      <c r="P410" s="91"/>
      <c r="Q410" s="91"/>
      <c r="R410" s="91"/>
      <c r="S410" s="105"/>
      <c r="T410" s="91"/>
      <c r="U410" s="91"/>
      <c r="V410" s="91"/>
      <c r="W410" s="91"/>
      <c r="X410" s="91"/>
      <c r="Y410" s="91"/>
      <c r="Z410" s="91"/>
      <c r="AA410" s="91"/>
      <c r="AB410" s="91"/>
      <c r="AC410" s="91"/>
      <c r="AD410" s="91"/>
      <c r="AE410" s="91"/>
      <c r="AF410" s="91"/>
      <c r="AG410" s="91"/>
    </row>
    <row r="411" spans="1:33" ht="26.5" customHeight="1" x14ac:dyDescent="0.7">
      <c r="A411" s="95"/>
      <c r="B411" s="93"/>
      <c r="C411" s="92"/>
      <c r="D411" s="93"/>
      <c r="E411" s="92"/>
      <c r="F411" s="93"/>
      <c r="G411" s="92"/>
      <c r="H411" s="93"/>
      <c r="I411" s="92"/>
      <c r="J411" s="91"/>
      <c r="K411" s="91"/>
      <c r="L411" s="91"/>
      <c r="M411" s="104"/>
      <c r="N411" s="99"/>
      <c r="O411" s="104"/>
      <c r="P411" s="91"/>
      <c r="Q411" s="91"/>
      <c r="R411" s="91"/>
      <c r="S411" s="105"/>
      <c r="T411" s="91"/>
      <c r="U411" s="91"/>
      <c r="V411" s="91"/>
      <c r="W411" s="91"/>
      <c r="X411" s="91"/>
      <c r="Y411" s="91"/>
      <c r="Z411" s="91"/>
      <c r="AA411" s="91"/>
      <c r="AB411" s="91"/>
      <c r="AC411" s="91"/>
      <c r="AD411" s="91"/>
      <c r="AE411" s="91"/>
      <c r="AF411" s="91"/>
      <c r="AG411" s="91"/>
    </row>
    <row r="412" spans="1:33" ht="26.5" customHeight="1" x14ac:dyDescent="0.7">
      <c r="A412" s="95"/>
      <c r="B412" s="93"/>
      <c r="C412" s="92"/>
      <c r="D412" s="93"/>
      <c r="E412" s="92"/>
      <c r="F412" s="93"/>
      <c r="G412" s="92"/>
      <c r="H412" s="93"/>
      <c r="I412" s="92"/>
      <c r="J412" s="91"/>
      <c r="K412" s="91"/>
      <c r="L412" s="91"/>
      <c r="M412" s="104"/>
      <c r="N412" s="99"/>
      <c r="O412" s="104"/>
      <c r="P412" s="91"/>
      <c r="Q412" s="91"/>
      <c r="R412" s="91"/>
      <c r="S412" s="105"/>
      <c r="T412" s="91"/>
      <c r="U412" s="91"/>
      <c r="V412" s="91"/>
      <c r="W412" s="91"/>
      <c r="X412" s="91"/>
      <c r="Y412" s="91"/>
      <c r="Z412" s="91"/>
      <c r="AA412" s="91"/>
      <c r="AB412" s="91"/>
      <c r="AC412" s="91"/>
      <c r="AD412" s="91"/>
      <c r="AE412" s="91"/>
      <c r="AF412" s="91"/>
      <c r="AG412" s="91"/>
    </row>
    <row r="413" spans="1:33" ht="26.5" customHeight="1" x14ac:dyDescent="0.7">
      <c r="A413" s="95"/>
      <c r="B413" s="93"/>
      <c r="C413" s="92"/>
      <c r="D413" s="93"/>
      <c r="E413" s="92"/>
      <c r="F413" s="93"/>
      <c r="G413" s="92"/>
      <c r="H413" s="93"/>
      <c r="I413" s="92"/>
      <c r="J413" s="91"/>
      <c r="K413" s="91"/>
      <c r="L413" s="91"/>
      <c r="M413" s="104"/>
      <c r="N413" s="99"/>
      <c r="O413" s="104"/>
      <c r="P413" s="91"/>
      <c r="Q413" s="91"/>
      <c r="R413" s="91"/>
      <c r="S413" s="105"/>
      <c r="T413" s="91"/>
      <c r="U413" s="91"/>
      <c r="V413" s="91"/>
      <c r="W413" s="91"/>
      <c r="X413" s="91"/>
      <c r="Y413" s="91"/>
      <c r="Z413" s="91"/>
      <c r="AA413" s="91"/>
      <c r="AB413" s="91"/>
      <c r="AC413" s="91"/>
      <c r="AD413" s="91"/>
      <c r="AE413" s="91"/>
      <c r="AF413" s="91"/>
      <c r="AG413" s="91"/>
    </row>
    <row r="414" spans="1:33" ht="26.5" customHeight="1" x14ac:dyDescent="0.7">
      <c r="A414" s="95"/>
      <c r="B414" s="93"/>
      <c r="C414" s="92"/>
      <c r="D414" s="93"/>
      <c r="E414" s="92"/>
      <c r="F414" s="93"/>
      <c r="G414" s="92"/>
      <c r="H414" s="93"/>
      <c r="I414" s="92"/>
      <c r="J414" s="91"/>
      <c r="K414" s="91"/>
      <c r="L414" s="91"/>
      <c r="M414" s="104"/>
      <c r="N414" s="99"/>
      <c r="O414" s="104"/>
      <c r="P414" s="91"/>
      <c r="Q414" s="91"/>
      <c r="R414" s="91"/>
      <c r="S414" s="105"/>
      <c r="T414" s="91"/>
      <c r="U414" s="91"/>
      <c r="V414" s="91"/>
      <c r="W414" s="91"/>
      <c r="X414" s="91"/>
      <c r="Y414" s="91"/>
      <c r="Z414" s="91"/>
      <c r="AA414" s="91"/>
      <c r="AB414" s="91"/>
      <c r="AC414" s="91"/>
      <c r="AD414" s="91"/>
      <c r="AE414" s="91"/>
      <c r="AF414" s="91"/>
      <c r="AG414" s="91"/>
    </row>
    <row r="415" spans="1:33" ht="26.5" customHeight="1" x14ac:dyDescent="0.7">
      <c r="A415" s="95"/>
      <c r="B415" s="93"/>
      <c r="C415" s="92"/>
      <c r="D415" s="93"/>
      <c r="E415" s="92"/>
      <c r="F415" s="93"/>
      <c r="G415" s="92"/>
      <c r="H415" s="93"/>
      <c r="I415" s="92"/>
      <c r="J415" s="91"/>
      <c r="K415" s="91"/>
      <c r="L415" s="91"/>
      <c r="M415" s="104"/>
      <c r="N415" s="99"/>
      <c r="O415" s="104"/>
      <c r="P415" s="91"/>
      <c r="Q415" s="91"/>
      <c r="R415" s="91"/>
      <c r="S415" s="105"/>
      <c r="T415" s="91"/>
      <c r="U415" s="91"/>
      <c r="V415" s="91"/>
      <c r="W415" s="91"/>
      <c r="X415" s="91"/>
      <c r="Y415" s="91"/>
      <c r="Z415" s="91"/>
      <c r="AA415" s="91"/>
      <c r="AB415" s="91"/>
      <c r="AC415" s="91"/>
      <c r="AD415" s="91"/>
      <c r="AE415" s="91"/>
      <c r="AF415" s="91"/>
      <c r="AG415" s="91"/>
    </row>
    <row r="416" spans="1:33" ht="26.5" customHeight="1" x14ac:dyDescent="0.7">
      <c r="A416" s="95"/>
      <c r="B416" s="93"/>
      <c r="C416" s="92"/>
      <c r="D416" s="93"/>
      <c r="E416" s="92"/>
      <c r="F416" s="93"/>
      <c r="G416" s="92"/>
      <c r="H416" s="93"/>
      <c r="I416" s="92"/>
      <c r="J416" s="91"/>
      <c r="K416" s="91"/>
      <c r="L416" s="91"/>
      <c r="M416" s="104"/>
      <c r="N416" s="99"/>
      <c r="O416" s="104"/>
      <c r="P416" s="91"/>
      <c r="Q416" s="91"/>
      <c r="R416" s="91"/>
      <c r="S416" s="105"/>
      <c r="T416" s="91"/>
      <c r="U416" s="91"/>
      <c r="V416" s="91"/>
      <c r="W416" s="91"/>
      <c r="X416" s="91"/>
      <c r="Y416" s="91"/>
      <c r="Z416" s="91"/>
      <c r="AA416" s="91"/>
      <c r="AB416" s="91"/>
      <c r="AC416" s="91"/>
      <c r="AD416" s="91"/>
      <c r="AE416" s="91"/>
      <c r="AF416" s="91"/>
      <c r="AG416" s="91"/>
    </row>
    <row r="417" spans="1:33" ht="26.5" customHeight="1" x14ac:dyDescent="0.7">
      <c r="A417" s="95"/>
      <c r="B417" s="93"/>
      <c r="C417" s="92"/>
      <c r="D417" s="93"/>
      <c r="E417" s="92"/>
      <c r="F417" s="93"/>
      <c r="G417" s="92"/>
      <c r="H417" s="93"/>
      <c r="I417" s="92"/>
      <c r="J417" s="91"/>
      <c r="K417" s="91"/>
      <c r="L417" s="91"/>
      <c r="M417" s="104"/>
      <c r="N417" s="99"/>
      <c r="O417" s="104"/>
      <c r="P417" s="91"/>
      <c r="Q417" s="91"/>
      <c r="R417" s="91"/>
      <c r="S417" s="105"/>
      <c r="T417" s="91"/>
      <c r="U417" s="91"/>
      <c r="V417" s="91"/>
      <c r="W417" s="91"/>
      <c r="X417" s="91"/>
      <c r="Y417" s="91"/>
      <c r="Z417" s="91"/>
      <c r="AA417" s="91"/>
      <c r="AB417" s="91"/>
      <c r="AC417" s="91"/>
      <c r="AD417" s="91"/>
      <c r="AE417" s="91"/>
      <c r="AF417" s="91"/>
      <c r="AG417" s="91"/>
    </row>
    <row r="418" spans="1:33" ht="26.5" customHeight="1" x14ac:dyDescent="0.7">
      <c r="A418" s="95"/>
      <c r="B418" s="93"/>
      <c r="C418" s="92"/>
      <c r="D418" s="93"/>
      <c r="E418" s="92"/>
      <c r="F418" s="93"/>
      <c r="G418" s="92"/>
      <c r="H418" s="93"/>
      <c r="I418" s="92"/>
      <c r="J418" s="91"/>
      <c r="K418" s="91"/>
      <c r="L418" s="91"/>
      <c r="M418" s="104"/>
      <c r="N418" s="99"/>
      <c r="O418" s="104"/>
      <c r="P418" s="91"/>
      <c r="Q418" s="91"/>
      <c r="R418" s="91"/>
      <c r="S418" s="105"/>
      <c r="T418" s="91"/>
      <c r="U418" s="91"/>
      <c r="V418" s="91"/>
      <c r="W418" s="91"/>
      <c r="X418" s="91"/>
      <c r="Y418" s="91"/>
      <c r="Z418" s="91"/>
      <c r="AA418" s="91"/>
      <c r="AB418" s="91"/>
      <c r="AC418" s="91"/>
      <c r="AD418" s="91"/>
      <c r="AE418" s="91"/>
      <c r="AF418" s="91"/>
      <c r="AG418" s="91"/>
    </row>
    <row r="419" spans="1:33" ht="26.5" customHeight="1" x14ac:dyDescent="0.7">
      <c r="A419" s="95"/>
      <c r="B419" s="93"/>
      <c r="C419" s="92"/>
      <c r="D419" s="93"/>
      <c r="E419" s="92"/>
      <c r="F419" s="93"/>
      <c r="G419" s="92"/>
      <c r="H419" s="93"/>
      <c r="I419" s="92"/>
      <c r="J419" s="91"/>
      <c r="K419" s="91"/>
      <c r="L419" s="91"/>
      <c r="M419" s="104"/>
      <c r="N419" s="99"/>
      <c r="O419" s="104"/>
      <c r="P419" s="91"/>
      <c r="Q419" s="91"/>
      <c r="R419" s="91"/>
      <c r="S419" s="105"/>
      <c r="T419" s="91"/>
      <c r="U419" s="91"/>
      <c r="V419" s="91"/>
      <c r="W419" s="91"/>
      <c r="X419" s="91"/>
      <c r="Y419" s="91"/>
      <c r="Z419" s="91"/>
      <c r="AA419" s="91"/>
      <c r="AB419" s="91"/>
      <c r="AC419" s="91"/>
      <c r="AD419" s="91"/>
      <c r="AE419" s="91"/>
      <c r="AF419" s="91"/>
      <c r="AG419" s="91"/>
    </row>
    <row r="420" spans="1:33" ht="26.5" customHeight="1" x14ac:dyDescent="0.7">
      <c r="A420" s="95"/>
      <c r="B420" s="93"/>
      <c r="C420" s="92"/>
      <c r="D420" s="93"/>
      <c r="E420" s="92"/>
      <c r="F420" s="93"/>
      <c r="G420" s="92"/>
      <c r="H420" s="93"/>
      <c r="I420" s="92"/>
      <c r="J420" s="91"/>
      <c r="K420" s="91"/>
      <c r="L420" s="91"/>
      <c r="M420" s="104"/>
      <c r="N420" s="99"/>
      <c r="O420" s="104"/>
      <c r="P420" s="91"/>
      <c r="Q420" s="91"/>
      <c r="R420" s="91"/>
      <c r="S420" s="105"/>
      <c r="T420" s="91"/>
      <c r="U420" s="91"/>
      <c r="V420" s="91"/>
      <c r="W420" s="91"/>
      <c r="X420" s="91"/>
      <c r="Y420" s="91"/>
      <c r="Z420" s="91"/>
      <c r="AA420" s="91"/>
      <c r="AB420" s="91"/>
      <c r="AC420" s="91"/>
      <c r="AD420" s="91"/>
      <c r="AE420" s="91"/>
      <c r="AF420" s="91"/>
      <c r="AG420" s="91"/>
    </row>
    <row r="421" spans="1:33" ht="26.5" customHeight="1" x14ac:dyDescent="0.7">
      <c r="A421" s="95"/>
      <c r="B421" s="93"/>
      <c r="C421" s="92"/>
      <c r="D421" s="93"/>
      <c r="E421" s="92"/>
      <c r="F421" s="93"/>
      <c r="G421" s="92"/>
      <c r="H421" s="93"/>
      <c r="I421" s="92"/>
      <c r="J421" s="91"/>
      <c r="K421" s="91"/>
      <c r="L421" s="91"/>
      <c r="M421" s="104"/>
      <c r="N421" s="99"/>
      <c r="O421" s="104"/>
      <c r="P421" s="91"/>
      <c r="Q421" s="91"/>
      <c r="R421" s="91"/>
      <c r="S421" s="105"/>
      <c r="T421" s="91"/>
      <c r="U421" s="91"/>
      <c r="V421" s="91"/>
      <c r="W421" s="91"/>
      <c r="X421" s="91"/>
      <c r="Y421" s="91"/>
      <c r="Z421" s="91"/>
      <c r="AA421" s="91"/>
      <c r="AB421" s="91"/>
      <c r="AC421" s="91"/>
      <c r="AD421" s="91"/>
      <c r="AE421" s="91"/>
      <c r="AF421" s="91"/>
      <c r="AG421" s="91"/>
    </row>
    <row r="422" spans="1:33" ht="26.5" customHeight="1" x14ac:dyDescent="0.7">
      <c r="A422" s="95"/>
      <c r="B422" s="93"/>
      <c r="C422" s="92"/>
      <c r="D422" s="93"/>
      <c r="E422" s="92"/>
      <c r="F422" s="93"/>
      <c r="G422" s="92"/>
      <c r="H422" s="93"/>
      <c r="I422" s="92"/>
      <c r="J422" s="91"/>
      <c r="K422" s="91"/>
      <c r="L422" s="91"/>
      <c r="M422" s="104"/>
      <c r="N422" s="99"/>
      <c r="O422" s="104"/>
      <c r="P422" s="91"/>
      <c r="Q422" s="91"/>
      <c r="R422" s="91"/>
      <c r="S422" s="105"/>
      <c r="T422" s="91"/>
      <c r="U422" s="91"/>
      <c r="V422" s="91"/>
      <c r="W422" s="91"/>
      <c r="X422" s="91"/>
      <c r="Y422" s="91"/>
      <c r="Z422" s="91"/>
      <c r="AA422" s="91"/>
      <c r="AB422" s="91"/>
      <c r="AC422" s="91"/>
      <c r="AD422" s="91"/>
      <c r="AE422" s="91"/>
      <c r="AF422" s="91"/>
      <c r="AG422" s="91"/>
    </row>
    <row r="423" spans="1:33" ht="26.5" customHeight="1" x14ac:dyDescent="0.7">
      <c r="A423" s="95"/>
      <c r="B423" s="93"/>
      <c r="C423" s="92"/>
      <c r="D423" s="93"/>
      <c r="E423" s="92"/>
      <c r="F423" s="93"/>
      <c r="G423" s="92"/>
      <c r="H423" s="93"/>
      <c r="I423" s="92"/>
      <c r="J423" s="91"/>
      <c r="K423" s="91"/>
      <c r="L423" s="91"/>
      <c r="M423" s="104"/>
      <c r="N423" s="99"/>
      <c r="O423" s="104"/>
      <c r="P423" s="91"/>
      <c r="Q423" s="91"/>
      <c r="R423" s="91"/>
      <c r="S423" s="105"/>
      <c r="T423" s="91"/>
      <c r="U423" s="91"/>
      <c r="V423" s="91"/>
      <c r="W423" s="91"/>
      <c r="X423" s="91"/>
      <c r="Y423" s="91"/>
      <c r="Z423" s="91"/>
      <c r="AA423" s="91"/>
      <c r="AB423" s="91"/>
      <c r="AC423" s="91"/>
      <c r="AD423" s="91"/>
      <c r="AE423" s="91"/>
      <c r="AF423" s="91"/>
      <c r="AG423" s="91"/>
    </row>
    <row r="424" spans="1:33" ht="26.5" customHeight="1" x14ac:dyDescent="0.7">
      <c r="A424" s="95"/>
      <c r="B424" s="93"/>
      <c r="C424" s="92"/>
      <c r="D424" s="93"/>
      <c r="E424" s="92"/>
      <c r="F424" s="93"/>
      <c r="G424" s="92"/>
      <c r="H424" s="93"/>
      <c r="I424" s="92"/>
      <c r="J424" s="91"/>
      <c r="K424" s="91"/>
      <c r="L424" s="91"/>
      <c r="M424" s="104"/>
      <c r="N424" s="99"/>
      <c r="O424" s="104"/>
      <c r="P424" s="91"/>
      <c r="Q424" s="91"/>
      <c r="R424" s="91"/>
      <c r="S424" s="105"/>
      <c r="T424" s="91"/>
      <c r="U424" s="91"/>
      <c r="V424" s="91"/>
      <c r="W424" s="91"/>
      <c r="X424" s="91"/>
      <c r="Y424" s="91"/>
      <c r="Z424" s="91"/>
      <c r="AA424" s="91"/>
      <c r="AB424" s="91"/>
      <c r="AC424" s="91"/>
      <c r="AD424" s="91"/>
      <c r="AE424" s="91"/>
      <c r="AF424" s="91"/>
      <c r="AG424" s="91"/>
    </row>
    <row r="425" spans="1:33" ht="26.5" customHeight="1" x14ac:dyDescent="0.7">
      <c r="A425" s="95"/>
      <c r="B425" s="93"/>
      <c r="C425" s="92"/>
      <c r="D425" s="93"/>
      <c r="E425" s="92"/>
      <c r="F425" s="93"/>
      <c r="G425" s="92"/>
      <c r="H425" s="93"/>
      <c r="I425" s="92"/>
      <c r="J425" s="91"/>
      <c r="K425" s="91"/>
      <c r="L425" s="91"/>
      <c r="M425" s="104"/>
      <c r="N425" s="99"/>
      <c r="O425" s="104"/>
      <c r="P425" s="91"/>
      <c r="Q425" s="91"/>
      <c r="R425" s="91"/>
      <c r="S425" s="105"/>
      <c r="T425" s="91"/>
      <c r="U425" s="91"/>
      <c r="V425" s="91"/>
      <c r="W425" s="91"/>
      <c r="X425" s="91"/>
      <c r="Y425" s="91"/>
      <c r="Z425" s="91"/>
      <c r="AA425" s="91"/>
      <c r="AB425" s="91"/>
      <c r="AC425" s="91"/>
      <c r="AD425" s="91"/>
      <c r="AE425" s="91"/>
      <c r="AF425" s="91"/>
      <c r="AG425" s="91"/>
    </row>
    <row r="426" spans="1:33" ht="26.5" customHeight="1" x14ac:dyDescent="0.7">
      <c r="A426" s="95"/>
      <c r="B426" s="93"/>
      <c r="C426" s="92"/>
      <c r="D426" s="93"/>
      <c r="E426" s="92"/>
      <c r="F426" s="93"/>
      <c r="G426" s="92"/>
      <c r="H426" s="93"/>
      <c r="I426" s="92"/>
      <c r="J426" s="91"/>
      <c r="K426" s="91"/>
      <c r="L426" s="91"/>
      <c r="M426" s="104"/>
      <c r="N426" s="99"/>
      <c r="O426" s="104"/>
      <c r="P426" s="91"/>
      <c r="Q426" s="91"/>
      <c r="R426" s="91"/>
      <c r="S426" s="105"/>
      <c r="T426" s="91"/>
      <c r="U426" s="91"/>
      <c r="V426" s="91"/>
      <c r="W426" s="91"/>
      <c r="X426" s="91"/>
      <c r="Y426" s="91"/>
      <c r="Z426" s="91"/>
      <c r="AA426" s="91"/>
      <c r="AB426" s="91"/>
      <c r="AC426" s="91"/>
      <c r="AD426" s="91"/>
      <c r="AE426" s="91"/>
      <c r="AF426" s="91"/>
      <c r="AG426" s="91"/>
    </row>
    <row r="427" spans="1:33" ht="26.5" customHeight="1" x14ac:dyDescent="0.7">
      <c r="A427" s="95"/>
      <c r="B427" s="93"/>
      <c r="C427" s="92"/>
      <c r="D427" s="93"/>
      <c r="E427" s="92"/>
      <c r="F427" s="93"/>
      <c r="G427" s="92"/>
      <c r="H427" s="93"/>
      <c r="I427" s="92"/>
      <c r="J427" s="91"/>
      <c r="K427" s="91"/>
      <c r="L427" s="91"/>
      <c r="M427" s="104"/>
      <c r="N427" s="99"/>
      <c r="O427" s="104"/>
      <c r="P427" s="91"/>
      <c r="Q427" s="91"/>
      <c r="R427" s="91"/>
      <c r="S427" s="105"/>
      <c r="T427" s="91"/>
      <c r="U427" s="91"/>
      <c r="V427" s="91"/>
      <c r="W427" s="91"/>
      <c r="X427" s="91"/>
      <c r="Y427" s="91"/>
      <c r="Z427" s="91"/>
      <c r="AA427" s="91"/>
      <c r="AB427" s="91"/>
      <c r="AC427" s="91"/>
      <c r="AD427" s="91"/>
      <c r="AE427" s="91"/>
      <c r="AF427" s="91"/>
      <c r="AG427" s="91"/>
    </row>
    <row r="428" spans="1:33" ht="26.5" customHeight="1" x14ac:dyDescent="0.7">
      <c r="A428" s="95"/>
      <c r="B428" s="93"/>
      <c r="C428" s="92"/>
      <c r="D428" s="93"/>
      <c r="E428" s="92"/>
      <c r="F428" s="93"/>
      <c r="G428" s="92"/>
      <c r="H428" s="93"/>
      <c r="I428" s="92"/>
      <c r="J428" s="91"/>
      <c r="K428" s="91"/>
      <c r="L428" s="91"/>
      <c r="M428" s="104"/>
      <c r="N428" s="99"/>
      <c r="O428" s="104"/>
      <c r="P428" s="91"/>
      <c r="Q428" s="91"/>
      <c r="R428" s="91"/>
      <c r="S428" s="105"/>
      <c r="T428" s="91"/>
      <c r="U428" s="91"/>
      <c r="V428" s="91"/>
      <c r="W428" s="91"/>
      <c r="X428" s="91"/>
      <c r="Y428" s="91"/>
      <c r="Z428" s="91"/>
      <c r="AA428" s="91"/>
      <c r="AB428" s="91"/>
      <c r="AC428" s="91"/>
      <c r="AD428" s="91"/>
      <c r="AE428" s="91"/>
      <c r="AF428" s="91"/>
      <c r="AG428" s="91"/>
    </row>
    <row r="429" spans="1:33" ht="26.5" customHeight="1" x14ac:dyDescent="0.7">
      <c r="A429" s="95"/>
      <c r="B429" s="93"/>
      <c r="C429" s="92"/>
      <c r="D429" s="93"/>
      <c r="E429" s="92"/>
      <c r="F429" s="93"/>
      <c r="G429" s="92"/>
      <c r="H429" s="93"/>
      <c r="I429" s="92"/>
      <c r="J429" s="91"/>
      <c r="K429" s="91"/>
      <c r="L429" s="91"/>
      <c r="M429" s="104"/>
      <c r="N429" s="99"/>
      <c r="O429" s="104"/>
      <c r="P429" s="91"/>
      <c r="Q429" s="91"/>
      <c r="R429" s="91"/>
      <c r="S429" s="105"/>
      <c r="T429" s="91"/>
      <c r="U429" s="91"/>
      <c r="V429" s="91"/>
      <c r="W429" s="91"/>
      <c r="X429" s="91"/>
      <c r="Y429" s="91"/>
      <c r="Z429" s="91"/>
      <c r="AA429" s="91"/>
      <c r="AB429" s="91"/>
      <c r="AC429" s="91"/>
      <c r="AD429" s="91"/>
      <c r="AE429" s="91"/>
      <c r="AF429" s="91"/>
      <c r="AG429" s="91"/>
    </row>
    <row r="430" spans="1:33" ht="26.5" customHeight="1" x14ac:dyDescent="0.7">
      <c r="A430" s="95"/>
      <c r="B430" s="93"/>
      <c r="C430" s="92"/>
      <c r="D430" s="93"/>
      <c r="E430" s="92"/>
      <c r="F430" s="93"/>
      <c r="G430" s="92"/>
      <c r="H430" s="93"/>
      <c r="I430" s="92"/>
      <c r="J430" s="91"/>
      <c r="K430" s="91"/>
      <c r="L430" s="91"/>
      <c r="M430" s="104"/>
      <c r="N430" s="99"/>
      <c r="O430" s="104"/>
      <c r="P430" s="91"/>
      <c r="Q430" s="91"/>
      <c r="R430" s="91"/>
      <c r="S430" s="105"/>
      <c r="T430" s="91"/>
      <c r="U430" s="91"/>
      <c r="V430" s="91"/>
      <c r="W430" s="91"/>
      <c r="X430" s="91"/>
      <c r="Y430" s="91"/>
      <c r="Z430" s="91"/>
      <c r="AA430" s="91"/>
      <c r="AB430" s="91"/>
      <c r="AC430" s="91"/>
      <c r="AD430" s="91"/>
      <c r="AE430" s="91"/>
      <c r="AF430" s="91"/>
      <c r="AG430" s="91"/>
    </row>
    <row r="431" spans="1:33" ht="26.5" customHeight="1" x14ac:dyDescent="0.7">
      <c r="A431" s="95"/>
      <c r="B431" s="93"/>
      <c r="C431" s="92"/>
      <c r="D431" s="93"/>
      <c r="E431" s="92"/>
      <c r="F431" s="93"/>
      <c r="G431" s="92"/>
      <c r="H431" s="93"/>
      <c r="I431" s="92"/>
      <c r="J431" s="91"/>
      <c r="K431" s="91"/>
      <c r="L431" s="91"/>
      <c r="M431" s="104"/>
      <c r="N431" s="99"/>
      <c r="O431" s="104"/>
      <c r="P431" s="91"/>
      <c r="Q431" s="91"/>
      <c r="R431" s="91"/>
      <c r="S431" s="105"/>
      <c r="T431" s="91"/>
      <c r="U431" s="91"/>
      <c r="V431" s="91"/>
      <c r="W431" s="91"/>
      <c r="X431" s="91"/>
      <c r="Y431" s="91"/>
      <c r="Z431" s="91"/>
      <c r="AA431" s="91"/>
      <c r="AB431" s="91"/>
      <c r="AC431" s="91"/>
      <c r="AD431" s="91"/>
      <c r="AE431" s="91"/>
      <c r="AF431" s="91"/>
      <c r="AG431" s="91"/>
    </row>
    <row r="432" spans="1:33" ht="26.5" customHeight="1" x14ac:dyDescent="0.7">
      <c r="A432" s="95"/>
      <c r="B432" s="93"/>
      <c r="C432" s="92"/>
      <c r="D432" s="93"/>
      <c r="E432" s="92"/>
      <c r="F432" s="93"/>
      <c r="G432" s="92"/>
      <c r="H432" s="93"/>
      <c r="I432" s="92"/>
      <c r="J432" s="91"/>
      <c r="K432" s="91"/>
      <c r="L432" s="91"/>
      <c r="M432" s="104"/>
      <c r="N432" s="99"/>
      <c r="O432" s="104"/>
      <c r="P432" s="91"/>
      <c r="Q432" s="91"/>
      <c r="R432" s="91"/>
      <c r="S432" s="105"/>
      <c r="T432" s="91"/>
      <c r="U432" s="91"/>
      <c r="V432" s="91"/>
      <c r="W432" s="91"/>
      <c r="X432" s="91"/>
      <c r="Y432" s="91"/>
      <c r="Z432" s="91"/>
      <c r="AA432" s="91"/>
      <c r="AB432" s="91"/>
      <c r="AC432" s="91"/>
      <c r="AD432" s="91"/>
      <c r="AE432" s="91"/>
      <c r="AF432" s="91"/>
      <c r="AG432" s="91"/>
    </row>
    <row r="433" spans="1:33" ht="26.5" customHeight="1" x14ac:dyDescent="0.7">
      <c r="A433" s="95"/>
      <c r="B433" s="93"/>
      <c r="C433" s="92"/>
      <c r="D433" s="93"/>
      <c r="E433" s="92"/>
      <c r="F433" s="93"/>
      <c r="G433" s="92"/>
      <c r="H433" s="93"/>
      <c r="I433" s="92"/>
      <c r="J433" s="91"/>
      <c r="K433" s="91"/>
      <c r="L433" s="91"/>
      <c r="M433" s="104"/>
      <c r="N433" s="99"/>
      <c r="O433" s="104"/>
      <c r="P433" s="91"/>
      <c r="Q433" s="91"/>
      <c r="R433" s="91"/>
      <c r="S433" s="105"/>
      <c r="T433" s="91"/>
      <c r="U433" s="91"/>
      <c r="V433" s="91"/>
      <c r="W433" s="91"/>
      <c r="X433" s="91"/>
      <c r="Y433" s="91"/>
      <c r="Z433" s="91"/>
      <c r="AA433" s="91"/>
      <c r="AB433" s="91"/>
      <c r="AC433" s="91"/>
      <c r="AD433" s="91"/>
      <c r="AE433" s="91"/>
      <c r="AF433" s="91"/>
      <c r="AG433" s="91"/>
    </row>
    <row r="434" spans="1:33" ht="26.5" customHeight="1" x14ac:dyDescent="0.7">
      <c r="A434" s="95"/>
      <c r="B434" s="93"/>
      <c r="C434" s="92"/>
      <c r="D434" s="93"/>
      <c r="E434" s="92"/>
      <c r="F434" s="93"/>
      <c r="G434" s="92"/>
      <c r="H434" s="93"/>
      <c r="I434" s="92"/>
      <c r="J434" s="91"/>
      <c r="K434" s="91"/>
      <c r="L434" s="91"/>
      <c r="M434" s="104"/>
      <c r="N434" s="99"/>
      <c r="O434" s="104"/>
      <c r="P434" s="91"/>
      <c r="Q434" s="91"/>
      <c r="R434" s="91"/>
      <c r="S434" s="105"/>
      <c r="T434" s="91"/>
      <c r="U434" s="91"/>
      <c r="V434" s="91"/>
      <c r="W434" s="91"/>
      <c r="X434" s="91"/>
      <c r="Y434" s="91"/>
      <c r="Z434" s="91"/>
      <c r="AA434" s="91"/>
      <c r="AB434" s="91"/>
      <c r="AC434" s="91"/>
      <c r="AD434" s="91"/>
      <c r="AE434" s="91"/>
      <c r="AF434" s="91"/>
      <c r="AG434" s="91"/>
    </row>
    <row r="435" spans="1:33" ht="26.5" customHeight="1" x14ac:dyDescent="0.7">
      <c r="A435" s="95"/>
      <c r="B435" s="93"/>
      <c r="C435" s="92"/>
      <c r="D435" s="93"/>
      <c r="E435" s="92"/>
      <c r="F435" s="93"/>
      <c r="G435" s="92"/>
      <c r="H435" s="93"/>
      <c r="I435" s="92"/>
      <c r="J435" s="91"/>
      <c r="K435" s="91"/>
      <c r="L435" s="91"/>
      <c r="M435" s="104"/>
      <c r="N435" s="99"/>
      <c r="O435" s="104"/>
      <c r="P435" s="91"/>
      <c r="Q435" s="91"/>
      <c r="R435" s="91"/>
      <c r="S435" s="105"/>
      <c r="T435" s="91"/>
      <c r="U435" s="91"/>
      <c r="V435" s="91"/>
      <c r="W435" s="91"/>
      <c r="X435" s="91"/>
      <c r="Y435" s="91"/>
      <c r="Z435" s="91"/>
      <c r="AA435" s="91"/>
      <c r="AB435" s="91"/>
      <c r="AC435" s="91"/>
      <c r="AD435" s="91"/>
      <c r="AE435" s="91"/>
      <c r="AF435" s="91"/>
      <c r="AG435" s="91"/>
    </row>
    <row r="436" spans="1:33" ht="26.5" customHeight="1" x14ac:dyDescent="0.7">
      <c r="A436" s="95"/>
      <c r="B436" s="93"/>
      <c r="C436" s="92"/>
      <c r="D436" s="93"/>
      <c r="E436" s="92"/>
      <c r="F436" s="93"/>
      <c r="G436" s="92"/>
      <c r="H436" s="93"/>
      <c r="I436" s="92"/>
      <c r="J436" s="91"/>
      <c r="K436" s="91"/>
      <c r="L436" s="91"/>
      <c r="M436" s="104"/>
      <c r="N436" s="99"/>
      <c r="O436" s="104"/>
      <c r="P436" s="91"/>
      <c r="Q436" s="91"/>
      <c r="R436" s="91"/>
      <c r="S436" s="105"/>
      <c r="T436" s="91"/>
      <c r="U436" s="91"/>
      <c r="V436" s="91"/>
      <c r="W436" s="91"/>
      <c r="X436" s="91"/>
      <c r="Y436" s="91"/>
      <c r="Z436" s="91"/>
      <c r="AA436" s="91"/>
      <c r="AB436" s="91"/>
      <c r="AC436" s="91"/>
      <c r="AD436" s="91"/>
      <c r="AE436" s="91"/>
      <c r="AF436" s="91"/>
      <c r="AG436" s="91"/>
    </row>
    <row r="437" spans="1:33" ht="26.5" customHeight="1" x14ac:dyDescent="0.7">
      <c r="A437" s="95"/>
      <c r="B437" s="93"/>
      <c r="C437" s="92"/>
      <c r="D437" s="93"/>
      <c r="E437" s="92"/>
      <c r="F437" s="93"/>
      <c r="G437" s="92"/>
      <c r="H437" s="93"/>
      <c r="I437" s="92"/>
      <c r="J437" s="91"/>
      <c r="K437" s="91"/>
      <c r="L437" s="91"/>
      <c r="M437" s="104"/>
      <c r="N437" s="99"/>
      <c r="O437" s="104"/>
      <c r="P437" s="91"/>
      <c r="Q437" s="91"/>
      <c r="R437" s="91"/>
      <c r="S437" s="105"/>
      <c r="T437" s="91"/>
      <c r="U437" s="91"/>
      <c r="V437" s="91"/>
      <c r="W437" s="91"/>
      <c r="X437" s="91"/>
      <c r="Y437" s="91"/>
      <c r="Z437" s="91"/>
      <c r="AA437" s="91"/>
      <c r="AB437" s="91"/>
      <c r="AC437" s="91"/>
      <c r="AD437" s="91"/>
      <c r="AE437" s="91"/>
      <c r="AF437" s="91"/>
      <c r="AG437" s="91"/>
    </row>
    <row r="438" spans="1:33" ht="26.5" customHeight="1" x14ac:dyDescent="0.7">
      <c r="A438" s="95"/>
      <c r="B438" s="93"/>
      <c r="C438" s="92"/>
      <c r="D438" s="93"/>
      <c r="E438" s="92"/>
      <c r="F438" s="93"/>
      <c r="G438" s="92"/>
      <c r="H438" s="93"/>
      <c r="I438" s="92"/>
      <c r="J438" s="91"/>
      <c r="K438" s="91"/>
      <c r="L438" s="91"/>
      <c r="M438" s="104"/>
      <c r="N438" s="99"/>
      <c r="O438" s="104"/>
      <c r="P438" s="91"/>
      <c r="Q438" s="91"/>
      <c r="R438" s="91"/>
      <c r="S438" s="105"/>
      <c r="T438" s="91"/>
      <c r="U438" s="91"/>
      <c r="V438" s="91"/>
      <c r="W438" s="91"/>
      <c r="X438" s="91"/>
      <c r="Y438" s="91"/>
      <c r="Z438" s="91"/>
      <c r="AA438" s="91"/>
      <c r="AB438" s="91"/>
      <c r="AC438" s="91"/>
      <c r="AD438" s="91"/>
      <c r="AE438" s="91"/>
      <c r="AF438" s="91"/>
      <c r="AG438" s="91"/>
    </row>
    <row r="439" spans="1:33" ht="26.5" customHeight="1" x14ac:dyDescent="0.7">
      <c r="A439" s="95"/>
      <c r="B439" s="93"/>
      <c r="C439" s="92"/>
      <c r="D439" s="93"/>
      <c r="E439" s="92"/>
      <c r="F439" s="93"/>
      <c r="G439" s="92"/>
      <c r="H439" s="93"/>
      <c r="I439" s="92"/>
      <c r="J439" s="91"/>
      <c r="K439" s="91"/>
      <c r="L439" s="91"/>
      <c r="M439" s="104"/>
      <c r="N439" s="99"/>
      <c r="O439" s="104"/>
      <c r="P439" s="91"/>
      <c r="Q439" s="91"/>
      <c r="R439" s="91"/>
      <c r="S439" s="105"/>
      <c r="T439" s="91"/>
      <c r="U439" s="91"/>
      <c r="V439" s="91"/>
      <c r="W439" s="91"/>
      <c r="X439" s="91"/>
      <c r="Y439" s="91"/>
      <c r="Z439" s="91"/>
      <c r="AA439" s="91"/>
      <c r="AB439" s="91"/>
      <c r="AC439" s="91"/>
      <c r="AD439" s="91"/>
      <c r="AE439" s="91"/>
      <c r="AF439" s="91"/>
      <c r="AG439" s="91"/>
    </row>
    <row r="440" spans="1:33" ht="26.5" customHeight="1" x14ac:dyDescent="0.7">
      <c r="A440" s="95"/>
      <c r="B440" s="93"/>
      <c r="C440" s="92"/>
      <c r="D440" s="93"/>
      <c r="E440" s="92"/>
      <c r="F440" s="93"/>
      <c r="G440" s="92"/>
      <c r="H440" s="93"/>
      <c r="I440" s="92"/>
      <c r="J440" s="91"/>
      <c r="K440" s="91"/>
      <c r="L440" s="91"/>
      <c r="M440" s="104"/>
      <c r="N440" s="99"/>
      <c r="O440" s="104"/>
      <c r="P440" s="91"/>
      <c r="Q440" s="91"/>
      <c r="R440" s="91"/>
      <c r="S440" s="105"/>
      <c r="T440" s="91"/>
      <c r="U440" s="91"/>
      <c r="V440" s="91"/>
      <c r="W440" s="91"/>
      <c r="X440" s="91"/>
      <c r="Y440" s="91"/>
      <c r="Z440" s="91"/>
      <c r="AA440" s="91"/>
      <c r="AB440" s="91"/>
      <c r="AC440" s="91"/>
      <c r="AD440" s="91"/>
      <c r="AE440" s="91"/>
      <c r="AF440" s="91"/>
      <c r="AG440" s="91"/>
    </row>
    <row r="441" spans="1:33" ht="26.5" customHeight="1" x14ac:dyDescent="0.7">
      <c r="A441" s="95"/>
      <c r="B441" s="93"/>
      <c r="C441" s="92"/>
      <c r="D441" s="93"/>
      <c r="E441" s="92"/>
      <c r="F441" s="93"/>
      <c r="G441" s="92"/>
      <c r="H441" s="93"/>
      <c r="I441" s="92"/>
      <c r="J441" s="91"/>
      <c r="K441" s="91"/>
      <c r="L441" s="91"/>
      <c r="M441" s="104"/>
      <c r="N441" s="99"/>
      <c r="O441" s="104"/>
      <c r="P441" s="91"/>
      <c r="Q441" s="91"/>
      <c r="R441" s="91"/>
      <c r="S441" s="105"/>
      <c r="T441" s="91"/>
      <c r="U441" s="91"/>
      <c r="V441" s="91"/>
      <c r="W441" s="91"/>
      <c r="X441" s="91"/>
      <c r="Y441" s="91"/>
      <c r="Z441" s="91"/>
      <c r="AA441" s="91"/>
      <c r="AB441" s="91"/>
      <c r="AC441" s="91"/>
      <c r="AD441" s="91"/>
      <c r="AE441" s="91"/>
      <c r="AF441" s="91"/>
      <c r="AG441" s="91"/>
    </row>
    <row r="442" spans="1:33" ht="26.5" customHeight="1" x14ac:dyDescent="0.7">
      <c r="A442" s="95"/>
      <c r="B442" s="93"/>
      <c r="C442" s="92"/>
      <c r="D442" s="93"/>
      <c r="E442" s="92"/>
      <c r="F442" s="93"/>
      <c r="G442" s="92"/>
      <c r="H442" s="93"/>
      <c r="I442" s="92"/>
      <c r="J442" s="91"/>
      <c r="K442" s="91"/>
      <c r="L442" s="91"/>
      <c r="M442" s="104"/>
      <c r="N442" s="99"/>
      <c r="O442" s="104"/>
      <c r="P442" s="91"/>
      <c r="Q442" s="91"/>
      <c r="R442" s="91"/>
      <c r="S442" s="105"/>
      <c r="T442" s="91"/>
      <c r="U442" s="91"/>
      <c r="V442" s="91"/>
      <c r="W442" s="91"/>
      <c r="X442" s="91"/>
      <c r="Y442" s="91"/>
      <c r="Z442" s="91"/>
      <c r="AA442" s="91"/>
      <c r="AB442" s="91"/>
      <c r="AC442" s="91"/>
      <c r="AD442" s="91"/>
      <c r="AE442" s="91"/>
      <c r="AF442" s="91"/>
      <c r="AG442" s="91"/>
    </row>
    <row r="443" spans="1:33" ht="26.5" customHeight="1" x14ac:dyDescent="0.7">
      <c r="A443" s="95"/>
      <c r="B443" s="93"/>
      <c r="C443" s="92"/>
      <c r="D443" s="93"/>
      <c r="E443" s="92"/>
      <c r="F443" s="93"/>
      <c r="G443" s="92"/>
      <c r="H443" s="93"/>
      <c r="I443" s="92"/>
      <c r="J443" s="91"/>
      <c r="K443" s="91"/>
      <c r="L443" s="91"/>
      <c r="M443" s="104"/>
      <c r="N443" s="99"/>
      <c r="O443" s="104"/>
      <c r="P443" s="91"/>
      <c r="Q443" s="91"/>
      <c r="R443" s="91"/>
      <c r="S443" s="105"/>
      <c r="T443" s="91"/>
      <c r="U443" s="91"/>
      <c r="V443" s="91"/>
      <c r="W443" s="91"/>
      <c r="X443" s="91"/>
      <c r="Y443" s="91"/>
      <c r="Z443" s="91"/>
      <c r="AA443" s="91"/>
      <c r="AB443" s="91"/>
      <c r="AC443" s="91"/>
      <c r="AD443" s="91"/>
      <c r="AE443" s="91"/>
      <c r="AF443" s="91"/>
      <c r="AG443" s="91"/>
    </row>
    <row r="444" spans="1:33" ht="26.5" customHeight="1" x14ac:dyDescent="0.7">
      <c r="A444" s="95"/>
      <c r="B444" s="93"/>
      <c r="C444" s="92"/>
      <c r="D444" s="93"/>
      <c r="E444" s="92"/>
      <c r="F444" s="93"/>
      <c r="G444" s="92"/>
      <c r="H444" s="93"/>
      <c r="I444" s="92"/>
      <c r="J444" s="91"/>
      <c r="K444" s="91"/>
      <c r="L444" s="91"/>
      <c r="M444" s="104"/>
      <c r="N444" s="99"/>
      <c r="O444" s="104"/>
      <c r="P444" s="91"/>
      <c r="Q444" s="91"/>
      <c r="R444" s="91"/>
      <c r="S444" s="105"/>
      <c r="T444" s="91"/>
      <c r="U444" s="91"/>
      <c r="V444" s="91"/>
      <c r="W444" s="91"/>
      <c r="X444" s="91"/>
      <c r="Y444" s="91"/>
      <c r="Z444" s="91"/>
      <c r="AA444" s="91"/>
      <c r="AB444" s="91"/>
      <c r="AC444" s="91"/>
      <c r="AD444" s="91"/>
      <c r="AE444" s="91"/>
      <c r="AF444" s="91"/>
      <c r="AG444" s="91"/>
    </row>
    <row r="445" spans="1:33" ht="26.5" customHeight="1" x14ac:dyDescent="0.7">
      <c r="A445" s="95"/>
      <c r="B445" s="93"/>
      <c r="C445" s="92"/>
      <c r="D445" s="93"/>
      <c r="E445" s="92"/>
      <c r="F445" s="93"/>
      <c r="G445" s="92"/>
      <c r="H445" s="93"/>
      <c r="I445" s="92"/>
      <c r="J445" s="91"/>
      <c r="K445" s="91"/>
      <c r="L445" s="91"/>
      <c r="M445" s="104"/>
      <c r="N445" s="99"/>
      <c r="O445" s="104"/>
      <c r="P445" s="91"/>
      <c r="Q445" s="91"/>
      <c r="R445" s="91"/>
      <c r="S445" s="105"/>
      <c r="T445" s="91"/>
      <c r="U445" s="91"/>
      <c r="V445" s="91"/>
      <c r="W445" s="91"/>
      <c r="X445" s="91"/>
      <c r="Y445" s="91"/>
      <c r="Z445" s="91"/>
      <c r="AA445" s="91"/>
      <c r="AB445" s="91"/>
      <c r="AC445" s="91"/>
      <c r="AD445" s="91"/>
      <c r="AE445" s="91"/>
      <c r="AF445" s="91"/>
      <c r="AG445" s="91"/>
    </row>
    <row r="446" spans="1:33" ht="26.5" customHeight="1" x14ac:dyDescent="0.7">
      <c r="A446" s="95"/>
      <c r="B446" s="93"/>
      <c r="C446" s="92"/>
      <c r="D446" s="93"/>
      <c r="E446" s="92"/>
      <c r="F446" s="93"/>
      <c r="G446" s="92"/>
      <c r="H446" s="93"/>
      <c r="I446" s="92"/>
      <c r="J446" s="91"/>
      <c r="K446" s="91"/>
      <c r="L446" s="91"/>
      <c r="M446" s="104"/>
      <c r="N446" s="99"/>
      <c r="O446" s="104"/>
      <c r="P446" s="91"/>
      <c r="Q446" s="91"/>
      <c r="R446" s="91"/>
      <c r="S446" s="105"/>
      <c r="T446" s="91"/>
      <c r="U446" s="91"/>
      <c r="V446" s="91"/>
      <c r="W446" s="91"/>
      <c r="X446" s="91"/>
      <c r="Y446" s="91"/>
      <c r="Z446" s="91"/>
      <c r="AA446" s="91"/>
      <c r="AB446" s="91"/>
      <c r="AC446" s="91"/>
      <c r="AD446" s="91"/>
      <c r="AE446" s="91"/>
      <c r="AF446" s="91"/>
      <c r="AG446" s="91"/>
    </row>
    <row r="447" spans="1:33" ht="26.5" customHeight="1" x14ac:dyDescent="0.7">
      <c r="A447" s="95"/>
      <c r="B447" s="93"/>
      <c r="C447" s="92"/>
      <c r="D447" s="93"/>
      <c r="E447" s="92"/>
      <c r="F447" s="93"/>
      <c r="G447" s="92"/>
      <c r="H447" s="93"/>
      <c r="I447" s="92"/>
      <c r="J447" s="91"/>
      <c r="K447" s="91"/>
      <c r="L447" s="91"/>
      <c r="M447" s="104"/>
      <c r="N447" s="99"/>
      <c r="O447" s="104"/>
      <c r="P447" s="91"/>
      <c r="Q447" s="91"/>
      <c r="R447" s="91"/>
      <c r="S447" s="105"/>
      <c r="T447" s="91"/>
      <c r="U447" s="91"/>
      <c r="V447" s="91"/>
      <c r="W447" s="91"/>
      <c r="X447" s="91"/>
      <c r="Y447" s="91"/>
      <c r="Z447" s="91"/>
      <c r="AA447" s="91"/>
      <c r="AB447" s="91"/>
      <c r="AC447" s="91"/>
      <c r="AD447" s="91"/>
      <c r="AE447" s="91"/>
      <c r="AF447" s="91"/>
      <c r="AG447" s="91"/>
    </row>
    <row r="448" spans="1:33" ht="26.5" customHeight="1" x14ac:dyDescent="0.7">
      <c r="A448" s="95"/>
      <c r="B448" s="93"/>
      <c r="C448" s="92"/>
      <c r="D448" s="93"/>
      <c r="E448" s="92"/>
      <c r="F448" s="93"/>
      <c r="G448" s="92"/>
      <c r="H448" s="93"/>
      <c r="I448" s="92"/>
      <c r="J448" s="91"/>
      <c r="K448" s="91"/>
      <c r="L448" s="91"/>
      <c r="M448" s="104"/>
      <c r="N448" s="99"/>
      <c r="O448" s="104"/>
      <c r="P448" s="91"/>
      <c r="Q448" s="91"/>
      <c r="R448" s="91"/>
      <c r="S448" s="105"/>
      <c r="T448" s="91"/>
      <c r="U448" s="91"/>
      <c r="V448" s="91"/>
      <c r="W448" s="91"/>
      <c r="X448" s="91"/>
      <c r="Y448" s="91"/>
      <c r="Z448" s="91"/>
      <c r="AA448" s="91"/>
      <c r="AB448" s="91"/>
      <c r="AC448" s="91"/>
      <c r="AD448" s="91"/>
      <c r="AE448" s="91"/>
      <c r="AF448" s="91"/>
      <c r="AG448" s="91"/>
    </row>
    <row r="449" spans="1:33" ht="26.5" customHeight="1" x14ac:dyDescent="0.7">
      <c r="A449" s="95"/>
      <c r="B449" s="93"/>
      <c r="C449" s="92"/>
      <c r="D449" s="93"/>
      <c r="E449" s="92"/>
      <c r="F449" s="93"/>
      <c r="G449" s="92"/>
      <c r="H449" s="93"/>
      <c r="I449" s="92"/>
      <c r="J449" s="91"/>
      <c r="K449" s="91"/>
      <c r="L449" s="91"/>
      <c r="M449" s="104"/>
      <c r="N449" s="99"/>
      <c r="O449" s="104"/>
      <c r="P449" s="91"/>
      <c r="Q449" s="91"/>
      <c r="R449" s="91"/>
      <c r="S449" s="105"/>
      <c r="T449" s="91"/>
      <c r="U449" s="91"/>
      <c r="V449" s="91"/>
      <c r="W449" s="91"/>
      <c r="X449" s="91"/>
      <c r="Y449" s="91"/>
      <c r="Z449" s="91"/>
      <c r="AA449" s="91"/>
      <c r="AB449" s="91"/>
      <c r="AC449" s="91"/>
      <c r="AD449" s="91"/>
      <c r="AE449" s="91"/>
      <c r="AF449" s="91"/>
      <c r="AG449" s="91"/>
    </row>
    <row r="450" spans="1:33" ht="26.5" customHeight="1" x14ac:dyDescent="0.7">
      <c r="A450" s="95"/>
      <c r="B450" s="93"/>
      <c r="C450" s="92"/>
      <c r="D450" s="93"/>
      <c r="E450" s="92"/>
      <c r="F450" s="93"/>
      <c r="G450" s="92"/>
      <c r="H450" s="93"/>
      <c r="I450" s="92"/>
      <c r="J450" s="91"/>
      <c r="K450" s="91"/>
      <c r="L450" s="91"/>
      <c r="M450" s="104"/>
      <c r="N450" s="99"/>
      <c r="O450" s="104"/>
      <c r="P450" s="91"/>
      <c r="Q450" s="91"/>
      <c r="R450" s="91"/>
      <c r="S450" s="105"/>
      <c r="T450" s="91"/>
      <c r="U450" s="91"/>
      <c r="V450" s="91"/>
      <c r="W450" s="91"/>
      <c r="X450" s="91"/>
      <c r="Y450" s="91"/>
      <c r="Z450" s="91"/>
      <c r="AA450" s="91"/>
      <c r="AB450" s="91"/>
      <c r="AC450" s="91"/>
      <c r="AD450" s="91"/>
      <c r="AE450" s="91"/>
      <c r="AF450" s="91"/>
      <c r="AG450" s="91"/>
    </row>
    <row r="451" spans="1:33" ht="26.5" customHeight="1" x14ac:dyDescent="0.7">
      <c r="A451" s="95"/>
      <c r="B451" s="93"/>
      <c r="C451" s="92"/>
      <c r="D451" s="93"/>
      <c r="E451" s="92"/>
      <c r="F451" s="93"/>
      <c r="G451" s="92"/>
      <c r="H451" s="93"/>
      <c r="I451" s="92"/>
      <c r="J451" s="91"/>
      <c r="K451" s="91"/>
      <c r="L451" s="91"/>
      <c r="M451" s="104"/>
      <c r="N451" s="99"/>
      <c r="O451" s="104"/>
      <c r="P451" s="91"/>
      <c r="Q451" s="91"/>
      <c r="R451" s="91"/>
      <c r="S451" s="105"/>
      <c r="T451" s="91"/>
      <c r="U451" s="91"/>
      <c r="V451" s="91"/>
      <c r="W451" s="91"/>
      <c r="X451" s="91"/>
      <c r="Y451" s="91"/>
      <c r="Z451" s="91"/>
      <c r="AA451" s="91"/>
      <c r="AB451" s="91"/>
      <c r="AC451" s="91"/>
      <c r="AD451" s="91"/>
      <c r="AE451" s="91"/>
      <c r="AF451" s="91"/>
      <c r="AG451" s="91"/>
    </row>
    <row r="452" spans="1:33" ht="26.5" customHeight="1" x14ac:dyDescent="0.7">
      <c r="A452" s="95"/>
      <c r="B452" s="93"/>
      <c r="C452" s="92"/>
      <c r="D452" s="93"/>
      <c r="E452" s="92"/>
      <c r="F452" s="93"/>
      <c r="G452" s="92"/>
      <c r="H452" s="93"/>
      <c r="I452" s="92"/>
      <c r="J452" s="91"/>
      <c r="K452" s="91"/>
      <c r="L452" s="91"/>
      <c r="M452" s="104"/>
      <c r="N452" s="99"/>
      <c r="O452" s="104"/>
      <c r="P452" s="91"/>
      <c r="Q452" s="91"/>
      <c r="R452" s="91"/>
      <c r="S452" s="105"/>
      <c r="T452" s="91"/>
      <c r="U452" s="91"/>
      <c r="V452" s="91"/>
      <c r="W452" s="91"/>
      <c r="X452" s="91"/>
      <c r="Y452" s="91"/>
      <c r="Z452" s="91"/>
      <c r="AA452" s="91"/>
      <c r="AB452" s="91"/>
      <c r="AC452" s="91"/>
      <c r="AD452" s="91"/>
      <c r="AE452" s="91"/>
      <c r="AF452" s="91"/>
      <c r="AG452" s="91"/>
    </row>
    <row r="453" spans="1:33" ht="26.5" customHeight="1" x14ac:dyDescent="0.7">
      <c r="A453" s="95"/>
      <c r="B453" s="93"/>
      <c r="C453" s="92"/>
      <c r="D453" s="93"/>
      <c r="E453" s="92"/>
      <c r="F453" s="93"/>
      <c r="G453" s="92"/>
      <c r="H453" s="93"/>
      <c r="I453" s="92"/>
      <c r="J453" s="91"/>
      <c r="K453" s="91"/>
      <c r="L453" s="91"/>
      <c r="M453" s="104"/>
      <c r="N453" s="99"/>
      <c r="O453" s="104"/>
      <c r="P453" s="91"/>
      <c r="Q453" s="91"/>
      <c r="R453" s="91"/>
      <c r="S453" s="105"/>
      <c r="T453" s="91"/>
      <c r="U453" s="91"/>
      <c r="V453" s="91"/>
      <c r="W453" s="91"/>
      <c r="X453" s="91"/>
      <c r="Y453" s="91"/>
      <c r="Z453" s="91"/>
      <c r="AA453" s="91"/>
      <c r="AB453" s="91"/>
      <c r="AC453" s="91"/>
      <c r="AD453" s="91"/>
      <c r="AE453" s="91"/>
      <c r="AF453" s="91"/>
      <c r="AG453" s="91"/>
    </row>
    <row r="454" spans="1:33" ht="26.5" customHeight="1" x14ac:dyDescent="0.7">
      <c r="A454" s="95"/>
      <c r="B454" s="93"/>
      <c r="C454" s="92"/>
      <c r="D454" s="93"/>
      <c r="E454" s="92"/>
      <c r="F454" s="93"/>
      <c r="G454" s="92"/>
      <c r="H454" s="93"/>
      <c r="I454" s="92"/>
      <c r="J454" s="91"/>
      <c r="K454" s="91"/>
      <c r="L454" s="91"/>
      <c r="M454" s="104"/>
      <c r="N454" s="99"/>
      <c r="O454" s="104"/>
      <c r="P454" s="91"/>
      <c r="Q454" s="91"/>
      <c r="R454" s="91"/>
      <c r="S454" s="105"/>
      <c r="T454" s="91"/>
      <c r="U454" s="91"/>
      <c r="V454" s="91"/>
      <c r="W454" s="91"/>
      <c r="X454" s="91"/>
      <c r="Y454" s="91"/>
      <c r="Z454" s="91"/>
      <c r="AA454" s="91"/>
      <c r="AB454" s="91"/>
      <c r="AC454" s="91"/>
      <c r="AD454" s="91"/>
      <c r="AE454" s="91"/>
      <c r="AF454" s="91"/>
      <c r="AG454" s="91"/>
    </row>
    <row r="455" spans="1:33" ht="26.5" customHeight="1" x14ac:dyDescent="0.7">
      <c r="A455" s="95"/>
      <c r="B455" s="93"/>
      <c r="C455" s="92"/>
      <c r="D455" s="93"/>
      <c r="E455" s="92"/>
      <c r="F455" s="93"/>
      <c r="G455" s="92"/>
      <c r="H455" s="93"/>
      <c r="I455" s="92"/>
      <c r="J455" s="91"/>
      <c r="K455" s="91"/>
      <c r="L455" s="91"/>
      <c r="M455" s="104"/>
      <c r="N455" s="99"/>
      <c r="O455" s="104"/>
      <c r="P455" s="91"/>
      <c r="Q455" s="91"/>
      <c r="R455" s="91"/>
      <c r="S455" s="105"/>
      <c r="T455" s="91"/>
      <c r="U455" s="91"/>
      <c r="V455" s="91"/>
      <c r="W455" s="91"/>
      <c r="X455" s="91"/>
      <c r="Y455" s="91"/>
      <c r="Z455" s="91"/>
      <c r="AA455" s="91"/>
      <c r="AB455" s="91"/>
      <c r="AC455" s="91"/>
      <c r="AD455" s="91"/>
      <c r="AE455" s="91"/>
      <c r="AF455" s="91"/>
      <c r="AG455" s="91"/>
    </row>
    <row r="456" spans="1:33" ht="26.5" customHeight="1" x14ac:dyDescent="0.7">
      <c r="A456" s="95"/>
      <c r="B456" s="93"/>
      <c r="C456" s="92"/>
      <c r="D456" s="93"/>
      <c r="E456" s="92"/>
      <c r="F456" s="93"/>
      <c r="G456" s="92"/>
      <c r="H456" s="93"/>
      <c r="I456" s="92"/>
      <c r="J456" s="91"/>
      <c r="K456" s="91"/>
      <c r="L456" s="91"/>
      <c r="M456" s="104"/>
      <c r="N456" s="99"/>
      <c r="O456" s="104"/>
      <c r="P456" s="91"/>
      <c r="Q456" s="91"/>
      <c r="R456" s="91"/>
      <c r="S456" s="105"/>
      <c r="T456" s="91"/>
      <c r="U456" s="91"/>
      <c r="V456" s="91"/>
      <c r="W456" s="91"/>
      <c r="X456" s="91"/>
      <c r="Y456" s="91"/>
      <c r="Z456" s="91"/>
      <c r="AA456" s="91"/>
      <c r="AB456" s="91"/>
      <c r="AC456" s="91"/>
      <c r="AD456" s="91"/>
      <c r="AE456" s="91"/>
      <c r="AF456" s="91"/>
      <c r="AG456" s="91"/>
    </row>
    <row r="457" spans="1:33" ht="26.5" customHeight="1" x14ac:dyDescent="0.7">
      <c r="A457" s="95"/>
      <c r="B457" s="93"/>
      <c r="C457" s="92"/>
      <c r="D457" s="93"/>
      <c r="E457" s="92"/>
      <c r="F457" s="93"/>
      <c r="G457" s="92"/>
      <c r="H457" s="93"/>
      <c r="I457" s="92"/>
      <c r="J457" s="91"/>
      <c r="K457" s="91"/>
      <c r="L457" s="91"/>
      <c r="M457" s="104"/>
      <c r="N457" s="99"/>
      <c r="O457" s="104"/>
      <c r="P457" s="91"/>
      <c r="Q457" s="91"/>
      <c r="R457" s="91"/>
      <c r="S457" s="105"/>
      <c r="T457" s="91"/>
      <c r="U457" s="91"/>
      <c r="V457" s="91"/>
      <c r="W457" s="91"/>
      <c r="X457" s="91"/>
      <c r="Y457" s="91"/>
      <c r="Z457" s="91"/>
      <c r="AA457" s="91"/>
      <c r="AB457" s="91"/>
      <c r="AC457" s="91"/>
      <c r="AD457" s="91"/>
      <c r="AE457" s="91"/>
      <c r="AF457" s="91"/>
      <c r="AG457" s="91"/>
    </row>
    <row r="458" spans="1:33" ht="26.5" customHeight="1" x14ac:dyDescent="0.7">
      <c r="A458" s="95"/>
      <c r="B458" s="93"/>
      <c r="C458" s="92"/>
      <c r="D458" s="93"/>
      <c r="E458" s="92"/>
      <c r="F458" s="93"/>
      <c r="G458" s="92"/>
      <c r="H458" s="93"/>
      <c r="I458" s="92"/>
      <c r="J458" s="91"/>
      <c r="K458" s="91"/>
      <c r="L458" s="91"/>
      <c r="M458" s="104"/>
      <c r="N458" s="99"/>
      <c r="O458" s="104"/>
      <c r="P458" s="91"/>
      <c r="Q458" s="91"/>
      <c r="R458" s="91"/>
      <c r="S458" s="105"/>
      <c r="T458" s="91"/>
      <c r="U458" s="91"/>
      <c r="V458" s="91"/>
      <c r="W458" s="91"/>
      <c r="X458" s="91"/>
      <c r="Y458" s="91"/>
      <c r="Z458" s="91"/>
      <c r="AA458" s="91"/>
      <c r="AB458" s="91"/>
      <c r="AC458" s="91"/>
      <c r="AD458" s="91"/>
      <c r="AE458" s="91"/>
      <c r="AF458" s="91"/>
      <c r="AG458" s="91"/>
    </row>
    <row r="459" spans="1:33" ht="26.5" customHeight="1" x14ac:dyDescent="0.7">
      <c r="A459" s="95"/>
      <c r="B459" s="93"/>
      <c r="C459" s="92"/>
      <c r="D459" s="93"/>
      <c r="E459" s="92"/>
      <c r="F459" s="93"/>
      <c r="G459" s="92"/>
      <c r="H459" s="93"/>
      <c r="I459" s="92"/>
      <c r="J459" s="91"/>
      <c r="K459" s="91"/>
      <c r="L459" s="91"/>
      <c r="M459" s="104"/>
      <c r="N459" s="99"/>
      <c r="O459" s="104"/>
      <c r="P459" s="91"/>
      <c r="Q459" s="91"/>
      <c r="R459" s="91"/>
      <c r="S459" s="105"/>
      <c r="T459" s="91"/>
      <c r="U459" s="91"/>
      <c r="V459" s="91"/>
      <c r="W459" s="91"/>
      <c r="X459" s="91"/>
      <c r="Y459" s="91"/>
      <c r="Z459" s="91"/>
      <c r="AA459" s="91"/>
      <c r="AB459" s="91"/>
      <c r="AC459" s="91"/>
      <c r="AD459" s="91"/>
      <c r="AE459" s="91"/>
      <c r="AF459" s="91"/>
      <c r="AG459" s="91"/>
    </row>
    <row r="460" spans="1:33" ht="26.5" customHeight="1" x14ac:dyDescent="0.7">
      <c r="A460" s="95"/>
      <c r="B460" s="93"/>
      <c r="C460" s="92"/>
      <c r="D460" s="93"/>
      <c r="E460" s="92"/>
      <c r="F460" s="93"/>
      <c r="G460" s="92"/>
      <c r="H460" s="93"/>
      <c r="I460" s="92"/>
      <c r="J460" s="91"/>
      <c r="K460" s="91"/>
      <c r="L460" s="91"/>
      <c r="M460" s="104"/>
      <c r="N460" s="99"/>
      <c r="O460" s="104"/>
      <c r="P460" s="91"/>
      <c r="Q460" s="91"/>
      <c r="R460" s="91"/>
      <c r="S460" s="105"/>
      <c r="T460" s="91"/>
      <c r="U460" s="91"/>
      <c r="V460" s="91"/>
      <c r="W460" s="91"/>
      <c r="X460" s="91"/>
      <c r="Y460" s="91"/>
      <c r="Z460" s="91"/>
      <c r="AA460" s="91"/>
      <c r="AB460" s="91"/>
      <c r="AC460" s="91"/>
      <c r="AD460" s="91"/>
      <c r="AE460" s="91"/>
      <c r="AF460" s="91"/>
      <c r="AG460" s="91"/>
    </row>
    <row r="461" spans="1:33" ht="26.5" customHeight="1" x14ac:dyDescent="0.7">
      <c r="A461" s="95"/>
      <c r="B461" s="93"/>
      <c r="C461" s="92"/>
      <c r="D461" s="93"/>
      <c r="E461" s="92"/>
      <c r="F461" s="93"/>
      <c r="G461" s="92"/>
      <c r="H461" s="93"/>
      <c r="I461" s="92"/>
      <c r="J461" s="91"/>
      <c r="K461" s="91"/>
      <c r="L461" s="91"/>
      <c r="M461" s="104"/>
      <c r="N461" s="99"/>
      <c r="O461" s="104"/>
      <c r="P461" s="91"/>
      <c r="Q461" s="91"/>
      <c r="R461" s="91"/>
      <c r="S461" s="105"/>
      <c r="T461" s="91"/>
      <c r="U461" s="91"/>
      <c r="V461" s="91"/>
      <c r="W461" s="91"/>
      <c r="X461" s="91"/>
      <c r="Y461" s="91"/>
      <c r="Z461" s="91"/>
      <c r="AA461" s="91"/>
      <c r="AB461" s="91"/>
      <c r="AC461" s="91"/>
      <c r="AD461" s="91"/>
      <c r="AE461" s="91"/>
      <c r="AF461" s="91"/>
      <c r="AG461" s="91"/>
    </row>
    <row r="462" spans="1:33" ht="26.5" customHeight="1" x14ac:dyDescent="0.7">
      <c r="A462" s="95"/>
      <c r="B462" s="93"/>
      <c r="C462" s="92"/>
      <c r="D462" s="93"/>
      <c r="E462" s="92"/>
      <c r="F462" s="93"/>
      <c r="G462" s="92"/>
      <c r="H462" s="93"/>
      <c r="I462" s="92"/>
      <c r="J462" s="91"/>
      <c r="K462" s="91"/>
      <c r="L462" s="91"/>
      <c r="M462" s="104"/>
      <c r="N462" s="99"/>
      <c r="O462" s="104"/>
      <c r="P462" s="91"/>
      <c r="Q462" s="91"/>
      <c r="R462" s="91"/>
      <c r="S462" s="105"/>
      <c r="T462" s="91"/>
      <c r="U462" s="91"/>
      <c r="V462" s="91"/>
      <c r="W462" s="91"/>
      <c r="X462" s="91"/>
      <c r="Y462" s="91"/>
      <c r="Z462" s="91"/>
      <c r="AA462" s="91"/>
      <c r="AB462" s="91"/>
      <c r="AC462" s="91"/>
      <c r="AD462" s="91"/>
      <c r="AE462" s="91"/>
      <c r="AF462" s="91"/>
      <c r="AG462" s="91"/>
    </row>
    <row r="463" spans="1:33" ht="26.5" customHeight="1" x14ac:dyDescent="0.7">
      <c r="A463" s="95"/>
      <c r="B463" s="93"/>
      <c r="C463" s="92"/>
      <c r="D463" s="93"/>
      <c r="E463" s="92"/>
      <c r="F463" s="93"/>
      <c r="G463" s="92"/>
      <c r="H463" s="93"/>
      <c r="I463" s="92"/>
      <c r="J463" s="91"/>
      <c r="K463" s="91"/>
      <c r="L463" s="91"/>
      <c r="M463" s="104"/>
      <c r="N463" s="99"/>
      <c r="O463" s="104"/>
      <c r="P463" s="91"/>
      <c r="Q463" s="91"/>
      <c r="R463" s="91"/>
      <c r="S463" s="105"/>
      <c r="T463" s="91"/>
      <c r="U463" s="91"/>
      <c r="V463" s="91"/>
      <c r="W463" s="91"/>
      <c r="X463" s="91"/>
      <c r="Y463" s="91"/>
      <c r="Z463" s="91"/>
      <c r="AA463" s="91"/>
      <c r="AB463" s="91"/>
      <c r="AC463" s="91"/>
      <c r="AD463" s="91"/>
      <c r="AE463" s="91"/>
      <c r="AF463" s="91"/>
      <c r="AG463" s="91"/>
    </row>
    <row r="464" spans="1:33" ht="26.5" customHeight="1" x14ac:dyDescent="0.7">
      <c r="A464" s="95"/>
      <c r="B464" s="93"/>
      <c r="C464" s="92"/>
      <c r="D464" s="93"/>
      <c r="E464" s="92"/>
      <c r="F464" s="93"/>
      <c r="G464" s="92"/>
      <c r="H464" s="93"/>
      <c r="I464" s="92"/>
      <c r="J464" s="91"/>
      <c r="K464" s="91"/>
      <c r="L464" s="91"/>
      <c r="M464" s="104"/>
      <c r="N464" s="99"/>
      <c r="O464" s="104"/>
      <c r="P464" s="91"/>
      <c r="Q464" s="91"/>
      <c r="R464" s="91"/>
      <c r="S464" s="105"/>
      <c r="T464" s="91"/>
      <c r="U464" s="91"/>
      <c r="V464" s="91"/>
      <c r="W464" s="91"/>
      <c r="X464" s="91"/>
      <c r="Y464" s="91"/>
      <c r="Z464" s="91"/>
      <c r="AA464" s="91"/>
      <c r="AB464" s="91"/>
      <c r="AC464" s="91"/>
      <c r="AD464" s="91"/>
      <c r="AE464" s="91"/>
      <c r="AF464" s="91"/>
      <c r="AG464" s="91"/>
    </row>
    <row r="465" spans="1:33" ht="26.5" customHeight="1" x14ac:dyDescent="0.7">
      <c r="A465" s="95"/>
      <c r="B465" s="93"/>
      <c r="C465" s="92"/>
      <c r="D465" s="93"/>
      <c r="E465" s="92"/>
      <c r="F465" s="93"/>
      <c r="G465" s="92"/>
      <c r="H465" s="93"/>
      <c r="I465" s="92"/>
      <c r="J465" s="91"/>
      <c r="K465" s="91"/>
      <c r="L465" s="91"/>
      <c r="M465" s="104"/>
      <c r="N465" s="99"/>
      <c r="O465" s="104"/>
      <c r="P465" s="91"/>
      <c r="Q465" s="91"/>
      <c r="R465" s="91"/>
      <c r="S465" s="105"/>
      <c r="T465" s="91"/>
      <c r="U465" s="91"/>
      <c r="V465" s="91"/>
      <c r="W465" s="91"/>
      <c r="X465" s="91"/>
      <c r="Y465" s="91"/>
      <c r="Z465" s="91"/>
      <c r="AA465" s="91"/>
      <c r="AB465" s="91"/>
      <c r="AC465" s="91"/>
      <c r="AD465" s="91"/>
      <c r="AE465" s="91"/>
      <c r="AF465" s="91"/>
      <c r="AG465" s="91"/>
    </row>
    <row r="466" spans="1:33" ht="26.5" customHeight="1" x14ac:dyDescent="0.7">
      <c r="A466" s="95"/>
      <c r="B466" s="93"/>
      <c r="C466" s="92"/>
      <c r="D466" s="93"/>
      <c r="E466" s="92"/>
      <c r="F466" s="93"/>
      <c r="G466" s="92"/>
      <c r="H466" s="93"/>
      <c r="I466" s="92"/>
      <c r="J466" s="91"/>
      <c r="K466" s="91"/>
      <c r="L466" s="91"/>
      <c r="M466" s="104"/>
      <c r="N466" s="99"/>
      <c r="O466" s="104"/>
      <c r="P466" s="91"/>
      <c r="Q466" s="91"/>
      <c r="R466" s="91"/>
      <c r="S466" s="105"/>
      <c r="T466" s="91"/>
      <c r="U466" s="91"/>
      <c r="V466" s="91"/>
      <c r="W466" s="91"/>
      <c r="X466" s="91"/>
      <c r="Y466" s="91"/>
      <c r="Z466" s="91"/>
      <c r="AA466" s="91"/>
      <c r="AB466" s="91"/>
      <c r="AC466" s="91"/>
      <c r="AD466" s="91"/>
      <c r="AE466" s="91"/>
      <c r="AF466" s="91"/>
      <c r="AG466" s="91"/>
    </row>
    <row r="467" spans="1:33" ht="26.5" customHeight="1" x14ac:dyDescent="0.7">
      <c r="A467" s="95"/>
      <c r="B467" s="93"/>
      <c r="C467" s="92"/>
      <c r="D467" s="93"/>
      <c r="E467" s="92"/>
      <c r="F467" s="93"/>
      <c r="G467" s="92"/>
      <c r="H467" s="93"/>
      <c r="I467" s="92"/>
      <c r="J467" s="91"/>
      <c r="K467" s="91"/>
      <c r="L467" s="91"/>
      <c r="M467" s="104"/>
      <c r="N467" s="99"/>
      <c r="O467" s="104"/>
      <c r="P467" s="91"/>
      <c r="Q467" s="91"/>
      <c r="R467" s="91"/>
      <c r="S467" s="105"/>
      <c r="T467" s="91"/>
      <c r="U467" s="91"/>
      <c r="V467" s="91"/>
      <c r="W467" s="91"/>
      <c r="X467" s="91"/>
      <c r="Y467" s="91"/>
      <c r="Z467" s="91"/>
      <c r="AA467" s="91"/>
      <c r="AB467" s="91"/>
      <c r="AC467" s="91"/>
      <c r="AD467" s="91"/>
      <c r="AE467" s="91"/>
      <c r="AF467" s="91"/>
      <c r="AG467" s="91"/>
    </row>
    <row r="468" spans="1:33" ht="26.5" customHeight="1" x14ac:dyDescent="0.7">
      <c r="A468" s="95"/>
      <c r="B468" s="93"/>
      <c r="C468" s="92"/>
      <c r="D468" s="93"/>
      <c r="E468" s="92"/>
      <c r="F468" s="93"/>
      <c r="G468" s="92"/>
      <c r="H468" s="93"/>
      <c r="I468" s="92"/>
      <c r="J468" s="91"/>
      <c r="K468" s="91"/>
      <c r="L468" s="91"/>
      <c r="M468" s="104"/>
      <c r="N468" s="99"/>
      <c r="O468" s="104"/>
      <c r="P468" s="91"/>
      <c r="Q468" s="91"/>
      <c r="R468" s="91"/>
      <c r="S468" s="105"/>
      <c r="T468" s="91"/>
      <c r="U468" s="91"/>
      <c r="V468" s="91"/>
      <c r="W468" s="91"/>
      <c r="X468" s="91"/>
      <c r="Y468" s="91"/>
      <c r="Z468" s="91"/>
      <c r="AA468" s="91"/>
      <c r="AB468" s="91"/>
      <c r="AC468" s="91"/>
      <c r="AD468" s="91"/>
      <c r="AE468" s="91"/>
      <c r="AF468" s="91"/>
      <c r="AG468" s="91"/>
    </row>
    <row r="469" spans="1:33" ht="26.5" customHeight="1" x14ac:dyDescent="0.7">
      <c r="A469" s="95"/>
      <c r="B469" s="93"/>
      <c r="C469" s="92"/>
      <c r="D469" s="93"/>
      <c r="E469" s="92"/>
      <c r="F469" s="93"/>
      <c r="G469" s="92"/>
      <c r="H469" s="93"/>
      <c r="I469" s="92"/>
      <c r="J469" s="91"/>
      <c r="K469" s="91"/>
      <c r="L469" s="91"/>
      <c r="M469" s="104"/>
      <c r="N469" s="99"/>
      <c r="O469" s="104"/>
      <c r="P469" s="91"/>
      <c r="Q469" s="91"/>
      <c r="R469" s="91"/>
      <c r="S469" s="105"/>
      <c r="T469" s="91"/>
      <c r="U469" s="91"/>
      <c r="V469" s="91"/>
      <c r="W469" s="91"/>
      <c r="X469" s="91"/>
      <c r="Y469" s="91"/>
      <c r="Z469" s="91"/>
      <c r="AA469" s="91"/>
      <c r="AB469" s="91"/>
      <c r="AC469" s="91"/>
      <c r="AD469" s="91"/>
      <c r="AE469" s="91"/>
      <c r="AF469" s="91"/>
      <c r="AG469" s="91"/>
    </row>
    <row r="470" spans="1:33" ht="26.5" customHeight="1" x14ac:dyDescent="0.7">
      <c r="A470" s="95"/>
      <c r="B470" s="93"/>
      <c r="C470" s="92"/>
      <c r="D470" s="93"/>
      <c r="E470" s="92"/>
      <c r="F470" s="93"/>
      <c r="G470" s="92"/>
      <c r="H470" s="93"/>
      <c r="I470" s="92"/>
      <c r="J470" s="91"/>
      <c r="K470" s="91"/>
      <c r="L470" s="91"/>
      <c r="M470" s="104"/>
      <c r="N470" s="99"/>
      <c r="O470" s="104"/>
      <c r="P470" s="91"/>
      <c r="Q470" s="91"/>
      <c r="R470" s="91"/>
      <c r="S470" s="105"/>
      <c r="T470" s="91"/>
      <c r="U470" s="91"/>
      <c r="V470" s="91"/>
      <c r="W470" s="91"/>
      <c r="X470" s="91"/>
      <c r="Y470" s="91"/>
      <c r="Z470" s="91"/>
      <c r="AA470" s="91"/>
      <c r="AB470" s="91"/>
      <c r="AC470" s="91"/>
      <c r="AD470" s="91"/>
      <c r="AE470" s="91"/>
      <c r="AF470" s="91"/>
      <c r="AG470" s="91"/>
    </row>
    <row r="471" spans="1:33" ht="26.5" customHeight="1" x14ac:dyDescent="0.7">
      <c r="A471" s="95"/>
      <c r="B471" s="93"/>
      <c r="C471" s="92"/>
      <c r="D471" s="93"/>
      <c r="E471" s="92"/>
      <c r="F471" s="93"/>
      <c r="G471" s="92"/>
      <c r="H471" s="93"/>
      <c r="I471" s="92"/>
      <c r="J471" s="91"/>
      <c r="K471" s="91"/>
      <c r="L471" s="91"/>
      <c r="M471" s="104"/>
      <c r="N471" s="99"/>
      <c r="O471" s="104"/>
      <c r="P471" s="91"/>
      <c r="Q471" s="91"/>
      <c r="R471" s="91"/>
      <c r="S471" s="105"/>
      <c r="T471" s="91"/>
      <c r="U471" s="91"/>
      <c r="V471" s="91"/>
      <c r="W471" s="91"/>
      <c r="X471" s="91"/>
      <c r="Y471" s="91"/>
      <c r="Z471" s="91"/>
      <c r="AA471" s="91"/>
      <c r="AB471" s="91"/>
      <c r="AC471" s="91"/>
      <c r="AD471" s="91"/>
      <c r="AE471" s="91"/>
      <c r="AF471" s="91"/>
      <c r="AG471" s="91"/>
    </row>
    <row r="472" spans="1:33" ht="26.5" customHeight="1" x14ac:dyDescent="0.7">
      <c r="A472" s="95"/>
      <c r="B472" s="93"/>
      <c r="C472" s="92"/>
      <c r="D472" s="93"/>
      <c r="E472" s="92"/>
      <c r="F472" s="93"/>
      <c r="G472" s="92"/>
      <c r="H472" s="93"/>
      <c r="I472" s="92"/>
      <c r="J472" s="91"/>
      <c r="K472" s="91"/>
      <c r="L472" s="91"/>
      <c r="M472" s="104"/>
      <c r="N472" s="99"/>
      <c r="O472" s="104"/>
      <c r="P472" s="91"/>
      <c r="Q472" s="91"/>
      <c r="R472" s="91"/>
      <c r="S472" s="105"/>
      <c r="T472" s="91"/>
      <c r="U472" s="91"/>
      <c r="V472" s="91"/>
      <c r="W472" s="91"/>
      <c r="X472" s="91"/>
      <c r="Y472" s="91"/>
      <c r="Z472" s="91"/>
      <c r="AA472" s="91"/>
      <c r="AB472" s="91"/>
      <c r="AC472" s="91"/>
      <c r="AD472" s="91"/>
      <c r="AE472" s="91"/>
      <c r="AF472" s="91"/>
      <c r="AG472" s="91"/>
    </row>
    <row r="473" spans="1:33" ht="26.5" customHeight="1" x14ac:dyDescent="0.7">
      <c r="A473" s="95"/>
      <c r="B473" s="93"/>
      <c r="C473" s="92"/>
      <c r="D473" s="93"/>
      <c r="E473" s="92"/>
      <c r="F473" s="93"/>
      <c r="G473" s="92"/>
      <c r="H473" s="93"/>
      <c r="I473" s="92"/>
      <c r="J473" s="91"/>
      <c r="K473" s="91"/>
      <c r="L473" s="91"/>
      <c r="M473" s="104"/>
      <c r="N473" s="99"/>
      <c r="O473" s="104"/>
      <c r="P473" s="91"/>
      <c r="Q473" s="91"/>
      <c r="R473" s="91"/>
      <c r="S473" s="105"/>
      <c r="T473" s="91"/>
      <c r="U473" s="91"/>
      <c r="V473" s="91"/>
      <c r="W473" s="91"/>
      <c r="X473" s="91"/>
      <c r="Y473" s="91"/>
      <c r="Z473" s="91"/>
      <c r="AA473" s="91"/>
      <c r="AB473" s="91"/>
      <c r="AC473" s="91"/>
      <c r="AD473" s="91"/>
      <c r="AE473" s="91"/>
      <c r="AF473" s="91"/>
      <c r="AG473" s="91"/>
    </row>
    <row r="474" spans="1:33" ht="26.5" customHeight="1" x14ac:dyDescent="0.7">
      <c r="A474" s="95"/>
      <c r="B474" s="93"/>
      <c r="C474" s="92"/>
      <c r="D474" s="93"/>
      <c r="E474" s="92"/>
      <c r="F474" s="93"/>
      <c r="G474" s="92"/>
      <c r="H474" s="93"/>
      <c r="I474" s="92"/>
      <c r="J474" s="91"/>
      <c r="K474" s="91"/>
      <c r="L474" s="91"/>
      <c r="M474" s="104"/>
      <c r="N474" s="99"/>
      <c r="O474" s="104"/>
      <c r="P474" s="91"/>
      <c r="Q474" s="91"/>
      <c r="R474" s="91"/>
      <c r="S474" s="105"/>
      <c r="T474" s="91"/>
      <c r="U474" s="91"/>
      <c r="V474" s="91"/>
      <c r="W474" s="91"/>
      <c r="X474" s="91"/>
      <c r="Y474" s="91"/>
      <c r="Z474" s="91"/>
      <c r="AA474" s="91"/>
      <c r="AB474" s="91"/>
      <c r="AC474" s="91"/>
      <c r="AD474" s="91"/>
      <c r="AE474" s="91"/>
      <c r="AF474" s="91"/>
      <c r="AG474" s="91"/>
    </row>
    <row r="475" spans="1:33" ht="26.5" customHeight="1" x14ac:dyDescent="0.7">
      <c r="A475" s="95"/>
      <c r="B475" s="93"/>
      <c r="C475" s="92"/>
      <c r="D475" s="93"/>
      <c r="E475" s="92"/>
      <c r="F475" s="93"/>
      <c r="G475" s="92"/>
      <c r="H475" s="93"/>
      <c r="I475" s="92"/>
      <c r="J475" s="91"/>
      <c r="K475" s="91"/>
      <c r="L475" s="91"/>
      <c r="M475" s="104"/>
      <c r="N475" s="99"/>
      <c r="O475" s="104"/>
      <c r="P475" s="91"/>
      <c r="Q475" s="91"/>
      <c r="R475" s="91"/>
      <c r="S475" s="105"/>
      <c r="T475" s="91"/>
      <c r="U475" s="91"/>
      <c r="V475" s="91"/>
      <c r="W475" s="91"/>
      <c r="X475" s="91"/>
      <c r="Y475" s="91"/>
      <c r="Z475" s="91"/>
      <c r="AA475" s="91"/>
      <c r="AB475" s="91"/>
      <c r="AC475" s="91"/>
      <c r="AD475" s="91"/>
      <c r="AE475" s="91"/>
      <c r="AF475" s="91"/>
      <c r="AG475" s="91"/>
    </row>
    <row r="476" spans="1:33" ht="26.5" customHeight="1" x14ac:dyDescent="0.7">
      <c r="A476" s="95"/>
      <c r="B476" s="93"/>
      <c r="C476" s="92"/>
      <c r="D476" s="93"/>
      <c r="E476" s="92"/>
      <c r="F476" s="93"/>
      <c r="G476" s="92"/>
      <c r="H476" s="93"/>
      <c r="I476" s="92"/>
      <c r="J476" s="91"/>
      <c r="K476" s="91"/>
      <c r="L476" s="91"/>
      <c r="M476" s="104"/>
      <c r="N476" s="99"/>
      <c r="O476" s="104"/>
      <c r="P476" s="91"/>
      <c r="Q476" s="91"/>
      <c r="R476" s="91"/>
      <c r="S476" s="105"/>
      <c r="T476" s="91"/>
      <c r="U476" s="91"/>
      <c r="V476" s="91"/>
      <c r="W476" s="91"/>
      <c r="X476" s="91"/>
      <c r="Y476" s="91"/>
      <c r="Z476" s="91"/>
      <c r="AA476" s="91"/>
      <c r="AB476" s="91"/>
      <c r="AC476" s="91"/>
      <c r="AD476" s="91"/>
      <c r="AE476" s="91"/>
      <c r="AF476" s="91"/>
      <c r="AG476" s="91"/>
    </row>
    <row r="477" spans="1:33" ht="26.5" customHeight="1" x14ac:dyDescent="0.7">
      <c r="A477" s="95"/>
      <c r="B477" s="93"/>
      <c r="C477" s="92"/>
      <c r="D477" s="93"/>
      <c r="E477" s="92"/>
      <c r="F477" s="93"/>
      <c r="G477" s="92"/>
      <c r="H477" s="93"/>
      <c r="I477" s="92"/>
      <c r="J477" s="91"/>
      <c r="K477" s="91"/>
      <c r="L477" s="91"/>
      <c r="M477" s="104"/>
      <c r="N477" s="99"/>
      <c r="O477" s="104"/>
      <c r="P477" s="91"/>
      <c r="Q477" s="91"/>
      <c r="R477" s="91"/>
      <c r="S477" s="105"/>
      <c r="T477" s="91"/>
      <c r="U477" s="91"/>
      <c r="V477" s="91"/>
      <c r="W477" s="91"/>
      <c r="X477" s="91"/>
      <c r="Y477" s="91"/>
      <c r="Z477" s="91"/>
      <c r="AA477" s="91"/>
      <c r="AB477" s="91"/>
      <c r="AC477" s="91"/>
      <c r="AD477" s="91"/>
      <c r="AE477" s="91"/>
      <c r="AF477" s="91"/>
      <c r="AG477" s="91"/>
    </row>
    <row r="478" spans="1:33" ht="26.5" customHeight="1" x14ac:dyDescent="0.7">
      <c r="A478" s="95"/>
      <c r="B478" s="93"/>
      <c r="C478" s="92"/>
      <c r="D478" s="93"/>
      <c r="E478" s="92"/>
      <c r="F478" s="93"/>
      <c r="G478" s="92"/>
      <c r="H478" s="93"/>
      <c r="I478" s="92"/>
      <c r="J478" s="91"/>
      <c r="K478" s="91"/>
      <c r="L478" s="91"/>
      <c r="M478" s="104"/>
      <c r="N478" s="99"/>
      <c r="O478" s="104"/>
      <c r="P478" s="91"/>
      <c r="Q478" s="91"/>
      <c r="R478" s="91"/>
      <c r="S478" s="105"/>
      <c r="T478" s="91"/>
      <c r="U478" s="91"/>
      <c r="V478" s="91"/>
      <c r="W478" s="91"/>
      <c r="X478" s="91"/>
      <c r="Y478" s="91"/>
      <c r="Z478" s="91"/>
      <c r="AA478" s="91"/>
      <c r="AB478" s="91"/>
      <c r="AC478" s="91"/>
      <c r="AD478" s="91"/>
      <c r="AE478" s="91"/>
      <c r="AF478" s="91"/>
      <c r="AG478" s="91"/>
    </row>
    <row r="479" spans="1:33" ht="26.5" customHeight="1" x14ac:dyDescent="0.7">
      <c r="A479" s="95"/>
      <c r="B479" s="93"/>
      <c r="C479" s="92"/>
      <c r="D479" s="93"/>
      <c r="E479" s="92"/>
      <c r="F479" s="93"/>
      <c r="G479" s="92"/>
      <c r="H479" s="93"/>
      <c r="I479" s="92"/>
      <c r="J479" s="91"/>
      <c r="K479" s="91"/>
      <c r="L479" s="91"/>
      <c r="M479" s="104"/>
      <c r="N479" s="99"/>
      <c r="O479" s="104"/>
      <c r="P479" s="91"/>
      <c r="Q479" s="91"/>
      <c r="R479" s="91"/>
      <c r="S479" s="105"/>
      <c r="T479" s="91"/>
      <c r="U479" s="91"/>
      <c r="V479" s="91"/>
      <c r="W479" s="91"/>
      <c r="X479" s="91"/>
      <c r="Y479" s="91"/>
      <c r="Z479" s="91"/>
      <c r="AA479" s="91"/>
      <c r="AB479" s="91"/>
      <c r="AC479" s="91"/>
      <c r="AD479" s="91"/>
      <c r="AE479" s="91"/>
      <c r="AF479" s="91"/>
      <c r="AG479" s="91"/>
    </row>
    <row r="480" spans="1:33" ht="26.5" customHeight="1" x14ac:dyDescent="0.7">
      <c r="A480" s="95"/>
      <c r="B480" s="93"/>
      <c r="C480" s="92"/>
      <c r="D480" s="93"/>
      <c r="E480" s="92"/>
      <c r="F480" s="93"/>
      <c r="G480" s="92"/>
      <c r="H480" s="93"/>
      <c r="I480" s="92"/>
      <c r="J480" s="91"/>
      <c r="K480" s="91"/>
      <c r="L480" s="91"/>
      <c r="M480" s="104"/>
      <c r="N480" s="99"/>
      <c r="O480" s="104"/>
      <c r="P480" s="91"/>
      <c r="Q480" s="91"/>
      <c r="R480" s="91"/>
      <c r="S480" s="105"/>
      <c r="T480" s="91"/>
      <c r="U480" s="91"/>
      <c r="V480" s="91"/>
      <c r="W480" s="91"/>
      <c r="X480" s="91"/>
      <c r="Y480" s="91"/>
      <c r="Z480" s="91"/>
      <c r="AA480" s="91"/>
      <c r="AB480" s="91"/>
      <c r="AC480" s="91"/>
      <c r="AD480" s="91"/>
      <c r="AE480" s="91"/>
      <c r="AF480" s="91"/>
      <c r="AG480" s="91"/>
    </row>
    <row r="481" spans="1:33" ht="26.5" customHeight="1" x14ac:dyDescent="0.7">
      <c r="A481" s="95"/>
      <c r="B481" s="93"/>
      <c r="C481" s="92"/>
      <c r="D481" s="93"/>
      <c r="E481" s="92"/>
      <c r="F481" s="93"/>
      <c r="G481" s="92"/>
      <c r="H481" s="93"/>
      <c r="I481" s="92"/>
      <c r="J481" s="91"/>
      <c r="K481" s="91"/>
      <c r="L481" s="91"/>
      <c r="M481" s="104"/>
      <c r="N481" s="99"/>
      <c r="O481" s="104"/>
      <c r="P481" s="91"/>
      <c r="Q481" s="91"/>
      <c r="R481" s="91"/>
      <c r="S481" s="105"/>
      <c r="T481" s="91"/>
      <c r="U481" s="91"/>
      <c r="V481" s="91"/>
      <c r="W481" s="91"/>
      <c r="X481" s="91"/>
      <c r="Y481" s="91"/>
      <c r="Z481" s="91"/>
      <c r="AA481" s="91"/>
      <c r="AB481" s="91"/>
      <c r="AC481" s="91"/>
      <c r="AD481" s="91"/>
      <c r="AE481" s="91"/>
      <c r="AF481" s="91"/>
      <c r="AG481" s="91"/>
    </row>
    <row r="482" spans="1:33" ht="26.5" customHeight="1" x14ac:dyDescent="0.7">
      <c r="A482" s="95"/>
      <c r="B482" s="93"/>
      <c r="C482" s="92"/>
      <c r="D482" s="93"/>
      <c r="E482" s="92"/>
      <c r="F482" s="93"/>
      <c r="G482" s="92"/>
      <c r="H482" s="93"/>
      <c r="I482" s="92"/>
      <c r="J482" s="91"/>
      <c r="K482" s="91"/>
      <c r="L482" s="91"/>
      <c r="M482" s="104"/>
      <c r="N482" s="99"/>
      <c r="O482" s="104"/>
      <c r="P482" s="91"/>
      <c r="Q482" s="91"/>
      <c r="R482" s="91"/>
      <c r="S482" s="105"/>
      <c r="T482" s="91"/>
      <c r="U482" s="91"/>
      <c r="V482" s="91"/>
      <c r="W482" s="91"/>
      <c r="X482" s="91"/>
      <c r="Y482" s="91"/>
      <c r="Z482" s="91"/>
      <c r="AA482" s="91"/>
      <c r="AB482" s="91"/>
      <c r="AC482" s="91"/>
      <c r="AD482" s="91"/>
      <c r="AE482" s="91"/>
      <c r="AF482" s="91"/>
      <c r="AG482" s="91"/>
    </row>
    <row r="483" spans="1:33" ht="26.5" customHeight="1" x14ac:dyDescent="0.7">
      <c r="A483" s="95"/>
      <c r="B483" s="93"/>
      <c r="C483" s="92"/>
      <c r="D483" s="93"/>
      <c r="E483" s="92"/>
      <c r="F483" s="93"/>
      <c r="G483" s="92"/>
      <c r="H483" s="93"/>
      <c r="I483" s="92"/>
      <c r="J483" s="91"/>
      <c r="K483" s="91"/>
      <c r="L483" s="91"/>
      <c r="M483" s="104"/>
      <c r="N483" s="99"/>
      <c r="O483" s="104"/>
      <c r="P483" s="91"/>
      <c r="Q483" s="91"/>
      <c r="R483" s="91"/>
      <c r="S483" s="105"/>
      <c r="T483" s="91"/>
      <c r="U483" s="91"/>
      <c r="V483" s="91"/>
      <c r="W483" s="91"/>
      <c r="X483" s="91"/>
      <c r="Y483" s="91"/>
      <c r="Z483" s="91"/>
      <c r="AA483" s="91"/>
      <c r="AB483" s="91"/>
      <c r="AC483" s="91"/>
      <c r="AD483" s="91"/>
      <c r="AE483" s="91"/>
      <c r="AF483" s="91"/>
      <c r="AG483" s="91"/>
    </row>
    <row r="484" spans="1:33" ht="26.5" customHeight="1" x14ac:dyDescent="0.7">
      <c r="A484" s="95"/>
      <c r="B484" s="93"/>
      <c r="C484" s="92"/>
      <c r="D484" s="93"/>
      <c r="E484" s="92"/>
      <c r="F484" s="93"/>
      <c r="G484" s="92"/>
      <c r="H484" s="93"/>
      <c r="I484" s="92"/>
      <c r="J484" s="91"/>
      <c r="K484" s="91"/>
      <c r="L484" s="91"/>
      <c r="M484" s="104"/>
      <c r="N484" s="99"/>
      <c r="O484" s="104"/>
      <c r="P484" s="91"/>
      <c r="Q484" s="91"/>
      <c r="R484" s="91"/>
      <c r="S484" s="105"/>
      <c r="T484" s="91"/>
      <c r="U484" s="91"/>
      <c r="V484" s="91"/>
      <c r="W484" s="91"/>
      <c r="X484" s="91"/>
      <c r="Y484" s="91"/>
      <c r="Z484" s="91"/>
      <c r="AA484" s="91"/>
      <c r="AB484" s="91"/>
      <c r="AC484" s="91"/>
      <c r="AD484" s="91"/>
      <c r="AE484" s="91"/>
      <c r="AF484" s="91"/>
      <c r="AG484" s="91"/>
    </row>
    <row r="485" spans="1:33" ht="26.5" customHeight="1" x14ac:dyDescent="0.7">
      <c r="A485" s="95"/>
      <c r="B485" s="93"/>
      <c r="C485" s="92"/>
      <c r="D485" s="93"/>
      <c r="E485" s="92"/>
      <c r="F485" s="93"/>
      <c r="G485" s="92"/>
      <c r="H485" s="93"/>
      <c r="I485" s="92"/>
      <c r="J485" s="91"/>
      <c r="K485" s="91"/>
      <c r="L485" s="91"/>
      <c r="M485" s="104"/>
      <c r="N485" s="99"/>
      <c r="O485" s="104"/>
      <c r="P485" s="91"/>
      <c r="Q485" s="91"/>
      <c r="R485" s="91"/>
      <c r="S485" s="105"/>
      <c r="T485" s="91"/>
      <c r="U485" s="91"/>
      <c r="V485" s="91"/>
      <c r="W485" s="91"/>
      <c r="X485" s="91"/>
      <c r="Y485" s="91"/>
      <c r="Z485" s="91"/>
      <c r="AA485" s="91"/>
      <c r="AB485" s="91"/>
      <c r="AC485" s="91"/>
      <c r="AD485" s="91"/>
      <c r="AE485" s="91"/>
      <c r="AF485" s="91"/>
      <c r="AG485" s="91"/>
    </row>
    <row r="486" spans="1:33" ht="26.5" customHeight="1" x14ac:dyDescent="0.7">
      <c r="A486" s="95"/>
      <c r="B486" s="93"/>
      <c r="C486" s="92"/>
      <c r="D486" s="93"/>
      <c r="E486" s="92"/>
      <c r="F486" s="93"/>
      <c r="G486" s="92"/>
      <c r="H486" s="93"/>
      <c r="I486" s="92"/>
      <c r="J486" s="91"/>
      <c r="K486" s="91"/>
      <c r="L486" s="91"/>
      <c r="M486" s="104"/>
      <c r="N486" s="99"/>
      <c r="O486" s="104"/>
      <c r="P486" s="91"/>
      <c r="Q486" s="91"/>
      <c r="R486" s="91"/>
      <c r="S486" s="105"/>
      <c r="T486" s="91"/>
      <c r="U486" s="91"/>
      <c r="V486" s="91"/>
      <c r="W486" s="91"/>
      <c r="X486" s="91"/>
      <c r="Y486" s="91"/>
      <c r="Z486" s="91"/>
      <c r="AA486" s="91"/>
      <c r="AB486" s="91"/>
      <c r="AC486" s="91"/>
      <c r="AD486" s="91"/>
      <c r="AE486" s="91"/>
      <c r="AF486" s="91"/>
      <c r="AG486" s="91"/>
    </row>
    <row r="487" spans="1:33" ht="26.5" customHeight="1" x14ac:dyDescent="0.7">
      <c r="A487" s="95"/>
      <c r="B487" s="93"/>
      <c r="C487" s="92"/>
      <c r="D487" s="93"/>
      <c r="E487" s="92"/>
      <c r="F487" s="93"/>
      <c r="G487" s="92"/>
      <c r="H487" s="93"/>
      <c r="I487" s="92"/>
      <c r="J487" s="91"/>
      <c r="K487" s="91"/>
      <c r="L487" s="91"/>
      <c r="M487" s="104"/>
      <c r="N487" s="99"/>
      <c r="O487" s="104"/>
      <c r="P487" s="91"/>
      <c r="Q487" s="91"/>
      <c r="R487" s="91"/>
      <c r="S487" s="105"/>
      <c r="T487" s="91"/>
      <c r="U487" s="91"/>
      <c r="V487" s="91"/>
      <c r="W487" s="91"/>
      <c r="X487" s="91"/>
      <c r="Y487" s="91"/>
      <c r="Z487" s="91"/>
      <c r="AA487" s="91"/>
      <c r="AB487" s="91"/>
      <c r="AC487" s="91"/>
      <c r="AD487" s="91"/>
      <c r="AE487" s="91"/>
      <c r="AF487" s="91"/>
      <c r="AG487" s="91"/>
    </row>
    <row r="488" spans="1:33" ht="26.5" customHeight="1" x14ac:dyDescent="0.7">
      <c r="A488" s="95"/>
      <c r="B488" s="93"/>
      <c r="C488" s="92"/>
      <c r="D488" s="93"/>
      <c r="E488" s="92"/>
      <c r="F488" s="93"/>
      <c r="G488" s="92"/>
      <c r="H488" s="93"/>
      <c r="I488" s="92"/>
      <c r="J488" s="91"/>
      <c r="K488" s="91"/>
      <c r="L488" s="91"/>
      <c r="M488" s="104"/>
      <c r="N488" s="99"/>
      <c r="O488" s="104"/>
      <c r="P488" s="91"/>
      <c r="Q488" s="91"/>
      <c r="R488" s="91"/>
      <c r="S488" s="105"/>
      <c r="T488" s="91"/>
      <c r="U488" s="91"/>
      <c r="V488" s="91"/>
      <c r="W488" s="91"/>
      <c r="X488" s="91"/>
      <c r="Y488" s="91"/>
      <c r="Z488" s="91"/>
      <c r="AA488" s="91"/>
      <c r="AB488" s="91"/>
      <c r="AC488" s="91"/>
      <c r="AD488" s="91"/>
      <c r="AE488" s="91"/>
      <c r="AF488" s="91"/>
      <c r="AG488" s="91"/>
    </row>
    <row r="489" spans="1:33" ht="26.5" customHeight="1" x14ac:dyDescent="0.7">
      <c r="A489" s="95"/>
      <c r="B489" s="93"/>
      <c r="C489" s="92"/>
      <c r="D489" s="93"/>
      <c r="E489" s="92"/>
      <c r="F489" s="93"/>
      <c r="G489" s="92"/>
      <c r="H489" s="93"/>
      <c r="I489" s="92"/>
      <c r="J489" s="91"/>
      <c r="K489" s="91"/>
      <c r="L489" s="91"/>
      <c r="M489" s="104"/>
      <c r="N489" s="99"/>
      <c r="O489" s="104"/>
      <c r="P489" s="91"/>
      <c r="Q489" s="91"/>
      <c r="R489" s="91"/>
      <c r="S489" s="105"/>
      <c r="T489" s="91"/>
      <c r="U489" s="91"/>
      <c r="V489" s="91"/>
      <c r="W489" s="91"/>
      <c r="X489" s="91"/>
      <c r="Y489" s="91"/>
      <c r="Z489" s="91"/>
      <c r="AA489" s="91"/>
      <c r="AB489" s="91"/>
      <c r="AC489" s="91"/>
      <c r="AD489" s="91"/>
      <c r="AE489" s="91"/>
      <c r="AF489" s="91"/>
      <c r="AG489" s="91"/>
    </row>
    <row r="490" spans="1:33" ht="26.5" customHeight="1" x14ac:dyDescent="0.7">
      <c r="A490" s="95"/>
      <c r="B490" s="93"/>
      <c r="C490" s="92"/>
      <c r="D490" s="93"/>
      <c r="E490" s="92"/>
      <c r="F490" s="93"/>
      <c r="G490" s="92"/>
      <c r="H490" s="93"/>
      <c r="I490" s="92"/>
      <c r="J490" s="91"/>
      <c r="K490" s="91"/>
      <c r="L490" s="91"/>
      <c r="M490" s="104"/>
      <c r="N490" s="99"/>
      <c r="O490" s="104"/>
      <c r="P490" s="91"/>
      <c r="Q490" s="91"/>
      <c r="R490" s="91"/>
      <c r="S490" s="105"/>
      <c r="T490" s="91"/>
      <c r="U490" s="91"/>
      <c r="V490" s="91"/>
      <c r="W490" s="91"/>
      <c r="X490" s="91"/>
      <c r="Y490" s="91"/>
      <c r="Z490" s="91"/>
      <c r="AA490" s="91"/>
      <c r="AB490" s="91"/>
      <c r="AC490" s="91"/>
      <c r="AD490" s="91"/>
      <c r="AE490" s="91"/>
      <c r="AF490" s="91"/>
      <c r="AG490" s="91"/>
    </row>
    <row r="491" spans="1:33" ht="26.5" customHeight="1" x14ac:dyDescent="0.7">
      <c r="A491" s="95"/>
      <c r="B491" s="93"/>
      <c r="C491" s="92"/>
      <c r="D491" s="93"/>
      <c r="E491" s="92"/>
      <c r="F491" s="93"/>
      <c r="G491" s="92"/>
      <c r="H491" s="93"/>
      <c r="I491" s="92"/>
      <c r="J491" s="91"/>
      <c r="K491" s="91"/>
      <c r="L491" s="91"/>
      <c r="M491" s="104"/>
      <c r="N491" s="99"/>
      <c r="O491" s="104"/>
      <c r="P491" s="91"/>
      <c r="Q491" s="91"/>
      <c r="R491" s="91"/>
      <c r="S491" s="105"/>
      <c r="T491" s="91"/>
      <c r="U491" s="91"/>
      <c r="V491" s="91"/>
      <c r="W491" s="91"/>
      <c r="X491" s="91"/>
      <c r="Y491" s="91"/>
      <c r="Z491" s="91"/>
      <c r="AA491" s="91"/>
      <c r="AB491" s="91"/>
      <c r="AC491" s="91"/>
      <c r="AD491" s="91"/>
      <c r="AE491" s="91"/>
      <c r="AF491" s="91"/>
      <c r="AG491" s="91"/>
    </row>
    <row r="492" spans="1:33" ht="26.5" customHeight="1" x14ac:dyDescent="0.7">
      <c r="A492" s="95"/>
      <c r="B492" s="93"/>
      <c r="C492" s="92"/>
      <c r="D492" s="93"/>
      <c r="E492" s="92"/>
      <c r="F492" s="93"/>
      <c r="G492" s="92"/>
      <c r="H492" s="93"/>
      <c r="I492" s="92"/>
      <c r="J492" s="91"/>
      <c r="K492" s="91"/>
      <c r="L492" s="91"/>
      <c r="M492" s="104"/>
      <c r="N492" s="99"/>
      <c r="O492" s="104"/>
      <c r="P492" s="91"/>
      <c r="Q492" s="91"/>
      <c r="R492" s="91"/>
      <c r="S492" s="105"/>
      <c r="T492" s="91"/>
      <c r="U492" s="91"/>
      <c r="V492" s="91"/>
      <c r="W492" s="91"/>
      <c r="X492" s="91"/>
      <c r="Y492" s="91"/>
      <c r="Z492" s="91"/>
      <c r="AA492" s="91"/>
      <c r="AB492" s="91"/>
      <c r="AC492" s="91"/>
      <c r="AD492" s="91"/>
      <c r="AE492" s="91"/>
      <c r="AF492" s="91"/>
      <c r="AG492" s="91"/>
    </row>
    <row r="493" spans="1:33" ht="26.5" customHeight="1" x14ac:dyDescent="0.7">
      <c r="A493" s="95"/>
      <c r="B493" s="93"/>
      <c r="C493" s="92"/>
      <c r="D493" s="93"/>
      <c r="E493" s="92"/>
      <c r="F493" s="93"/>
      <c r="G493" s="92"/>
      <c r="H493" s="93"/>
      <c r="I493" s="92"/>
      <c r="J493" s="91"/>
      <c r="K493" s="91"/>
      <c r="L493" s="91"/>
      <c r="M493" s="104"/>
      <c r="N493" s="99"/>
      <c r="O493" s="104"/>
      <c r="P493" s="91"/>
      <c r="Q493" s="91"/>
      <c r="R493" s="91"/>
      <c r="S493" s="105"/>
      <c r="T493" s="91"/>
      <c r="U493" s="91"/>
      <c r="V493" s="91"/>
      <c r="W493" s="91"/>
      <c r="X493" s="91"/>
      <c r="Y493" s="91"/>
      <c r="Z493" s="91"/>
      <c r="AA493" s="91"/>
      <c r="AB493" s="91"/>
      <c r="AC493" s="91"/>
      <c r="AD493" s="91"/>
      <c r="AE493" s="91"/>
      <c r="AF493" s="91"/>
      <c r="AG493" s="91"/>
    </row>
    <row r="494" spans="1:33" ht="26.5" customHeight="1" x14ac:dyDescent="0.7">
      <c r="A494" s="95"/>
      <c r="B494" s="93"/>
      <c r="C494" s="92"/>
      <c r="D494" s="93"/>
      <c r="E494" s="92"/>
      <c r="F494" s="93"/>
      <c r="G494" s="92"/>
      <c r="H494" s="93"/>
      <c r="I494" s="92"/>
      <c r="J494" s="91"/>
      <c r="K494" s="91"/>
      <c r="L494" s="91"/>
      <c r="M494" s="104"/>
      <c r="N494" s="99"/>
      <c r="O494" s="104"/>
      <c r="P494" s="91"/>
      <c r="Q494" s="91"/>
      <c r="R494" s="91"/>
      <c r="S494" s="105"/>
      <c r="T494" s="91"/>
      <c r="U494" s="91"/>
      <c r="V494" s="91"/>
      <c r="W494" s="91"/>
      <c r="X494" s="91"/>
      <c r="Y494" s="91"/>
      <c r="Z494" s="91"/>
      <c r="AA494" s="91"/>
      <c r="AB494" s="91"/>
      <c r="AC494" s="91"/>
      <c r="AD494" s="91"/>
      <c r="AE494" s="91"/>
      <c r="AF494" s="91"/>
      <c r="AG494" s="91"/>
    </row>
    <row r="495" spans="1:33" ht="26.5" customHeight="1" x14ac:dyDescent="0.7">
      <c r="A495" s="95"/>
      <c r="B495" s="93"/>
      <c r="C495" s="92"/>
      <c r="D495" s="93"/>
      <c r="E495" s="92"/>
      <c r="F495" s="93"/>
      <c r="G495" s="92"/>
      <c r="H495" s="93"/>
      <c r="I495" s="92"/>
      <c r="J495" s="91"/>
      <c r="K495" s="91"/>
      <c r="L495" s="91"/>
      <c r="M495" s="104"/>
      <c r="N495" s="99"/>
      <c r="O495" s="104"/>
      <c r="P495" s="91"/>
      <c r="Q495" s="91"/>
      <c r="R495" s="91"/>
      <c r="S495" s="105"/>
      <c r="T495" s="91"/>
      <c r="U495" s="91"/>
      <c r="V495" s="91"/>
      <c r="W495" s="91"/>
      <c r="X495" s="91"/>
      <c r="Y495" s="91"/>
      <c r="Z495" s="91"/>
      <c r="AA495" s="91"/>
      <c r="AB495" s="91"/>
      <c r="AC495" s="91"/>
      <c r="AD495" s="91"/>
      <c r="AE495" s="91"/>
      <c r="AF495" s="91"/>
      <c r="AG495" s="91"/>
    </row>
    <row r="496" spans="1:33" ht="26.5" customHeight="1" x14ac:dyDescent="0.7">
      <c r="A496" s="95"/>
      <c r="B496" s="93"/>
      <c r="C496" s="92"/>
      <c r="D496" s="93"/>
      <c r="E496" s="92"/>
      <c r="F496" s="93"/>
      <c r="G496" s="92"/>
      <c r="H496" s="93"/>
      <c r="I496" s="92"/>
      <c r="J496" s="91"/>
      <c r="K496" s="91"/>
      <c r="L496" s="91"/>
      <c r="M496" s="104"/>
      <c r="N496" s="99"/>
      <c r="O496" s="104"/>
      <c r="P496" s="91"/>
      <c r="Q496" s="91"/>
      <c r="R496" s="91"/>
      <c r="S496" s="105"/>
      <c r="T496" s="91"/>
      <c r="U496" s="91"/>
      <c r="V496" s="91"/>
      <c r="W496" s="91"/>
      <c r="X496" s="91"/>
      <c r="Y496" s="91"/>
      <c r="Z496" s="91"/>
      <c r="AA496" s="91"/>
      <c r="AB496" s="91"/>
      <c r="AC496" s="91"/>
      <c r="AD496" s="91"/>
      <c r="AE496" s="91"/>
      <c r="AF496" s="91"/>
      <c r="AG496" s="91"/>
    </row>
    <row r="497" spans="1:33" ht="26.5" customHeight="1" x14ac:dyDescent="0.7">
      <c r="A497" s="95"/>
      <c r="B497" s="93"/>
      <c r="C497" s="92"/>
      <c r="D497" s="93"/>
      <c r="E497" s="92"/>
      <c r="F497" s="93"/>
      <c r="G497" s="92"/>
      <c r="H497" s="93"/>
      <c r="I497" s="92"/>
      <c r="J497" s="91"/>
      <c r="K497" s="91"/>
      <c r="L497" s="91"/>
      <c r="M497" s="104"/>
      <c r="N497" s="99"/>
      <c r="O497" s="104"/>
      <c r="P497" s="91"/>
      <c r="Q497" s="91"/>
      <c r="R497" s="91"/>
      <c r="S497" s="105"/>
      <c r="T497" s="91"/>
      <c r="U497" s="91"/>
      <c r="V497" s="91"/>
      <c r="W497" s="91"/>
      <c r="X497" s="91"/>
      <c r="Y497" s="91"/>
      <c r="Z497" s="91"/>
      <c r="AA497" s="91"/>
      <c r="AB497" s="91"/>
      <c r="AC497" s="91"/>
      <c r="AD497" s="91"/>
      <c r="AE497" s="91"/>
      <c r="AF497" s="91"/>
      <c r="AG497" s="91"/>
    </row>
    <row r="498" spans="1:33" ht="26.5" customHeight="1" x14ac:dyDescent="0.7">
      <c r="A498" s="95"/>
      <c r="B498" s="93"/>
      <c r="C498" s="92"/>
      <c r="D498" s="93"/>
      <c r="E498" s="92"/>
      <c r="F498" s="93"/>
      <c r="G498" s="92"/>
      <c r="H498" s="93"/>
      <c r="I498" s="92"/>
      <c r="J498" s="91"/>
      <c r="K498" s="91"/>
      <c r="L498" s="91"/>
      <c r="M498" s="104"/>
      <c r="N498" s="99"/>
      <c r="O498" s="104"/>
      <c r="P498" s="91"/>
      <c r="Q498" s="91"/>
      <c r="R498" s="91"/>
      <c r="S498" s="105"/>
      <c r="T498" s="91"/>
      <c r="U498" s="91"/>
      <c r="V498" s="91"/>
      <c r="W498" s="91"/>
      <c r="X498" s="91"/>
      <c r="Y498" s="91"/>
      <c r="Z498" s="91"/>
      <c r="AA498" s="91"/>
      <c r="AB498" s="91"/>
      <c r="AC498" s="91"/>
      <c r="AD498" s="91"/>
      <c r="AE498" s="91"/>
      <c r="AF498" s="91"/>
      <c r="AG498" s="91"/>
    </row>
    <row r="499" spans="1:33" ht="26.5" customHeight="1" x14ac:dyDescent="0.7">
      <c r="A499" s="95"/>
      <c r="B499" s="93"/>
      <c r="C499" s="92"/>
      <c r="D499" s="93"/>
      <c r="E499" s="92"/>
      <c r="F499" s="93"/>
      <c r="G499" s="92"/>
      <c r="H499" s="93"/>
      <c r="I499" s="92"/>
      <c r="J499" s="91"/>
      <c r="K499" s="91"/>
      <c r="L499" s="91"/>
      <c r="M499" s="104"/>
      <c r="N499" s="99"/>
      <c r="O499" s="104"/>
      <c r="P499" s="91"/>
      <c r="Q499" s="91"/>
      <c r="R499" s="91"/>
      <c r="S499" s="105"/>
      <c r="T499" s="91"/>
      <c r="U499" s="91"/>
      <c r="V499" s="91"/>
      <c r="W499" s="91"/>
      <c r="X499" s="91"/>
      <c r="Y499" s="91"/>
      <c r="Z499" s="91"/>
      <c r="AA499" s="91"/>
      <c r="AB499" s="91"/>
      <c r="AC499" s="91"/>
      <c r="AD499" s="91"/>
      <c r="AE499" s="91"/>
      <c r="AF499" s="91"/>
      <c r="AG499" s="91"/>
    </row>
    <row r="500" spans="1:33" ht="26.5" customHeight="1" x14ac:dyDescent="0.7">
      <c r="A500" s="95"/>
      <c r="B500" s="93"/>
      <c r="C500" s="92"/>
      <c r="D500" s="93"/>
      <c r="E500" s="92"/>
      <c r="F500" s="93"/>
      <c r="G500" s="92"/>
      <c r="H500" s="93"/>
      <c r="I500" s="92"/>
      <c r="J500" s="91"/>
      <c r="K500" s="91"/>
      <c r="L500" s="91"/>
      <c r="M500" s="104"/>
      <c r="N500" s="99"/>
      <c r="O500" s="104"/>
      <c r="P500" s="91"/>
      <c r="Q500" s="91"/>
      <c r="R500" s="91"/>
      <c r="S500" s="105"/>
      <c r="T500" s="91"/>
      <c r="U500" s="91"/>
      <c r="V500" s="91"/>
      <c r="W500" s="91"/>
      <c r="X500" s="91"/>
      <c r="Y500" s="91"/>
      <c r="Z500" s="91"/>
      <c r="AA500" s="91"/>
      <c r="AB500" s="91"/>
      <c r="AC500" s="91"/>
      <c r="AD500" s="91"/>
      <c r="AE500" s="91"/>
      <c r="AF500" s="91"/>
      <c r="AG500" s="91"/>
    </row>
    <row r="501" spans="1:33" ht="26.5" customHeight="1" x14ac:dyDescent="0.7">
      <c r="A501" s="95"/>
      <c r="B501" s="93"/>
      <c r="C501" s="92"/>
      <c r="D501" s="93"/>
      <c r="E501" s="92"/>
      <c r="F501" s="93"/>
      <c r="G501" s="92"/>
      <c r="H501" s="93"/>
      <c r="I501" s="92"/>
      <c r="J501" s="91"/>
      <c r="K501" s="91"/>
      <c r="L501" s="91"/>
      <c r="M501" s="104"/>
      <c r="N501" s="99"/>
      <c r="O501" s="104"/>
      <c r="P501" s="91"/>
      <c r="Q501" s="91"/>
      <c r="R501" s="91"/>
      <c r="S501" s="105"/>
      <c r="T501" s="91"/>
      <c r="U501" s="91"/>
      <c r="V501" s="91"/>
      <c r="W501" s="91"/>
      <c r="X501" s="91"/>
      <c r="Y501" s="91"/>
      <c r="Z501" s="91"/>
      <c r="AA501" s="91"/>
      <c r="AB501" s="91"/>
      <c r="AC501" s="91"/>
      <c r="AD501" s="91"/>
      <c r="AE501" s="91"/>
      <c r="AF501" s="91"/>
      <c r="AG501" s="91"/>
    </row>
    <row r="502" spans="1:33" ht="26.5" customHeight="1" x14ac:dyDescent="0.7">
      <c r="A502" s="95"/>
      <c r="B502" s="93"/>
      <c r="C502" s="92"/>
      <c r="D502" s="93"/>
      <c r="E502" s="92"/>
      <c r="F502" s="93"/>
      <c r="G502" s="92"/>
      <c r="H502" s="93"/>
      <c r="I502" s="92"/>
      <c r="J502" s="91"/>
      <c r="K502" s="91"/>
      <c r="L502" s="91"/>
      <c r="M502" s="104"/>
      <c r="N502" s="99"/>
      <c r="O502" s="104"/>
      <c r="P502" s="91"/>
      <c r="Q502" s="91"/>
      <c r="R502" s="91"/>
      <c r="S502" s="105"/>
      <c r="T502" s="91"/>
      <c r="U502" s="91"/>
      <c r="V502" s="91"/>
      <c r="W502" s="91"/>
      <c r="X502" s="91"/>
      <c r="Y502" s="91"/>
      <c r="Z502" s="91"/>
      <c r="AA502" s="91"/>
      <c r="AB502" s="91"/>
      <c r="AC502" s="91"/>
      <c r="AD502" s="91"/>
      <c r="AE502" s="91"/>
      <c r="AF502" s="91"/>
      <c r="AG502" s="91"/>
    </row>
    <row r="503" spans="1:33" ht="26.5" customHeight="1" x14ac:dyDescent="0.7">
      <c r="A503" s="95"/>
      <c r="B503" s="93"/>
      <c r="C503" s="92"/>
      <c r="D503" s="93"/>
      <c r="E503" s="92"/>
      <c r="F503" s="93"/>
      <c r="G503" s="92"/>
      <c r="H503" s="93"/>
      <c r="I503" s="92"/>
      <c r="J503" s="91"/>
      <c r="K503" s="91"/>
      <c r="L503" s="91"/>
      <c r="M503" s="104"/>
      <c r="N503" s="99"/>
      <c r="O503" s="104"/>
      <c r="P503" s="91"/>
      <c r="Q503" s="91"/>
      <c r="R503" s="91"/>
      <c r="S503" s="105"/>
      <c r="T503" s="91"/>
      <c r="U503" s="91"/>
      <c r="V503" s="91"/>
      <c r="W503" s="91"/>
      <c r="X503" s="91"/>
      <c r="Y503" s="91"/>
      <c r="Z503" s="91"/>
      <c r="AA503" s="91"/>
      <c r="AB503" s="91"/>
      <c r="AC503" s="91"/>
      <c r="AD503" s="91"/>
      <c r="AE503" s="91"/>
      <c r="AF503" s="91"/>
      <c r="AG503" s="91"/>
    </row>
    <row r="504" spans="1:33" ht="26.5" customHeight="1" x14ac:dyDescent="0.7">
      <c r="A504" s="95"/>
      <c r="B504" s="93"/>
      <c r="C504" s="92"/>
      <c r="D504" s="93"/>
      <c r="E504" s="92"/>
      <c r="F504" s="93"/>
      <c r="G504" s="92"/>
      <c r="H504" s="93"/>
      <c r="I504" s="92"/>
      <c r="J504" s="91"/>
      <c r="K504" s="91"/>
      <c r="L504" s="91"/>
      <c r="M504" s="104"/>
      <c r="N504" s="99"/>
      <c r="O504" s="104"/>
      <c r="P504" s="91"/>
      <c r="Q504" s="91"/>
      <c r="R504" s="91"/>
      <c r="S504" s="105"/>
      <c r="T504" s="91"/>
      <c r="U504" s="91"/>
      <c r="V504" s="91"/>
      <c r="W504" s="91"/>
      <c r="X504" s="91"/>
      <c r="Y504" s="91"/>
      <c r="Z504" s="91"/>
      <c r="AA504" s="91"/>
      <c r="AB504" s="91"/>
      <c r="AC504" s="91"/>
      <c r="AD504" s="91"/>
      <c r="AE504" s="91"/>
      <c r="AF504" s="91"/>
      <c r="AG504" s="91"/>
    </row>
    <row r="505" spans="1:33" ht="26.5" customHeight="1" x14ac:dyDescent="0.7">
      <c r="A505" s="95"/>
      <c r="B505" s="93"/>
      <c r="C505" s="92"/>
      <c r="D505" s="93"/>
      <c r="E505" s="92"/>
      <c r="F505" s="93"/>
      <c r="G505" s="92"/>
      <c r="H505" s="93"/>
      <c r="I505" s="92"/>
      <c r="J505" s="91"/>
      <c r="K505" s="91"/>
      <c r="L505" s="91"/>
      <c r="M505" s="104"/>
      <c r="N505" s="99"/>
      <c r="O505" s="104"/>
      <c r="P505" s="91"/>
      <c r="Q505" s="91"/>
      <c r="R505" s="91"/>
      <c r="S505" s="91"/>
      <c r="T505" s="91"/>
      <c r="U505" s="91"/>
      <c r="V505" s="91"/>
      <c r="W505" s="91"/>
      <c r="X505" s="91"/>
      <c r="Y505" s="91"/>
      <c r="Z505" s="91"/>
      <c r="AA505" s="91"/>
      <c r="AB505" s="91"/>
      <c r="AC505" s="91"/>
      <c r="AD505" s="91"/>
      <c r="AE505" s="91"/>
      <c r="AF505" s="91"/>
      <c r="AG505" s="91"/>
    </row>
    <row r="506" spans="1:33" ht="22.5" customHeight="1" x14ac:dyDescent="0.45">
      <c r="A506" s="91"/>
      <c r="B506" s="93"/>
      <c r="C506" s="92"/>
      <c r="D506" s="93"/>
      <c r="E506" s="92"/>
      <c r="F506" s="93"/>
      <c r="G506" s="92"/>
      <c r="H506" s="93"/>
      <c r="I506" s="92"/>
      <c r="J506" s="91"/>
      <c r="K506" s="91"/>
      <c r="L506" s="91"/>
      <c r="M506" s="104"/>
      <c r="N506" s="91"/>
      <c r="O506" s="91"/>
      <c r="P506" s="91"/>
      <c r="Q506" s="91"/>
      <c r="R506" s="91"/>
      <c r="S506" s="91"/>
      <c r="T506" s="91"/>
      <c r="U506" s="91"/>
      <c r="V506" s="91"/>
      <c r="W506" s="91"/>
      <c r="X506" s="91"/>
      <c r="Y506" s="91"/>
      <c r="Z506" s="91"/>
      <c r="AA506" s="91"/>
      <c r="AB506" s="91"/>
      <c r="AC506" s="91"/>
      <c r="AD506" s="91"/>
      <c r="AE506" s="91"/>
      <c r="AF506" s="91"/>
      <c r="AG506" s="91"/>
    </row>
    <row r="507" spans="1:33" ht="22.5" customHeight="1" x14ac:dyDescent="0.45">
      <c r="A507" s="91"/>
      <c r="B507" s="93"/>
      <c r="C507" s="92"/>
      <c r="D507" s="93"/>
      <c r="E507" s="92"/>
      <c r="F507" s="93"/>
      <c r="G507" s="92"/>
      <c r="H507" s="93"/>
      <c r="I507" s="92"/>
      <c r="J507" s="91"/>
      <c r="K507" s="91"/>
      <c r="L507" s="91"/>
      <c r="M507" s="104"/>
      <c r="N507" s="91"/>
      <c r="O507" s="91"/>
      <c r="P507" s="91"/>
      <c r="Q507" s="91"/>
      <c r="R507" s="91"/>
      <c r="S507" s="91"/>
      <c r="T507" s="91"/>
      <c r="U507" s="91"/>
      <c r="V507" s="91"/>
      <c r="W507" s="91"/>
      <c r="X507" s="91"/>
      <c r="Y507" s="91"/>
      <c r="Z507" s="91"/>
      <c r="AA507" s="91"/>
      <c r="AB507" s="91"/>
      <c r="AC507" s="91"/>
      <c r="AD507" s="91"/>
      <c r="AE507" s="91"/>
      <c r="AF507" s="91"/>
      <c r="AG507" s="91"/>
    </row>
    <row r="508" spans="1:33" ht="22.5" customHeight="1" x14ac:dyDescent="0.45">
      <c r="A508" s="91"/>
      <c r="B508" s="93"/>
      <c r="C508" s="92"/>
      <c r="D508" s="93"/>
      <c r="E508" s="92"/>
      <c r="F508" s="93"/>
      <c r="G508" s="92"/>
      <c r="H508" s="93"/>
      <c r="I508" s="92"/>
      <c r="J508" s="91"/>
      <c r="K508" s="91"/>
      <c r="L508" s="91"/>
      <c r="M508" s="104"/>
      <c r="N508" s="91"/>
      <c r="O508" s="91"/>
      <c r="P508" s="91"/>
      <c r="Q508" s="91"/>
      <c r="R508" s="91"/>
      <c r="S508" s="91"/>
      <c r="T508" s="91"/>
      <c r="U508" s="91"/>
      <c r="V508" s="91"/>
      <c r="W508" s="91"/>
      <c r="X508" s="91"/>
      <c r="Y508" s="91"/>
      <c r="Z508" s="91"/>
      <c r="AA508" s="91"/>
      <c r="AB508" s="91"/>
      <c r="AC508" s="91"/>
      <c r="AD508" s="91"/>
      <c r="AE508" s="91"/>
      <c r="AF508" s="91"/>
      <c r="AG508" s="91"/>
    </row>
    <row r="509" spans="1:33" ht="22.5" customHeight="1" x14ac:dyDescent="0.45">
      <c r="A509" s="91"/>
      <c r="B509" s="93"/>
      <c r="C509" s="92"/>
      <c r="D509" s="93"/>
      <c r="E509" s="92"/>
      <c r="F509" s="93"/>
      <c r="G509" s="92"/>
      <c r="H509" s="93"/>
      <c r="I509" s="92"/>
      <c r="J509" s="91"/>
      <c r="K509" s="91"/>
      <c r="L509" s="91"/>
      <c r="M509" s="104"/>
      <c r="N509" s="91"/>
      <c r="O509" s="91"/>
      <c r="P509" s="91"/>
      <c r="Q509" s="91"/>
      <c r="R509" s="91"/>
      <c r="S509" s="91"/>
      <c r="T509" s="91"/>
      <c r="U509" s="91"/>
      <c r="V509" s="91"/>
      <c r="W509" s="91"/>
      <c r="X509" s="91"/>
      <c r="Y509" s="91"/>
      <c r="Z509" s="91"/>
      <c r="AA509" s="91"/>
      <c r="AB509" s="91"/>
      <c r="AC509" s="91"/>
      <c r="AD509" s="91"/>
      <c r="AE509" s="91"/>
      <c r="AF509" s="91"/>
      <c r="AG509" s="91"/>
    </row>
    <row r="510" spans="1:33" ht="22.5" customHeight="1" x14ac:dyDescent="0.45">
      <c r="A510" s="91"/>
      <c r="B510" s="93"/>
      <c r="C510" s="92"/>
      <c r="D510" s="93"/>
      <c r="E510" s="92"/>
      <c r="F510" s="93"/>
      <c r="G510" s="92"/>
      <c r="H510" s="93"/>
      <c r="I510" s="92"/>
      <c r="J510" s="91"/>
      <c r="K510" s="91"/>
      <c r="L510" s="91"/>
      <c r="M510" s="104"/>
      <c r="N510" s="91"/>
      <c r="O510" s="91"/>
      <c r="P510" s="91"/>
      <c r="Q510" s="91"/>
      <c r="R510" s="91"/>
      <c r="S510" s="91"/>
      <c r="T510" s="91"/>
      <c r="U510" s="91"/>
      <c r="V510" s="91"/>
      <c r="W510" s="91"/>
      <c r="X510" s="91"/>
      <c r="Y510" s="91"/>
      <c r="Z510" s="91"/>
      <c r="AA510" s="91"/>
      <c r="AB510" s="91"/>
      <c r="AC510" s="91"/>
      <c r="AD510" s="91"/>
      <c r="AE510" s="91"/>
      <c r="AF510" s="91"/>
      <c r="AG510" s="91"/>
    </row>
    <row r="511" spans="1:33" ht="22.5" customHeight="1" x14ac:dyDescent="0.45">
      <c r="A511" s="91"/>
      <c r="B511" s="93"/>
      <c r="C511" s="92"/>
      <c r="D511" s="93"/>
      <c r="E511" s="92"/>
      <c r="F511" s="93"/>
      <c r="G511" s="92"/>
      <c r="H511" s="93"/>
      <c r="I511" s="92"/>
      <c r="J511" s="91"/>
      <c r="K511" s="91"/>
      <c r="L511" s="91"/>
      <c r="M511" s="104"/>
      <c r="N511" s="91"/>
      <c r="O511" s="91"/>
      <c r="P511" s="91"/>
      <c r="Q511" s="91"/>
      <c r="R511" s="91"/>
      <c r="S511" s="91"/>
      <c r="T511" s="91"/>
      <c r="U511" s="91"/>
      <c r="V511" s="91"/>
      <c r="W511" s="91"/>
      <c r="X511" s="91"/>
      <c r="Y511" s="91"/>
      <c r="Z511" s="91"/>
      <c r="AA511" s="91"/>
      <c r="AB511" s="91"/>
      <c r="AC511" s="91"/>
      <c r="AD511" s="91"/>
      <c r="AE511" s="91"/>
      <c r="AF511" s="91"/>
      <c r="AG511" s="91"/>
    </row>
    <row r="512" spans="1:33" ht="22.5" customHeight="1" x14ac:dyDescent="0.45">
      <c r="A512" s="91"/>
      <c r="B512" s="93"/>
      <c r="C512" s="92"/>
      <c r="D512" s="93"/>
      <c r="E512" s="92"/>
      <c r="F512" s="93"/>
      <c r="G512" s="92"/>
      <c r="H512" s="93"/>
      <c r="I512" s="92"/>
      <c r="J512" s="91"/>
      <c r="K512" s="91"/>
      <c r="L512" s="91"/>
      <c r="M512" s="104"/>
      <c r="N512" s="91"/>
      <c r="O512" s="91"/>
      <c r="P512" s="91"/>
      <c r="Q512" s="91"/>
      <c r="R512" s="91"/>
      <c r="S512" s="91"/>
      <c r="T512" s="91"/>
      <c r="U512" s="91"/>
      <c r="V512" s="91"/>
      <c r="W512" s="91"/>
      <c r="X512" s="91"/>
      <c r="Y512" s="91"/>
      <c r="Z512" s="91"/>
      <c r="AA512" s="91"/>
      <c r="AB512" s="91"/>
      <c r="AC512" s="91"/>
      <c r="AD512" s="91"/>
      <c r="AE512" s="91"/>
      <c r="AF512" s="91"/>
      <c r="AG512" s="91"/>
    </row>
    <row r="513" spans="1:33" ht="22.5" customHeight="1" x14ac:dyDescent="0.45">
      <c r="A513" s="91"/>
      <c r="B513" s="93"/>
      <c r="C513" s="92"/>
      <c r="D513" s="93"/>
      <c r="E513" s="92"/>
      <c r="F513" s="93"/>
      <c r="G513" s="92"/>
      <c r="H513" s="93"/>
      <c r="I513" s="92"/>
      <c r="J513" s="91"/>
      <c r="K513" s="91"/>
      <c r="L513" s="91"/>
      <c r="M513" s="104"/>
      <c r="N513" s="91"/>
      <c r="O513" s="91"/>
      <c r="P513" s="91"/>
      <c r="Q513" s="91"/>
      <c r="R513" s="91"/>
      <c r="S513" s="91"/>
      <c r="T513" s="91"/>
      <c r="U513" s="91"/>
      <c r="V513" s="91"/>
      <c r="W513" s="91"/>
      <c r="X513" s="91"/>
      <c r="Y513" s="91"/>
      <c r="Z513" s="91"/>
      <c r="AA513" s="91"/>
      <c r="AB513" s="91"/>
      <c r="AC513" s="91"/>
      <c r="AD513" s="91"/>
      <c r="AE513" s="91"/>
      <c r="AF513" s="91"/>
      <c r="AG513" s="91"/>
    </row>
    <row r="514" spans="1:33" ht="22.5" customHeight="1" x14ac:dyDescent="0.45">
      <c r="A514" s="91"/>
      <c r="B514" s="93"/>
      <c r="C514" s="92"/>
      <c r="D514" s="93"/>
      <c r="E514" s="92"/>
      <c r="F514" s="93"/>
      <c r="G514" s="92"/>
      <c r="H514" s="93"/>
      <c r="I514" s="92"/>
      <c r="J514" s="91"/>
      <c r="K514" s="91"/>
      <c r="L514" s="91"/>
      <c r="M514" s="104"/>
      <c r="N514" s="91"/>
      <c r="O514" s="91"/>
      <c r="P514" s="91"/>
      <c r="Q514" s="91"/>
      <c r="R514" s="91"/>
      <c r="S514" s="91"/>
      <c r="T514" s="91"/>
      <c r="U514" s="91"/>
      <c r="V514" s="91"/>
      <c r="W514" s="91"/>
      <c r="X514" s="91"/>
      <c r="Y514" s="91"/>
      <c r="Z514" s="91"/>
      <c r="AA514" s="91"/>
      <c r="AB514" s="91"/>
      <c r="AC514" s="91"/>
      <c r="AD514" s="91"/>
      <c r="AE514" s="91"/>
      <c r="AF514" s="91"/>
      <c r="AG514" s="91"/>
    </row>
    <row r="515" spans="1:33" ht="22.5" customHeight="1" x14ac:dyDescent="0.45">
      <c r="A515" s="91"/>
      <c r="B515" s="93"/>
      <c r="C515" s="92"/>
      <c r="D515" s="93"/>
      <c r="E515" s="92"/>
      <c r="F515" s="93"/>
      <c r="G515" s="92"/>
      <c r="H515" s="93"/>
      <c r="I515" s="92"/>
      <c r="J515" s="91"/>
      <c r="K515" s="91"/>
      <c r="L515" s="91"/>
      <c r="M515" s="104"/>
      <c r="N515" s="91"/>
      <c r="O515" s="91"/>
      <c r="P515" s="91"/>
      <c r="Q515" s="91"/>
      <c r="R515" s="91"/>
      <c r="S515" s="91"/>
      <c r="T515" s="91"/>
      <c r="U515" s="91"/>
      <c r="V515" s="91"/>
      <c r="W515" s="91"/>
      <c r="X515" s="91"/>
      <c r="Y515" s="91"/>
      <c r="Z515" s="91"/>
      <c r="AA515" s="91"/>
      <c r="AB515" s="91"/>
      <c r="AC515" s="91"/>
      <c r="AD515" s="91"/>
      <c r="AE515" s="91"/>
      <c r="AF515" s="91"/>
      <c r="AG515" s="91"/>
    </row>
    <row r="516" spans="1:33" ht="22.5" customHeight="1" x14ac:dyDescent="0.45">
      <c r="A516" s="91"/>
      <c r="B516" s="93"/>
      <c r="C516" s="92"/>
      <c r="D516" s="93"/>
      <c r="E516" s="92"/>
      <c r="F516" s="93"/>
      <c r="G516" s="92"/>
      <c r="H516" s="93"/>
      <c r="I516" s="92"/>
      <c r="J516" s="91"/>
      <c r="K516" s="91"/>
      <c r="L516" s="91"/>
      <c r="M516" s="104"/>
      <c r="N516" s="91"/>
      <c r="O516" s="91"/>
      <c r="P516" s="91"/>
      <c r="Q516" s="91"/>
      <c r="R516" s="91"/>
      <c r="S516" s="91"/>
      <c r="T516" s="91"/>
      <c r="U516" s="91"/>
      <c r="V516" s="91"/>
      <c r="W516" s="91"/>
      <c r="X516" s="91"/>
      <c r="Y516" s="91"/>
      <c r="Z516" s="91"/>
      <c r="AA516" s="91"/>
      <c r="AB516" s="91"/>
      <c r="AC516" s="91"/>
      <c r="AD516" s="91"/>
      <c r="AE516" s="91"/>
      <c r="AF516" s="91"/>
      <c r="AG516" s="91"/>
    </row>
    <row r="517" spans="1:33" ht="22.5" customHeight="1" x14ac:dyDescent="0.45">
      <c r="A517" s="91"/>
      <c r="B517" s="93"/>
      <c r="C517" s="92"/>
      <c r="D517" s="93"/>
      <c r="E517" s="92"/>
      <c r="F517" s="93"/>
      <c r="G517" s="92"/>
      <c r="H517" s="93"/>
      <c r="I517" s="92"/>
      <c r="J517" s="91"/>
      <c r="K517" s="91"/>
      <c r="L517" s="91"/>
      <c r="M517" s="104"/>
      <c r="N517" s="91"/>
      <c r="O517" s="91"/>
      <c r="P517" s="91"/>
      <c r="Q517" s="91"/>
      <c r="R517" s="91"/>
      <c r="S517" s="91"/>
      <c r="T517" s="91"/>
      <c r="U517" s="91"/>
      <c r="V517" s="91"/>
      <c r="W517" s="91"/>
      <c r="X517" s="91"/>
      <c r="Y517" s="91"/>
      <c r="Z517" s="91"/>
      <c r="AA517" s="91"/>
      <c r="AB517" s="91"/>
      <c r="AC517" s="91"/>
      <c r="AD517" s="91"/>
      <c r="AE517" s="91"/>
      <c r="AF517" s="91"/>
      <c r="AG517" s="91"/>
    </row>
    <row r="518" spans="1:33" ht="22.5" customHeight="1" x14ac:dyDescent="0.45">
      <c r="A518" s="91"/>
      <c r="B518" s="93"/>
      <c r="C518" s="92"/>
      <c r="D518" s="93"/>
      <c r="E518" s="92"/>
      <c r="F518" s="93"/>
      <c r="G518" s="92"/>
      <c r="H518" s="93"/>
      <c r="I518" s="92"/>
      <c r="J518" s="91"/>
      <c r="K518" s="91"/>
      <c r="L518" s="91"/>
      <c r="M518" s="104"/>
      <c r="N518" s="91"/>
      <c r="O518" s="91"/>
      <c r="P518" s="91"/>
      <c r="Q518" s="91"/>
      <c r="R518" s="91"/>
      <c r="S518" s="91"/>
      <c r="T518" s="91"/>
      <c r="U518" s="91"/>
      <c r="V518" s="91"/>
      <c r="W518" s="91"/>
      <c r="X518" s="91"/>
      <c r="Y518" s="91"/>
      <c r="Z518" s="91"/>
      <c r="AA518" s="91"/>
      <c r="AB518" s="91"/>
      <c r="AC518" s="91"/>
      <c r="AD518" s="91"/>
      <c r="AE518" s="91"/>
      <c r="AF518" s="91"/>
      <c r="AG518" s="91"/>
    </row>
    <row r="519" spans="1:33" ht="22.5" customHeight="1" x14ac:dyDescent="0.45">
      <c r="A519" s="91"/>
      <c r="B519" s="93"/>
      <c r="C519" s="92"/>
      <c r="D519" s="93"/>
      <c r="E519" s="92"/>
      <c r="F519" s="93"/>
      <c r="G519" s="92"/>
      <c r="H519" s="93"/>
      <c r="I519" s="92"/>
      <c r="J519" s="91"/>
      <c r="K519" s="91"/>
      <c r="L519" s="91"/>
      <c r="M519" s="104"/>
      <c r="N519" s="91"/>
      <c r="O519" s="91"/>
      <c r="P519" s="91"/>
      <c r="Q519" s="91"/>
      <c r="R519" s="91"/>
      <c r="S519" s="91"/>
      <c r="T519" s="91"/>
      <c r="U519" s="91"/>
      <c r="V519" s="91"/>
      <c r="W519" s="91"/>
      <c r="X519" s="91"/>
      <c r="Y519" s="91"/>
      <c r="Z519" s="91"/>
      <c r="AA519" s="91"/>
      <c r="AB519" s="91"/>
      <c r="AC519" s="91"/>
      <c r="AD519" s="91"/>
      <c r="AE519" s="91"/>
      <c r="AF519" s="91"/>
      <c r="AG519" s="91"/>
    </row>
    <row r="520" spans="1:33" ht="22.5" customHeight="1" x14ac:dyDescent="0.45">
      <c r="A520" s="91"/>
      <c r="B520" s="93"/>
      <c r="C520" s="92"/>
      <c r="D520" s="93"/>
      <c r="E520" s="92"/>
      <c r="F520" s="93"/>
      <c r="G520" s="92"/>
      <c r="H520" s="93"/>
      <c r="I520" s="92"/>
      <c r="J520" s="91"/>
      <c r="K520" s="91"/>
      <c r="L520" s="91"/>
      <c r="M520" s="104"/>
      <c r="N520" s="91"/>
      <c r="O520" s="91"/>
      <c r="P520" s="91"/>
      <c r="Q520" s="91"/>
      <c r="R520" s="91"/>
      <c r="S520" s="91"/>
      <c r="T520" s="91"/>
      <c r="U520" s="91"/>
      <c r="V520" s="91"/>
      <c r="W520" s="91"/>
      <c r="X520" s="91"/>
      <c r="Y520" s="91"/>
      <c r="Z520" s="91"/>
      <c r="AA520" s="91"/>
      <c r="AB520" s="91"/>
      <c r="AC520" s="91"/>
      <c r="AD520" s="91"/>
      <c r="AE520" s="91"/>
      <c r="AF520" s="91"/>
      <c r="AG520" s="91"/>
    </row>
    <row r="521" spans="1:33" ht="22.5" customHeight="1" x14ac:dyDescent="0.45">
      <c r="A521" s="91"/>
      <c r="B521" s="93"/>
      <c r="C521" s="92"/>
      <c r="D521" s="93"/>
      <c r="E521" s="92"/>
      <c r="F521" s="93"/>
      <c r="G521" s="92"/>
      <c r="H521" s="93"/>
      <c r="I521" s="92"/>
      <c r="J521" s="91"/>
      <c r="K521" s="91"/>
      <c r="L521" s="91"/>
      <c r="M521" s="104"/>
      <c r="N521" s="91"/>
      <c r="O521" s="91"/>
      <c r="P521" s="91"/>
      <c r="Q521" s="91"/>
      <c r="R521" s="91"/>
      <c r="S521" s="91"/>
      <c r="T521" s="91"/>
      <c r="U521" s="91"/>
      <c r="V521" s="91"/>
      <c r="W521" s="91"/>
      <c r="X521" s="91"/>
      <c r="Y521" s="91"/>
      <c r="Z521" s="91"/>
      <c r="AA521" s="91"/>
      <c r="AB521" s="91"/>
      <c r="AC521" s="91"/>
      <c r="AD521" s="91"/>
      <c r="AE521" s="91"/>
      <c r="AF521" s="91"/>
      <c r="AG521" s="91"/>
    </row>
    <row r="522" spans="1:33" ht="22.5" customHeight="1" x14ac:dyDescent="0.45">
      <c r="A522" s="91"/>
      <c r="B522" s="93"/>
      <c r="C522" s="92"/>
      <c r="D522" s="93"/>
      <c r="E522" s="92"/>
      <c r="F522" s="93"/>
      <c r="G522" s="92"/>
      <c r="H522" s="93"/>
      <c r="I522" s="92"/>
      <c r="J522" s="91"/>
      <c r="K522" s="91"/>
      <c r="L522" s="91"/>
      <c r="M522" s="104"/>
      <c r="N522" s="91"/>
      <c r="O522" s="91"/>
      <c r="P522" s="91"/>
      <c r="Q522" s="91"/>
      <c r="R522" s="91"/>
      <c r="S522" s="91"/>
      <c r="T522" s="91"/>
      <c r="U522" s="91"/>
      <c r="V522" s="91"/>
      <c r="W522" s="91"/>
      <c r="X522" s="91"/>
      <c r="Y522" s="91"/>
      <c r="Z522" s="91"/>
      <c r="AA522" s="91"/>
      <c r="AB522" s="91"/>
      <c r="AC522" s="91"/>
      <c r="AD522" s="91"/>
      <c r="AE522" s="91"/>
      <c r="AF522" s="91"/>
      <c r="AG522" s="91"/>
    </row>
    <row r="523" spans="1:33" ht="22.5" customHeight="1" x14ac:dyDescent="0.45">
      <c r="A523" s="91"/>
      <c r="B523" s="93"/>
      <c r="C523" s="92"/>
      <c r="D523" s="93"/>
      <c r="E523" s="92"/>
      <c r="F523" s="93"/>
      <c r="G523" s="92"/>
      <c r="H523" s="93"/>
      <c r="I523" s="92"/>
      <c r="J523" s="91"/>
      <c r="K523" s="91"/>
      <c r="L523" s="91"/>
      <c r="M523" s="104"/>
      <c r="N523" s="91"/>
      <c r="O523" s="91"/>
      <c r="P523" s="91"/>
      <c r="Q523" s="91"/>
      <c r="R523" s="91"/>
      <c r="S523" s="91"/>
      <c r="T523" s="91"/>
      <c r="U523" s="91"/>
      <c r="V523" s="91"/>
      <c r="W523" s="91"/>
      <c r="X523" s="91"/>
      <c r="Y523" s="91"/>
      <c r="Z523" s="91"/>
      <c r="AA523" s="91"/>
      <c r="AB523" s="91"/>
      <c r="AC523" s="91"/>
      <c r="AD523" s="91"/>
      <c r="AE523" s="91"/>
      <c r="AF523" s="91"/>
      <c r="AG523" s="91"/>
    </row>
    <row r="524" spans="1:33" ht="22.5" customHeight="1" x14ac:dyDescent="0.45">
      <c r="A524" s="91"/>
      <c r="B524" s="93"/>
      <c r="C524" s="92"/>
      <c r="D524" s="93"/>
      <c r="E524" s="92"/>
      <c r="F524" s="93"/>
      <c r="G524" s="92"/>
      <c r="H524" s="93"/>
      <c r="I524" s="92"/>
      <c r="J524" s="91"/>
      <c r="K524" s="91"/>
      <c r="L524" s="91"/>
      <c r="M524" s="104"/>
      <c r="N524" s="91"/>
      <c r="O524" s="91"/>
      <c r="P524" s="91"/>
      <c r="Q524" s="91"/>
      <c r="R524" s="91"/>
      <c r="S524" s="91"/>
      <c r="T524" s="91"/>
      <c r="U524" s="91"/>
      <c r="V524" s="91"/>
      <c r="W524" s="91"/>
      <c r="X524" s="91"/>
      <c r="Y524" s="91"/>
      <c r="Z524" s="91"/>
      <c r="AA524" s="91"/>
      <c r="AB524" s="91"/>
      <c r="AC524" s="91"/>
      <c r="AD524" s="91"/>
      <c r="AE524" s="91"/>
      <c r="AF524" s="91"/>
      <c r="AG524" s="91"/>
    </row>
    <row r="525" spans="1:33" ht="22.5" customHeight="1" x14ac:dyDescent="0.45">
      <c r="A525" s="91"/>
      <c r="B525" s="93"/>
      <c r="C525" s="92"/>
      <c r="D525" s="93"/>
      <c r="E525" s="92"/>
      <c r="F525" s="93"/>
      <c r="G525" s="92"/>
      <c r="H525" s="93"/>
      <c r="I525" s="92"/>
      <c r="J525" s="91"/>
      <c r="K525" s="91"/>
      <c r="L525" s="91"/>
      <c r="M525" s="104"/>
      <c r="N525" s="91"/>
      <c r="O525" s="91"/>
      <c r="P525" s="91"/>
      <c r="Q525" s="91"/>
      <c r="R525" s="91"/>
      <c r="S525" s="91"/>
      <c r="T525" s="91"/>
      <c r="U525" s="91"/>
      <c r="V525" s="91"/>
      <c r="W525" s="91"/>
      <c r="X525" s="91"/>
      <c r="Y525" s="91"/>
      <c r="Z525" s="91"/>
      <c r="AA525" s="91"/>
      <c r="AB525" s="91"/>
      <c r="AC525" s="91"/>
      <c r="AD525" s="91"/>
      <c r="AE525" s="91"/>
      <c r="AF525" s="91"/>
      <c r="AG525" s="91"/>
    </row>
    <row r="526" spans="1:33" ht="22.5" customHeight="1" x14ac:dyDescent="0.45">
      <c r="A526" s="91"/>
      <c r="B526" s="93"/>
      <c r="C526" s="92"/>
      <c r="D526" s="93"/>
      <c r="E526" s="92"/>
      <c r="F526" s="93"/>
      <c r="G526" s="92"/>
      <c r="H526" s="93"/>
      <c r="I526" s="92"/>
      <c r="J526" s="91"/>
      <c r="K526" s="91"/>
      <c r="L526" s="91"/>
      <c r="M526" s="104"/>
      <c r="N526" s="91"/>
      <c r="O526" s="91"/>
      <c r="P526" s="91"/>
      <c r="Q526" s="91"/>
      <c r="R526" s="91"/>
      <c r="S526" s="91"/>
      <c r="T526" s="91"/>
      <c r="U526" s="91"/>
      <c r="V526" s="91"/>
      <c r="W526" s="91"/>
      <c r="X526" s="91"/>
      <c r="Y526" s="91"/>
      <c r="Z526" s="91"/>
      <c r="AA526" s="91"/>
      <c r="AB526" s="91"/>
      <c r="AC526" s="91"/>
      <c r="AD526" s="91"/>
      <c r="AE526" s="91"/>
      <c r="AF526" s="91"/>
      <c r="AG526" s="91"/>
    </row>
    <row r="527" spans="1:33" ht="22.5" customHeight="1" x14ac:dyDescent="0.45">
      <c r="A527" s="91"/>
      <c r="B527" s="93"/>
      <c r="C527" s="92"/>
      <c r="D527" s="93"/>
      <c r="E527" s="92"/>
      <c r="F527" s="93"/>
      <c r="G527" s="92"/>
      <c r="H527" s="93"/>
      <c r="I527" s="92"/>
      <c r="J527" s="91"/>
      <c r="K527" s="91"/>
      <c r="L527" s="91"/>
      <c r="M527" s="104"/>
      <c r="N527" s="91"/>
      <c r="O527" s="91"/>
      <c r="P527" s="91"/>
      <c r="Q527" s="91"/>
      <c r="R527" s="91"/>
      <c r="S527" s="91"/>
      <c r="T527" s="91"/>
      <c r="U527" s="91"/>
      <c r="V527" s="91"/>
      <c r="W527" s="91"/>
      <c r="X527" s="91"/>
      <c r="Y527" s="91"/>
      <c r="Z527" s="91"/>
      <c r="AA527" s="91"/>
      <c r="AB527" s="91"/>
      <c r="AC527" s="91"/>
      <c r="AD527" s="91"/>
      <c r="AE527" s="91"/>
      <c r="AF527" s="91"/>
      <c r="AG527" s="91"/>
    </row>
    <row r="528" spans="1:33" ht="22.5" customHeight="1" x14ac:dyDescent="0.45">
      <c r="A528" s="91"/>
      <c r="B528" s="93"/>
      <c r="C528" s="92"/>
      <c r="D528" s="93"/>
      <c r="E528" s="92"/>
      <c r="F528" s="93"/>
      <c r="G528" s="92"/>
      <c r="H528" s="93"/>
      <c r="I528" s="92"/>
      <c r="J528" s="91"/>
      <c r="K528" s="91"/>
      <c r="L528" s="91"/>
      <c r="M528" s="104"/>
      <c r="N528" s="91"/>
      <c r="O528" s="91"/>
      <c r="P528" s="91"/>
      <c r="Q528" s="91"/>
      <c r="R528" s="91"/>
      <c r="S528" s="91"/>
      <c r="T528" s="91"/>
      <c r="U528" s="91"/>
      <c r="V528" s="91"/>
      <c r="W528" s="91"/>
      <c r="X528" s="91"/>
      <c r="Y528" s="91"/>
      <c r="Z528" s="91"/>
      <c r="AA528" s="91"/>
      <c r="AB528" s="91"/>
      <c r="AC528" s="91"/>
      <c r="AD528" s="91"/>
      <c r="AE528" s="91"/>
      <c r="AF528" s="91"/>
      <c r="AG528" s="91"/>
    </row>
    <row r="529" spans="1:33" ht="22.5" customHeight="1" x14ac:dyDescent="0.45">
      <c r="A529" s="91"/>
      <c r="B529" s="93"/>
      <c r="C529" s="92"/>
      <c r="D529" s="93"/>
      <c r="E529" s="92"/>
      <c r="F529" s="93"/>
      <c r="G529" s="92"/>
      <c r="H529" s="93"/>
      <c r="I529" s="92"/>
      <c r="J529" s="91"/>
      <c r="K529" s="91"/>
      <c r="L529" s="91"/>
      <c r="M529" s="104"/>
      <c r="N529" s="91"/>
      <c r="O529" s="91"/>
      <c r="P529" s="91"/>
      <c r="Q529" s="91"/>
      <c r="R529" s="91"/>
      <c r="S529" s="91"/>
      <c r="T529" s="91"/>
      <c r="U529" s="91"/>
      <c r="V529" s="91"/>
      <c r="W529" s="91"/>
      <c r="X529" s="91"/>
      <c r="Y529" s="91"/>
      <c r="Z529" s="91"/>
      <c r="AA529" s="91"/>
      <c r="AB529" s="91"/>
      <c r="AC529" s="91"/>
      <c r="AD529" s="91"/>
      <c r="AE529" s="91"/>
      <c r="AF529" s="91"/>
      <c r="AG529" s="91"/>
    </row>
    <row r="530" spans="1:33" ht="22.5" customHeight="1" x14ac:dyDescent="0.45">
      <c r="A530" s="91"/>
      <c r="B530" s="93"/>
      <c r="C530" s="92"/>
      <c r="D530" s="93"/>
      <c r="E530" s="92"/>
      <c r="F530" s="93"/>
      <c r="G530" s="92"/>
      <c r="H530" s="93"/>
      <c r="I530" s="92"/>
      <c r="J530" s="91"/>
      <c r="K530" s="91"/>
      <c r="L530" s="91"/>
      <c r="M530" s="104"/>
      <c r="N530" s="91"/>
      <c r="O530" s="91"/>
      <c r="P530" s="91"/>
      <c r="Q530" s="91"/>
      <c r="R530" s="91"/>
      <c r="S530" s="91"/>
      <c r="T530" s="91"/>
      <c r="U530" s="91"/>
      <c r="V530" s="91"/>
      <c r="W530" s="91"/>
      <c r="X530" s="91"/>
      <c r="Y530" s="91"/>
      <c r="Z530" s="91"/>
      <c r="AA530" s="91"/>
      <c r="AB530" s="91"/>
      <c r="AC530" s="91"/>
      <c r="AD530" s="91"/>
      <c r="AE530" s="91"/>
      <c r="AF530" s="91"/>
      <c r="AG530" s="91"/>
    </row>
    <row r="531" spans="1:33" ht="22.5" customHeight="1" x14ac:dyDescent="0.45">
      <c r="A531" s="91"/>
      <c r="B531" s="93"/>
      <c r="C531" s="92"/>
      <c r="D531" s="93"/>
      <c r="E531" s="92"/>
      <c r="F531" s="93"/>
      <c r="G531" s="92"/>
      <c r="H531" s="93"/>
      <c r="I531" s="92"/>
      <c r="J531" s="91"/>
      <c r="K531" s="91"/>
      <c r="L531" s="91"/>
      <c r="M531" s="104"/>
      <c r="N531" s="91"/>
      <c r="O531" s="91"/>
      <c r="P531" s="91"/>
      <c r="Q531" s="91"/>
      <c r="R531" s="91"/>
      <c r="S531" s="91"/>
      <c r="T531" s="91"/>
      <c r="U531" s="91"/>
      <c r="V531" s="91"/>
      <c r="W531" s="91"/>
      <c r="X531" s="91"/>
      <c r="Y531" s="91"/>
      <c r="Z531" s="91"/>
      <c r="AA531" s="91"/>
      <c r="AB531" s="91"/>
      <c r="AC531" s="91"/>
      <c r="AD531" s="91"/>
      <c r="AE531" s="91"/>
      <c r="AF531" s="91"/>
      <c r="AG531" s="91"/>
    </row>
    <row r="532" spans="1:33" ht="22.5" customHeight="1" x14ac:dyDescent="0.45">
      <c r="A532" s="91"/>
      <c r="B532" s="93"/>
      <c r="C532" s="92"/>
      <c r="D532" s="93"/>
      <c r="E532" s="92"/>
      <c r="F532" s="93"/>
      <c r="G532" s="92"/>
      <c r="H532" s="93"/>
      <c r="I532" s="92"/>
      <c r="J532" s="91"/>
      <c r="K532" s="91"/>
      <c r="L532" s="91"/>
      <c r="M532" s="104"/>
      <c r="N532" s="91"/>
      <c r="O532" s="91"/>
      <c r="P532" s="91"/>
      <c r="Q532" s="91"/>
      <c r="R532" s="91"/>
      <c r="S532" s="91"/>
      <c r="T532" s="91"/>
      <c r="U532" s="91"/>
      <c r="V532" s="91"/>
      <c r="W532" s="91"/>
      <c r="X532" s="91"/>
      <c r="Y532" s="91"/>
      <c r="Z532" s="91"/>
      <c r="AA532" s="91"/>
      <c r="AB532" s="91"/>
      <c r="AC532" s="91"/>
      <c r="AD532" s="91"/>
      <c r="AE532" s="91"/>
      <c r="AF532" s="91"/>
      <c r="AG532" s="91"/>
    </row>
    <row r="533" spans="1:33" ht="22.5" customHeight="1" x14ac:dyDescent="0.45">
      <c r="A533" s="91"/>
      <c r="B533" s="93"/>
      <c r="C533" s="92"/>
      <c r="D533" s="93"/>
      <c r="E533" s="92"/>
      <c r="F533" s="93"/>
      <c r="G533" s="92"/>
      <c r="H533" s="93"/>
      <c r="I533" s="92"/>
      <c r="J533" s="91"/>
      <c r="K533" s="91"/>
      <c r="L533" s="91"/>
      <c r="M533" s="104"/>
      <c r="N533" s="91"/>
      <c r="O533" s="91"/>
      <c r="P533" s="91"/>
      <c r="Q533" s="91"/>
      <c r="R533" s="91"/>
      <c r="S533" s="91"/>
      <c r="T533" s="91"/>
      <c r="U533" s="91"/>
      <c r="V533" s="91"/>
      <c r="W533" s="91"/>
      <c r="X533" s="91"/>
      <c r="Y533" s="91"/>
      <c r="Z533" s="91"/>
      <c r="AA533" s="91"/>
      <c r="AB533" s="91"/>
      <c r="AC533" s="91"/>
      <c r="AD533" s="91"/>
      <c r="AE533" s="91"/>
      <c r="AF533" s="91"/>
      <c r="AG533" s="91"/>
    </row>
    <row r="534" spans="1:33" ht="22.5" customHeight="1" x14ac:dyDescent="0.45">
      <c r="A534" s="91"/>
      <c r="B534" s="93"/>
      <c r="C534" s="92"/>
      <c r="D534" s="93"/>
      <c r="E534" s="92"/>
      <c r="F534" s="93"/>
      <c r="G534" s="92"/>
      <c r="H534" s="93"/>
      <c r="I534" s="92"/>
      <c r="J534" s="91"/>
      <c r="K534" s="91"/>
      <c r="L534" s="91"/>
      <c r="M534" s="104"/>
      <c r="N534" s="91"/>
      <c r="O534" s="91"/>
      <c r="P534" s="91"/>
      <c r="Q534" s="91"/>
      <c r="R534" s="91"/>
      <c r="S534" s="91"/>
      <c r="T534" s="91"/>
      <c r="U534" s="91"/>
      <c r="V534" s="91"/>
      <c r="W534" s="91"/>
      <c r="X534" s="91"/>
      <c r="Y534" s="91"/>
      <c r="Z534" s="91"/>
      <c r="AA534" s="91"/>
      <c r="AB534" s="91"/>
      <c r="AC534" s="91"/>
      <c r="AD534" s="91"/>
      <c r="AE534" s="91"/>
      <c r="AF534" s="91"/>
      <c r="AG534" s="91"/>
    </row>
    <row r="535" spans="1:33" ht="22.5" customHeight="1" x14ac:dyDescent="0.45">
      <c r="A535" s="91"/>
      <c r="B535" s="93"/>
      <c r="C535" s="92"/>
      <c r="D535" s="93"/>
      <c r="E535" s="92"/>
      <c r="F535" s="93"/>
      <c r="G535" s="92"/>
      <c r="H535" s="93"/>
      <c r="I535" s="92"/>
      <c r="J535" s="91"/>
      <c r="K535" s="91"/>
      <c r="L535" s="91"/>
      <c r="M535" s="104"/>
      <c r="N535" s="91"/>
      <c r="O535" s="91"/>
      <c r="P535" s="91"/>
      <c r="Q535" s="91"/>
      <c r="R535" s="91"/>
      <c r="S535" s="91"/>
      <c r="T535" s="91"/>
      <c r="U535" s="91"/>
      <c r="V535" s="91"/>
      <c r="W535" s="91"/>
      <c r="X535" s="91"/>
      <c r="Y535" s="91"/>
      <c r="Z535" s="91"/>
      <c r="AA535" s="91"/>
      <c r="AB535" s="91"/>
      <c r="AC535" s="91"/>
      <c r="AD535" s="91"/>
      <c r="AE535" s="91"/>
      <c r="AF535" s="91"/>
      <c r="AG535" s="91"/>
    </row>
    <row r="536" spans="1:33" ht="22.5" customHeight="1" x14ac:dyDescent="0.45">
      <c r="A536" s="91"/>
      <c r="B536" s="93"/>
      <c r="C536" s="92"/>
      <c r="D536" s="93"/>
      <c r="E536" s="92"/>
      <c r="F536" s="93"/>
      <c r="G536" s="92"/>
      <c r="H536" s="93"/>
      <c r="I536" s="92"/>
      <c r="J536" s="91"/>
      <c r="K536" s="91"/>
      <c r="L536" s="91"/>
      <c r="M536" s="104"/>
      <c r="N536" s="91"/>
      <c r="O536" s="91"/>
      <c r="P536" s="91"/>
      <c r="Q536" s="91"/>
      <c r="R536" s="91"/>
      <c r="S536" s="91"/>
      <c r="T536" s="91"/>
      <c r="U536" s="91"/>
      <c r="V536" s="91"/>
      <c r="W536" s="91"/>
      <c r="X536" s="91"/>
      <c r="Y536" s="91"/>
      <c r="Z536" s="91"/>
      <c r="AA536" s="91"/>
      <c r="AB536" s="91"/>
      <c r="AC536" s="91"/>
      <c r="AD536" s="91"/>
      <c r="AE536" s="91"/>
      <c r="AF536" s="91"/>
      <c r="AG536" s="91"/>
    </row>
    <row r="537" spans="1:33" ht="22.5" customHeight="1" x14ac:dyDescent="0.45">
      <c r="A537" s="91"/>
      <c r="B537" s="93"/>
      <c r="C537" s="92"/>
      <c r="D537" s="93"/>
      <c r="E537" s="92"/>
      <c r="F537" s="93"/>
      <c r="G537" s="92"/>
      <c r="H537" s="93"/>
      <c r="I537" s="92"/>
      <c r="J537" s="91"/>
      <c r="K537" s="91"/>
      <c r="L537" s="91"/>
      <c r="M537" s="104"/>
      <c r="N537" s="91"/>
      <c r="O537" s="91"/>
      <c r="P537" s="91"/>
      <c r="Q537" s="91"/>
      <c r="R537" s="91"/>
      <c r="S537" s="91"/>
      <c r="T537" s="91"/>
      <c r="U537" s="91"/>
      <c r="V537" s="91"/>
      <c r="W537" s="91"/>
      <c r="X537" s="91"/>
      <c r="Y537" s="91"/>
      <c r="Z537" s="91"/>
      <c r="AA537" s="91"/>
      <c r="AB537" s="91"/>
      <c r="AC537" s="91"/>
      <c r="AD537" s="91"/>
      <c r="AE537" s="91"/>
      <c r="AF537" s="91"/>
      <c r="AG537" s="91"/>
    </row>
    <row r="538" spans="1:33" ht="22.5" customHeight="1" x14ac:dyDescent="0.45">
      <c r="A538" s="91"/>
      <c r="B538" s="93"/>
      <c r="C538" s="92"/>
      <c r="D538" s="93"/>
      <c r="E538" s="92"/>
      <c r="F538" s="93"/>
      <c r="G538" s="92"/>
      <c r="H538" s="93"/>
      <c r="I538" s="92"/>
      <c r="J538" s="91"/>
      <c r="K538" s="91"/>
      <c r="L538" s="91"/>
      <c r="M538" s="104"/>
      <c r="N538" s="91"/>
      <c r="O538" s="91"/>
      <c r="P538" s="91"/>
      <c r="Q538" s="91"/>
      <c r="R538" s="91"/>
      <c r="S538" s="91"/>
      <c r="T538" s="91"/>
      <c r="U538" s="91"/>
      <c r="V538" s="91"/>
      <c r="W538" s="91"/>
      <c r="X538" s="91"/>
      <c r="Y538" s="91"/>
      <c r="Z538" s="91"/>
      <c r="AA538" s="91"/>
      <c r="AB538" s="91"/>
      <c r="AC538" s="91"/>
      <c r="AD538" s="91"/>
      <c r="AE538" s="91"/>
      <c r="AF538" s="91"/>
      <c r="AG538" s="91"/>
    </row>
    <row r="539" spans="1:33" ht="22.5" customHeight="1" x14ac:dyDescent="0.45">
      <c r="A539" s="91"/>
      <c r="B539" s="93"/>
      <c r="C539" s="92"/>
      <c r="D539" s="93"/>
      <c r="E539" s="92"/>
      <c r="F539" s="93"/>
      <c r="G539" s="92"/>
      <c r="H539" s="93"/>
      <c r="I539" s="92"/>
      <c r="J539" s="91"/>
      <c r="K539" s="91"/>
      <c r="L539" s="91"/>
      <c r="M539" s="104"/>
      <c r="N539" s="91"/>
      <c r="O539" s="91"/>
      <c r="P539" s="91"/>
      <c r="Q539" s="91"/>
      <c r="R539" s="91"/>
      <c r="S539" s="91"/>
      <c r="T539" s="91"/>
      <c r="U539" s="91"/>
      <c r="V539" s="91"/>
      <c r="W539" s="91"/>
      <c r="X539" s="91"/>
      <c r="Y539" s="91"/>
      <c r="Z539" s="91"/>
      <c r="AA539" s="91"/>
      <c r="AB539" s="91"/>
      <c r="AC539" s="91"/>
      <c r="AD539" s="91"/>
      <c r="AE539" s="91"/>
      <c r="AF539" s="91"/>
      <c r="AG539" s="91"/>
    </row>
    <row r="540" spans="1:33" ht="22.5" customHeight="1" x14ac:dyDescent="0.45">
      <c r="A540" s="91"/>
      <c r="B540" s="93"/>
      <c r="C540" s="92"/>
      <c r="D540" s="93"/>
      <c r="E540" s="92"/>
      <c r="F540" s="93"/>
      <c r="G540" s="92"/>
      <c r="H540" s="93"/>
      <c r="I540" s="92"/>
      <c r="J540" s="91"/>
      <c r="K540" s="91"/>
      <c r="L540" s="91"/>
      <c r="M540" s="104"/>
      <c r="N540" s="91"/>
      <c r="O540" s="91"/>
      <c r="P540" s="91"/>
      <c r="Q540" s="91"/>
      <c r="R540" s="91"/>
      <c r="S540" s="91"/>
      <c r="T540" s="91"/>
      <c r="U540" s="91"/>
      <c r="V540" s="91"/>
      <c r="W540" s="91"/>
      <c r="X540" s="91"/>
      <c r="Y540" s="91"/>
      <c r="Z540" s="91"/>
      <c r="AA540" s="91"/>
      <c r="AB540" s="91"/>
      <c r="AC540" s="91"/>
      <c r="AD540" s="91"/>
      <c r="AE540" s="91"/>
      <c r="AF540" s="91"/>
      <c r="AG540" s="91"/>
    </row>
    <row r="541" spans="1:33" ht="22.5" customHeight="1" x14ac:dyDescent="0.45">
      <c r="A541" s="91"/>
      <c r="B541" s="93"/>
      <c r="C541" s="92"/>
      <c r="D541" s="93"/>
      <c r="E541" s="92"/>
      <c r="F541" s="93"/>
      <c r="G541" s="92"/>
      <c r="H541" s="93"/>
      <c r="I541" s="92"/>
      <c r="J541" s="91"/>
      <c r="K541" s="91"/>
      <c r="L541" s="91"/>
      <c r="M541" s="104"/>
      <c r="N541" s="91"/>
      <c r="O541" s="91"/>
      <c r="P541" s="91"/>
      <c r="Q541" s="91"/>
      <c r="R541" s="91"/>
      <c r="S541" s="91"/>
      <c r="T541" s="91"/>
      <c r="U541" s="91"/>
      <c r="V541" s="91"/>
      <c r="W541" s="91"/>
      <c r="X541" s="91"/>
      <c r="Y541" s="91"/>
      <c r="Z541" s="91"/>
      <c r="AA541" s="91"/>
      <c r="AB541" s="91"/>
      <c r="AC541" s="91"/>
      <c r="AD541" s="91"/>
      <c r="AE541" s="91"/>
      <c r="AF541" s="91"/>
      <c r="AG541" s="91"/>
    </row>
    <row r="542" spans="1:33" ht="22.5" customHeight="1" x14ac:dyDescent="0.45">
      <c r="A542" s="91"/>
      <c r="B542" s="93"/>
      <c r="C542" s="92"/>
      <c r="D542" s="93"/>
      <c r="E542" s="92"/>
      <c r="F542" s="93"/>
      <c r="G542" s="92"/>
      <c r="H542" s="93"/>
      <c r="I542" s="92"/>
      <c r="J542" s="91"/>
      <c r="K542" s="91"/>
      <c r="L542" s="91"/>
      <c r="M542" s="104"/>
      <c r="N542" s="91"/>
      <c r="O542" s="91"/>
      <c r="P542" s="91"/>
      <c r="Q542" s="91"/>
      <c r="R542" s="91"/>
      <c r="S542" s="91"/>
      <c r="T542" s="91"/>
      <c r="U542" s="91"/>
      <c r="V542" s="91"/>
      <c r="W542" s="91"/>
      <c r="X542" s="91"/>
      <c r="Y542" s="91"/>
      <c r="Z542" s="91"/>
      <c r="AA542" s="91"/>
      <c r="AB542" s="91"/>
      <c r="AC542" s="91"/>
      <c r="AD542" s="91"/>
      <c r="AE542" s="91"/>
      <c r="AF542" s="91"/>
      <c r="AG542" s="91"/>
    </row>
    <row r="543" spans="1:33" ht="22.5" customHeight="1" x14ac:dyDescent="0.45">
      <c r="A543" s="91"/>
      <c r="B543" s="93"/>
      <c r="C543" s="92"/>
      <c r="D543" s="93"/>
      <c r="E543" s="92"/>
      <c r="F543" s="93"/>
      <c r="G543" s="92"/>
      <c r="H543" s="93"/>
      <c r="I543" s="92"/>
      <c r="J543" s="91"/>
      <c r="K543" s="91"/>
      <c r="L543" s="91"/>
      <c r="M543" s="104"/>
      <c r="N543" s="91"/>
      <c r="O543" s="91"/>
      <c r="P543" s="91"/>
      <c r="Q543" s="91"/>
      <c r="R543" s="91"/>
      <c r="S543" s="91"/>
      <c r="T543" s="91"/>
      <c r="U543" s="91"/>
      <c r="V543" s="91"/>
      <c r="W543" s="91"/>
      <c r="X543" s="91"/>
      <c r="Y543" s="91"/>
      <c r="Z543" s="91"/>
      <c r="AA543" s="91"/>
      <c r="AB543" s="91"/>
      <c r="AC543" s="91"/>
      <c r="AD543" s="91"/>
      <c r="AE543" s="91"/>
      <c r="AF543" s="91"/>
      <c r="AG543" s="91"/>
    </row>
    <row r="544" spans="1:33" ht="22.5" customHeight="1" x14ac:dyDescent="0.45">
      <c r="A544" s="91"/>
      <c r="B544" s="93"/>
      <c r="C544" s="92"/>
      <c r="D544" s="93"/>
      <c r="E544" s="92"/>
      <c r="F544" s="93"/>
      <c r="G544" s="92"/>
      <c r="H544" s="93"/>
      <c r="I544" s="92"/>
      <c r="J544" s="91"/>
      <c r="K544" s="91"/>
      <c r="L544" s="91"/>
      <c r="M544" s="104"/>
      <c r="N544" s="91"/>
      <c r="O544" s="91"/>
      <c r="P544" s="91"/>
      <c r="Q544" s="91"/>
      <c r="R544" s="91"/>
      <c r="S544" s="91"/>
      <c r="T544" s="91"/>
      <c r="U544" s="91"/>
      <c r="V544" s="91"/>
      <c r="W544" s="91"/>
      <c r="X544" s="91"/>
      <c r="Y544" s="91"/>
      <c r="Z544" s="91"/>
      <c r="AA544" s="91"/>
      <c r="AB544" s="91"/>
      <c r="AC544" s="91"/>
      <c r="AD544" s="91"/>
      <c r="AE544" s="91"/>
      <c r="AF544" s="91"/>
      <c r="AG544" s="91"/>
    </row>
    <row r="545" spans="1:33" ht="22.5" customHeight="1" x14ac:dyDescent="0.45">
      <c r="A545" s="91"/>
      <c r="B545" s="93"/>
      <c r="C545" s="92"/>
      <c r="D545" s="93"/>
      <c r="E545" s="92"/>
      <c r="F545" s="93"/>
      <c r="G545" s="92"/>
      <c r="H545" s="93"/>
      <c r="I545" s="92"/>
      <c r="J545" s="91"/>
      <c r="K545" s="91"/>
      <c r="L545" s="91"/>
      <c r="M545" s="104"/>
      <c r="N545" s="91"/>
      <c r="O545" s="91"/>
      <c r="P545" s="91"/>
      <c r="Q545" s="91"/>
      <c r="R545" s="91"/>
      <c r="S545" s="91"/>
      <c r="T545" s="91"/>
      <c r="U545" s="91"/>
      <c r="V545" s="91"/>
      <c r="W545" s="91"/>
      <c r="X545" s="91"/>
      <c r="Y545" s="91"/>
      <c r="Z545" s="91"/>
      <c r="AA545" s="91"/>
      <c r="AB545" s="91"/>
      <c r="AC545" s="91"/>
      <c r="AD545" s="91"/>
      <c r="AE545" s="91"/>
      <c r="AF545" s="91"/>
      <c r="AG545" s="91"/>
    </row>
    <row r="546" spans="1:33" ht="22.5" customHeight="1" x14ac:dyDescent="0.45">
      <c r="A546" s="91"/>
      <c r="B546" s="93"/>
      <c r="C546" s="92"/>
      <c r="D546" s="93"/>
      <c r="E546" s="92"/>
      <c r="F546" s="93"/>
      <c r="G546" s="92"/>
      <c r="H546" s="93"/>
      <c r="I546" s="92"/>
      <c r="J546" s="91"/>
      <c r="K546" s="91"/>
      <c r="L546" s="91"/>
      <c r="M546" s="104"/>
      <c r="N546" s="91"/>
      <c r="O546" s="91"/>
      <c r="P546" s="91"/>
      <c r="Q546" s="91"/>
      <c r="R546" s="91"/>
      <c r="S546" s="91"/>
      <c r="T546" s="91"/>
      <c r="U546" s="91"/>
      <c r="V546" s="91"/>
      <c r="W546" s="91"/>
      <c r="X546" s="91"/>
      <c r="Y546" s="91"/>
      <c r="Z546" s="91"/>
      <c r="AA546" s="91"/>
      <c r="AB546" s="91"/>
      <c r="AC546" s="91"/>
      <c r="AD546" s="91"/>
      <c r="AE546" s="91"/>
      <c r="AF546" s="91"/>
      <c r="AG546" s="91"/>
    </row>
    <row r="547" spans="1:33" ht="22.5" customHeight="1" x14ac:dyDescent="0.45">
      <c r="A547" s="91"/>
      <c r="B547" s="93"/>
      <c r="C547" s="92"/>
      <c r="D547" s="93"/>
      <c r="E547" s="92"/>
      <c r="F547" s="93"/>
      <c r="G547" s="92"/>
      <c r="H547" s="93"/>
      <c r="I547" s="92"/>
      <c r="J547" s="91"/>
      <c r="K547" s="91"/>
      <c r="L547" s="91"/>
      <c r="M547" s="104"/>
      <c r="N547" s="91"/>
      <c r="O547" s="91"/>
      <c r="P547" s="91"/>
      <c r="Q547" s="91"/>
      <c r="R547" s="91"/>
      <c r="S547" s="91"/>
      <c r="T547" s="91"/>
      <c r="U547" s="91"/>
      <c r="V547" s="91"/>
      <c r="W547" s="91"/>
      <c r="X547" s="91"/>
      <c r="Y547" s="91"/>
      <c r="Z547" s="91"/>
      <c r="AA547" s="91"/>
      <c r="AB547" s="91"/>
      <c r="AC547" s="91"/>
      <c r="AD547" s="91"/>
      <c r="AE547" s="91"/>
      <c r="AF547" s="91"/>
      <c r="AG547" s="91"/>
    </row>
    <row r="548" spans="1:33" ht="22.5" customHeight="1" x14ac:dyDescent="0.45">
      <c r="A548" s="91"/>
      <c r="B548" s="93"/>
      <c r="C548" s="92"/>
      <c r="D548" s="93"/>
      <c r="E548" s="92"/>
      <c r="F548" s="93"/>
      <c r="G548" s="92"/>
      <c r="H548" s="93"/>
      <c r="I548" s="92"/>
      <c r="J548" s="91"/>
      <c r="K548" s="91"/>
      <c r="L548" s="91"/>
      <c r="M548" s="104"/>
      <c r="N548" s="91"/>
      <c r="O548" s="91"/>
      <c r="P548" s="91"/>
      <c r="Q548" s="91"/>
      <c r="R548" s="91"/>
      <c r="S548" s="91"/>
      <c r="T548" s="91"/>
      <c r="U548" s="91"/>
      <c r="V548" s="91"/>
      <c r="W548" s="91"/>
      <c r="X548" s="91"/>
      <c r="Y548" s="91"/>
      <c r="Z548" s="91"/>
      <c r="AA548" s="91"/>
      <c r="AB548" s="91"/>
      <c r="AC548" s="91"/>
      <c r="AD548" s="91"/>
      <c r="AE548" s="91"/>
      <c r="AF548" s="91"/>
      <c r="AG548" s="91"/>
    </row>
    <row r="549" spans="1:33" ht="22.5" customHeight="1" x14ac:dyDescent="0.45">
      <c r="A549" s="91"/>
      <c r="B549" s="93"/>
      <c r="C549" s="92"/>
      <c r="D549" s="93"/>
      <c r="E549" s="92"/>
      <c r="F549" s="93"/>
      <c r="G549" s="92"/>
      <c r="H549" s="93"/>
      <c r="I549" s="92"/>
      <c r="J549" s="91"/>
      <c r="K549" s="91"/>
      <c r="L549" s="91"/>
      <c r="M549" s="104"/>
      <c r="N549" s="91"/>
      <c r="O549" s="91"/>
      <c r="P549" s="91"/>
      <c r="Q549" s="91"/>
      <c r="R549" s="91"/>
      <c r="S549" s="91"/>
      <c r="T549" s="91"/>
      <c r="U549" s="91"/>
      <c r="V549" s="91"/>
      <c r="W549" s="91"/>
      <c r="X549" s="91"/>
      <c r="Y549" s="91"/>
      <c r="Z549" s="91"/>
      <c r="AA549" s="91"/>
      <c r="AB549" s="91"/>
      <c r="AC549" s="91"/>
      <c r="AD549" s="91"/>
      <c r="AE549" s="91"/>
      <c r="AF549" s="91"/>
      <c r="AG549" s="91"/>
    </row>
    <row r="550" spans="1:33" ht="22.5" customHeight="1" x14ac:dyDescent="0.45">
      <c r="A550" s="91"/>
      <c r="B550" s="93"/>
      <c r="C550" s="92"/>
      <c r="D550" s="93"/>
      <c r="E550" s="92"/>
      <c r="F550" s="93"/>
      <c r="G550" s="92"/>
      <c r="H550" s="93"/>
      <c r="I550" s="92"/>
      <c r="J550" s="91"/>
      <c r="K550" s="91"/>
      <c r="L550" s="91"/>
      <c r="M550" s="104"/>
      <c r="N550" s="91"/>
      <c r="O550" s="91"/>
      <c r="P550" s="91"/>
      <c r="Q550" s="91"/>
      <c r="R550" s="91"/>
      <c r="S550" s="91"/>
      <c r="T550" s="91"/>
      <c r="U550" s="91"/>
      <c r="V550" s="91"/>
      <c r="W550" s="91"/>
      <c r="X550" s="91"/>
      <c r="Y550" s="91"/>
      <c r="Z550" s="91"/>
      <c r="AA550" s="91"/>
      <c r="AB550" s="91"/>
      <c r="AC550" s="91"/>
      <c r="AD550" s="91"/>
      <c r="AE550" s="91"/>
      <c r="AF550" s="91"/>
      <c r="AG550" s="91"/>
    </row>
    <row r="551" spans="1:33" ht="22.5" customHeight="1" x14ac:dyDescent="0.45">
      <c r="A551" s="91"/>
      <c r="B551" s="93"/>
      <c r="C551" s="92"/>
      <c r="D551" s="93"/>
      <c r="E551" s="92"/>
      <c r="F551" s="93"/>
      <c r="G551" s="92"/>
      <c r="H551" s="93"/>
      <c r="I551" s="92"/>
      <c r="J551" s="91"/>
      <c r="K551" s="91"/>
      <c r="L551" s="91"/>
      <c r="M551" s="104"/>
      <c r="N551" s="91"/>
      <c r="O551" s="91"/>
      <c r="P551" s="91"/>
      <c r="Q551" s="91"/>
      <c r="R551" s="91"/>
      <c r="S551" s="91"/>
      <c r="T551" s="91"/>
      <c r="U551" s="91"/>
      <c r="V551" s="91"/>
      <c r="W551" s="91"/>
      <c r="X551" s="91"/>
      <c r="Y551" s="91"/>
      <c r="Z551" s="91"/>
      <c r="AA551" s="91"/>
      <c r="AB551" s="91"/>
      <c r="AC551" s="91"/>
      <c r="AD551" s="91"/>
      <c r="AE551" s="91"/>
      <c r="AF551" s="91"/>
      <c r="AG551" s="91"/>
    </row>
    <row r="552" spans="1:33" ht="22.5" customHeight="1" x14ac:dyDescent="0.45">
      <c r="A552" s="91"/>
      <c r="B552" s="93"/>
      <c r="C552" s="92"/>
      <c r="D552" s="93"/>
      <c r="E552" s="92"/>
      <c r="F552" s="93"/>
      <c r="G552" s="92"/>
      <c r="H552" s="93"/>
      <c r="I552" s="92"/>
      <c r="J552" s="91"/>
      <c r="K552" s="91"/>
      <c r="L552" s="91"/>
      <c r="M552" s="104"/>
      <c r="N552" s="91"/>
      <c r="O552" s="91"/>
      <c r="P552" s="91"/>
      <c r="Q552" s="91"/>
      <c r="R552" s="91"/>
      <c r="S552" s="91"/>
      <c r="T552" s="91"/>
      <c r="U552" s="91"/>
      <c r="V552" s="91"/>
      <c r="W552" s="91"/>
      <c r="X552" s="91"/>
      <c r="Y552" s="91"/>
      <c r="Z552" s="91"/>
      <c r="AA552" s="91"/>
      <c r="AB552" s="91"/>
      <c r="AC552" s="91"/>
      <c r="AD552" s="91"/>
      <c r="AE552" s="91"/>
      <c r="AF552" s="91"/>
      <c r="AG552" s="91"/>
    </row>
    <row r="553" spans="1:33" ht="22.5" customHeight="1" x14ac:dyDescent="0.45">
      <c r="A553" s="91"/>
      <c r="B553" s="93"/>
      <c r="C553" s="92"/>
      <c r="D553" s="93"/>
      <c r="E553" s="92"/>
      <c r="F553" s="93"/>
      <c r="G553" s="92"/>
      <c r="H553" s="93"/>
      <c r="I553" s="92"/>
      <c r="J553" s="91"/>
      <c r="K553" s="91"/>
      <c r="L553" s="91"/>
      <c r="M553" s="104"/>
      <c r="N553" s="91"/>
      <c r="O553" s="91"/>
      <c r="P553" s="91"/>
      <c r="Q553" s="91"/>
      <c r="R553" s="91"/>
      <c r="S553" s="91"/>
      <c r="T553" s="91"/>
      <c r="U553" s="91"/>
      <c r="V553" s="91"/>
      <c r="W553" s="91"/>
      <c r="X553" s="91"/>
      <c r="Y553" s="91"/>
      <c r="Z553" s="91"/>
      <c r="AA553" s="91"/>
      <c r="AB553" s="91"/>
      <c r="AC553" s="91"/>
      <c r="AD553" s="91"/>
      <c r="AE553" s="91"/>
      <c r="AF553" s="91"/>
      <c r="AG553" s="91"/>
    </row>
    <row r="554" spans="1:33" ht="22.5" customHeight="1" x14ac:dyDescent="0.45">
      <c r="A554" s="91"/>
      <c r="B554" s="93"/>
      <c r="C554" s="92"/>
      <c r="D554" s="93"/>
      <c r="E554" s="92"/>
      <c r="F554" s="93"/>
      <c r="G554" s="92"/>
      <c r="H554" s="93"/>
      <c r="I554" s="92"/>
      <c r="J554" s="91"/>
      <c r="K554" s="91"/>
      <c r="L554" s="91"/>
      <c r="M554" s="104"/>
      <c r="N554" s="91"/>
      <c r="O554" s="91"/>
      <c r="P554" s="91"/>
      <c r="Q554" s="91"/>
      <c r="R554" s="91"/>
      <c r="S554" s="91"/>
      <c r="T554" s="91"/>
      <c r="U554" s="91"/>
      <c r="V554" s="91"/>
      <c r="W554" s="91"/>
      <c r="X554" s="91"/>
      <c r="Y554" s="91"/>
      <c r="Z554" s="91"/>
      <c r="AA554" s="91"/>
      <c r="AB554" s="91"/>
      <c r="AC554" s="91"/>
      <c r="AD554" s="91"/>
      <c r="AE554" s="91"/>
      <c r="AF554" s="91"/>
      <c r="AG554" s="91"/>
    </row>
    <row r="555" spans="1:33" ht="22.5" customHeight="1" x14ac:dyDescent="0.45">
      <c r="A555" s="91"/>
      <c r="B555" s="93"/>
      <c r="C555" s="92"/>
      <c r="D555" s="93"/>
      <c r="E555" s="92"/>
      <c r="F555" s="93"/>
      <c r="G555" s="92"/>
      <c r="H555" s="93"/>
      <c r="I555" s="92"/>
      <c r="J555" s="91"/>
      <c r="K555" s="91"/>
      <c r="L555" s="91"/>
      <c r="M555" s="104"/>
      <c r="N555" s="91"/>
      <c r="O555" s="91"/>
      <c r="P555" s="91"/>
      <c r="Q555" s="91"/>
      <c r="R555" s="91"/>
      <c r="S555" s="91"/>
      <c r="T555" s="91"/>
      <c r="U555" s="91"/>
      <c r="V555" s="91"/>
      <c r="W555" s="91"/>
      <c r="X555" s="91"/>
      <c r="Y555" s="91"/>
      <c r="Z555" s="91"/>
      <c r="AA555" s="91"/>
      <c r="AB555" s="91"/>
      <c r="AC555" s="91"/>
      <c r="AD555" s="91"/>
      <c r="AE555" s="91"/>
      <c r="AF555" s="91"/>
      <c r="AG555" s="91"/>
    </row>
    <row r="556" spans="1:33" ht="22.5" customHeight="1" x14ac:dyDescent="0.45">
      <c r="A556" s="91"/>
      <c r="B556" s="93"/>
      <c r="C556" s="92"/>
      <c r="D556" s="93"/>
      <c r="E556" s="92"/>
      <c r="F556" s="93"/>
      <c r="G556" s="92"/>
      <c r="H556" s="93"/>
      <c r="I556" s="92"/>
      <c r="J556" s="91"/>
      <c r="K556" s="91"/>
      <c r="L556" s="91"/>
      <c r="M556" s="104"/>
      <c r="N556" s="91"/>
      <c r="O556" s="91"/>
      <c r="P556" s="91"/>
      <c r="Q556" s="91"/>
      <c r="R556" s="91"/>
      <c r="S556" s="91"/>
      <c r="T556" s="91"/>
      <c r="U556" s="91"/>
      <c r="V556" s="91"/>
      <c r="W556" s="91"/>
      <c r="X556" s="91"/>
      <c r="Y556" s="91"/>
      <c r="Z556" s="91"/>
      <c r="AA556" s="91"/>
      <c r="AB556" s="91"/>
      <c r="AC556" s="91"/>
      <c r="AD556" s="91"/>
      <c r="AE556" s="91"/>
      <c r="AF556" s="91"/>
      <c r="AG556" s="91"/>
    </row>
    <row r="557" spans="1:33" ht="22.5" customHeight="1" x14ac:dyDescent="0.45">
      <c r="A557" s="91"/>
      <c r="B557" s="93"/>
      <c r="C557" s="92"/>
      <c r="D557" s="93"/>
      <c r="E557" s="92"/>
      <c r="F557" s="93"/>
      <c r="G557" s="92"/>
      <c r="H557" s="93"/>
      <c r="I557" s="92"/>
      <c r="J557" s="91"/>
      <c r="K557" s="91"/>
      <c r="L557" s="91"/>
      <c r="M557" s="104"/>
      <c r="N557" s="91"/>
      <c r="O557" s="91"/>
      <c r="P557" s="91"/>
      <c r="Q557" s="91"/>
      <c r="R557" s="91"/>
      <c r="S557" s="91"/>
      <c r="T557" s="91"/>
      <c r="U557" s="91"/>
      <c r="V557" s="91"/>
      <c r="W557" s="91"/>
      <c r="X557" s="91"/>
      <c r="Y557" s="91"/>
      <c r="Z557" s="91"/>
      <c r="AA557" s="91"/>
      <c r="AB557" s="91"/>
      <c r="AC557" s="91"/>
      <c r="AD557" s="91"/>
      <c r="AE557" s="91"/>
      <c r="AF557" s="91"/>
      <c r="AG557" s="91"/>
    </row>
    <row r="558" spans="1:33" ht="22.5" customHeight="1" x14ac:dyDescent="0.45">
      <c r="A558" s="91"/>
      <c r="B558" s="93"/>
      <c r="C558" s="92"/>
      <c r="D558" s="93"/>
      <c r="E558" s="92"/>
      <c r="F558" s="93"/>
      <c r="G558" s="92"/>
      <c r="H558" s="93"/>
      <c r="I558" s="92"/>
      <c r="J558" s="91"/>
      <c r="K558" s="91"/>
      <c r="L558" s="91"/>
      <c r="M558" s="104"/>
      <c r="N558" s="91"/>
      <c r="O558" s="91"/>
      <c r="P558" s="91"/>
      <c r="Q558" s="91"/>
      <c r="R558" s="91"/>
      <c r="S558" s="91"/>
      <c r="T558" s="91"/>
      <c r="U558" s="91"/>
      <c r="V558" s="91"/>
      <c r="W558" s="91"/>
      <c r="X558" s="91"/>
      <c r="Y558" s="91"/>
      <c r="Z558" s="91"/>
      <c r="AA558" s="91"/>
      <c r="AB558" s="91"/>
      <c r="AC558" s="91"/>
      <c r="AD558" s="91"/>
      <c r="AE558" s="91"/>
      <c r="AF558" s="91"/>
      <c r="AG558" s="91"/>
    </row>
    <row r="559" spans="1:33" ht="22.5" customHeight="1" x14ac:dyDescent="0.45">
      <c r="A559" s="91"/>
      <c r="B559" s="93"/>
      <c r="C559" s="92"/>
      <c r="D559" s="93"/>
      <c r="E559" s="92"/>
      <c r="F559" s="93"/>
      <c r="G559" s="92"/>
      <c r="H559" s="93"/>
      <c r="I559" s="92"/>
      <c r="J559" s="91"/>
      <c r="K559" s="91"/>
      <c r="L559" s="91"/>
      <c r="M559" s="104"/>
      <c r="N559" s="91"/>
      <c r="O559" s="91"/>
      <c r="P559" s="91"/>
      <c r="Q559" s="91"/>
      <c r="R559" s="91"/>
      <c r="S559" s="91"/>
      <c r="T559" s="91"/>
      <c r="U559" s="91"/>
      <c r="V559" s="91"/>
      <c r="W559" s="91"/>
      <c r="X559" s="91"/>
      <c r="Y559" s="91"/>
      <c r="Z559" s="91"/>
      <c r="AA559" s="91"/>
      <c r="AB559" s="91"/>
      <c r="AC559" s="91"/>
      <c r="AD559" s="91"/>
      <c r="AE559" s="91"/>
      <c r="AF559" s="91"/>
      <c r="AG559" s="91"/>
    </row>
    <row r="560" spans="1:33" ht="22.5" customHeight="1" x14ac:dyDescent="0.45">
      <c r="A560" s="91"/>
      <c r="B560" s="93"/>
      <c r="C560" s="92"/>
      <c r="D560" s="93"/>
      <c r="E560" s="92"/>
      <c r="F560" s="93"/>
      <c r="G560" s="92"/>
      <c r="H560" s="93"/>
      <c r="I560" s="92"/>
      <c r="J560" s="91"/>
      <c r="K560" s="91"/>
      <c r="L560" s="91"/>
      <c r="M560" s="104"/>
      <c r="N560" s="91"/>
      <c r="O560" s="91"/>
      <c r="P560" s="91"/>
      <c r="Q560" s="91"/>
      <c r="R560" s="91"/>
      <c r="S560" s="91"/>
      <c r="T560" s="91"/>
      <c r="U560" s="91"/>
      <c r="V560" s="91"/>
      <c r="W560" s="91"/>
      <c r="X560" s="91"/>
      <c r="Y560" s="91"/>
      <c r="Z560" s="91"/>
      <c r="AA560" s="91"/>
      <c r="AB560" s="91"/>
      <c r="AC560" s="91"/>
      <c r="AD560" s="91"/>
      <c r="AE560" s="91"/>
      <c r="AF560" s="91"/>
      <c r="AG560" s="91"/>
    </row>
    <row r="561" spans="1:33" ht="22.5" customHeight="1" x14ac:dyDescent="0.45">
      <c r="A561" s="91"/>
      <c r="B561" s="93"/>
      <c r="C561" s="92"/>
      <c r="D561" s="93"/>
      <c r="E561" s="92"/>
      <c r="F561" s="93"/>
      <c r="G561" s="92"/>
      <c r="H561" s="93"/>
      <c r="I561" s="92"/>
      <c r="J561" s="91"/>
      <c r="K561" s="91"/>
      <c r="L561" s="91"/>
      <c r="M561" s="104"/>
      <c r="N561" s="91"/>
      <c r="O561" s="91"/>
      <c r="P561" s="91"/>
      <c r="Q561" s="91"/>
      <c r="R561" s="91"/>
      <c r="S561" s="91"/>
      <c r="T561" s="91"/>
      <c r="U561" s="91"/>
      <c r="V561" s="91"/>
      <c r="W561" s="91"/>
      <c r="X561" s="91"/>
      <c r="Y561" s="91"/>
      <c r="Z561" s="91"/>
      <c r="AA561" s="91"/>
      <c r="AB561" s="91"/>
      <c r="AC561" s="91"/>
      <c r="AD561" s="91"/>
      <c r="AE561" s="91"/>
      <c r="AF561" s="91"/>
      <c r="AG561" s="91"/>
    </row>
    <row r="562" spans="1:33" ht="22.5" customHeight="1" x14ac:dyDescent="0.45">
      <c r="A562" s="91"/>
      <c r="B562" s="93"/>
      <c r="C562" s="92"/>
      <c r="D562" s="93"/>
      <c r="E562" s="92"/>
      <c r="F562" s="93"/>
      <c r="G562" s="92"/>
      <c r="H562" s="93"/>
      <c r="I562" s="92"/>
      <c r="J562" s="91"/>
      <c r="K562" s="91"/>
      <c r="L562" s="91"/>
      <c r="M562" s="104"/>
      <c r="N562" s="91"/>
      <c r="O562" s="91"/>
      <c r="P562" s="91"/>
      <c r="Q562" s="91"/>
      <c r="R562" s="91"/>
      <c r="S562" s="91"/>
      <c r="T562" s="91"/>
      <c r="U562" s="91"/>
      <c r="V562" s="91"/>
      <c r="W562" s="91"/>
      <c r="X562" s="91"/>
      <c r="Y562" s="91"/>
      <c r="Z562" s="91"/>
      <c r="AA562" s="91"/>
      <c r="AB562" s="91"/>
      <c r="AC562" s="91"/>
      <c r="AD562" s="91"/>
      <c r="AE562" s="91"/>
      <c r="AF562" s="91"/>
      <c r="AG562" s="91"/>
    </row>
    <row r="563" spans="1:33" ht="22.5" customHeight="1" x14ac:dyDescent="0.45">
      <c r="A563" s="91"/>
      <c r="B563" s="93"/>
      <c r="C563" s="92"/>
      <c r="D563" s="93"/>
      <c r="E563" s="92"/>
      <c r="F563" s="93"/>
      <c r="G563" s="92"/>
      <c r="H563" s="93"/>
      <c r="I563" s="92"/>
      <c r="J563" s="91"/>
      <c r="K563" s="91"/>
      <c r="L563" s="91"/>
      <c r="M563" s="104"/>
      <c r="N563" s="91"/>
      <c r="O563" s="91"/>
      <c r="P563" s="91"/>
      <c r="Q563" s="91"/>
      <c r="R563" s="91"/>
      <c r="S563" s="91"/>
      <c r="T563" s="91"/>
      <c r="U563" s="91"/>
      <c r="V563" s="91"/>
      <c r="W563" s="91"/>
      <c r="X563" s="91"/>
      <c r="Y563" s="91"/>
      <c r="Z563" s="91"/>
      <c r="AA563" s="91"/>
      <c r="AB563" s="91"/>
      <c r="AC563" s="91"/>
      <c r="AD563" s="91"/>
      <c r="AE563" s="91"/>
      <c r="AF563" s="91"/>
      <c r="AG563" s="91"/>
    </row>
    <row r="564" spans="1:33" ht="22.5" customHeight="1" x14ac:dyDescent="0.45">
      <c r="A564" s="91"/>
      <c r="B564" s="93"/>
      <c r="C564" s="92"/>
      <c r="D564" s="93"/>
      <c r="E564" s="92"/>
      <c r="F564" s="93"/>
      <c r="G564" s="92"/>
      <c r="H564" s="93"/>
      <c r="I564" s="92"/>
      <c r="J564" s="91"/>
      <c r="K564" s="91"/>
      <c r="L564" s="91"/>
      <c r="M564" s="104"/>
      <c r="N564" s="91"/>
      <c r="O564" s="91"/>
      <c r="P564" s="91"/>
      <c r="Q564" s="91"/>
      <c r="R564" s="91"/>
      <c r="S564" s="91"/>
      <c r="T564" s="91"/>
      <c r="U564" s="91"/>
      <c r="V564" s="91"/>
      <c r="W564" s="91"/>
      <c r="X564" s="91"/>
      <c r="Y564" s="91"/>
      <c r="Z564" s="91"/>
      <c r="AA564" s="91"/>
      <c r="AB564" s="91"/>
      <c r="AC564" s="91"/>
      <c r="AD564" s="91"/>
      <c r="AE564" s="91"/>
      <c r="AF564" s="91"/>
      <c r="AG564" s="91"/>
    </row>
    <row r="565" spans="1:33" ht="22.5" customHeight="1" x14ac:dyDescent="0.45">
      <c r="A565" s="91"/>
      <c r="B565" s="93"/>
      <c r="C565" s="92"/>
      <c r="D565" s="93"/>
      <c r="E565" s="92"/>
      <c r="F565" s="93"/>
      <c r="G565" s="92"/>
      <c r="H565" s="93"/>
      <c r="I565" s="92"/>
      <c r="J565" s="91"/>
      <c r="K565" s="91"/>
      <c r="L565" s="91"/>
      <c r="M565" s="104"/>
      <c r="N565" s="91"/>
      <c r="O565" s="91"/>
      <c r="P565" s="91"/>
      <c r="Q565" s="91"/>
      <c r="R565" s="91"/>
      <c r="S565" s="91"/>
      <c r="T565" s="91"/>
      <c r="U565" s="91"/>
      <c r="V565" s="91"/>
      <c r="W565" s="91"/>
      <c r="X565" s="91"/>
      <c r="Y565" s="91"/>
      <c r="Z565" s="91"/>
      <c r="AA565" s="91"/>
      <c r="AB565" s="91"/>
      <c r="AC565" s="91"/>
      <c r="AD565" s="91"/>
      <c r="AE565" s="91"/>
      <c r="AF565" s="91"/>
      <c r="AG565" s="91"/>
    </row>
    <row r="566" spans="1:33" ht="22.5" customHeight="1" x14ac:dyDescent="0.45">
      <c r="A566" s="91"/>
      <c r="B566" s="93"/>
      <c r="C566" s="92"/>
      <c r="D566" s="93"/>
      <c r="E566" s="92"/>
      <c r="F566" s="93"/>
      <c r="G566" s="92"/>
      <c r="H566" s="93"/>
      <c r="I566" s="92"/>
      <c r="J566" s="91"/>
      <c r="K566" s="91"/>
      <c r="L566" s="91"/>
      <c r="M566" s="104"/>
      <c r="N566" s="91"/>
      <c r="O566" s="91"/>
      <c r="P566" s="91"/>
      <c r="Q566" s="91"/>
      <c r="R566" s="91"/>
      <c r="S566" s="91"/>
      <c r="T566" s="91"/>
      <c r="U566" s="91"/>
      <c r="V566" s="91"/>
      <c r="W566" s="91"/>
      <c r="X566" s="91"/>
      <c r="Y566" s="91"/>
      <c r="Z566" s="91"/>
      <c r="AA566" s="91"/>
      <c r="AB566" s="91"/>
      <c r="AC566" s="91"/>
      <c r="AD566" s="91"/>
      <c r="AE566" s="91"/>
      <c r="AF566" s="91"/>
      <c r="AG566" s="91"/>
    </row>
    <row r="567" spans="1:33" ht="22.5" customHeight="1" x14ac:dyDescent="0.45">
      <c r="A567" s="91"/>
      <c r="B567" s="93"/>
      <c r="C567" s="92"/>
      <c r="D567" s="93"/>
      <c r="E567" s="92"/>
      <c r="F567" s="93"/>
      <c r="G567" s="92"/>
      <c r="H567" s="93"/>
      <c r="I567" s="92"/>
      <c r="J567" s="91"/>
      <c r="K567" s="91"/>
      <c r="L567" s="91"/>
      <c r="M567" s="104"/>
      <c r="N567" s="91"/>
      <c r="O567" s="91"/>
      <c r="P567" s="91"/>
      <c r="Q567" s="91"/>
      <c r="R567" s="91"/>
      <c r="S567" s="91"/>
      <c r="T567" s="91"/>
      <c r="U567" s="91"/>
      <c r="V567" s="91"/>
      <c r="W567" s="91"/>
      <c r="X567" s="91"/>
      <c r="Y567" s="91"/>
      <c r="Z567" s="91"/>
      <c r="AA567" s="91"/>
      <c r="AB567" s="91"/>
      <c r="AC567" s="91"/>
      <c r="AD567" s="91"/>
      <c r="AE567" s="91"/>
      <c r="AF567" s="91"/>
      <c r="AG567" s="91"/>
    </row>
    <row r="568" spans="1:33" ht="22.5" customHeight="1" x14ac:dyDescent="0.45">
      <c r="A568" s="91"/>
      <c r="B568" s="93"/>
      <c r="C568" s="92"/>
      <c r="D568" s="93"/>
      <c r="E568" s="92"/>
      <c r="F568" s="93"/>
      <c r="G568" s="92"/>
      <c r="H568" s="93"/>
      <c r="I568" s="92"/>
      <c r="J568" s="91"/>
      <c r="K568" s="91"/>
      <c r="L568" s="91"/>
      <c r="M568" s="104"/>
      <c r="N568" s="91"/>
      <c r="O568" s="91"/>
      <c r="P568" s="91"/>
      <c r="Q568" s="91"/>
      <c r="R568" s="91"/>
      <c r="S568" s="91"/>
      <c r="T568" s="91"/>
      <c r="U568" s="91"/>
      <c r="V568" s="91"/>
      <c r="W568" s="91"/>
      <c r="X568" s="91"/>
      <c r="Y568" s="91"/>
      <c r="Z568" s="91"/>
      <c r="AA568" s="91"/>
      <c r="AB568" s="91"/>
      <c r="AC568" s="91"/>
      <c r="AD568" s="91"/>
      <c r="AE568" s="91"/>
      <c r="AF568" s="91"/>
      <c r="AG568" s="91"/>
    </row>
    <row r="569" spans="1:33" ht="22.5" customHeight="1" x14ac:dyDescent="0.45">
      <c r="A569" s="91"/>
      <c r="B569" s="93"/>
      <c r="C569" s="92"/>
      <c r="D569" s="93"/>
      <c r="E569" s="92"/>
      <c r="F569" s="93"/>
      <c r="G569" s="92"/>
      <c r="H569" s="93"/>
      <c r="I569" s="92"/>
      <c r="J569" s="91"/>
      <c r="K569" s="91"/>
      <c r="L569" s="91"/>
      <c r="M569" s="104"/>
      <c r="N569" s="91"/>
      <c r="O569" s="91"/>
      <c r="P569" s="91"/>
      <c r="Q569" s="91"/>
      <c r="R569" s="91"/>
      <c r="S569" s="91"/>
      <c r="T569" s="91"/>
      <c r="U569" s="91"/>
      <c r="V569" s="91"/>
      <c r="W569" s="91"/>
      <c r="X569" s="91"/>
      <c r="Y569" s="91"/>
      <c r="Z569" s="91"/>
      <c r="AA569" s="91"/>
      <c r="AB569" s="91"/>
      <c r="AC569" s="91"/>
      <c r="AD569" s="91"/>
      <c r="AE569" s="91"/>
      <c r="AF569" s="91"/>
      <c r="AG569" s="91"/>
    </row>
    <row r="570" spans="1:33" ht="22.5" customHeight="1" x14ac:dyDescent="0.45">
      <c r="A570" s="91"/>
      <c r="B570" s="93"/>
      <c r="C570" s="92"/>
      <c r="D570" s="93"/>
      <c r="E570" s="92"/>
      <c r="F570" s="93"/>
      <c r="G570" s="92"/>
      <c r="H570" s="93"/>
      <c r="I570" s="92"/>
      <c r="J570" s="91"/>
      <c r="K570" s="91"/>
      <c r="L570" s="91"/>
      <c r="M570" s="104"/>
      <c r="N570" s="91"/>
      <c r="O570" s="91"/>
      <c r="P570" s="91"/>
      <c r="Q570" s="91"/>
      <c r="R570" s="91"/>
      <c r="S570" s="91"/>
      <c r="T570" s="91"/>
      <c r="U570" s="91"/>
      <c r="V570" s="91"/>
      <c r="W570" s="91"/>
      <c r="X570" s="91"/>
      <c r="Y570" s="91"/>
      <c r="Z570" s="91"/>
      <c r="AA570" s="91"/>
      <c r="AB570" s="91"/>
      <c r="AC570" s="91"/>
      <c r="AD570" s="91"/>
      <c r="AE570" s="91"/>
      <c r="AF570" s="91"/>
      <c r="AG570" s="91"/>
    </row>
    <row r="571" spans="1:33" ht="22.5" customHeight="1" x14ac:dyDescent="0.45">
      <c r="A571" s="91"/>
      <c r="B571" s="93"/>
      <c r="C571" s="92"/>
      <c r="D571" s="93"/>
      <c r="E571" s="92"/>
      <c r="F571" s="93"/>
      <c r="G571" s="92"/>
      <c r="H571" s="93"/>
      <c r="I571" s="92"/>
      <c r="J571" s="91"/>
      <c r="K571" s="91"/>
      <c r="L571" s="91"/>
      <c r="M571" s="104"/>
      <c r="N571" s="91"/>
      <c r="O571" s="91"/>
      <c r="P571" s="91"/>
      <c r="Q571" s="91"/>
      <c r="R571" s="91"/>
      <c r="S571" s="91"/>
      <c r="T571" s="91"/>
      <c r="U571" s="91"/>
      <c r="V571" s="91"/>
      <c r="W571" s="91"/>
      <c r="X571" s="91"/>
      <c r="Y571" s="91"/>
      <c r="Z571" s="91"/>
      <c r="AA571" s="91"/>
      <c r="AB571" s="91"/>
      <c r="AC571" s="91"/>
      <c r="AD571" s="91"/>
      <c r="AE571" s="91"/>
      <c r="AF571" s="91"/>
      <c r="AG571" s="91"/>
    </row>
    <row r="572" spans="1:33" ht="22.5" customHeight="1" x14ac:dyDescent="0.45">
      <c r="A572" s="91"/>
      <c r="B572" s="93"/>
      <c r="C572" s="92"/>
      <c r="D572" s="93"/>
      <c r="E572" s="92"/>
      <c r="F572" s="93"/>
      <c r="G572" s="92"/>
      <c r="H572" s="93"/>
      <c r="I572" s="92"/>
      <c r="J572" s="91"/>
      <c r="K572" s="91"/>
      <c r="L572" s="91"/>
      <c r="M572" s="104"/>
      <c r="N572" s="91"/>
      <c r="O572" s="91"/>
      <c r="P572" s="91"/>
      <c r="Q572" s="91"/>
      <c r="R572" s="91"/>
      <c r="S572" s="91"/>
      <c r="T572" s="91"/>
      <c r="U572" s="91"/>
      <c r="V572" s="91"/>
      <c r="W572" s="91"/>
      <c r="X572" s="91"/>
      <c r="Y572" s="91"/>
      <c r="Z572" s="91"/>
      <c r="AA572" s="91"/>
      <c r="AB572" s="91"/>
      <c r="AC572" s="91"/>
      <c r="AD572" s="91"/>
      <c r="AE572" s="91"/>
      <c r="AF572" s="91"/>
      <c r="AG572" s="91"/>
    </row>
    <row r="573" spans="1:33" ht="22.5" customHeight="1" x14ac:dyDescent="0.45">
      <c r="A573" s="91"/>
      <c r="B573" s="93"/>
      <c r="C573" s="92"/>
      <c r="D573" s="93"/>
      <c r="E573" s="92"/>
      <c r="F573" s="93"/>
      <c r="G573" s="92"/>
      <c r="H573" s="93"/>
      <c r="I573" s="92"/>
      <c r="J573" s="91"/>
      <c r="K573" s="91"/>
      <c r="L573" s="91"/>
      <c r="M573" s="104"/>
      <c r="N573" s="91"/>
      <c r="O573" s="91"/>
      <c r="P573" s="91"/>
      <c r="Q573" s="91"/>
      <c r="R573" s="91"/>
      <c r="S573" s="91"/>
      <c r="T573" s="91"/>
      <c r="U573" s="91"/>
      <c r="V573" s="91"/>
      <c r="W573" s="91"/>
      <c r="X573" s="91"/>
      <c r="Y573" s="91"/>
      <c r="Z573" s="91"/>
      <c r="AA573" s="91"/>
      <c r="AB573" s="91"/>
      <c r="AC573" s="91"/>
      <c r="AD573" s="91"/>
      <c r="AE573" s="91"/>
      <c r="AF573" s="91"/>
      <c r="AG573" s="91"/>
    </row>
    <row r="574" spans="1:33" ht="22.5" customHeight="1" x14ac:dyDescent="0.45">
      <c r="A574" s="91"/>
      <c r="B574" s="93"/>
      <c r="C574" s="92"/>
      <c r="D574" s="93"/>
      <c r="E574" s="92"/>
      <c r="F574" s="93"/>
      <c r="G574" s="92"/>
      <c r="H574" s="93"/>
      <c r="I574" s="92"/>
      <c r="J574" s="91"/>
      <c r="K574" s="91"/>
      <c r="L574" s="91"/>
      <c r="M574" s="104"/>
      <c r="N574" s="91"/>
      <c r="O574" s="91"/>
      <c r="P574" s="91"/>
      <c r="Q574" s="91"/>
      <c r="R574" s="91"/>
      <c r="S574" s="91"/>
      <c r="T574" s="91"/>
      <c r="U574" s="91"/>
      <c r="V574" s="91"/>
      <c r="W574" s="91"/>
      <c r="X574" s="91"/>
      <c r="Y574" s="91"/>
      <c r="Z574" s="91"/>
      <c r="AA574" s="91"/>
      <c r="AB574" s="91"/>
      <c r="AC574" s="91"/>
      <c r="AD574" s="91"/>
      <c r="AE574" s="91"/>
      <c r="AF574" s="91"/>
      <c r="AG574" s="91"/>
    </row>
    <row r="575" spans="1:33" ht="22.5" customHeight="1" x14ac:dyDescent="0.45">
      <c r="A575" s="91"/>
      <c r="B575" s="93"/>
      <c r="C575" s="92"/>
      <c r="D575" s="93"/>
      <c r="E575" s="92"/>
      <c r="F575" s="93"/>
      <c r="G575" s="92"/>
      <c r="H575" s="93"/>
      <c r="I575" s="92"/>
      <c r="J575" s="91"/>
      <c r="K575" s="91"/>
      <c r="L575" s="91"/>
      <c r="M575" s="104"/>
      <c r="N575" s="91"/>
      <c r="O575" s="91"/>
      <c r="P575" s="91"/>
      <c r="Q575" s="91"/>
      <c r="R575" s="91"/>
      <c r="S575" s="91"/>
      <c r="T575" s="91"/>
      <c r="U575" s="91"/>
      <c r="V575" s="91"/>
      <c r="W575" s="91"/>
      <c r="X575" s="91"/>
      <c r="Y575" s="91"/>
      <c r="Z575" s="91"/>
      <c r="AA575" s="91"/>
      <c r="AB575" s="91"/>
      <c r="AC575" s="91"/>
      <c r="AD575" s="91"/>
      <c r="AE575" s="91"/>
      <c r="AF575" s="91"/>
      <c r="AG575" s="91"/>
    </row>
    <row r="576" spans="1:33" ht="22.5" customHeight="1" x14ac:dyDescent="0.45">
      <c r="A576" s="91"/>
      <c r="B576" s="93"/>
      <c r="C576" s="92"/>
      <c r="D576" s="93"/>
      <c r="E576" s="92"/>
      <c r="F576" s="93"/>
      <c r="G576" s="92"/>
      <c r="H576" s="93"/>
      <c r="I576" s="92"/>
      <c r="J576" s="91"/>
      <c r="K576" s="91"/>
      <c r="L576" s="91"/>
      <c r="M576" s="104"/>
      <c r="N576" s="91"/>
      <c r="O576" s="91"/>
      <c r="P576" s="91"/>
      <c r="Q576" s="91"/>
      <c r="R576" s="91"/>
      <c r="S576" s="91"/>
      <c r="T576" s="91"/>
      <c r="U576" s="91"/>
      <c r="V576" s="91"/>
      <c r="W576" s="91"/>
      <c r="X576" s="91"/>
      <c r="Y576" s="91"/>
      <c r="Z576" s="91"/>
      <c r="AA576" s="91"/>
      <c r="AB576" s="91"/>
      <c r="AC576" s="91"/>
      <c r="AD576" s="91"/>
      <c r="AE576" s="91"/>
      <c r="AF576" s="91"/>
      <c r="AG576" s="91"/>
    </row>
    <row r="577" spans="1:33" ht="22.5" customHeight="1" x14ac:dyDescent="0.45">
      <c r="A577" s="91"/>
      <c r="B577" s="93"/>
      <c r="C577" s="92"/>
      <c r="D577" s="93"/>
      <c r="E577" s="92"/>
      <c r="F577" s="93"/>
      <c r="G577" s="92"/>
      <c r="H577" s="93"/>
      <c r="I577" s="92"/>
      <c r="J577" s="91"/>
      <c r="K577" s="91"/>
      <c r="L577" s="91"/>
      <c r="M577" s="104"/>
      <c r="N577" s="91"/>
      <c r="O577" s="91"/>
      <c r="P577" s="91"/>
      <c r="Q577" s="91"/>
      <c r="R577" s="91"/>
      <c r="S577" s="91"/>
      <c r="T577" s="91"/>
      <c r="U577" s="91"/>
      <c r="V577" s="91"/>
      <c r="W577" s="91"/>
      <c r="X577" s="91"/>
      <c r="Y577" s="91"/>
      <c r="Z577" s="91"/>
      <c r="AA577" s="91"/>
      <c r="AB577" s="91"/>
      <c r="AC577" s="91"/>
      <c r="AD577" s="91"/>
      <c r="AE577" s="91"/>
      <c r="AF577" s="91"/>
      <c r="AG577" s="91"/>
    </row>
    <row r="578" spans="1:33" ht="22.5" customHeight="1" x14ac:dyDescent="0.45">
      <c r="A578" s="91"/>
      <c r="B578" s="93"/>
      <c r="C578" s="92"/>
      <c r="D578" s="93"/>
      <c r="E578" s="92"/>
      <c r="F578" s="93"/>
      <c r="G578" s="92"/>
      <c r="H578" s="93"/>
      <c r="I578" s="92"/>
      <c r="J578" s="91"/>
      <c r="K578" s="91"/>
      <c r="L578" s="91"/>
      <c r="M578" s="104"/>
      <c r="N578" s="91"/>
      <c r="O578" s="91"/>
      <c r="P578" s="91"/>
      <c r="Q578" s="91"/>
      <c r="R578" s="91"/>
      <c r="S578" s="91"/>
      <c r="T578" s="91"/>
      <c r="U578" s="91"/>
      <c r="V578" s="91"/>
      <c r="W578" s="91"/>
      <c r="X578" s="91"/>
      <c r="Y578" s="91"/>
      <c r="Z578" s="91"/>
      <c r="AA578" s="91"/>
      <c r="AB578" s="91"/>
      <c r="AC578" s="91"/>
      <c r="AD578" s="91"/>
      <c r="AE578" s="91"/>
      <c r="AF578" s="91"/>
      <c r="AG578" s="91"/>
    </row>
    <row r="579" spans="1:33" ht="22.5" customHeight="1" x14ac:dyDescent="0.45">
      <c r="A579" s="91"/>
      <c r="B579" s="93"/>
      <c r="C579" s="92"/>
      <c r="D579" s="93"/>
      <c r="E579" s="92"/>
      <c r="F579" s="93"/>
      <c r="G579" s="92"/>
      <c r="H579" s="93"/>
      <c r="I579" s="92"/>
      <c r="J579" s="91"/>
      <c r="K579" s="91"/>
      <c r="L579" s="91"/>
      <c r="M579" s="104"/>
      <c r="N579" s="91"/>
      <c r="O579" s="91"/>
      <c r="P579" s="91"/>
      <c r="Q579" s="91"/>
      <c r="R579" s="91"/>
      <c r="S579" s="91"/>
      <c r="T579" s="91"/>
      <c r="U579" s="91"/>
      <c r="V579" s="91"/>
      <c r="W579" s="91"/>
      <c r="X579" s="91"/>
      <c r="Y579" s="91"/>
      <c r="Z579" s="91"/>
      <c r="AA579" s="91"/>
      <c r="AB579" s="91"/>
      <c r="AC579" s="91"/>
      <c r="AD579" s="91"/>
      <c r="AE579" s="91"/>
      <c r="AF579" s="91"/>
      <c r="AG579" s="91"/>
    </row>
    <row r="580" spans="1:33" ht="22.5" customHeight="1" x14ac:dyDescent="0.45">
      <c r="A580" s="91"/>
      <c r="B580" s="93"/>
      <c r="C580" s="92"/>
      <c r="D580" s="93"/>
      <c r="E580" s="92"/>
      <c r="F580" s="93"/>
      <c r="G580" s="92"/>
      <c r="H580" s="93"/>
      <c r="I580" s="92"/>
      <c r="J580" s="91"/>
      <c r="K580" s="91"/>
      <c r="L580" s="91"/>
      <c r="M580" s="104"/>
      <c r="N580" s="91"/>
      <c r="O580" s="91"/>
      <c r="P580" s="91"/>
      <c r="Q580" s="91"/>
      <c r="R580" s="91"/>
      <c r="S580" s="91"/>
      <c r="T580" s="91"/>
      <c r="U580" s="91"/>
      <c r="V580" s="91"/>
      <c r="W580" s="91"/>
      <c r="X580" s="91"/>
      <c r="Y580" s="91"/>
      <c r="Z580" s="91"/>
      <c r="AA580" s="91"/>
      <c r="AB580" s="91"/>
      <c r="AC580" s="91"/>
      <c r="AD580" s="91"/>
      <c r="AE580" s="91"/>
      <c r="AF580" s="91"/>
      <c r="AG580" s="91"/>
    </row>
    <row r="581" spans="1:33" ht="22.5" customHeight="1" x14ac:dyDescent="0.45">
      <c r="A581" s="91"/>
      <c r="B581" s="93"/>
      <c r="C581" s="92"/>
      <c r="D581" s="93"/>
      <c r="E581" s="92"/>
      <c r="F581" s="93"/>
      <c r="G581" s="92"/>
      <c r="H581" s="93"/>
      <c r="I581" s="92"/>
      <c r="J581" s="91"/>
      <c r="K581" s="91"/>
      <c r="L581" s="91"/>
      <c r="M581" s="104"/>
      <c r="N581" s="91"/>
      <c r="O581" s="91"/>
      <c r="P581" s="91"/>
      <c r="Q581" s="91"/>
      <c r="R581" s="91"/>
      <c r="S581" s="91"/>
      <c r="T581" s="91"/>
      <c r="U581" s="91"/>
      <c r="V581" s="91"/>
      <c r="W581" s="91"/>
      <c r="X581" s="91"/>
      <c r="Y581" s="91"/>
      <c r="Z581" s="91"/>
      <c r="AA581" s="91"/>
      <c r="AB581" s="91"/>
      <c r="AC581" s="91"/>
      <c r="AD581" s="91"/>
      <c r="AE581" s="91"/>
      <c r="AF581" s="91"/>
      <c r="AG581" s="91"/>
    </row>
    <row r="582" spans="1:33" ht="22.5" customHeight="1" x14ac:dyDescent="0.45">
      <c r="A582" s="91"/>
      <c r="B582" s="93"/>
      <c r="C582" s="92"/>
      <c r="D582" s="93"/>
      <c r="E582" s="92"/>
      <c r="F582" s="93"/>
      <c r="G582" s="92"/>
      <c r="H582" s="93"/>
      <c r="I582" s="92"/>
      <c r="J582" s="91"/>
      <c r="K582" s="91"/>
      <c r="L582" s="91"/>
      <c r="M582" s="104"/>
      <c r="N582" s="91"/>
      <c r="O582" s="91"/>
      <c r="P582" s="91"/>
      <c r="Q582" s="91"/>
      <c r="R582" s="91"/>
      <c r="S582" s="91"/>
      <c r="T582" s="91"/>
      <c r="U582" s="91"/>
      <c r="V582" s="91"/>
      <c r="W582" s="91"/>
      <c r="X582" s="91"/>
      <c r="Y582" s="91"/>
      <c r="Z582" s="91"/>
      <c r="AA582" s="91"/>
      <c r="AB582" s="91"/>
      <c r="AC582" s="91"/>
      <c r="AD582" s="91"/>
      <c r="AE582" s="91"/>
      <c r="AF582" s="91"/>
      <c r="AG582" s="91"/>
    </row>
    <row r="583" spans="1:33" ht="22.5" customHeight="1" x14ac:dyDescent="0.45">
      <c r="A583" s="91"/>
      <c r="B583" s="93"/>
      <c r="C583" s="92"/>
      <c r="D583" s="93"/>
      <c r="E583" s="92"/>
      <c r="F583" s="93"/>
      <c r="G583" s="92"/>
      <c r="H583" s="93"/>
      <c r="I583" s="92"/>
      <c r="J583" s="91"/>
      <c r="K583" s="91"/>
      <c r="L583" s="91"/>
      <c r="M583" s="104"/>
      <c r="N583" s="91"/>
      <c r="O583" s="91"/>
      <c r="P583" s="91"/>
      <c r="Q583" s="91"/>
      <c r="R583" s="91"/>
      <c r="S583" s="91"/>
      <c r="T583" s="91"/>
      <c r="U583" s="91"/>
      <c r="V583" s="91"/>
      <c r="W583" s="91"/>
      <c r="X583" s="91"/>
      <c r="Y583" s="91"/>
      <c r="Z583" s="91"/>
      <c r="AA583" s="91"/>
      <c r="AB583" s="91"/>
      <c r="AC583" s="91"/>
      <c r="AD583" s="91"/>
      <c r="AE583" s="91"/>
      <c r="AF583" s="91"/>
      <c r="AG583" s="91"/>
    </row>
    <row r="584" spans="1:33" ht="22.5" customHeight="1" x14ac:dyDescent="0.45">
      <c r="A584" s="91"/>
      <c r="B584" s="93"/>
      <c r="C584" s="92"/>
      <c r="D584" s="93"/>
      <c r="E584" s="92"/>
      <c r="F584" s="93"/>
      <c r="G584" s="92"/>
      <c r="H584" s="93"/>
      <c r="I584" s="92"/>
      <c r="J584" s="91"/>
      <c r="K584" s="91"/>
      <c r="L584" s="91"/>
      <c r="M584" s="104"/>
      <c r="N584" s="91"/>
      <c r="O584" s="91"/>
      <c r="P584" s="91"/>
      <c r="Q584" s="91"/>
      <c r="R584" s="91"/>
      <c r="S584" s="91"/>
      <c r="T584" s="91"/>
      <c r="U584" s="91"/>
      <c r="V584" s="91"/>
      <c r="W584" s="91"/>
      <c r="X584" s="91"/>
      <c r="Y584" s="91"/>
      <c r="Z584" s="91"/>
      <c r="AA584" s="91"/>
      <c r="AB584" s="91"/>
      <c r="AC584" s="91"/>
      <c r="AD584" s="91"/>
      <c r="AE584" s="91"/>
      <c r="AF584" s="91"/>
      <c r="AG584" s="91"/>
    </row>
    <row r="585" spans="1:33" ht="22.5" customHeight="1" x14ac:dyDescent="0.45">
      <c r="A585" s="91"/>
      <c r="B585" s="93"/>
      <c r="C585" s="92"/>
      <c r="D585" s="93"/>
      <c r="E585" s="92"/>
      <c r="F585" s="93"/>
      <c r="G585" s="92"/>
      <c r="H585" s="93"/>
      <c r="I585" s="92"/>
      <c r="J585" s="91"/>
      <c r="K585" s="91"/>
      <c r="L585" s="91"/>
      <c r="M585" s="104"/>
      <c r="N585" s="91"/>
      <c r="O585" s="91"/>
      <c r="P585" s="91"/>
      <c r="Q585" s="91"/>
      <c r="R585" s="91"/>
      <c r="S585" s="91"/>
      <c r="T585" s="91"/>
      <c r="U585" s="91"/>
      <c r="V585" s="91"/>
      <c r="W585" s="91"/>
      <c r="X585" s="91"/>
      <c r="Y585" s="91"/>
      <c r="Z585" s="91"/>
      <c r="AA585" s="91"/>
      <c r="AB585" s="91"/>
      <c r="AC585" s="91"/>
      <c r="AD585" s="91"/>
      <c r="AE585" s="91"/>
      <c r="AF585" s="91"/>
      <c r="AG585" s="91"/>
    </row>
    <row r="586" spans="1:33" ht="22.5" customHeight="1" x14ac:dyDescent="0.45">
      <c r="A586" s="91"/>
      <c r="B586" s="93"/>
      <c r="C586" s="92"/>
      <c r="D586" s="93"/>
      <c r="E586" s="92"/>
      <c r="F586" s="93"/>
      <c r="G586" s="92"/>
      <c r="H586" s="93"/>
      <c r="I586" s="92"/>
      <c r="J586" s="91"/>
      <c r="K586" s="91"/>
      <c r="L586" s="91"/>
      <c r="M586" s="104"/>
      <c r="N586" s="91"/>
      <c r="O586" s="91"/>
      <c r="P586" s="91"/>
      <c r="Q586" s="91"/>
      <c r="R586" s="91"/>
      <c r="S586" s="91"/>
      <c r="T586" s="91"/>
      <c r="U586" s="91"/>
      <c r="V586" s="91"/>
      <c r="W586" s="91"/>
      <c r="X586" s="91"/>
      <c r="Y586" s="91"/>
      <c r="Z586" s="91"/>
      <c r="AA586" s="91"/>
      <c r="AB586" s="91"/>
      <c r="AC586" s="91"/>
      <c r="AD586" s="91"/>
      <c r="AE586" s="91"/>
      <c r="AF586" s="91"/>
      <c r="AG586" s="91"/>
    </row>
    <row r="587" spans="1:33" ht="22.5" customHeight="1" x14ac:dyDescent="0.45">
      <c r="A587" s="91"/>
      <c r="B587" s="93"/>
      <c r="C587" s="92"/>
      <c r="D587" s="93"/>
      <c r="E587" s="92"/>
      <c r="F587" s="93"/>
      <c r="G587" s="92"/>
      <c r="H587" s="93"/>
      <c r="I587" s="92"/>
      <c r="J587" s="91"/>
      <c r="K587" s="91"/>
      <c r="L587" s="91"/>
      <c r="M587" s="104"/>
      <c r="N587" s="91"/>
      <c r="O587" s="91"/>
      <c r="P587" s="91"/>
      <c r="Q587" s="91"/>
      <c r="R587" s="91"/>
      <c r="S587" s="91"/>
      <c r="T587" s="91"/>
      <c r="U587" s="91"/>
      <c r="V587" s="91"/>
      <c r="W587" s="91"/>
      <c r="X587" s="91"/>
      <c r="Y587" s="91"/>
      <c r="Z587" s="91"/>
      <c r="AA587" s="91"/>
      <c r="AB587" s="91"/>
      <c r="AC587" s="91"/>
      <c r="AD587" s="91"/>
      <c r="AE587" s="91"/>
      <c r="AF587" s="91"/>
      <c r="AG587" s="91"/>
    </row>
    <row r="588" spans="1:33" ht="22.5" customHeight="1" x14ac:dyDescent="0.45">
      <c r="A588" s="91"/>
      <c r="B588" s="93"/>
      <c r="C588" s="92"/>
      <c r="D588" s="93"/>
      <c r="E588" s="92"/>
      <c r="F588" s="93"/>
      <c r="G588" s="92"/>
      <c r="H588" s="93"/>
      <c r="I588" s="92"/>
      <c r="J588" s="91"/>
      <c r="K588" s="91"/>
      <c r="L588" s="91"/>
      <c r="M588" s="104"/>
      <c r="N588" s="91"/>
      <c r="O588" s="91"/>
      <c r="P588" s="91"/>
      <c r="Q588" s="91"/>
      <c r="R588" s="91"/>
      <c r="S588" s="91"/>
      <c r="T588" s="91"/>
      <c r="U588" s="91"/>
      <c r="V588" s="91"/>
      <c r="W588" s="91"/>
      <c r="X588" s="91"/>
      <c r="Y588" s="91"/>
      <c r="Z588" s="91"/>
      <c r="AA588" s="91"/>
      <c r="AB588" s="91"/>
      <c r="AC588" s="91"/>
      <c r="AD588" s="91"/>
      <c r="AE588" s="91"/>
      <c r="AF588" s="91"/>
      <c r="AG588" s="91"/>
    </row>
    <row r="589" spans="1:33" ht="22.5" customHeight="1" x14ac:dyDescent="0.45">
      <c r="A589" s="91"/>
      <c r="B589" s="93"/>
      <c r="C589" s="92"/>
      <c r="D589" s="93"/>
      <c r="E589" s="92"/>
      <c r="F589" s="93"/>
      <c r="G589" s="92"/>
      <c r="H589" s="93"/>
      <c r="I589" s="92"/>
      <c r="J589" s="91"/>
      <c r="K589" s="91"/>
      <c r="L589" s="91"/>
      <c r="M589" s="104"/>
      <c r="N589" s="91"/>
      <c r="O589" s="91"/>
      <c r="P589" s="91"/>
      <c r="Q589" s="91"/>
      <c r="R589" s="91"/>
      <c r="S589" s="91"/>
      <c r="T589" s="91"/>
      <c r="U589" s="91"/>
      <c r="V589" s="91"/>
      <c r="W589" s="91"/>
      <c r="X589" s="91"/>
      <c r="Y589" s="91"/>
      <c r="Z589" s="91"/>
      <c r="AA589" s="91"/>
      <c r="AB589" s="91"/>
      <c r="AC589" s="91"/>
      <c r="AD589" s="91"/>
      <c r="AE589" s="91"/>
      <c r="AF589" s="91"/>
      <c r="AG589" s="91"/>
    </row>
    <row r="590" spans="1:33" ht="22.5" customHeight="1" x14ac:dyDescent="0.45">
      <c r="A590" s="91"/>
      <c r="B590" s="93"/>
      <c r="C590" s="92"/>
      <c r="D590" s="93"/>
      <c r="E590" s="92"/>
      <c r="F590" s="93"/>
      <c r="G590" s="92"/>
      <c r="H590" s="93"/>
      <c r="I590" s="92"/>
      <c r="J590" s="91"/>
      <c r="K590" s="91"/>
      <c r="L590" s="91"/>
      <c r="M590" s="104"/>
      <c r="N590" s="91"/>
      <c r="O590" s="91"/>
      <c r="P590" s="91"/>
      <c r="Q590" s="91"/>
      <c r="R590" s="91"/>
      <c r="S590" s="91"/>
      <c r="T590" s="91"/>
      <c r="U590" s="91"/>
      <c r="V590" s="91"/>
      <c r="W590" s="91"/>
      <c r="X590" s="91"/>
      <c r="Y590" s="91"/>
      <c r="Z590" s="91"/>
      <c r="AA590" s="91"/>
      <c r="AB590" s="91"/>
      <c r="AC590" s="91"/>
      <c r="AD590" s="91"/>
      <c r="AE590" s="91"/>
      <c r="AF590" s="91"/>
      <c r="AG590" s="91"/>
    </row>
    <row r="591" spans="1:33" ht="22.5" customHeight="1" x14ac:dyDescent="0.45">
      <c r="A591" s="91"/>
      <c r="B591" s="93"/>
      <c r="C591" s="92"/>
      <c r="D591" s="93"/>
      <c r="E591" s="92"/>
      <c r="F591" s="93"/>
      <c r="G591" s="92"/>
      <c r="H591" s="93"/>
      <c r="I591" s="92"/>
      <c r="J591" s="91"/>
      <c r="K591" s="91"/>
      <c r="L591" s="91"/>
      <c r="M591" s="104"/>
      <c r="N591" s="91"/>
      <c r="O591" s="91"/>
      <c r="P591" s="91"/>
      <c r="Q591" s="91"/>
      <c r="R591" s="91"/>
      <c r="S591" s="91"/>
      <c r="T591" s="91"/>
      <c r="U591" s="91"/>
      <c r="V591" s="91"/>
      <c r="W591" s="91"/>
      <c r="X591" s="91"/>
      <c r="Y591" s="91"/>
      <c r="Z591" s="91"/>
      <c r="AA591" s="91"/>
      <c r="AB591" s="91"/>
      <c r="AC591" s="91"/>
      <c r="AD591" s="91"/>
      <c r="AE591" s="91"/>
      <c r="AF591" s="91"/>
      <c r="AG591" s="91"/>
    </row>
    <row r="592" spans="1:33" ht="22.5" customHeight="1" x14ac:dyDescent="0.45">
      <c r="A592" s="91"/>
      <c r="B592" s="93"/>
      <c r="C592" s="92"/>
      <c r="D592" s="93"/>
      <c r="E592" s="92"/>
      <c r="F592" s="93"/>
      <c r="G592" s="92"/>
      <c r="H592" s="93"/>
      <c r="I592" s="92"/>
      <c r="J592" s="91"/>
      <c r="K592" s="91"/>
      <c r="L592" s="91"/>
      <c r="M592" s="104"/>
      <c r="N592" s="91"/>
      <c r="O592" s="91"/>
      <c r="P592" s="91"/>
      <c r="Q592" s="91"/>
      <c r="R592" s="91"/>
      <c r="S592" s="91"/>
      <c r="T592" s="91"/>
      <c r="U592" s="91"/>
      <c r="V592" s="91"/>
      <c r="W592" s="91"/>
      <c r="X592" s="91"/>
      <c r="Y592" s="91"/>
      <c r="Z592" s="91"/>
      <c r="AA592" s="91"/>
      <c r="AB592" s="91"/>
      <c r="AC592" s="91"/>
      <c r="AD592" s="91"/>
      <c r="AE592" s="91"/>
      <c r="AF592" s="91"/>
      <c r="AG592" s="91"/>
    </row>
    <row r="593" spans="1:33" ht="22.5" customHeight="1" x14ac:dyDescent="0.45">
      <c r="A593" s="91"/>
      <c r="B593" s="93"/>
      <c r="C593" s="92"/>
      <c r="D593" s="93"/>
      <c r="E593" s="92"/>
      <c r="F593" s="93"/>
      <c r="G593" s="92"/>
      <c r="H593" s="93"/>
      <c r="I593" s="92"/>
      <c r="J593" s="91"/>
      <c r="K593" s="91"/>
      <c r="L593" s="91"/>
      <c r="M593" s="104"/>
      <c r="N593" s="91"/>
      <c r="O593" s="91"/>
      <c r="P593" s="91"/>
      <c r="Q593" s="91"/>
      <c r="R593" s="91"/>
      <c r="S593" s="91"/>
      <c r="T593" s="91"/>
      <c r="U593" s="91"/>
      <c r="V593" s="91"/>
      <c r="W593" s="91"/>
      <c r="X593" s="91"/>
      <c r="Y593" s="91"/>
      <c r="Z593" s="91"/>
      <c r="AA593" s="91"/>
      <c r="AB593" s="91"/>
      <c r="AC593" s="91"/>
      <c r="AD593" s="91"/>
      <c r="AE593" s="91"/>
      <c r="AF593" s="91"/>
      <c r="AG593" s="91"/>
    </row>
    <row r="594" spans="1:33" ht="22.5" customHeight="1" x14ac:dyDescent="0.45">
      <c r="A594" s="91"/>
      <c r="B594" s="93"/>
      <c r="C594" s="92"/>
      <c r="D594" s="93"/>
      <c r="E594" s="92"/>
      <c r="F594" s="93"/>
      <c r="G594" s="92"/>
      <c r="H594" s="93"/>
      <c r="I594" s="92"/>
      <c r="J594" s="91"/>
      <c r="K594" s="91"/>
      <c r="L594" s="91"/>
      <c r="M594" s="104"/>
      <c r="N594" s="91"/>
      <c r="O594" s="91"/>
      <c r="P594" s="91"/>
      <c r="Q594" s="91"/>
      <c r="R594" s="91"/>
      <c r="S594" s="91"/>
      <c r="T594" s="91"/>
      <c r="U594" s="91"/>
      <c r="V594" s="91"/>
      <c r="W594" s="91"/>
      <c r="X594" s="91"/>
      <c r="Y594" s="91"/>
      <c r="Z594" s="91"/>
      <c r="AA594" s="91"/>
      <c r="AB594" s="91"/>
      <c r="AC594" s="91"/>
      <c r="AD594" s="91"/>
      <c r="AE594" s="91"/>
      <c r="AF594" s="91"/>
      <c r="AG594" s="91"/>
    </row>
    <row r="595" spans="1:33" ht="22.5" customHeight="1" x14ac:dyDescent="0.45">
      <c r="A595" s="91"/>
      <c r="B595" s="93"/>
      <c r="C595" s="92"/>
      <c r="D595" s="93"/>
      <c r="E595" s="92"/>
      <c r="F595" s="93"/>
      <c r="G595" s="92"/>
      <c r="H595" s="93"/>
      <c r="I595" s="92"/>
      <c r="J595" s="91"/>
      <c r="K595" s="91"/>
      <c r="L595" s="91"/>
      <c r="M595" s="104"/>
      <c r="N595" s="91"/>
      <c r="O595" s="91"/>
      <c r="P595" s="91"/>
      <c r="Q595" s="91"/>
      <c r="R595" s="91"/>
      <c r="S595" s="91"/>
      <c r="T595" s="91"/>
      <c r="U595" s="91"/>
      <c r="V595" s="91"/>
      <c r="W595" s="91"/>
      <c r="X595" s="91"/>
      <c r="Y595" s="91"/>
      <c r="Z595" s="91"/>
      <c r="AA595" s="91"/>
      <c r="AB595" s="91"/>
      <c r="AC595" s="91"/>
      <c r="AD595" s="91"/>
      <c r="AE595" s="91"/>
      <c r="AF595" s="91"/>
      <c r="AG595" s="91"/>
    </row>
    <row r="596" spans="1:33" ht="22.5" customHeight="1" x14ac:dyDescent="0.45">
      <c r="A596" s="91"/>
      <c r="B596" s="93"/>
      <c r="C596" s="92"/>
      <c r="D596" s="93"/>
      <c r="E596" s="92"/>
      <c r="F596" s="93"/>
      <c r="G596" s="92"/>
      <c r="H596" s="93"/>
      <c r="I596" s="92"/>
      <c r="J596" s="91"/>
      <c r="K596" s="91"/>
      <c r="L596" s="91"/>
      <c r="M596" s="104"/>
      <c r="N596" s="91"/>
      <c r="O596" s="91"/>
      <c r="P596" s="91"/>
      <c r="Q596" s="91"/>
      <c r="R596" s="91"/>
      <c r="S596" s="91"/>
      <c r="T596" s="91"/>
      <c r="U596" s="91"/>
      <c r="V596" s="91"/>
      <c r="W596" s="91"/>
      <c r="X596" s="91"/>
      <c r="Y596" s="91"/>
      <c r="Z596" s="91"/>
      <c r="AA596" s="91"/>
      <c r="AB596" s="91"/>
      <c r="AC596" s="91"/>
      <c r="AD596" s="91"/>
      <c r="AE596" s="91"/>
      <c r="AF596" s="91"/>
      <c r="AG596" s="91"/>
    </row>
    <row r="597" spans="1:33" ht="22.5" customHeight="1" x14ac:dyDescent="0.45">
      <c r="A597" s="91"/>
      <c r="B597" s="93"/>
      <c r="C597" s="92"/>
      <c r="D597" s="93"/>
      <c r="E597" s="92"/>
      <c r="F597" s="93"/>
      <c r="G597" s="92"/>
      <c r="H597" s="93"/>
      <c r="I597" s="92"/>
      <c r="J597" s="91"/>
      <c r="K597" s="91"/>
      <c r="L597" s="91"/>
      <c r="M597" s="104"/>
      <c r="N597" s="91"/>
      <c r="O597" s="91"/>
      <c r="P597" s="91"/>
      <c r="Q597" s="91"/>
      <c r="R597" s="91"/>
      <c r="S597" s="91"/>
      <c r="T597" s="91"/>
      <c r="U597" s="91"/>
      <c r="V597" s="91"/>
      <c r="W597" s="91"/>
      <c r="X597" s="91"/>
      <c r="Y597" s="91"/>
      <c r="Z597" s="91"/>
      <c r="AA597" s="91"/>
      <c r="AB597" s="91"/>
      <c r="AC597" s="91"/>
      <c r="AD597" s="91"/>
      <c r="AE597" s="91"/>
      <c r="AF597" s="91"/>
      <c r="AG597" s="91"/>
    </row>
    <row r="598" spans="1:33" ht="22.5" customHeight="1" x14ac:dyDescent="0.45">
      <c r="A598" s="91"/>
      <c r="B598" s="93"/>
      <c r="C598" s="92"/>
      <c r="D598" s="93"/>
      <c r="E598" s="92"/>
      <c r="F598" s="93"/>
      <c r="G598" s="92"/>
      <c r="H598" s="93"/>
      <c r="I598" s="92"/>
      <c r="J598" s="91"/>
      <c r="K598" s="91"/>
      <c r="L598" s="91"/>
      <c r="M598" s="104"/>
      <c r="N598" s="91"/>
      <c r="O598" s="91"/>
      <c r="P598" s="91"/>
      <c r="Q598" s="91"/>
      <c r="R598" s="91"/>
      <c r="S598" s="91"/>
      <c r="T598" s="91"/>
      <c r="U598" s="91"/>
      <c r="V598" s="91"/>
      <c r="W598" s="91"/>
      <c r="X598" s="91"/>
      <c r="Y598" s="91"/>
      <c r="Z598" s="91"/>
      <c r="AA598" s="91"/>
      <c r="AB598" s="91"/>
      <c r="AC598" s="91"/>
      <c r="AD598" s="91"/>
      <c r="AE598" s="91"/>
      <c r="AF598" s="91"/>
      <c r="AG598" s="91"/>
    </row>
    <row r="599" spans="1:33" ht="22.5" customHeight="1" x14ac:dyDescent="0.45">
      <c r="A599" s="91"/>
      <c r="B599" s="93"/>
      <c r="C599" s="92"/>
      <c r="D599" s="93"/>
      <c r="E599" s="92"/>
      <c r="F599" s="93"/>
      <c r="G599" s="92"/>
      <c r="H599" s="93"/>
      <c r="I599" s="92"/>
      <c r="J599" s="91"/>
      <c r="K599" s="91"/>
      <c r="L599" s="91"/>
      <c r="M599" s="104"/>
      <c r="N599" s="91"/>
      <c r="O599" s="91"/>
      <c r="P599" s="91"/>
      <c r="Q599" s="91"/>
      <c r="R599" s="91"/>
      <c r="S599" s="91"/>
      <c r="T599" s="91"/>
      <c r="U599" s="91"/>
      <c r="V599" s="91"/>
      <c r="W599" s="91"/>
      <c r="X599" s="91"/>
      <c r="Y599" s="91"/>
      <c r="Z599" s="91"/>
      <c r="AA599" s="91"/>
      <c r="AB599" s="91"/>
      <c r="AC599" s="91"/>
      <c r="AD599" s="91"/>
      <c r="AE599" s="91"/>
      <c r="AF599" s="91"/>
      <c r="AG599" s="91"/>
    </row>
    <row r="600" spans="1:33" ht="22.5" customHeight="1" x14ac:dyDescent="0.45">
      <c r="A600" s="91"/>
      <c r="B600" s="93"/>
      <c r="C600" s="92"/>
      <c r="D600" s="93"/>
      <c r="E600" s="92"/>
      <c r="F600" s="93"/>
      <c r="G600" s="92"/>
      <c r="H600" s="93"/>
      <c r="I600" s="92"/>
      <c r="J600" s="91"/>
      <c r="K600" s="91"/>
      <c r="L600" s="91"/>
      <c r="M600" s="104"/>
      <c r="N600" s="91"/>
      <c r="O600" s="91"/>
      <c r="P600" s="91"/>
      <c r="Q600" s="91"/>
      <c r="R600" s="91"/>
      <c r="S600" s="91"/>
      <c r="T600" s="91"/>
      <c r="U600" s="91"/>
      <c r="V600" s="91"/>
      <c r="W600" s="91"/>
      <c r="X600" s="91"/>
      <c r="Y600" s="91"/>
      <c r="Z600" s="91"/>
      <c r="AA600" s="91"/>
      <c r="AB600" s="91"/>
      <c r="AC600" s="91"/>
      <c r="AD600" s="91"/>
      <c r="AE600" s="91"/>
      <c r="AF600" s="91"/>
      <c r="AG600" s="91"/>
    </row>
    <row r="601" spans="1:33" ht="22.5" customHeight="1" x14ac:dyDescent="0.45">
      <c r="A601" s="91"/>
      <c r="B601" s="93"/>
      <c r="C601" s="92"/>
      <c r="D601" s="93"/>
      <c r="E601" s="92"/>
      <c r="F601" s="93"/>
      <c r="G601" s="92"/>
      <c r="H601" s="93"/>
      <c r="I601" s="92"/>
      <c r="J601" s="91"/>
      <c r="K601" s="91"/>
      <c r="L601" s="91"/>
      <c r="M601" s="104"/>
      <c r="N601" s="91"/>
      <c r="O601" s="91"/>
      <c r="P601" s="91"/>
      <c r="Q601" s="91"/>
      <c r="R601" s="91"/>
      <c r="S601" s="91"/>
      <c r="T601" s="91"/>
      <c r="U601" s="91"/>
      <c r="V601" s="91"/>
      <c r="W601" s="91"/>
      <c r="X601" s="91"/>
      <c r="Y601" s="91"/>
      <c r="Z601" s="91"/>
      <c r="AA601" s="91"/>
      <c r="AB601" s="91"/>
      <c r="AC601" s="91"/>
      <c r="AD601" s="91"/>
      <c r="AE601" s="91"/>
      <c r="AF601" s="91"/>
      <c r="AG601" s="91"/>
    </row>
    <row r="602" spans="1:33" ht="22.5" customHeight="1" x14ac:dyDescent="0.45">
      <c r="A602" s="91"/>
      <c r="B602" s="93"/>
      <c r="C602" s="92"/>
      <c r="D602" s="93"/>
      <c r="E602" s="92"/>
      <c r="F602" s="93"/>
      <c r="G602" s="92"/>
      <c r="H602" s="93"/>
      <c r="I602" s="92"/>
      <c r="J602" s="91"/>
      <c r="K602" s="91"/>
      <c r="L602" s="91"/>
      <c r="M602" s="104"/>
      <c r="N602" s="91"/>
      <c r="O602" s="91"/>
      <c r="P602" s="91"/>
      <c r="Q602" s="91"/>
      <c r="R602" s="91"/>
      <c r="S602" s="91"/>
      <c r="T602" s="91"/>
      <c r="U602" s="91"/>
      <c r="V602" s="91"/>
      <c r="W602" s="91"/>
      <c r="X602" s="91"/>
      <c r="Y602" s="91"/>
      <c r="Z602" s="91"/>
      <c r="AA602" s="91"/>
      <c r="AB602" s="91"/>
      <c r="AC602" s="91"/>
      <c r="AD602" s="91"/>
      <c r="AE602" s="91"/>
      <c r="AF602" s="91"/>
      <c r="AG602" s="91"/>
    </row>
    <row r="603" spans="1:33" ht="22.5" customHeight="1" x14ac:dyDescent="0.45">
      <c r="A603" s="91"/>
      <c r="B603" s="93"/>
      <c r="C603" s="92"/>
      <c r="D603" s="93"/>
      <c r="E603" s="92"/>
      <c r="F603" s="93"/>
      <c r="G603" s="92"/>
      <c r="H603" s="93"/>
      <c r="I603" s="92"/>
      <c r="J603" s="91"/>
      <c r="K603" s="91"/>
      <c r="L603" s="91"/>
      <c r="M603" s="104"/>
      <c r="N603" s="91"/>
      <c r="O603" s="91"/>
      <c r="P603" s="91"/>
      <c r="Q603" s="91"/>
      <c r="R603" s="91"/>
      <c r="S603" s="91"/>
      <c r="T603" s="91"/>
      <c r="U603" s="91"/>
      <c r="V603" s="91"/>
      <c r="W603" s="91"/>
      <c r="X603" s="91"/>
      <c r="Y603" s="91"/>
      <c r="Z603" s="91"/>
      <c r="AA603" s="91"/>
      <c r="AB603" s="91"/>
      <c r="AC603" s="91"/>
      <c r="AD603" s="91"/>
      <c r="AE603" s="91"/>
      <c r="AF603" s="91"/>
      <c r="AG603" s="91"/>
    </row>
    <row r="604" spans="1:33" ht="22.5" customHeight="1" x14ac:dyDescent="0.45">
      <c r="A604" s="91"/>
      <c r="B604" s="93"/>
      <c r="C604" s="92"/>
      <c r="D604" s="93"/>
      <c r="E604" s="92"/>
      <c r="F604" s="93"/>
      <c r="G604" s="92"/>
      <c r="H604" s="93"/>
      <c r="I604" s="92"/>
      <c r="J604" s="91"/>
      <c r="K604" s="91"/>
      <c r="L604" s="91"/>
      <c r="M604" s="104"/>
      <c r="N604" s="91"/>
      <c r="O604" s="91"/>
      <c r="P604" s="91"/>
      <c r="Q604" s="91"/>
      <c r="R604" s="91"/>
      <c r="S604" s="91"/>
      <c r="T604" s="91"/>
      <c r="U604" s="91"/>
      <c r="V604" s="91"/>
      <c r="W604" s="91"/>
      <c r="X604" s="91"/>
      <c r="Y604" s="91"/>
      <c r="Z604" s="91"/>
      <c r="AA604" s="91"/>
      <c r="AB604" s="91"/>
      <c r="AC604" s="91"/>
      <c r="AD604" s="91"/>
      <c r="AE604" s="91"/>
      <c r="AF604" s="91"/>
      <c r="AG604" s="91"/>
    </row>
    <row r="605" spans="1:33" ht="22.5" customHeight="1" x14ac:dyDescent="0.45">
      <c r="A605" s="91"/>
      <c r="B605" s="93"/>
      <c r="C605" s="92"/>
      <c r="D605" s="93"/>
      <c r="E605" s="92"/>
      <c r="F605" s="93"/>
      <c r="G605" s="92"/>
      <c r="H605" s="93"/>
      <c r="I605" s="92"/>
      <c r="J605" s="91"/>
      <c r="K605" s="91"/>
      <c r="L605" s="91"/>
      <c r="M605" s="104"/>
      <c r="N605" s="91"/>
      <c r="O605" s="91"/>
      <c r="P605" s="91"/>
      <c r="Q605" s="91"/>
      <c r="R605" s="91"/>
      <c r="S605" s="91"/>
      <c r="T605" s="91"/>
      <c r="U605" s="91"/>
      <c r="V605" s="91"/>
      <c r="W605" s="91"/>
      <c r="X605" s="91"/>
      <c r="Y605" s="91"/>
      <c r="Z605" s="91"/>
      <c r="AA605" s="91"/>
      <c r="AB605" s="91"/>
      <c r="AC605" s="91"/>
      <c r="AD605" s="91"/>
      <c r="AE605" s="91"/>
      <c r="AF605" s="91"/>
      <c r="AG605" s="91"/>
    </row>
    <row r="606" spans="1:33" ht="22.5" customHeight="1" x14ac:dyDescent="0.45">
      <c r="A606" s="91"/>
      <c r="B606" s="93"/>
      <c r="C606" s="92"/>
      <c r="D606" s="93"/>
      <c r="E606" s="92"/>
      <c r="F606" s="93"/>
      <c r="G606" s="92"/>
      <c r="H606" s="93"/>
      <c r="I606" s="92"/>
      <c r="J606" s="91"/>
      <c r="K606" s="91"/>
      <c r="L606" s="91"/>
      <c r="M606" s="104"/>
      <c r="N606" s="91"/>
      <c r="O606" s="91"/>
      <c r="P606" s="91"/>
      <c r="Q606" s="91"/>
      <c r="R606" s="91"/>
      <c r="S606" s="91"/>
      <c r="T606" s="91"/>
      <c r="U606" s="91"/>
      <c r="V606" s="91"/>
      <c r="W606" s="91"/>
      <c r="X606" s="91"/>
      <c r="Y606" s="91"/>
      <c r="Z606" s="91"/>
      <c r="AA606" s="91"/>
      <c r="AB606" s="91"/>
      <c r="AC606" s="91"/>
      <c r="AD606" s="91"/>
      <c r="AE606" s="91"/>
      <c r="AF606" s="91"/>
      <c r="AG606" s="91"/>
    </row>
    <row r="607" spans="1:33" ht="22.5" customHeight="1" x14ac:dyDescent="0.45">
      <c r="A607" s="91"/>
      <c r="B607" s="93"/>
      <c r="C607" s="92"/>
      <c r="D607" s="93"/>
      <c r="E607" s="92"/>
      <c r="F607" s="93"/>
      <c r="G607" s="92"/>
      <c r="H607" s="93"/>
      <c r="I607" s="92"/>
      <c r="J607" s="91"/>
      <c r="K607" s="91"/>
      <c r="L607" s="91"/>
      <c r="M607" s="104"/>
      <c r="N607" s="91"/>
      <c r="O607" s="91"/>
      <c r="P607" s="91"/>
      <c r="Q607" s="91"/>
      <c r="R607" s="91"/>
      <c r="S607" s="91"/>
      <c r="T607" s="91"/>
      <c r="U607" s="91"/>
      <c r="V607" s="91"/>
      <c r="W607" s="91"/>
      <c r="X607" s="91"/>
      <c r="Y607" s="91"/>
      <c r="Z607" s="91"/>
      <c r="AA607" s="91"/>
      <c r="AB607" s="91"/>
      <c r="AC607" s="91"/>
      <c r="AD607" s="91"/>
      <c r="AE607" s="91"/>
      <c r="AF607" s="91"/>
      <c r="AG607" s="91"/>
    </row>
    <row r="608" spans="1:33" ht="22.5" customHeight="1" x14ac:dyDescent="0.45">
      <c r="A608" s="91"/>
      <c r="B608" s="93"/>
      <c r="C608" s="92"/>
      <c r="D608" s="93"/>
      <c r="E608" s="92"/>
      <c r="F608" s="93"/>
      <c r="G608" s="92"/>
      <c r="H608" s="93"/>
      <c r="I608" s="92"/>
      <c r="J608" s="91"/>
      <c r="K608" s="91"/>
      <c r="L608" s="91"/>
      <c r="M608" s="104"/>
      <c r="N608" s="91"/>
      <c r="O608" s="91"/>
      <c r="P608" s="91"/>
      <c r="Q608" s="91"/>
      <c r="R608" s="91"/>
      <c r="S608" s="91"/>
      <c r="T608" s="91"/>
      <c r="U608" s="91"/>
      <c r="V608" s="91"/>
      <c r="W608" s="91"/>
      <c r="X608" s="91"/>
      <c r="Y608" s="91"/>
      <c r="Z608" s="91"/>
      <c r="AA608" s="91"/>
      <c r="AB608" s="91"/>
      <c r="AC608" s="91"/>
      <c r="AD608" s="91"/>
      <c r="AE608" s="91"/>
      <c r="AF608" s="91"/>
      <c r="AG608" s="91"/>
    </row>
    <row r="609" spans="1:33" ht="22.5" customHeight="1" x14ac:dyDescent="0.45">
      <c r="A609" s="91"/>
      <c r="B609" s="93"/>
      <c r="C609" s="92"/>
      <c r="D609" s="93"/>
      <c r="E609" s="92"/>
      <c r="F609" s="93"/>
      <c r="G609" s="92"/>
      <c r="H609" s="93"/>
      <c r="I609" s="92"/>
      <c r="J609" s="91"/>
      <c r="K609" s="91"/>
      <c r="L609" s="91"/>
      <c r="M609" s="104"/>
      <c r="N609" s="91"/>
      <c r="O609" s="91"/>
      <c r="P609" s="91"/>
      <c r="Q609" s="91"/>
      <c r="R609" s="91"/>
      <c r="S609" s="91"/>
      <c r="T609" s="91"/>
      <c r="U609" s="91"/>
      <c r="V609" s="91"/>
      <c r="W609" s="91"/>
      <c r="X609" s="91"/>
      <c r="Y609" s="91"/>
      <c r="Z609" s="91"/>
      <c r="AA609" s="91"/>
      <c r="AB609" s="91"/>
      <c r="AC609" s="91"/>
      <c r="AD609" s="91"/>
      <c r="AE609" s="91"/>
      <c r="AF609" s="91"/>
      <c r="AG609" s="91"/>
    </row>
    <row r="610" spans="1:33" ht="22.5" customHeight="1" x14ac:dyDescent="0.45">
      <c r="A610" s="91"/>
      <c r="B610" s="93"/>
      <c r="C610" s="92"/>
      <c r="D610" s="93"/>
      <c r="E610" s="92"/>
      <c r="F610" s="93"/>
      <c r="G610" s="92"/>
      <c r="H610" s="93"/>
      <c r="I610" s="92"/>
      <c r="J610" s="91"/>
      <c r="K610" s="91"/>
      <c r="L610" s="91"/>
      <c r="M610" s="104"/>
      <c r="N610" s="91"/>
      <c r="O610" s="91"/>
      <c r="P610" s="91"/>
      <c r="Q610" s="91"/>
      <c r="R610" s="91"/>
      <c r="S610" s="91"/>
      <c r="T610" s="91"/>
      <c r="U610" s="91"/>
      <c r="V610" s="91"/>
      <c r="W610" s="91"/>
      <c r="X610" s="91"/>
      <c r="Y610" s="91"/>
      <c r="Z610" s="91"/>
      <c r="AA610" s="91"/>
      <c r="AB610" s="91"/>
      <c r="AC610" s="91"/>
      <c r="AD610" s="91"/>
      <c r="AE610" s="91"/>
      <c r="AF610" s="91"/>
      <c r="AG610" s="91"/>
    </row>
    <row r="611" spans="1:33" ht="22.5" customHeight="1" x14ac:dyDescent="0.45">
      <c r="A611" s="91"/>
      <c r="B611" s="93"/>
      <c r="C611" s="92"/>
      <c r="D611" s="93"/>
      <c r="E611" s="92"/>
      <c r="F611" s="93"/>
      <c r="G611" s="92"/>
      <c r="H611" s="93"/>
      <c r="I611" s="92"/>
      <c r="J611" s="91"/>
      <c r="K611" s="91"/>
      <c r="L611" s="91"/>
      <c r="M611" s="104"/>
      <c r="N611" s="91"/>
      <c r="O611" s="91"/>
      <c r="P611" s="91"/>
      <c r="Q611" s="91"/>
      <c r="R611" s="91"/>
      <c r="S611" s="91"/>
      <c r="T611" s="91"/>
      <c r="U611" s="91"/>
      <c r="V611" s="91"/>
      <c r="W611" s="91"/>
      <c r="X611" s="91"/>
      <c r="Y611" s="91"/>
      <c r="Z611" s="91"/>
      <c r="AA611" s="91"/>
      <c r="AB611" s="91"/>
      <c r="AC611" s="91"/>
      <c r="AD611" s="91"/>
      <c r="AE611" s="91"/>
      <c r="AF611" s="91"/>
      <c r="AG611" s="91"/>
    </row>
    <row r="612" spans="1:33" ht="22.5" customHeight="1" x14ac:dyDescent="0.45">
      <c r="A612" s="91"/>
      <c r="B612" s="93"/>
      <c r="C612" s="92"/>
      <c r="D612" s="93"/>
      <c r="E612" s="92"/>
      <c r="F612" s="93"/>
      <c r="G612" s="92"/>
      <c r="H612" s="93"/>
      <c r="I612" s="92"/>
      <c r="J612" s="91"/>
      <c r="K612" s="91"/>
      <c r="L612" s="91"/>
      <c r="M612" s="104"/>
      <c r="N612" s="91"/>
      <c r="O612" s="91"/>
      <c r="P612" s="91"/>
      <c r="Q612" s="91"/>
      <c r="R612" s="91"/>
      <c r="S612" s="91"/>
      <c r="T612" s="91"/>
      <c r="U612" s="91"/>
      <c r="V612" s="91"/>
      <c r="W612" s="91"/>
      <c r="X612" s="91"/>
      <c r="Y612" s="91"/>
      <c r="Z612" s="91"/>
      <c r="AA612" s="91"/>
      <c r="AB612" s="91"/>
      <c r="AC612" s="91"/>
      <c r="AD612" s="91"/>
      <c r="AE612" s="91"/>
      <c r="AF612" s="91"/>
      <c r="AG612" s="91"/>
    </row>
    <row r="613" spans="1:33" ht="22.5" customHeight="1" x14ac:dyDescent="0.45">
      <c r="A613" s="91"/>
      <c r="B613" s="93"/>
      <c r="C613" s="92"/>
      <c r="D613" s="93"/>
      <c r="E613" s="92"/>
      <c r="F613" s="93"/>
      <c r="G613" s="92"/>
      <c r="H613" s="93"/>
      <c r="I613" s="92"/>
      <c r="J613" s="91"/>
      <c r="K613" s="91"/>
      <c r="L613" s="91"/>
      <c r="M613" s="104"/>
      <c r="N613" s="91"/>
      <c r="O613" s="91"/>
      <c r="P613" s="91"/>
      <c r="Q613" s="91"/>
      <c r="R613" s="91"/>
      <c r="S613" s="91"/>
      <c r="T613" s="91"/>
      <c r="U613" s="91"/>
      <c r="V613" s="91"/>
      <c r="W613" s="91"/>
      <c r="X613" s="91"/>
      <c r="Y613" s="91"/>
      <c r="Z613" s="91"/>
      <c r="AA613" s="91"/>
      <c r="AB613" s="91"/>
      <c r="AC613" s="91"/>
      <c r="AD613" s="91"/>
      <c r="AE613" s="91"/>
      <c r="AF613" s="91"/>
      <c r="AG613" s="91"/>
    </row>
    <row r="614" spans="1:33" ht="22.5" customHeight="1" x14ac:dyDescent="0.45">
      <c r="A614" s="91"/>
      <c r="B614" s="93"/>
      <c r="C614" s="92"/>
      <c r="D614" s="93"/>
      <c r="E614" s="92"/>
      <c r="F614" s="93"/>
      <c r="G614" s="92"/>
      <c r="H614" s="93"/>
      <c r="I614" s="92"/>
      <c r="J614" s="91"/>
      <c r="K614" s="91"/>
      <c r="L614" s="91"/>
      <c r="M614" s="104"/>
      <c r="N614" s="91"/>
      <c r="O614" s="91"/>
      <c r="P614" s="91"/>
      <c r="Q614" s="91"/>
      <c r="R614" s="91"/>
      <c r="S614" s="91"/>
      <c r="T614" s="91"/>
      <c r="U614" s="91"/>
      <c r="V614" s="91"/>
      <c r="W614" s="91"/>
      <c r="X614" s="91"/>
      <c r="Y614" s="91"/>
      <c r="Z614" s="91"/>
      <c r="AA614" s="91"/>
      <c r="AB614" s="91"/>
      <c r="AC614" s="91"/>
      <c r="AD614" s="91"/>
      <c r="AE614" s="91"/>
      <c r="AF614" s="91"/>
      <c r="AG614" s="91"/>
    </row>
    <row r="615" spans="1:33" ht="22.5" customHeight="1" x14ac:dyDescent="0.45">
      <c r="A615" s="91"/>
      <c r="B615" s="93"/>
      <c r="C615" s="92"/>
      <c r="D615" s="93"/>
      <c r="E615" s="92"/>
      <c r="F615" s="93"/>
      <c r="G615" s="92"/>
      <c r="H615" s="93"/>
      <c r="I615" s="92"/>
      <c r="J615" s="91"/>
      <c r="K615" s="91"/>
      <c r="L615" s="91"/>
      <c r="M615" s="104"/>
      <c r="N615" s="91"/>
      <c r="O615" s="91"/>
      <c r="P615" s="91"/>
      <c r="Q615" s="91"/>
      <c r="R615" s="91"/>
      <c r="S615" s="91"/>
      <c r="T615" s="91"/>
      <c r="U615" s="91"/>
      <c r="V615" s="91"/>
      <c r="W615" s="91"/>
      <c r="X615" s="91"/>
      <c r="Y615" s="91"/>
      <c r="Z615" s="91"/>
      <c r="AA615" s="91"/>
      <c r="AB615" s="91"/>
      <c r="AC615" s="91"/>
      <c r="AD615" s="91"/>
      <c r="AE615" s="91"/>
      <c r="AF615" s="91"/>
      <c r="AG615" s="91"/>
    </row>
    <row r="616" spans="1:33" ht="22.5" customHeight="1" x14ac:dyDescent="0.45">
      <c r="A616" s="91"/>
      <c r="B616" s="93"/>
      <c r="C616" s="92"/>
      <c r="D616" s="93"/>
      <c r="E616" s="92"/>
      <c r="F616" s="93"/>
      <c r="G616" s="92"/>
      <c r="H616" s="93"/>
      <c r="I616" s="92"/>
      <c r="J616" s="91"/>
      <c r="K616" s="91"/>
      <c r="L616" s="91"/>
      <c r="M616" s="104"/>
      <c r="N616" s="91"/>
      <c r="O616" s="91"/>
      <c r="P616" s="91"/>
      <c r="Q616" s="91"/>
      <c r="R616" s="91"/>
      <c r="S616" s="91"/>
      <c r="T616" s="91"/>
      <c r="U616" s="91"/>
      <c r="V616" s="91"/>
      <c r="W616" s="91"/>
      <c r="X616" s="91"/>
      <c r="Y616" s="91"/>
      <c r="Z616" s="91"/>
      <c r="AA616" s="91"/>
      <c r="AB616" s="91"/>
      <c r="AC616" s="91"/>
      <c r="AD616" s="91"/>
      <c r="AE616" s="91"/>
      <c r="AF616" s="91"/>
      <c r="AG616" s="91"/>
    </row>
    <row r="617" spans="1:33" ht="22.5" customHeight="1" x14ac:dyDescent="0.45">
      <c r="A617" s="91"/>
      <c r="B617" s="93"/>
      <c r="C617" s="92"/>
      <c r="D617" s="93"/>
      <c r="E617" s="92"/>
      <c r="F617" s="93"/>
      <c r="G617" s="92"/>
      <c r="H617" s="93"/>
      <c r="I617" s="92"/>
      <c r="J617" s="91"/>
      <c r="K617" s="91"/>
      <c r="L617" s="91"/>
      <c r="M617" s="104"/>
      <c r="N617" s="91"/>
      <c r="O617" s="91"/>
      <c r="P617" s="91"/>
      <c r="Q617" s="91"/>
      <c r="R617" s="91"/>
      <c r="S617" s="91"/>
      <c r="T617" s="91"/>
      <c r="U617" s="91"/>
      <c r="V617" s="91"/>
      <c r="W617" s="91"/>
      <c r="X617" s="91"/>
      <c r="Y617" s="91"/>
      <c r="Z617" s="91"/>
      <c r="AA617" s="91"/>
      <c r="AB617" s="91"/>
      <c r="AC617" s="91"/>
      <c r="AD617" s="91"/>
      <c r="AE617" s="91"/>
      <c r="AF617" s="91"/>
      <c r="AG617" s="91"/>
    </row>
    <row r="618" spans="1:33" ht="22.5" customHeight="1" x14ac:dyDescent="0.45">
      <c r="A618" s="91"/>
      <c r="B618" s="93"/>
      <c r="C618" s="92"/>
      <c r="D618" s="93"/>
      <c r="E618" s="92"/>
      <c r="F618" s="93"/>
      <c r="G618" s="92"/>
      <c r="H618" s="93"/>
      <c r="I618" s="92"/>
      <c r="J618" s="91"/>
      <c r="K618" s="91"/>
      <c r="L618" s="91"/>
      <c r="M618" s="104"/>
      <c r="N618" s="91"/>
      <c r="O618" s="91"/>
      <c r="P618" s="91"/>
      <c r="Q618" s="91"/>
      <c r="R618" s="91"/>
      <c r="S618" s="91"/>
      <c r="T618" s="91"/>
      <c r="U618" s="91"/>
      <c r="V618" s="91"/>
      <c r="W618" s="91"/>
      <c r="X618" s="91"/>
      <c r="Y618" s="91"/>
      <c r="Z618" s="91"/>
      <c r="AA618" s="91"/>
      <c r="AB618" s="91"/>
      <c r="AC618" s="91"/>
      <c r="AD618" s="91"/>
      <c r="AE618" s="91"/>
      <c r="AF618" s="91"/>
      <c r="AG618" s="91"/>
    </row>
    <row r="619" spans="1:33" ht="22.5" customHeight="1" x14ac:dyDescent="0.45">
      <c r="A619" s="91"/>
      <c r="B619" s="93"/>
      <c r="C619" s="92"/>
      <c r="D619" s="93"/>
      <c r="E619" s="92"/>
      <c r="F619" s="93"/>
      <c r="G619" s="92"/>
      <c r="H619" s="93"/>
      <c r="I619" s="92"/>
      <c r="J619" s="91"/>
      <c r="K619" s="91"/>
      <c r="L619" s="91"/>
      <c r="M619" s="104"/>
      <c r="N619" s="91"/>
      <c r="O619" s="91"/>
      <c r="P619" s="91"/>
      <c r="Q619" s="91"/>
      <c r="R619" s="91"/>
      <c r="S619" s="91"/>
      <c r="T619" s="91"/>
      <c r="U619" s="91"/>
      <c r="V619" s="91"/>
      <c r="W619" s="91"/>
      <c r="X619" s="91"/>
      <c r="Y619" s="91"/>
      <c r="Z619" s="91"/>
      <c r="AA619" s="91"/>
      <c r="AB619" s="91"/>
      <c r="AC619" s="91"/>
      <c r="AD619" s="91"/>
      <c r="AE619" s="91"/>
      <c r="AF619" s="91"/>
      <c r="AG619" s="91"/>
    </row>
    <row r="620" spans="1:33" ht="22.5" customHeight="1" x14ac:dyDescent="0.45">
      <c r="A620" s="91"/>
      <c r="B620" s="93"/>
      <c r="C620" s="92"/>
      <c r="D620" s="93"/>
      <c r="E620" s="92"/>
      <c r="F620" s="93"/>
      <c r="G620" s="92"/>
      <c r="H620" s="93"/>
      <c r="I620" s="92"/>
      <c r="J620" s="91"/>
      <c r="K620" s="91"/>
      <c r="L620" s="91"/>
      <c r="M620" s="104"/>
      <c r="N620" s="91"/>
      <c r="O620" s="91"/>
      <c r="P620" s="91"/>
      <c r="Q620" s="91"/>
      <c r="R620" s="91"/>
      <c r="S620" s="91"/>
      <c r="T620" s="91"/>
      <c r="U620" s="91"/>
      <c r="V620" s="91"/>
      <c r="W620" s="91"/>
      <c r="X620" s="91"/>
      <c r="Y620" s="91"/>
      <c r="Z620" s="91"/>
      <c r="AA620" s="91"/>
      <c r="AB620" s="91"/>
      <c r="AC620" s="91"/>
      <c r="AD620" s="91"/>
      <c r="AE620" s="91"/>
      <c r="AF620" s="91"/>
      <c r="AG620" s="91"/>
    </row>
    <row r="621" spans="1:33" ht="22.5" customHeight="1" x14ac:dyDescent="0.45">
      <c r="A621" s="91"/>
      <c r="B621" s="93"/>
      <c r="C621" s="92"/>
      <c r="D621" s="93"/>
      <c r="E621" s="92"/>
      <c r="F621" s="93"/>
      <c r="G621" s="92"/>
      <c r="H621" s="93"/>
      <c r="I621" s="92"/>
      <c r="J621" s="91"/>
      <c r="K621" s="91"/>
      <c r="L621" s="91"/>
      <c r="M621" s="104"/>
      <c r="N621" s="91"/>
      <c r="O621" s="91"/>
      <c r="P621" s="91"/>
      <c r="Q621" s="91"/>
      <c r="R621" s="91"/>
      <c r="S621" s="91"/>
      <c r="T621" s="91"/>
      <c r="U621" s="91"/>
      <c r="V621" s="91"/>
      <c r="W621" s="91"/>
      <c r="X621" s="91"/>
      <c r="Y621" s="91"/>
      <c r="Z621" s="91"/>
      <c r="AA621" s="91"/>
      <c r="AB621" s="91"/>
      <c r="AC621" s="91"/>
      <c r="AD621" s="91"/>
      <c r="AE621" s="91"/>
      <c r="AF621" s="91"/>
      <c r="AG621" s="91"/>
    </row>
    <row r="622" spans="1:33" ht="22.5" customHeight="1" x14ac:dyDescent="0.45">
      <c r="A622" s="91"/>
      <c r="B622" s="93"/>
      <c r="C622" s="92"/>
      <c r="D622" s="93"/>
      <c r="E622" s="92"/>
      <c r="F622" s="93"/>
      <c r="G622" s="92"/>
      <c r="H622" s="93"/>
      <c r="I622" s="92"/>
      <c r="J622" s="91"/>
      <c r="K622" s="91"/>
      <c r="L622" s="91"/>
      <c r="M622" s="104"/>
      <c r="N622" s="91"/>
      <c r="O622" s="91"/>
      <c r="P622" s="91"/>
      <c r="Q622" s="91"/>
      <c r="R622" s="91"/>
      <c r="S622" s="91"/>
      <c r="T622" s="91"/>
      <c r="U622" s="91"/>
      <c r="V622" s="91"/>
      <c r="W622" s="91"/>
      <c r="X622" s="91"/>
      <c r="Y622" s="91"/>
      <c r="Z622" s="91"/>
      <c r="AA622" s="91"/>
      <c r="AB622" s="91"/>
      <c r="AC622" s="91"/>
      <c r="AD622" s="91"/>
      <c r="AE622" s="91"/>
      <c r="AF622" s="91"/>
      <c r="AG622" s="91"/>
    </row>
    <row r="623" spans="1:33" ht="22.5" customHeight="1" x14ac:dyDescent="0.45">
      <c r="A623" s="91"/>
      <c r="B623" s="93"/>
      <c r="C623" s="92"/>
      <c r="D623" s="93"/>
      <c r="E623" s="92"/>
      <c r="F623" s="93"/>
      <c r="G623" s="92"/>
      <c r="H623" s="93"/>
      <c r="I623" s="92"/>
      <c r="J623" s="91"/>
      <c r="K623" s="91"/>
      <c r="L623" s="91"/>
      <c r="M623" s="104"/>
      <c r="N623" s="91"/>
      <c r="O623" s="91"/>
      <c r="P623" s="91"/>
      <c r="Q623" s="91"/>
      <c r="R623" s="91"/>
      <c r="S623" s="91"/>
      <c r="T623" s="91"/>
      <c r="U623" s="91"/>
      <c r="V623" s="91"/>
      <c r="W623" s="91"/>
      <c r="X623" s="91"/>
      <c r="Y623" s="91"/>
      <c r="Z623" s="91"/>
      <c r="AA623" s="91"/>
      <c r="AB623" s="91"/>
      <c r="AC623" s="91"/>
      <c r="AD623" s="91"/>
      <c r="AE623" s="91"/>
      <c r="AF623" s="91"/>
      <c r="AG623" s="91"/>
    </row>
    <row r="624" spans="1:33" ht="22.5" customHeight="1" x14ac:dyDescent="0.45">
      <c r="A624" s="91"/>
      <c r="B624" s="93"/>
      <c r="C624" s="92"/>
      <c r="D624" s="93"/>
      <c r="E624" s="92"/>
      <c r="F624" s="93"/>
      <c r="G624" s="92"/>
      <c r="H624" s="93"/>
      <c r="I624" s="92"/>
      <c r="J624" s="91"/>
      <c r="K624" s="91"/>
      <c r="L624" s="91"/>
      <c r="M624" s="104"/>
      <c r="N624" s="91"/>
      <c r="O624" s="91"/>
      <c r="P624" s="91"/>
      <c r="Q624" s="91"/>
      <c r="R624" s="91"/>
      <c r="S624" s="91"/>
      <c r="T624" s="91"/>
      <c r="U624" s="91"/>
      <c r="V624" s="91"/>
      <c r="W624" s="91"/>
      <c r="X624" s="91"/>
      <c r="Y624" s="91"/>
      <c r="Z624" s="91"/>
      <c r="AA624" s="91"/>
      <c r="AB624" s="91"/>
      <c r="AC624" s="91"/>
      <c r="AD624" s="91"/>
      <c r="AE624" s="91"/>
      <c r="AF624" s="91"/>
      <c r="AG624" s="91"/>
    </row>
    <row r="625" spans="1:33" ht="22.5" customHeight="1" x14ac:dyDescent="0.45">
      <c r="A625" s="91"/>
      <c r="B625" s="93"/>
      <c r="C625" s="92"/>
      <c r="D625" s="93"/>
      <c r="E625" s="92"/>
      <c r="F625" s="93"/>
      <c r="G625" s="92"/>
      <c r="H625" s="93"/>
      <c r="I625" s="92"/>
      <c r="J625" s="91"/>
      <c r="K625" s="91"/>
      <c r="L625" s="91"/>
      <c r="M625" s="104"/>
      <c r="N625" s="91"/>
      <c r="O625" s="91"/>
      <c r="P625" s="91"/>
      <c r="Q625" s="91"/>
      <c r="R625" s="91"/>
      <c r="S625" s="91"/>
      <c r="T625" s="91"/>
      <c r="U625" s="91"/>
      <c r="V625" s="91"/>
      <c r="W625" s="91"/>
      <c r="X625" s="91"/>
      <c r="Y625" s="91"/>
      <c r="Z625" s="91"/>
      <c r="AA625" s="91"/>
      <c r="AB625" s="91"/>
      <c r="AC625" s="91"/>
      <c r="AD625" s="91"/>
      <c r="AE625" s="91"/>
      <c r="AF625" s="91"/>
      <c r="AG625" s="91"/>
    </row>
    <row r="626" spans="1:33" ht="22.5" customHeight="1" x14ac:dyDescent="0.45">
      <c r="A626" s="91"/>
      <c r="B626" s="93"/>
      <c r="C626" s="92"/>
      <c r="D626" s="93"/>
      <c r="E626" s="92"/>
      <c r="F626" s="93"/>
      <c r="G626" s="92"/>
      <c r="H626" s="93"/>
      <c r="I626" s="92"/>
      <c r="J626" s="91"/>
      <c r="K626" s="91"/>
      <c r="L626" s="91"/>
      <c r="M626" s="104"/>
      <c r="N626" s="91"/>
      <c r="O626" s="91"/>
      <c r="P626" s="91"/>
      <c r="Q626" s="91"/>
      <c r="R626" s="91"/>
      <c r="S626" s="91"/>
      <c r="T626" s="91"/>
      <c r="U626" s="91"/>
      <c r="V626" s="91"/>
      <c r="W626" s="91"/>
      <c r="X626" s="91"/>
      <c r="Y626" s="91"/>
      <c r="Z626" s="91"/>
      <c r="AA626" s="91"/>
      <c r="AB626" s="91"/>
      <c r="AC626" s="91"/>
      <c r="AD626" s="91"/>
      <c r="AE626" s="91"/>
      <c r="AF626" s="91"/>
      <c r="AG626" s="91"/>
    </row>
    <row r="627" spans="1:33" ht="22.5" customHeight="1" x14ac:dyDescent="0.45">
      <c r="A627" s="91"/>
      <c r="B627" s="93"/>
      <c r="C627" s="92"/>
      <c r="D627" s="93"/>
      <c r="E627" s="92"/>
      <c r="F627" s="93"/>
      <c r="G627" s="92"/>
      <c r="H627" s="93"/>
      <c r="I627" s="92"/>
      <c r="J627" s="91"/>
      <c r="K627" s="91"/>
      <c r="L627" s="91"/>
      <c r="M627" s="104"/>
      <c r="N627" s="91"/>
      <c r="O627" s="91"/>
      <c r="P627" s="91"/>
      <c r="Q627" s="91"/>
      <c r="R627" s="91"/>
      <c r="S627" s="91"/>
      <c r="T627" s="91"/>
      <c r="U627" s="91"/>
      <c r="V627" s="91"/>
      <c r="W627" s="91"/>
      <c r="X627" s="91"/>
      <c r="Y627" s="91"/>
      <c r="Z627" s="91"/>
      <c r="AA627" s="91"/>
      <c r="AB627" s="91"/>
      <c r="AC627" s="91"/>
      <c r="AD627" s="91"/>
      <c r="AE627" s="91"/>
      <c r="AF627" s="91"/>
      <c r="AG627" s="91"/>
    </row>
    <row r="628" spans="1:33" ht="22.5" customHeight="1" x14ac:dyDescent="0.45">
      <c r="A628" s="91"/>
      <c r="B628" s="93"/>
      <c r="C628" s="92"/>
      <c r="D628" s="93"/>
      <c r="E628" s="92"/>
      <c r="F628" s="93"/>
      <c r="G628" s="92"/>
      <c r="H628" s="93"/>
      <c r="I628" s="92"/>
      <c r="J628" s="91"/>
      <c r="K628" s="91"/>
      <c r="L628" s="91"/>
      <c r="M628" s="104"/>
      <c r="N628" s="91"/>
      <c r="O628" s="91"/>
      <c r="P628" s="91"/>
      <c r="Q628" s="91"/>
      <c r="R628" s="91"/>
      <c r="S628" s="91"/>
      <c r="T628" s="91"/>
      <c r="U628" s="91"/>
      <c r="V628" s="91"/>
      <c r="W628" s="91"/>
      <c r="X628" s="91"/>
      <c r="Y628" s="91"/>
      <c r="Z628" s="91"/>
      <c r="AA628" s="91"/>
      <c r="AB628" s="91"/>
      <c r="AC628" s="91"/>
      <c r="AD628" s="91"/>
      <c r="AE628" s="91"/>
      <c r="AF628" s="91"/>
      <c r="AG628" s="91"/>
    </row>
    <row r="629" spans="1:33" ht="22.5" customHeight="1" x14ac:dyDescent="0.45">
      <c r="A629" s="91"/>
      <c r="B629" s="93"/>
      <c r="C629" s="92"/>
      <c r="D629" s="93"/>
      <c r="E629" s="92"/>
      <c r="F629" s="93"/>
      <c r="G629" s="92"/>
      <c r="H629" s="93"/>
      <c r="I629" s="92"/>
      <c r="J629" s="91"/>
      <c r="K629" s="91"/>
      <c r="L629" s="91"/>
      <c r="M629" s="104"/>
      <c r="N629" s="91"/>
      <c r="O629" s="91"/>
      <c r="P629" s="91"/>
      <c r="Q629" s="91"/>
      <c r="R629" s="91"/>
      <c r="S629" s="91"/>
      <c r="T629" s="91"/>
      <c r="U629" s="91"/>
      <c r="V629" s="91"/>
      <c r="W629" s="91"/>
      <c r="X629" s="91"/>
      <c r="Y629" s="91"/>
      <c r="Z629" s="91"/>
      <c r="AA629" s="91"/>
      <c r="AB629" s="91"/>
      <c r="AC629" s="91"/>
      <c r="AD629" s="91"/>
      <c r="AE629" s="91"/>
      <c r="AF629" s="91"/>
      <c r="AG629" s="91"/>
    </row>
    <row r="630" spans="1:33" ht="22.5" customHeight="1" x14ac:dyDescent="0.45">
      <c r="A630" s="91"/>
      <c r="B630" s="93"/>
      <c r="C630" s="92"/>
      <c r="D630" s="93"/>
      <c r="E630" s="92"/>
      <c r="F630" s="93"/>
      <c r="G630" s="92"/>
      <c r="H630" s="93"/>
      <c r="I630" s="92"/>
      <c r="J630" s="91"/>
      <c r="K630" s="91"/>
      <c r="L630" s="91"/>
      <c r="M630" s="104"/>
      <c r="N630" s="91"/>
      <c r="O630" s="91"/>
      <c r="P630" s="91"/>
      <c r="Q630" s="91"/>
      <c r="R630" s="91"/>
      <c r="S630" s="91"/>
      <c r="T630" s="91"/>
      <c r="U630" s="91"/>
      <c r="V630" s="91"/>
      <c r="W630" s="91"/>
      <c r="X630" s="91"/>
      <c r="Y630" s="91"/>
      <c r="Z630" s="91"/>
      <c r="AA630" s="91"/>
      <c r="AB630" s="91"/>
      <c r="AC630" s="91"/>
      <c r="AD630" s="91"/>
      <c r="AE630" s="91"/>
      <c r="AF630" s="91"/>
      <c r="AG630" s="91"/>
    </row>
    <row r="631" spans="1:33" ht="22.5" customHeight="1" x14ac:dyDescent="0.45">
      <c r="A631" s="91"/>
      <c r="B631" s="93"/>
      <c r="C631" s="92"/>
      <c r="D631" s="93"/>
      <c r="E631" s="92"/>
      <c r="F631" s="93"/>
      <c r="G631" s="92"/>
      <c r="H631" s="93"/>
      <c r="I631" s="92"/>
      <c r="J631" s="91"/>
      <c r="K631" s="91"/>
      <c r="L631" s="91"/>
      <c r="M631" s="104"/>
      <c r="N631" s="91"/>
      <c r="O631" s="91"/>
      <c r="P631" s="91"/>
      <c r="Q631" s="91"/>
      <c r="R631" s="91"/>
      <c r="S631" s="91"/>
      <c r="T631" s="91"/>
      <c r="U631" s="91"/>
      <c r="V631" s="91"/>
      <c r="W631" s="91"/>
      <c r="X631" s="91"/>
      <c r="Y631" s="91"/>
      <c r="Z631" s="91"/>
      <c r="AA631" s="91"/>
      <c r="AB631" s="91"/>
      <c r="AC631" s="91"/>
      <c r="AD631" s="91"/>
      <c r="AE631" s="91"/>
      <c r="AF631" s="91"/>
      <c r="AG631" s="91"/>
    </row>
    <row r="632" spans="1:33" ht="22.5" customHeight="1" x14ac:dyDescent="0.45">
      <c r="A632" s="91"/>
      <c r="B632" s="93"/>
      <c r="C632" s="92"/>
      <c r="D632" s="93"/>
      <c r="E632" s="92"/>
      <c r="F632" s="93"/>
      <c r="G632" s="92"/>
      <c r="H632" s="93"/>
      <c r="I632" s="92"/>
      <c r="J632" s="91"/>
      <c r="K632" s="91"/>
      <c r="L632" s="91"/>
      <c r="M632" s="104"/>
      <c r="N632" s="91"/>
      <c r="O632" s="91"/>
      <c r="P632" s="91"/>
      <c r="Q632" s="91"/>
      <c r="R632" s="91"/>
      <c r="S632" s="91"/>
      <c r="T632" s="91"/>
      <c r="U632" s="91"/>
      <c r="V632" s="91"/>
      <c r="W632" s="91"/>
      <c r="X632" s="91"/>
      <c r="Y632" s="91"/>
      <c r="Z632" s="91"/>
      <c r="AA632" s="91"/>
      <c r="AB632" s="91"/>
      <c r="AC632" s="91"/>
      <c r="AD632" s="91"/>
      <c r="AE632" s="91"/>
      <c r="AF632" s="91"/>
      <c r="AG632" s="91"/>
    </row>
    <row r="633" spans="1:33" ht="22.5" customHeight="1" x14ac:dyDescent="0.45">
      <c r="A633" s="91"/>
      <c r="B633" s="93"/>
      <c r="C633" s="92"/>
      <c r="D633" s="93"/>
      <c r="E633" s="92"/>
      <c r="F633" s="93"/>
      <c r="G633" s="92"/>
      <c r="H633" s="93"/>
      <c r="I633" s="92"/>
      <c r="J633" s="91"/>
      <c r="K633" s="91"/>
      <c r="L633" s="91"/>
      <c r="M633" s="104"/>
      <c r="N633" s="91"/>
      <c r="O633" s="91"/>
      <c r="P633" s="91"/>
      <c r="Q633" s="91"/>
      <c r="R633" s="91"/>
      <c r="S633" s="91"/>
      <c r="T633" s="91"/>
      <c r="U633" s="91"/>
      <c r="V633" s="91"/>
      <c r="W633" s="91"/>
      <c r="X633" s="91"/>
      <c r="Y633" s="91"/>
      <c r="Z633" s="91"/>
      <c r="AA633" s="91"/>
      <c r="AB633" s="91"/>
      <c r="AC633" s="91"/>
      <c r="AD633" s="91"/>
      <c r="AE633" s="91"/>
      <c r="AF633" s="91"/>
      <c r="AG633" s="91"/>
    </row>
    <row r="634" spans="1:33" ht="22.5" customHeight="1" x14ac:dyDescent="0.45">
      <c r="A634" s="91"/>
      <c r="B634" s="93"/>
      <c r="C634" s="92"/>
      <c r="D634" s="93"/>
      <c r="E634" s="92"/>
      <c r="F634" s="93"/>
      <c r="G634" s="92"/>
      <c r="H634" s="93"/>
      <c r="I634" s="92"/>
      <c r="J634" s="91"/>
      <c r="K634" s="91"/>
      <c r="L634" s="91"/>
      <c r="M634" s="104"/>
      <c r="N634" s="91"/>
      <c r="O634" s="91"/>
      <c r="P634" s="91"/>
      <c r="Q634" s="91"/>
      <c r="R634" s="91"/>
      <c r="S634" s="91"/>
      <c r="T634" s="91"/>
      <c r="U634" s="91"/>
      <c r="V634" s="91"/>
      <c r="W634" s="91"/>
      <c r="X634" s="91"/>
      <c r="Y634" s="91"/>
      <c r="Z634" s="91"/>
      <c r="AA634" s="91"/>
      <c r="AB634" s="91"/>
      <c r="AC634" s="91"/>
      <c r="AD634" s="91"/>
      <c r="AE634" s="91"/>
      <c r="AF634" s="91"/>
      <c r="AG634" s="91"/>
    </row>
    <row r="635" spans="1:33" ht="22.5" customHeight="1" x14ac:dyDescent="0.45">
      <c r="A635" s="91"/>
      <c r="B635" s="93"/>
      <c r="C635" s="92"/>
      <c r="D635" s="93"/>
      <c r="E635" s="92"/>
      <c r="F635" s="93"/>
      <c r="G635" s="92"/>
      <c r="H635" s="93"/>
      <c r="I635" s="92"/>
      <c r="J635" s="91"/>
      <c r="K635" s="91"/>
      <c r="L635" s="91"/>
      <c r="M635" s="104"/>
      <c r="N635" s="91"/>
      <c r="O635" s="91"/>
      <c r="P635" s="91"/>
      <c r="Q635" s="91"/>
      <c r="R635" s="91"/>
      <c r="S635" s="91"/>
      <c r="T635" s="91"/>
      <c r="U635" s="91"/>
      <c r="V635" s="91"/>
      <c r="W635" s="91"/>
      <c r="X635" s="91"/>
      <c r="Y635" s="91"/>
      <c r="Z635" s="91"/>
      <c r="AA635" s="91"/>
      <c r="AB635" s="91"/>
      <c r="AC635" s="91"/>
      <c r="AD635" s="91"/>
      <c r="AE635" s="91"/>
      <c r="AF635" s="91"/>
      <c r="AG635" s="91"/>
    </row>
    <row r="636" spans="1:33" ht="22.5" customHeight="1" x14ac:dyDescent="0.45">
      <c r="A636" s="91"/>
      <c r="B636" s="93"/>
      <c r="C636" s="92"/>
      <c r="D636" s="93"/>
      <c r="E636" s="92"/>
      <c r="F636" s="93"/>
      <c r="G636" s="92"/>
      <c r="H636" s="93"/>
      <c r="I636" s="92"/>
      <c r="J636" s="91"/>
      <c r="K636" s="91"/>
      <c r="L636" s="91"/>
      <c r="M636" s="104"/>
      <c r="N636" s="91"/>
      <c r="O636" s="91"/>
      <c r="P636" s="91"/>
      <c r="Q636" s="91"/>
      <c r="R636" s="91"/>
      <c r="S636" s="91"/>
      <c r="T636" s="91"/>
      <c r="U636" s="91"/>
      <c r="V636" s="91"/>
      <c r="W636" s="91"/>
      <c r="X636" s="91"/>
      <c r="Y636" s="91"/>
      <c r="Z636" s="91"/>
      <c r="AA636" s="91"/>
      <c r="AB636" s="91"/>
      <c r="AC636" s="91"/>
      <c r="AD636" s="91"/>
      <c r="AE636" s="91"/>
      <c r="AF636" s="91"/>
      <c r="AG636" s="91"/>
    </row>
    <row r="637" spans="1:33" ht="22.5" customHeight="1" x14ac:dyDescent="0.45">
      <c r="A637" s="91"/>
      <c r="B637" s="93"/>
      <c r="C637" s="92"/>
      <c r="D637" s="93"/>
      <c r="E637" s="92"/>
      <c r="F637" s="93"/>
      <c r="G637" s="92"/>
      <c r="H637" s="93"/>
      <c r="I637" s="92"/>
      <c r="J637" s="91"/>
      <c r="K637" s="91"/>
      <c r="L637" s="91"/>
      <c r="M637" s="104"/>
      <c r="N637" s="91"/>
      <c r="O637" s="91"/>
      <c r="P637" s="91"/>
      <c r="Q637" s="91"/>
      <c r="R637" s="91"/>
      <c r="S637" s="91"/>
      <c r="T637" s="91"/>
      <c r="U637" s="91"/>
      <c r="V637" s="91"/>
      <c r="W637" s="91"/>
      <c r="X637" s="91"/>
      <c r="Y637" s="91"/>
      <c r="Z637" s="91"/>
      <c r="AA637" s="91"/>
      <c r="AB637" s="91"/>
      <c r="AC637" s="91"/>
      <c r="AD637" s="91"/>
      <c r="AE637" s="91"/>
      <c r="AF637" s="91"/>
      <c r="AG637" s="91"/>
    </row>
    <row r="638" spans="1:33" ht="22.5" customHeight="1" x14ac:dyDescent="0.45">
      <c r="A638" s="91"/>
      <c r="B638" s="93"/>
      <c r="C638" s="92"/>
      <c r="D638" s="93"/>
      <c r="E638" s="92"/>
      <c r="F638" s="93"/>
      <c r="G638" s="92"/>
      <c r="H638" s="93"/>
      <c r="I638" s="92"/>
      <c r="J638" s="91"/>
      <c r="K638" s="91"/>
      <c r="L638" s="91"/>
      <c r="M638" s="104"/>
      <c r="N638" s="91"/>
      <c r="O638" s="91"/>
      <c r="P638" s="91"/>
      <c r="Q638" s="91"/>
      <c r="R638" s="91"/>
      <c r="S638" s="91"/>
      <c r="T638" s="91"/>
      <c r="U638" s="91"/>
      <c r="V638" s="91"/>
      <c r="W638" s="91"/>
      <c r="X638" s="91"/>
      <c r="Y638" s="91"/>
      <c r="Z638" s="91"/>
      <c r="AA638" s="91"/>
      <c r="AB638" s="91"/>
      <c r="AC638" s="91"/>
      <c r="AD638" s="91"/>
      <c r="AE638" s="91"/>
      <c r="AF638" s="91"/>
      <c r="AG638" s="91"/>
    </row>
    <row r="639" spans="1:33" ht="22.5" customHeight="1" x14ac:dyDescent="0.45">
      <c r="A639" s="91"/>
      <c r="B639" s="93"/>
      <c r="C639" s="92"/>
      <c r="D639" s="93"/>
      <c r="E639" s="92"/>
      <c r="F639" s="93"/>
      <c r="G639" s="92"/>
      <c r="H639" s="93"/>
      <c r="I639" s="92"/>
      <c r="J639" s="91"/>
      <c r="K639" s="91"/>
      <c r="L639" s="91"/>
      <c r="M639" s="104"/>
      <c r="N639" s="91"/>
      <c r="O639" s="91"/>
      <c r="P639" s="91"/>
      <c r="Q639" s="91"/>
      <c r="R639" s="91"/>
      <c r="S639" s="91"/>
      <c r="T639" s="91"/>
      <c r="U639" s="91"/>
      <c r="V639" s="91"/>
      <c r="W639" s="91"/>
      <c r="X639" s="91"/>
      <c r="Y639" s="91"/>
      <c r="Z639" s="91"/>
      <c r="AA639" s="91"/>
      <c r="AB639" s="91"/>
      <c r="AC639" s="91"/>
      <c r="AD639" s="91"/>
      <c r="AE639" s="91"/>
      <c r="AF639" s="91"/>
      <c r="AG639" s="91"/>
    </row>
    <row r="640" spans="1:33" ht="22.5" customHeight="1" x14ac:dyDescent="0.45">
      <c r="A640" s="91"/>
      <c r="B640" s="93"/>
      <c r="C640" s="92"/>
      <c r="D640" s="93"/>
      <c r="E640" s="92"/>
      <c r="F640" s="93"/>
      <c r="G640" s="92"/>
      <c r="H640" s="93"/>
      <c r="I640" s="92"/>
      <c r="J640" s="91"/>
      <c r="K640" s="91"/>
      <c r="L640" s="91"/>
      <c r="M640" s="104"/>
      <c r="N640" s="91"/>
      <c r="O640" s="91"/>
      <c r="P640" s="91"/>
      <c r="Q640" s="91"/>
      <c r="R640" s="91"/>
      <c r="S640" s="91"/>
      <c r="T640" s="91"/>
      <c r="U640" s="91"/>
      <c r="V640" s="91"/>
      <c r="W640" s="91"/>
      <c r="X640" s="91"/>
      <c r="Y640" s="91"/>
      <c r="Z640" s="91"/>
      <c r="AA640" s="91"/>
      <c r="AB640" s="91"/>
      <c r="AC640" s="91"/>
      <c r="AD640" s="91"/>
      <c r="AE640" s="91"/>
      <c r="AF640" s="91"/>
      <c r="AG640" s="91"/>
    </row>
    <row r="641" spans="1:33" ht="22.5" customHeight="1" x14ac:dyDescent="0.45">
      <c r="A641" s="91"/>
      <c r="B641" s="93"/>
      <c r="C641" s="92"/>
      <c r="D641" s="93"/>
      <c r="E641" s="92"/>
      <c r="F641" s="93"/>
      <c r="G641" s="92"/>
      <c r="H641" s="93"/>
      <c r="I641" s="92"/>
      <c r="J641" s="91"/>
      <c r="K641" s="91"/>
      <c r="L641" s="91"/>
      <c r="M641" s="104"/>
      <c r="N641" s="91"/>
      <c r="O641" s="91"/>
      <c r="P641" s="91"/>
      <c r="Q641" s="91"/>
      <c r="R641" s="91"/>
      <c r="S641" s="91"/>
      <c r="T641" s="91"/>
      <c r="U641" s="91"/>
      <c r="V641" s="91"/>
      <c r="W641" s="91"/>
      <c r="X641" s="91"/>
      <c r="Y641" s="91"/>
      <c r="Z641" s="91"/>
      <c r="AA641" s="91"/>
      <c r="AB641" s="91"/>
      <c r="AC641" s="91"/>
      <c r="AD641" s="91"/>
      <c r="AE641" s="91"/>
      <c r="AF641" s="91"/>
      <c r="AG641" s="91"/>
    </row>
    <row r="642" spans="1:33" ht="22.5" customHeight="1" x14ac:dyDescent="0.45">
      <c r="A642" s="91"/>
      <c r="B642" s="93"/>
      <c r="C642" s="92"/>
      <c r="D642" s="93"/>
      <c r="E642" s="92"/>
      <c r="F642" s="93"/>
      <c r="G642" s="92"/>
      <c r="H642" s="93"/>
      <c r="I642" s="92"/>
      <c r="J642" s="91"/>
      <c r="K642" s="91"/>
      <c r="L642" s="91"/>
      <c r="M642" s="104"/>
      <c r="N642" s="91"/>
      <c r="O642" s="91"/>
      <c r="P642" s="91"/>
      <c r="Q642" s="91"/>
      <c r="R642" s="91"/>
      <c r="S642" s="91"/>
      <c r="T642" s="91"/>
      <c r="U642" s="91"/>
      <c r="V642" s="91"/>
      <c r="W642" s="91"/>
      <c r="X642" s="91"/>
      <c r="Y642" s="91"/>
      <c r="Z642" s="91"/>
      <c r="AA642" s="91"/>
      <c r="AB642" s="91"/>
      <c r="AC642" s="91"/>
      <c r="AD642" s="91"/>
      <c r="AE642" s="91"/>
      <c r="AF642" s="91"/>
      <c r="AG642" s="91"/>
    </row>
    <row r="643" spans="1:33" ht="22.5" customHeight="1" x14ac:dyDescent="0.45">
      <c r="A643" s="91"/>
      <c r="B643" s="93"/>
      <c r="C643" s="92"/>
      <c r="D643" s="93"/>
      <c r="E643" s="92"/>
      <c r="F643" s="93"/>
      <c r="G643" s="92"/>
      <c r="H643" s="93"/>
      <c r="I643" s="92"/>
      <c r="J643" s="91"/>
      <c r="K643" s="91"/>
      <c r="L643" s="91"/>
      <c r="M643" s="104"/>
      <c r="N643" s="91"/>
      <c r="O643" s="91"/>
      <c r="P643" s="91"/>
      <c r="Q643" s="91"/>
      <c r="R643" s="91"/>
      <c r="S643" s="91"/>
      <c r="T643" s="91"/>
      <c r="U643" s="91"/>
      <c r="V643" s="91"/>
      <c r="W643" s="91"/>
      <c r="X643" s="91"/>
      <c r="Y643" s="91"/>
      <c r="Z643" s="91"/>
      <c r="AA643" s="91"/>
      <c r="AB643" s="91"/>
      <c r="AC643" s="91"/>
      <c r="AD643" s="91"/>
      <c r="AE643" s="91"/>
      <c r="AF643" s="91"/>
      <c r="AG643" s="91"/>
    </row>
    <row r="644" spans="1:33" ht="22.5" customHeight="1" x14ac:dyDescent="0.45">
      <c r="A644" s="91"/>
      <c r="B644" s="93"/>
      <c r="C644" s="92"/>
      <c r="D644" s="93"/>
      <c r="E644" s="92"/>
      <c r="F644" s="93"/>
      <c r="G644" s="92"/>
      <c r="H644" s="93"/>
      <c r="I644" s="92"/>
      <c r="J644" s="91"/>
      <c r="K644" s="91"/>
      <c r="L644" s="91"/>
      <c r="M644" s="104"/>
      <c r="N644" s="91"/>
      <c r="O644" s="91"/>
      <c r="P644" s="91"/>
      <c r="Q644" s="91"/>
      <c r="R644" s="91"/>
      <c r="S644" s="91"/>
      <c r="T644" s="91"/>
      <c r="U644" s="91"/>
      <c r="V644" s="91"/>
      <c r="W644" s="91"/>
      <c r="X644" s="91"/>
      <c r="Y644" s="91"/>
      <c r="Z644" s="91"/>
      <c r="AA644" s="91"/>
      <c r="AB644" s="91"/>
      <c r="AC644" s="91"/>
      <c r="AD644" s="91"/>
      <c r="AE644" s="91"/>
      <c r="AF644" s="91"/>
      <c r="AG644" s="91"/>
    </row>
    <row r="645" spans="1:33" ht="22.5" customHeight="1" x14ac:dyDescent="0.45">
      <c r="A645" s="91"/>
      <c r="B645" s="93"/>
      <c r="C645" s="92"/>
      <c r="D645" s="93"/>
      <c r="E645" s="92"/>
      <c r="F645" s="93"/>
      <c r="G645" s="92"/>
      <c r="H645" s="93"/>
      <c r="I645" s="92"/>
      <c r="J645" s="91"/>
      <c r="K645" s="91"/>
      <c r="L645" s="91"/>
      <c r="M645" s="104"/>
      <c r="N645" s="91"/>
      <c r="O645" s="91"/>
      <c r="P645" s="91"/>
      <c r="Q645" s="91"/>
      <c r="R645" s="91"/>
      <c r="S645" s="91"/>
      <c r="T645" s="91"/>
      <c r="U645" s="91"/>
      <c r="V645" s="91"/>
      <c r="W645" s="91"/>
      <c r="X645" s="91"/>
      <c r="Y645" s="91"/>
      <c r="Z645" s="91"/>
      <c r="AA645" s="91"/>
      <c r="AB645" s="91"/>
      <c r="AC645" s="91"/>
      <c r="AD645" s="91"/>
      <c r="AE645" s="91"/>
      <c r="AF645" s="91"/>
      <c r="AG645" s="91"/>
    </row>
    <row r="646" spans="1:33" ht="22.5" customHeight="1" x14ac:dyDescent="0.45">
      <c r="A646" s="91"/>
      <c r="B646" s="93"/>
      <c r="C646" s="92"/>
      <c r="D646" s="93"/>
      <c r="E646" s="92"/>
      <c r="F646" s="93"/>
      <c r="G646" s="92"/>
      <c r="H646" s="93"/>
      <c r="I646" s="92"/>
      <c r="J646" s="91"/>
      <c r="K646" s="91"/>
      <c r="L646" s="91"/>
      <c r="M646" s="104"/>
      <c r="N646" s="91"/>
      <c r="O646" s="91"/>
      <c r="P646" s="91"/>
      <c r="Q646" s="91"/>
      <c r="R646" s="91"/>
      <c r="S646" s="91"/>
      <c r="T646" s="91"/>
      <c r="U646" s="91"/>
      <c r="V646" s="91"/>
      <c r="W646" s="91"/>
      <c r="X646" s="91"/>
      <c r="Y646" s="91"/>
      <c r="Z646" s="91"/>
      <c r="AA646" s="91"/>
      <c r="AB646" s="91"/>
      <c r="AC646" s="91"/>
      <c r="AD646" s="91"/>
      <c r="AE646" s="91"/>
      <c r="AF646" s="91"/>
      <c r="AG646" s="91"/>
    </row>
    <row r="647" spans="1:33" ht="22.5" customHeight="1" x14ac:dyDescent="0.45">
      <c r="A647" s="91"/>
      <c r="B647" s="93"/>
      <c r="C647" s="92"/>
      <c r="D647" s="93"/>
      <c r="E647" s="92"/>
      <c r="F647" s="93"/>
      <c r="G647" s="92"/>
      <c r="H647" s="93"/>
      <c r="I647" s="92"/>
      <c r="J647" s="91"/>
      <c r="K647" s="91"/>
      <c r="L647" s="91"/>
      <c r="M647" s="104"/>
      <c r="N647" s="91"/>
      <c r="O647" s="91"/>
      <c r="P647" s="91"/>
      <c r="Q647" s="91"/>
      <c r="R647" s="91"/>
      <c r="S647" s="91"/>
      <c r="T647" s="91"/>
      <c r="U647" s="91"/>
      <c r="V647" s="91"/>
      <c r="W647" s="91"/>
      <c r="X647" s="91"/>
      <c r="Y647" s="91"/>
      <c r="Z647" s="91"/>
      <c r="AA647" s="91"/>
      <c r="AB647" s="91"/>
      <c r="AC647" s="91"/>
      <c r="AD647" s="91"/>
      <c r="AE647" s="91"/>
      <c r="AF647" s="91"/>
      <c r="AG647" s="91"/>
    </row>
    <row r="648" spans="1:33" ht="22.5" customHeight="1" x14ac:dyDescent="0.45">
      <c r="A648" s="91"/>
      <c r="B648" s="93"/>
      <c r="C648" s="92"/>
      <c r="D648" s="93"/>
      <c r="E648" s="92"/>
      <c r="F648" s="93"/>
      <c r="G648" s="92"/>
      <c r="H648" s="93"/>
      <c r="I648" s="92"/>
      <c r="J648" s="91"/>
      <c r="K648" s="91"/>
      <c r="L648" s="91"/>
      <c r="M648" s="104"/>
      <c r="N648" s="91"/>
      <c r="O648" s="91"/>
      <c r="P648" s="91"/>
      <c r="Q648" s="91"/>
      <c r="R648" s="91"/>
      <c r="S648" s="91"/>
      <c r="T648" s="91"/>
      <c r="U648" s="91"/>
      <c r="V648" s="91"/>
      <c r="W648" s="91"/>
      <c r="X648" s="91"/>
      <c r="Y648" s="91"/>
      <c r="Z648" s="91"/>
      <c r="AA648" s="91"/>
      <c r="AB648" s="91"/>
      <c r="AC648" s="91"/>
      <c r="AD648" s="91"/>
      <c r="AE648" s="91"/>
      <c r="AF648" s="91"/>
      <c r="AG648" s="91"/>
    </row>
    <row r="649" spans="1:33" ht="22.5" customHeight="1" x14ac:dyDescent="0.45">
      <c r="A649" s="91"/>
      <c r="B649" s="93"/>
      <c r="C649" s="92"/>
      <c r="D649" s="93"/>
      <c r="E649" s="92"/>
      <c r="F649" s="93"/>
      <c r="G649" s="92"/>
      <c r="H649" s="93"/>
      <c r="I649" s="92"/>
      <c r="J649" s="91"/>
      <c r="K649" s="91"/>
      <c r="L649" s="91"/>
      <c r="M649" s="104"/>
      <c r="N649" s="91"/>
      <c r="O649" s="91"/>
      <c r="P649" s="91"/>
      <c r="Q649" s="91"/>
      <c r="R649" s="91"/>
      <c r="S649" s="91"/>
      <c r="T649" s="91"/>
      <c r="U649" s="91"/>
      <c r="V649" s="91"/>
      <c r="W649" s="91"/>
      <c r="X649" s="91"/>
      <c r="Y649" s="91"/>
      <c r="Z649" s="91"/>
      <c r="AA649" s="91"/>
      <c r="AB649" s="91"/>
      <c r="AC649" s="91"/>
      <c r="AD649" s="91"/>
      <c r="AE649" s="91"/>
      <c r="AF649" s="91"/>
      <c r="AG649" s="91"/>
    </row>
    <row r="650" spans="1:33" ht="22.5" customHeight="1" x14ac:dyDescent="0.45">
      <c r="A650" s="91"/>
      <c r="B650" s="93"/>
      <c r="C650" s="92"/>
      <c r="D650" s="93"/>
      <c r="E650" s="92"/>
      <c r="F650" s="93"/>
      <c r="G650" s="92"/>
      <c r="H650" s="93"/>
      <c r="I650" s="92"/>
      <c r="J650" s="91"/>
      <c r="K650" s="91"/>
      <c r="L650" s="91"/>
      <c r="M650" s="104"/>
      <c r="N650" s="91"/>
      <c r="O650" s="91"/>
      <c r="P650" s="91"/>
      <c r="Q650" s="91"/>
      <c r="R650" s="91"/>
      <c r="S650" s="91"/>
      <c r="T650" s="91"/>
      <c r="U650" s="91"/>
      <c r="V650" s="91"/>
      <c r="W650" s="91"/>
      <c r="X650" s="91"/>
      <c r="Y650" s="91"/>
      <c r="Z650" s="91"/>
      <c r="AA650" s="91"/>
      <c r="AB650" s="91"/>
      <c r="AC650" s="91"/>
      <c r="AD650" s="91"/>
      <c r="AE650" s="91"/>
      <c r="AF650" s="91"/>
      <c r="AG650" s="91"/>
    </row>
    <row r="651" spans="1:33" ht="22.5" customHeight="1" x14ac:dyDescent="0.45">
      <c r="A651" s="91"/>
      <c r="B651" s="93"/>
      <c r="C651" s="92"/>
      <c r="D651" s="93"/>
      <c r="E651" s="92"/>
      <c r="F651" s="93"/>
      <c r="G651" s="92"/>
      <c r="H651" s="93"/>
      <c r="I651" s="92"/>
      <c r="J651" s="91"/>
      <c r="K651" s="91"/>
      <c r="L651" s="91"/>
      <c r="M651" s="104"/>
      <c r="N651" s="91"/>
      <c r="O651" s="91"/>
      <c r="P651" s="91"/>
      <c r="Q651" s="91"/>
      <c r="R651" s="91"/>
      <c r="S651" s="91"/>
      <c r="T651" s="91"/>
      <c r="U651" s="91"/>
      <c r="V651" s="91"/>
      <c r="W651" s="91"/>
      <c r="X651" s="91"/>
      <c r="Y651" s="91"/>
      <c r="Z651" s="91"/>
      <c r="AA651" s="91"/>
      <c r="AB651" s="91"/>
      <c r="AC651" s="91"/>
      <c r="AD651" s="91"/>
      <c r="AE651" s="91"/>
      <c r="AF651" s="91"/>
      <c r="AG651" s="91"/>
    </row>
    <row r="652" spans="1:33" ht="22.5" customHeight="1" x14ac:dyDescent="0.45">
      <c r="A652" s="91"/>
      <c r="B652" s="93"/>
      <c r="C652" s="92"/>
      <c r="D652" s="93"/>
      <c r="E652" s="92"/>
      <c r="F652" s="93"/>
      <c r="G652" s="92"/>
      <c r="H652" s="93"/>
      <c r="I652" s="92"/>
      <c r="J652" s="91"/>
      <c r="K652" s="91"/>
      <c r="L652" s="91"/>
      <c r="M652" s="104"/>
      <c r="N652" s="91"/>
      <c r="O652" s="91"/>
      <c r="P652" s="91"/>
      <c r="Q652" s="91"/>
      <c r="R652" s="91"/>
      <c r="S652" s="91"/>
      <c r="T652" s="91"/>
      <c r="U652" s="91"/>
      <c r="V652" s="91"/>
      <c r="W652" s="91"/>
      <c r="X652" s="91"/>
      <c r="Y652" s="91"/>
      <c r="Z652" s="91"/>
      <c r="AA652" s="91"/>
      <c r="AB652" s="91"/>
      <c r="AC652" s="91"/>
      <c r="AD652" s="91"/>
      <c r="AE652" s="91"/>
      <c r="AF652" s="91"/>
      <c r="AG652" s="91"/>
    </row>
    <row r="653" spans="1:33" ht="22.5" customHeight="1" x14ac:dyDescent="0.45">
      <c r="A653" s="91"/>
      <c r="B653" s="93"/>
      <c r="C653" s="92"/>
      <c r="D653" s="93"/>
      <c r="E653" s="92"/>
      <c r="F653" s="93"/>
      <c r="G653" s="92"/>
      <c r="H653" s="93"/>
      <c r="I653" s="92"/>
      <c r="J653" s="91"/>
      <c r="K653" s="91"/>
      <c r="L653" s="91"/>
      <c r="M653" s="104"/>
      <c r="N653" s="91"/>
      <c r="O653" s="91"/>
      <c r="P653" s="91"/>
      <c r="Q653" s="91"/>
      <c r="R653" s="91"/>
      <c r="S653" s="91"/>
      <c r="T653" s="91"/>
      <c r="U653" s="91"/>
      <c r="V653" s="91"/>
      <c r="W653" s="91"/>
      <c r="X653" s="91"/>
      <c r="Y653" s="91"/>
      <c r="Z653" s="91"/>
      <c r="AA653" s="91"/>
      <c r="AB653" s="91"/>
      <c r="AC653" s="91"/>
      <c r="AD653" s="91"/>
      <c r="AE653" s="91"/>
      <c r="AF653" s="91"/>
      <c r="AG653" s="91"/>
    </row>
    <row r="654" spans="1:33" ht="22.5" customHeight="1" x14ac:dyDescent="0.45">
      <c r="A654" s="91"/>
      <c r="B654" s="93"/>
      <c r="C654" s="92"/>
      <c r="D654" s="93"/>
      <c r="E654" s="92"/>
      <c r="F654" s="93"/>
      <c r="G654" s="92"/>
      <c r="H654" s="93"/>
      <c r="I654" s="92"/>
      <c r="J654" s="91"/>
      <c r="K654" s="91"/>
      <c r="L654" s="91"/>
      <c r="M654" s="104"/>
      <c r="N654" s="91"/>
      <c r="O654" s="91"/>
      <c r="P654" s="91"/>
      <c r="Q654" s="91"/>
      <c r="R654" s="91"/>
      <c r="S654" s="91"/>
      <c r="T654" s="91"/>
      <c r="U654" s="91"/>
      <c r="V654" s="91"/>
      <c r="W654" s="91"/>
      <c r="X654" s="91"/>
      <c r="Y654" s="91"/>
      <c r="Z654" s="91"/>
      <c r="AA654" s="91"/>
      <c r="AB654" s="91"/>
      <c r="AC654" s="91"/>
      <c r="AD654" s="91"/>
      <c r="AE654" s="91"/>
      <c r="AF654" s="91"/>
      <c r="AG654" s="91"/>
    </row>
    <row r="655" spans="1:33" ht="22.5" customHeight="1" x14ac:dyDescent="0.45">
      <c r="A655" s="91"/>
      <c r="B655" s="93"/>
      <c r="C655" s="92"/>
      <c r="D655" s="93"/>
      <c r="E655" s="92"/>
      <c r="F655" s="93"/>
      <c r="G655" s="92"/>
      <c r="H655" s="93"/>
      <c r="I655" s="92"/>
      <c r="J655" s="91"/>
      <c r="K655" s="91"/>
      <c r="L655" s="91"/>
      <c r="M655" s="104"/>
      <c r="N655" s="91"/>
      <c r="O655" s="91"/>
      <c r="P655" s="91"/>
      <c r="Q655" s="91"/>
      <c r="R655" s="91"/>
      <c r="S655" s="91"/>
      <c r="T655" s="91"/>
      <c r="U655" s="91"/>
      <c r="V655" s="91"/>
      <c r="W655" s="91"/>
      <c r="X655" s="91"/>
      <c r="Y655" s="91"/>
      <c r="Z655" s="91"/>
      <c r="AA655" s="91"/>
      <c r="AB655" s="91"/>
      <c r="AC655" s="91"/>
      <c r="AD655" s="91"/>
      <c r="AE655" s="91"/>
      <c r="AF655" s="91"/>
      <c r="AG655" s="91"/>
    </row>
    <row r="656" spans="1:33" ht="22.5" customHeight="1" x14ac:dyDescent="0.45">
      <c r="A656" s="91"/>
      <c r="B656" s="93"/>
      <c r="C656" s="92"/>
      <c r="D656" s="93"/>
      <c r="E656" s="92"/>
      <c r="F656" s="93"/>
      <c r="G656" s="92"/>
      <c r="H656" s="93"/>
      <c r="I656" s="92"/>
      <c r="J656" s="91"/>
      <c r="K656" s="91"/>
      <c r="L656" s="91"/>
      <c r="M656" s="104"/>
      <c r="N656" s="91"/>
      <c r="O656" s="91"/>
      <c r="P656" s="91"/>
      <c r="Q656" s="91"/>
      <c r="R656" s="91"/>
      <c r="S656" s="91"/>
      <c r="T656" s="91"/>
      <c r="U656" s="91"/>
      <c r="V656" s="91"/>
      <c r="W656" s="91"/>
      <c r="X656" s="91"/>
      <c r="Y656" s="91"/>
      <c r="Z656" s="91"/>
      <c r="AA656" s="91"/>
      <c r="AB656" s="91"/>
      <c r="AC656" s="91"/>
      <c r="AD656" s="91"/>
      <c r="AE656" s="91"/>
      <c r="AF656" s="91"/>
      <c r="AG656" s="91"/>
    </row>
    <row r="657" spans="1:33" ht="22.5" customHeight="1" x14ac:dyDescent="0.45">
      <c r="A657" s="91"/>
      <c r="B657" s="93"/>
      <c r="C657" s="92"/>
      <c r="D657" s="93"/>
      <c r="E657" s="92"/>
      <c r="F657" s="93"/>
      <c r="G657" s="92"/>
      <c r="H657" s="93"/>
      <c r="I657" s="92"/>
      <c r="J657" s="91"/>
      <c r="K657" s="91"/>
      <c r="L657" s="91"/>
      <c r="M657" s="104"/>
      <c r="N657" s="91"/>
      <c r="O657" s="91"/>
      <c r="P657" s="91"/>
      <c r="Q657" s="91"/>
      <c r="R657" s="91"/>
      <c r="S657" s="91"/>
      <c r="T657" s="91"/>
      <c r="U657" s="91"/>
      <c r="V657" s="91"/>
      <c r="W657" s="91"/>
      <c r="X657" s="91"/>
      <c r="Y657" s="91"/>
      <c r="Z657" s="91"/>
      <c r="AA657" s="91"/>
      <c r="AB657" s="91"/>
      <c r="AC657" s="91"/>
      <c r="AD657" s="91"/>
      <c r="AE657" s="91"/>
      <c r="AF657" s="91"/>
      <c r="AG657" s="91"/>
    </row>
    <row r="658" spans="1:33" ht="22.5" customHeight="1" x14ac:dyDescent="0.45">
      <c r="A658" s="91"/>
      <c r="B658" s="93"/>
      <c r="C658" s="92"/>
      <c r="D658" s="93"/>
      <c r="E658" s="92"/>
      <c r="F658" s="93"/>
      <c r="G658" s="92"/>
      <c r="H658" s="93"/>
      <c r="I658" s="92"/>
      <c r="J658" s="91"/>
      <c r="K658" s="91"/>
      <c r="L658" s="91"/>
      <c r="M658" s="104"/>
      <c r="N658" s="91"/>
      <c r="O658" s="91"/>
      <c r="P658" s="91"/>
      <c r="Q658" s="91"/>
      <c r="R658" s="91"/>
      <c r="S658" s="91"/>
      <c r="T658" s="91"/>
      <c r="U658" s="91"/>
      <c r="V658" s="91"/>
      <c r="W658" s="91"/>
      <c r="X658" s="91"/>
      <c r="Y658" s="91"/>
      <c r="Z658" s="91"/>
      <c r="AA658" s="91"/>
      <c r="AB658" s="91"/>
      <c r="AC658" s="91"/>
      <c r="AD658" s="91"/>
      <c r="AE658" s="91"/>
      <c r="AF658" s="91"/>
      <c r="AG658" s="91"/>
    </row>
    <row r="659" spans="1:33" ht="22.5" customHeight="1" x14ac:dyDescent="0.45">
      <c r="A659" s="91"/>
      <c r="B659" s="93"/>
      <c r="C659" s="92"/>
      <c r="D659" s="93"/>
      <c r="E659" s="92"/>
      <c r="F659" s="93"/>
      <c r="G659" s="92"/>
      <c r="H659" s="93"/>
      <c r="I659" s="92"/>
      <c r="J659" s="91"/>
      <c r="K659" s="91"/>
      <c r="L659" s="91"/>
      <c r="M659" s="104"/>
      <c r="N659" s="91"/>
      <c r="O659" s="91"/>
      <c r="P659" s="91"/>
      <c r="Q659" s="91"/>
      <c r="R659" s="91"/>
      <c r="S659" s="91"/>
      <c r="T659" s="91"/>
      <c r="U659" s="91"/>
      <c r="V659" s="91"/>
      <c r="W659" s="91"/>
      <c r="X659" s="91"/>
      <c r="Y659" s="91"/>
      <c r="Z659" s="91"/>
      <c r="AA659" s="91"/>
      <c r="AB659" s="91"/>
      <c r="AC659" s="91"/>
      <c r="AD659" s="91"/>
      <c r="AE659" s="91"/>
      <c r="AF659" s="91"/>
      <c r="AG659" s="91"/>
    </row>
    <row r="660" spans="1:33" ht="22.5" customHeight="1" x14ac:dyDescent="0.45">
      <c r="A660" s="91"/>
      <c r="B660" s="93"/>
      <c r="C660" s="92"/>
      <c r="D660" s="93"/>
      <c r="E660" s="92"/>
      <c r="F660" s="93"/>
      <c r="G660" s="92"/>
      <c r="H660" s="93"/>
      <c r="I660" s="92"/>
      <c r="J660" s="91"/>
      <c r="K660" s="91"/>
      <c r="L660" s="91"/>
      <c r="M660" s="104"/>
      <c r="N660" s="91"/>
      <c r="O660" s="91"/>
      <c r="P660" s="91"/>
      <c r="Q660" s="91"/>
      <c r="R660" s="91"/>
      <c r="S660" s="91"/>
      <c r="T660" s="91"/>
      <c r="U660" s="91"/>
      <c r="V660" s="91"/>
      <c r="W660" s="91"/>
      <c r="X660" s="91"/>
      <c r="Y660" s="91"/>
      <c r="Z660" s="91"/>
      <c r="AA660" s="91"/>
      <c r="AB660" s="91"/>
      <c r="AC660" s="91"/>
      <c r="AD660" s="91"/>
      <c r="AE660" s="91"/>
      <c r="AF660" s="91"/>
      <c r="AG660" s="91"/>
    </row>
    <row r="661" spans="1:33" ht="22.5" customHeight="1" x14ac:dyDescent="0.45">
      <c r="A661" s="91"/>
      <c r="B661" s="93"/>
      <c r="C661" s="92"/>
      <c r="D661" s="93"/>
      <c r="E661" s="92"/>
      <c r="F661" s="93"/>
      <c r="G661" s="92"/>
      <c r="H661" s="93"/>
      <c r="I661" s="92"/>
      <c r="J661" s="91"/>
      <c r="K661" s="91"/>
      <c r="L661" s="91"/>
      <c r="M661" s="104"/>
      <c r="N661" s="91"/>
      <c r="O661" s="91"/>
      <c r="P661" s="91"/>
      <c r="Q661" s="91"/>
      <c r="R661" s="91"/>
      <c r="S661" s="91"/>
      <c r="T661" s="91"/>
      <c r="U661" s="91"/>
      <c r="V661" s="91"/>
      <c r="W661" s="91"/>
      <c r="X661" s="91"/>
      <c r="Y661" s="91"/>
      <c r="Z661" s="91"/>
      <c r="AA661" s="91"/>
      <c r="AB661" s="91"/>
      <c r="AC661" s="91"/>
      <c r="AD661" s="91"/>
      <c r="AE661" s="91"/>
      <c r="AF661" s="91"/>
      <c r="AG661" s="91"/>
    </row>
    <row r="662" spans="1:33" ht="22.5" customHeight="1" x14ac:dyDescent="0.45">
      <c r="A662" s="91"/>
      <c r="B662" s="93"/>
      <c r="C662" s="92"/>
      <c r="D662" s="93"/>
      <c r="E662" s="92"/>
      <c r="F662" s="93"/>
      <c r="G662" s="92"/>
      <c r="H662" s="93"/>
      <c r="I662" s="92"/>
      <c r="J662" s="91"/>
      <c r="K662" s="91"/>
      <c r="L662" s="91"/>
      <c r="M662" s="104"/>
      <c r="N662" s="91"/>
      <c r="O662" s="91"/>
      <c r="P662" s="91"/>
      <c r="Q662" s="91"/>
      <c r="R662" s="91"/>
      <c r="S662" s="91"/>
      <c r="T662" s="91"/>
      <c r="U662" s="91"/>
      <c r="V662" s="91"/>
      <c r="W662" s="91"/>
      <c r="X662" s="91"/>
      <c r="Y662" s="91"/>
      <c r="Z662" s="91"/>
      <c r="AA662" s="91"/>
      <c r="AB662" s="91"/>
      <c r="AC662" s="91"/>
      <c r="AD662" s="91"/>
      <c r="AE662" s="91"/>
      <c r="AF662" s="91"/>
      <c r="AG662" s="91"/>
    </row>
    <row r="663" spans="1:33" ht="22.5" customHeight="1" x14ac:dyDescent="0.45">
      <c r="A663" s="91"/>
      <c r="B663" s="93"/>
      <c r="C663" s="92"/>
      <c r="D663" s="93"/>
      <c r="E663" s="92"/>
      <c r="F663" s="93"/>
      <c r="G663" s="92"/>
      <c r="H663" s="93"/>
      <c r="I663" s="92"/>
      <c r="J663" s="91"/>
      <c r="K663" s="91"/>
      <c r="L663" s="91"/>
      <c r="M663" s="104"/>
      <c r="N663" s="91"/>
      <c r="O663" s="91"/>
      <c r="P663" s="91"/>
      <c r="Q663" s="91"/>
      <c r="R663" s="91"/>
      <c r="S663" s="91"/>
      <c r="T663" s="91"/>
      <c r="U663" s="91"/>
      <c r="V663" s="91"/>
      <c r="W663" s="91"/>
      <c r="X663" s="91"/>
      <c r="Y663" s="91"/>
      <c r="Z663" s="91"/>
      <c r="AA663" s="91"/>
      <c r="AB663" s="91"/>
      <c r="AC663" s="91"/>
      <c r="AD663" s="91"/>
      <c r="AE663" s="91"/>
      <c r="AF663" s="91"/>
      <c r="AG663" s="91"/>
    </row>
    <row r="664" spans="1:33" ht="22.5" customHeight="1" x14ac:dyDescent="0.45">
      <c r="A664" s="91"/>
      <c r="B664" s="93"/>
      <c r="C664" s="92"/>
      <c r="D664" s="93"/>
      <c r="E664" s="92"/>
      <c r="F664" s="93"/>
      <c r="G664" s="92"/>
      <c r="H664" s="93"/>
      <c r="I664" s="92"/>
      <c r="J664" s="91"/>
      <c r="K664" s="91"/>
      <c r="L664" s="91"/>
      <c r="M664" s="104"/>
      <c r="N664" s="91"/>
      <c r="O664" s="91"/>
      <c r="P664" s="91"/>
      <c r="Q664" s="91"/>
      <c r="R664" s="91"/>
      <c r="S664" s="91"/>
      <c r="T664" s="91"/>
      <c r="U664" s="91"/>
      <c r="V664" s="91"/>
      <c r="W664" s="91"/>
      <c r="X664" s="91"/>
      <c r="Y664" s="91"/>
      <c r="Z664" s="91"/>
      <c r="AA664" s="91"/>
      <c r="AB664" s="91"/>
      <c r="AC664" s="91"/>
      <c r="AD664" s="91"/>
      <c r="AE664" s="91"/>
      <c r="AF664" s="91"/>
      <c r="AG664" s="91"/>
    </row>
    <row r="665" spans="1:33" ht="22.5" customHeight="1" x14ac:dyDescent="0.45">
      <c r="A665" s="91"/>
      <c r="B665" s="93"/>
      <c r="C665" s="92"/>
      <c r="D665" s="93"/>
      <c r="E665" s="92"/>
      <c r="F665" s="93"/>
      <c r="G665" s="92"/>
      <c r="H665" s="93"/>
      <c r="I665" s="92"/>
      <c r="J665" s="91"/>
      <c r="K665" s="91"/>
      <c r="L665" s="91"/>
      <c r="M665" s="104"/>
      <c r="N665" s="91"/>
      <c r="O665" s="91"/>
      <c r="P665" s="91"/>
      <c r="Q665" s="91"/>
      <c r="R665" s="91"/>
      <c r="S665" s="91"/>
      <c r="T665" s="91"/>
      <c r="U665" s="91"/>
      <c r="V665" s="91"/>
      <c r="W665" s="91"/>
      <c r="X665" s="91"/>
      <c r="Y665" s="91"/>
      <c r="Z665" s="91"/>
      <c r="AA665" s="91"/>
      <c r="AB665" s="91"/>
      <c r="AC665" s="91"/>
      <c r="AD665" s="91"/>
      <c r="AE665" s="91"/>
      <c r="AF665" s="91"/>
      <c r="AG665" s="91"/>
    </row>
    <row r="666" spans="1:33" ht="22.5" customHeight="1" x14ac:dyDescent="0.45">
      <c r="A666" s="91"/>
      <c r="B666" s="93"/>
      <c r="C666" s="92"/>
      <c r="D666" s="93"/>
      <c r="E666" s="92"/>
      <c r="F666" s="93"/>
      <c r="G666" s="92"/>
      <c r="H666" s="93"/>
      <c r="I666" s="92"/>
      <c r="J666" s="91"/>
      <c r="K666" s="91"/>
      <c r="L666" s="91"/>
      <c r="M666" s="104"/>
      <c r="N666" s="91"/>
      <c r="O666" s="91"/>
      <c r="P666" s="91"/>
      <c r="Q666" s="91"/>
      <c r="R666" s="91"/>
      <c r="S666" s="91"/>
      <c r="T666" s="91"/>
      <c r="U666" s="91"/>
      <c r="V666" s="91"/>
      <c r="W666" s="91"/>
      <c r="X666" s="91"/>
      <c r="Y666" s="91"/>
      <c r="Z666" s="91"/>
      <c r="AA666" s="91"/>
      <c r="AB666" s="91"/>
      <c r="AC666" s="91"/>
      <c r="AD666" s="91"/>
      <c r="AE666" s="91"/>
      <c r="AF666" s="91"/>
      <c r="AG666" s="91"/>
    </row>
    <row r="667" spans="1:33" ht="22.5" customHeight="1" x14ac:dyDescent="0.45">
      <c r="A667" s="91"/>
      <c r="B667" s="93"/>
      <c r="C667" s="92"/>
      <c r="D667" s="93"/>
      <c r="E667" s="92"/>
      <c r="F667" s="93"/>
      <c r="G667" s="92"/>
      <c r="H667" s="93"/>
      <c r="I667" s="92"/>
      <c r="J667" s="91"/>
      <c r="K667" s="91"/>
      <c r="L667" s="91"/>
      <c r="M667" s="104"/>
      <c r="N667" s="91"/>
      <c r="O667" s="91"/>
      <c r="P667" s="91"/>
      <c r="Q667" s="91"/>
      <c r="R667" s="91"/>
      <c r="S667" s="91"/>
      <c r="T667" s="91"/>
      <c r="U667" s="91"/>
      <c r="V667" s="91"/>
      <c r="W667" s="91"/>
      <c r="X667" s="91"/>
      <c r="Y667" s="91"/>
      <c r="Z667" s="91"/>
      <c r="AA667" s="91"/>
      <c r="AB667" s="91"/>
      <c r="AC667" s="91"/>
      <c r="AD667" s="91"/>
      <c r="AE667" s="91"/>
      <c r="AF667" s="91"/>
      <c r="AG667" s="91"/>
    </row>
    <row r="668" spans="1:33" ht="22.5" customHeight="1" x14ac:dyDescent="0.45">
      <c r="A668" s="91"/>
      <c r="B668" s="93"/>
      <c r="C668" s="92"/>
      <c r="D668" s="93"/>
      <c r="E668" s="92"/>
      <c r="F668" s="93"/>
      <c r="G668" s="92"/>
      <c r="H668" s="93"/>
      <c r="I668" s="92"/>
      <c r="J668" s="91"/>
      <c r="K668" s="91"/>
      <c r="L668" s="91"/>
      <c r="M668" s="104"/>
      <c r="N668" s="91"/>
      <c r="O668" s="91"/>
      <c r="P668" s="91"/>
      <c r="Q668" s="91"/>
      <c r="R668" s="91"/>
      <c r="S668" s="91"/>
      <c r="T668" s="91"/>
      <c r="U668" s="91"/>
      <c r="V668" s="91"/>
      <c r="W668" s="91"/>
      <c r="X668" s="91"/>
      <c r="Y668" s="91"/>
      <c r="Z668" s="91"/>
      <c r="AA668" s="91"/>
      <c r="AB668" s="91"/>
      <c r="AC668" s="91"/>
      <c r="AD668" s="91"/>
      <c r="AE668" s="91"/>
      <c r="AF668" s="91"/>
      <c r="AG668" s="91"/>
    </row>
    <row r="669" spans="1:33" ht="22.5" customHeight="1" x14ac:dyDescent="0.45">
      <c r="A669" s="91"/>
      <c r="B669" s="93"/>
      <c r="C669" s="92"/>
      <c r="D669" s="93"/>
      <c r="E669" s="92"/>
      <c r="F669" s="93"/>
      <c r="G669" s="92"/>
      <c r="H669" s="93"/>
      <c r="I669" s="92"/>
      <c r="J669" s="91"/>
      <c r="K669" s="91"/>
      <c r="L669" s="91"/>
      <c r="M669" s="104"/>
      <c r="N669" s="91"/>
      <c r="O669" s="91"/>
      <c r="P669" s="91"/>
      <c r="Q669" s="91"/>
      <c r="R669" s="91"/>
      <c r="S669" s="91"/>
      <c r="T669" s="91"/>
      <c r="U669" s="91"/>
      <c r="V669" s="91"/>
      <c r="W669" s="91"/>
      <c r="X669" s="91"/>
      <c r="Y669" s="91"/>
      <c r="Z669" s="91"/>
      <c r="AA669" s="91"/>
      <c r="AB669" s="91"/>
      <c r="AC669" s="91"/>
      <c r="AD669" s="91"/>
      <c r="AE669" s="91"/>
      <c r="AF669" s="91"/>
      <c r="AG669" s="91"/>
    </row>
    <row r="670" spans="1:33" ht="22.5" customHeight="1" x14ac:dyDescent="0.45">
      <c r="A670" s="91"/>
      <c r="B670" s="93"/>
      <c r="C670" s="92"/>
      <c r="D670" s="93"/>
      <c r="E670" s="92"/>
      <c r="F670" s="93"/>
      <c r="G670" s="92"/>
      <c r="H670" s="93"/>
      <c r="I670" s="92"/>
      <c r="J670" s="91"/>
      <c r="K670" s="91"/>
      <c r="L670" s="91"/>
      <c r="M670" s="104"/>
      <c r="N670" s="91"/>
      <c r="O670" s="91"/>
      <c r="P670" s="91"/>
      <c r="Q670" s="91"/>
      <c r="R670" s="91"/>
      <c r="S670" s="91"/>
      <c r="T670" s="91"/>
      <c r="U670" s="91"/>
      <c r="V670" s="91"/>
      <c r="W670" s="91"/>
      <c r="X670" s="91"/>
      <c r="Y670" s="91"/>
      <c r="Z670" s="91"/>
      <c r="AA670" s="91"/>
      <c r="AB670" s="91"/>
      <c r="AC670" s="91"/>
      <c r="AD670" s="91"/>
      <c r="AE670" s="91"/>
      <c r="AF670" s="91"/>
      <c r="AG670" s="91"/>
    </row>
    <row r="671" spans="1:33" ht="22.5" customHeight="1" x14ac:dyDescent="0.45">
      <c r="A671" s="91"/>
      <c r="B671" s="93"/>
      <c r="C671" s="92"/>
      <c r="D671" s="93"/>
      <c r="E671" s="92"/>
      <c r="F671" s="93"/>
      <c r="G671" s="92"/>
      <c r="H671" s="93"/>
      <c r="I671" s="92"/>
      <c r="J671" s="91"/>
      <c r="K671" s="91"/>
      <c r="L671" s="91"/>
      <c r="M671" s="104"/>
      <c r="N671" s="91"/>
      <c r="O671" s="91"/>
      <c r="P671" s="91"/>
      <c r="Q671" s="91"/>
      <c r="R671" s="91"/>
      <c r="S671" s="91"/>
      <c r="T671" s="91"/>
      <c r="U671" s="91"/>
      <c r="V671" s="91"/>
      <c r="W671" s="91"/>
      <c r="X671" s="91"/>
      <c r="Y671" s="91"/>
      <c r="Z671" s="91"/>
      <c r="AA671" s="91"/>
      <c r="AB671" s="91"/>
      <c r="AC671" s="91"/>
      <c r="AD671" s="91"/>
      <c r="AE671" s="91"/>
      <c r="AF671" s="91"/>
      <c r="AG671" s="91"/>
    </row>
    <row r="672" spans="1:33" ht="22.5" customHeight="1" x14ac:dyDescent="0.45">
      <c r="A672" s="91"/>
      <c r="B672" s="93"/>
      <c r="C672" s="92"/>
      <c r="D672" s="93"/>
      <c r="E672" s="92"/>
      <c r="F672" s="93"/>
      <c r="G672" s="92"/>
      <c r="H672" s="93"/>
      <c r="I672" s="92"/>
      <c r="J672" s="91"/>
      <c r="K672" s="91"/>
      <c r="L672" s="91"/>
      <c r="M672" s="104"/>
      <c r="N672" s="91"/>
      <c r="O672" s="91"/>
      <c r="P672" s="91"/>
      <c r="Q672" s="91"/>
      <c r="R672" s="91"/>
      <c r="S672" s="91"/>
      <c r="T672" s="91"/>
      <c r="U672" s="91"/>
      <c r="V672" s="91"/>
      <c r="W672" s="91"/>
      <c r="X672" s="91"/>
      <c r="Y672" s="91"/>
      <c r="Z672" s="91"/>
      <c r="AA672" s="91"/>
      <c r="AB672" s="91"/>
      <c r="AC672" s="91"/>
      <c r="AD672" s="91"/>
      <c r="AE672" s="91"/>
      <c r="AF672" s="91"/>
      <c r="AG672" s="91"/>
    </row>
    <row r="673" spans="1:33" ht="22.5" customHeight="1" x14ac:dyDescent="0.45">
      <c r="A673" s="91"/>
      <c r="B673" s="93"/>
      <c r="C673" s="92"/>
      <c r="D673" s="93"/>
      <c r="E673" s="92"/>
      <c r="F673" s="93"/>
      <c r="G673" s="92"/>
      <c r="H673" s="93"/>
      <c r="I673" s="92"/>
      <c r="J673" s="91"/>
      <c r="K673" s="91"/>
      <c r="L673" s="91"/>
      <c r="M673" s="104"/>
      <c r="N673" s="91"/>
      <c r="O673" s="91"/>
      <c r="P673" s="91"/>
      <c r="Q673" s="91"/>
      <c r="R673" s="91"/>
      <c r="S673" s="91"/>
      <c r="T673" s="91"/>
      <c r="U673" s="91"/>
      <c r="V673" s="91"/>
      <c r="W673" s="91"/>
      <c r="X673" s="91"/>
      <c r="Y673" s="91"/>
      <c r="Z673" s="91"/>
      <c r="AA673" s="91"/>
      <c r="AB673" s="91"/>
      <c r="AC673" s="91"/>
      <c r="AD673" s="91"/>
      <c r="AE673" s="91"/>
      <c r="AF673" s="91"/>
      <c r="AG673" s="91"/>
    </row>
    <row r="674" spans="1:33" ht="22.5" customHeight="1" x14ac:dyDescent="0.45">
      <c r="A674" s="91"/>
      <c r="B674" s="93"/>
      <c r="C674" s="92"/>
      <c r="D674" s="93"/>
      <c r="E674" s="92"/>
      <c r="F674" s="93"/>
      <c r="G674" s="92"/>
      <c r="H674" s="93"/>
      <c r="I674" s="92"/>
      <c r="J674" s="91"/>
      <c r="K674" s="91"/>
      <c r="L674" s="91"/>
      <c r="M674" s="104"/>
      <c r="N674" s="91"/>
      <c r="O674" s="91"/>
      <c r="P674" s="91"/>
      <c r="Q674" s="91"/>
      <c r="R674" s="91"/>
      <c r="S674" s="91"/>
      <c r="T674" s="91"/>
      <c r="U674" s="91"/>
      <c r="V674" s="91"/>
      <c r="W674" s="91"/>
      <c r="X674" s="91"/>
      <c r="Y674" s="91"/>
      <c r="Z674" s="91"/>
      <c r="AA674" s="91"/>
      <c r="AB674" s="91"/>
      <c r="AC674" s="91"/>
      <c r="AD674" s="91"/>
      <c r="AE674" s="91"/>
      <c r="AF674" s="91"/>
      <c r="AG674" s="91"/>
    </row>
    <row r="675" spans="1:33" ht="22.5" customHeight="1" x14ac:dyDescent="0.45">
      <c r="A675" s="91"/>
      <c r="B675" s="93"/>
      <c r="C675" s="92"/>
      <c r="D675" s="93"/>
      <c r="E675" s="92"/>
      <c r="F675" s="93"/>
      <c r="G675" s="92"/>
      <c r="H675" s="93"/>
      <c r="I675" s="92"/>
      <c r="J675" s="91"/>
      <c r="K675" s="91"/>
      <c r="L675" s="91"/>
      <c r="M675" s="104"/>
      <c r="N675" s="91"/>
      <c r="O675" s="91"/>
      <c r="P675" s="91"/>
      <c r="Q675" s="91"/>
      <c r="R675" s="91"/>
      <c r="S675" s="91"/>
      <c r="T675" s="91"/>
      <c r="U675" s="91"/>
      <c r="V675" s="91"/>
      <c r="W675" s="91"/>
      <c r="X675" s="91"/>
      <c r="Y675" s="91"/>
      <c r="Z675" s="91"/>
      <c r="AA675" s="91"/>
      <c r="AB675" s="91"/>
      <c r="AC675" s="91"/>
      <c r="AD675" s="91"/>
      <c r="AE675" s="91"/>
      <c r="AF675" s="91"/>
      <c r="AG675" s="91"/>
    </row>
    <row r="676" spans="1:33" ht="22.5" customHeight="1" x14ac:dyDescent="0.45">
      <c r="A676" s="91"/>
      <c r="B676" s="93"/>
      <c r="C676" s="92"/>
      <c r="D676" s="93"/>
      <c r="E676" s="92"/>
      <c r="F676" s="93"/>
      <c r="G676" s="92"/>
      <c r="H676" s="93"/>
      <c r="I676" s="92"/>
      <c r="J676" s="91"/>
      <c r="K676" s="91"/>
      <c r="L676" s="91"/>
      <c r="M676" s="104"/>
      <c r="N676" s="91"/>
      <c r="O676" s="91"/>
      <c r="P676" s="91"/>
      <c r="Q676" s="91"/>
      <c r="R676" s="91"/>
      <c r="S676" s="91"/>
      <c r="T676" s="91"/>
      <c r="U676" s="91"/>
      <c r="V676" s="91"/>
      <c r="W676" s="91"/>
      <c r="X676" s="91"/>
      <c r="Y676" s="91"/>
      <c r="Z676" s="91"/>
      <c r="AA676" s="91"/>
      <c r="AB676" s="91"/>
      <c r="AC676" s="91"/>
      <c r="AD676" s="91"/>
      <c r="AE676" s="91"/>
      <c r="AF676" s="91"/>
      <c r="AG676" s="91"/>
    </row>
    <row r="677" spans="1:33" ht="22.5" customHeight="1" x14ac:dyDescent="0.45">
      <c r="A677" s="91"/>
      <c r="B677" s="93"/>
      <c r="C677" s="92"/>
      <c r="D677" s="93"/>
      <c r="E677" s="92"/>
      <c r="F677" s="93"/>
      <c r="G677" s="92"/>
      <c r="H677" s="93"/>
      <c r="I677" s="92"/>
      <c r="J677" s="91"/>
      <c r="K677" s="91"/>
      <c r="L677" s="91"/>
      <c r="M677" s="104"/>
      <c r="N677" s="91"/>
      <c r="O677" s="91"/>
      <c r="P677" s="91"/>
      <c r="Q677" s="91"/>
      <c r="R677" s="91"/>
      <c r="S677" s="91"/>
      <c r="T677" s="91"/>
      <c r="U677" s="91"/>
      <c r="V677" s="91"/>
      <c r="W677" s="91"/>
      <c r="X677" s="91"/>
      <c r="Y677" s="91"/>
      <c r="Z677" s="91"/>
      <c r="AA677" s="91"/>
      <c r="AB677" s="91"/>
      <c r="AC677" s="91"/>
      <c r="AD677" s="91"/>
      <c r="AE677" s="91"/>
      <c r="AF677" s="91"/>
      <c r="AG677" s="91"/>
    </row>
    <row r="678" spans="1:33" ht="22.5" customHeight="1" x14ac:dyDescent="0.45">
      <c r="A678" s="91"/>
      <c r="B678" s="93"/>
      <c r="C678" s="92"/>
      <c r="D678" s="93"/>
      <c r="E678" s="92"/>
      <c r="F678" s="93"/>
      <c r="G678" s="92"/>
      <c r="H678" s="93"/>
      <c r="I678" s="92"/>
      <c r="J678" s="91"/>
      <c r="K678" s="91"/>
      <c r="L678" s="91"/>
      <c r="M678" s="104"/>
      <c r="N678" s="91"/>
      <c r="O678" s="91"/>
      <c r="P678" s="91"/>
      <c r="Q678" s="91"/>
      <c r="R678" s="91"/>
      <c r="S678" s="91"/>
      <c r="T678" s="91"/>
      <c r="U678" s="91"/>
      <c r="V678" s="91"/>
      <c r="W678" s="91"/>
      <c r="X678" s="91"/>
      <c r="Y678" s="91"/>
      <c r="Z678" s="91"/>
      <c r="AA678" s="91"/>
      <c r="AB678" s="91"/>
      <c r="AC678" s="91"/>
      <c r="AD678" s="91"/>
      <c r="AE678" s="91"/>
      <c r="AF678" s="91"/>
      <c r="AG678" s="91"/>
    </row>
    <row r="679" spans="1:33" ht="22.5" customHeight="1" x14ac:dyDescent="0.45">
      <c r="A679" s="91"/>
      <c r="B679" s="93"/>
      <c r="C679" s="92"/>
      <c r="D679" s="93"/>
      <c r="E679" s="92"/>
      <c r="F679" s="93"/>
      <c r="G679" s="92"/>
      <c r="H679" s="93"/>
      <c r="I679" s="92"/>
      <c r="J679" s="91"/>
      <c r="K679" s="91"/>
      <c r="L679" s="91"/>
      <c r="M679" s="104"/>
      <c r="N679" s="91"/>
      <c r="O679" s="91"/>
      <c r="P679" s="91"/>
      <c r="Q679" s="91"/>
      <c r="R679" s="91"/>
      <c r="S679" s="91"/>
      <c r="T679" s="91"/>
      <c r="U679" s="91"/>
      <c r="V679" s="91"/>
      <c r="W679" s="91"/>
      <c r="X679" s="91"/>
      <c r="Y679" s="91"/>
      <c r="Z679" s="91"/>
      <c r="AA679" s="91"/>
      <c r="AB679" s="91"/>
      <c r="AC679" s="91"/>
      <c r="AD679" s="91"/>
      <c r="AE679" s="91"/>
      <c r="AF679" s="91"/>
      <c r="AG679" s="91"/>
    </row>
    <row r="680" spans="1:33" ht="22.5" customHeight="1" x14ac:dyDescent="0.45">
      <c r="A680" s="91"/>
      <c r="B680" s="93"/>
      <c r="C680" s="92"/>
      <c r="D680" s="93"/>
      <c r="E680" s="92"/>
      <c r="F680" s="93"/>
      <c r="G680" s="92"/>
      <c r="H680" s="93"/>
      <c r="I680" s="92"/>
      <c r="J680" s="91"/>
      <c r="K680" s="91"/>
      <c r="L680" s="91"/>
      <c r="M680" s="104"/>
      <c r="N680" s="91"/>
      <c r="O680" s="91"/>
      <c r="P680" s="91"/>
      <c r="Q680" s="91"/>
      <c r="R680" s="91"/>
      <c r="S680" s="91"/>
      <c r="T680" s="91"/>
      <c r="U680" s="91"/>
      <c r="V680" s="91"/>
      <c r="W680" s="91"/>
      <c r="X680" s="91"/>
      <c r="Y680" s="91"/>
      <c r="Z680" s="91"/>
      <c r="AA680" s="91"/>
      <c r="AB680" s="91"/>
      <c r="AC680" s="91"/>
      <c r="AD680" s="91"/>
      <c r="AE680" s="91"/>
      <c r="AF680" s="91"/>
      <c r="AG680" s="91"/>
    </row>
    <row r="681" spans="1:33" ht="22.5" customHeight="1" x14ac:dyDescent="0.45">
      <c r="A681" s="91"/>
      <c r="B681" s="93"/>
      <c r="C681" s="92"/>
      <c r="D681" s="93"/>
      <c r="E681" s="92"/>
      <c r="F681" s="93"/>
      <c r="G681" s="92"/>
      <c r="H681" s="93"/>
      <c r="I681" s="92"/>
      <c r="J681" s="91"/>
      <c r="K681" s="91"/>
      <c r="L681" s="91"/>
      <c r="M681" s="104"/>
      <c r="N681" s="91"/>
      <c r="O681" s="91"/>
      <c r="P681" s="91"/>
      <c r="Q681" s="91"/>
      <c r="R681" s="91"/>
      <c r="S681" s="91"/>
      <c r="T681" s="91"/>
      <c r="U681" s="91"/>
      <c r="V681" s="91"/>
      <c r="W681" s="91"/>
      <c r="X681" s="91"/>
      <c r="Y681" s="91"/>
      <c r="Z681" s="91"/>
      <c r="AA681" s="91"/>
      <c r="AB681" s="91"/>
      <c r="AC681" s="91"/>
      <c r="AD681" s="91"/>
      <c r="AE681" s="91"/>
      <c r="AF681" s="91"/>
      <c r="AG681" s="91"/>
    </row>
    <row r="682" spans="1:33" ht="22.5" customHeight="1" x14ac:dyDescent="0.45">
      <c r="A682" s="91"/>
      <c r="B682" s="93"/>
      <c r="C682" s="92"/>
      <c r="D682" s="93"/>
      <c r="E682" s="92"/>
      <c r="F682" s="93"/>
      <c r="G682" s="92"/>
      <c r="H682" s="93"/>
      <c r="I682" s="92"/>
      <c r="J682" s="91"/>
      <c r="K682" s="91"/>
      <c r="L682" s="91"/>
      <c r="M682" s="104"/>
      <c r="N682" s="91"/>
      <c r="O682" s="91"/>
      <c r="P682" s="91"/>
      <c r="Q682" s="91"/>
      <c r="R682" s="91"/>
      <c r="S682" s="91"/>
      <c r="T682" s="91"/>
      <c r="U682" s="91"/>
      <c r="V682" s="91"/>
      <c r="W682" s="91"/>
      <c r="X682" s="91"/>
      <c r="Y682" s="91"/>
      <c r="Z682" s="91"/>
      <c r="AA682" s="91"/>
      <c r="AB682" s="91"/>
      <c r="AC682" s="91"/>
      <c r="AD682" s="91"/>
      <c r="AE682" s="91"/>
      <c r="AF682" s="91"/>
      <c r="AG682" s="91"/>
    </row>
    <row r="683" spans="1:33" ht="22.5" customHeight="1" x14ac:dyDescent="0.45">
      <c r="A683" s="91"/>
      <c r="B683" s="93"/>
      <c r="C683" s="92"/>
      <c r="D683" s="93"/>
      <c r="E683" s="92"/>
      <c r="F683" s="93"/>
      <c r="G683" s="92"/>
      <c r="H683" s="93"/>
      <c r="I683" s="92"/>
      <c r="J683" s="91"/>
      <c r="K683" s="91"/>
      <c r="L683" s="91"/>
      <c r="M683" s="104"/>
      <c r="N683" s="91"/>
      <c r="O683" s="91"/>
      <c r="P683" s="91"/>
      <c r="Q683" s="91"/>
      <c r="R683" s="91"/>
      <c r="S683" s="91"/>
      <c r="T683" s="91"/>
      <c r="U683" s="91"/>
      <c r="V683" s="91"/>
      <c r="W683" s="91"/>
      <c r="X683" s="91"/>
      <c r="Y683" s="91"/>
      <c r="Z683" s="91"/>
      <c r="AA683" s="91"/>
      <c r="AB683" s="91"/>
      <c r="AC683" s="91"/>
      <c r="AD683" s="91"/>
      <c r="AE683" s="91"/>
      <c r="AF683" s="91"/>
      <c r="AG683" s="91"/>
    </row>
    <row r="684" spans="1:33" ht="22.5" customHeight="1" x14ac:dyDescent="0.45">
      <c r="A684" s="91"/>
      <c r="B684" s="93"/>
      <c r="C684" s="92"/>
      <c r="D684" s="93"/>
      <c r="E684" s="92"/>
      <c r="F684" s="93"/>
      <c r="G684" s="92"/>
      <c r="H684" s="93"/>
      <c r="I684" s="92"/>
      <c r="J684" s="91"/>
      <c r="K684" s="91"/>
      <c r="L684" s="91"/>
      <c r="M684" s="104"/>
      <c r="N684" s="91"/>
      <c r="O684" s="91"/>
      <c r="P684" s="91"/>
      <c r="Q684" s="91"/>
      <c r="R684" s="91"/>
      <c r="S684" s="91"/>
      <c r="T684" s="91"/>
      <c r="U684" s="91"/>
      <c r="V684" s="91"/>
      <c r="W684" s="91"/>
      <c r="X684" s="91"/>
      <c r="Y684" s="91"/>
      <c r="Z684" s="91"/>
      <c r="AA684" s="91"/>
      <c r="AB684" s="91"/>
      <c r="AC684" s="91"/>
      <c r="AD684" s="91"/>
      <c r="AE684" s="91"/>
      <c r="AF684" s="91"/>
      <c r="AG684" s="91"/>
    </row>
    <row r="685" spans="1:33" ht="22.5" customHeight="1" x14ac:dyDescent="0.45">
      <c r="A685" s="91"/>
      <c r="B685" s="93"/>
      <c r="C685" s="92"/>
      <c r="D685" s="93"/>
      <c r="E685" s="92"/>
      <c r="F685" s="93"/>
      <c r="G685" s="92"/>
      <c r="H685" s="93"/>
      <c r="I685" s="92"/>
      <c r="J685" s="91"/>
      <c r="K685" s="91"/>
      <c r="L685" s="91"/>
      <c r="M685" s="104"/>
      <c r="N685" s="91"/>
      <c r="O685" s="91"/>
      <c r="P685" s="91"/>
      <c r="Q685" s="91"/>
      <c r="R685" s="91"/>
      <c r="S685" s="91"/>
      <c r="T685" s="91"/>
      <c r="U685" s="91"/>
      <c r="V685" s="91"/>
      <c r="W685" s="91"/>
      <c r="X685" s="91"/>
      <c r="Y685" s="91"/>
      <c r="Z685" s="91"/>
      <c r="AA685" s="91"/>
      <c r="AB685" s="91"/>
      <c r="AC685" s="91"/>
      <c r="AD685" s="91"/>
      <c r="AE685" s="91"/>
      <c r="AF685" s="91"/>
      <c r="AG685" s="91"/>
    </row>
    <row r="686" spans="1:33" ht="22.5" customHeight="1" x14ac:dyDescent="0.45">
      <c r="A686" s="91"/>
      <c r="B686" s="93"/>
      <c r="C686" s="92"/>
      <c r="D686" s="93"/>
      <c r="E686" s="92"/>
      <c r="F686" s="93"/>
      <c r="G686" s="92"/>
      <c r="H686" s="93"/>
      <c r="I686" s="92"/>
      <c r="J686" s="91"/>
      <c r="K686" s="91"/>
      <c r="L686" s="91"/>
      <c r="M686" s="104"/>
      <c r="N686" s="91"/>
      <c r="O686" s="91"/>
      <c r="P686" s="91"/>
      <c r="Q686" s="91"/>
      <c r="R686" s="91"/>
      <c r="S686" s="91"/>
      <c r="T686" s="91"/>
      <c r="U686" s="91"/>
      <c r="V686" s="91"/>
      <c r="W686" s="91"/>
      <c r="X686" s="91"/>
      <c r="Y686" s="91"/>
      <c r="Z686" s="91"/>
      <c r="AA686" s="91"/>
      <c r="AB686" s="91"/>
      <c r="AC686" s="91"/>
      <c r="AD686" s="91"/>
      <c r="AE686" s="91"/>
      <c r="AF686" s="91"/>
      <c r="AG686" s="91"/>
    </row>
    <row r="687" spans="1:33" ht="22.5" customHeight="1" x14ac:dyDescent="0.45">
      <c r="A687" s="91"/>
      <c r="B687" s="93"/>
      <c r="C687" s="92"/>
      <c r="D687" s="93"/>
      <c r="E687" s="92"/>
      <c r="F687" s="93"/>
      <c r="G687" s="92"/>
      <c r="H687" s="93"/>
      <c r="I687" s="92"/>
      <c r="J687" s="91"/>
      <c r="K687" s="91"/>
      <c r="L687" s="91"/>
      <c r="M687" s="104"/>
      <c r="N687" s="91"/>
      <c r="O687" s="91"/>
      <c r="P687" s="91"/>
      <c r="Q687" s="91"/>
      <c r="R687" s="91"/>
      <c r="S687" s="91"/>
      <c r="T687" s="91"/>
      <c r="U687" s="91"/>
      <c r="V687" s="91"/>
      <c r="W687" s="91"/>
      <c r="X687" s="91"/>
      <c r="Y687" s="91"/>
      <c r="Z687" s="91"/>
      <c r="AA687" s="91"/>
      <c r="AB687" s="91"/>
      <c r="AC687" s="91"/>
      <c r="AD687" s="91"/>
      <c r="AE687" s="91"/>
      <c r="AF687" s="91"/>
      <c r="AG687" s="91"/>
    </row>
    <row r="688" spans="1:33" ht="22.5" customHeight="1" x14ac:dyDescent="0.45">
      <c r="A688" s="91"/>
      <c r="B688" s="93"/>
      <c r="C688" s="92"/>
      <c r="D688" s="93"/>
      <c r="E688" s="92"/>
      <c r="F688" s="93"/>
      <c r="G688" s="92"/>
      <c r="H688" s="93"/>
      <c r="I688" s="92"/>
      <c r="J688" s="91"/>
      <c r="K688" s="91"/>
      <c r="L688" s="91"/>
      <c r="M688" s="104"/>
      <c r="N688" s="91"/>
      <c r="O688" s="91"/>
      <c r="P688" s="91"/>
      <c r="Q688" s="91"/>
      <c r="R688" s="91"/>
      <c r="S688" s="91"/>
      <c r="T688" s="91"/>
      <c r="U688" s="91"/>
      <c r="V688" s="91"/>
      <c r="W688" s="91"/>
      <c r="X688" s="91"/>
      <c r="Y688" s="91"/>
      <c r="Z688" s="91"/>
      <c r="AA688" s="91"/>
      <c r="AB688" s="91"/>
      <c r="AC688" s="91"/>
      <c r="AD688" s="91"/>
      <c r="AE688" s="91"/>
      <c r="AF688" s="91"/>
      <c r="AG688" s="91"/>
    </row>
    <row r="689" spans="1:33" ht="22.5" customHeight="1" x14ac:dyDescent="0.45">
      <c r="A689" s="91"/>
      <c r="B689" s="93"/>
      <c r="C689" s="92"/>
      <c r="D689" s="93"/>
      <c r="E689" s="92"/>
      <c r="F689" s="93"/>
      <c r="G689" s="92"/>
      <c r="H689" s="93"/>
      <c r="I689" s="92"/>
      <c r="J689" s="91"/>
      <c r="K689" s="91"/>
      <c r="L689" s="91"/>
      <c r="M689" s="104"/>
      <c r="N689" s="91"/>
      <c r="O689" s="91"/>
      <c r="P689" s="91"/>
      <c r="Q689" s="91"/>
      <c r="R689" s="91"/>
      <c r="S689" s="91"/>
      <c r="T689" s="91"/>
      <c r="U689" s="91"/>
      <c r="V689" s="91"/>
      <c r="W689" s="91"/>
      <c r="X689" s="91"/>
      <c r="Y689" s="91"/>
      <c r="Z689" s="91"/>
      <c r="AA689" s="91"/>
      <c r="AB689" s="91"/>
      <c r="AC689" s="91"/>
      <c r="AD689" s="91"/>
      <c r="AE689" s="91"/>
      <c r="AF689" s="91"/>
      <c r="AG689" s="91"/>
    </row>
    <row r="690" spans="1:33" ht="22.5" customHeight="1" x14ac:dyDescent="0.45">
      <c r="A690" s="91"/>
      <c r="B690" s="93"/>
      <c r="C690" s="92"/>
      <c r="D690" s="93"/>
      <c r="E690" s="92"/>
      <c r="F690" s="93"/>
      <c r="G690" s="92"/>
      <c r="H690" s="93"/>
      <c r="I690" s="92"/>
      <c r="J690" s="91"/>
      <c r="K690" s="91"/>
      <c r="L690" s="91"/>
      <c r="M690" s="104"/>
      <c r="N690" s="91"/>
      <c r="O690" s="91"/>
      <c r="P690" s="91"/>
      <c r="Q690" s="91"/>
      <c r="R690" s="91"/>
      <c r="S690" s="91"/>
      <c r="T690" s="91"/>
      <c r="U690" s="91"/>
      <c r="V690" s="91"/>
      <c r="W690" s="91"/>
      <c r="X690" s="91"/>
      <c r="Y690" s="91"/>
      <c r="Z690" s="91"/>
      <c r="AA690" s="91"/>
      <c r="AB690" s="91"/>
      <c r="AC690" s="91"/>
      <c r="AD690" s="91"/>
      <c r="AE690" s="91"/>
      <c r="AF690" s="91"/>
      <c r="AG690" s="91"/>
    </row>
    <row r="691" spans="1:33" ht="22.5" customHeight="1" x14ac:dyDescent="0.45">
      <c r="A691" s="91"/>
      <c r="B691" s="93"/>
      <c r="C691" s="92"/>
      <c r="D691" s="93"/>
      <c r="E691" s="92"/>
      <c r="F691" s="93"/>
      <c r="G691" s="92"/>
      <c r="H691" s="93"/>
      <c r="I691" s="92"/>
      <c r="J691" s="91"/>
      <c r="K691" s="91"/>
      <c r="L691" s="91"/>
      <c r="M691" s="104"/>
      <c r="N691" s="91"/>
      <c r="O691" s="91"/>
      <c r="P691" s="91"/>
      <c r="Q691" s="91"/>
      <c r="R691" s="91"/>
      <c r="S691" s="91"/>
      <c r="T691" s="91"/>
      <c r="U691" s="91"/>
      <c r="V691" s="91"/>
      <c r="W691" s="91"/>
      <c r="X691" s="91"/>
      <c r="Y691" s="91"/>
      <c r="Z691" s="91"/>
      <c r="AA691" s="91"/>
      <c r="AB691" s="91"/>
      <c r="AC691" s="91"/>
      <c r="AD691" s="91"/>
      <c r="AE691" s="91"/>
      <c r="AF691" s="91"/>
      <c r="AG691" s="91"/>
    </row>
    <row r="692" spans="1:33" ht="22.5" customHeight="1" x14ac:dyDescent="0.45">
      <c r="A692" s="91"/>
      <c r="B692" s="93"/>
      <c r="C692" s="92"/>
      <c r="D692" s="93"/>
      <c r="E692" s="92"/>
      <c r="F692" s="93"/>
      <c r="G692" s="92"/>
      <c r="H692" s="93"/>
      <c r="I692" s="92"/>
      <c r="J692" s="91"/>
      <c r="K692" s="91"/>
      <c r="L692" s="91"/>
      <c r="M692" s="104"/>
      <c r="N692" s="91"/>
      <c r="O692" s="91"/>
      <c r="P692" s="91"/>
      <c r="Q692" s="91"/>
      <c r="R692" s="91"/>
      <c r="S692" s="91"/>
      <c r="T692" s="91"/>
      <c r="U692" s="91"/>
      <c r="V692" s="91"/>
      <c r="W692" s="91"/>
      <c r="X692" s="91"/>
      <c r="Y692" s="91"/>
      <c r="Z692" s="91"/>
      <c r="AA692" s="91"/>
      <c r="AB692" s="91"/>
      <c r="AC692" s="91"/>
      <c r="AD692" s="91"/>
      <c r="AE692" s="91"/>
      <c r="AF692" s="91"/>
      <c r="AG692" s="91"/>
    </row>
    <row r="693" spans="1:33" ht="22.5" customHeight="1" x14ac:dyDescent="0.45">
      <c r="A693" s="91"/>
      <c r="B693" s="93"/>
      <c r="C693" s="92"/>
      <c r="D693" s="93"/>
      <c r="E693" s="92"/>
      <c r="F693" s="93"/>
      <c r="G693" s="92"/>
      <c r="H693" s="93"/>
      <c r="I693" s="92"/>
      <c r="J693" s="91"/>
      <c r="K693" s="91"/>
      <c r="L693" s="91"/>
      <c r="M693" s="104"/>
      <c r="N693" s="91"/>
      <c r="O693" s="91"/>
      <c r="P693" s="91"/>
      <c r="Q693" s="91"/>
      <c r="R693" s="91"/>
      <c r="S693" s="91"/>
      <c r="T693" s="91"/>
      <c r="U693" s="91"/>
      <c r="V693" s="91"/>
      <c r="W693" s="91"/>
      <c r="X693" s="91"/>
      <c r="Y693" s="91"/>
      <c r="Z693" s="91"/>
      <c r="AA693" s="91"/>
      <c r="AB693" s="91"/>
      <c r="AC693" s="91"/>
      <c r="AD693" s="91"/>
      <c r="AE693" s="91"/>
      <c r="AF693" s="91"/>
      <c r="AG693" s="91"/>
    </row>
    <row r="694" spans="1:33" ht="22.5" customHeight="1" x14ac:dyDescent="0.45">
      <c r="A694" s="91"/>
      <c r="B694" s="93"/>
      <c r="C694" s="92"/>
      <c r="D694" s="93"/>
      <c r="E694" s="92"/>
      <c r="F694" s="93"/>
      <c r="G694" s="92"/>
      <c r="H694" s="93"/>
      <c r="I694" s="92"/>
      <c r="J694" s="91"/>
      <c r="K694" s="91"/>
      <c r="L694" s="91"/>
      <c r="M694" s="104"/>
      <c r="N694" s="91"/>
      <c r="O694" s="91"/>
      <c r="P694" s="91"/>
      <c r="Q694" s="91"/>
      <c r="R694" s="91"/>
      <c r="S694" s="91"/>
      <c r="T694" s="91"/>
      <c r="U694" s="91"/>
      <c r="V694" s="91"/>
      <c r="W694" s="91"/>
      <c r="X694" s="91"/>
      <c r="Y694" s="91"/>
      <c r="Z694" s="91"/>
      <c r="AA694" s="91"/>
      <c r="AB694" s="91"/>
      <c r="AC694" s="91"/>
      <c r="AD694" s="91"/>
      <c r="AE694" s="91"/>
      <c r="AF694" s="91"/>
      <c r="AG694" s="91"/>
    </row>
    <row r="695" spans="1:33" ht="22.5" customHeight="1" x14ac:dyDescent="0.45">
      <c r="A695" s="91"/>
      <c r="B695" s="93"/>
      <c r="C695" s="92"/>
      <c r="D695" s="93"/>
      <c r="E695" s="92"/>
      <c r="F695" s="93"/>
      <c r="G695" s="92"/>
      <c r="H695" s="93"/>
      <c r="I695" s="92"/>
      <c r="J695" s="91"/>
      <c r="K695" s="91"/>
      <c r="L695" s="91"/>
      <c r="M695" s="104"/>
      <c r="N695" s="91"/>
      <c r="O695" s="91"/>
      <c r="P695" s="91"/>
      <c r="Q695" s="91"/>
      <c r="R695" s="91"/>
      <c r="S695" s="91"/>
      <c r="T695" s="91"/>
      <c r="U695" s="91"/>
      <c r="V695" s="91"/>
      <c r="W695" s="91"/>
      <c r="X695" s="91"/>
      <c r="Y695" s="91"/>
      <c r="Z695" s="91"/>
      <c r="AA695" s="91"/>
      <c r="AB695" s="91"/>
      <c r="AC695" s="91"/>
      <c r="AD695" s="91"/>
      <c r="AE695" s="91"/>
      <c r="AF695" s="91"/>
      <c r="AG695" s="91"/>
    </row>
    <row r="696" spans="1:33" ht="22.5" customHeight="1" x14ac:dyDescent="0.45">
      <c r="A696" s="91"/>
      <c r="B696" s="93"/>
      <c r="C696" s="92"/>
      <c r="D696" s="93"/>
      <c r="E696" s="92"/>
      <c r="F696" s="93"/>
      <c r="G696" s="92"/>
      <c r="H696" s="93"/>
      <c r="I696" s="92"/>
      <c r="J696" s="91"/>
      <c r="K696" s="91"/>
      <c r="L696" s="91"/>
      <c r="M696" s="104"/>
      <c r="N696" s="91"/>
      <c r="O696" s="91"/>
      <c r="P696" s="91"/>
      <c r="Q696" s="91"/>
      <c r="R696" s="91"/>
      <c r="S696" s="91"/>
      <c r="T696" s="91"/>
      <c r="U696" s="91"/>
      <c r="V696" s="91"/>
      <c r="W696" s="91"/>
      <c r="X696" s="91"/>
      <c r="Y696" s="91"/>
      <c r="Z696" s="91"/>
      <c r="AA696" s="91"/>
      <c r="AB696" s="91"/>
      <c r="AC696" s="91"/>
      <c r="AD696" s="91"/>
      <c r="AE696" s="91"/>
      <c r="AF696" s="91"/>
      <c r="AG696" s="91"/>
    </row>
    <row r="697" spans="1:33" ht="22.5" customHeight="1" x14ac:dyDescent="0.45">
      <c r="A697" s="91"/>
      <c r="B697" s="93"/>
      <c r="C697" s="92"/>
      <c r="D697" s="93"/>
      <c r="E697" s="92"/>
      <c r="F697" s="93"/>
      <c r="G697" s="92"/>
      <c r="H697" s="93"/>
      <c r="I697" s="92"/>
      <c r="J697" s="91"/>
      <c r="K697" s="91"/>
      <c r="L697" s="91"/>
      <c r="M697" s="104"/>
      <c r="N697" s="91"/>
      <c r="O697" s="91"/>
      <c r="P697" s="91"/>
      <c r="Q697" s="91"/>
      <c r="R697" s="91"/>
      <c r="S697" s="91"/>
      <c r="T697" s="91"/>
      <c r="U697" s="91"/>
      <c r="V697" s="91"/>
      <c r="W697" s="91"/>
      <c r="X697" s="91"/>
      <c r="Y697" s="91"/>
      <c r="Z697" s="91"/>
      <c r="AA697" s="91"/>
      <c r="AB697" s="91"/>
      <c r="AC697" s="91"/>
      <c r="AD697" s="91"/>
      <c r="AE697" s="91"/>
      <c r="AF697" s="91"/>
      <c r="AG697" s="91"/>
    </row>
    <row r="698" spans="1:33" ht="22.5" customHeight="1" x14ac:dyDescent="0.45">
      <c r="A698" s="91"/>
      <c r="B698" s="93"/>
      <c r="C698" s="92"/>
      <c r="D698" s="93"/>
      <c r="E698" s="92"/>
      <c r="F698" s="93"/>
      <c r="G698" s="92"/>
      <c r="H698" s="93"/>
      <c r="I698" s="92"/>
      <c r="J698" s="91"/>
      <c r="K698" s="91"/>
      <c r="L698" s="91"/>
      <c r="M698" s="104"/>
      <c r="N698" s="91"/>
      <c r="O698" s="91"/>
      <c r="P698" s="91"/>
      <c r="Q698" s="91"/>
      <c r="R698" s="91"/>
      <c r="S698" s="91"/>
      <c r="T698" s="91"/>
      <c r="U698" s="91"/>
      <c r="V698" s="91"/>
      <c r="W698" s="91"/>
      <c r="X698" s="91"/>
      <c r="Y698" s="91"/>
      <c r="Z698" s="91"/>
      <c r="AA698" s="91"/>
      <c r="AB698" s="91"/>
      <c r="AC698" s="91"/>
      <c r="AD698" s="91"/>
      <c r="AE698" s="91"/>
      <c r="AF698" s="91"/>
      <c r="AG698" s="91"/>
    </row>
    <row r="699" spans="1:33" ht="22.5" customHeight="1" x14ac:dyDescent="0.45">
      <c r="A699" s="91"/>
      <c r="B699" s="93"/>
      <c r="C699" s="92"/>
      <c r="D699" s="93"/>
      <c r="E699" s="92"/>
      <c r="F699" s="93"/>
      <c r="G699" s="92"/>
      <c r="H699" s="93"/>
      <c r="I699" s="92"/>
      <c r="J699" s="91"/>
      <c r="K699" s="91"/>
      <c r="L699" s="91"/>
      <c r="M699" s="104"/>
      <c r="N699" s="91"/>
      <c r="O699" s="91"/>
      <c r="P699" s="91"/>
      <c r="Q699" s="91"/>
      <c r="R699" s="91"/>
      <c r="S699" s="91"/>
      <c r="T699" s="91"/>
      <c r="U699" s="91"/>
      <c r="V699" s="91"/>
      <c r="W699" s="91"/>
      <c r="X699" s="91"/>
      <c r="Y699" s="91"/>
      <c r="Z699" s="91"/>
      <c r="AA699" s="91"/>
      <c r="AB699" s="91"/>
      <c r="AC699" s="91"/>
      <c r="AD699" s="91"/>
      <c r="AE699" s="91"/>
      <c r="AF699" s="91"/>
      <c r="AG699" s="91"/>
    </row>
    <row r="700" spans="1:33" ht="22.5" customHeight="1" x14ac:dyDescent="0.45">
      <c r="A700" s="91"/>
      <c r="B700" s="93"/>
      <c r="C700" s="92"/>
      <c r="D700" s="93"/>
      <c r="E700" s="92"/>
      <c r="F700" s="93"/>
      <c r="G700" s="92"/>
      <c r="H700" s="93"/>
      <c r="I700" s="92"/>
      <c r="J700" s="91"/>
      <c r="K700" s="91"/>
      <c r="L700" s="91"/>
      <c r="M700" s="104"/>
      <c r="N700" s="91"/>
      <c r="O700" s="91"/>
      <c r="P700" s="91"/>
      <c r="Q700" s="91"/>
      <c r="R700" s="91"/>
      <c r="S700" s="91"/>
      <c r="T700" s="91"/>
      <c r="U700" s="91"/>
      <c r="V700" s="91"/>
      <c r="W700" s="91"/>
      <c r="X700" s="91"/>
      <c r="Y700" s="91"/>
      <c r="Z700" s="91"/>
      <c r="AA700" s="91"/>
      <c r="AB700" s="91"/>
      <c r="AC700" s="91"/>
      <c r="AD700" s="91"/>
      <c r="AE700" s="91"/>
      <c r="AF700" s="91"/>
      <c r="AG700" s="91"/>
    </row>
    <row r="701" spans="1:33" ht="22.5" customHeight="1" x14ac:dyDescent="0.45">
      <c r="A701" s="91"/>
      <c r="B701" s="93"/>
      <c r="C701" s="92"/>
      <c r="D701" s="93"/>
      <c r="E701" s="92"/>
      <c r="F701" s="93"/>
      <c r="G701" s="92"/>
      <c r="H701" s="93"/>
      <c r="I701" s="92"/>
      <c r="J701" s="91"/>
      <c r="K701" s="91"/>
      <c r="L701" s="91"/>
      <c r="M701" s="104"/>
      <c r="N701" s="91"/>
      <c r="O701" s="91"/>
      <c r="P701" s="91"/>
      <c r="Q701" s="91"/>
      <c r="R701" s="91"/>
      <c r="S701" s="91"/>
      <c r="T701" s="91"/>
      <c r="U701" s="91"/>
      <c r="V701" s="91"/>
      <c r="W701" s="91"/>
      <c r="X701" s="91"/>
      <c r="Y701" s="91"/>
      <c r="Z701" s="91"/>
      <c r="AA701" s="91"/>
      <c r="AB701" s="91"/>
      <c r="AC701" s="91"/>
      <c r="AD701" s="91"/>
      <c r="AE701" s="91"/>
      <c r="AF701" s="91"/>
      <c r="AG701" s="91"/>
    </row>
    <row r="702" spans="1:33" ht="22.5" customHeight="1" x14ac:dyDescent="0.45">
      <c r="A702" s="91"/>
      <c r="B702" s="93"/>
      <c r="C702" s="92"/>
      <c r="D702" s="93"/>
      <c r="E702" s="92"/>
      <c r="F702" s="93"/>
      <c r="G702" s="92"/>
      <c r="H702" s="93"/>
      <c r="I702" s="92"/>
      <c r="J702" s="91"/>
      <c r="K702" s="91"/>
      <c r="L702" s="91"/>
      <c r="M702" s="104"/>
      <c r="N702" s="91"/>
      <c r="O702" s="91"/>
      <c r="P702" s="91"/>
      <c r="Q702" s="91"/>
      <c r="R702" s="91"/>
      <c r="S702" s="91"/>
      <c r="T702" s="91"/>
      <c r="U702" s="91"/>
      <c r="V702" s="91"/>
      <c r="W702" s="91"/>
      <c r="X702" s="91"/>
      <c r="Y702" s="91"/>
      <c r="Z702" s="91"/>
      <c r="AA702" s="91"/>
      <c r="AB702" s="91"/>
      <c r="AC702" s="91"/>
      <c r="AD702" s="91"/>
      <c r="AE702" s="91"/>
      <c r="AF702" s="91"/>
      <c r="AG702" s="91"/>
    </row>
    <row r="703" spans="1:33" ht="22.5" customHeight="1" x14ac:dyDescent="0.45">
      <c r="A703" s="91"/>
      <c r="B703" s="93"/>
      <c r="C703" s="92"/>
      <c r="D703" s="93"/>
      <c r="E703" s="92"/>
      <c r="F703" s="93"/>
      <c r="G703" s="92"/>
      <c r="H703" s="93"/>
      <c r="I703" s="92"/>
      <c r="J703" s="91"/>
      <c r="K703" s="91"/>
      <c r="L703" s="91"/>
      <c r="M703" s="104"/>
      <c r="N703" s="91"/>
      <c r="O703" s="91"/>
      <c r="P703" s="91"/>
      <c r="Q703" s="91"/>
      <c r="R703" s="91"/>
      <c r="S703" s="91"/>
      <c r="T703" s="91"/>
      <c r="U703" s="91"/>
      <c r="V703" s="91"/>
      <c r="W703" s="91"/>
      <c r="X703" s="91"/>
      <c r="Y703" s="91"/>
      <c r="Z703" s="91"/>
      <c r="AA703" s="91"/>
      <c r="AB703" s="91"/>
      <c r="AC703" s="91"/>
      <c r="AD703" s="91"/>
      <c r="AE703" s="91"/>
      <c r="AF703" s="91"/>
      <c r="AG703" s="91"/>
    </row>
    <row r="704" spans="1:33" ht="22.5" customHeight="1" x14ac:dyDescent="0.45">
      <c r="A704" s="91"/>
      <c r="B704" s="93"/>
      <c r="C704" s="92"/>
      <c r="D704" s="93"/>
      <c r="E704" s="92"/>
      <c r="F704" s="93"/>
      <c r="G704" s="92"/>
      <c r="H704" s="93"/>
      <c r="I704" s="92"/>
      <c r="J704" s="91"/>
      <c r="K704" s="91"/>
      <c r="L704" s="91"/>
      <c r="M704" s="104"/>
      <c r="N704" s="91"/>
      <c r="O704" s="91"/>
      <c r="P704" s="91"/>
      <c r="Q704" s="91"/>
      <c r="R704" s="91"/>
      <c r="S704" s="91"/>
      <c r="T704" s="91"/>
      <c r="U704" s="91"/>
      <c r="V704" s="91"/>
      <c r="W704" s="91"/>
      <c r="X704" s="91"/>
      <c r="Y704" s="91"/>
      <c r="Z704" s="91"/>
      <c r="AA704" s="91"/>
      <c r="AB704" s="91"/>
      <c r="AC704" s="91"/>
      <c r="AD704" s="91"/>
      <c r="AE704" s="91"/>
      <c r="AF704" s="91"/>
      <c r="AG704" s="91"/>
    </row>
    <row r="705" spans="1:33" ht="22.5" customHeight="1" x14ac:dyDescent="0.45">
      <c r="A705" s="91"/>
      <c r="B705" s="93"/>
      <c r="C705" s="92"/>
      <c r="D705" s="93"/>
      <c r="E705" s="92"/>
      <c r="F705" s="93"/>
      <c r="G705" s="92"/>
      <c r="H705" s="93"/>
      <c r="I705" s="92"/>
      <c r="J705" s="91"/>
      <c r="K705" s="91"/>
      <c r="L705" s="91"/>
      <c r="M705" s="104"/>
      <c r="N705" s="91"/>
      <c r="O705" s="91"/>
      <c r="P705" s="91"/>
      <c r="Q705" s="91"/>
      <c r="R705" s="91"/>
      <c r="S705" s="91"/>
      <c r="T705" s="91"/>
      <c r="U705" s="91"/>
      <c r="V705" s="91"/>
      <c r="W705" s="91"/>
      <c r="X705" s="91"/>
      <c r="Y705" s="91"/>
      <c r="Z705" s="91"/>
      <c r="AA705" s="91"/>
      <c r="AB705" s="91"/>
      <c r="AC705" s="91"/>
      <c r="AD705" s="91"/>
      <c r="AE705" s="91"/>
      <c r="AF705" s="91"/>
      <c r="AG705" s="91"/>
    </row>
    <row r="706" spans="1:33" ht="22.5" customHeight="1" x14ac:dyDescent="0.45">
      <c r="A706" s="91"/>
      <c r="B706" s="93"/>
      <c r="C706" s="92"/>
      <c r="D706" s="93"/>
      <c r="E706" s="92"/>
      <c r="F706" s="93"/>
      <c r="G706" s="92"/>
      <c r="H706" s="93"/>
      <c r="I706" s="92"/>
      <c r="J706" s="91"/>
      <c r="K706" s="91"/>
      <c r="L706" s="91"/>
      <c r="M706" s="104"/>
      <c r="N706" s="91"/>
      <c r="O706" s="91"/>
      <c r="P706" s="91"/>
      <c r="Q706" s="91"/>
      <c r="R706" s="91"/>
      <c r="S706" s="91"/>
      <c r="T706" s="91"/>
      <c r="U706" s="91"/>
      <c r="V706" s="91"/>
      <c r="W706" s="91"/>
      <c r="X706" s="91"/>
      <c r="Y706" s="91"/>
      <c r="Z706" s="91"/>
      <c r="AA706" s="91"/>
      <c r="AB706" s="91"/>
      <c r="AC706" s="91"/>
      <c r="AD706" s="91"/>
      <c r="AE706" s="91"/>
      <c r="AF706" s="91"/>
      <c r="AG706" s="91"/>
    </row>
    <row r="707" spans="1:33" ht="22.5" customHeight="1" x14ac:dyDescent="0.45">
      <c r="A707" s="91"/>
      <c r="B707" s="93"/>
      <c r="C707" s="92"/>
      <c r="D707" s="93"/>
      <c r="E707" s="92"/>
      <c r="F707" s="93"/>
      <c r="G707" s="92"/>
      <c r="H707" s="93"/>
      <c r="I707" s="92"/>
      <c r="J707" s="91"/>
      <c r="K707" s="91"/>
      <c r="L707" s="91"/>
      <c r="M707" s="104"/>
      <c r="N707" s="91"/>
      <c r="O707" s="91"/>
      <c r="P707" s="91"/>
      <c r="Q707" s="91"/>
      <c r="R707" s="91"/>
      <c r="S707" s="91"/>
      <c r="T707" s="91"/>
      <c r="U707" s="91"/>
      <c r="V707" s="91"/>
      <c r="W707" s="91"/>
      <c r="X707" s="91"/>
      <c r="Y707" s="91"/>
      <c r="Z707" s="91"/>
      <c r="AA707" s="91"/>
      <c r="AB707" s="91"/>
      <c r="AC707" s="91"/>
      <c r="AD707" s="91"/>
      <c r="AE707" s="91"/>
      <c r="AF707" s="91"/>
      <c r="AG707" s="91"/>
    </row>
    <row r="708" spans="1:33" ht="22.5" customHeight="1" x14ac:dyDescent="0.45">
      <c r="A708" s="91"/>
      <c r="B708" s="93"/>
      <c r="C708" s="92"/>
      <c r="D708" s="93"/>
      <c r="E708" s="92"/>
      <c r="F708" s="93"/>
      <c r="G708" s="92"/>
      <c r="H708" s="93"/>
      <c r="I708" s="92"/>
      <c r="J708" s="91"/>
      <c r="K708" s="91"/>
      <c r="L708" s="91"/>
      <c r="M708" s="104"/>
      <c r="N708" s="91"/>
      <c r="O708" s="91"/>
      <c r="P708" s="91"/>
      <c r="Q708" s="91"/>
      <c r="R708" s="91"/>
      <c r="S708" s="91"/>
      <c r="T708" s="91"/>
      <c r="U708" s="91"/>
      <c r="V708" s="91"/>
      <c r="W708" s="91"/>
      <c r="X708" s="91"/>
      <c r="Y708" s="91"/>
      <c r="Z708" s="91"/>
      <c r="AA708" s="91"/>
      <c r="AB708" s="91"/>
      <c r="AC708" s="91"/>
      <c r="AD708" s="91"/>
      <c r="AE708" s="91"/>
      <c r="AF708" s="91"/>
      <c r="AG708" s="91"/>
    </row>
    <row r="709" spans="1:33" ht="22.5" customHeight="1" x14ac:dyDescent="0.45">
      <c r="A709" s="91"/>
      <c r="B709" s="93"/>
      <c r="C709" s="92"/>
      <c r="D709" s="93"/>
      <c r="E709" s="92"/>
      <c r="F709" s="93"/>
      <c r="G709" s="92"/>
      <c r="H709" s="93"/>
      <c r="I709" s="92"/>
      <c r="J709" s="91"/>
      <c r="K709" s="91"/>
      <c r="L709" s="91"/>
      <c r="M709" s="104"/>
      <c r="N709" s="91"/>
      <c r="O709" s="91"/>
      <c r="P709" s="91"/>
      <c r="Q709" s="91"/>
      <c r="R709" s="91"/>
      <c r="S709" s="91"/>
      <c r="T709" s="91"/>
      <c r="U709" s="91"/>
      <c r="V709" s="91"/>
      <c r="W709" s="91"/>
      <c r="X709" s="91"/>
      <c r="Y709" s="91"/>
      <c r="Z709" s="91"/>
      <c r="AA709" s="91"/>
      <c r="AB709" s="91"/>
      <c r="AC709" s="91"/>
      <c r="AD709" s="91"/>
      <c r="AE709" s="91"/>
      <c r="AF709" s="91"/>
      <c r="AG709" s="91"/>
    </row>
    <row r="710" spans="1:33" ht="22.5" customHeight="1" x14ac:dyDescent="0.45">
      <c r="A710" s="91"/>
      <c r="B710" s="93"/>
      <c r="C710" s="92"/>
      <c r="D710" s="93"/>
      <c r="E710" s="92"/>
      <c r="F710" s="93"/>
      <c r="G710" s="92"/>
      <c r="H710" s="93"/>
      <c r="I710" s="92"/>
      <c r="J710" s="91"/>
      <c r="K710" s="91"/>
      <c r="L710" s="91"/>
      <c r="M710" s="104"/>
      <c r="N710" s="91"/>
      <c r="O710" s="91"/>
      <c r="P710" s="91"/>
      <c r="Q710" s="91"/>
      <c r="R710" s="91"/>
      <c r="S710" s="91"/>
      <c r="T710" s="91"/>
      <c r="U710" s="91"/>
      <c r="V710" s="91"/>
      <c r="W710" s="91"/>
      <c r="X710" s="91"/>
      <c r="Y710" s="91"/>
      <c r="Z710" s="91"/>
      <c r="AA710" s="91"/>
      <c r="AB710" s="91"/>
      <c r="AC710" s="91"/>
      <c r="AD710" s="91"/>
      <c r="AE710" s="91"/>
      <c r="AF710" s="91"/>
      <c r="AG710" s="91"/>
    </row>
    <row r="711" spans="1:33" ht="22.5" customHeight="1" x14ac:dyDescent="0.45">
      <c r="A711" s="91"/>
      <c r="B711" s="93"/>
      <c r="C711" s="92"/>
      <c r="D711" s="93"/>
      <c r="E711" s="92"/>
      <c r="F711" s="93"/>
      <c r="G711" s="92"/>
      <c r="H711" s="93"/>
      <c r="I711" s="92"/>
      <c r="J711" s="91"/>
      <c r="K711" s="91"/>
      <c r="L711" s="91"/>
      <c r="M711" s="104"/>
      <c r="N711" s="91"/>
      <c r="O711" s="91"/>
      <c r="P711" s="91"/>
      <c r="Q711" s="91"/>
      <c r="R711" s="91"/>
      <c r="S711" s="91"/>
      <c r="T711" s="91"/>
      <c r="U711" s="91"/>
      <c r="V711" s="91"/>
      <c r="W711" s="91"/>
      <c r="X711" s="91"/>
      <c r="Y711" s="91"/>
      <c r="Z711" s="91"/>
      <c r="AA711" s="91"/>
      <c r="AB711" s="91"/>
      <c r="AC711" s="91"/>
      <c r="AD711" s="91"/>
      <c r="AE711" s="91"/>
      <c r="AF711" s="91"/>
      <c r="AG711" s="91"/>
    </row>
    <row r="712" spans="1:33" ht="22.5" customHeight="1" x14ac:dyDescent="0.45">
      <c r="A712" s="91"/>
      <c r="B712" s="93"/>
      <c r="C712" s="92"/>
      <c r="D712" s="93"/>
      <c r="E712" s="92"/>
      <c r="F712" s="93"/>
      <c r="G712" s="92"/>
      <c r="H712" s="93"/>
      <c r="I712" s="92"/>
      <c r="J712" s="91"/>
      <c r="K712" s="91"/>
      <c r="L712" s="91"/>
      <c r="M712" s="104"/>
      <c r="N712" s="91"/>
      <c r="O712" s="91"/>
      <c r="P712" s="91"/>
      <c r="Q712" s="91"/>
      <c r="R712" s="91"/>
      <c r="S712" s="91"/>
      <c r="T712" s="91"/>
      <c r="U712" s="91"/>
      <c r="V712" s="91"/>
      <c r="W712" s="91"/>
      <c r="X712" s="91"/>
      <c r="Y712" s="91"/>
      <c r="Z712" s="91"/>
      <c r="AA712" s="91"/>
      <c r="AB712" s="91"/>
      <c r="AC712" s="91"/>
      <c r="AD712" s="91"/>
      <c r="AE712" s="91"/>
      <c r="AF712" s="91"/>
      <c r="AG712" s="91"/>
    </row>
    <row r="713" spans="1:33" ht="22.5" customHeight="1" x14ac:dyDescent="0.45">
      <c r="A713" s="91"/>
      <c r="B713" s="93"/>
      <c r="C713" s="92"/>
      <c r="D713" s="93"/>
      <c r="E713" s="92"/>
      <c r="F713" s="93"/>
      <c r="G713" s="92"/>
      <c r="H713" s="93"/>
      <c r="I713" s="92"/>
      <c r="J713" s="91"/>
      <c r="K713" s="91"/>
      <c r="L713" s="91"/>
      <c r="M713" s="104"/>
      <c r="N713" s="91"/>
      <c r="O713" s="91"/>
      <c r="P713" s="91"/>
      <c r="Q713" s="91"/>
      <c r="R713" s="91"/>
      <c r="S713" s="91"/>
      <c r="T713" s="91"/>
      <c r="U713" s="91"/>
      <c r="V713" s="91"/>
      <c r="W713" s="91"/>
      <c r="X713" s="91"/>
      <c r="Y713" s="91"/>
      <c r="Z713" s="91"/>
      <c r="AA713" s="91"/>
      <c r="AB713" s="91"/>
      <c r="AC713" s="91"/>
      <c r="AD713" s="91"/>
      <c r="AE713" s="91"/>
      <c r="AF713" s="91"/>
      <c r="AG713" s="91"/>
    </row>
    <row r="714" spans="1:33" ht="22.5" customHeight="1" x14ac:dyDescent="0.45">
      <c r="A714" s="91"/>
      <c r="B714" s="93"/>
      <c r="C714" s="92"/>
      <c r="D714" s="93"/>
      <c r="E714" s="92"/>
      <c r="F714" s="93"/>
      <c r="G714" s="92"/>
      <c r="H714" s="93"/>
      <c r="I714" s="92"/>
      <c r="J714" s="91"/>
      <c r="K714" s="91"/>
      <c r="L714" s="91"/>
      <c r="M714" s="104"/>
      <c r="N714" s="91"/>
      <c r="O714" s="91"/>
      <c r="P714" s="91"/>
      <c r="Q714" s="91"/>
      <c r="R714" s="91"/>
      <c r="S714" s="91"/>
      <c r="T714" s="91"/>
      <c r="U714" s="91"/>
      <c r="V714" s="91"/>
      <c r="W714" s="91"/>
      <c r="X714" s="91"/>
      <c r="Y714" s="91"/>
      <c r="Z714" s="91"/>
      <c r="AA714" s="91"/>
      <c r="AB714" s="91"/>
      <c r="AC714" s="91"/>
      <c r="AD714" s="91"/>
      <c r="AE714" s="91"/>
      <c r="AF714" s="91"/>
      <c r="AG714" s="91"/>
    </row>
    <row r="715" spans="1:33" ht="22.5" customHeight="1" x14ac:dyDescent="0.45">
      <c r="A715" s="91"/>
      <c r="B715" s="93"/>
      <c r="C715" s="92"/>
      <c r="D715" s="93"/>
      <c r="E715" s="92"/>
      <c r="F715" s="93"/>
      <c r="G715" s="92"/>
      <c r="H715" s="93"/>
      <c r="I715" s="92"/>
      <c r="J715" s="91"/>
      <c r="K715" s="91"/>
      <c r="L715" s="91"/>
      <c r="M715" s="104"/>
      <c r="N715" s="91"/>
      <c r="O715" s="91"/>
      <c r="P715" s="91"/>
      <c r="Q715" s="91"/>
      <c r="R715" s="91"/>
      <c r="S715" s="91"/>
      <c r="T715" s="91"/>
      <c r="U715" s="91"/>
      <c r="V715" s="91"/>
      <c r="W715" s="91"/>
      <c r="X715" s="91"/>
      <c r="Y715" s="91"/>
      <c r="Z715" s="91"/>
      <c r="AA715" s="91"/>
      <c r="AB715" s="91"/>
      <c r="AC715" s="91"/>
      <c r="AD715" s="91"/>
      <c r="AE715" s="91"/>
      <c r="AF715" s="91"/>
      <c r="AG715" s="91"/>
    </row>
    <row r="716" spans="1:33" ht="22.5" customHeight="1" x14ac:dyDescent="0.45">
      <c r="A716" s="91"/>
      <c r="B716" s="93"/>
      <c r="C716" s="92"/>
      <c r="D716" s="93"/>
      <c r="E716" s="92"/>
      <c r="F716" s="93"/>
      <c r="G716" s="92"/>
      <c r="H716" s="93"/>
      <c r="I716" s="92"/>
      <c r="J716" s="91"/>
      <c r="K716" s="91"/>
      <c r="L716" s="91"/>
      <c r="M716" s="104"/>
      <c r="N716" s="91"/>
      <c r="O716" s="91"/>
      <c r="P716" s="91"/>
      <c r="Q716" s="91"/>
      <c r="R716" s="91"/>
      <c r="S716" s="91"/>
      <c r="T716" s="91"/>
      <c r="U716" s="91"/>
      <c r="V716" s="91"/>
      <c r="W716" s="91"/>
      <c r="X716" s="91"/>
      <c r="Y716" s="91"/>
      <c r="Z716" s="91"/>
      <c r="AA716" s="91"/>
      <c r="AB716" s="91"/>
      <c r="AC716" s="91"/>
      <c r="AD716" s="91"/>
      <c r="AE716" s="91"/>
      <c r="AF716" s="91"/>
      <c r="AG716" s="91"/>
    </row>
    <row r="717" spans="1:33" ht="22.5" customHeight="1" x14ac:dyDescent="0.45">
      <c r="A717" s="91"/>
      <c r="B717" s="93"/>
      <c r="C717" s="92"/>
      <c r="D717" s="93"/>
      <c r="E717" s="92"/>
      <c r="F717" s="93"/>
      <c r="G717" s="92"/>
      <c r="H717" s="93"/>
      <c r="I717" s="92"/>
      <c r="J717" s="91"/>
      <c r="K717" s="91"/>
      <c r="L717" s="91"/>
      <c r="M717" s="104"/>
      <c r="N717" s="91"/>
      <c r="O717" s="91"/>
      <c r="P717" s="91"/>
      <c r="Q717" s="91"/>
      <c r="R717" s="91"/>
      <c r="S717" s="91"/>
      <c r="T717" s="91"/>
      <c r="U717" s="91"/>
      <c r="V717" s="91"/>
      <c r="W717" s="91"/>
      <c r="X717" s="91"/>
      <c r="Y717" s="91"/>
      <c r="Z717" s="91"/>
      <c r="AA717" s="91"/>
      <c r="AB717" s="91"/>
      <c r="AC717" s="91"/>
      <c r="AD717" s="91"/>
      <c r="AE717" s="91"/>
      <c r="AF717" s="91"/>
      <c r="AG717" s="91"/>
    </row>
    <row r="718" spans="1:33" ht="22.5" customHeight="1" x14ac:dyDescent="0.45">
      <c r="A718" s="91"/>
      <c r="B718" s="93"/>
      <c r="C718" s="92"/>
      <c r="D718" s="93"/>
      <c r="E718" s="92"/>
      <c r="F718" s="93"/>
      <c r="G718" s="92"/>
      <c r="H718" s="93"/>
      <c r="I718" s="92"/>
      <c r="J718" s="91"/>
      <c r="K718" s="91"/>
      <c r="L718" s="91"/>
      <c r="M718" s="104"/>
      <c r="N718" s="91"/>
      <c r="O718" s="91"/>
      <c r="P718" s="91"/>
      <c r="Q718" s="91"/>
      <c r="R718" s="91"/>
      <c r="S718" s="91"/>
      <c r="T718" s="91"/>
      <c r="U718" s="91"/>
      <c r="V718" s="91"/>
      <c r="W718" s="91"/>
      <c r="X718" s="91"/>
      <c r="Y718" s="91"/>
      <c r="Z718" s="91"/>
      <c r="AA718" s="91"/>
      <c r="AB718" s="91"/>
      <c r="AC718" s="91"/>
      <c r="AD718" s="91"/>
      <c r="AE718" s="91"/>
      <c r="AF718" s="91"/>
      <c r="AG718" s="91"/>
    </row>
    <row r="719" spans="1:33" ht="22.5" customHeight="1" x14ac:dyDescent="0.45">
      <c r="A719" s="91"/>
      <c r="B719" s="93"/>
      <c r="C719" s="92"/>
      <c r="D719" s="93"/>
      <c r="E719" s="92"/>
      <c r="F719" s="93"/>
      <c r="G719" s="92"/>
      <c r="H719" s="93"/>
      <c r="I719" s="92"/>
      <c r="J719" s="91"/>
      <c r="K719" s="91"/>
      <c r="L719" s="91"/>
      <c r="M719" s="104"/>
      <c r="N719" s="91"/>
      <c r="O719" s="91"/>
      <c r="P719" s="91"/>
      <c r="Q719" s="91"/>
      <c r="R719" s="91"/>
      <c r="S719" s="91"/>
      <c r="T719" s="91"/>
      <c r="U719" s="91"/>
      <c r="V719" s="91"/>
      <c r="W719" s="91"/>
      <c r="X719" s="91"/>
      <c r="Y719" s="91"/>
      <c r="Z719" s="91"/>
      <c r="AA719" s="91"/>
      <c r="AB719" s="91"/>
      <c r="AC719" s="91"/>
      <c r="AD719" s="91"/>
      <c r="AE719" s="91"/>
      <c r="AF719" s="91"/>
      <c r="AG719" s="91"/>
    </row>
    <row r="720" spans="1:33" ht="22.5" customHeight="1" x14ac:dyDescent="0.45">
      <c r="A720" s="91"/>
      <c r="B720" s="93"/>
      <c r="C720" s="92"/>
      <c r="D720" s="93"/>
      <c r="E720" s="92"/>
      <c r="F720" s="93"/>
      <c r="G720" s="92"/>
      <c r="H720" s="93"/>
      <c r="I720" s="92"/>
      <c r="J720" s="91"/>
      <c r="K720" s="91"/>
      <c r="L720" s="91"/>
      <c r="M720" s="104"/>
      <c r="N720" s="91"/>
      <c r="O720" s="91"/>
      <c r="P720" s="91"/>
      <c r="Q720" s="91"/>
      <c r="R720" s="91"/>
      <c r="S720" s="91"/>
      <c r="T720" s="91"/>
      <c r="U720" s="91"/>
      <c r="V720" s="91"/>
      <c r="W720" s="91"/>
      <c r="X720" s="91"/>
      <c r="Y720" s="91"/>
      <c r="Z720" s="91"/>
      <c r="AA720" s="91"/>
      <c r="AB720" s="91"/>
      <c r="AC720" s="91"/>
      <c r="AD720" s="91"/>
      <c r="AE720" s="91"/>
      <c r="AF720" s="91"/>
      <c r="AG720" s="91"/>
    </row>
    <row r="721" spans="1:33" ht="22.5" customHeight="1" x14ac:dyDescent="0.45">
      <c r="A721" s="91"/>
      <c r="B721" s="93"/>
      <c r="C721" s="92"/>
      <c r="D721" s="93"/>
      <c r="E721" s="92"/>
      <c r="F721" s="93"/>
      <c r="G721" s="92"/>
      <c r="H721" s="93"/>
      <c r="I721" s="92"/>
      <c r="J721" s="91"/>
      <c r="K721" s="91"/>
      <c r="L721" s="91"/>
      <c r="M721" s="104"/>
      <c r="N721" s="91"/>
      <c r="O721" s="91"/>
      <c r="P721" s="91"/>
      <c r="Q721" s="91"/>
      <c r="R721" s="91"/>
      <c r="S721" s="91"/>
      <c r="T721" s="91"/>
      <c r="U721" s="91"/>
      <c r="V721" s="91"/>
      <c r="W721" s="91"/>
      <c r="X721" s="91"/>
      <c r="Y721" s="91"/>
      <c r="Z721" s="91"/>
      <c r="AA721" s="91"/>
      <c r="AB721" s="91"/>
      <c r="AC721" s="91"/>
      <c r="AD721" s="91"/>
      <c r="AE721" s="91"/>
      <c r="AF721" s="91"/>
      <c r="AG721" s="91"/>
    </row>
    <row r="722" spans="1:33" ht="22.5" customHeight="1" x14ac:dyDescent="0.45">
      <c r="A722" s="91"/>
      <c r="B722" s="93"/>
      <c r="C722" s="92"/>
      <c r="D722" s="93"/>
      <c r="E722" s="92"/>
      <c r="F722" s="93"/>
      <c r="G722" s="92"/>
      <c r="H722" s="93"/>
      <c r="I722" s="92"/>
      <c r="J722" s="91"/>
      <c r="K722" s="91"/>
      <c r="L722" s="91"/>
      <c r="M722" s="104"/>
      <c r="N722" s="91"/>
      <c r="O722" s="91"/>
      <c r="P722" s="91"/>
      <c r="Q722" s="91"/>
      <c r="R722" s="91"/>
      <c r="S722" s="91"/>
      <c r="T722" s="91"/>
      <c r="U722" s="91"/>
      <c r="V722" s="91"/>
      <c r="W722" s="91"/>
      <c r="X722" s="91"/>
      <c r="Y722" s="91"/>
      <c r="Z722" s="91"/>
      <c r="AA722" s="91"/>
      <c r="AB722" s="91"/>
      <c r="AC722" s="91"/>
      <c r="AD722" s="91"/>
      <c r="AE722" s="91"/>
      <c r="AF722" s="91"/>
      <c r="AG722" s="91"/>
    </row>
    <row r="723" spans="1:33" ht="22.5" customHeight="1" x14ac:dyDescent="0.45">
      <c r="A723" s="91"/>
      <c r="B723" s="93"/>
      <c r="C723" s="92"/>
      <c r="D723" s="93"/>
      <c r="E723" s="92"/>
      <c r="F723" s="93"/>
      <c r="G723" s="92"/>
      <c r="H723" s="93"/>
      <c r="I723" s="92"/>
      <c r="J723" s="91"/>
      <c r="K723" s="91"/>
      <c r="L723" s="91"/>
      <c r="M723" s="104"/>
      <c r="N723" s="91"/>
      <c r="O723" s="91"/>
      <c r="P723" s="91"/>
      <c r="Q723" s="91"/>
      <c r="R723" s="91"/>
      <c r="S723" s="91"/>
      <c r="T723" s="91"/>
      <c r="U723" s="91"/>
      <c r="V723" s="91"/>
      <c r="W723" s="91"/>
      <c r="X723" s="91"/>
      <c r="Y723" s="91"/>
      <c r="Z723" s="91"/>
      <c r="AA723" s="91"/>
      <c r="AB723" s="91"/>
      <c r="AC723" s="91"/>
      <c r="AD723" s="91"/>
      <c r="AE723" s="91"/>
      <c r="AF723" s="91"/>
      <c r="AG723" s="91"/>
    </row>
    <row r="724" spans="1:33" ht="22.5" customHeight="1" x14ac:dyDescent="0.45">
      <c r="A724" s="91"/>
      <c r="B724" s="93"/>
      <c r="C724" s="92"/>
      <c r="D724" s="93"/>
      <c r="E724" s="92"/>
      <c r="F724" s="93"/>
      <c r="G724" s="92"/>
      <c r="H724" s="93"/>
      <c r="I724" s="92"/>
      <c r="J724" s="91"/>
      <c r="K724" s="91"/>
      <c r="L724" s="91"/>
      <c r="M724" s="104"/>
      <c r="N724" s="91"/>
      <c r="O724" s="91"/>
      <c r="P724" s="91"/>
      <c r="Q724" s="91"/>
      <c r="R724" s="91"/>
      <c r="S724" s="91"/>
      <c r="T724" s="91"/>
      <c r="U724" s="91"/>
      <c r="V724" s="91"/>
      <c r="W724" s="91"/>
      <c r="X724" s="91"/>
      <c r="Y724" s="91"/>
      <c r="Z724" s="91"/>
      <c r="AA724" s="91"/>
      <c r="AB724" s="91"/>
      <c r="AC724" s="91"/>
      <c r="AD724" s="91"/>
      <c r="AE724" s="91"/>
      <c r="AF724" s="91"/>
      <c r="AG724" s="91"/>
    </row>
    <row r="725" spans="1:33" ht="22.5" customHeight="1" x14ac:dyDescent="0.45">
      <c r="A725" s="91"/>
      <c r="B725" s="93"/>
      <c r="C725" s="92"/>
      <c r="D725" s="93"/>
      <c r="E725" s="92"/>
      <c r="F725" s="93"/>
      <c r="G725" s="92"/>
      <c r="H725" s="93"/>
      <c r="I725" s="92"/>
      <c r="J725" s="91"/>
      <c r="K725" s="91"/>
      <c r="L725" s="91"/>
      <c r="M725" s="104"/>
      <c r="N725" s="91"/>
      <c r="O725" s="91"/>
      <c r="P725" s="91"/>
      <c r="Q725" s="91"/>
      <c r="R725" s="91"/>
      <c r="S725" s="91"/>
      <c r="T725" s="91"/>
      <c r="U725" s="91"/>
      <c r="V725" s="91"/>
      <c r="W725" s="91"/>
      <c r="X725" s="91"/>
      <c r="Y725" s="91"/>
      <c r="Z725" s="91"/>
      <c r="AA725" s="91"/>
      <c r="AB725" s="91"/>
      <c r="AC725" s="91"/>
      <c r="AD725" s="91"/>
      <c r="AE725" s="91"/>
      <c r="AF725" s="91"/>
      <c r="AG725" s="91"/>
    </row>
    <row r="726" spans="1:33" ht="22.5" customHeight="1" x14ac:dyDescent="0.45">
      <c r="A726" s="91"/>
      <c r="B726" s="93"/>
      <c r="C726" s="92"/>
      <c r="D726" s="93"/>
      <c r="E726" s="92"/>
      <c r="F726" s="93"/>
      <c r="G726" s="92"/>
      <c r="H726" s="93"/>
      <c r="I726" s="92"/>
      <c r="J726" s="91"/>
      <c r="K726" s="91"/>
      <c r="L726" s="91"/>
      <c r="M726" s="104"/>
      <c r="N726" s="91"/>
      <c r="O726" s="91"/>
      <c r="P726" s="91"/>
      <c r="Q726" s="91"/>
      <c r="R726" s="91"/>
      <c r="S726" s="91"/>
      <c r="T726" s="91"/>
      <c r="U726" s="91"/>
      <c r="V726" s="91"/>
      <c r="W726" s="91"/>
      <c r="X726" s="91"/>
      <c r="Y726" s="91"/>
      <c r="Z726" s="91"/>
      <c r="AA726" s="91"/>
      <c r="AB726" s="91"/>
      <c r="AC726" s="91"/>
      <c r="AD726" s="91"/>
      <c r="AE726" s="91"/>
      <c r="AF726" s="91"/>
      <c r="AG726" s="91"/>
    </row>
    <row r="727" spans="1:33" ht="22.5" customHeight="1" x14ac:dyDescent="0.45">
      <c r="A727" s="91"/>
      <c r="B727" s="93"/>
      <c r="C727" s="92"/>
      <c r="D727" s="93"/>
      <c r="E727" s="92"/>
      <c r="F727" s="93"/>
      <c r="G727" s="92"/>
      <c r="H727" s="93"/>
      <c r="I727" s="92"/>
      <c r="J727" s="91"/>
      <c r="K727" s="91"/>
      <c r="L727" s="91"/>
      <c r="M727" s="104"/>
      <c r="N727" s="91"/>
      <c r="O727" s="91"/>
      <c r="P727" s="91"/>
      <c r="Q727" s="91"/>
      <c r="R727" s="91"/>
      <c r="S727" s="91"/>
      <c r="T727" s="91"/>
      <c r="U727" s="91"/>
      <c r="V727" s="91"/>
      <c r="W727" s="91"/>
      <c r="X727" s="91"/>
      <c r="Y727" s="91"/>
      <c r="Z727" s="91"/>
      <c r="AA727" s="91"/>
      <c r="AB727" s="91"/>
      <c r="AC727" s="91"/>
      <c r="AD727" s="91"/>
      <c r="AE727" s="91"/>
      <c r="AF727" s="91"/>
      <c r="AG727" s="91"/>
    </row>
    <row r="728" spans="1:33" ht="22.5" customHeight="1" x14ac:dyDescent="0.45">
      <c r="A728" s="91"/>
      <c r="B728" s="93"/>
      <c r="C728" s="92"/>
      <c r="D728" s="93"/>
      <c r="E728" s="92"/>
      <c r="F728" s="93"/>
      <c r="G728" s="92"/>
      <c r="H728" s="93"/>
      <c r="I728" s="92"/>
      <c r="J728" s="91"/>
      <c r="K728" s="91"/>
      <c r="L728" s="91"/>
      <c r="M728" s="104"/>
      <c r="N728" s="91"/>
      <c r="O728" s="91"/>
      <c r="P728" s="91"/>
      <c r="Q728" s="91"/>
      <c r="R728" s="91"/>
      <c r="S728" s="91"/>
      <c r="T728" s="91"/>
      <c r="U728" s="91"/>
      <c r="V728" s="91"/>
      <c r="W728" s="91"/>
      <c r="X728" s="91"/>
      <c r="Y728" s="91"/>
      <c r="Z728" s="91"/>
      <c r="AA728" s="91"/>
      <c r="AB728" s="91"/>
      <c r="AC728" s="91"/>
      <c r="AD728" s="91"/>
      <c r="AE728" s="91"/>
      <c r="AF728" s="91"/>
      <c r="AG728" s="91"/>
    </row>
    <row r="729" spans="1:33" ht="22.5" customHeight="1" x14ac:dyDescent="0.45">
      <c r="A729" s="91"/>
      <c r="B729" s="93"/>
      <c r="C729" s="92"/>
      <c r="D729" s="93"/>
      <c r="E729" s="92"/>
      <c r="F729" s="93"/>
      <c r="G729" s="92"/>
      <c r="H729" s="93"/>
      <c r="I729" s="92"/>
      <c r="J729" s="91"/>
      <c r="K729" s="91"/>
      <c r="L729" s="91"/>
      <c r="M729" s="104"/>
      <c r="N729" s="91"/>
      <c r="O729" s="91"/>
      <c r="P729" s="91"/>
      <c r="Q729" s="91"/>
      <c r="R729" s="91"/>
      <c r="S729" s="91"/>
      <c r="T729" s="91"/>
      <c r="U729" s="91"/>
      <c r="V729" s="91"/>
      <c r="W729" s="91"/>
      <c r="X729" s="91"/>
      <c r="Y729" s="91"/>
      <c r="Z729" s="91"/>
      <c r="AA729" s="91"/>
      <c r="AB729" s="91"/>
      <c r="AC729" s="91"/>
      <c r="AD729" s="91"/>
      <c r="AE729" s="91"/>
      <c r="AF729" s="91"/>
      <c r="AG729" s="91"/>
    </row>
    <row r="730" spans="1:33" ht="22.5" customHeight="1" x14ac:dyDescent="0.45">
      <c r="A730" s="91"/>
      <c r="B730" s="93"/>
      <c r="C730" s="92"/>
      <c r="D730" s="93"/>
      <c r="E730" s="92"/>
      <c r="F730" s="93"/>
      <c r="G730" s="92"/>
      <c r="H730" s="93"/>
      <c r="I730" s="92"/>
      <c r="J730" s="91"/>
      <c r="K730" s="91"/>
      <c r="L730" s="91"/>
      <c r="M730" s="104"/>
      <c r="N730" s="91"/>
      <c r="O730" s="91"/>
      <c r="P730" s="91"/>
      <c r="Q730" s="91"/>
      <c r="R730" s="91"/>
      <c r="S730" s="91"/>
      <c r="T730" s="91"/>
      <c r="U730" s="91"/>
      <c r="V730" s="91"/>
      <c r="W730" s="91"/>
      <c r="X730" s="91"/>
      <c r="Y730" s="91"/>
      <c r="Z730" s="91"/>
      <c r="AA730" s="91"/>
      <c r="AB730" s="91"/>
      <c r="AC730" s="91"/>
      <c r="AD730" s="91"/>
      <c r="AE730" s="91"/>
      <c r="AF730" s="91"/>
      <c r="AG730" s="91"/>
    </row>
    <row r="731" spans="1:33" ht="22.5" customHeight="1" x14ac:dyDescent="0.45">
      <c r="A731" s="91"/>
      <c r="B731" s="93"/>
      <c r="C731" s="92"/>
      <c r="D731" s="93"/>
      <c r="E731" s="92"/>
      <c r="F731" s="93"/>
      <c r="G731" s="92"/>
      <c r="H731" s="93"/>
      <c r="I731" s="92"/>
      <c r="J731" s="91"/>
      <c r="K731" s="91"/>
      <c r="L731" s="91"/>
      <c r="M731" s="104"/>
      <c r="N731" s="91"/>
      <c r="O731" s="91"/>
      <c r="P731" s="91"/>
      <c r="Q731" s="91"/>
      <c r="R731" s="91"/>
      <c r="S731" s="91"/>
      <c r="T731" s="91"/>
      <c r="U731" s="91"/>
      <c r="V731" s="91"/>
      <c r="W731" s="91"/>
      <c r="X731" s="91"/>
      <c r="Y731" s="91"/>
      <c r="Z731" s="91"/>
      <c r="AA731" s="91"/>
      <c r="AB731" s="91"/>
      <c r="AC731" s="91"/>
      <c r="AD731" s="91"/>
      <c r="AE731" s="91"/>
      <c r="AF731" s="91"/>
      <c r="AG731" s="91"/>
    </row>
    <row r="732" spans="1:33" ht="22.5" customHeight="1" x14ac:dyDescent="0.45">
      <c r="A732" s="91"/>
      <c r="B732" s="93"/>
      <c r="C732" s="92"/>
      <c r="D732" s="93"/>
      <c r="E732" s="92"/>
      <c r="F732" s="93"/>
      <c r="G732" s="92"/>
      <c r="H732" s="93"/>
      <c r="I732" s="92"/>
      <c r="J732" s="91"/>
      <c r="K732" s="91"/>
      <c r="L732" s="91"/>
      <c r="M732" s="104"/>
      <c r="N732" s="91"/>
      <c r="O732" s="91"/>
      <c r="P732" s="91"/>
      <c r="Q732" s="91"/>
      <c r="R732" s="91"/>
      <c r="S732" s="91"/>
      <c r="T732" s="91"/>
      <c r="U732" s="91"/>
      <c r="V732" s="91"/>
      <c r="W732" s="91"/>
      <c r="X732" s="91"/>
      <c r="Y732" s="91"/>
      <c r="Z732" s="91"/>
      <c r="AA732" s="91"/>
      <c r="AB732" s="91"/>
      <c r="AC732" s="91"/>
      <c r="AD732" s="91"/>
      <c r="AE732" s="91"/>
      <c r="AF732" s="91"/>
      <c r="AG732" s="91"/>
    </row>
    <row r="733" spans="1:33" ht="22.5" customHeight="1" x14ac:dyDescent="0.45">
      <c r="A733" s="91"/>
      <c r="B733" s="93"/>
      <c r="C733" s="92"/>
      <c r="D733" s="93"/>
      <c r="E733" s="92"/>
      <c r="F733" s="93"/>
      <c r="G733" s="92"/>
      <c r="H733" s="93"/>
      <c r="I733" s="92"/>
      <c r="J733" s="91"/>
      <c r="K733" s="91"/>
      <c r="L733" s="91"/>
      <c r="M733" s="104"/>
      <c r="N733" s="91"/>
      <c r="O733" s="91"/>
      <c r="P733" s="91"/>
      <c r="Q733" s="91"/>
      <c r="R733" s="91"/>
      <c r="S733" s="91"/>
      <c r="T733" s="91"/>
      <c r="U733" s="91"/>
      <c r="V733" s="91"/>
      <c r="W733" s="91"/>
      <c r="X733" s="91"/>
      <c r="Y733" s="91"/>
      <c r="Z733" s="91"/>
      <c r="AA733" s="91"/>
      <c r="AB733" s="91"/>
      <c r="AC733" s="91"/>
      <c r="AD733" s="91"/>
      <c r="AE733" s="91"/>
      <c r="AF733" s="91"/>
      <c r="AG733" s="91"/>
    </row>
    <row r="734" spans="1:33" ht="22.5" customHeight="1" x14ac:dyDescent="0.45">
      <c r="A734" s="91"/>
      <c r="B734" s="93"/>
      <c r="C734" s="92"/>
      <c r="D734" s="93"/>
      <c r="E734" s="92"/>
      <c r="F734" s="93"/>
      <c r="G734" s="92"/>
      <c r="H734" s="93"/>
      <c r="I734" s="92"/>
      <c r="J734" s="91"/>
      <c r="K734" s="91"/>
      <c r="L734" s="91"/>
      <c r="M734" s="104"/>
      <c r="N734" s="91"/>
      <c r="O734" s="91"/>
      <c r="P734" s="91"/>
      <c r="Q734" s="91"/>
      <c r="R734" s="91"/>
      <c r="S734" s="91"/>
      <c r="T734" s="91"/>
      <c r="U734" s="91"/>
      <c r="V734" s="91"/>
      <c r="W734" s="91"/>
      <c r="X734" s="91"/>
      <c r="Y734" s="91"/>
      <c r="Z734" s="91"/>
      <c r="AA734" s="91"/>
      <c r="AB734" s="91"/>
      <c r="AC734" s="91"/>
      <c r="AD734" s="91"/>
      <c r="AE734" s="91"/>
      <c r="AF734" s="91"/>
      <c r="AG734" s="91"/>
    </row>
    <row r="735" spans="1:33" ht="22.5" customHeight="1" x14ac:dyDescent="0.45">
      <c r="A735" s="91"/>
      <c r="B735" s="93"/>
      <c r="C735" s="92"/>
      <c r="D735" s="93"/>
      <c r="E735" s="92"/>
      <c r="F735" s="93"/>
      <c r="G735" s="92"/>
      <c r="H735" s="93"/>
      <c r="I735" s="92"/>
      <c r="J735" s="91"/>
      <c r="K735" s="91"/>
      <c r="L735" s="91"/>
      <c r="M735" s="104"/>
      <c r="N735" s="91"/>
      <c r="O735" s="91"/>
      <c r="P735" s="91"/>
      <c r="Q735" s="91"/>
      <c r="R735" s="91"/>
      <c r="S735" s="91"/>
      <c r="T735" s="91"/>
      <c r="U735" s="91"/>
      <c r="V735" s="91"/>
      <c r="W735" s="91"/>
      <c r="X735" s="91"/>
      <c r="Y735" s="91"/>
      <c r="Z735" s="91"/>
      <c r="AA735" s="91"/>
      <c r="AB735" s="91"/>
      <c r="AC735" s="91"/>
      <c r="AD735" s="91"/>
      <c r="AE735" s="91"/>
      <c r="AF735" s="91"/>
      <c r="AG735" s="91"/>
    </row>
    <row r="736" spans="1:33" ht="22.5" customHeight="1" x14ac:dyDescent="0.45">
      <c r="A736" s="91"/>
      <c r="B736" s="93"/>
      <c r="C736" s="92"/>
      <c r="D736" s="93"/>
      <c r="E736" s="92"/>
      <c r="F736" s="93"/>
      <c r="G736" s="92"/>
      <c r="H736" s="93"/>
      <c r="I736" s="92"/>
      <c r="J736" s="91"/>
      <c r="K736" s="91"/>
      <c r="L736" s="91"/>
      <c r="M736" s="104"/>
      <c r="N736" s="91"/>
      <c r="O736" s="91"/>
      <c r="P736" s="91"/>
      <c r="Q736" s="91"/>
      <c r="R736" s="91"/>
      <c r="S736" s="91"/>
      <c r="T736" s="91"/>
      <c r="U736" s="91"/>
      <c r="V736" s="91"/>
      <c r="W736" s="91"/>
      <c r="X736" s="91"/>
      <c r="Y736" s="91"/>
      <c r="Z736" s="91"/>
      <c r="AA736" s="91"/>
      <c r="AB736" s="91"/>
      <c r="AC736" s="91"/>
      <c r="AD736" s="91"/>
      <c r="AE736" s="91"/>
      <c r="AF736" s="91"/>
      <c r="AG736" s="91"/>
    </row>
    <row r="737" spans="1:33" ht="22.5" customHeight="1" x14ac:dyDescent="0.45">
      <c r="A737" s="91"/>
      <c r="B737" s="93"/>
      <c r="C737" s="92"/>
      <c r="D737" s="93"/>
      <c r="E737" s="92"/>
      <c r="F737" s="93"/>
      <c r="G737" s="92"/>
      <c r="H737" s="93"/>
      <c r="I737" s="92"/>
      <c r="J737" s="91"/>
      <c r="K737" s="91"/>
      <c r="L737" s="91"/>
      <c r="M737" s="104"/>
      <c r="N737" s="91"/>
      <c r="O737" s="91"/>
      <c r="P737" s="91"/>
      <c r="Q737" s="91"/>
      <c r="R737" s="91"/>
      <c r="S737" s="91"/>
      <c r="T737" s="91"/>
      <c r="U737" s="91"/>
      <c r="V737" s="91"/>
      <c r="W737" s="91"/>
      <c r="X737" s="91"/>
      <c r="Y737" s="91"/>
      <c r="Z737" s="91"/>
      <c r="AA737" s="91"/>
      <c r="AB737" s="91"/>
      <c r="AC737" s="91"/>
      <c r="AD737" s="91"/>
      <c r="AE737" s="91"/>
      <c r="AF737" s="91"/>
      <c r="AG737" s="91"/>
    </row>
    <row r="738" spans="1:33" ht="22.5" customHeight="1" x14ac:dyDescent="0.45">
      <c r="A738" s="91"/>
      <c r="B738" s="93"/>
      <c r="C738" s="92"/>
      <c r="D738" s="93"/>
      <c r="E738" s="92"/>
      <c r="F738" s="93"/>
      <c r="G738" s="92"/>
      <c r="H738" s="93"/>
      <c r="I738" s="92"/>
      <c r="J738" s="91"/>
      <c r="K738" s="91"/>
      <c r="L738" s="91"/>
      <c r="M738" s="104"/>
      <c r="N738" s="91"/>
      <c r="O738" s="91"/>
      <c r="P738" s="91"/>
      <c r="Q738" s="91"/>
      <c r="R738" s="91"/>
      <c r="S738" s="91"/>
      <c r="T738" s="91"/>
      <c r="U738" s="91"/>
      <c r="V738" s="91"/>
      <c r="W738" s="91"/>
      <c r="X738" s="91"/>
      <c r="Y738" s="91"/>
      <c r="Z738" s="91"/>
      <c r="AA738" s="91"/>
      <c r="AB738" s="91"/>
      <c r="AC738" s="91"/>
      <c r="AD738" s="91"/>
      <c r="AE738" s="91"/>
      <c r="AF738" s="91"/>
      <c r="AG738" s="91"/>
    </row>
    <row r="739" spans="1:33" ht="22.5" customHeight="1" x14ac:dyDescent="0.45">
      <c r="A739" s="91"/>
      <c r="B739" s="93"/>
      <c r="C739" s="92"/>
      <c r="D739" s="93"/>
      <c r="E739" s="92"/>
      <c r="F739" s="93"/>
      <c r="G739" s="92"/>
      <c r="H739" s="93"/>
      <c r="I739" s="92"/>
      <c r="J739" s="91"/>
      <c r="K739" s="91"/>
      <c r="L739" s="91"/>
      <c r="M739" s="104"/>
      <c r="N739" s="91"/>
      <c r="O739" s="91"/>
      <c r="P739" s="91"/>
      <c r="Q739" s="91"/>
      <c r="R739" s="91"/>
      <c r="S739" s="91"/>
      <c r="T739" s="91"/>
      <c r="U739" s="91"/>
      <c r="V739" s="91"/>
      <c r="W739" s="91"/>
      <c r="X739" s="91"/>
      <c r="Y739" s="91"/>
      <c r="Z739" s="91"/>
      <c r="AA739" s="91"/>
      <c r="AB739" s="91"/>
      <c r="AC739" s="91"/>
      <c r="AD739" s="91"/>
      <c r="AE739" s="91"/>
      <c r="AF739" s="91"/>
      <c r="AG739" s="91"/>
    </row>
    <row r="740" spans="1:33" ht="22.5" customHeight="1" x14ac:dyDescent="0.45">
      <c r="A740" s="91"/>
      <c r="B740" s="93"/>
      <c r="C740" s="92"/>
      <c r="D740" s="93"/>
      <c r="E740" s="92"/>
      <c r="F740" s="93"/>
      <c r="G740" s="92"/>
      <c r="H740" s="93"/>
      <c r="I740" s="92"/>
      <c r="J740" s="91"/>
      <c r="K740" s="91"/>
      <c r="L740" s="91"/>
      <c r="M740" s="104"/>
      <c r="N740" s="91"/>
      <c r="O740" s="91"/>
      <c r="P740" s="91"/>
      <c r="Q740" s="91"/>
      <c r="R740" s="91"/>
      <c r="S740" s="91"/>
      <c r="T740" s="91"/>
      <c r="U740" s="91"/>
      <c r="V740" s="91"/>
      <c r="W740" s="91"/>
      <c r="X740" s="91"/>
      <c r="Y740" s="91"/>
      <c r="Z740" s="91"/>
      <c r="AA740" s="91"/>
      <c r="AB740" s="91"/>
      <c r="AC740" s="91"/>
      <c r="AD740" s="91"/>
      <c r="AE740" s="91"/>
      <c r="AF740" s="91"/>
      <c r="AG740" s="91"/>
    </row>
    <row r="741" spans="1:33" ht="22.5" customHeight="1" x14ac:dyDescent="0.45">
      <c r="A741" s="91"/>
      <c r="B741" s="93"/>
      <c r="C741" s="92"/>
      <c r="D741" s="93"/>
      <c r="E741" s="92"/>
      <c r="F741" s="93"/>
      <c r="G741" s="92"/>
      <c r="H741" s="93"/>
      <c r="I741" s="92"/>
      <c r="J741" s="91"/>
      <c r="K741" s="91"/>
      <c r="L741" s="91"/>
      <c r="M741" s="104"/>
      <c r="N741" s="91"/>
      <c r="O741" s="91"/>
      <c r="P741" s="91"/>
      <c r="Q741" s="91"/>
      <c r="R741" s="91"/>
      <c r="S741" s="91"/>
      <c r="T741" s="91"/>
      <c r="U741" s="91"/>
      <c r="V741" s="91"/>
      <c r="W741" s="91"/>
      <c r="X741" s="91"/>
      <c r="Y741" s="91"/>
      <c r="Z741" s="91"/>
      <c r="AA741" s="91"/>
      <c r="AB741" s="91"/>
      <c r="AC741" s="91"/>
      <c r="AD741" s="91"/>
      <c r="AE741" s="91"/>
      <c r="AF741" s="91"/>
      <c r="AG741" s="91"/>
    </row>
    <row r="742" spans="1:33" ht="22.5" customHeight="1" x14ac:dyDescent="0.45">
      <c r="A742" s="91"/>
      <c r="B742" s="93"/>
      <c r="C742" s="92"/>
      <c r="D742" s="93"/>
      <c r="E742" s="92"/>
      <c r="F742" s="93"/>
      <c r="G742" s="92"/>
      <c r="H742" s="93"/>
      <c r="I742" s="92"/>
      <c r="J742" s="91"/>
      <c r="K742" s="91"/>
      <c r="L742" s="91"/>
      <c r="M742" s="104"/>
      <c r="N742" s="91"/>
      <c r="O742" s="91"/>
      <c r="P742" s="91"/>
      <c r="Q742" s="91"/>
      <c r="R742" s="91"/>
      <c r="S742" s="91"/>
      <c r="T742" s="91"/>
      <c r="U742" s="91"/>
      <c r="V742" s="91"/>
      <c r="W742" s="91"/>
      <c r="X742" s="91"/>
      <c r="Y742" s="91"/>
      <c r="Z742" s="91"/>
      <c r="AA742" s="91"/>
      <c r="AB742" s="91"/>
      <c r="AC742" s="91"/>
      <c r="AD742" s="91"/>
      <c r="AE742" s="91"/>
      <c r="AF742" s="91"/>
      <c r="AG742" s="91"/>
    </row>
    <row r="743" spans="1:33" ht="22.5" customHeight="1" x14ac:dyDescent="0.45">
      <c r="A743" s="91"/>
      <c r="B743" s="93"/>
      <c r="C743" s="92"/>
      <c r="D743" s="93"/>
      <c r="E743" s="92"/>
      <c r="F743" s="93"/>
      <c r="G743" s="92"/>
      <c r="H743" s="93"/>
      <c r="I743" s="92"/>
      <c r="J743" s="91"/>
      <c r="K743" s="91"/>
      <c r="L743" s="91"/>
      <c r="M743" s="104"/>
      <c r="N743" s="91"/>
      <c r="O743" s="91"/>
      <c r="P743" s="91"/>
      <c r="Q743" s="91"/>
      <c r="R743" s="91"/>
      <c r="S743" s="91"/>
      <c r="T743" s="91"/>
      <c r="U743" s="91"/>
      <c r="V743" s="91"/>
      <c r="W743" s="91"/>
      <c r="X743" s="91"/>
      <c r="Y743" s="91"/>
      <c r="Z743" s="91"/>
      <c r="AA743" s="91"/>
      <c r="AB743" s="91"/>
      <c r="AC743" s="91"/>
      <c r="AD743" s="91"/>
      <c r="AE743" s="91"/>
      <c r="AF743" s="91"/>
      <c r="AG743" s="91"/>
    </row>
    <row r="744" spans="1:33" ht="22.5" customHeight="1" x14ac:dyDescent="0.45">
      <c r="A744" s="91"/>
      <c r="B744" s="93"/>
      <c r="C744" s="92"/>
      <c r="D744" s="93"/>
      <c r="E744" s="92"/>
      <c r="F744" s="93"/>
      <c r="G744" s="92"/>
      <c r="H744" s="93"/>
      <c r="I744" s="92"/>
      <c r="J744" s="91"/>
      <c r="K744" s="91"/>
      <c r="L744" s="91"/>
      <c r="M744" s="104"/>
      <c r="N744" s="91"/>
      <c r="O744" s="91"/>
      <c r="P744" s="91"/>
      <c r="Q744" s="91"/>
      <c r="R744" s="91"/>
      <c r="S744" s="91"/>
      <c r="T744" s="91"/>
      <c r="U744" s="91"/>
      <c r="V744" s="91"/>
      <c r="W744" s="91"/>
      <c r="X744" s="91"/>
      <c r="Y744" s="91"/>
      <c r="Z744" s="91"/>
      <c r="AA744" s="91"/>
      <c r="AB744" s="91"/>
      <c r="AC744" s="91"/>
      <c r="AD744" s="91"/>
      <c r="AE744" s="91"/>
      <c r="AF744" s="91"/>
      <c r="AG744" s="91"/>
    </row>
    <row r="745" spans="1:33" ht="22.5" customHeight="1" x14ac:dyDescent="0.45">
      <c r="A745" s="91"/>
      <c r="B745" s="93"/>
      <c r="C745" s="92"/>
      <c r="D745" s="93"/>
      <c r="E745" s="92"/>
      <c r="F745" s="93"/>
      <c r="G745" s="92"/>
      <c r="H745" s="93"/>
      <c r="I745" s="92"/>
      <c r="J745" s="91"/>
      <c r="K745" s="91"/>
      <c r="L745" s="91"/>
      <c r="M745" s="104"/>
      <c r="N745" s="91"/>
      <c r="O745" s="91"/>
      <c r="P745" s="91"/>
      <c r="Q745" s="91"/>
      <c r="R745" s="91"/>
      <c r="S745" s="91"/>
      <c r="T745" s="91"/>
      <c r="U745" s="91"/>
      <c r="V745" s="91"/>
      <c r="W745" s="91"/>
      <c r="X745" s="91"/>
      <c r="Y745" s="91"/>
      <c r="Z745" s="91"/>
      <c r="AA745" s="91"/>
      <c r="AB745" s="91"/>
      <c r="AC745" s="91"/>
      <c r="AD745" s="91"/>
      <c r="AE745" s="91"/>
      <c r="AF745" s="91"/>
      <c r="AG745" s="91"/>
    </row>
    <row r="746" spans="1:33" ht="22.5" customHeight="1" x14ac:dyDescent="0.45">
      <c r="A746" s="91"/>
      <c r="B746" s="93"/>
      <c r="C746" s="92"/>
      <c r="D746" s="93"/>
      <c r="E746" s="92"/>
      <c r="F746" s="93"/>
      <c r="G746" s="92"/>
      <c r="H746" s="93"/>
      <c r="I746" s="92"/>
      <c r="J746" s="91"/>
      <c r="K746" s="91"/>
      <c r="L746" s="91"/>
      <c r="M746" s="104"/>
      <c r="N746" s="91"/>
      <c r="O746" s="91"/>
      <c r="P746" s="91"/>
      <c r="Q746" s="91"/>
      <c r="R746" s="91"/>
      <c r="S746" s="91"/>
      <c r="T746" s="91"/>
      <c r="U746" s="91"/>
      <c r="V746" s="91"/>
      <c r="W746" s="91"/>
      <c r="X746" s="91"/>
      <c r="Y746" s="91"/>
      <c r="Z746" s="91"/>
      <c r="AA746" s="91"/>
      <c r="AB746" s="91"/>
      <c r="AC746" s="91"/>
      <c r="AD746" s="91"/>
      <c r="AE746" s="91"/>
      <c r="AF746" s="91"/>
      <c r="AG746" s="91"/>
    </row>
    <row r="747" spans="1:33" ht="22.5" customHeight="1" x14ac:dyDescent="0.45">
      <c r="A747" s="91"/>
      <c r="B747" s="93"/>
      <c r="C747" s="92"/>
      <c r="D747" s="93"/>
      <c r="E747" s="92"/>
      <c r="F747" s="93"/>
      <c r="G747" s="92"/>
      <c r="H747" s="93"/>
      <c r="I747" s="92"/>
      <c r="J747" s="91"/>
      <c r="K747" s="91"/>
      <c r="L747" s="91"/>
      <c r="M747" s="104"/>
      <c r="N747" s="91"/>
      <c r="O747" s="91"/>
      <c r="P747" s="91"/>
      <c r="Q747" s="91"/>
      <c r="R747" s="91"/>
      <c r="S747" s="91"/>
      <c r="T747" s="91"/>
      <c r="U747" s="91"/>
      <c r="V747" s="91"/>
      <c r="W747" s="91"/>
      <c r="X747" s="91"/>
      <c r="Y747" s="91"/>
      <c r="Z747" s="91"/>
      <c r="AA747" s="91"/>
      <c r="AB747" s="91"/>
      <c r="AC747" s="91"/>
      <c r="AD747" s="91"/>
      <c r="AE747" s="91"/>
      <c r="AF747" s="91"/>
      <c r="AG747" s="91"/>
    </row>
    <row r="748" spans="1:33" ht="22.5" customHeight="1" x14ac:dyDescent="0.45">
      <c r="A748" s="91"/>
      <c r="B748" s="93"/>
      <c r="C748" s="92"/>
      <c r="D748" s="93"/>
      <c r="E748" s="92"/>
      <c r="F748" s="93"/>
      <c r="G748" s="92"/>
      <c r="H748" s="93"/>
      <c r="I748" s="92"/>
      <c r="J748" s="91"/>
      <c r="K748" s="91"/>
      <c r="L748" s="91"/>
      <c r="M748" s="104"/>
      <c r="N748" s="91"/>
      <c r="O748" s="91"/>
      <c r="P748" s="91"/>
      <c r="Q748" s="91"/>
      <c r="R748" s="91"/>
      <c r="S748" s="91"/>
      <c r="T748" s="91"/>
      <c r="U748" s="91"/>
      <c r="V748" s="91"/>
      <c r="W748" s="91"/>
      <c r="X748" s="91"/>
      <c r="Y748" s="91"/>
      <c r="Z748" s="91"/>
      <c r="AA748" s="91"/>
      <c r="AB748" s="91"/>
      <c r="AC748" s="91"/>
      <c r="AD748" s="91"/>
      <c r="AE748" s="91"/>
      <c r="AF748" s="91"/>
      <c r="AG748" s="91"/>
    </row>
    <row r="749" spans="1:33" ht="22.5" customHeight="1" x14ac:dyDescent="0.45">
      <c r="A749" s="91"/>
      <c r="B749" s="93"/>
      <c r="C749" s="92"/>
      <c r="D749" s="93"/>
      <c r="E749" s="92"/>
      <c r="F749" s="93"/>
      <c r="G749" s="92"/>
      <c r="H749" s="93"/>
      <c r="I749" s="92"/>
      <c r="J749" s="91"/>
      <c r="K749" s="91"/>
      <c r="L749" s="91"/>
      <c r="M749" s="104"/>
      <c r="N749" s="91"/>
      <c r="O749" s="91"/>
      <c r="P749" s="91"/>
      <c r="Q749" s="91"/>
      <c r="R749" s="91"/>
      <c r="S749" s="91"/>
      <c r="T749" s="91"/>
      <c r="U749" s="91"/>
      <c r="V749" s="91"/>
      <c r="W749" s="91"/>
      <c r="X749" s="91"/>
      <c r="Y749" s="91"/>
      <c r="Z749" s="91"/>
      <c r="AA749" s="91"/>
      <c r="AB749" s="91"/>
      <c r="AC749" s="91"/>
      <c r="AD749" s="91"/>
      <c r="AE749" s="91"/>
      <c r="AF749" s="91"/>
      <c r="AG749" s="91"/>
    </row>
    <row r="750" spans="1:33" ht="22.5" customHeight="1" x14ac:dyDescent="0.45">
      <c r="A750" s="91"/>
      <c r="B750" s="93"/>
      <c r="C750" s="92"/>
      <c r="D750" s="93"/>
      <c r="E750" s="92"/>
      <c r="F750" s="93"/>
      <c r="G750" s="92"/>
      <c r="H750" s="93"/>
      <c r="I750" s="92"/>
      <c r="J750" s="91"/>
      <c r="K750" s="91"/>
      <c r="L750" s="91"/>
      <c r="M750" s="104"/>
      <c r="N750" s="91"/>
      <c r="O750" s="91"/>
      <c r="P750" s="91"/>
      <c r="Q750" s="91"/>
      <c r="R750" s="91"/>
      <c r="S750" s="91"/>
      <c r="T750" s="91"/>
      <c r="U750" s="91"/>
      <c r="V750" s="91"/>
      <c r="W750" s="91"/>
      <c r="X750" s="91"/>
      <c r="Y750" s="91"/>
      <c r="Z750" s="91"/>
      <c r="AA750" s="91"/>
      <c r="AB750" s="91"/>
      <c r="AC750" s="91"/>
      <c r="AD750" s="91"/>
      <c r="AE750" s="91"/>
      <c r="AF750" s="91"/>
      <c r="AG750" s="91"/>
    </row>
    <row r="751" spans="1:33" ht="22.5" customHeight="1" x14ac:dyDescent="0.45">
      <c r="A751" s="91"/>
      <c r="B751" s="93"/>
      <c r="C751" s="92"/>
      <c r="D751" s="93"/>
      <c r="E751" s="92"/>
      <c r="F751" s="93"/>
      <c r="G751" s="92"/>
      <c r="H751" s="93"/>
      <c r="I751" s="92"/>
      <c r="J751" s="91"/>
      <c r="K751" s="91"/>
      <c r="L751" s="91"/>
      <c r="M751" s="104"/>
      <c r="N751" s="91"/>
      <c r="O751" s="91"/>
      <c r="P751" s="91"/>
      <c r="Q751" s="91"/>
      <c r="R751" s="91"/>
      <c r="S751" s="91"/>
      <c r="T751" s="91"/>
      <c r="U751" s="91"/>
      <c r="V751" s="91"/>
      <c r="W751" s="91"/>
      <c r="X751" s="91"/>
      <c r="Y751" s="91"/>
      <c r="Z751" s="91"/>
      <c r="AA751" s="91"/>
      <c r="AB751" s="91"/>
      <c r="AC751" s="91"/>
      <c r="AD751" s="91"/>
      <c r="AE751" s="91"/>
      <c r="AF751" s="91"/>
      <c r="AG751" s="91"/>
    </row>
    <row r="752" spans="1:33" ht="22.5" customHeight="1" x14ac:dyDescent="0.45">
      <c r="A752" s="91"/>
      <c r="B752" s="93"/>
      <c r="C752" s="92"/>
      <c r="D752" s="93"/>
      <c r="E752" s="92"/>
      <c r="F752" s="93"/>
      <c r="G752" s="92"/>
      <c r="H752" s="93"/>
      <c r="I752" s="92"/>
      <c r="J752" s="91"/>
      <c r="K752" s="91"/>
      <c r="L752" s="91"/>
      <c r="M752" s="104"/>
      <c r="N752" s="91"/>
      <c r="O752" s="91"/>
      <c r="P752" s="91"/>
      <c r="Q752" s="91"/>
      <c r="R752" s="91"/>
      <c r="S752" s="91"/>
      <c r="T752" s="91"/>
      <c r="U752" s="91"/>
      <c r="V752" s="91"/>
      <c r="W752" s="91"/>
      <c r="X752" s="91"/>
      <c r="Y752" s="91"/>
      <c r="Z752" s="91"/>
      <c r="AA752" s="91"/>
      <c r="AB752" s="91"/>
      <c r="AC752" s="91"/>
      <c r="AD752" s="91"/>
      <c r="AE752" s="91"/>
      <c r="AF752" s="91"/>
      <c r="AG752" s="91"/>
    </row>
    <row r="753" spans="1:33" ht="22.5" customHeight="1" x14ac:dyDescent="0.45">
      <c r="A753" s="91"/>
      <c r="B753" s="93"/>
      <c r="C753" s="92"/>
      <c r="D753" s="93"/>
      <c r="E753" s="92"/>
      <c r="F753" s="93"/>
      <c r="G753" s="92"/>
      <c r="H753" s="93"/>
      <c r="I753" s="92"/>
      <c r="J753" s="91"/>
      <c r="K753" s="91"/>
      <c r="L753" s="91"/>
      <c r="M753" s="104"/>
      <c r="N753" s="91"/>
      <c r="O753" s="91"/>
      <c r="P753" s="91"/>
      <c r="Q753" s="91"/>
      <c r="R753" s="91"/>
      <c r="S753" s="91"/>
      <c r="T753" s="91"/>
      <c r="U753" s="91"/>
      <c r="V753" s="91"/>
      <c r="W753" s="91"/>
      <c r="X753" s="91"/>
      <c r="Y753" s="91"/>
      <c r="Z753" s="91"/>
      <c r="AA753" s="91"/>
      <c r="AB753" s="91"/>
      <c r="AC753" s="91"/>
      <c r="AD753" s="91"/>
      <c r="AE753" s="91"/>
      <c r="AF753" s="91"/>
      <c r="AG753" s="91"/>
    </row>
    <row r="754" spans="1:33" ht="22.5" customHeight="1" x14ac:dyDescent="0.45">
      <c r="A754" s="91"/>
      <c r="B754" s="93"/>
      <c r="C754" s="92"/>
      <c r="D754" s="93"/>
      <c r="E754" s="92"/>
      <c r="F754" s="93"/>
      <c r="G754" s="92"/>
      <c r="H754" s="93"/>
      <c r="I754" s="92"/>
      <c r="J754" s="91"/>
      <c r="K754" s="91"/>
      <c r="L754" s="91"/>
      <c r="M754" s="104"/>
      <c r="N754" s="91"/>
      <c r="O754" s="91"/>
      <c r="P754" s="91"/>
      <c r="Q754" s="91"/>
      <c r="R754" s="91"/>
      <c r="S754" s="91"/>
      <c r="T754" s="91"/>
      <c r="U754" s="91"/>
      <c r="V754" s="91"/>
      <c r="W754" s="91"/>
      <c r="X754" s="91"/>
      <c r="Y754" s="91"/>
      <c r="Z754" s="91"/>
      <c r="AA754" s="91"/>
      <c r="AB754" s="91"/>
      <c r="AC754" s="91"/>
      <c r="AD754" s="91"/>
      <c r="AE754" s="91"/>
      <c r="AF754" s="91"/>
      <c r="AG754" s="91"/>
    </row>
    <row r="755" spans="1:33" ht="22.5" customHeight="1" x14ac:dyDescent="0.45">
      <c r="A755" s="91"/>
      <c r="B755" s="93"/>
      <c r="C755" s="92"/>
      <c r="D755" s="93"/>
      <c r="E755" s="92"/>
      <c r="F755" s="93"/>
      <c r="G755" s="92"/>
      <c r="H755" s="93"/>
      <c r="I755" s="92"/>
      <c r="J755" s="91"/>
      <c r="K755" s="91"/>
      <c r="L755" s="91"/>
      <c r="M755" s="104"/>
      <c r="N755" s="91"/>
      <c r="O755" s="91"/>
      <c r="P755" s="91"/>
      <c r="Q755" s="91"/>
      <c r="R755" s="91"/>
      <c r="S755" s="91"/>
      <c r="T755" s="91"/>
      <c r="U755" s="91"/>
      <c r="V755" s="91"/>
      <c r="W755" s="91"/>
      <c r="X755" s="91"/>
      <c r="Y755" s="91"/>
      <c r="Z755" s="91"/>
      <c r="AA755" s="91"/>
      <c r="AB755" s="91"/>
      <c r="AC755" s="91"/>
      <c r="AD755" s="91"/>
      <c r="AE755" s="91"/>
      <c r="AF755" s="91"/>
      <c r="AG755" s="91"/>
    </row>
    <row r="756" spans="1:33" ht="22.5" customHeight="1" x14ac:dyDescent="0.45">
      <c r="A756" s="91"/>
      <c r="B756" s="93"/>
      <c r="C756" s="92"/>
      <c r="D756" s="93"/>
      <c r="E756" s="92"/>
      <c r="F756" s="93"/>
      <c r="G756" s="92"/>
      <c r="H756" s="93"/>
      <c r="I756" s="92"/>
      <c r="J756" s="91"/>
      <c r="K756" s="91"/>
      <c r="L756" s="91"/>
      <c r="M756" s="104"/>
      <c r="N756" s="91"/>
      <c r="O756" s="91"/>
      <c r="P756" s="91"/>
      <c r="Q756" s="91"/>
      <c r="R756" s="91"/>
      <c r="S756" s="91"/>
      <c r="T756" s="91"/>
      <c r="U756" s="91"/>
      <c r="V756" s="91"/>
      <c r="W756" s="91"/>
      <c r="X756" s="91"/>
      <c r="Y756" s="91"/>
      <c r="Z756" s="91"/>
      <c r="AA756" s="91"/>
      <c r="AB756" s="91"/>
      <c r="AC756" s="91"/>
      <c r="AD756" s="91"/>
      <c r="AE756" s="91"/>
      <c r="AF756" s="91"/>
      <c r="AG756" s="91"/>
    </row>
    <row r="757" spans="1:33" ht="22.5" customHeight="1" x14ac:dyDescent="0.45">
      <c r="A757" s="91"/>
      <c r="B757" s="93"/>
      <c r="C757" s="92"/>
      <c r="D757" s="93"/>
      <c r="E757" s="92"/>
      <c r="F757" s="93"/>
      <c r="G757" s="92"/>
      <c r="H757" s="93"/>
      <c r="I757" s="92"/>
      <c r="J757" s="91"/>
      <c r="K757" s="91"/>
      <c r="L757" s="91"/>
      <c r="M757" s="104"/>
      <c r="N757" s="91"/>
      <c r="O757" s="91"/>
      <c r="P757" s="91"/>
      <c r="Q757" s="91"/>
      <c r="R757" s="91"/>
      <c r="S757" s="91"/>
      <c r="T757" s="91"/>
      <c r="U757" s="91"/>
      <c r="V757" s="91"/>
      <c r="W757" s="91"/>
      <c r="X757" s="91"/>
      <c r="Y757" s="91"/>
      <c r="Z757" s="91"/>
      <c r="AA757" s="91"/>
      <c r="AB757" s="91"/>
      <c r="AC757" s="91"/>
      <c r="AD757" s="91"/>
      <c r="AE757" s="91"/>
      <c r="AF757" s="91"/>
      <c r="AG757" s="91"/>
    </row>
    <row r="758" spans="1:33" ht="22.5" customHeight="1" x14ac:dyDescent="0.45">
      <c r="A758" s="91"/>
      <c r="B758" s="93"/>
      <c r="C758" s="92"/>
      <c r="D758" s="93"/>
      <c r="E758" s="92"/>
      <c r="F758" s="93"/>
      <c r="G758" s="92"/>
      <c r="H758" s="93"/>
      <c r="I758" s="92"/>
      <c r="J758" s="91"/>
      <c r="K758" s="91"/>
      <c r="L758" s="91"/>
      <c r="M758" s="104"/>
      <c r="N758" s="91"/>
      <c r="O758" s="91"/>
      <c r="P758" s="91"/>
      <c r="Q758" s="91"/>
      <c r="R758" s="91"/>
      <c r="S758" s="91"/>
      <c r="T758" s="91"/>
      <c r="U758" s="91"/>
      <c r="V758" s="91"/>
      <c r="W758" s="91"/>
      <c r="X758" s="91"/>
      <c r="Y758" s="91"/>
      <c r="Z758" s="91"/>
      <c r="AA758" s="91"/>
      <c r="AB758" s="91"/>
      <c r="AC758" s="91"/>
      <c r="AD758" s="91"/>
      <c r="AE758" s="91"/>
      <c r="AF758" s="91"/>
      <c r="AG758" s="91"/>
    </row>
    <row r="759" spans="1:33" ht="22.5" customHeight="1" x14ac:dyDescent="0.45">
      <c r="A759" s="91"/>
      <c r="B759" s="93"/>
      <c r="C759" s="92"/>
      <c r="D759" s="93"/>
      <c r="E759" s="92"/>
      <c r="F759" s="93"/>
      <c r="G759" s="92"/>
      <c r="H759" s="93"/>
      <c r="I759" s="92"/>
      <c r="J759" s="91"/>
      <c r="K759" s="91"/>
      <c r="L759" s="91"/>
      <c r="M759" s="104"/>
      <c r="N759" s="91"/>
      <c r="O759" s="91"/>
      <c r="P759" s="91"/>
      <c r="Q759" s="91"/>
      <c r="R759" s="91"/>
      <c r="S759" s="91"/>
      <c r="T759" s="91"/>
      <c r="U759" s="91"/>
      <c r="V759" s="91"/>
      <c r="W759" s="91"/>
      <c r="X759" s="91"/>
      <c r="Y759" s="91"/>
      <c r="Z759" s="91"/>
      <c r="AA759" s="91"/>
      <c r="AB759" s="91"/>
      <c r="AC759" s="91"/>
      <c r="AD759" s="91"/>
      <c r="AE759" s="91"/>
      <c r="AF759" s="91"/>
      <c r="AG759" s="91"/>
    </row>
    <row r="760" spans="1:33" ht="22.5" customHeight="1" x14ac:dyDescent="0.45">
      <c r="A760" s="91"/>
      <c r="B760" s="93"/>
      <c r="C760" s="92"/>
      <c r="D760" s="93"/>
      <c r="E760" s="92"/>
      <c r="F760" s="93"/>
      <c r="G760" s="92"/>
      <c r="H760" s="93"/>
      <c r="I760" s="92"/>
      <c r="J760" s="91"/>
      <c r="K760" s="91"/>
      <c r="L760" s="91"/>
      <c r="M760" s="104"/>
      <c r="N760" s="91"/>
      <c r="O760" s="91"/>
      <c r="P760" s="91"/>
      <c r="Q760" s="91"/>
      <c r="R760" s="91"/>
      <c r="S760" s="91"/>
      <c r="T760" s="91"/>
      <c r="U760" s="91"/>
      <c r="V760" s="91"/>
      <c r="W760" s="91"/>
      <c r="X760" s="91"/>
      <c r="Y760" s="91"/>
      <c r="Z760" s="91"/>
      <c r="AA760" s="91"/>
      <c r="AB760" s="91"/>
      <c r="AC760" s="91"/>
      <c r="AD760" s="91"/>
      <c r="AE760" s="91"/>
      <c r="AF760" s="91"/>
      <c r="AG760" s="91"/>
    </row>
    <row r="761" spans="1:33" ht="22.5" customHeight="1" x14ac:dyDescent="0.45">
      <c r="A761" s="91"/>
      <c r="B761" s="93"/>
      <c r="C761" s="92"/>
      <c r="D761" s="93"/>
      <c r="E761" s="92"/>
      <c r="F761" s="93"/>
      <c r="G761" s="92"/>
      <c r="H761" s="93"/>
      <c r="I761" s="92"/>
      <c r="J761" s="91"/>
      <c r="K761" s="91"/>
      <c r="L761" s="91"/>
      <c r="M761" s="104"/>
      <c r="N761" s="91"/>
      <c r="O761" s="91"/>
      <c r="P761" s="91"/>
      <c r="Q761" s="91"/>
      <c r="R761" s="91"/>
      <c r="S761" s="91"/>
      <c r="T761" s="91"/>
      <c r="U761" s="91"/>
      <c r="V761" s="91"/>
      <c r="W761" s="91"/>
      <c r="X761" s="91"/>
      <c r="Y761" s="91"/>
      <c r="Z761" s="91"/>
      <c r="AA761" s="91"/>
      <c r="AB761" s="91"/>
      <c r="AC761" s="91"/>
      <c r="AD761" s="91"/>
      <c r="AE761" s="91"/>
      <c r="AF761" s="91"/>
      <c r="AG761" s="91"/>
    </row>
    <row r="762" spans="1:33" ht="22.5" customHeight="1" x14ac:dyDescent="0.45">
      <c r="A762" s="91"/>
      <c r="B762" s="93"/>
      <c r="C762" s="92"/>
      <c r="D762" s="93"/>
      <c r="E762" s="92"/>
      <c r="F762" s="93"/>
      <c r="G762" s="92"/>
      <c r="H762" s="93"/>
      <c r="I762" s="92"/>
      <c r="J762" s="91"/>
      <c r="K762" s="91"/>
      <c r="L762" s="91"/>
      <c r="M762" s="104"/>
      <c r="N762" s="91"/>
      <c r="O762" s="91"/>
      <c r="P762" s="91"/>
      <c r="Q762" s="91"/>
      <c r="R762" s="91"/>
      <c r="S762" s="91"/>
      <c r="T762" s="91"/>
      <c r="U762" s="91"/>
      <c r="V762" s="91"/>
      <c r="W762" s="91"/>
      <c r="X762" s="91"/>
      <c r="Y762" s="91"/>
      <c r="Z762" s="91"/>
      <c r="AA762" s="91"/>
      <c r="AB762" s="91"/>
      <c r="AC762" s="91"/>
      <c r="AD762" s="91"/>
      <c r="AE762" s="91"/>
      <c r="AF762" s="91"/>
      <c r="AG762" s="91"/>
    </row>
    <row r="763" spans="1:33" ht="22.5" customHeight="1" x14ac:dyDescent="0.45">
      <c r="A763" s="91"/>
      <c r="B763" s="93"/>
      <c r="C763" s="92"/>
      <c r="D763" s="93"/>
      <c r="E763" s="92"/>
      <c r="F763" s="93"/>
      <c r="G763" s="92"/>
      <c r="H763" s="93"/>
      <c r="I763" s="92"/>
      <c r="J763" s="91"/>
      <c r="K763" s="91"/>
      <c r="L763" s="91"/>
      <c r="M763" s="104"/>
      <c r="N763" s="91"/>
      <c r="O763" s="91"/>
      <c r="P763" s="91"/>
      <c r="Q763" s="91"/>
      <c r="R763" s="91"/>
      <c r="S763" s="91"/>
      <c r="T763" s="91"/>
      <c r="U763" s="91"/>
      <c r="V763" s="91"/>
      <c r="W763" s="91"/>
      <c r="X763" s="91"/>
      <c r="Y763" s="91"/>
      <c r="Z763" s="91"/>
      <c r="AA763" s="91"/>
      <c r="AB763" s="91"/>
      <c r="AC763" s="91"/>
      <c r="AD763" s="91"/>
      <c r="AE763" s="91"/>
      <c r="AF763" s="91"/>
      <c r="AG763" s="91"/>
    </row>
    <row r="764" spans="1:33" ht="22.5" customHeight="1" x14ac:dyDescent="0.45">
      <c r="A764" s="91"/>
      <c r="B764" s="93"/>
      <c r="C764" s="92"/>
      <c r="D764" s="93"/>
      <c r="E764" s="92"/>
      <c r="F764" s="93"/>
      <c r="G764" s="92"/>
      <c r="H764" s="93"/>
      <c r="I764" s="92"/>
      <c r="J764" s="91"/>
      <c r="K764" s="91"/>
      <c r="L764" s="91"/>
      <c r="M764" s="104"/>
      <c r="N764" s="91"/>
      <c r="O764" s="91"/>
      <c r="P764" s="91"/>
      <c r="Q764" s="91"/>
      <c r="R764" s="91"/>
      <c r="S764" s="91"/>
      <c r="T764" s="91"/>
      <c r="U764" s="91"/>
      <c r="V764" s="91"/>
      <c r="W764" s="91"/>
      <c r="X764" s="91"/>
      <c r="Y764" s="91"/>
      <c r="Z764" s="91"/>
      <c r="AA764" s="91"/>
      <c r="AB764" s="91"/>
      <c r="AC764" s="91"/>
      <c r="AD764" s="91"/>
      <c r="AE764" s="91"/>
      <c r="AF764" s="91"/>
      <c r="AG764" s="91"/>
    </row>
    <row r="765" spans="1:33" ht="22.5" customHeight="1" x14ac:dyDescent="0.45">
      <c r="A765" s="91"/>
      <c r="B765" s="93"/>
      <c r="C765" s="92"/>
      <c r="D765" s="93"/>
      <c r="E765" s="92"/>
      <c r="F765" s="93"/>
      <c r="G765" s="92"/>
      <c r="H765" s="93"/>
      <c r="I765" s="92"/>
      <c r="J765" s="91"/>
      <c r="K765" s="91"/>
      <c r="L765" s="91"/>
      <c r="M765" s="104"/>
      <c r="N765" s="91"/>
      <c r="O765" s="91"/>
      <c r="P765" s="91"/>
      <c r="Q765" s="91"/>
      <c r="R765" s="91"/>
      <c r="S765" s="91"/>
      <c r="T765" s="91"/>
      <c r="U765" s="91"/>
      <c r="V765" s="91"/>
      <c r="W765" s="91"/>
      <c r="X765" s="91"/>
      <c r="Y765" s="91"/>
      <c r="Z765" s="91"/>
      <c r="AA765" s="91"/>
      <c r="AB765" s="91"/>
      <c r="AC765" s="91"/>
      <c r="AD765" s="91"/>
      <c r="AE765" s="91"/>
      <c r="AF765" s="91"/>
      <c r="AG765" s="91"/>
    </row>
    <row r="766" spans="1:33" ht="22.5" customHeight="1" x14ac:dyDescent="0.45">
      <c r="A766" s="91"/>
      <c r="B766" s="93"/>
      <c r="C766" s="92"/>
      <c r="D766" s="93"/>
      <c r="E766" s="92"/>
      <c r="F766" s="93"/>
      <c r="G766" s="92"/>
      <c r="H766" s="93"/>
      <c r="I766" s="92"/>
      <c r="J766" s="91"/>
      <c r="K766" s="91"/>
      <c r="L766" s="91"/>
      <c r="M766" s="104"/>
      <c r="N766" s="91"/>
      <c r="O766" s="91"/>
      <c r="P766" s="91"/>
      <c r="Q766" s="91"/>
      <c r="R766" s="91"/>
      <c r="S766" s="91"/>
      <c r="T766" s="91"/>
      <c r="U766" s="91"/>
      <c r="V766" s="91"/>
      <c r="W766" s="91"/>
      <c r="X766" s="91"/>
      <c r="Y766" s="91"/>
      <c r="Z766" s="91"/>
      <c r="AA766" s="91"/>
      <c r="AB766" s="91"/>
      <c r="AC766" s="91"/>
      <c r="AD766" s="91"/>
      <c r="AE766" s="91"/>
      <c r="AF766" s="91"/>
      <c r="AG766" s="91"/>
    </row>
    <row r="767" spans="1:33" ht="22.5" customHeight="1" x14ac:dyDescent="0.45">
      <c r="A767" s="91"/>
      <c r="B767" s="93"/>
      <c r="C767" s="92"/>
      <c r="D767" s="93"/>
      <c r="E767" s="92"/>
      <c r="F767" s="93"/>
      <c r="G767" s="92"/>
      <c r="H767" s="93"/>
      <c r="I767" s="92"/>
      <c r="J767" s="91"/>
      <c r="K767" s="91"/>
      <c r="L767" s="91"/>
      <c r="M767" s="104"/>
      <c r="N767" s="91"/>
      <c r="O767" s="91"/>
      <c r="P767" s="91"/>
      <c r="Q767" s="91"/>
      <c r="R767" s="91"/>
      <c r="S767" s="91"/>
      <c r="T767" s="91"/>
      <c r="U767" s="91"/>
      <c r="V767" s="91"/>
      <c r="W767" s="91"/>
      <c r="X767" s="91"/>
      <c r="Y767" s="91"/>
      <c r="Z767" s="91"/>
      <c r="AA767" s="91"/>
      <c r="AB767" s="91"/>
      <c r="AC767" s="91"/>
      <c r="AD767" s="91"/>
      <c r="AE767" s="91"/>
      <c r="AF767" s="91"/>
      <c r="AG767" s="91"/>
    </row>
    <row r="768" spans="1:33" ht="22.5" customHeight="1" x14ac:dyDescent="0.45">
      <c r="A768" s="91"/>
      <c r="B768" s="93"/>
      <c r="C768" s="92"/>
      <c r="D768" s="93"/>
      <c r="E768" s="92"/>
      <c r="F768" s="93"/>
      <c r="G768" s="92"/>
      <c r="H768" s="93"/>
      <c r="I768" s="92"/>
      <c r="J768" s="91"/>
      <c r="K768" s="91"/>
      <c r="L768" s="91"/>
      <c r="M768" s="104"/>
      <c r="N768" s="91"/>
      <c r="O768" s="91"/>
      <c r="P768" s="91"/>
      <c r="Q768" s="91"/>
      <c r="R768" s="91"/>
      <c r="S768" s="91"/>
      <c r="T768" s="91"/>
      <c r="U768" s="91"/>
      <c r="V768" s="91"/>
      <c r="W768" s="91"/>
      <c r="X768" s="91"/>
      <c r="Y768" s="91"/>
      <c r="Z768" s="91"/>
      <c r="AA768" s="91"/>
      <c r="AB768" s="91"/>
      <c r="AC768" s="91"/>
      <c r="AD768" s="91"/>
      <c r="AE768" s="91"/>
      <c r="AF768" s="91"/>
      <c r="AG768" s="91"/>
    </row>
    <row r="769" spans="1:33" ht="22.5" customHeight="1" x14ac:dyDescent="0.45">
      <c r="A769" s="91"/>
      <c r="B769" s="93"/>
      <c r="C769" s="92"/>
      <c r="D769" s="93"/>
      <c r="E769" s="92"/>
      <c r="F769" s="93"/>
      <c r="G769" s="92"/>
      <c r="H769" s="93"/>
      <c r="I769" s="92"/>
      <c r="J769" s="91"/>
      <c r="K769" s="91"/>
      <c r="L769" s="91"/>
      <c r="M769" s="104"/>
      <c r="N769" s="91"/>
      <c r="O769" s="91"/>
      <c r="P769" s="91"/>
      <c r="Q769" s="91"/>
      <c r="R769" s="91"/>
      <c r="S769" s="91"/>
      <c r="T769" s="91"/>
      <c r="U769" s="91"/>
      <c r="V769" s="91"/>
      <c r="W769" s="91"/>
      <c r="X769" s="91"/>
      <c r="Y769" s="91"/>
      <c r="Z769" s="91"/>
      <c r="AA769" s="91"/>
      <c r="AB769" s="91"/>
      <c r="AC769" s="91"/>
      <c r="AD769" s="91"/>
      <c r="AE769" s="91"/>
      <c r="AF769" s="91"/>
      <c r="AG769" s="91"/>
    </row>
    <row r="770" spans="1:33" ht="22.5" customHeight="1" x14ac:dyDescent="0.45">
      <c r="A770" s="91"/>
      <c r="B770" s="93"/>
      <c r="C770" s="92"/>
      <c r="D770" s="93"/>
      <c r="E770" s="92"/>
      <c r="F770" s="93"/>
      <c r="G770" s="92"/>
      <c r="H770" s="93"/>
      <c r="I770" s="92"/>
      <c r="J770" s="91"/>
      <c r="K770" s="91"/>
      <c r="L770" s="91"/>
      <c r="M770" s="104"/>
      <c r="N770" s="91"/>
      <c r="O770" s="91"/>
      <c r="P770" s="91"/>
      <c r="Q770" s="91"/>
      <c r="R770" s="91"/>
      <c r="S770" s="91"/>
      <c r="T770" s="91"/>
      <c r="U770" s="91"/>
      <c r="V770" s="91"/>
      <c r="W770" s="91"/>
      <c r="X770" s="91"/>
      <c r="Y770" s="91"/>
      <c r="Z770" s="91"/>
      <c r="AA770" s="91"/>
      <c r="AB770" s="91"/>
      <c r="AC770" s="91"/>
      <c r="AD770" s="91"/>
      <c r="AE770" s="91"/>
      <c r="AF770" s="91"/>
      <c r="AG770" s="91"/>
    </row>
    <row r="771" spans="1:33" ht="22.5" customHeight="1" x14ac:dyDescent="0.45">
      <c r="A771" s="91"/>
      <c r="B771" s="93"/>
      <c r="C771" s="92"/>
      <c r="D771" s="93"/>
      <c r="E771" s="92"/>
      <c r="F771" s="93"/>
      <c r="G771" s="92"/>
      <c r="H771" s="93"/>
      <c r="I771" s="92"/>
      <c r="J771" s="91"/>
      <c r="K771" s="91"/>
      <c r="L771" s="91"/>
      <c r="M771" s="104"/>
      <c r="N771" s="91"/>
      <c r="O771" s="91"/>
      <c r="P771" s="91"/>
      <c r="Q771" s="91"/>
      <c r="R771" s="91"/>
      <c r="S771" s="91"/>
      <c r="T771" s="91"/>
      <c r="U771" s="91"/>
      <c r="V771" s="91"/>
      <c r="W771" s="91"/>
      <c r="X771" s="91"/>
      <c r="Y771" s="91"/>
      <c r="Z771" s="91"/>
      <c r="AA771" s="91"/>
      <c r="AB771" s="91"/>
      <c r="AC771" s="91"/>
      <c r="AD771" s="91"/>
      <c r="AE771" s="91"/>
      <c r="AF771" s="91"/>
      <c r="AG771" s="91"/>
    </row>
    <row r="772" spans="1:33" ht="22.5" customHeight="1" x14ac:dyDescent="0.45">
      <c r="A772" s="91"/>
      <c r="B772" s="93"/>
      <c r="C772" s="92"/>
      <c r="D772" s="93"/>
      <c r="E772" s="92"/>
      <c r="F772" s="93"/>
      <c r="G772" s="92"/>
      <c r="H772" s="93"/>
      <c r="I772" s="92"/>
      <c r="J772" s="91"/>
      <c r="K772" s="91"/>
      <c r="L772" s="91"/>
      <c r="M772" s="104"/>
      <c r="N772" s="91"/>
      <c r="O772" s="91"/>
      <c r="P772" s="91"/>
      <c r="Q772" s="91"/>
      <c r="R772" s="91"/>
      <c r="S772" s="91"/>
      <c r="T772" s="91"/>
      <c r="U772" s="91"/>
      <c r="V772" s="91"/>
      <c r="W772" s="91"/>
      <c r="X772" s="91"/>
      <c r="Y772" s="91"/>
      <c r="Z772" s="91"/>
      <c r="AA772" s="91"/>
      <c r="AB772" s="91"/>
      <c r="AC772" s="91"/>
      <c r="AD772" s="91"/>
      <c r="AE772" s="91"/>
      <c r="AF772" s="91"/>
      <c r="AG772" s="91"/>
    </row>
    <row r="773" spans="1:33" ht="22.5" customHeight="1" x14ac:dyDescent="0.45">
      <c r="A773" s="91"/>
      <c r="B773" s="93"/>
      <c r="C773" s="92"/>
      <c r="D773" s="93"/>
      <c r="E773" s="92"/>
      <c r="F773" s="93"/>
      <c r="G773" s="92"/>
      <c r="H773" s="93"/>
      <c r="I773" s="92"/>
      <c r="J773" s="91"/>
      <c r="K773" s="91"/>
      <c r="L773" s="91"/>
      <c r="M773" s="104"/>
      <c r="N773" s="91"/>
      <c r="O773" s="91"/>
      <c r="P773" s="91"/>
      <c r="Q773" s="91"/>
      <c r="R773" s="91"/>
      <c r="S773" s="91"/>
      <c r="T773" s="91"/>
      <c r="U773" s="91"/>
      <c r="V773" s="91"/>
      <c r="W773" s="91"/>
      <c r="X773" s="91"/>
      <c r="Y773" s="91"/>
      <c r="Z773" s="91"/>
      <c r="AA773" s="91"/>
      <c r="AB773" s="91"/>
      <c r="AC773" s="91"/>
      <c r="AD773" s="91"/>
      <c r="AE773" s="91"/>
      <c r="AF773" s="91"/>
      <c r="AG773" s="91"/>
    </row>
    <row r="774" spans="1:33" ht="22.5" customHeight="1" x14ac:dyDescent="0.45">
      <c r="A774" s="91"/>
      <c r="B774" s="93"/>
      <c r="C774" s="92"/>
      <c r="D774" s="93"/>
      <c r="E774" s="92"/>
      <c r="F774" s="93"/>
      <c r="G774" s="92"/>
      <c r="H774" s="93"/>
      <c r="I774" s="92"/>
      <c r="J774" s="91"/>
      <c r="K774" s="91"/>
      <c r="L774" s="91"/>
      <c r="M774" s="104"/>
      <c r="N774" s="91"/>
      <c r="O774" s="91"/>
      <c r="P774" s="91"/>
      <c r="Q774" s="91"/>
      <c r="R774" s="91"/>
      <c r="S774" s="91"/>
      <c r="T774" s="91"/>
      <c r="U774" s="91"/>
      <c r="V774" s="91"/>
      <c r="W774" s="91"/>
      <c r="X774" s="91"/>
      <c r="Y774" s="91"/>
      <c r="Z774" s="91"/>
      <c r="AA774" s="91"/>
      <c r="AB774" s="91"/>
      <c r="AC774" s="91"/>
      <c r="AD774" s="91"/>
      <c r="AE774" s="91"/>
      <c r="AF774" s="91"/>
      <c r="AG774" s="91"/>
    </row>
    <row r="775" spans="1:33" ht="22.5" customHeight="1" x14ac:dyDescent="0.45">
      <c r="A775" s="91"/>
      <c r="B775" s="93"/>
      <c r="C775" s="92"/>
      <c r="D775" s="93"/>
      <c r="E775" s="92"/>
      <c r="F775" s="93"/>
      <c r="G775" s="92"/>
      <c r="H775" s="93"/>
      <c r="I775" s="92"/>
      <c r="J775" s="91"/>
      <c r="K775" s="91"/>
      <c r="L775" s="91"/>
      <c r="M775" s="104"/>
      <c r="N775" s="91"/>
      <c r="O775" s="91"/>
      <c r="P775" s="91"/>
      <c r="Q775" s="91"/>
      <c r="R775" s="91"/>
      <c r="S775" s="91"/>
      <c r="T775" s="91"/>
      <c r="U775" s="91"/>
      <c r="V775" s="91"/>
      <c r="W775" s="91"/>
      <c r="X775" s="91"/>
      <c r="Y775" s="91"/>
      <c r="Z775" s="91"/>
      <c r="AA775" s="91"/>
      <c r="AB775" s="91"/>
      <c r="AC775" s="91"/>
      <c r="AD775" s="91"/>
      <c r="AE775" s="91"/>
      <c r="AF775" s="91"/>
      <c r="AG775" s="91"/>
    </row>
    <row r="776" spans="1:33" ht="22.5" customHeight="1" x14ac:dyDescent="0.45">
      <c r="A776" s="91"/>
      <c r="B776" s="93"/>
      <c r="C776" s="92"/>
      <c r="D776" s="93"/>
      <c r="E776" s="92"/>
      <c r="F776" s="93"/>
      <c r="G776" s="92"/>
      <c r="H776" s="93"/>
      <c r="I776" s="92"/>
      <c r="J776" s="91"/>
      <c r="K776" s="91"/>
      <c r="L776" s="91"/>
      <c r="M776" s="104"/>
      <c r="N776" s="91"/>
      <c r="O776" s="91"/>
      <c r="P776" s="91"/>
      <c r="Q776" s="91"/>
      <c r="R776" s="91"/>
      <c r="S776" s="91"/>
      <c r="T776" s="91"/>
      <c r="U776" s="91"/>
      <c r="V776" s="91"/>
      <c r="W776" s="91"/>
      <c r="X776" s="91"/>
      <c r="Y776" s="91"/>
      <c r="Z776" s="91"/>
      <c r="AA776" s="91"/>
      <c r="AB776" s="91"/>
      <c r="AC776" s="91"/>
      <c r="AD776" s="91"/>
      <c r="AE776" s="91"/>
      <c r="AF776" s="91"/>
      <c r="AG776" s="91"/>
    </row>
    <row r="777" spans="1:33" ht="22.5" customHeight="1" x14ac:dyDescent="0.45">
      <c r="A777" s="91"/>
      <c r="B777" s="93"/>
      <c r="C777" s="92"/>
      <c r="D777" s="93"/>
      <c r="E777" s="92"/>
      <c r="F777" s="93"/>
      <c r="G777" s="92"/>
      <c r="H777" s="93"/>
      <c r="I777" s="92"/>
      <c r="J777" s="91"/>
      <c r="K777" s="91"/>
      <c r="L777" s="91"/>
      <c r="M777" s="104"/>
      <c r="N777" s="91"/>
      <c r="O777" s="91"/>
      <c r="P777" s="91"/>
      <c r="Q777" s="91"/>
      <c r="R777" s="91"/>
      <c r="S777" s="91"/>
      <c r="T777" s="91"/>
      <c r="U777" s="91"/>
      <c r="V777" s="91"/>
      <c r="W777" s="91"/>
      <c r="X777" s="91"/>
      <c r="Y777" s="91"/>
      <c r="Z777" s="91"/>
      <c r="AA777" s="91"/>
      <c r="AB777" s="91"/>
      <c r="AC777" s="91"/>
      <c r="AD777" s="91"/>
      <c r="AE777" s="91"/>
      <c r="AF777" s="91"/>
      <c r="AG777" s="91"/>
    </row>
    <row r="778" spans="1:33" ht="22.5" customHeight="1" x14ac:dyDescent="0.45">
      <c r="A778" s="91"/>
      <c r="B778" s="93"/>
      <c r="C778" s="92"/>
      <c r="D778" s="93"/>
      <c r="E778" s="92"/>
      <c r="F778" s="93"/>
      <c r="G778" s="92"/>
      <c r="H778" s="93"/>
      <c r="I778" s="92"/>
      <c r="J778" s="91"/>
      <c r="K778" s="91"/>
      <c r="L778" s="91"/>
      <c r="M778" s="104"/>
      <c r="N778" s="91"/>
      <c r="O778" s="91"/>
      <c r="P778" s="91"/>
      <c r="Q778" s="91"/>
      <c r="R778" s="91"/>
      <c r="S778" s="91"/>
      <c r="T778" s="91"/>
      <c r="U778" s="91"/>
      <c r="V778" s="91"/>
      <c r="W778" s="91"/>
      <c r="X778" s="91"/>
      <c r="Y778" s="91"/>
      <c r="Z778" s="91"/>
      <c r="AA778" s="91"/>
      <c r="AB778" s="91"/>
      <c r="AC778" s="91"/>
      <c r="AD778" s="91"/>
      <c r="AE778" s="91"/>
      <c r="AF778" s="91"/>
      <c r="AG778" s="91"/>
    </row>
    <row r="779" spans="1:33" ht="22.5" customHeight="1" x14ac:dyDescent="0.45">
      <c r="A779" s="91"/>
      <c r="B779" s="93"/>
      <c r="C779" s="92"/>
      <c r="D779" s="93"/>
      <c r="E779" s="92"/>
      <c r="F779" s="93"/>
      <c r="G779" s="92"/>
      <c r="H779" s="93"/>
      <c r="I779" s="92"/>
      <c r="J779" s="91"/>
      <c r="K779" s="91"/>
      <c r="L779" s="91"/>
      <c r="M779" s="104"/>
      <c r="N779" s="91"/>
      <c r="O779" s="91"/>
      <c r="P779" s="91"/>
      <c r="Q779" s="91"/>
      <c r="R779" s="91"/>
      <c r="S779" s="91"/>
      <c r="T779" s="91"/>
      <c r="U779" s="91"/>
      <c r="V779" s="91"/>
      <c r="W779" s="91"/>
      <c r="X779" s="91"/>
      <c r="Y779" s="91"/>
      <c r="Z779" s="91"/>
      <c r="AA779" s="91"/>
      <c r="AB779" s="91"/>
      <c r="AC779" s="91"/>
      <c r="AD779" s="91"/>
      <c r="AE779" s="91"/>
      <c r="AF779" s="91"/>
      <c r="AG779" s="91"/>
    </row>
    <row r="780" spans="1:33" ht="22.5" customHeight="1" x14ac:dyDescent="0.45">
      <c r="A780" s="91"/>
      <c r="B780" s="93"/>
      <c r="C780" s="92"/>
      <c r="D780" s="93"/>
      <c r="E780" s="92"/>
      <c r="F780" s="93"/>
      <c r="G780" s="92"/>
      <c r="H780" s="93"/>
      <c r="I780" s="92"/>
      <c r="J780" s="91"/>
      <c r="K780" s="91"/>
      <c r="L780" s="91"/>
      <c r="M780" s="104"/>
      <c r="N780" s="91"/>
      <c r="O780" s="91"/>
      <c r="P780" s="91"/>
      <c r="Q780" s="91"/>
      <c r="R780" s="91"/>
      <c r="S780" s="91"/>
      <c r="T780" s="91"/>
      <c r="U780" s="91"/>
      <c r="V780" s="91"/>
      <c r="W780" s="91"/>
      <c r="X780" s="91"/>
      <c r="Y780" s="91"/>
      <c r="Z780" s="91"/>
      <c r="AA780" s="91"/>
      <c r="AB780" s="91"/>
      <c r="AC780" s="91"/>
      <c r="AD780" s="91"/>
      <c r="AE780" s="91"/>
      <c r="AF780" s="91"/>
      <c r="AG780" s="91"/>
    </row>
    <row r="781" spans="1:33" ht="22.5" customHeight="1" x14ac:dyDescent="0.45">
      <c r="A781" s="91"/>
      <c r="B781" s="93"/>
      <c r="C781" s="92"/>
      <c r="D781" s="93"/>
      <c r="E781" s="92"/>
      <c r="F781" s="93"/>
      <c r="G781" s="92"/>
      <c r="H781" s="93"/>
      <c r="I781" s="92"/>
      <c r="J781" s="91"/>
      <c r="K781" s="91"/>
      <c r="L781" s="91"/>
      <c r="M781" s="104"/>
      <c r="N781" s="91"/>
      <c r="O781" s="91"/>
      <c r="P781" s="91"/>
      <c r="Q781" s="91"/>
      <c r="R781" s="91"/>
      <c r="S781" s="91"/>
      <c r="T781" s="91"/>
      <c r="U781" s="91"/>
      <c r="V781" s="91"/>
      <c r="W781" s="91"/>
      <c r="X781" s="91"/>
      <c r="Y781" s="91"/>
      <c r="Z781" s="91"/>
      <c r="AA781" s="91"/>
      <c r="AB781" s="91"/>
      <c r="AC781" s="91"/>
      <c r="AD781" s="91"/>
      <c r="AE781" s="91"/>
      <c r="AF781" s="91"/>
      <c r="AG781" s="91"/>
    </row>
    <row r="782" spans="1:33" ht="22.5" customHeight="1" x14ac:dyDescent="0.45">
      <c r="A782" s="91"/>
      <c r="B782" s="93"/>
      <c r="C782" s="92"/>
      <c r="D782" s="93"/>
      <c r="E782" s="92"/>
      <c r="F782" s="93"/>
      <c r="G782" s="92"/>
      <c r="H782" s="93"/>
      <c r="I782" s="92"/>
      <c r="J782" s="91"/>
      <c r="K782" s="91"/>
      <c r="L782" s="91"/>
      <c r="M782" s="104"/>
      <c r="N782" s="91"/>
      <c r="O782" s="91"/>
      <c r="P782" s="91"/>
      <c r="Q782" s="91"/>
      <c r="R782" s="91"/>
      <c r="S782" s="91"/>
      <c r="T782" s="91"/>
      <c r="U782" s="91"/>
      <c r="V782" s="91"/>
      <c r="W782" s="91"/>
      <c r="X782" s="91"/>
      <c r="Y782" s="91"/>
      <c r="Z782" s="91"/>
      <c r="AA782" s="91"/>
      <c r="AB782" s="91"/>
      <c r="AC782" s="91"/>
      <c r="AD782" s="91"/>
      <c r="AE782" s="91"/>
      <c r="AF782" s="91"/>
      <c r="AG782" s="91"/>
    </row>
    <row r="783" spans="1:33" ht="22.5" customHeight="1" x14ac:dyDescent="0.45">
      <c r="A783" s="91"/>
      <c r="B783" s="93"/>
      <c r="C783" s="92"/>
      <c r="D783" s="93"/>
      <c r="E783" s="92"/>
      <c r="F783" s="93"/>
      <c r="G783" s="92"/>
      <c r="H783" s="93"/>
      <c r="I783" s="92"/>
      <c r="J783" s="91"/>
      <c r="K783" s="91"/>
      <c r="L783" s="91"/>
      <c r="M783" s="104"/>
      <c r="N783" s="91"/>
      <c r="O783" s="91"/>
      <c r="P783" s="91"/>
      <c r="Q783" s="91"/>
      <c r="R783" s="91"/>
      <c r="S783" s="91"/>
      <c r="T783" s="91"/>
      <c r="U783" s="91"/>
      <c r="V783" s="91"/>
      <c r="W783" s="91"/>
      <c r="X783" s="91"/>
      <c r="Y783" s="91"/>
      <c r="Z783" s="91"/>
      <c r="AA783" s="91"/>
      <c r="AB783" s="91"/>
      <c r="AC783" s="91"/>
      <c r="AD783" s="91"/>
      <c r="AE783" s="91"/>
      <c r="AF783" s="91"/>
      <c r="AG783" s="91"/>
    </row>
    <row r="784" spans="1:33" ht="22.5" customHeight="1" x14ac:dyDescent="0.45">
      <c r="A784" s="91"/>
      <c r="B784" s="93"/>
      <c r="C784" s="92"/>
      <c r="D784" s="93"/>
      <c r="E784" s="92"/>
      <c r="F784" s="93"/>
      <c r="G784" s="92"/>
      <c r="H784" s="93"/>
      <c r="I784" s="92"/>
      <c r="J784" s="91"/>
      <c r="K784" s="91"/>
      <c r="L784" s="91"/>
      <c r="M784" s="104"/>
      <c r="N784" s="91"/>
      <c r="O784" s="91"/>
      <c r="P784" s="91"/>
      <c r="Q784" s="91"/>
      <c r="R784" s="91"/>
      <c r="S784" s="91"/>
      <c r="T784" s="91"/>
      <c r="U784" s="91"/>
      <c r="V784" s="91"/>
      <c r="W784" s="91"/>
      <c r="X784" s="91"/>
      <c r="Y784" s="91"/>
      <c r="Z784" s="91"/>
      <c r="AA784" s="91"/>
      <c r="AB784" s="91"/>
      <c r="AC784" s="91"/>
      <c r="AD784" s="91"/>
      <c r="AE784" s="91"/>
      <c r="AF784" s="91"/>
      <c r="AG784" s="91"/>
    </row>
    <row r="785" spans="1:33" ht="22.5" customHeight="1" x14ac:dyDescent="0.45">
      <c r="A785" s="91"/>
      <c r="B785" s="93"/>
      <c r="C785" s="92"/>
      <c r="D785" s="93"/>
      <c r="E785" s="92"/>
      <c r="F785" s="93"/>
      <c r="G785" s="92"/>
      <c r="H785" s="93"/>
      <c r="I785" s="92"/>
      <c r="J785" s="91"/>
      <c r="K785" s="91"/>
      <c r="L785" s="91"/>
      <c r="M785" s="104"/>
      <c r="N785" s="91"/>
      <c r="O785" s="91"/>
      <c r="P785" s="91"/>
      <c r="Q785" s="91"/>
      <c r="R785" s="91"/>
      <c r="S785" s="91"/>
      <c r="T785" s="91"/>
      <c r="U785" s="91"/>
      <c r="V785" s="91"/>
      <c r="W785" s="91"/>
      <c r="X785" s="91"/>
      <c r="Y785" s="91"/>
      <c r="Z785" s="91"/>
      <c r="AA785" s="91"/>
      <c r="AB785" s="91"/>
      <c r="AC785" s="91"/>
      <c r="AD785" s="91"/>
      <c r="AE785" s="91"/>
      <c r="AF785" s="91"/>
      <c r="AG785" s="91"/>
    </row>
    <row r="786" spans="1:33" ht="22.5" customHeight="1" x14ac:dyDescent="0.45">
      <c r="A786" s="91"/>
      <c r="B786" s="93"/>
      <c r="C786" s="92"/>
      <c r="D786" s="93"/>
      <c r="E786" s="92"/>
      <c r="F786" s="93"/>
      <c r="G786" s="92"/>
      <c r="H786" s="93"/>
      <c r="I786" s="92"/>
      <c r="J786" s="91"/>
      <c r="K786" s="91"/>
      <c r="L786" s="91"/>
      <c r="M786" s="104"/>
      <c r="N786" s="91"/>
      <c r="O786" s="91"/>
      <c r="P786" s="91"/>
      <c r="Q786" s="91"/>
      <c r="R786" s="91"/>
      <c r="S786" s="91"/>
      <c r="T786" s="91"/>
      <c r="U786" s="91"/>
      <c r="V786" s="91"/>
      <c r="W786" s="91"/>
      <c r="X786" s="91"/>
      <c r="Y786" s="91"/>
      <c r="Z786" s="91"/>
      <c r="AA786" s="91"/>
      <c r="AB786" s="91"/>
      <c r="AC786" s="91"/>
      <c r="AD786" s="91"/>
      <c r="AE786" s="91"/>
      <c r="AF786" s="91"/>
      <c r="AG786" s="91"/>
    </row>
    <row r="787" spans="1:33" ht="22.5" customHeight="1" x14ac:dyDescent="0.45">
      <c r="A787" s="91"/>
      <c r="B787" s="93"/>
      <c r="C787" s="92"/>
      <c r="D787" s="93"/>
      <c r="E787" s="92"/>
      <c r="F787" s="93"/>
      <c r="G787" s="92"/>
      <c r="H787" s="93"/>
      <c r="I787" s="92"/>
      <c r="J787" s="91"/>
      <c r="K787" s="91"/>
      <c r="L787" s="91"/>
      <c r="M787" s="104"/>
      <c r="N787" s="91"/>
      <c r="O787" s="91"/>
      <c r="P787" s="91"/>
      <c r="Q787" s="91"/>
      <c r="R787" s="91"/>
      <c r="S787" s="91"/>
      <c r="T787" s="91"/>
      <c r="U787" s="91"/>
      <c r="V787" s="91"/>
      <c r="W787" s="91"/>
      <c r="X787" s="91"/>
      <c r="Y787" s="91"/>
      <c r="Z787" s="91"/>
      <c r="AA787" s="91"/>
      <c r="AB787" s="91"/>
      <c r="AC787" s="91"/>
      <c r="AD787" s="91"/>
      <c r="AE787" s="91"/>
      <c r="AF787" s="91"/>
      <c r="AG787" s="91"/>
    </row>
    <row r="788" spans="1:33" ht="22.5" customHeight="1" x14ac:dyDescent="0.45">
      <c r="A788" s="91"/>
      <c r="B788" s="93"/>
      <c r="C788" s="92"/>
      <c r="D788" s="93"/>
      <c r="E788" s="92"/>
      <c r="F788" s="93"/>
      <c r="G788" s="92"/>
      <c r="H788" s="93"/>
      <c r="I788" s="92"/>
      <c r="J788" s="91"/>
      <c r="K788" s="91"/>
      <c r="L788" s="91"/>
      <c r="M788" s="104"/>
      <c r="N788" s="91"/>
      <c r="O788" s="91"/>
      <c r="P788" s="91"/>
      <c r="Q788" s="91"/>
      <c r="R788" s="91"/>
      <c r="S788" s="91"/>
      <c r="T788" s="91"/>
      <c r="U788" s="91"/>
      <c r="V788" s="91"/>
      <c r="W788" s="91"/>
      <c r="X788" s="91"/>
      <c r="Y788" s="91"/>
      <c r="Z788" s="91"/>
      <c r="AA788" s="91"/>
      <c r="AB788" s="91"/>
      <c r="AC788" s="91"/>
      <c r="AD788" s="91"/>
      <c r="AE788" s="91"/>
      <c r="AF788" s="91"/>
      <c r="AG788" s="91"/>
    </row>
    <row r="789" spans="1:33" ht="22.5" customHeight="1" x14ac:dyDescent="0.45">
      <c r="A789" s="91"/>
      <c r="B789" s="93"/>
      <c r="C789" s="92"/>
      <c r="D789" s="93"/>
      <c r="E789" s="92"/>
      <c r="F789" s="93"/>
      <c r="G789" s="92"/>
      <c r="H789" s="93"/>
      <c r="I789" s="92"/>
      <c r="J789" s="91"/>
      <c r="K789" s="91"/>
      <c r="L789" s="91"/>
      <c r="M789" s="104"/>
      <c r="N789" s="91"/>
      <c r="O789" s="91"/>
      <c r="P789" s="91"/>
      <c r="Q789" s="91"/>
      <c r="R789" s="91"/>
      <c r="S789" s="91"/>
      <c r="T789" s="91"/>
      <c r="U789" s="91"/>
      <c r="V789" s="91"/>
      <c r="W789" s="91"/>
      <c r="X789" s="91"/>
      <c r="Y789" s="91"/>
      <c r="Z789" s="91"/>
      <c r="AA789" s="91"/>
      <c r="AB789" s="91"/>
      <c r="AC789" s="91"/>
      <c r="AD789" s="91"/>
      <c r="AE789" s="91"/>
      <c r="AF789" s="91"/>
      <c r="AG789" s="91"/>
    </row>
    <row r="790" spans="1:33" ht="22.5" customHeight="1" x14ac:dyDescent="0.45">
      <c r="A790" s="91"/>
      <c r="B790" s="93"/>
      <c r="C790" s="92"/>
      <c r="D790" s="93"/>
      <c r="E790" s="92"/>
      <c r="F790" s="93"/>
      <c r="G790" s="92"/>
      <c r="H790" s="93"/>
      <c r="I790" s="92"/>
      <c r="J790" s="91"/>
      <c r="K790" s="91"/>
      <c r="L790" s="91"/>
      <c r="M790" s="104"/>
      <c r="N790" s="91"/>
      <c r="O790" s="91"/>
      <c r="P790" s="91"/>
      <c r="Q790" s="91"/>
      <c r="R790" s="91"/>
      <c r="S790" s="91"/>
      <c r="T790" s="91"/>
      <c r="U790" s="91"/>
      <c r="V790" s="91"/>
      <c r="W790" s="91"/>
      <c r="X790" s="91"/>
      <c r="Y790" s="91"/>
      <c r="Z790" s="91"/>
      <c r="AA790" s="91"/>
      <c r="AB790" s="91"/>
      <c r="AC790" s="91"/>
      <c r="AD790" s="91"/>
      <c r="AE790" s="91"/>
      <c r="AF790" s="91"/>
      <c r="AG790" s="91"/>
    </row>
    <row r="791" spans="1:33" ht="22.5" customHeight="1" x14ac:dyDescent="0.45">
      <c r="A791" s="91"/>
      <c r="B791" s="93"/>
      <c r="C791" s="92"/>
      <c r="D791" s="93"/>
      <c r="E791" s="92"/>
      <c r="F791" s="93"/>
      <c r="G791" s="92"/>
      <c r="H791" s="93"/>
      <c r="I791" s="92"/>
      <c r="J791" s="91"/>
      <c r="K791" s="91"/>
      <c r="L791" s="91"/>
      <c r="M791" s="104"/>
      <c r="N791" s="91"/>
      <c r="O791" s="91"/>
      <c r="P791" s="91"/>
      <c r="Q791" s="91"/>
      <c r="R791" s="91"/>
      <c r="S791" s="91"/>
      <c r="T791" s="91"/>
      <c r="U791" s="91"/>
      <c r="V791" s="91"/>
      <c r="W791" s="91"/>
      <c r="X791" s="91"/>
      <c r="Y791" s="91"/>
      <c r="Z791" s="91"/>
      <c r="AA791" s="91"/>
      <c r="AB791" s="91"/>
      <c r="AC791" s="91"/>
      <c r="AD791" s="91"/>
      <c r="AE791" s="91"/>
      <c r="AF791" s="91"/>
      <c r="AG791" s="91"/>
    </row>
    <row r="792" spans="1:33" ht="22.5" customHeight="1" x14ac:dyDescent="0.45">
      <c r="A792" s="91"/>
      <c r="B792" s="93"/>
      <c r="C792" s="92"/>
      <c r="D792" s="93"/>
      <c r="E792" s="92"/>
      <c r="F792" s="93"/>
      <c r="G792" s="92"/>
      <c r="H792" s="93"/>
      <c r="I792" s="92"/>
      <c r="J792" s="91"/>
      <c r="K792" s="91"/>
      <c r="L792" s="91"/>
      <c r="M792" s="104"/>
      <c r="N792" s="91"/>
      <c r="O792" s="91"/>
      <c r="P792" s="91"/>
      <c r="Q792" s="91"/>
      <c r="R792" s="91"/>
      <c r="S792" s="91"/>
      <c r="T792" s="91"/>
      <c r="U792" s="91"/>
      <c r="V792" s="91"/>
      <c r="W792" s="91"/>
      <c r="X792" s="91"/>
      <c r="Y792" s="91"/>
      <c r="Z792" s="91"/>
      <c r="AA792" s="91"/>
      <c r="AB792" s="91"/>
      <c r="AC792" s="91"/>
      <c r="AD792" s="91"/>
      <c r="AE792" s="91"/>
      <c r="AF792" s="91"/>
      <c r="AG792" s="91"/>
    </row>
    <row r="793" spans="1:33" ht="22.5" customHeight="1" x14ac:dyDescent="0.45">
      <c r="A793" s="91"/>
      <c r="B793" s="93"/>
      <c r="C793" s="92"/>
      <c r="D793" s="93"/>
      <c r="E793" s="92"/>
      <c r="F793" s="93"/>
      <c r="G793" s="92"/>
      <c r="H793" s="93"/>
      <c r="I793" s="92"/>
      <c r="J793" s="91"/>
      <c r="K793" s="91"/>
      <c r="L793" s="91"/>
      <c r="M793" s="104"/>
      <c r="N793" s="91"/>
      <c r="O793" s="91"/>
      <c r="P793" s="91"/>
      <c r="Q793" s="91"/>
      <c r="R793" s="91"/>
      <c r="S793" s="91"/>
      <c r="T793" s="91"/>
      <c r="U793" s="91"/>
      <c r="V793" s="91"/>
      <c r="W793" s="91"/>
      <c r="X793" s="91"/>
      <c r="Y793" s="91"/>
      <c r="Z793" s="91"/>
      <c r="AA793" s="91"/>
      <c r="AB793" s="91"/>
      <c r="AC793" s="91"/>
      <c r="AD793" s="91"/>
      <c r="AE793" s="91"/>
      <c r="AF793" s="91"/>
      <c r="AG793" s="91"/>
    </row>
    <row r="794" spans="1:33" ht="22.5" customHeight="1" x14ac:dyDescent="0.45">
      <c r="A794" s="91"/>
      <c r="B794" s="93"/>
      <c r="C794" s="92"/>
      <c r="D794" s="93"/>
      <c r="E794" s="92"/>
      <c r="F794" s="93"/>
      <c r="G794" s="92"/>
      <c r="H794" s="93"/>
      <c r="I794" s="92"/>
      <c r="J794" s="91"/>
      <c r="K794" s="91"/>
      <c r="L794" s="91"/>
      <c r="M794" s="104"/>
      <c r="N794" s="91"/>
      <c r="O794" s="91"/>
      <c r="P794" s="91"/>
      <c r="Q794" s="91"/>
      <c r="R794" s="91"/>
      <c r="S794" s="91"/>
      <c r="T794" s="91"/>
      <c r="U794" s="91"/>
      <c r="V794" s="91"/>
      <c r="W794" s="91"/>
      <c r="X794" s="91"/>
      <c r="Y794" s="91"/>
      <c r="Z794" s="91"/>
      <c r="AA794" s="91"/>
      <c r="AB794" s="91"/>
      <c r="AC794" s="91"/>
      <c r="AD794" s="91"/>
      <c r="AE794" s="91"/>
      <c r="AF794" s="91"/>
      <c r="AG794" s="91"/>
    </row>
    <row r="795" spans="1:33" ht="22.5" customHeight="1" x14ac:dyDescent="0.45">
      <c r="A795" s="91"/>
      <c r="B795" s="93"/>
      <c r="C795" s="92"/>
      <c r="D795" s="93"/>
      <c r="E795" s="92"/>
      <c r="F795" s="93"/>
      <c r="G795" s="92"/>
      <c r="H795" s="93"/>
      <c r="I795" s="92"/>
      <c r="J795" s="91"/>
      <c r="K795" s="91"/>
      <c r="L795" s="91"/>
      <c r="M795" s="104"/>
      <c r="N795" s="91"/>
      <c r="O795" s="91"/>
      <c r="P795" s="91"/>
      <c r="Q795" s="91"/>
      <c r="R795" s="91"/>
      <c r="S795" s="91"/>
      <c r="T795" s="91"/>
      <c r="U795" s="91"/>
      <c r="V795" s="91"/>
      <c r="W795" s="91"/>
      <c r="X795" s="91"/>
      <c r="Y795" s="91"/>
      <c r="Z795" s="91"/>
      <c r="AA795" s="91"/>
      <c r="AB795" s="91"/>
      <c r="AC795" s="91"/>
      <c r="AD795" s="91"/>
      <c r="AE795" s="91"/>
      <c r="AF795" s="91"/>
      <c r="AG795" s="91"/>
    </row>
    <row r="796" spans="1:33" ht="22.5" customHeight="1" x14ac:dyDescent="0.45">
      <c r="A796" s="91"/>
      <c r="B796" s="93"/>
      <c r="C796" s="92"/>
      <c r="D796" s="93"/>
      <c r="E796" s="92"/>
      <c r="F796" s="93"/>
      <c r="G796" s="92"/>
      <c r="H796" s="93"/>
      <c r="I796" s="92"/>
      <c r="J796" s="91"/>
      <c r="K796" s="91"/>
      <c r="L796" s="91"/>
      <c r="M796" s="104"/>
      <c r="N796" s="91"/>
      <c r="O796" s="91"/>
      <c r="P796" s="91"/>
      <c r="Q796" s="91"/>
      <c r="R796" s="91"/>
      <c r="S796" s="91"/>
      <c r="T796" s="91"/>
      <c r="U796" s="91"/>
      <c r="V796" s="91"/>
      <c r="W796" s="91"/>
      <c r="X796" s="91"/>
      <c r="Y796" s="91"/>
      <c r="Z796" s="91"/>
      <c r="AA796" s="91"/>
      <c r="AB796" s="91"/>
      <c r="AC796" s="91"/>
      <c r="AD796" s="91"/>
      <c r="AE796" s="91"/>
      <c r="AF796" s="91"/>
      <c r="AG796" s="91"/>
    </row>
    <row r="797" spans="1:33" ht="22.5" customHeight="1" x14ac:dyDescent="0.45">
      <c r="A797" s="91"/>
      <c r="B797" s="93"/>
      <c r="C797" s="92"/>
      <c r="D797" s="93"/>
      <c r="E797" s="92"/>
      <c r="F797" s="93"/>
      <c r="G797" s="92"/>
      <c r="H797" s="93"/>
      <c r="I797" s="92"/>
      <c r="J797" s="91"/>
      <c r="K797" s="91"/>
      <c r="L797" s="91"/>
      <c r="M797" s="104"/>
      <c r="N797" s="91"/>
      <c r="O797" s="91"/>
      <c r="P797" s="91"/>
      <c r="Q797" s="91"/>
      <c r="R797" s="91"/>
      <c r="S797" s="91"/>
      <c r="T797" s="91"/>
      <c r="U797" s="91"/>
      <c r="V797" s="91"/>
      <c r="W797" s="91"/>
      <c r="X797" s="91"/>
      <c r="Y797" s="91"/>
      <c r="Z797" s="91"/>
      <c r="AA797" s="91"/>
      <c r="AB797" s="91"/>
      <c r="AC797" s="91"/>
      <c r="AD797" s="91"/>
      <c r="AE797" s="91"/>
      <c r="AF797" s="91"/>
      <c r="AG797" s="91"/>
    </row>
    <row r="798" spans="1:33" ht="22.5" customHeight="1" x14ac:dyDescent="0.45">
      <c r="A798" s="91"/>
      <c r="B798" s="93"/>
      <c r="C798" s="92"/>
      <c r="D798" s="93"/>
      <c r="E798" s="92"/>
      <c r="F798" s="93"/>
      <c r="G798" s="92"/>
      <c r="H798" s="93"/>
      <c r="I798" s="92"/>
      <c r="J798" s="91"/>
      <c r="K798" s="91"/>
      <c r="L798" s="91"/>
      <c r="M798" s="104"/>
      <c r="N798" s="91"/>
      <c r="O798" s="91"/>
      <c r="P798" s="91"/>
      <c r="Q798" s="91"/>
      <c r="R798" s="91"/>
      <c r="S798" s="91"/>
      <c r="T798" s="91"/>
      <c r="U798" s="91"/>
      <c r="V798" s="91"/>
      <c r="W798" s="91"/>
      <c r="X798" s="91"/>
      <c r="Y798" s="91"/>
      <c r="Z798" s="91"/>
      <c r="AA798" s="91"/>
      <c r="AB798" s="91"/>
      <c r="AC798" s="91"/>
      <c r="AD798" s="91"/>
      <c r="AE798" s="91"/>
      <c r="AF798" s="91"/>
      <c r="AG798" s="91"/>
    </row>
    <row r="799" spans="1:33" ht="22.5" customHeight="1" x14ac:dyDescent="0.45">
      <c r="A799" s="91"/>
      <c r="B799" s="93"/>
      <c r="C799" s="92"/>
      <c r="D799" s="93"/>
      <c r="E799" s="92"/>
      <c r="F799" s="93"/>
      <c r="G799" s="92"/>
      <c r="H799" s="93"/>
      <c r="I799" s="92"/>
      <c r="J799" s="91"/>
      <c r="K799" s="91"/>
      <c r="L799" s="91"/>
      <c r="M799" s="104"/>
      <c r="N799" s="91"/>
      <c r="O799" s="91"/>
      <c r="P799" s="91"/>
      <c r="Q799" s="91"/>
      <c r="R799" s="91"/>
      <c r="S799" s="91"/>
      <c r="T799" s="91"/>
      <c r="U799" s="91"/>
      <c r="V799" s="91"/>
      <c r="W799" s="91"/>
      <c r="X799" s="91"/>
      <c r="Y799" s="91"/>
      <c r="Z799" s="91"/>
      <c r="AA799" s="91"/>
      <c r="AB799" s="91"/>
      <c r="AC799" s="91"/>
      <c r="AD799" s="91"/>
      <c r="AE799" s="91"/>
      <c r="AF799" s="91"/>
      <c r="AG799" s="91"/>
    </row>
    <row r="800" spans="1:33" ht="22.5" customHeight="1" x14ac:dyDescent="0.45">
      <c r="A800" s="91"/>
      <c r="B800" s="93"/>
      <c r="C800" s="92"/>
      <c r="D800" s="93"/>
      <c r="E800" s="92"/>
      <c r="F800" s="93"/>
      <c r="G800" s="92"/>
      <c r="H800" s="93"/>
      <c r="I800" s="92"/>
      <c r="J800" s="91"/>
      <c r="K800" s="91"/>
      <c r="L800" s="91"/>
      <c r="M800" s="104"/>
      <c r="N800" s="91"/>
      <c r="O800" s="91"/>
      <c r="P800" s="91"/>
      <c r="Q800" s="91"/>
      <c r="R800" s="91"/>
      <c r="S800" s="91"/>
      <c r="T800" s="91"/>
      <c r="U800" s="91"/>
      <c r="V800" s="91"/>
      <c r="W800" s="91"/>
      <c r="X800" s="91"/>
      <c r="Y800" s="91"/>
      <c r="Z800" s="91"/>
      <c r="AA800" s="91"/>
      <c r="AB800" s="91"/>
      <c r="AC800" s="91"/>
      <c r="AD800" s="91"/>
      <c r="AE800" s="91"/>
      <c r="AF800" s="91"/>
      <c r="AG800" s="91"/>
    </row>
    <row r="801" spans="1:33" ht="22.5" customHeight="1" x14ac:dyDescent="0.45">
      <c r="A801" s="91"/>
      <c r="B801" s="93"/>
      <c r="C801" s="92"/>
      <c r="D801" s="93"/>
      <c r="E801" s="92"/>
      <c r="F801" s="93"/>
      <c r="G801" s="92"/>
      <c r="H801" s="93"/>
      <c r="I801" s="92"/>
      <c r="J801" s="91"/>
      <c r="K801" s="91"/>
      <c r="L801" s="91"/>
      <c r="M801" s="104"/>
      <c r="N801" s="91"/>
      <c r="O801" s="91"/>
      <c r="P801" s="91"/>
      <c r="Q801" s="91"/>
      <c r="R801" s="91"/>
      <c r="S801" s="91"/>
      <c r="T801" s="91"/>
      <c r="U801" s="91"/>
      <c r="V801" s="91"/>
      <c r="W801" s="91"/>
      <c r="X801" s="91"/>
      <c r="Y801" s="91"/>
      <c r="Z801" s="91"/>
      <c r="AA801" s="91"/>
      <c r="AB801" s="91"/>
      <c r="AC801" s="91"/>
      <c r="AD801" s="91"/>
      <c r="AE801" s="91"/>
      <c r="AF801" s="91"/>
      <c r="AG801" s="91"/>
    </row>
    <row r="802" spans="1:33" ht="22.5" customHeight="1" x14ac:dyDescent="0.45">
      <c r="A802" s="91"/>
      <c r="B802" s="93"/>
      <c r="C802" s="92"/>
      <c r="D802" s="93"/>
      <c r="E802" s="92"/>
      <c r="F802" s="93"/>
      <c r="G802" s="92"/>
      <c r="H802" s="93"/>
      <c r="I802" s="92"/>
      <c r="J802" s="91"/>
      <c r="K802" s="91"/>
      <c r="L802" s="91"/>
      <c r="M802" s="104"/>
      <c r="N802" s="91"/>
      <c r="O802" s="91"/>
      <c r="P802" s="91"/>
      <c r="Q802" s="91"/>
      <c r="R802" s="91"/>
      <c r="S802" s="91"/>
      <c r="T802" s="91"/>
      <c r="U802" s="91"/>
      <c r="V802" s="91"/>
      <c r="W802" s="91"/>
      <c r="X802" s="91"/>
      <c r="Y802" s="91"/>
      <c r="Z802" s="91"/>
      <c r="AA802" s="91"/>
      <c r="AB802" s="91"/>
      <c r="AC802" s="91"/>
      <c r="AD802" s="91"/>
      <c r="AE802" s="91"/>
      <c r="AF802" s="91"/>
      <c r="AG802" s="91"/>
    </row>
    <row r="803" spans="1:33" ht="22.5" customHeight="1" x14ac:dyDescent="0.45">
      <c r="A803" s="91"/>
      <c r="B803" s="93"/>
      <c r="C803" s="92"/>
      <c r="D803" s="93"/>
      <c r="E803" s="92"/>
      <c r="F803" s="93"/>
      <c r="G803" s="92"/>
      <c r="H803" s="93"/>
      <c r="I803" s="92"/>
      <c r="J803" s="91"/>
      <c r="K803" s="91"/>
      <c r="L803" s="91"/>
      <c r="M803" s="104"/>
      <c r="N803" s="91"/>
      <c r="O803" s="91"/>
      <c r="P803" s="91"/>
      <c r="Q803" s="91"/>
      <c r="R803" s="91"/>
      <c r="S803" s="91"/>
      <c r="T803" s="91"/>
      <c r="U803" s="91"/>
      <c r="V803" s="91"/>
      <c r="W803" s="91"/>
      <c r="X803" s="91"/>
      <c r="Y803" s="91"/>
      <c r="Z803" s="91"/>
      <c r="AA803" s="91"/>
      <c r="AB803" s="91"/>
      <c r="AC803" s="91"/>
      <c r="AD803" s="91"/>
      <c r="AE803" s="91"/>
      <c r="AF803" s="91"/>
      <c r="AG803" s="91"/>
    </row>
    <row r="804" spans="1:33" ht="22.5" customHeight="1" x14ac:dyDescent="0.45">
      <c r="A804" s="91"/>
      <c r="B804" s="93"/>
      <c r="C804" s="92"/>
      <c r="D804" s="93"/>
      <c r="E804" s="92"/>
      <c r="F804" s="93"/>
      <c r="G804" s="92"/>
      <c r="H804" s="93"/>
      <c r="I804" s="92"/>
      <c r="J804" s="91"/>
      <c r="K804" s="91"/>
      <c r="L804" s="91"/>
      <c r="M804" s="104"/>
      <c r="N804" s="91"/>
      <c r="O804" s="91"/>
      <c r="P804" s="91"/>
      <c r="Q804" s="91"/>
      <c r="R804" s="91"/>
      <c r="S804" s="91"/>
      <c r="T804" s="91"/>
      <c r="U804" s="91"/>
      <c r="V804" s="91"/>
      <c r="W804" s="91"/>
      <c r="X804" s="91"/>
      <c r="Y804" s="91"/>
      <c r="Z804" s="91"/>
      <c r="AA804" s="91"/>
      <c r="AB804" s="91"/>
      <c r="AC804" s="91"/>
      <c r="AD804" s="91"/>
      <c r="AE804" s="91"/>
      <c r="AF804" s="91"/>
      <c r="AG804" s="91"/>
    </row>
    <row r="805" spans="1:33" ht="22.5" customHeight="1" x14ac:dyDescent="0.45">
      <c r="A805" s="91"/>
      <c r="B805" s="93"/>
      <c r="C805" s="92"/>
      <c r="D805" s="93"/>
      <c r="E805" s="92"/>
      <c r="F805" s="93"/>
      <c r="G805" s="92"/>
      <c r="H805" s="93"/>
      <c r="I805" s="92"/>
      <c r="J805" s="91"/>
      <c r="K805" s="91"/>
      <c r="L805" s="91"/>
      <c r="M805" s="104"/>
      <c r="N805" s="91"/>
      <c r="O805" s="91"/>
      <c r="P805" s="91"/>
      <c r="Q805" s="91"/>
      <c r="R805" s="91"/>
      <c r="S805" s="91"/>
      <c r="T805" s="91"/>
      <c r="U805" s="91"/>
      <c r="V805" s="91"/>
      <c r="W805" s="91"/>
      <c r="X805" s="91"/>
      <c r="Y805" s="91"/>
      <c r="Z805" s="91"/>
      <c r="AA805" s="91"/>
      <c r="AB805" s="91"/>
      <c r="AC805" s="91"/>
      <c r="AD805" s="91"/>
      <c r="AE805" s="91"/>
      <c r="AF805" s="91"/>
      <c r="AG805" s="91"/>
    </row>
    <row r="806" spans="1:33" ht="22.5" customHeight="1" x14ac:dyDescent="0.45">
      <c r="A806" s="91"/>
      <c r="B806" s="93"/>
      <c r="C806" s="92"/>
      <c r="D806" s="93"/>
      <c r="E806" s="92"/>
      <c r="F806" s="93"/>
      <c r="G806" s="92"/>
      <c r="H806" s="93"/>
      <c r="I806" s="92"/>
      <c r="J806" s="91"/>
      <c r="K806" s="91"/>
      <c r="L806" s="91"/>
      <c r="M806" s="104"/>
      <c r="N806" s="91"/>
      <c r="O806" s="91"/>
      <c r="P806" s="91"/>
      <c r="Q806" s="91"/>
      <c r="R806" s="91"/>
      <c r="S806" s="91"/>
      <c r="T806" s="91"/>
      <c r="U806" s="91"/>
      <c r="V806" s="91"/>
      <c r="W806" s="91"/>
      <c r="X806" s="91"/>
      <c r="Y806" s="91"/>
      <c r="Z806" s="91"/>
      <c r="AA806" s="91"/>
      <c r="AB806" s="91"/>
      <c r="AC806" s="91"/>
      <c r="AD806" s="91"/>
      <c r="AE806" s="91"/>
      <c r="AF806" s="91"/>
      <c r="AG806" s="91"/>
    </row>
    <row r="807" spans="1:33" ht="22.5" customHeight="1" x14ac:dyDescent="0.45">
      <c r="A807" s="91"/>
      <c r="B807" s="93"/>
      <c r="C807" s="92"/>
      <c r="D807" s="93"/>
      <c r="E807" s="92"/>
      <c r="F807" s="93"/>
      <c r="G807" s="92"/>
      <c r="H807" s="93"/>
      <c r="I807" s="92"/>
      <c r="J807" s="91"/>
      <c r="K807" s="91"/>
      <c r="L807" s="91"/>
      <c r="M807" s="104"/>
      <c r="N807" s="91"/>
      <c r="O807" s="91"/>
      <c r="P807" s="91"/>
      <c r="Q807" s="91"/>
      <c r="R807" s="91"/>
      <c r="S807" s="91"/>
      <c r="T807" s="91"/>
      <c r="U807" s="91"/>
      <c r="V807" s="91"/>
      <c r="W807" s="91"/>
      <c r="X807" s="91"/>
      <c r="Y807" s="91"/>
      <c r="Z807" s="91"/>
      <c r="AA807" s="91"/>
      <c r="AB807" s="91"/>
      <c r="AC807" s="91"/>
      <c r="AD807" s="91"/>
      <c r="AE807" s="91"/>
      <c r="AF807" s="91"/>
      <c r="AG807" s="91"/>
    </row>
    <row r="808" spans="1:33" ht="22.5" customHeight="1" x14ac:dyDescent="0.45">
      <c r="A808" s="91"/>
      <c r="B808" s="93"/>
      <c r="C808" s="92"/>
      <c r="D808" s="93"/>
      <c r="E808" s="92"/>
      <c r="F808" s="93"/>
      <c r="G808" s="92"/>
      <c r="H808" s="93"/>
      <c r="I808" s="92"/>
      <c r="J808" s="91"/>
      <c r="K808" s="91"/>
      <c r="L808" s="91"/>
      <c r="M808" s="104"/>
      <c r="N808" s="91"/>
      <c r="O808" s="91"/>
      <c r="P808" s="91"/>
      <c r="Q808" s="91"/>
      <c r="R808" s="91"/>
      <c r="S808" s="91"/>
      <c r="T808" s="91"/>
      <c r="U808" s="91"/>
      <c r="V808" s="91"/>
      <c r="W808" s="91"/>
      <c r="X808" s="91"/>
      <c r="Y808" s="91"/>
      <c r="Z808" s="91"/>
      <c r="AA808" s="91"/>
      <c r="AB808" s="91"/>
      <c r="AC808" s="91"/>
      <c r="AD808" s="91"/>
      <c r="AE808" s="91"/>
      <c r="AF808" s="91"/>
      <c r="AG808" s="91"/>
    </row>
    <row r="809" spans="1:33" ht="22.5" customHeight="1" x14ac:dyDescent="0.45">
      <c r="A809" s="91"/>
      <c r="B809" s="93"/>
      <c r="C809" s="92"/>
      <c r="D809" s="93"/>
      <c r="E809" s="92"/>
      <c r="F809" s="93"/>
      <c r="G809" s="92"/>
      <c r="H809" s="93"/>
      <c r="I809" s="92"/>
      <c r="J809" s="91"/>
      <c r="K809" s="91"/>
      <c r="L809" s="91"/>
      <c r="M809" s="104"/>
      <c r="N809" s="91"/>
      <c r="O809" s="91"/>
      <c r="P809" s="91"/>
      <c r="Q809" s="91"/>
      <c r="R809" s="91"/>
      <c r="S809" s="91"/>
      <c r="T809" s="91"/>
      <c r="U809" s="91"/>
      <c r="V809" s="91"/>
      <c r="W809" s="91"/>
      <c r="X809" s="91"/>
      <c r="Y809" s="91"/>
      <c r="Z809" s="91"/>
      <c r="AA809" s="91"/>
      <c r="AB809" s="91"/>
      <c r="AC809" s="91"/>
      <c r="AD809" s="91"/>
      <c r="AE809" s="91"/>
      <c r="AF809" s="91"/>
      <c r="AG809" s="91"/>
    </row>
    <row r="810" spans="1:33" ht="22.5" customHeight="1" x14ac:dyDescent="0.45">
      <c r="A810" s="91"/>
      <c r="B810" s="93"/>
      <c r="C810" s="92"/>
      <c r="D810" s="93"/>
      <c r="E810" s="92"/>
      <c r="F810" s="93"/>
      <c r="G810" s="92"/>
      <c r="H810" s="93"/>
      <c r="I810" s="92"/>
      <c r="J810" s="91"/>
      <c r="K810" s="91"/>
      <c r="L810" s="91"/>
      <c r="M810" s="104"/>
      <c r="N810" s="91"/>
      <c r="O810" s="91"/>
      <c r="P810" s="91"/>
      <c r="Q810" s="91"/>
      <c r="R810" s="91"/>
      <c r="S810" s="91"/>
      <c r="T810" s="91"/>
      <c r="U810" s="91"/>
      <c r="V810" s="91"/>
      <c r="W810" s="91"/>
      <c r="X810" s="91"/>
      <c r="Y810" s="91"/>
      <c r="Z810" s="91"/>
      <c r="AA810" s="91"/>
      <c r="AB810" s="91"/>
      <c r="AC810" s="91"/>
      <c r="AD810" s="91"/>
      <c r="AE810" s="91"/>
      <c r="AF810" s="91"/>
      <c r="AG810" s="91"/>
    </row>
    <row r="811" spans="1:33" ht="22.5" customHeight="1" x14ac:dyDescent="0.45">
      <c r="A811" s="91"/>
      <c r="B811" s="93"/>
      <c r="C811" s="92"/>
      <c r="D811" s="93"/>
      <c r="E811" s="92"/>
      <c r="F811" s="93"/>
      <c r="G811" s="92"/>
      <c r="H811" s="93"/>
      <c r="I811" s="92"/>
      <c r="J811" s="91"/>
      <c r="K811" s="91"/>
      <c r="L811" s="91"/>
      <c r="M811" s="104"/>
      <c r="N811" s="91"/>
      <c r="O811" s="91"/>
      <c r="P811" s="91"/>
      <c r="Q811" s="91"/>
      <c r="R811" s="91"/>
      <c r="S811" s="91"/>
      <c r="T811" s="91"/>
      <c r="U811" s="91"/>
      <c r="V811" s="91"/>
      <c r="W811" s="91"/>
      <c r="X811" s="91"/>
      <c r="Y811" s="91"/>
      <c r="Z811" s="91"/>
      <c r="AA811" s="91"/>
      <c r="AB811" s="91"/>
      <c r="AC811" s="91"/>
      <c r="AD811" s="91"/>
      <c r="AE811" s="91"/>
      <c r="AF811" s="91"/>
      <c r="AG811" s="91"/>
    </row>
    <row r="812" spans="1:33" ht="22.5" customHeight="1" x14ac:dyDescent="0.45">
      <c r="A812" s="91"/>
      <c r="B812" s="93"/>
      <c r="C812" s="92"/>
      <c r="D812" s="93"/>
      <c r="E812" s="92"/>
      <c r="F812" s="93"/>
      <c r="G812" s="92"/>
      <c r="H812" s="93"/>
      <c r="I812" s="92"/>
      <c r="J812" s="91"/>
      <c r="K812" s="91"/>
      <c r="L812" s="91"/>
      <c r="M812" s="104"/>
      <c r="N812" s="91"/>
      <c r="O812" s="91"/>
      <c r="P812" s="91"/>
      <c r="Q812" s="91"/>
      <c r="R812" s="91"/>
      <c r="S812" s="91"/>
      <c r="T812" s="91"/>
      <c r="U812" s="91"/>
      <c r="V812" s="91"/>
      <c r="W812" s="91"/>
      <c r="X812" s="91"/>
      <c r="Y812" s="91"/>
      <c r="Z812" s="91"/>
      <c r="AA812" s="91"/>
      <c r="AB812" s="91"/>
      <c r="AC812" s="91"/>
      <c r="AD812" s="91"/>
      <c r="AE812" s="91"/>
      <c r="AF812" s="91"/>
      <c r="AG812" s="91"/>
    </row>
    <row r="813" spans="1:33" ht="22.5" customHeight="1" x14ac:dyDescent="0.45">
      <c r="A813" s="91"/>
      <c r="B813" s="93"/>
      <c r="C813" s="92"/>
      <c r="D813" s="93"/>
      <c r="E813" s="92"/>
      <c r="F813" s="93"/>
      <c r="G813" s="92"/>
      <c r="H813" s="93"/>
      <c r="I813" s="92"/>
      <c r="J813" s="91"/>
      <c r="K813" s="91"/>
      <c r="L813" s="91"/>
      <c r="M813" s="104"/>
      <c r="N813" s="91"/>
      <c r="O813" s="91"/>
      <c r="P813" s="91"/>
      <c r="Q813" s="91"/>
      <c r="R813" s="91"/>
      <c r="S813" s="91"/>
      <c r="T813" s="91"/>
      <c r="U813" s="91"/>
      <c r="V813" s="91"/>
      <c r="W813" s="91"/>
      <c r="X813" s="91"/>
      <c r="Y813" s="91"/>
      <c r="Z813" s="91"/>
      <c r="AA813" s="91"/>
      <c r="AB813" s="91"/>
      <c r="AC813" s="91"/>
      <c r="AD813" s="91"/>
      <c r="AE813" s="91"/>
      <c r="AF813" s="91"/>
      <c r="AG813" s="91"/>
    </row>
    <row r="814" spans="1:33" ht="22.5" customHeight="1" x14ac:dyDescent="0.45">
      <c r="A814" s="91"/>
      <c r="B814" s="93"/>
      <c r="C814" s="92"/>
      <c r="D814" s="93"/>
      <c r="E814" s="92"/>
      <c r="F814" s="93"/>
      <c r="G814" s="92"/>
      <c r="H814" s="93"/>
      <c r="I814" s="92"/>
      <c r="J814" s="91"/>
      <c r="K814" s="91"/>
      <c r="L814" s="91"/>
      <c r="M814" s="104"/>
      <c r="N814" s="91"/>
      <c r="O814" s="91"/>
      <c r="P814" s="91"/>
      <c r="Q814" s="91"/>
      <c r="R814" s="91"/>
      <c r="S814" s="91"/>
      <c r="T814" s="91"/>
      <c r="U814" s="91"/>
      <c r="V814" s="91"/>
      <c r="W814" s="91"/>
      <c r="X814" s="91"/>
      <c r="Y814" s="91"/>
      <c r="Z814" s="91"/>
      <c r="AA814" s="91"/>
      <c r="AB814" s="91"/>
      <c r="AC814" s="91"/>
      <c r="AD814" s="91"/>
      <c r="AE814" s="91"/>
      <c r="AF814" s="91"/>
      <c r="AG814" s="91"/>
    </row>
    <row r="815" spans="1:33" ht="22.5" customHeight="1" x14ac:dyDescent="0.45">
      <c r="A815" s="91"/>
      <c r="B815" s="93"/>
      <c r="C815" s="92"/>
      <c r="D815" s="93"/>
      <c r="E815" s="92"/>
      <c r="F815" s="93"/>
      <c r="G815" s="92"/>
      <c r="H815" s="93"/>
      <c r="I815" s="92"/>
      <c r="J815" s="91"/>
      <c r="K815" s="91"/>
      <c r="L815" s="91"/>
      <c r="M815" s="104"/>
      <c r="N815" s="91"/>
      <c r="O815" s="91"/>
      <c r="P815" s="91"/>
      <c r="Q815" s="91"/>
      <c r="R815" s="91"/>
      <c r="S815" s="91"/>
      <c r="T815" s="91"/>
      <c r="U815" s="91"/>
      <c r="V815" s="91"/>
      <c r="W815" s="91"/>
      <c r="X815" s="91"/>
      <c r="Y815" s="91"/>
      <c r="Z815" s="91"/>
      <c r="AA815" s="91"/>
      <c r="AB815" s="91"/>
      <c r="AC815" s="91"/>
      <c r="AD815" s="91"/>
      <c r="AE815" s="91"/>
      <c r="AF815" s="91"/>
      <c r="AG815" s="91"/>
    </row>
    <row r="816" spans="1:33" ht="22.5" customHeight="1" x14ac:dyDescent="0.45">
      <c r="A816" s="91"/>
      <c r="B816" s="93"/>
      <c r="C816" s="92"/>
      <c r="D816" s="93"/>
      <c r="E816" s="92"/>
      <c r="F816" s="93"/>
      <c r="G816" s="92"/>
      <c r="H816" s="93"/>
      <c r="I816" s="92"/>
      <c r="J816" s="91"/>
      <c r="K816" s="91"/>
      <c r="L816" s="91"/>
      <c r="M816" s="104"/>
      <c r="N816" s="91"/>
      <c r="O816" s="91"/>
      <c r="P816" s="91"/>
      <c r="Q816" s="91"/>
      <c r="R816" s="91"/>
      <c r="S816" s="91"/>
      <c r="T816" s="91"/>
      <c r="U816" s="91"/>
      <c r="V816" s="91"/>
      <c r="W816" s="91"/>
      <c r="X816" s="91"/>
      <c r="Y816" s="91"/>
      <c r="Z816" s="91"/>
      <c r="AA816" s="91"/>
      <c r="AB816" s="91"/>
      <c r="AC816" s="91"/>
      <c r="AD816" s="91"/>
      <c r="AE816" s="91"/>
      <c r="AF816" s="91"/>
      <c r="AG816" s="91"/>
    </row>
    <row r="817" spans="1:33" ht="22.5" customHeight="1" x14ac:dyDescent="0.45">
      <c r="A817" s="91"/>
      <c r="B817" s="93"/>
      <c r="C817" s="92"/>
      <c r="D817" s="93"/>
      <c r="E817" s="92"/>
      <c r="F817" s="93"/>
      <c r="G817" s="92"/>
      <c r="H817" s="93"/>
      <c r="I817" s="92"/>
      <c r="J817" s="91"/>
      <c r="K817" s="91"/>
      <c r="L817" s="91"/>
      <c r="M817" s="104"/>
      <c r="N817" s="91"/>
      <c r="O817" s="91"/>
      <c r="P817" s="91"/>
      <c r="Q817" s="91"/>
      <c r="R817" s="91"/>
      <c r="S817" s="91"/>
      <c r="T817" s="91"/>
      <c r="U817" s="91"/>
      <c r="V817" s="91"/>
      <c r="W817" s="91"/>
      <c r="X817" s="91"/>
      <c r="Y817" s="91"/>
      <c r="Z817" s="91"/>
      <c r="AA817" s="91"/>
      <c r="AB817" s="91"/>
      <c r="AC817" s="91"/>
      <c r="AD817" s="91"/>
      <c r="AE817" s="91"/>
      <c r="AF817" s="91"/>
      <c r="AG817" s="91"/>
    </row>
    <row r="818" spans="1:33" ht="22.5" customHeight="1" x14ac:dyDescent="0.45">
      <c r="A818" s="91"/>
      <c r="B818" s="93"/>
      <c r="C818" s="92"/>
      <c r="D818" s="93"/>
      <c r="E818" s="92"/>
      <c r="F818" s="93"/>
      <c r="G818" s="92"/>
      <c r="H818" s="93"/>
      <c r="I818" s="92"/>
      <c r="J818" s="91"/>
      <c r="K818" s="91"/>
      <c r="L818" s="91"/>
      <c r="M818" s="104"/>
      <c r="N818" s="91"/>
      <c r="O818" s="91"/>
      <c r="P818" s="91"/>
      <c r="Q818" s="91"/>
      <c r="R818" s="91"/>
      <c r="S818" s="91"/>
      <c r="T818" s="91"/>
      <c r="U818" s="91"/>
      <c r="V818" s="91"/>
      <c r="W818" s="91"/>
      <c r="X818" s="91"/>
      <c r="Y818" s="91"/>
      <c r="Z818" s="91"/>
      <c r="AA818" s="91"/>
      <c r="AB818" s="91"/>
      <c r="AC818" s="91"/>
      <c r="AD818" s="91"/>
      <c r="AE818" s="91"/>
      <c r="AF818" s="91"/>
      <c r="AG818" s="91"/>
    </row>
    <row r="819" spans="1:33" ht="22.5" customHeight="1" x14ac:dyDescent="0.45">
      <c r="A819" s="91"/>
      <c r="B819" s="93"/>
      <c r="C819" s="92"/>
      <c r="D819" s="93"/>
      <c r="E819" s="92"/>
      <c r="F819" s="93"/>
      <c r="G819" s="92"/>
      <c r="H819" s="93"/>
      <c r="I819" s="92"/>
      <c r="J819" s="91"/>
      <c r="K819" s="91"/>
      <c r="L819" s="91"/>
      <c r="M819" s="104"/>
      <c r="N819" s="91"/>
      <c r="O819" s="91"/>
      <c r="P819" s="91"/>
      <c r="Q819" s="91"/>
      <c r="R819" s="91"/>
      <c r="S819" s="91"/>
      <c r="T819" s="91"/>
      <c r="U819" s="91"/>
      <c r="V819" s="91"/>
      <c r="W819" s="91"/>
      <c r="X819" s="91"/>
      <c r="Y819" s="91"/>
      <c r="Z819" s="91"/>
      <c r="AA819" s="91"/>
      <c r="AB819" s="91"/>
      <c r="AC819" s="91"/>
      <c r="AD819" s="91"/>
      <c r="AE819" s="91"/>
      <c r="AF819" s="91"/>
      <c r="AG819" s="91"/>
    </row>
    <row r="820" spans="1:33" ht="22.5" customHeight="1" x14ac:dyDescent="0.45">
      <c r="A820" s="91"/>
      <c r="B820" s="93"/>
      <c r="C820" s="92"/>
      <c r="D820" s="93"/>
      <c r="E820" s="92"/>
      <c r="F820" s="93"/>
      <c r="G820" s="92"/>
      <c r="H820" s="93"/>
      <c r="I820" s="92"/>
      <c r="J820" s="91"/>
      <c r="K820" s="91"/>
      <c r="L820" s="91"/>
      <c r="M820" s="104"/>
      <c r="N820" s="91"/>
      <c r="O820" s="91"/>
      <c r="P820" s="91"/>
      <c r="Q820" s="91"/>
      <c r="R820" s="91"/>
      <c r="S820" s="91"/>
      <c r="T820" s="91"/>
      <c r="U820" s="91"/>
      <c r="V820" s="91"/>
      <c r="W820" s="91"/>
      <c r="X820" s="91"/>
      <c r="Y820" s="91"/>
      <c r="Z820" s="91"/>
      <c r="AA820" s="91"/>
      <c r="AB820" s="91"/>
      <c r="AC820" s="91"/>
      <c r="AD820" s="91"/>
      <c r="AE820" s="91"/>
      <c r="AF820" s="91"/>
      <c r="AG820" s="91"/>
    </row>
    <row r="821" spans="1:33" ht="22.5" customHeight="1" x14ac:dyDescent="0.45">
      <c r="A821" s="91"/>
      <c r="B821" s="93"/>
      <c r="C821" s="92"/>
      <c r="D821" s="93"/>
      <c r="E821" s="92"/>
      <c r="F821" s="93"/>
      <c r="G821" s="92"/>
      <c r="H821" s="93"/>
      <c r="I821" s="92"/>
      <c r="J821" s="91"/>
      <c r="K821" s="91"/>
      <c r="L821" s="91"/>
      <c r="M821" s="104"/>
      <c r="N821" s="91"/>
      <c r="O821" s="91"/>
      <c r="P821" s="91"/>
      <c r="Q821" s="91"/>
      <c r="R821" s="91"/>
      <c r="S821" s="91"/>
      <c r="T821" s="91"/>
      <c r="U821" s="91"/>
      <c r="V821" s="91"/>
      <c r="W821" s="91"/>
      <c r="X821" s="91"/>
      <c r="Y821" s="91"/>
      <c r="Z821" s="91"/>
      <c r="AA821" s="91"/>
      <c r="AB821" s="91"/>
      <c r="AC821" s="91"/>
      <c r="AD821" s="91"/>
      <c r="AE821" s="91"/>
      <c r="AF821" s="91"/>
      <c r="AG821" s="91"/>
    </row>
    <row r="822" spans="1:33" ht="22.5" customHeight="1" x14ac:dyDescent="0.45">
      <c r="A822" s="91"/>
      <c r="B822" s="93"/>
      <c r="C822" s="92"/>
      <c r="D822" s="93"/>
      <c r="E822" s="92"/>
      <c r="F822" s="93"/>
      <c r="G822" s="92"/>
      <c r="H822" s="93"/>
      <c r="I822" s="92"/>
      <c r="J822" s="91"/>
      <c r="K822" s="91"/>
      <c r="L822" s="91"/>
      <c r="M822" s="104"/>
      <c r="N822" s="91"/>
      <c r="O822" s="91"/>
      <c r="P822" s="91"/>
      <c r="Q822" s="91"/>
      <c r="R822" s="91"/>
      <c r="S822" s="91"/>
      <c r="T822" s="91"/>
      <c r="U822" s="91"/>
      <c r="V822" s="91"/>
      <c r="W822" s="91"/>
      <c r="X822" s="91"/>
      <c r="Y822" s="91"/>
      <c r="Z822" s="91"/>
      <c r="AA822" s="91"/>
      <c r="AB822" s="91"/>
      <c r="AC822" s="91"/>
      <c r="AD822" s="91"/>
      <c r="AE822" s="91"/>
      <c r="AF822" s="91"/>
      <c r="AG822" s="91"/>
    </row>
    <row r="823" spans="1:33" ht="22.5" customHeight="1" x14ac:dyDescent="0.45">
      <c r="A823" s="91"/>
      <c r="B823" s="93"/>
      <c r="C823" s="92"/>
      <c r="D823" s="93"/>
      <c r="E823" s="92"/>
      <c r="F823" s="93"/>
      <c r="G823" s="92"/>
      <c r="H823" s="93"/>
      <c r="I823" s="92"/>
      <c r="J823" s="91"/>
      <c r="K823" s="91"/>
      <c r="L823" s="91"/>
      <c r="M823" s="104"/>
      <c r="N823" s="91"/>
      <c r="O823" s="91"/>
      <c r="P823" s="91"/>
      <c r="Q823" s="91"/>
      <c r="R823" s="91"/>
      <c r="S823" s="91"/>
      <c r="T823" s="91"/>
      <c r="U823" s="91"/>
      <c r="V823" s="91"/>
      <c r="W823" s="91"/>
      <c r="X823" s="91"/>
      <c r="Y823" s="91"/>
      <c r="Z823" s="91"/>
      <c r="AA823" s="91"/>
      <c r="AB823" s="91"/>
      <c r="AC823" s="91"/>
      <c r="AD823" s="91"/>
      <c r="AE823" s="91"/>
      <c r="AF823" s="91"/>
      <c r="AG823" s="91"/>
    </row>
    <row r="824" spans="1:33" ht="22.5" customHeight="1" x14ac:dyDescent="0.45">
      <c r="A824" s="91"/>
      <c r="B824" s="93"/>
      <c r="C824" s="92"/>
      <c r="D824" s="93"/>
      <c r="E824" s="92"/>
      <c r="F824" s="93"/>
      <c r="G824" s="92"/>
      <c r="H824" s="93"/>
      <c r="I824" s="92"/>
      <c r="J824" s="91"/>
      <c r="K824" s="91"/>
      <c r="L824" s="91"/>
      <c r="M824" s="104"/>
      <c r="N824" s="91"/>
      <c r="O824" s="91"/>
      <c r="P824" s="91"/>
      <c r="Q824" s="91"/>
      <c r="R824" s="91"/>
      <c r="S824" s="91"/>
      <c r="T824" s="91"/>
      <c r="U824" s="91"/>
      <c r="V824" s="91"/>
      <c r="W824" s="91"/>
      <c r="X824" s="91"/>
      <c r="Y824" s="91"/>
      <c r="Z824" s="91"/>
      <c r="AA824" s="91"/>
      <c r="AB824" s="91"/>
      <c r="AC824" s="91"/>
      <c r="AD824" s="91"/>
      <c r="AE824" s="91"/>
      <c r="AF824" s="91"/>
      <c r="AG824" s="91"/>
    </row>
    <row r="825" spans="1:33" ht="22.5" customHeight="1" x14ac:dyDescent="0.45">
      <c r="A825" s="91"/>
      <c r="B825" s="93"/>
      <c r="C825" s="92"/>
      <c r="D825" s="93"/>
      <c r="E825" s="92"/>
      <c r="F825" s="93"/>
      <c r="G825" s="92"/>
      <c r="H825" s="93"/>
      <c r="I825" s="92"/>
      <c r="J825" s="91"/>
      <c r="K825" s="91"/>
      <c r="L825" s="91"/>
      <c r="M825" s="104"/>
      <c r="N825" s="91"/>
      <c r="O825" s="91"/>
      <c r="P825" s="91"/>
      <c r="Q825" s="91"/>
      <c r="R825" s="91"/>
      <c r="S825" s="91"/>
      <c r="T825" s="91"/>
      <c r="U825" s="91"/>
      <c r="V825" s="91"/>
      <c r="W825" s="91"/>
      <c r="X825" s="91"/>
      <c r="Y825" s="91"/>
      <c r="Z825" s="91"/>
      <c r="AA825" s="91"/>
      <c r="AB825" s="91"/>
      <c r="AC825" s="91"/>
      <c r="AD825" s="91"/>
      <c r="AE825" s="91"/>
      <c r="AF825" s="91"/>
      <c r="AG825" s="91"/>
    </row>
    <row r="826" spans="1:33" ht="22.5" customHeight="1" x14ac:dyDescent="0.45">
      <c r="A826" s="91"/>
      <c r="B826" s="93"/>
      <c r="C826" s="92"/>
      <c r="D826" s="93"/>
      <c r="E826" s="92"/>
      <c r="F826" s="93"/>
      <c r="G826" s="92"/>
      <c r="H826" s="93"/>
      <c r="I826" s="92"/>
      <c r="J826" s="91"/>
      <c r="K826" s="91"/>
      <c r="L826" s="91"/>
      <c r="M826" s="104"/>
      <c r="N826" s="91"/>
      <c r="O826" s="91"/>
      <c r="P826" s="91"/>
      <c r="Q826" s="91"/>
      <c r="R826" s="91"/>
      <c r="S826" s="91"/>
      <c r="T826" s="91"/>
      <c r="U826" s="91"/>
      <c r="V826" s="91"/>
      <c r="W826" s="91"/>
      <c r="X826" s="91"/>
      <c r="Y826" s="91"/>
      <c r="Z826" s="91"/>
      <c r="AA826" s="91"/>
      <c r="AB826" s="91"/>
      <c r="AC826" s="91"/>
      <c r="AD826" s="91"/>
      <c r="AE826" s="91"/>
      <c r="AF826" s="91"/>
      <c r="AG826" s="91"/>
    </row>
    <row r="827" spans="1:33" ht="22.5" customHeight="1" x14ac:dyDescent="0.45">
      <c r="A827" s="91"/>
      <c r="B827" s="93"/>
      <c r="C827" s="92"/>
      <c r="D827" s="93"/>
      <c r="E827" s="92"/>
      <c r="F827" s="93"/>
      <c r="G827" s="92"/>
      <c r="H827" s="93"/>
      <c r="I827" s="92"/>
      <c r="J827" s="91"/>
      <c r="K827" s="91"/>
      <c r="L827" s="91"/>
      <c r="M827" s="104"/>
      <c r="N827" s="91"/>
      <c r="O827" s="91"/>
      <c r="P827" s="91"/>
      <c r="Q827" s="91"/>
      <c r="R827" s="91"/>
      <c r="S827" s="91"/>
      <c r="T827" s="91"/>
      <c r="U827" s="91"/>
      <c r="V827" s="91"/>
      <c r="W827" s="91"/>
      <c r="X827" s="91"/>
      <c r="Y827" s="91"/>
      <c r="Z827" s="91"/>
      <c r="AA827" s="91"/>
      <c r="AB827" s="91"/>
      <c r="AC827" s="91"/>
      <c r="AD827" s="91"/>
      <c r="AE827" s="91"/>
      <c r="AF827" s="91"/>
      <c r="AG827" s="91"/>
    </row>
    <row r="828" spans="1:33" ht="22.5" customHeight="1" x14ac:dyDescent="0.45">
      <c r="A828" s="91"/>
      <c r="B828" s="93"/>
      <c r="C828" s="92"/>
      <c r="D828" s="93"/>
      <c r="E828" s="92"/>
      <c r="F828" s="93"/>
      <c r="G828" s="92"/>
      <c r="H828" s="93"/>
      <c r="I828" s="92"/>
      <c r="J828" s="91"/>
      <c r="K828" s="91"/>
      <c r="L828" s="91"/>
      <c r="M828" s="104"/>
      <c r="N828" s="91"/>
      <c r="O828" s="91"/>
      <c r="P828" s="91"/>
      <c r="Q828" s="91"/>
      <c r="R828" s="91"/>
      <c r="S828" s="91"/>
      <c r="T828" s="91"/>
      <c r="U828" s="91"/>
      <c r="V828" s="91"/>
      <c r="W828" s="91"/>
      <c r="X828" s="91"/>
      <c r="Y828" s="91"/>
      <c r="Z828" s="91"/>
      <c r="AA828" s="91"/>
      <c r="AB828" s="91"/>
      <c r="AC828" s="91"/>
      <c r="AD828" s="91"/>
      <c r="AE828" s="91"/>
      <c r="AF828" s="91"/>
      <c r="AG828" s="91"/>
    </row>
    <row r="829" spans="1:33" ht="22.5" customHeight="1" x14ac:dyDescent="0.45">
      <c r="A829" s="91"/>
      <c r="B829" s="93"/>
      <c r="C829" s="92"/>
      <c r="D829" s="93"/>
      <c r="E829" s="92"/>
      <c r="F829" s="93"/>
      <c r="G829" s="92"/>
      <c r="H829" s="93"/>
      <c r="I829" s="92"/>
      <c r="J829" s="91"/>
      <c r="K829" s="91"/>
      <c r="L829" s="91"/>
      <c r="M829" s="104"/>
      <c r="N829" s="91"/>
      <c r="O829" s="91"/>
      <c r="P829" s="91"/>
      <c r="Q829" s="91"/>
      <c r="R829" s="91"/>
      <c r="S829" s="91"/>
      <c r="T829" s="91"/>
      <c r="U829" s="91"/>
      <c r="V829" s="91"/>
      <c r="W829" s="91"/>
      <c r="X829" s="91"/>
      <c r="Y829" s="91"/>
      <c r="Z829" s="91"/>
      <c r="AA829" s="91"/>
      <c r="AB829" s="91"/>
      <c r="AC829" s="91"/>
      <c r="AD829" s="91"/>
      <c r="AE829" s="91"/>
      <c r="AF829" s="91"/>
      <c r="AG829" s="91"/>
    </row>
    <row r="830" spans="1:33" ht="22.5" customHeight="1" x14ac:dyDescent="0.45">
      <c r="A830" s="91"/>
      <c r="B830" s="93"/>
      <c r="C830" s="92"/>
      <c r="D830" s="93"/>
      <c r="E830" s="92"/>
      <c r="F830" s="93"/>
      <c r="G830" s="92"/>
      <c r="H830" s="93"/>
      <c r="I830" s="92"/>
      <c r="J830" s="91"/>
      <c r="K830" s="91"/>
      <c r="L830" s="91"/>
      <c r="M830" s="104"/>
      <c r="N830" s="91"/>
      <c r="O830" s="91"/>
      <c r="P830" s="91"/>
      <c r="Q830" s="91"/>
      <c r="R830" s="91"/>
      <c r="S830" s="91"/>
      <c r="T830" s="91"/>
      <c r="U830" s="91"/>
      <c r="V830" s="91"/>
      <c r="W830" s="91"/>
      <c r="X830" s="91"/>
      <c r="Y830" s="91"/>
      <c r="Z830" s="91"/>
      <c r="AA830" s="91"/>
      <c r="AB830" s="91"/>
      <c r="AC830" s="91"/>
      <c r="AD830" s="91"/>
      <c r="AE830" s="91"/>
      <c r="AF830" s="91"/>
      <c r="AG830" s="91"/>
    </row>
    <row r="831" spans="1:33" ht="22.5" customHeight="1" x14ac:dyDescent="0.45">
      <c r="A831" s="91"/>
      <c r="B831" s="93"/>
      <c r="C831" s="92"/>
      <c r="D831" s="93"/>
      <c r="E831" s="92"/>
      <c r="F831" s="93"/>
      <c r="G831" s="92"/>
      <c r="H831" s="93"/>
      <c r="I831" s="92"/>
      <c r="J831" s="91"/>
      <c r="K831" s="91"/>
      <c r="L831" s="91"/>
      <c r="M831" s="104"/>
      <c r="N831" s="91"/>
      <c r="O831" s="91"/>
      <c r="P831" s="91"/>
      <c r="Q831" s="91"/>
      <c r="R831" s="91"/>
      <c r="S831" s="91"/>
      <c r="T831" s="91"/>
      <c r="U831" s="91"/>
      <c r="V831" s="91"/>
      <c r="W831" s="91"/>
      <c r="X831" s="91"/>
      <c r="Y831" s="91"/>
      <c r="Z831" s="91"/>
      <c r="AA831" s="91"/>
      <c r="AB831" s="91"/>
      <c r="AC831" s="91"/>
      <c r="AD831" s="91"/>
      <c r="AE831" s="91"/>
      <c r="AF831" s="91"/>
      <c r="AG831" s="91"/>
    </row>
    <row r="832" spans="1:33" ht="22.5" customHeight="1" x14ac:dyDescent="0.45">
      <c r="A832" s="91"/>
      <c r="B832" s="93"/>
      <c r="C832" s="92"/>
      <c r="D832" s="93"/>
      <c r="E832" s="92"/>
      <c r="F832" s="93"/>
      <c r="G832" s="92"/>
      <c r="H832" s="93"/>
      <c r="I832" s="92"/>
      <c r="J832" s="91"/>
      <c r="K832" s="91"/>
      <c r="L832" s="91"/>
      <c r="M832" s="104"/>
      <c r="N832" s="91"/>
      <c r="O832" s="91"/>
      <c r="P832" s="91"/>
      <c r="Q832" s="91"/>
      <c r="R832" s="91"/>
      <c r="S832" s="91"/>
      <c r="T832" s="91"/>
      <c r="U832" s="91"/>
      <c r="V832" s="91"/>
      <c r="W832" s="91"/>
      <c r="X832" s="91"/>
      <c r="Y832" s="91"/>
      <c r="Z832" s="91"/>
      <c r="AA832" s="91"/>
      <c r="AB832" s="91"/>
      <c r="AC832" s="91"/>
      <c r="AD832" s="91"/>
      <c r="AE832" s="91"/>
      <c r="AF832" s="91"/>
      <c r="AG832" s="91"/>
    </row>
    <row r="833" spans="1:33" ht="22.5" customHeight="1" x14ac:dyDescent="0.45">
      <c r="A833" s="91"/>
      <c r="B833" s="93"/>
      <c r="C833" s="92"/>
      <c r="D833" s="93"/>
      <c r="E833" s="92"/>
      <c r="F833" s="93"/>
      <c r="G833" s="92"/>
      <c r="H833" s="93"/>
      <c r="I833" s="92"/>
      <c r="J833" s="91"/>
      <c r="K833" s="91"/>
      <c r="L833" s="91"/>
      <c r="M833" s="104"/>
      <c r="N833" s="91"/>
      <c r="O833" s="91"/>
      <c r="P833" s="91"/>
      <c r="Q833" s="91"/>
      <c r="R833" s="91"/>
      <c r="S833" s="91"/>
      <c r="T833" s="91"/>
      <c r="U833" s="91"/>
      <c r="V833" s="91"/>
      <c r="W833" s="91"/>
      <c r="X833" s="91"/>
      <c r="Y833" s="91"/>
      <c r="Z833" s="91"/>
      <c r="AA833" s="91"/>
      <c r="AB833" s="91"/>
      <c r="AC833" s="91"/>
      <c r="AD833" s="91"/>
      <c r="AE833" s="91"/>
      <c r="AF833" s="91"/>
      <c r="AG833" s="91"/>
    </row>
    <row r="834" spans="1:33" ht="22.5" customHeight="1" x14ac:dyDescent="0.45">
      <c r="A834" s="91"/>
      <c r="B834" s="93"/>
      <c r="C834" s="92"/>
      <c r="D834" s="93"/>
      <c r="E834" s="92"/>
      <c r="F834" s="93"/>
      <c r="G834" s="92"/>
      <c r="H834" s="93"/>
      <c r="I834" s="92"/>
      <c r="J834" s="91"/>
      <c r="K834" s="91"/>
      <c r="L834" s="91"/>
      <c r="M834" s="104"/>
      <c r="N834" s="91"/>
      <c r="O834" s="91"/>
      <c r="P834" s="91"/>
      <c r="Q834" s="91"/>
      <c r="R834" s="91"/>
      <c r="S834" s="91"/>
      <c r="T834" s="91"/>
      <c r="U834" s="91"/>
      <c r="V834" s="91"/>
      <c r="W834" s="91"/>
      <c r="X834" s="91"/>
      <c r="Y834" s="91"/>
      <c r="Z834" s="91"/>
      <c r="AA834" s="91"/>
      <c r="AB834" s="91"/>
      <c r="AC834" s="91"/>
      <c r="AD834" s="91"/>
      <c r="AE834" s="91"/>
      <c r="AF834" s="91"/>
      <c r="AG834" s="91"/>
    </row>
    <row r="835" spans="1:33" ht="22.5" customHeight="1" x14ac:dyDescent="0.45">
      <c r="A835" s="91"/>
      <c r="B835" s="93"/>
      <c r="C835" s="92"/>
      <c r="D835" s="93"/>
      <c r="E835" s="92"/>
      <c r="F835" s="93"/>
      <c r="G835" s="92"/>
      <c r="H835" s="93"/>
      <c r="I835" s="92"/>
      <c r="J835" s="91"/>
      <c r="K835" s="91"/>
      <c r="L835" s="91"/>
      <c r="M835" s="104"/>
      <c r="N835" s="91"/>
      <c r="O835" s="91"/>
      <c r="P835" s="91"/>
      <c r="Q835" s="91"/>
      <c r="R835" s="91"/>
      <c r="S835" s="91"/>
      <c r="T835" s="91"/>
      <c r="U835" s="91"/>
      <c r="V835" s="91"/>
      <c r="W835" s="91"/>
      <c r="X835" s="91"/>
      <c r="Y835" s="91"/>
      <c r="Z835" s="91"/>
      <c r="AA835" s="91"/>
      <c r="AB835" s="91"/>
      <c r="AC835" s="91"/>
      <c r="AD835" s="91"/>
      <c r="AE835" s="91"/>
      <c r="AF835" s="91"/>
      <c r="AG835" s="91"/>
    </row>
    <row r="836" spans="1:33" ht="22.5" customHeight="1" x14ac:dyDescent="0.45">
      <c r="A836" s="91"/>
      <c r="B836" s="93"/>
      <c r="C836" s="92"/>
      <c r="D836" s="93"/>
      <c r="E836" s="92"/>
      <c r="F836" s="93"/>
      <c r="G836" s="92"/>
      <c r="H836" s="93"/>
      <c r="I836" s="92"/>
      <c r="J836" s="91"/>
      <c r="K836" s="91"/>
      <c r="L836" s="91"/>
      <c r="M836" s="104"/>
      <c r="N836" s="91"/>
      <c r="O836" s="91"/>
      <c r="P836" s="91"/>
      <c r="Q836" s="91"/>
      <c r="R836" s="91"/>
      <c r="S836" s="91"/>
      <c r="T836" s="91"/>
      <c r="U836" s="91"/>
      <c r="V836" s="91"/>
      <c r="W836" s="91"/>
      <c r="X836" s="91"/>
      <c r="Y836" s="91"/>
      <c r="Z836" s="91"/>
      <c r="AA836" s="91"/>
      <c r="AB836" s="91"/>
      <c r="AC836" s="91"/>
      <c r="AD836" s="91"/>
      <c r="AE836" s="91"/>
      <c r="AF836" s="91"/>
      <c r="AG836" s="91"/>
    </row>
    <row r="837" spans="1:33" ht="22.5" customHeight="1" x14ac:dyDescent="0.45">
      <c r="A837" s="91"/>
      <c r="B837" s="93"/>
      <c r="C837" s="92"/>
      <c r="D837" s="93"/>
      <c r="E837" s="92"/>
      <c r="F837" s="93"/>
      <c r="G837" s="92"/>
      <c r="H837" s="93"/>
      <c r="I837" s="92"/>
      <c r="J837" s="91"/>
      <c r="K837" s="91"/>
      <c r="L837" s="91"/>
      <c r="M837" s="104"/>
      <c r="N837" s="91"/>
      <c r="O837" s="91"/>
      <c r="P837" s="91"/>
      <c r="Q837" s="91"/>
      <c r="R837" s="91"/>
      <c r="S837" s="91"/>
      <c r="T837" s="91"/>
      <c r="U837" s="91"/>
      <c r="V837" s="91"/>
      <c r="W837" s="91"/>
      <c r="X837" s="91"/>
      <c r="Y837" s="91"/>
      <c r="Z837" s="91"/>
      <c r="AA837" s="91"/>
      <c r="AB837" s="91"/>
      <c r="AC837" s="91"/>
      <c r="AD837" s="91"/>
      <c r="AE837" s="91"/>
      <c r="AF837" s="91"/>
      <c r="AG837" s="91"/>
    </row>
    <row r="838" spans="1:33" ht="22.5" customHeight="1" x14ac:dyDescent="0.45">
      <c r="A838" s="91"/>
      <c r="B838" s="93"/>
      <c r="C838" s="92"/>
      <c r="D838" s="93"/>
      <c r="E838" s="92"/>
      <c r="F838" s="93"/>
      <c r="G838" s="92"/>
      <c r="H838" s="93"/>
      <c r="I838" s="92"/>
      <c r="J838" s="91"/>
      <c r="K838" s="91"/>
      <c r="L838" s="91"/>
      <c r="M838" s="104"/>
      <c r="N838" s="91"/>
      <c r="O838" s="91"/>
      <c r="P838" s="91"/>
      <c r="Q838" s="91"/>
      <c r="R838" s="91"/>
      <c r="S838" s="91"/>
      <c r="T838" s="91"/>
      <c r="U838" s="91"/>
      <c r="V838" s="91"/>
      <c r="W838" s="91"/>
      <c r="X838" s="91"/>
      <c r="Y838" s="91"/>
      <c r="Z838" s="91"/>
      <c r="AA838" s="91"/>
      <c r="AB838" s="91"/>
      <c r="AC838" s="91"/>
      <c r="AD838" s="91"/>
      <c r="AE838" s="91"/>
      <c r="AF838" s="91"/>
      <c r="AG838" s="91"/>
    </row>
    <row r="839" spans="1:33" ht="22.5" customHeight="1" x14ac:dyDescent="0.45">
      <c r="A839" s="91"/>
      <c r="B839" s="93"/>
      <c r="C839" s="92"/>
      <c r="D839" s="93"/>
      <c r="E839" s="92"/>
      <c r="F839" s="93"/>
      <c r="G839" s="92"/>
      <c r="H839" s="93"/>
      <c r="I839" s="92"/>
      <c r="J839" s="91"/>
      <c r="K839" s="91"/>
      <c r="L839" s="91"/>
      <c r="M839" s="104"/>
      <c r="N839" s="91"/>
      <c r="O839" s="91"/>
      <c r="P839" s="91"/>
      <c r="Q839" s="91"/>
      <c r="R839" s="91"/>
      <c r="S839" s="91"/>
      <c r="T839" s="91"/>
      <c r="U839" s="91"/>
      <c r="V839" s="91"/>
      <c r="W839" s="91"/>
      <c r="X839" s="91"/>
      <c r="Y839" s="91"/>
      <c r="Z839" s="91"/>
      <c r="AA839" s="91"/>
      <c r="AB839" s="91"/>
      <c r="AC839" s="91"/>
      <c r="AD839" s="91"/>
      <c r="AE839" s="91"/>
      <c r="AF839" s="91"/>
      <c r="AG839" s="91"/>
    </row>
    <row r="840" spans="1:33" ht="22.5" customHeight="1" x14ac:dyDescent="0.45">
      <c r="A840" s="91"/>
      <c r="B840" s="93"/>
      <c r="C840" s="92"/>
      <c r="D840" s="93"/>
      <c r="E840" s="92"/>
      <c r="F840" s="93"/>
      <c r="G840" s="92"/>
      <c r="H840" s="93"/>
      <c r="I840" s="92"/>
      <c r="J840" s="91"/>
      <c r="K840" s="91"/>
      <c r="L840" s="91"/>
      <c r="M840" s="104"/>
      <c r="N840" s="91"/>
      <c r="O840" s="91"/>
      <c r="P840" s="91"/>
      <c r="Q840" s="91"/>
      <c r="R840" s="91"/>
      <c r="S840" s="91"/>
      <c r="T840" s="91"/>
      <c r="U840" s="91"/>
      <c r="V840" s="91"/>
      <c r="W840" s="91"/>
      <c r="X840" s="91"/>
      <c r="Y840" s="91"/>
      <c r="Z840" s="91"/>
      <c r="AA840" s="91"/>
      <c r="AB840" s="91"/>
      <c r="AC840" s="91"/>
      <c r="AD840" s="91"/>
      <c r="AE840" s="91"/>
      <c r="AF840" s="91"/>
      <c r="AG840" s="91"/>
    </row>
    <row r="841" spans="1:33" ht="22.5" customHeight="1" x14ac:dyDescent="0.45">
      <c r="A841" s="91"/>
      <c r="B841" s="93"/>
      <c r="C841" s="92"/>
      <c r="D841" s="93"/>
      <c r="E841" s="92"/>
      <c r="F841" s="93"/>
      <c r="G841" s="92"/>
      <c r="H841" s="93"/>
      <c r="I841" s="92"/>
      <c r="J841" s="91"/>
      <c r="K841" s="91"/>
      <c r="L841" s="91"/>
      <c r="M841" s="104"/>
      <c r="N841" s="91"/>
      <c r="O841" s="91"/>
      <c r="P841" s="91"/>
      <c r="Q841" s="91"/>
      <c r="R841" s="91"/>
      <c r="S841" s="91"/>
      <c r="T841" s="91"/>
      <c r="U841" s="91"/>
      <c r="V841" s="91"/>
      <c r="W841" s="91"/>
      <c r="X841" s="91"/>
      <c r="Y841" s="91"/>
      <c r="Z841" s="91"/>
      <c r="AA841" s="91"/>
      <c r="AB841" s="91"/>
      <c r="AC841" s="91"/>
      <c r="AD841" s="91"/>
      <c r="AE841" s="91"/>
      <c r="AF841" s="91"/>
      <c r="AG841" s="91"/>
    </row>
    <row r="842" spans="1:33" ht="22.5" customHeight="1" x14ac:dyDescent="0.45">
      <c r="A842" s="91"/>
      <c r="B842" s="93"/>
      <c r="C842" s="92"/>
      <c r="D842" s="93"/>
      <c r="E842" s="92"/>
      <c r="F842" s="93"/>
      <c r="G842" s="92"/>
      <c r="H842" s="93"/>
      <c r="I842" s="92"/>
      <c r="J842" s="91"/>
      <c r="K842" s="91"/>
      <c r="L842" s="91"/>
      <c r="M842" s="104"/>
      <c r="N842" s="91"/>
      <c r="O842" s="91"/>
      <c r="P842" s="91"/>
      <c r="Q842" s="91"/>
      <c r="R842" s="91"/>
      <c r="S842" s="91"/>
      <c r="T842" s="91"/>
      <c r="U842" s="91"/>
      <c r="V842" s="91"/>
      <c r="W842" s="91"/>
      <c r="X842" s="91"/>
      <c r="Y842" s="91"/>
      <c r="Z842" s="91"/>
      <c r="AA842" s="91"/>
      <c r="AB842" s="91"/>
      <c r="AC842" s="91"/>
      <c r="AD842" s="91"/>
      <c r="AE842" s="91"/>
      <c r="AF842" s="91"/>
      <c r="AG842" s="91"/>
    </row>
    <row r="843" spans="1:33" ht="22.5" customHeight="1" x14ac:dyDescent="0.45">
      <c r="A843" s="91"/>
      <c r="B843" s="93"/>
      <c r="C843" s="92"/>
      <c r="D843" s="93"/>
      <c r="E843" s="92"/>
      <c r="F843" s="93"/>
      <c r="G843" s="92"/>
      <c r="H843" s="93"/>
      <c r="I843" s="92"/>
      <c r="J843" s="91"/>
      <c r="K843" s="91"/>
      <c r="L843" s="91"/>
      <c r="M843" s="104"/>
      <c r="N843" s="91"/>
      <c r="O843" s="91"/>
      <c r="P843" s="91"/>
      <c r="Q843" s="91"/>
      <c r="R843" s="91"/>
      <c r="S843" s="91"/>
      <c r="T843" s="91"/>
      <c r="U843" s="91"/>
      <c r="V843" s="91"/>
      <c r="W843" s="91"/>
      <c r="X843" s="91"/>
      <c r="Y843" s="91"/>
      <c r="Z843" s="91"/>
      <c r="AA843" s="91"/>
      <c r="AB843" s="91"/>
      <c r="AC843" s="91"/>
      <c r="AD843" s="91"/>
      <c r="AE843" s="91"/>
      <c r="AF843" s="91"/>
      <c r="AG843" s="91"/>
    </row>
    <row r="844" spans="1:33" ht="22.5" customHeight="1" x14ac:dyDescent="0.45">
      <c r="A844" s="91"/>
      <c r="B844" s="93"/>
      <c r="C844" s="92"/>
      <c r="D844" s="93"/>
      <c r="E844" s="92"/>
      <c r="F844" s="93"/>
      <c r="G844" s="92"/>
      <c r="H844" s="93"/>
      <c r="I844" s="92"/>
      <c r="J844" s="91"/>
      <c r="K844" s="91"/>
      <c r="L844" s="91"/>
      <c r="M844" s="104"/>
      <c r="N844" s="91"/>
      <c r="O844" s="91"/>
      <c r="P844" s="91"/>
      <c r="Q844" s="91"/>
      <c r="R844" s="91"/>
      <c r="S844" s="91"/>
      <c r="T844" s="91"/>
      <c r="U844" s="91"/>
      <c r="V844" s="91"/>
      <c r="W844" s="91"/>
      <c r="X844" s="91"/>
      <c r="Y844" s="91"/>
      <c r="Z844" s="91"/>
      <c r="AA844" s="91"/>
      <c r="AB844" s="91"/>
      <c r="AC844" s="91"/>
      <c r="AD844" s="91"/>
      <c r="AE844" s="91"/>
      <c r="AF844" s="91"/>
      <c r="AG844" s="91"/>
    </row>
    <row r="845" spans="1:33" ht="22.5" customHeight="1" x14ac:dyDescent="0.45">
      <c r="A845" s="91"/>
      <c r="B845" s="93"/>
      <c r="C845" s="92"/>
      <c r="D845" s="93"/>
      <c r="E845" s="92"/>
      <c r="F845" s="93"/>
      <c r="G845" s="92"/>
      <c r="H845" s="93"/>
      <c r="I845" s="92"/>
      <c r="J845" s="91"/>
      <c r="K845" s="91"/>
      <c r="L845" s="91"/>
      <c r="M845" s="104"/>
      <c r="N845" s="91"/>
      <c r="O845" s="91"/>
      <c r="P845" s="91"/>
      <c r="Q845" s="91"/>
      <c r="R845" s="91"/>
      <c r="S845" s="91"/>
      <c r="T845" s="91"/>
      <c r="U845" s="91"/>
      <c r="V845" s="91"/>
      <c r="W845" s="91"/>
      <c r="X845" s="91"/>
      <c r="Y845" s="91"/>
      <c r="Z845" s="91"/>
      <c r="AA845" s="91"/>
      <c r="AB845" s="91"/>
      <c r="AC845" s="91"/>
      <c r="AD845" s="91"/>
      <c r="AE845" s="91"/>
      <c r="AF845" s="91"/>
      <c r="AG845" s="91"/>
    </row>
    <row r="846" spans="1:33" ht="22.5" customHeight="1" x14ac:dyDescent="0.45">
      <c r="A846" s="91"/>
      <c r="B846" s="93"/>
      <c r="C846" s="92"/>
      <c r="D846" s="93"/>
      <c r="E846" s="92"/>
      <c r="F846" s="93"/>
      <c r="G846" s="92"/>
      <c r="H846" s="93"/>
      <c r="I846" s="92"/>
      <c r="J846" s="91"/>
      <c r="K846" s="91"/>
      <c r="L846" s="91"/>
      <c r="M846" s="104"/>
      <c r="N846" s="91"/>
      <c r="O846" s="91"/>
      <c r="P846" s="91"/>
      <c r="Q846" s="91"/>
      <c r="R846" s="91"/>
      <c r="S846" s="91"/>
      <c r="T846" s="91"/>
      <c r="U846" s="91"/>
      <c r="V846" s="91"/>
      <c r="W846" s="91"/>
      <c r="X846" s="91"/>
      <c r="Y846" s="91"/>
      <c r="Z846" s="91"/>
      <c r="AA846" s="91"/>
      <c r="AB846" s="91"/>
      <c r="AC846" s="91"/>
      <c r="AD846" s="91"/>
      <c r="AE846" s="91"/>
      <c r="AF846" s="91"/>
      <c r="AG846" s="91"/>
    </row>
    <row r="847" spans="1:33" ht="22.5" customHeight="1" x14ac:dyDescent="0.45">
      <c r="A847" s="91"/>
      <c r="B847" s="93"/>
      <c r="C847" s="92"/>
      <c r="D847" s="93"/>
      <c r="E847" s="92"/>
      <c r="F847" s="93"/>
      <c r="G847" s="92"/>
      <c r="H847" s="93"/>
      <c r="I847" s="92"/>
      <c r="J847" s="91"/>
      <c r="K847" s="91"/>
      <c r="L847" s="91"/>
      <c r="M847" s="104"/>
      <c r="N847" s="91"/>
      <c r="O847" s="91"/>
      <c r="P847" s="91"/>
      <c r="Q847" s="91"/>
      <c r="R847" s="91"/>
      <c r="S847" s="91"/>
      <c r="T847" s="91"/>
      <c r="U847" s="91"/>
      <c r="V847" s="91"/>
      <c r="W847" s="91"/>
      <c r="X847" s="91"/>
      <c r="Y847" s="91"/>
      <c r="Z847" s="91"/>
      <c r="AA847" s="91"/>
      <c r="AB847" s="91"/>
      <c r="AC847" s="91"/>
      <c r="AD847" s="91"/>
      <c r="AE847" s="91"/>
      <c r="AF847" s="91"/>
      <c r="AG847" s="91"/>
    </row>
    <row r="848" spans="1:33" ht="22.5" customHeight="1" x14ac:dyDescent="0.45">
      <c r="A848" s="91"/>
      <c r="B848" s="93"/>
      <c r="C848" s="92"/>
      <c r="D848" s="93"/>
      <c r="E848" s="92"/>
      <c r="F848" s="93"/>
      <c r="G848" s="92"/>
      <c r="H848" s="93"/>
      <c r="I848" s="92"/>
      <c r="J848" s="91"/>
      <c r="K848" s="91"/>
      <c r="L848" s="91"/>
      <c r="M848" s="104"/>
      <c r="N848" s="91"/>
      <c r="O848" s="91"/>
      <c r="P848" s="91"/>
      <c r="Q848" s="91"/>
      <c r="R848" s="91"/>
      <c r="S848" s="91"/>
      <c r="T848" s="91"/>
      <c r="U848" s="91"/>
      <c r="V848" s="91"/>
      <c r="W848" s="91"/>
      <c r="X848" s="91"/>
      <c r="Y848" s="91"/>
      <c r="Z848" s="91"/>
      <c r="AA848" s="91"/>
      <c r="AB848" s="91"/>
      <c r="AC848" s="91"/>
      <c r="AD848" s="91"/>
      <c r="AE848" s="91"/>
      <c r="AF848" s="91"/>
      <c r="AG848" s="91"/>
    </row>
    <row r="849" spans="1:33" ht="22.5" customHeight="1" x14ac:dyDescent="0.45">
      <c r="A849" s="91"/>
      <c r="B849" s="93"/>
      <c r="C849" s="92"/>
      <c r="D849" s="93"/>
      <c r="E849" s="92"/>
      <c r="F849" s="93"/>
      <c r="G849" s="92"/>
      <c r="H849" s="93"/>
      <c r="I849" s="92"/>
      <c r="J849" s="91"/>
      <c r="K849" s="91"/>
      <c r="L849" s="91"/>
      <c r="M849" s="104"/>
      <c r="N849" s="91"/>
      <c r="O849" s="91"/>
      <c r="P849" s="91"/>
      <c r="Q849" s="91"/>
      <c r="R849" s="91"/>
      <c r="S849" s="91"/>
      <c r="T849" s="91"/>
      <c r="U849" s="91"/>
      <c r="V849" s="91"/>
      <c r="W849" s="91"/>
      <c r="X849" s="91"/>
      <c r="Y849" s="91"/>
      <c r="Z849" s="91"/>
      <c r="AA849" s="91"/>
      <c r="AB849" s="91"/>
      <c r="AC849" s="91"/>
      <c r="AD849" s="91"/>
      <c r="AE849" s="91"/>
      <c r="AF849" s="91"/>
      <c r="AG849" s="91"/>
    </row>
    <row r="850" spans="1:33" ht="22.5" customHeight="1" x14ac:dyDescent="0.45">
      <c r="A850" s="91"/>
      <c r="B850" s="93"/>
      <c r="C850" s="92"/>
      <c r="D850" s="93"/>
      <c r="E850" s="92"/>
      <c r="F850" s="93"/>
      <c r="G850" s="92"/>
      <c r="H850" s="93"/>
      <c r="I850" s="92"/>
      <c r="J850" s="91"/>
      <c r="K850" s="91"/>
      <c r="L850" s="91"/>
      <c r="M850" s="104"/>
      <c r="N850" s="91"/>
      <c r="O850" s="91"/>
      <c r="P850" s="91"/>
      <c r="Q850" s="91"/>
      <c r="R850" s="91"/>
      <c r="S850" s="91"/>
      <c r="T850" s="91"/>
      <c r="U850" s="91"/>
      <c r="V850" s="91"/>
      <c r="W850" s="91"/>
      <c r="X850" s="91"/>
      <c r="Y850" s="91"/>
      <c r="Z850" s="91"/>
      <c r="AA850" s="91"/>
      <c r="AB850" s="91"/>
      <c r="AC850" s="91"/>
      <c r="AD850" s="91"/>
      <c r="AE850" s="91"/>
      <c r="AF850" s="91"/>
      <c r="AG850" s="91"/>
    </row>
    <row r="851" spans="1:33" ht="22.5" customHeight="1" x14ac:dyDescent="0.45">
      <c r="A851" s="91"/>
      <c r="B851" s="93"/>
      <c r="C851" s="92"/>
      <c r="D851" s="93"/>
      <c r="E851" s="92"/>
      <c r="F851" s="93"/>
      <c r="G851" s="92"/>
      <c r="H851" s="93"/>
      <c r="I851" s="92"/>
      <c r="J851" s="91"/>
      <c r="K851" s="91"/>
      <c r="L851" s="91"/>
      <c r="M851" s="104"/>
      <c r="N851" s="91"/>
      <c r="O851" s="91"/>
      <c r="P851" s="91"/>
      <c r="Q851" s="91"/>
      <c r="R851" s="91"/>
      <c r="S851" s="91"/>
      <c r="T851" s="91"/>
      <c r="U851" s="91"/>
      <c r="V851" s="91"/>
      <c r="W851" s="91"/>
      <c r="X851" s="91"/>
      <c r="Y851" s="91"/>
      <c r="Z851" s="91"/>
      <c r="AA851" s="91"/>
      <c r="AB851" s="91"/>
      <c r="AC851" s="91"/>
      <c r="AD851" s="91"/>
      <c r="AE851" s="91"/>
      <c r="AF851" s="91"/>
      <c r="AG851" s="91"/>
    </row>
    <row r="852" spans="1:33" ht="22.5" customHeight="1" x14ac:dyDescent="0.45">
      <c r="A852" s="91"/>
      <c r="B852" s="93"/>
      <c r="C852" s="92"/>
      <c r="D852" s="93"/>
      <c r="E852" s="92"/>
      <c r="F852" s="93"/>
      <c r="G852" s="92"/>
      <c r="H852" s="93"/>
      <c r="I852" s="92"/>
      <c r="J852" s="91"/>
      <c r="K852" s="91"/>
      <c r="L852" s="91"/>
      <c r="M852" s="104"/>
      <c r="N852" s="91"/>
      <c r="O852" s="91"/>
      <c r="P852" s="91"/>
      <c r="Q852" s="91"/>
      <c r="R852" s="91"/>
      <c r="S852" s="91"/>
      <c r="T852" s="91"/>
      <c r="U852" s="91"/>
      <c r="V852" s="91"/>
      <c r="W852" s="91"/>
      <c r="X852" s="91"/>
      <c r="Y852" s="91"/>
      <c r="Z852" s="91"/>
      <c r="AA852" s="91"/>
      <c r="AB852" s="91"/>
      <c r="AC852" s="91"/>
      <c r="AD852" s="91"/>
      <c r="AE852" s="91"/>
      <c r="AF852" s="91"/>
      <c r="AG852" s="91"/>
    </row>
    <row r="853" spans="1:33" ht="22.5" customHeight="1" x14ac:dyDescent="0.45">
      <c r="A853" s="91"/>
      <c r="B853" s="93"/>
      <c r="C853" s="92"/>
      <c r="D853" s="93"/>
      <c r="E853" s="92"/>
      <c r="F853" s="93"/>
      <c r="G853" s="92"/>
      <c r="H853" s="93"/>
      <c r="I853" s="92"/>
      <c r="J853" s="91"/>
      <c r="K853" s="91"/>
      <c r="L853" s="91"/>
      <c r="M853" s="104"/>
      <c r="N853" s="91"/>
      <c r="O853" s="91"/>
      <c r="P853" s="91"/>
      <c r="Q853" s="91"/>
      <c r="R853" s="91"/>
      <c r="S853" s="91"/>
      <c r="T853" s="91"/>
      <c r="U853" s="91"/>
      <c r="V853" s="91"/>
      <c r="W853" s="91"/>
      <c r="X853" s="91"/>
      <c r="Y853" s="91"/>
      <c r="Z853" s="91"/>
      <c r="AA853" s="91"/>
      <c r="AB853" s="91"/>
      <c r="AC853" s="91"/>
      <c r="AD853" s="91"/>
      <c r="AE853" s="91"/>
      <c r="AF853" s="91"/>
      <c r="AG853" s="91"/>
    </row>
    <row r="854" spans="1:33" ht="22.5" customHeight="1" x14ac:dyDescent="0.45">
      <c r="A854" s="91"/>
      <c r="B854" s="93"/>
      <c r="C854" s="92"/>
      <c r="D854" s="93"/>
      <c r="E854" s="92"/>
      <c r="F854" s="93"/>
      <c r="G854" s="92"/>
      <c r="H854" s="93"/>
      <c r="I854" s="92"/>
      <c r="J854" s="91"/>
      <c r="K854" s="91"/>
      <c r="L854" s="91"/>
      <c r="M854" s="104"/>
      <c r="N854" s="91"/>
      <c r="O854" s="91"/>
      <c r="P854" s="91"/>
      <c r="Q854" s="91"/>
      <c r="R854" s="91"/>
      <c r="S854" s="91"/>
      <c r="T854" s="91"/>
      <c r="U854" s="91"/>
      <c r="V854" s="91"/>
      <c r="W854" s="91"/>
      <c r="X854" s="91"/>
      <c r="Y854" s="91"/>
      <c r="Z854" s="91"/>
      <c r="AA854" s="91"/>
      <c r="AB854" s="91"/>
      <c r="AC854" s="91"/>
      <c r="AD854" s="91"/>
      <c r="AE854" s="91"/>
      <c r="AF854" s="91"/>
      <c r="AG854" s="91"/>
    </row>
    <row r="855" spans="1:33" ht="22.5" customHeight="1" x14ac:dyDescent="0.45">
      <c r="A855" s="91"/>
      <c r="B855" s="93"/>
      <c r="C855" s="92"/>
      <c r="D855" s="93"/>
      <c r="E855" s="92"/>
      <c r="F855" s="93"/>
      <c r="G855" s="92"/>
      <c r="H855" s="93"/>
      <c r="I855" s="92"/>
      <c r="J855" s="91"/>
      <c r="K855" s="91"/>
      <c r="L855" s="91"/>
      <c r="M855" s="104"/>
      <c r="N855" s="91"/>
      <c r="O855" s="91"/>
      <c r="P855" s="91"/>
      <c r="Q855" s="91"/>
      <c r="R855" s="91"/>
      <c r="S855" s="91"/>
      <c r="T855" s="91"/>
      <c r="U855" s="91"/>
      <c r="V855" s="91"/>
      <c r="W855" s="91"/>
      <c r="X855" s="91"/>
      <c r="Y855" s="91"/>
      <c r="Z855" s="91"/>
      <c r="AA855" s="91"/>
      <c r="AB855" s="91"/>
      <c r="AC855" s="91"/>
      <c r="AD855" s="91"/>
      <c r="AE855" s="91"/>
      <c r="AF855" s="91"/>
      <c r="AG855" s="91"/>
    </row>
    <row r="856" spans="1:33" ht="22.5" customHeight="1" x14ac:dyDescent="0.45">
      <c r="A856" s="91"/>
      <c r="B856" s="93"/>
      <c r="C856" s="92"/>
      <c r="D856" s="93"/>
      <c r="E856" s="92"/>
      <c r="F856" s="93"/>
      <c r="G856" s="92"/>
      <c r="H856" s="93"/>
      <c r="I856" s="92"/>
      <c r="J856" s="91"/>
      <c r="K856" s="91"/>
      <c r="L856" s="91"/>
      <c r="M856" s="104"/>
      <c r="N856" s="91"/>
      <c r="O856" s="91"/>
      <c r="P856" s="91"/>
      <c r="Q856" s="91"/>
      <c r="R856" s="91"/>
      <c r="S856" s="91"/>
      <c r="T856" s="91"/>
      <c r="U856" s="91"/>
      <c r="V856" s="91"/>
      <c r="W856" s="91"/>
      <c r="X856" s="91"/>
      <c r="Y856" s="91"/>
      <c r="Z856" s="91"/>
      <c r="AA856" s="91"/>
      <c r="AB856" s="91"/>
      <c r="AC856" s="91"/>
      <c r="AD856" s="91"/>
      <c r="AE856" s="91"/>
      <c r="AF856" s="91"/>
      <c r="AG856" s="91"/>
    </row>
    <row r="857" spans="1:33" ht="22.5" customHeight="1" x14ac:dyDescent="0.45">
      <c r="A857" s="91"/>
      <c r="B857" s="93"/>
      <c r="C857" s="92"/>
      <c r="D857" s="93"/>
      <c r="E857" s="92"/>
      <c r="F857" s="93"/>
      <c r="G857" s="92"/>
      <c r="H857" s="93"/>
      <c r="I857" s="92"/>
      <c r="J857" s="91"/>
      <c r="K857" s="91"/>
      <c r="L857" s="91"/>
      <c r="M857" s="104"/>
      <c r="N857" s="91"/>
      <c r="O857" s="91"/>
      <c r="P857" s="91"/>
      <c r="Q857" s="91"/>
      <c r="R857" s="91"/>
      <c r="S857" s="91"/>
      <c r="T857" s="91"/>
      <c r="U857" s="91"/>
      <c r="V857" s="91"/>
      <c r="W857" s="91"/>
      <c r="X857" s="91"/>
      <c r="Y857" s="91"/>
      <c r="Z857" s="91"/>
      <c r="AA857" s="91"/>
      <c r="AB857" s="91"/>
      <c r="AC857" s="91"/>
      <c r="AD857" s="91"/>
      <c r="AE857" s="91"/>
      <c r="AF857" s="91"/>
      <c r="AG857" s="91"/>
    </row>
    <row r="858" spans="1:33" ht="22.5" customHeight="1" x14ac:dyDescent="0.45">
      <c r="A858" s="91"/>
      <c r="B858" s="93"/>
      <c r="C858" s="92"/>
      <c r="D858" s="93"/>
      <c r="E858" s="92"/>
      <c r="F858" s="93"/>
      <c r="G858" s="92"/>
      <c r="H858" s="93"/>
      <c r="I858" s="92"/>
      <c r="J858" s="91"/>
      <c r="K858" s="91"/>
      <c r="L858" s="91"/>
      <c r="M858" s="104"/>
      <c r="N858" s="91"/>
      <c r="O858" s="91"/>
      <c r="P858" s="91"/>
      <c r="Q858" s="91"/>
      <c r="R858" s="91"/>
      <c r="S858" s="91"/>
      <c r="T858" s="91"/>
      <c r="U858" s="91"/>
      <c r="V858" s="91"/>
      <c r="W858" s="91"/>
      <c r="X858" s="91"/>
      <c r="Y858" s="91"/>
      <c r="Z858" s="91"/>
      <c r="AA858" s="91"/>
      <c r="AB858" s="91"/>
      <c r="AC858" s="91"/>
      <c r="AD858" s="91"/>
      <c r="AE858" s="91"/>
      <c r="AF858" s="91"/>
      <c r="AG858" s="91"/>
    </row>
    <row r="859" spans="1:33" ht="22.5" customHeight="1" x14ac:dyDescent="0.45">
      <c r="A859" s="91"/>
      <c r="B859" s="93"/>
      <c r="C859" s="92"/>
      <c r="D859" s="93"/>
      <c r="E859" s="92"/>
      <c r="F859" s="93"/>
      <c r="G859" s="92"/>
      <c r="H859" s="93"/>
      <c r="I859" s="92"/>
      <c r="J859" s="91"/>
      <c r="K859" s="91"/>
      <c r="L859" s="91"/>
      <c r="M859" s="104"/>
      <c r="N859" s="91"/>
      <c r="O859" s="91"/>
      <c r="P859" s="91"/>
      <c r="Q859" s="91"/>
      <c r="R859" s="91"/>
      <c r="S859" s="91"/>
      <c r="T859" s="91"/>
      <c r="U859" s="91"/>
      <c r="V859" s="91"/>
      <c r="W859" s="91"/>
      <c r="X859" s="91"/>
      <c r="Y859" s="91"/>
      <c r="Z859" s="91"/>
      <c r="AA859" s="91"/>
      <c r="AB859" s="91"/>
      <c r="AC859" s="91"/>
      <c r="AD859" s="91"/>
      <c r="AE859" s="91"/>
      <c r="AF859" s="91"/>
      <c r="AG859" s="91"/>
    </row>
    <row r="860" spans="1:33" ht="22.5" customHeight="1" x14ac:dyDescent="0.45">
      <c r="A860" s="91"/>
      <c r="B860" s="93"/>
      <c r="C860" s="92"/>
      <c r="D860" s="93"/>
      <c r="E860" s="92"/>
      <c r="F860" s="93"/>
      <c r="G860" s="92"/>
      <c r="H860" s="93"/>
      <c r="I860" s="92"/>
      <c r="J860" s="91"/>
      <c r="K860" s="91"/>
      <c r="L860" s="91"/>
      <c r="M860" s="104"/>
      <c r="N860" s="91"/>
      <c r="O860" s="91"/>
      <c r="P860" s="91"/>
      <c r="Q860" s="91"/>
      <c r="R860" s="91"/>
      <c r="S860" s="91"/>
      <c r="T860" s="91"/>
      <c r="U860" s="91"/>
      <c r="V860" s="91"/>
      <c r="W860" s="91"/>
      <c r="X860" s="91"/>
      <c r="Y860" s="91"/>
      <c r="Z860" s="91"/>
      <c r="AA860" s="91"/>
      <c r="AB860" s="91"/>
      <c r="AC860" s="91"/>
      <c r="AD860" s="91"/>
      <c r="AE860" s="91"/>
      <c r="AF860" s="91"/>
      <c r="AG860" s="91"/>
    </row>
    <row r="861" spans="1:33" ht="22.5" customHeight="1" x14ac:dyDescent="0.45">
      <c r="A861" s="91"/>
      <c r="B861" s="93"/>
      <c r="C861" s="92"/>
      <c r="D861" s="93"/>
      <c r="E861" s="92"/>
      <c r="F861" s="93"/>
      <c r="G861" s="92"/>
      <c r="H861" s="93"/>
      <c r="I861" s="92"/>
      <c r="J861" s="91"/>
      <c r="K861" s="91"/>
      <c r="L861" s="91"/>
      <c r="M861" s="104"/>
      <c r="N861" s="91"/>
      <c r="O861" s="91"/>
      <c r="P861" s="91"/>
      <c r="Q861" s="91"/>
      <c r="R861" s="91"/>
      <c r="S861" s="91"/>
      <c r="T861" s="91"/>
      <c r="U861" s="91"/>
      <c r="V861" s="91"/>
      <c r="W861" s="91"/>
      <c r="X861" s="91"/>
      <c r="Y861" s="91"/>
      <c r="Z861" s="91"/>
      <c r="AA861" s="91"/>
      <c r="AB861" s="91"/>
      <c r="AC861" s="91"/>
      <c r="AD861" s="91"/>
      <c r="AE861" s="91"/>
      <c r="AF861" s="91"/>
      <c r="AG861" s="91"/>
    </row>
    <row r="862" spans="1:33" ht="22.5" customHeight="1" x14ac:dyDescent="0.45">
      <c r="A862" s="91"/>
      <c r="B862" s="93"/>
      <c r="C862" s="92"/>
      <c r="D862" s="93"/>
      <c r="E862" s="92"/>
      <c r="F862" s="93"/>
      <c r="G862" s="92"/>
      <c r="H862" s="93"/>
      <c r="I862" s="92"/>
      <c r="J862" s="91"/>
      <c r="K862" s="91"/>
      <c r="L862" s="91"/>
      <c r="M862" s="104"/>
      <c r="N862" s="91"/>
      <c r="O862" s="91"/>
      <c r="P862" s="91"/>
      <c r="Q862" s="91"/>
      <c r="R862" s="91"/>
      <c r="S862" s="91"/>
      <c r="T862" s="91"/>
      <c r="U862" s="91"/>
      <c r="V862" s="91"/>
      <c r="W862" s="91"/>
      <c r="X862" s="91"/>
      <c r="Y862" s="91"/>
      <c r="Z862" s="91"/>
      <c r="AA862" s="91"/>
      <c r="AB862" s="91"/>
      <c r="AC862" s="91"/>
      <c r="AD862" s="91"/>
      <c r="AE862" s="91"/>
      <c r="AF862" s="91"/>
      <c r="AG862" s="91"/>
    </row>
    <row r="863" spans="1:33" ht="22.5" customHeight="1" x14ac:dyDescent="0.45">
      <c r="A863" s="91"/>
      <c r="B863" s="93"/>
      <c r="C863" s="92"/>
      <c r="D863" s="93"/>
      <c r="E863" s="92"/>
      <c r="F863" s="93"/>
      <c r="G863" s="92"/>
      <c r="H863" s="93"/>
      <c r="I863" s="92"/>
      <c r="J863" s="91"/>
      <c r="K863" s="91"/>
      <c r="L863" s="91"/>
      <c r="M863" s="104"/>
      <c r="N863" s="91"/>
      <c r="O863" s="91"/>
      <c r="P863" s="91"/>
      <c r="Q863" s="91"/>
      <c r="R863" s="91"/>
      <c r="S863" s="91"/>
      <c r="T863" s="91"/>
      <c r="U863" s="91"/>
      <c r="V863" s="91"/>
      <c r="W863" s="91"/>
      <c r="X863" s="91"/>
      <c r="Y863" s="91"/>
      <c r="Z863" s="91"/>
      <c r="AA863" s="91"/>
      <c r="AB863" s="91"/>
      <c r="AC863" s="91"/>
      <c r="AD863" s="91"/>
      <c r="AE863" s="91"/>
      <c r="AF863" s="91"/>
      <c r="AG863" s="91"/>
    </row>
    <row r="864" spans="1:33" ht="22.5" customHeight="1" x14ac:dyDescent="0.45">
      <c r="A864" s="91"/>
      <c r="B864" s="93"/>
      <c r="C864" s="92"/>
      <c r="D864" s="93"/>
      <c r="E864" s="92"/>
      <c r="F864" s="93"/>
      <c r="G864" s="92"/>
      <c r="H864" s="93"/>
      <c r="I864" s="92"/>
      <c r="J864" s="91"/>
      <c r="K864" s="91"/>
      <c r="L864" s="91"/>
      <c r="M864" s="104"/>
      <c r="N864" s="91"/>
      <c r="O864" s="91"/>
      <c r="P864" s="91"/>
      <c r="Q864" s="91"/>
      <c r="R864" s="91"/>
      <c r="S864" s="91"/>
      <c r="T864" s="91"/>
      <c r="U864" s="91"/>
      <c r="V864" s="91"/>
      <c r="W864" s="91"/>
      <c r="X864" s="91"/>
      <c r="Y864" s="91"/>
      <c r="Z864" s="91"/>
      <c r="AA864" s="91"/>
      <c r="AB864" s="91"/>
      <c r="AC864" s="91"/>
      <c r="AD864" s="91"/>
      <c r="AE864" s="91"/>
      <c r="AF864" s="91"/>
      <c r="AG864" s="91"/>
    </row>
    <row r="865" spans="1:33" ht="22.5" customHeight="1" x14ac:dyDescent="0.45">
      <c r="A865" s="91"/>
      <c r="B865" s="93"/>
      <c r="C865" s="92"/>
      <c r="D865" s="93"/>
      <c r="E865" s="92"/>
      <c r="F865" s="93"/>
      <c r="G865" s="92"/>
      <c r="H865" s="93"/>
      <c r="I865" s="92"/>
      <c r="J865" s="91"/>
      <c r="K865" s="91"/>
      <c r="L865" s="91"/>
      <c r="M865" s="104"/>
      <c r="N865" s="91"/>
      <c r="O865" s="91"/>
      <c r="P865" s="91"/>
      <c r="Q865" s="91"/>
      <c r="R865" s="91"/>
      <c r="S865" s="91"/>
      <c r="T865" s="91"/>
      <c r="U865" s="91"/>
      <c r="V865" s="91"/>
      <c r="W865" s="91"/>
      <c r="X865" s="91"/>
      <c r="Y865" s="91"/>
      <c r="Z865" s="91"/>
      <c r="AA865" s="91"/>
      <c r="AB865" s="91"/>
      <c r="AC865" s="91"/>
      <c r="AD865" s="91"/>
      <c r="AE865" s="91"/>
      <c r="AF865" s="91"/>
      <c r="AG865" s="91"/>
    </row>
    <row r="866" spans="1:33" ht="22.5" customHeight="1" x14ac:dyDescent="0.45">
      <c r="A866" s="91"/>
      <c r="B866" s="93"/>
      <c r="C866" s="92"/>
      <c r="D866" s="93"/>
      <c r="E866" s="92"/>
      <c r="F866" s="93"/>
      <c r="G866" s="92"/>
      <c r="H866" s="93"/>
      <c r="I866" s="92"/>
      <c r="J866" s="91"/>
      <c r="K866" s="91"/>
      <c r="L866" s="91"/>
      <c r="M866" s="104"/>
      <c r="N866" s="91"/>
      <c r="O866" s="91"/>
      <c r="P866" s="91"/>
      <c r="Q866" s="91"/>
      <c r="R866" s="91"/>
      <c r="S866" s="91"/>
      <c r="T866" s="91"/>
      <c r="U866" s="91"/>
      <c r="V866" s="91"/>
      <c r="W866" s="91"/>
      <c r="X866" s="91"/>
      <c r="Y866" s="91"/>
      <c r="Z866" s="91"/>
      <c r="AA866" s="91"/>
      <c r="AB866" s="91"/>
      <c r="AC866" s="91"/>
      <c r="AD866" s="91"/>
      <c r="AE866" s="91"/>
      <c r="AF866" s="91"/>
      <c r="AG866" s="91"/>
    </row>
    <row r="867" spans="1:33" ht="22.5" customHeight="1" x14ac:dyDescent="0.45">
      <c r="A867" s="91"/>
      <c r="B867" s="93"/>
      <c r="C867" s="92"/>
      <c r="D867" s="93"/>
      <c r="E867" s="92"/>
      <c r="F867" s="93"/>
      <c r="G867" s="92"/>
      <c r="H867" s="93"/>
      <c r="I867" s="92"/>
      <c r="J867" s="91"/>
      <c r="K867" s="91"/>
      <c r="L867" s="91"/>
      <c r="M867" s="104"/>
      <c r="N867" s="91"/>
      <c r="O867" s="91"/>
      <c r="P867" s="91"/>
      <c r="Q867" s="91"/>
      <c r="R867" s="91"/>
      <c r="S867" s="91"/>
      <c r="T867" s="91"/>
      <c r="U867" s="91"/>
      <c r="V867" s="91"/>
      <c r="W867" s="91"/>
      <c r="X867" s="91"/>
      <c r="Y867" s="91"/>
      <c r="Z867" s="91"/>
      <c r="AA867" s="91"/>
      <c r="AB867" s="91"/>
      <c r="AC867" s="91"/>
      <c r="AD867" s="91"/>
      <c r="AE867" s="91"/>
      <c r="AF867" s="91"/>
      <c r="AG867" s="91"/>
    </row>
    <row r="868" spans="1:33" ht="22.5" customHeight="1" x14ac:dyDescent="0.45">
      <c r="A868" s="91"/>
      <c r="B868" s="93"/>
      <c r="C868" s="92"/>
      <c r="D868" s="93"/>
      <c r="E868" s="92"/>
      <c r="F868" s="93"/>
      <c r="G868" s="92"/>
      <c r="H868" s="93"/>
      <c r="I868" s="92"/>
      <c r="J868" s="91"/>
      <c r="K868" s="91"/>
      <c r="L868" s="91"/>
      <c r="M868" s="104"/>
      <c r="N868" s="91"/>
      <c r="O868" s="91"/>
      <c r="P868" s="91"/>
      <c r="Q868" s="91"/>
      <c r="R868" s="91"/>
      <c r="S868" s="91"/>
      <c r="T868" s="91"/>
      <c r="U868" s="91"/>
      <c r="V868" s="91"/>
      <c r="W868" s="91"/>
      <c r="X868" s="91"/>
      <c r="Y868" s="91"/>
      <c r="Z868" s="91"/>
      <c r="AA868" s="91"/>
      <c r="AB868" s="91"/>
      <c r="AC868" s="91"/>
      <c r="AD868" s="91"/>
      <c r="AE868" s="91"/>
      <c r="AF868" s="91"/>
      <c r="AG868" s="91"/>
    </row>
    <row r="869" spans="1:33" ht="22.5" customHeight="1" x14ac:dyDescent="0.45">
      <c r="A869" s="91"/>
      <c r="B869" s="93"/>
      <c r="C869" s="92"/>
      <c r="D869" s="93"/>
      <c r="E869" s="92"/>
      <c r="F869" s="93"/>
      <c r="G869" s="92"/>
      <c r="H869" s="93"/>
      <c r="I869" s="92"/>
      <c r="J869" s="91"/>
      <c r="K869" s="91"/>
      <c r="L869" s="91"/>
      <c r="M869" s="104"/>
      <c r="N869" s="91"/>
      <c r="O869" s="91"/>
      <c r="P869" s="91"/>
      <c r="Q869" s="91"/>
      <c r="R869" s="91"/>
      <c r="S869" s="91"/>
      <c r="T869" s="91"/>
      <c r="U869" s="91"/>
      <c r="V869" s="91"/>
      <c r="W869" s="91"/>
      <c r="X869" s="91"/>
      <c r="Y869" s="91"/>
      <c r="Z869" s="91"/>
      <c r="AA869" s="91"/>
      <c r="AB869" s="91"/>
      <c r="AC869" s="91"/>
      <c r="AD869" s="91"/>
      <c r="AE869" s="91"/>
      <c r="AF869" s="91"/>
      <c r="AG869" s="91"/>
    </row>
    <row r="870" spans="1:33" ht="22.5" customHeight="1" x14ac:dyDescent="0.45">
      <c r="A870" s="91"/>
      <c r="B870" s="93"/>
      <c r="C870" s="92"/>
      <c r="D870" s="93"/>
      <c r="E870" s="92"/>
      <c r="F870" s="93"/>
      <c r="G870" s="92"/>
      <c r="H870" s="93"/>
      <c r="I870" s="92"/>
      <c r="J870" s="91"/>
      <c r="K870" s="91"/>
      <c r="L870" s="91"/>
      <c r="M870" s="104"/>
      <c r="N870" s="91"/>
      <c r="O870" s="91"/>
      <c r="P870" s="91"/>
      <c r="Q870" s="91"/>
      <c r="R870" s="91"/>
      <c r="S870" s="91"/>
      <c r="T870" s="91"/>
      <c r="U870" s="91"/>
      <c r="V870" s="91"/>
      <c r="W870" s="91"/>
      <c r="X870" s="91"/>
      <c r="Y870" s="91"/>
      <c r="Z870" s="91"/>
      <c r="AA870" s="91"/>
      <c r="AB870" s="91"/>
      <c r="AC870" s="91"/>
      <c r="AD870" s="91"/>
      <c r="AE870" s="91"/>
      <c r="AF870" s="91"/>
      <c r="AG870" s="91"/>
    </row>
    <row r="871" spans="1:33" ht="22.5" customHeight="1" x14ac:dyDescent="0.45">
      <c r="A871" s="91"/>
      <c r="B871" s="93"/>
      <c r="C871" s="92"/>
      <c r="D871" s="93"/>
      <c r="E871" s="92"/>
      <c r="F871" s="93"/>
      <c r="G871" s="92"/>
      <c r="H871" s="93"/>
      <c r="I871" s="92"/>
      <c r="J871" s="91"/>
      <c r="K871" s="91"/>
      <c r="L871" s="91"/>
      <c r="M871" s="104"/>
      <c r="N871" s="91"/>
      <c r="O871" s="91"/>
      <c r="P871" s="91"/>
      <c r="Q871" s="91"/>
      <c r="R871" s="91"/>
      <c r="S871" s="91"/>
      <c r="T871" s="91"/>
      <c r="U871" s="91"/>
      <c r="V871" s="91"/>
      <c r="W871" s="91"/>
      <c r="X871" s="91"/>
      <c r="Y871" s="91"/>
      <c r="Z871" s="91"/>
      <c r="AA871" s="91"/>
      <c r="AB871" s="91"/>
      <c r="AC871" s="91"/>
      <c r="AD871" s="91"/>
      <c r="AE871" s="91"/>
      <c r="AF871" s="91"/>
      <c r="AG871" s="91"/>
    </row>
    <row r="872" spans="1:33" ht="22.5" customHeight="1" x14ac:dyDescent="0.45">
      <c r="A872" s="91"/>
      <c r="B872" s="93"/>
      <c r="C872" s="92"/>
      <c r="D872" s="93"/>
      <c r="E872" s="92"/>
      <c r="F872" s="93"/>
      <c r="G872" s="92"/>
      <c r="H872" s="93"/>
      <c r="I872" s="92"/>
      <c r="J872" s="91"/>
      <c r="K872" s="91"/>
      <c r="L872" s="91"/>
      <c r="M872" s="104"/>
      <c r="N872" s="91"/>
      <c r="O872" s="91"/>
      <c r="P872" s="91"/>
      <c r="Q872" s="91"/>
      <c r="R872" s="91"/>
      <c r="S872" s="91"/>
      <c r="T872" s="91"/>
      <c r="U872" s="91"/>
      <c r="V872" s="91"/>
      <c r="W872" s="91"/>
      <c r="X872" s="91"/>
      <c r="Y872" s="91"/>
      <c r="Z872" s="91"/>
      <c r="AA872" s="91"/>
      <c r="AB872" s="91"/>
      <c r="AC872" s="91"/>
      <c r="AD872" s="91"/>
      <c r="AE872" s="91"/>
      <c r="AF872" s="91"/>
      <c r="AG872" s="91"/>
    </row>
    <row r="873" spans="1:33" ht="22.5" customHeight="1" x14ac:dyDescent="0.45">
      <c r="A873" s="91"/>
      <c r="B873" s="93"/>
      <c r="C873" s="92"/>
      <c r="D873" s="93"/>
      <c r="E873" s="92"/>
      <c r="F873" s="93"/>
      <c r="G873" s="92"/>
      <c r="H873" s="93"/>
      <c r="I873" s="92"/>
      <c r="J873" s="91"/>
      <c r="K873" s="91"/>
      <c r="L873" s="91"/>
      <c r="M873" s="104"/>
      <c r="N873" s="91"/>
      <c r="O873" s="91"/>
      <c r="P873" s="91"/>
      <c r="Q873" s="91"/>
      <c r="R873" s="91"/>
      <c r="S873" s="91"/>
      <c r="T873" s="91"/>
      <c r="U873" s="91"/>
      <c r="V873" s="91"/>
      <c r="W873" s="91"/>
      <c r="X873" s="91"/>
      <c r="Y873" s="91"/>
      <c r="Z873" s="91"/>
      <c r="AA873" s="91"/>
      <c r="AB873" s="91"/>
      <c r="AC873" s="91"/>
      <c r="AD873" s="91"/>
      <c r="AE873" s="91"/>
      <c r="AF873" s="91"/>
      <c r="AG873" s="91"/>
    </row>
    <row r="874" spans="1:33" ht="22.5" customHeight="1" x14ac:dyDescent="0.45">
      <c r="A874" s="91"/>
      <c r="B874" s="93"/>
      <c r="C874" s="92"/>
      <c r="D874" s="93"/>
      <c r="E874" s="92"/>
      <c r="F874" s="93"/>
      <c r="G874" s="92"/>
      <c r="H874" s="93"/>
      <c r="I874" s="92"/>
      <c r="J874" s="91"/>
      <c r="K874" s="91"/>
      <c r="L874" s="91"/>
      <c r="M874" s="104"/>
      <c r="N874" s="91"/>
      <c r="O874" s="91"/>
      <c r="P874" s="91"/>
      <c r="Q874" s="91"/>
      <c r="R874" s="91"/>
      <c r="S874" s="91"/>
      <c r="T874" s="91"/>
      <c r="U874" s="91"/>
      <c r="V874" s="91"/>
      <c r="W874" s="91"/>
      <c r="X874" s="91"/>
      <c r="Y874" s="91"/>
      <c r="Z874" s="91"/>
      <c r="AA874" s="91"/>
      <c r="AB874" s="91"/>
      <c r="AC874" s="91"/>
      <c r="AD874" s="91"/>
      <c r="AE874" s="91"/>
      <c r="AF874" s="91"/>
      <c r="AG874" s="91"/>
    </row>
    <row r="875" spans="1:33" ht="22.5" customHeight="1" x14ac:dyDescent="0.45">
      <c r="A875" s="91"/>
      <c r="B875" s="93"/>
      <c r="C875" s="92"/>
      <c r="D875" s="93"/>
      <c r="E875" s="92"/>
      <c r="F875" s="93"/>
      <c r="G875" s="92"/>
      <c r="H875" s="93"/>
      <c r="I875" s="92"/>
      <c r="J875" s="91"/>
      <c r="K875" s="91"/>
      <c r="L875" s="91"/>
      <c r="M875" s="104"/>
      <c r="N875" s="91"/>
      <c r="O875" s="91"/>
      <c r="P875" s="91"/>
      <c r="Q875" s="91"/>
      <c r="R875" s="91"/>
      <c r="S875" s="91"/>
      <c r="T875" s="91"/>
      <c r="U875" s="91"/>
      <c r="V875" s="91"/>
      <c r="W875" s="91"/>
      <c r="X875" s="91"/>
      <c r="Y875" s="91"/>
      <c r="Z875" s="91"/>
      <c r="AA875" s="91"/>
      <c r="AB875" s="91"/>
      <c r="AC875" s="91"/>
      <c r="AD875" s="91"/>
      <c r="AE875" s="91"/>
      <c r="AF875" s="91"/>
      <c r="AG875" s="91"/>
    </row>
    <row r="876" spans="1:33" ht="22.5" customHeight="1" x14ac:dyDescent="0.45">
      <c r="A876" s="91"/>
      <c r="B876" s="93"/>
      <c r="C876" s="92"/>
      <c r="D876" s="93"/>
      <c r="E876" s="92"/>
      <c r="F876" s="93"/>
      <c r="G876" s="92"/>
      <c r="H876" s="93"/>
      <c r="I876" s="92"/>
      <c r="J876" s="91"/>
      <c r="K876" s="91"/>
      <c r="L876" s="91"/>
      <c r="M876" s="104"/>
      <c r="N876" s="91"/>
      <c r="O876" s="91"/>
      <c r="P876" s="91"/>
      <c r="Q876" s="91"/>
      <c r="R876" s="91"/>
      <c r="S876" s="91"/>
      <c r="T876" s="91"/>
      <c r="U876" s="91"/>
      <c r="V876" s="91"/>
      <c r="W876" s="91"/>
      <c r="X876" s="91"/>
      <c r="Y876" s="91"/>
      <c r="Z876" s="91"/>
      <c r="AA876" s="91"/>
      <c r="AB876" s="91"/>
      <c r="AC876" s="91"/>
      <c r="AD876" s="91"/>
      <c r="AE876" s="91"/>
      <c r="AF876" s="91"/>
      <c r="AG876" s="91"/>
    </row>
    <row r="877" spans="1:33" ht="22.5" customHeight="1" x14ac:dyDescent="0.45">
      <c r="A877" s="91"/>
      <c r="B877" s="93"/>
      <c r="C877" s="92"/>
      <c r="D877" s="93"/>
      <c r="E877" s="92"/>
      <c r="F877" s="93"/>
      <c r="G877" s="92"/>
      <c r="H877" s="93"/>
      <c r="I877" s="92"/>
      <c r="J877" s="91"/>
      <c r="K877" s="91"/>
      <c r="L877" s="91"/>
      <c r="M877" s="104"/>
      <c r="N877" s="91"/>
      <c r="O877" s="91"/>
      <c r="P877" s="91"/>
      <c r="Q877" s="91"/>
      <c r="R877" s="91"/>
      <c r="S877" s="91"/>
      <c r="T877" s="91"/>
      <c r="U877" s="91"/>
      <c r="V877" s="91"/>
      <c r="W877" s="91"/>
      <c r="X877" s="91"/>
      <c r="Y877" s="91"/>
      <c r="Z877" s="91"/>
      <c r="AA877" s="91"/>
      <c r="AB877" s="91"/>
      <c r="AC877" s="91"/>
      <c r="AD877" s="91"/>
      <c r="AE877" s="91"/>
      <c r="AF877" s="91"/>
      <c r="AG877" s="91"/>
    </row>
    <row r="878" spans="1:33" ht="22.5" customHeight="1" x14ac:dyDescent="0.45">
      <c r="A878" s="91"/>
      <c r="B878" s="93"/>
      <c r="C878" s="92"/>
      <c r="D878" s="93"/>
      <c r="E878" s="92"/>
      <c r="F878" s="93"/>
      <c r="G878" s="92"/>
      <c r="H878" s="93"/>
      <c r="I878" s="92"/>
      <c r="J878" s="91"/>
      <c r="K878" s="91"/>
      <c r="L878" s="91"/>
      <c r="M878" s="104"/>
      <c r="N878" s="91"/>
      <c r="O878" s="91"/>
      <c r="P878" s="91"/>
      <c r="Q878" s="91"/>
      <c r="R878" s="91"/>
      <c r="S878" s="91"/>
      <c r="T878" s="91"/>
      <c r="U878" s="91"/>
      <c r="V878" s="91"/>
      <c r="W878" s="91"/>
      <c r="X878" s="91"/>
      <c r="Y878" s="91"/>
      <c r="Z878" s="91"/>
      <c r="AA878" s="91"/>
      <c r="AB878" s="91"/>
      <c r="AC878" s="91"/>
      <c r="AD878" s="91"/>
      <c r="AE878" s="91"/>
      <c r="AF878" s="91"/>
      <c r="AG878" s="91"/>
    </row>
    <row r="879" spans="1:33" ht="22.5" customHeight="1" x14ac:dyDescent="0.45">
      <c r="A879" s="91"/>
      <c r="B879" s="93"/>
      <c r="C879" s="92"/>
      <c r="D879" s="93"/>
      <c r="E879" s="92"/>
      <c r="F879" s="93"/>
      <c r="G879" s="92"/>
      <c r="H879" s="93"/>
      <c r="I879" s="92"/>
      <c r="J879" s="91"/>
      <c r="K879" s="91"/>
      <c r="L879" s="91"/>
      <c r="M879" s="104"/>
      <c r="N879" s="91"/>
      <c r="O879" s="91"/>
      <c r="P879" s="91"/>
      <c r="Q879" s="91"/>
      <c r="R879" s="91"/>
      <c r="S879" s="91"/>
      <c r="T879" s="91"/>
      <c r="U879" s="91"/>
      <c r="V879" s="91"/>
      <c r="W879" s="91"/>
      <c r="X879" s="91"/>
      <c r="Y879" s="91"/>
      <c r="Z879" s="91"/>
      <c r="AA879" s="91"/>
      <c r="AB879" s="91"/>
      <c r="AC879" s="91"/>
      <c r="AD879" s="91"/>
      <c r="AE879" s="91"/>
      <c r="AF879" s="91"/>
      <c r="AG879" s="91"/>
    </row>
    <row r="880" spans="1:33" ht="22.5" customHeight="1" x14ac:dyDescent="0.45">
      <c r="A880" s="91"/>
      <c r="B880" s="93"/>
      <c r="C880" s="92"/>
      <c r="D880" s="93"/>
      <c r="E880" s="92"/>
      <c r="F880" s="93"/>
      <c r="G880" s="92"/>
      <c r="H880" s="93"/>
      <c r="I880" s="92"/>
      <c r="J880" s="91"/>
      <c r="K880" s="91"/>
      <c r="L880" s="91"/>
      <c r="M880" s="104"/>
      <c r="N880" s="91"/>
      <c r="O880" s="91"/>
      <c r="P880" s="91"/>
      <c r="Q880" s="91"/>
      <c r="R880" s="91"/>
      <c r="S880" s="91"/>
      <c r="T880" s="91"/>
      <c r="U880" s="91"/>
      <c r="V880" s="91"/>
      <c r="W880" s="91"/>
      <c r="X880" s="91"/>
      <c r="Y880" s="91"/>
      <c r="Z880" s="91"/>
      <c r="AA880" s="91"/>
      <c r="AB880" s="91"/>
      <c r="AC880" s="91"/>
      <c r="AD880" s="91"/>
      <c r="AE880" s="91"/>
      <c r="AF880" s="91"/>
      <c r="AG880" s="91"/>
    </row>
    <row r="881" spans="1:33" ht="22.5" customHeight="1" x14ac:dyDescent="0.45">
      <c r="A881" s="91"/>
      <c r="B881" s="93"/>
      <c r="C881" s="92"/>
      <c r="D881" s="93"/>
      <c r="E881" s="92"/>
      <c r="F881" s="93"/>
      <c r="G881" s="92"/>
      <c r="H881" s="93"/>
      <c r="I881" s="92"/>
      <c r="J881" s="91"/>
      <c r="K881" s="91"/>
      <c r="L881" s="91"/>
      <c r="M881" s="104"/>
      <c r="N881" s="91"/>
      <c r="O881" s="91"/>
      <c r="P881" s="91"/>
      <c r="Q881" s="91"/>
      <c r="R881" s="91"/>
      <c r="S881" s="91"/>
      <c r="T881" s="91"/>
      <c r="U881" s="91"/>
      <c r="V881" s="91"/>
      <c r="W881" s="91"/>
      <c r="X881" s="91"/>
      <c r="Y881" s="91"/>
      <c r="Z881" s="91"/>
      <c r="AA881" s="91"/>
      <c r="AB881" s="91"/>
      <c r="AC881" s="91"/>
      <c r="AD881" s="91"/>
      <c r="AE881" s="91"/>
      <c r="AF881" s="91"/>
      <c r="AG881" s="91"/>
    </row>
    <row r="882" spans="1:33" ht="22.5" customHeight="1" x14ac:dyDescent="0.45">
      <c r="A882" s="91"/>
      <c r="B882" s="93"/>
      <c r="C882" s="92"/>
      <c r="D882" s="93"/>
      <c r="E882" s="92"/>
      <c r="F882" s="93"/>
      <c r="G882" s="92"/>
      <c r="H882" s="93"/>
      <c r="I882" s="92"/>
      <c r="J882" s="91"/>
      <c r="K882" s="91"/>
      <c r="L882" s="91"/>
      <c r="M882" s="104"/>
      <c r="N882" s="91"/>
      <c r="O882" s="91"/>
      <c r="P882" s="91"/>
      <c r="Q882" s="91"/>
      <c r="R882" s="91"/>
      <c r="S882" s="91"/>
      <c r="T882" s="91"/>
      <c r="U882" s="91"/>
      <c r="V882" s="91"/>
      <c r="W882" s="91"/>
      <c r="X882" s="91"/>
      <c r="Y882" s="91"/>
      <c r="Z882" s="91"/>
      <c r="AA882" s="91"/>
      <c r="AB882" s="91"/>
      <c r="AC882" s="91"/>
      <c r="AD882" s="91"/>
      <c r="AE882" s="91"/>
      <c r="AF882" s="91"/>
      <c r="AG882" s="91"/>
    </row>
    <row r="883" spans="1:33" ht="22.5" customHeight="1" x14ac:dyDescent="0.45">
      <c r="A883" s="91"/>
      <c r="B883" s="93"/>
      <c r="C883" s="92"/>
      <c r="D883" s="93"/>
      <c r="E883" s="92"/>
      <c r="F883" s="93"/>
      <c r="G883" s="92"/>
      <c r="H883" s="93"/>
      <c r="I883" s="92"/>
      <c r="J883" s="91"/>
      <c r="K883" s="91"/>
      <c r="L883" s="91"/>
      <c r="M883" s="104"/>
      <c r="N883" s="91"/>
      <c r="O883" s="91"/>
      <c r="P883" s="91"/>
      <c r="Q883" s="91"/>
      <c r="R883" s="91"/>
      <c r="S883" s="91"/>
      <c r="T883" s="91"/>
      <c r="U883" s="91"/>
      <c r="V883" s="91"/>
      <c r="W883" s="91"/>
      <c r="X883" s="91"/>
      <c r="Y883" s="91"/>
      <c r="Z883" s="91"/>
      <c r="AA883" s="91"/>
      <c r="AB883" s="91"/>
      <c r="AC883" s="91"/>
      <c r="AD883" s="91"/>
      <c r="AE883" s="91"/>
      <c r="AF883" s="91"/>
      <c r="AG883" s="91"/>
    </row>
    <row r="884" spans="1:33" ht="22.5" customHeight="1" x14ac:dyDescent="0.45">
      <c r="A884" s="91"/>
      <c r="B884" s="93"/>
      <c r="C884" s="92"/>
      <c r="D884" s="93"/>
      <c r="E884" s="92"/>
      <c r="F884" s="93"/>
      <c r="G884" s="92"/>
      <c r="H884" s="93"/>
      <c r="I884" s="92"/>
      <c r="J884" s="91"/>
      <c r="K884" s="91"/>
      <c r="L884" s="91"/>
      <c r="M884" s="104"/>
      <c r="N884" s="91"/>
      <c r="O884" s="91"/>
      <c r="P884" s="91"/>
      <c r="Q884" s="91"/>
      <c r="R884" s="91"/>
      <c r="S884" s="91"/>
      <c r="T884" s="91"/>
      <c r="U884" s="91"/>
      <c r="V884" s="91"/>
      <c r="W884" s="91"/>
      <c r="X884" s="91"/>
      <c r="Y884" s="91"/>
      <c r="Z884" s="91"/>
      <c r="AA884" s="91"/>
      <c r="AB884" s="91"/>
      <c r="AC884" s="91"/>
      <c r="AD884" s="91"/>
      <c r="AE884" s="91"/>
      <c r="AF884" s="91"/>
      <c r="AG884" s="91"/>
    </row>
    <row r="885" spans="1:33" ht="22.5" customHeight="1" x14ac:dyDescent="0.45">
      <c r="A885" s="91"/>
      <c r="B885" s="93"/>
      <c r="C885" s="92"/>
      <c r="D885" s="93"/>
      <c r="E885" s="92"/>
      <c r="F885" s="93"/>
      <c r="G885" s="92"/>
      <c r="H885" s="93"/>
      <c r="I885" s="92"/>
      <c r="J885" s="91"/>
      <c r="K885" s="91"/>
      <c r="L885" s="91"/>
      <c r="M885" s="104"/>
      <c r="N885" s="91"/>
      <c r="O885" s="91"/>
      <c r="P885" s="91"/>
      <c r="Q885" s="91"/>
      <c r="R885" s="91"/>
      <c r="S885" s="91"/>
      <c r="T885" s="91"/>
      <c r="U885" s="91"/>
      <c r="V885" s="91"/>
      <c r="W885" s="91"/>
      <c r="X885" s="91"/>
      <c r="Y885" s="91"/>
      <c r="Z885" s="91"/>
      <c r="AA885" s="91"/>
      <c r="AB885" s="91"/>
      <c r="AC885" s="91"/>
      <c r="AD885" s="91"/>
      <c r="AE885" s="91"/>
      <c r="AF885" s="91"/>
      <c r="AG885" s="91"/>
    </row>
    <row r="886" spans="1:33" ht="22.5" customHeight="1" x14ac:dyDescent="0.45">
      <c r="A886" s="91"/>
      <c r="B886" s="93"/>
      <c r="C886" s="92"/>
      <c r="D886" s="93"/>
      <c r="E886" s="92"/>
      <c r="F886" s="93"/>
      <c r="G886" s="92"/>
      <c r="H886" s="93"/>
      <c r="I886" s="92"/>
      <c r="J886" s="91"/>
      <c r="K886" s="91"/>
      <c r="L886" s="91"/>
      <c r="M886" s="104"/>
      <c r="N886" s="91"/>
      <c r="O886" s="91"/>
      <c r="P886" s="91"/>
      <c r="Q886" s="91"/>
      <c r="R886" s="91"/>
      <c r="S886" s="91"/>
      <c r="T886" s="91"/>
      <c r="U886" s="91"/>
      <c r="V886" s="91"/>
      <c r="W886" s="91"/>
      <c r="X886" s="91"/>
      <c r="Y886" s="91"/>
      <c r="Z886" s="91"/>
      <c r="AA886" s="91"/>
      <c r="AB886" s="91"/>
      <c r="AC886" s="91"/>
      <c r="AD886" s="91"/>
      <c r="AE886" s="91"/>
      <c r="AF886" s="91"/>
      <c r="AG886" s="91"/>
    </row>
    <row r="887" spans="1:33" ht="22.5" customHeight="1" x14ac:dyDescent="0.45">
      <c r="A887" s="91"/>
      <c r="B887" s="93"/>
      <c r="C887" s="92"/>
      <c r="D887" s="93"/>
      <c r="E887" s="92"/>
      <c r="F887" s="93"/>
      <c r="G887" s="92"/>
      <c r="H887" s="93"/>
      <c r="I887" s="92"/>
      <c r="J887" s="91"/>
      <c r="K887" s="91"/>
      <c r="L887" s="91"/>
      <c r="M887" s="104"/>
      <c r="N887" s="91"/>
      <c r="O887" s="91"/>
      <c r="P887" s="91"/>
      <c r="Q887" s="91"/>
      <c r="R887" s="91"/>
      <c r="S887" s="91"/>
      <c r="T887" s="91"/>
      <c r="U887" s="91"/>
      <c r="V887" s="91"/>
      <c r="W887" s="91"/>
      <c r="X887" s="91"/>
      <c r="Y887" s="91"/>
      <c r="Z887" s="91"/>
      <c r="AA887" s="91"/>
      <c r="AB887" s="91"/>
      <c r="AC887" s="91"/>
      <c r="AD887" s="91"/>
      <c r="AE887" s="91"/>
      <c r="AF887" s="91"/>
      <c r="AG887" s="91"/>
    </row>
    <row r="888" spans="1:33" ht="22.5" customHeight="1" x14ac:dyDescent="0.45">
      <c r="A888" s="91"/>
      <c r="B888" s="93"/>
      <c r="C888" s="92"/>
      <c r="D888" s="93"/>
      <c r="E888" s="92"/>
      <c r="F888" s="93"/>
      <c r="G888" s="92"/>
      <c r="H888" s="93"/>
      <c r="I888" s="92"/>
      <c r="J888" s="91"/>
      <c r="K888" s="91"/>
      <c r="L888" s="91"/>
      <c r="M888" s="104"/>
      <c r="N888" s="91"/>
      <c r="O888" s="91"/>
      <c r="P888" s="91"/>
      <c r="Q888" s="91"/>
      <c r="R888" s="91"/>
      <c r="S888" s="91"/>
      <c r="T888" s="91"/>
      <c r="U888" s="91"/>
      <c r="V888" s="91"/>
      <c r="W888" s="91"/>
      <c r="X888" s="91"/>
      <c r="Y888" s="91"/>
      <c r="Z888" s="91"/>
      <c r="AA888" s="91"/>
      <c r="AB888" s="91"/>
      <c r="AC888" s="91"/>
      <c r="AD888" s="91"/>
      <c r="AE888" s="91"/>
      <c r="AF888" s="91"/>
      <c r="AG888" s="91"/>
    </row>
    <row r="889" spans="1:33" ht="22.5" customHeight="1" x14ac:dyDescent="0.45">
      <c r="A889" s="91"/>
      <c r="B889" s="93"/>
      <c r="C889" s="92"/>
      <c r="D889" s="93"/>
      <c r="E889" s="92"/>
      <c r="F889" s="93"/>
      <c r="G889" s="92"/>
      <c r="H889" s="93"/>
      <c r="I889" s="92"/>
      <c r="J889" s="91"/>
      <c r="K889" s="91"/>
      <c r="L889" s="91"/>
      <c r="M889" s="104"/>
      <c r="N889" s="91"/>
      <c r="O889" s="91"/>
      <c r="P889" s="91"/>
      <c r="Q889" s="91"/>
      <c r="R889" s="91"/>
      <c r="S889" s="91"/>
      <c r="T889" s="91"/>
      <c r="U889" s="91"/>
      <c r="V889" s="91"/>
      <c r="W889" s="91"/>
      <c r="X889" s="91"/>
      <c r="Y889" s="91"/>
      <c r="Z889" s="91"/>
      <c r="AA889" s="91"/>
      <c r="AB889" s="91"/>
      <c r="AC889" s="91"/>
      <c r="AD889" s="91"/>
      <c r="AE889" s="91"/>
      <c r="AF889" s="91"/>
      <c r="AG889" s="91"/>
    </row>
    <row r="890" spans="1:33" ht="22.5" customHeight="1" x14ac:dyDescent="0.45">
      <c r="A890" s="91"/>
      <c r="B890" s="93"/>
      <c r="C890" s="92"/>
      <c r="D890" s="93"/>
      <c r="E890" s="92"/>
      <c r="F890" s="93"/>
      <c r="G890" s="92"/>
      <c r="H890" s="93"/>
      <c r="I890" s="92"/>
      <c r="J890" s="91"/>
      <c r="K890" s="91"/>
      <c r="L890" s="91"/>
      <c r="M890" s="104"/>
      <c r="N890" s="91"/>
      <c r="O890" s="91"/>
      <c r="P890" s="91"/>
      <c r="Q890" s="91"/>
      <c r="R890" s="91"/>
      <c r="S890" s="91"/>
      <c r="T890" s="91"/>
      <c r="U890" s="91"/>
      <c r="V890" s="91"/>
      <c r="W890" s="91"/>
      <c r="X890" s="91"/>
      <c r="Y890" s="91"/>
      <c r="Z890" s="91"/>
      <c r="AA890" s="91"/>
      <c r="AB890" s="91"/>
      <c r="AC890" s="91"/>
      <c r="AD890" s="91"/>
      <c r="AE890" s="91"/>
      <c r="AF890" s="91"/>
      <c r="AG890" s="91"/>
    </row>
    <row r="891" spans="1:33" ht="22.5" customHeight="1" x14ac:dyDescent="0.45">
      <c r="A891" s="91"/>
      <c r="B891" s="93"/>
      <c r="C891" s="92"/>
      <c r="D891" s="93"/>
      <c r="E891" s="92"/>
      <c r="F891" s="93"/>
      <c r="G891" s="92"/>
      <c r="H891" s="93"/>
      <c r="I891" s="92"/>
      <c r="J891" s="91"/>
      <c r="K891" s="91"/>
      <c r="L891" s="91"/>
      <c r="M891" s="104"/>
      <c r="N891" s="91"/>
      <c r="O891" s="91"/>
      <c r="P891" s="91"/>
      <c r="Q891" s="91"/>
      <c r="R891" s="91"/>
      <c r="S891" s="91"/>
      <c r="T891" s="91"/>
      <c r="U891" s="91"/>
      <c r="V891" s="91"/>
      <c r="W891" s="91"/>
      <c r="X891" s="91"/>
      <c r="Y891" s="91"/>
      <c r="Z891" s="91"/>
      <c r="AA891" s="91"/>
      <c r="AB891" s="91"/>
      <c r="AC891" s="91"/>
      <c r="AD891" s="91"/>
      <c r="AE891" s="91"/>
      <c r="AF891" s="91"/>
      <c r="AG891" s="91"/>
    </row>
    <row r="892" spans="1:33" ht="22.5" customHeight="1" x14ac:dyDescent="0.45">
      <c r="A892" s="91"/>
      <c r="B892" s="93"/>
      <c r="C892" s="92"/>
      <c r="D892" s="93"/>
      <c r="E892" s="92"/>
      <c r="F892" s="93"/>
      <c r="G892" s="92"/>
      <c r="H892" s="93"/>
      <c r="I892" s="92"/>
      <c r="J892" s="91"/>
      <c r="K892" s="91"/>
      <c r="L892" s="91"/>
      <c r="M892" s="104"/>
      <c r="N892" s="91"/>
      <c r="O892" s="91"/>
      <c r="P892" s="91"/>
      <c r="Q892" s="91"/>
      <c r="R892" s="91"/>
      <c r="S892" s="91"/>
      <c r="T892" s="91"/>
      <c r="U892" s="91"/>
      <c r="V892" s="91"/>
      <c r="W892" s="91"/>
      <c r="X892" s="91"/>
      <c r="Y892" s="91"/>
      <c r="Z892" s="91"/>
      <c r="AA892" s="91"/>
      <c r="AB892" s="91"/>
      <c r="AC892" s="91"/>
      <c r="AD892" s="91"/>
      <c r="AE892" s="91"/>
      <c r="AF892" s="91"/>
      <c r="AG892" s="91"/>
    </row>
    <row r="893" spans="1:33" ht="22.5" customHeight="1" x14ac:dyDescent="0.45">
      <c r="A893" s="91"/>
      <c r="B893" s="93"/>
      <c r="C893" s="92"/>
      <c r="D893" s="93"/>
      <c r="E893" s="92"/>
      <c r="F893" s="93"/>
      <c r="G893" s="92"/>
      <c r="H893" s="93"/>
      <c r="I893" s="92"/>
      <c r="J893" s="91"/>
      <c r="K893" s="91"/>
      <c r="L893" s="91"/>
      <c r="M893" s="104"/>
      <c r="N893" s="91"/>
      <c r="O893" s="91"/>
      <c r="P893" s="91"/>
      <c r="Q893" s="91"/>
      <c r="R893" s="91"/>
      <c r="S893" s="91"/>
      <c r="T893" s="91"/>
      <c r="U893" s="91"/>
      <c r="V893" s="91"/>
      <c r="W893" s="91"/>
      <c r="X893" s="91"/>
      <c r="Y893" s="91"/>
      <c r="Z893" s="91"/>
      <c r="AA893" s="91"/>
      <c r="AB893" s="91"/>
      <c r="AC893" s="91"/>
      <c r="AD893" s="91"/>
      <c r="AE893" s="91"/>
      <c r="AF893" s="91"/>
      <c r="AG893" s="91"/>
    </row>
    <row r="894" spans="1:33" ht="22.5" customHeight="1" x14ac:dyDescent="0.45">
      <c r="A894" s="91"/>
      <c r="B894" s="93"/>
      <c r="C894" s="92"/>
      <c r="D894" s="93"/>
      <c r="E894" s="92"/>
      <c r="F894" s="93"/>
      <c r="G894" s="92"/>
      <c r="H894" s="93"/>
      <c r="I894" s="92"/>
      <c r="J894" s="91"/>
      <c r="K894" s="91"/>
      <c r="L894" s="91"/>
      <c r="M894" s="104"/>
      <c r="N894" s="91"/>
      <c r="O894" s="91"/>
      <c r="P894" s="91"/>
      <c r="Q894" s="91"/>
      <c r="R894" s="91"/>
      <c r="S894" s="91"/>
      <c r="T894" s="91"/>
      <c r="U894" s="91"/>
      <c r="V894" s="91"/>
      <c r="W894" s="91"/>
      <c r="X894" s="91"/>
      <c r="Y894" s="91"/>
      <c r="Z894" s="91"/>
      <c r="AA894" s="91"/>
      <c r="AB894" s="91"/>
      <c r="AC894" s="91"/>
      <c r="AD894" s="91"/>
      <c r="AE894" s="91"/>
      <c r="AF894" s="91"/>
      <c r="AG894" s="91"/>
    </row>
    <row r="895" spans="1:33" ht="22.5" customHeight="1" x14ac:dyDescent="0.45">
      <c r="A895" s="91"/>
      <c r="B895" s="93"/>
      <c r="C895" s="92"/>
      <c r="D895" s="93"/>
      <c r="E895" s="92"/>
      <c r="F895" s="93"/>
      <c r="G895" s="92"/>
      <c r="H895" s="93"/>
      <c r="I895" s="92"/>
      <c r="J895" s="91"/>
      <c r="K895" s="91"/>
      <c r="L895" s="91"/>
      <c r="M895" s="104"/>
      <c r="N895" s="91"/>
      <c r="O895" s="91"/>
      <c r="P895" s="91"/>
      <c r="Q895" s="91"/>
      <c r="R895" s="91"/>
      <c r="S895" s="91"/>
      <c r="T895" s="91"/>
      <c r="U895" s="91"/>
      <c r="V895" s="91"/>
      <c r="W895" s="91"/>
      <c r="X895" s="91"/>
      <c r="Y895" s="91"/>
      <c r="Z895" s="91"/>
      <c r="AA895" s="91"/>
      <c r="AB895" s="91"/>
      <c r="AC895" s="91"/>
      <c r="AD895" s="91"/>
      <c r="AE895" s="91"/>
      <c r="AF895" s="91"/>
      <c r="AG895" s="91"/>
    </row>
    <row r="896" spans="1:33" ht="22.5" customHeight="1" x14ac:dyDescent="0.45">
      <c r="A896" s="91"/>
      <c r="B896" s="93"/>
      <c r="C896" s="92"/>
      <c r="D896" s="93"/>
      <c r="E896" s="92"/>
      <c r="F896" s="93"/>
      <c r="G896" s="92"/>
      <c r="H896" s="93"/>
      <c r="I896" s="92"/>
      <c r="J896" s="91"/>
      <c r="K896" s="91"/>
      <c r="L896" s="91"/>
      <c r="M896" s="104"/>
      <c r="N896" s="91"/>
      <c r="O896" s="91"/>
      <c r="P896" s="91"/>
      <c r="Q896" s="91"/>
      <c r="R896" s="91"/>
      <c r="S896" s="91"/>
      <c r="T896" s="91"/>
      <c r="U896" s="91"/>
      <c r="V896" s="91"/>
      <c r="W896" s="91"/>
      <c r="X896" s="91"/>
      <c r="Y896" s="91"/>
      <c r="Z896" s="91"/>
      <c r="AA896" s="91"/>
      <c r="AB896" s="91"/>
      <c r="AC896" s="91"/>
      <c r="AD896" s="91"/>
      <c r="AE896" s="91"/>
      <c r="AF896" s="91"/>
      <c r="AG896" s="91"/>
    </row>
    <row r="897" spans="1:33" ht="22.5" customHeight="1" x14ac:dyDescent="0.45">
      <c r="A897" s="91"/>
      <c r="B897" s="93"/>
      <c r="C897" s="92"/>
      <c r="D897" s="93"/>
      <c r="E897" s="92"/>
      <c r="F897" s="93"/>
      <c r="G897" s="92"/>
      <c r="H897" s="93"/>
      <c r="I897" s="92"/>
      <c r="J897" s="91"/>
      <c r="K897" s="91"/>
      <c r="L897" s="91"/>
      <c r="M897" s="104"/>
      <c r="N897" s="91"/>
      <c r="O897" s="91"/>
      <c r="P897" s="91"/>
      <c r="Q897" s="91"/>
      <c r="R897" s="91"/>
      <c r="S897" s="91"/>
      <c r="T897" s="91"/>
      <c r="U897" s="91"/>
      <c r="V897" s="91"/>
      <c r="W897" s="91"/>
      <c r="X897" s="91"/>
      <c r="Y897" s="91"/>
      <c r="Z897" s="91"/>
      <c r="AA897" s="91"/>
      <c r="AB897" s="91"/>
      <c r="AC897" s="91"/>
      <c r="AD897" s="91"/>
      <c r="AE897" s="91"/>
      <c r="AF897" s="91"/>
      <c r="AG897" s="91"/>
    </row>
    <row r="898" spans="1:33" ht="22.5" customHeight="1" x14ac:dyDescent="0.45">
      <c r="A898" s="91"/>
      <c r="B898" s="93"/>
      <c r="C898" s="92"/>
      <c r="D898" s="93"/>
      <c r="E898" s="92"/>
      <c r="F898" s="93"/>
      <c r="G898" s="92"/>
      <c r="H898" s="93"/>
      <c r="I898" s="92"/>
      <c r="J898" s="91"/>
      <c r="K898" s="91"/>
      <c r="L898" s="91"/>
      <c r="M898" s="104"/>
      <c r="N898" s="91"/>
      <c r="O898" s="91"/>
      <c r="P898" s="91"/>
      <c r="Q898" s="91"/>
      <c r="R898" s="91"/>
      <c r="S898" s="91"/>
      <c r="T898" s="91"/>
      <c r="U898" s="91"/>
      <c r="V898" s="91"/>
      <c r="W898" s="91"/>
      <c r="X898" s="91"/>
      <c r="Y898" s="91"/>
      <c r="Z898" s="91"/>
      <c r="AA898" s="91"/>
      <c r="AB898" s="91"/>
      <c r="AC898" s="91"/>
      <c r="AD898" s="91"/>
      <c r="AE898" s="91"/>
      <c r="AF898" s="91"/>
      <c r="AG898" s="91"/>
    </row>
    <row r="899" spans="1:33" ht="22.5" customHeight="1" x14ac:dyDescent="0.45">
      <c r="A899" s="91"/>
      <c r="B899" s="93"/>
      <c r="C899" s="92"/>
      <c r="D899" s="93"/>
      <c r="E899" s="92"/>
      <c r="F899" s="93"/>
      <c r="G899" s="92"/>
      <c r="H899" s="93"/>
      <c r="I899" s="92"/>
      <c r="J899" s="91"/>
      <c r="K899" s="91"/>
      <c r="L899" s="91"/>
      <c r="M899" s="104"/>
      <c r="N899" s="91"/>
      <c r="O899" s="91"/>
      <c r="P899" s="91"/>
      <c r="Q899" s="91"/>
      <c r="R899" s="91"/>
      <c r="S899" s="91"/>
      <c r="T899" s="91"/>
      <c r="U899" s="91"/>
      <c r="V899" s="91"/>
      <c r="W899" s="91"/>
      <c r="X899" s="91"/>
      <c r="Y899" s="91"/>
      <c r="Z899" s="91"/>
      <c r="AA899" s="91"/>
      <c r="AB899" s="91"/>
      <c r="AC899" s="91"/>
      <c r="AD899" s="91"/>
      <c r="AE899" s="91"/>
      <c r="AF899" s="91"/>
      <c r="AG899" s="91"/>
    </row>
    <row r="900" spans="1:33" ht="22.5" customHeight="1" x14ac:dyDescent="0.45">
      <c r="A900" s="91"/>
      <c r="B900" s="93"/>
      <c r="C900" s="92"/>
      <c r="D900" s="93"/>
      <c r="E900" s="92"/>
      <c r="F900" s="93"/>
      <c r="G900" s="92"/>
      <c r="H900" s="93"/>
      <c r="I900" s="92"/>
      <c r="J900" s="91"/>
      <c r="K900" s="91"/>
      <c r="L900" s="91"/>
      <c r="M900" s="104"/>
      <c r="N900" s="91"/>
      <c r="O900" s="91"/>
      <c r="P900" s="91"/>
      <c r="Q900" s="91"/>
      <c r="R900" s="91"/>
      <c r="S900" s="91"/>
      <c r="T900" s="91"/>
      <c r="U900" s="91"/>
      <c r="V900" s="91"/>
      <c r="W900" s="91"/>
      <c r="X900" s="91"/>
      <c r="Y900" s="91"/>
      <c r="Z900" s="91"/>
      <c r="AA900" s="91"/>
      <c r="AB900" s="91"/>
      <c r="AC900" s="91"/>
      <c r="AD900" s="91"/>
      <c r="AE900" s="91"/>
      <c r="AF900" s="91"/>
      <c r="AG900" s="91"/>
    </row>
    <row r="901" spans="1:33" ht="22.5" customHeight="1" x14ac:dyDescent="0.45">
      <c r="A901" s="91"/>
      <c r="B901" s="93"/>
      <c r="C901" s="92"/>
      <c r="D901" s="93"/>
      <c r="E901" s="92"/>
      <c r="F901" s="93"/>
      <c r="G901" s="92"/>
      <c r="H901" s="93"/>
      <c r="I901" s="92"/>
      <c r="J901" s="91"/>
      <c r="K901" s="91"/>
      <c r="L901" s="91"/>
      <c r="M901" s="104"/>
      <c r="N901" s="91"/>
      <c r="O901" s="91"/>
      <c r="P901" s="91"/>
      <c r="Q901" s="91"/>
      <c r="R901" s="91"/>
      <c r="S901" s="91"/>
      <c r="T901" s="91"/>
      <c r="U901" s="91"/>
      <c r="V901" s="91"/>
      <c r="W901" s="91"/>
      <c r="X901" s="91"/>
      <c r="Y901" s="91"/>
      <c r="Z901" s="91"/>
      <c r="AA901" s="91"/>
      <c r="AB901" s="91"/>
      <c r="AC901" s="91"/>
      <c r="AD901" s="91"/>
      <c r="AE901" s="91"/>
      <c r="AF901" s="91"/>
      <c r="AG901" s="91"/>
    </row>
    <row r="902" spans="1:33" ht="22.5" customHeight="1" x14ac:dyDescent="0.45">
      <c r="A902" s="91"/>
      <c r="B902" s="93"/>
      <c r="C902" s="92"/>
      <c r="D902" s="93"/>
      <c r="E902" s="92"/>
      <c r="F902" s="93"/>
      <c r="G902" s="92"/>
      <c r="H902" s="93"/>
      <c r="I902" s="92"/>
      <c r="J902" s="91"/>
      <c r="K902" s="91"/>
      <c r="L902" s="91"/>
      <c r="M902" s="104"/>
      <c r="N902" s="91"/>
      <c r="O902" s="91"/>
      <c r="P902" s="91"/>
      <c r="Q902" s="91"/>
      <c r="R902" s="91"/>
      <c r="S902" s="91"/>
      <c r="T902" s="91"/>
      <c r="U902" s="91"/>
      <c r="V902" s="91"/>
      <c r="W902" s="91"/>
      <c r="X902" s="91"/>
      <c r="Y902" s="91"/>
      <c r="Z902" s="91"/>
      <c r="AA902" s="91"/>
      <c r="AB902" s="91"/>
      <c r="AC902" s="91"/>
      <c r="AD902" s="91"/>
      <c r="AE902" s="91"/>
      <c r="AF902" s="91"/>
      <c r="AG902" s="91"/>
    </row>
    <row r="903" spans="1:33" ht="22.5" customHeight="1" x14ac:dyDescent="0.45">
      <c r="A903" s="91"/>
      <c r="B903" s="93"/>
      <c r="C903" s="92"/>
      <c r="D903" s="93"/>
      <c r="E903" s="92"/>
      <c r="F903" s="93"/>
      <c r="G903" s="92"/>
      <c r="H903" s="93"/>
      <c r="I903" s="92"/>
      <c r="J903" s="91"/>
      <c r="K903" s="91"/>
      <c r="L903" s="91"/>
      <c r="M903" s="104"/>
      <c r="N903" s="91"/>
      <c r="O903" s="91"/>
      <c r="P903" s="91"/>
      <c r="Q903" s="91"/>
      <c r="R903" s="91"/>
      <c r="S903" s="91"/>
      <c r="T903" s="91"/>
      <c r="U903" s="91"/>
      <c r="V903" s="91"/>
      <c r="W903" s="91"/>
      <c r="X903" s="91"/>
      <c r="Y903" s="91"/>
      <c r="Z903" s="91"/>
      <c r="AA903" s="91"/>
      <c r="AB903" s="91"/>
      <c r="AC903" s="91"/>
      <c r="AD903" s="91"/>
      <c r="AE903" s="91"/>
      <c r="AF903" s="91"/>
      <c r="AG903" s="91"/>
    </row>
    <row r="904" spans="1:33" ht="22.5" customHeight="1" x14ac:dyDescent="0.45">
      <c r="A904" s="91"/>
      <c r="B904" s="93"/>
      <c r="C904" s="92"/>
      <c r="D904" s="93"/>
      <c r="E904" s="92"/>
      <c r="F904" s="93"/>
      <c r="G904" s="92"/>
      <c r="H904" s="93"/>
      <c r="I904" s="92"/>
      <c r="J904" s="91"/>
      <c r="K904" s="91"/>
      <c r="L904" s="91"/>
      <c r="M904" s="104"/>
      <c r="N904" s="91"/>
      <c r="O904" s="91"/>
      <c r="P904" s="91"/>
      <c r="Q904" s="91"/>
      <c r="R904" s="91"/>
      <c r="S904" s="91"/>
      <c r="T904" s="91"/>
      <c r="U904" s="91"/>
      <c r="V904" s="91"/>
      <c r="W904" s="91"/>
      <c r="X904" s="91"/>
      <c r="Y904" s="91"/>
      <c r="Z904" s="91"/>
      <c r="AA904" s="91"/>
      <c r="AB904" s="91"/>
      <c r="AC904" s="91"/>
      <c r="AD904" s="91"/>
      <c r="AE904" s="91"/>
      <c r="AF904" s="91"/>
      <c r="AG904" s="91"/>
    </row>
    <row r="905" spans="1:33" ht="22.5" customHeight="1" x14ac:dyDescent="0.45">
      <c r="A905" s="91"/>
      <c r="B905" s="93"/>
      <c r="C905" s="92"/>
      <c r="D905" s="93"/>
      <c r="E905" s="92"/>
      <c r="F905" s="93"/>
      <c r="G905" s="92"/>
      <c r="H905" s="93"/>
      <c r="I905" s="92"/>
      <c r="J905" s="91"/>
      <c r="K905" s="91"/>
      <c r="L905" s="91"/>
      <c r="M905" s="104"/>
      <c r="N905" s="91"/>
      <c r="O905" s="91"/>
      <c r="P905" s="91"/>
      <c r="Q905" s="91"/>
      <c r="R905" s="91"/>
      <c r="S905" s="91"/>
      <c r="T905" s="91"/>
      <c r="U905" s="91"/>
      <c r="V905" s="91"/>
      <c r="W905" s="91"/>
      <c r="X905" s="91"/>
      <c r="Y905" s="91"/>
      <c r="Z905" s="91"/>
      <c r="AA905" s="91"/>
      <c r="AB905" s="91"/>
      <c r="AC905" s="91"/>
      <c r="AD905" s="91"/>
      <c r="AE905" s="91"/>
      <c r="AF905" s="91"/>
      <c r="AG905" s="91"/>
    </row>
    <row r="906" spans="1:33" ht="22.5" customHeight="1" x14ac:dyDescent="0.45">
      <c r="A906" s="91"/>
      <c r="B906" s="93"/>
      <c r="C906" s="92"/>
      <c r="D906" s="93"/>
      <c r="E906" s="92"/>
      <c r="F906" s="93"/>
      <c r="G906" s="92"/>
      <c r="H906" s="93"/>
      <c r="I906" s="92"/>
      <c r="J906" s="91"/>
      <c r="K906" s="91"/>
      <c r="L906" s="91"/>
      <c r="M906" s="104"/>
      <c r="N906" s="91"/>
      <c r="O906" s="91"/>
      <c r="P906" s="91"/>
      <c r="Q906" s="91"/>
      <c r="R906" s="91"/>
      <c r="S906" s="91"/>
      <c r="T906" s="91"/>
      <c r="U906" s="91"/>
      <c r="V906" s="91"/>
      <c r="W906" s="91"/>
      <c r="X906" s="91"/>
      <c r="Y906" s="91"/>
      <c r="Z906" s="91"/>
      <c r="AA906" s="91"/>
      <c r="AB906" s="91"/>
      <c r="AC906" s="91"/>
      <c r="AD906" s="91"/>
      <c r="AE906" s="91"/>
      <c r="AF906" s="91"/>
      <c r="AG906" s="91"/>
    </row>
    <row r="907" spans="1:33" ht="22.5" customHeight="1" x14ac:dyDescent="0.45">
      <c r="A907" s="91"/>
      <c r="B907" s="93"/>
      <c r="C907" s="92"/>
      <c r="D907" s="93"/>
      <c r="E907" s="92"/>
      <c r="F907" s="93"/>
      <c r="G907" s="92"/>
      <c r="H907" s="93"/>
      <c r="I907" s="92"/>
      <c r="J907" s="91"/>
      <c r="K907" s="91"/>
      <c r="L907" s="91"/>
      <c r="M907" s="104"/>
      <c r="N907" s="91"/>
      <c r="O907" s="91"/>
      <c r="P907" s="91"/>
      <c r="Q907" s="91"/>
      <c r="R907" s="91"/>
      <c r="S907" s="91"/>
      <c r="T907" s="91"/>
      <c r="U907" s="91"/>
      <c r="V907" s="91"/>
      <c r="W907" s="91"/>
      <c r="X907" s="91"/>
      <c r="Y907" s="91"/>
      <c r="Z907" s="91"/>
      <c r="AA907" s="91"/>
      <c r="AB907" s="91"/>
      <c r="AC907" s="91"/>
      <c r="AD907" s="91"/>
      <c r="AE907" s="91"/>
      <c r="AF907" s="91"/>
      <c r="AG907" s="91"/>
    </row>
    <row r="908" spans="1:33" ht="22.5" customHeight="1" x14ac:dyDescent="0.45">
      <c r="A908" s="91"/>
      <c r="B908" s="93"/>
      <c r="C908" s="92"/>
      <c r="D908" s="93"/>
      <c r="E908" s="92"/>
      <c r="F908" s="93"/>
      <c r="G908" s="92"/>
      <c r="H908" s="93"/>
      <c r="I908" s="92"/>
      <c r="J908" s="91"/>
      <c r="K908" s="91"/>
      <c r="L908" s="91"/>
      <c r="M908" s="104"/>
      <c r="N908" s="91"/>
      <c r="O908" s="91"/>
      <c r="P908" s="91"/>
      <c r="Q908" s="91"/>
      <c r="R908" s="91"/>
      <c r="S908" s="91"/>
      <c r="T908" s="91"/>
      <c r="U908" s="91"/>
      <c r="V908" s="91"/>
      <c r="W908" s="91"/>
      <c r="X908" s="91"/>
      <c r="Y908" s="91"/>
      <c r="Z908" s="91"/>
      <c r="AA908" s="91"/>
      <c r="AB908" s="91"/>
      <c r="AC908" s="91"/>
      <c r="AD908" s="91"/>
      <c r="AE908" s="91"/>
      <c r="AF908" s="91"/>
      <c r="AG908" s="91"/>
    </row>
    <row r="909" spans="1:33" ht="22.5" customHeight="1" x14ac:dyDescent="0.45">
      <c r="A909" s="91"/>
      <c r="B909" s="93"/>
      <c r="C909" s="92"/>
      <c r="D909" s="93"/>
      <c r="E909" s="92"/>
      <c r="F909" s="93"/>
      <c r="G909" s="92"/>
      <c r="H909" s="93"/>
      <c r="I909" s="92"/>
      <c r="J909" s="91"/>
      <c r="K909" s="91"/>
      <c r="L909" s="91"/>
      <c r="M909" s="104"/>
      <c r="N909" s="91"/>
      <c r="O909" s="91"/>
      <c r="P909" s="91"/>
      <c r="Q909" s="91"/>
      <c r="R909" s="91"/>
      <c r="S909" s="91"/>
      <c r="T909" s="91"/>
      <c r="U909" s="91"/>
      <c r="V909" s="91"/>
      <c r="W909" s="91"/>
      <c r="X909" s="91"/>
      <c r="Y909" s="91"/>
      <c r="Z909" s="91"/>
      <c r="AA909" s="91"/>
      <c r="AB909" s="91"/>
      <c r="AC909" s="91"/>
      <c r="AD909" s="91"/>
      <c r="AE909" s="91"/>
      <c r="AF909" s="91"/>
      <c r="AG909" s="91"/>
    </row>
    <row r="910" spans="1:33" ht="22.5" customHeight="1" x14ac:dyDescent="0.45">
      <c r="A910" s="91"/>
      <c r="B910" s="93"/>
      <c r="C910" s="92"/>
      <c r="D910" s="93"/>
      <c r="E910" s="92"/>
      <c r="F910" s="93"/>
      <c r="G910" s="92"/>
      <c r="H910" s="93"/>
      <c r="I910" s="92"/>
      <c r="J910" s="91"/>
      <c r="K910" s="91"/>
      <c r="L910" s="91"/>
      <c r="M910" s="104"/>
      <c r="N910" s="91"/>
      <c r="O910" s="91"/>
      <c r="P910" s="91"/>
      <c r="Q910" s="91"/>
      <c r="R910" s="91"/>
      <c r="S910" s="91"/>
      <c r="T910" s="91"/>
      <c r="U910" s="91"/>
      <c r="V910" s="91"/>
      <c r="W910" s="91"/>
      <c r="X910" s="91"/>
      <c r="Y910" s="91"/>
      <c r="Z910" s="91"/>
      <c r="AA910" s="91"/>
      <c r="AB910" s="91"/>
      <c r="AC910" s="91"/>
      <c r="AD910" s="91"/>
      <c r="AE910" s="91"/>
      <c r="AF910" s="91"/>
      <c r="AG910" s="91"/>
    </row>
    <row r="911" spans="1:33" ht="22.5" customHeight="1" x14ac:dyDescent="0.45">
      <c r="A911" s="91"/>
      <c r="B911" s="93"/>
      <c r="C911" s="92"/>
      <c r="D911" s="93"/>
      <c r="E911" s="92"/>
      <c r="F911" s="93"/>
      <c r="G911" s="92"/>
      <c r="H911" s="93"/>
      <c r="I911" s="92"/>
      <c r="J911" s="91"/>
      <c r="K911" s="91"/>
      <c r="L911" s="91"/>
      <c r="M911" s="104"/>
      <c r="N911" s="91"/>
      <c r="O911" s="91"/>
      <c r="P911" s="91"/>
      <c r="Q911" s="91"/>
      <c r="R911" s="91"/>
      <c r="S911" s="91"/>
      <c r="T911" s="91"/>
      <c r="U911" s="91"/>
      <c r="V911" s="91"/>
      <c r="W911" s="91"/>
      <c r="X911" s="91"/>
      <c r="Y911" s="91"/>
      <c r="Z911" s="91"/>
      <c r="AA911" s="91"/>
      <c r="AB911" s="91"/>
      <c r="AC911" s="91"/>
      <c r="AD911" s="91"/>
      <c r="AE911" s="91"/>
      <c r="AF911" s="91"/>
      <c r="AG911" s="91"/>
    </row>
    <row r="912" spans="1:33" ht="22.5" customHeight="1" x14ac:dyDescent="0.45">
      <c r="A912" s="91"/>
      <c r="B912" s="93"/>
      <c r="C912" s="92"/>
      <c r="D912" s="93"/>
      <c r="E912" s="92"/>
      <c r="F912" s="93"/>
      <c r="G912" s="92"/>
      <c r="H912" s="93"/>
      <c r="I912" s="92"/>
      <c r="J912" s="91"/>
      <c r="K912" s="91"/>
      <c r="L912" s="91"/>
      <c r="M912" s="104"/>
      <c r="N912" s="91"/>
      <c r="O912" s="91"/>
      <c r="P912" s="91"/>
      <c r="Q912" s="91"/>
      <c r="R912" s="91"/>
      <c r="S912" s="91"/>
      <c r="T912" s="91"/>
      <c r="U912" s="91"/>
      <c r="V912" s="91"/>
      <c r="W912" s="91"/>
      <c r="X912" s="91"/>
      <c r="Y912" s="91"/>
      <c r="Z912" s="91"/>
      <c r="AA912" s="91"/>
      <c r="AB912" s="91"/>
      <c r="AC912" s="91"/>
      <c r="AD912" s="91"/>
      <c r="AE912" s="91"/>
      <c r="AF912" s="91"/>
      <c r="AG912" s="91"/>
    </row>
    <row r="913" spans="1:33" ht="22.5" customHeight="1" x14ac:dyDescent="0.45">
      <c r="A913" s="91"/>
      <c r="B913" s="93"/>
      <c r="C913" s="92"/>
      <c r="D913" s="93"/>
      <c r="E913" s="92"/>
      <c r="F913" s="93"/>
      <c r="G913" s="92"/>
      <c r="H913" s="93"/>
      <c r="I913" s="92"/>
      <c r="J913" s="91"/>
      <c r="K913" s="91"/>
      <c r="L913" s="91"/>
      <c r="M913" s="104"/>
      <c r="N913" s="91"/>
      <c r="O913" s="91"/>
      <c r="P913" s="91"/>
      <c r="Q913" s="91"/>
      <c r="R913" s="91"/>
      <c r="S913" s="91"/>
      <c r="T913" s="91"/>
      <c r="U913" s="91"/>
      <c r="V913" s="91"/>
      <c r="W913" s="91"/>
      <c r="X913" s="91"/>
      <c r="Y913" s="91"/>
      <c r="Z913" s="91"/>
      <c r="AA913" s="91"/>
      <c r="AB913" s="91"/>
      <c r="AC913" s="91"/>
      <c r="AD913" s="91"/>
      <c r="AE913" s="91"/>
      <c r="AF913" s="91"/>
      <c r="AG913" s="91"/>
    </row>
    <row r="914" spans="1:33" ht="22.5" customHeight="1" x14ac:dyDescent="0.45">
      <c r="A914" s="91"/>
      <c r="B914" s="93"/>
      <c r="C914" s="92"/>
      <c r="D914" s="93"/>
      <c r="E914" s="92"/>
      <c r="F914" s="93"/>
      <c r="G914" s="92"/>
      <c r="H914" s="93"/>
      <c r="I914" s="92"/>
      <c r="J914" s="91"/>
      <c r="K914" s="91"/>
      <c r="L914" s="91"/>
      <c r="M914" s="104"/>
      <c r="N914" s="91"/>
      <c r="O914" s="91"/>
      <c r="P914" s="91"/>
      <c r="Q914" s="91"/>
      <c r="R914" s="91"/>
      <c r="S914" s="91"/>
      <c r="T914" s="91"/>
      <c r="U914" s="91"/>
      <c r="V914" s="91"/>
      <c r="W914" s="91"/>
      <c r="X914" s="91"/>
      <c r="Y914" s="91"/>
      <c r="Z914" s="91"/>
      <c r="AA914" s="91"/>
      <c r="AB914" s="91"/>
      <c r="AC914" s="91"/>
      <c r="AD914" s="91"/>
      <c r="AE914" s="91"/>
      <c r="AF914" s="91"/>
      <c r="AG914" s="91"/>
    </row>
    <row r="915" spans="1:33" ht="22.5" customHeight="1" x14ac:dyDescent="0.45">
      <c r="A915" s="91"/>
      <c r="B915" s="93"/>
      <c r="C915" s="92"/>
      <c r="D915" s="93"/>
      <c r="E915" s="92"/>
      <c r="F915" s="93"/>
      <c r="G915" s="92"/>
      <c r="H915" s="93"/>
      <c r="I915" s="92"/>
      <c r="J915" s="91"/>
      <c r="K915" s="91"/>
      <c r="L915" s="91"/>
      <c r="M915" s="104"/>
      <c r="N915" s="91"/>
      <c r="O915" s="91"/>
      <c r="P915" s="91"/>
      <c r="Q915" s="91"/>
      <c r="R915" s="91"/>
      <c r="S915" s="91"/>
      <c r="T915" s="91"/>
      <c r="U915" s="91"/>
      <c r="V915" s="91"/>
      <c r="W915" s="91"/>
      <c r="X915" s="91"/>
      <c r="Y915" s="91"/>
      <c r="Z915" s="91"/>
      <c r="AA915" s="91"/>
      <c r="AB915" s="91"/>
      <c r="AC915" s="91"/>
      <c r="AD915" s="91"/>
      <c r="AE915" s="91"/>
      <c r="AF915" s="91"/>
      <c r="AG915" s="91"/>
    </row>
    <row r="916" spans="1:33" ht="22.5" customHeight="1" x14ac:dyDescent="0.45">
      <c r="A916" s="91"/>
      <c r="B916" s="93"/>
      <c r="C916" s="92"/>
      <c r="D916" s="93"/>
      <c r="E916" s="92"/>
      <c r="F916" s="93"/>
      <c r="G916" s="92"/>
      <c r="H916" s="93"/>
      <c r="I916" s="92"/>
      <c r="J916" s="91"/>
      <c r="K916" s="91"/>
      <c r="L916" s="91"/>
      <c r="M916" s="104"/>
      <c r="N916" s="91"/>
      <c r="O916" s="91"/>
      <c r="P916" s="91"/>
      <c r="Q916" s="91"/>
      <c r="R916" s="91"/>
      <c r="S916" s="91"/>
      <c r="T916" s="91"/>
      <c r="U916" s="91"/>
      <c r="V916" s="91"/>
      <c r="W916" s="91"/>
      <c r="X916" s="91"/>
      <c r="Y916" s="91"/>
      <c r="Z916" s="91"/>
      <c r="AA916" s="91"/>
      <c r="AB916" s="91"/>
      <c r="AC916" s="91"/>
      <c r="AD916" s="91"/>
      <c r="AE916" s="91"/>
      <c r="AF916" s="91"/>
      <c r="AG916" s="91"/>
    </row>
    <row r="917" spans="1:33" ht="22.5" customHeight="1" x14ac:dyDescent="0.45">
      <c r="A917" s="91"/>
      <c r="B917" s="93"/>
      <c r="C917" s="92"/>
      <c r="D917" s="93"/>
      <c r="E917" s="92"/>
      <c r="F917" s="93"/>
      <c r="G917" s="92"/>
      <c r="H917" s="93"/>
      <c r="I917" s="92"/>
      <c r="J917" s="91"/>
      <c r="K917" s="91"/>
      <c r="L917" s="91"/>
      <c r="M917" s="104"/>
      <c r="N917" s="91"/>
      <c r="O917" s="91"/>
      <c r="P917" s="91"/>
      <c r="Q917" s="91"/>
      <c r="R917" s="91"/>
      <c r="S917" s="91"/>
      <c r="T917" s="91"/>
      <c r="U917" s="91"/>
      <c r="V917" s="91"/>
      <c r="W917" s="91"/>
      <c r="X917" s="91"/>
      <c r="Y917" s="91"/>
      <c r="Z917" s="91"/>
      <c r="AA917" s="91"/>
      <c r="AB917" s="91"/>
      <c r="AC917" s="91"/>
      <c r="AD917" s="91"/>
      <c r="AE917" s="91"/>
      <c r="AF917" s="91"/>
      <c r="AG917" s="91"/>
    </row>
    <row r="918" spans="1:33" ht="22.5" customHeight="1" x14ac:dyDescent="0.45">
      <c r="A918" s="91"/>
      <c r="B918" s="93"/>
      <c r="C918" s="92"/>
      <c r="D918" s="93"/>
      <c r="E918" s="92"/>
      <c r="F918" s="93"/>
      <c r="G918" s="92"/>
      <c r="H918" s="93"/>
      <c r="I918" s="92"/>
      <c r="J918" s="91"/>
      <c r="K918" s="91"/>
      <c r="L918" s="91"/>
      <c r="M918" s="104"/>
      <c r="N918" s="91"/>
      <c r="O918" s="91"/>
      <c r="P918" s="91"/>
      <c r="Q918" s="91"/>
      <c r="R918" s="91"/>
      <c r="S918" s="91"/>
      <c r="T918" s="91"/>
      <c r="U918" s="91"/>
      <c r="V918" s="91"/>
      <c r="W918" s="91"/>
      <c r="X918" s="91"/>
      <c r="Y918" s="91"/>
      <c r="Z918" s="91"/>
      <c r="AA918" s="91"/>
      <c r="AB918" s="91"/>
      <c r="AC918" s="91"/>
      <c r="AD918" s="91"/>
      <c r="AE918" s="91"/>
      <c r="AF918" s="91"/>
      <c r="AG918" s="91"/>
    </row>
    <row r="919" spans="1:33" ht="22.5" customHeight="1" x14ac:dyDescent="0.45">
      <c r="A919" s="91"/>
      <c r="B919" s="93"/>
      <c r="C919" s="92"/>
      <c r="D919" s="93"/>
      <c r="E919" s="92"/>
      <c r="F919" s="93"/>
      <c r="G919" s="92"/>
      <c r="H919" s="93"/>
      <c r="I919" s="92"/>
      <c r="J919" s="91"/>
      <c r="K919" s="91"/>
      <c r="L919" s="91"/>
      <c r="M919" s="104"/>
      <c r="N919" s="91"/>
      <c r="O919" s="91"/>
      <c r="P919" s="91"/>
      <c r="Q919" s="91"/>
      <c r="R919" s="91"/>
      <c r="S919" s="91"/>
      <c r="T919" s="91"/>
      <c r="U919" s="91"/>
      <c r="V919" s="91"/>
      <c r="W919" s="91"/>
      <c r="X919" s="91"/>
      <c r="Y919" s="91"/>
      <c r="Z919" s="91"/>
      <c r="AA919" s="91"/>
      <c r="AB919" s="91"/>
      <c r="AC919" s="91"/>
      <c r="AD919" s="91"/>
      <c r="AE919" s="91"/>
      <c r="AF919" s="91"/>
      <c r="AG919" s="91"/>
    </row>
    <row r="920" spans="1:33" ht="22.5" customHeight="1" x14ac:dyDescent="0.45">
      <c r="A920" s="91"/>
      <c r="B920" s="93"/>
      <c r="C920" s="92"/>
      <c r="D920" s="93"/>
      <c r="E920" s="92"/>
      <c r="F920" s="93"/>
      <c r="G920" s="92"/>
      <c r="H920" s="93"/>
      <c r="I920" s="92"/>
      <c r="J920" s="91"/>
      <c r="K920" s="91"/>
      <c r="L920" s="91"/>
      <c r="M920" s="104"/>
      <c r="N920" s="91"/>
      <c r="O920" s="91"/>
      <c r="P920" s="91"/>
      <c r="Q920" s="91"/>
      <c r="R920" s="91"/>
      <c r="S920" s="91"/>
      <c r="T920" s="91"/>
      <c r="U920" s="91"/>
      <c r="V920" s="91"/>
      <c r="W920" s="91"/>
      <c r="X920" s="91"/>
      <c r="Y920" s="91"/>
      <c r="Z920" s="91"/>
      <c r="AA920" s="91"/>
      <c r="AB920" s="91"/>
      <c r="AC920" s="91"/>
      <c r="AD920" s="91"/>
      <c r="AE920" s="91"/>
      <c r="AF920" s="91"/>
      <c r="AG920" s="91"/>
    </row>
    <row r="921" spans="1:33" ht="22.5" customHeight="1" x14ac:dyDescent="0.45">
      <c r="A921" s="91"/>
      <c r="B921" s="93"/>
      <c r="C921" s="92"/>
      <c r="D921" s="93"/>
      <c r="E921" s="92"/>
      <c r="F921" s="93"/>
      <c r="G921" s="92"/>
      <c r="H921" s="93"/>
      <c r="I921" s="92"/>
      <c r="J921" s="91"/>
      <c r="K921" s="91"/>
      <c r="L921" s="91"/>
      <c r="M921" s="104"/>
      <c r="N921" s="91"/>
      <c r="O921" s="91"/>
      <c r="P921" s="91"/>
      <c r="Q921" s="91"/>
      <c r="R921" s="91"/>
      <c r="S921" s="91"/>
      <c r="T921" s="91"/>
      <c r="U921" s="91"/>
      <c r="V921" s="91"/>
      <c r="W921" s="91"/>
      <c r="X921" s="91"/>
      <c r="Y921" s="91"/>
      <c r="Z921" s="91"/>
      <c r="AA921" s="91"/>
      <c r="AB921" s="91"/>
      <c r="AC921" s="91"/>
      <c r="AD921" s="91"/>
      <c r="AE921" s="91"/>
      <c r="AF921" s="91"/>
      <c r="AG921" s="91"/>
    </row>
    <row r="922" spans="1:33" ht="22.5" customHeight="1" x14ac:dyDescent="0.45">
      <c r="A922" s="91"/>
      <c r="B922" s="93"/>
      <c r="C922" s="92"/>
      <c r="D922" s="93"/>
      <c r="E922" s="92"/>
      <c r="F922" s="93"/>
      <c r="G922" s="92"/>
      <c r="H922" s="93"/>
      <c r="I922" s="92"/>
      <c r="J922" s="91"/>
      <c r="K922" s="91"/>
      <c r="L922" s="91"/>
      <c r="M922" s="104"/>
      <c r="N922" s="91"/>
      <c r="O922" s="91"/>
      <c r="P922" s="91"/>
      <c r="Q922" s="91"/>
      <c r="R922" s="91"/>
      <c r="S922" s="91"/>
      <c r="T922" s="91"/>
      <c r="U922" s="91"/>
      <c r="V922" s="91"/>
      <c r="W922" s="91"/>
      <c r="X922" s="91"/>
      <c r="Y922" s="91"/>
      <c r="Z922" s="91"/>
      <c r="AA922" s="91"/>
      <c r="AB922" s="91"/>
      <c r="AC922" s="91"/>
      <c r="AD922" s="91"/>
      <c r="AE922" s="91"/>
      <c r="AF922" s="91"/>
      <c r="AG922" s="91"/>
    </row>
    <row r="923" spans="1:33" ht="22.5" customHeight="1" x14ac:dyDescent="0.45">
      <c r="A923" s="91"/>
      <c r="B923" s="93"/>
      <c r="C923" s="92"/>
      <c r="D923" s="93"/>
      <c r="E923" s="92"/>
      <c r="F923" s="93"/>
      <c r="G923" s="92"/>
      <c r="H923" s="93"/>
      <c r="I923" s="92"/>
      <c r="J923" s="91"/>
      <c r="K923" s="91"/>
      <c r="L923" s="91"/>
      <c r="M923" s="104"/>
      <c r="N923" s="91"/>
      <c r="O923" s="91"/>
      <c r="P923" s="91"/>
      <c r="Q923" s="91"/>
      <c r="R923" s="91"/>
      <c r="S923" s="91"/>
      <c r="T923" s="91"/>
      <c r="U923" s="91"/>
      <c r="V923" s="91"/>
      <c r="W923" s="91"/>
      <c r="X923" s="91"/>
      <c r="Y923" s="91"/>
      <c r="Z923" s="91"/>
      <c r="AA923" s="91"/>
      <c r="AB923" s="91"/>
      <c r="AC923" s="91"/>
      <c r="AD923" s="91"/>
      <c r="AE923" s="91"/>
      <c r="AF923" s="91"/>
      <c r="AG923" s="91"/>
    </row>
    <row r="924" spans="1:33" ht="22.5" customHeight="1" x14ac:dyDescent="0.45">
      <c r="A924" s="91"/>
      <c r="B924" s="93"/>
      <c r="C924" s="92"/>
      <c r="D924" s="93"/>
      <c r="E924" s="92"/>
      <c r="F924" s="93"/>
      <c r="G924" s="92"/>
      <c r="H924" s="93"/>
      <c r="I924" s="92"/>
      <c r="J924" s="91"/>
      <c r="K924" s="91"/>
      <c r="L924" s="91"/>
      <c r="M924" s="104"/>
      <c r="N924" s="91"/>
      <c r="O924" s="91"/>
      <c r="P924" s="91"/>
      <c r="Q924" s="91"/>
      <c r="R924" s="91"/>
      <c r="S924" s="91"/>
      <c r="T924" s="91"/>
      <c r="U924" s="91"/>
      <c r="V924" s="91"/>
      <c r="W924" s="91"/>
      <c r="X924" s="91"/>
      <c r="Y924" s="91"/>
      <c r="Z924" s="91"/>
      <c r="AA924" s="91"/>
      <c r="AB924" s="91"/>
      <c r="AC924" s="91"/>
      <c r="AD924" s="91"/>
      <c r="AE924" s="91"/>
      <c r="AF924" s="91"/>
      <c r="AG924" s="91"/>
    </row>
    <row r="925" spans="1:33" ht="22.5" customHeight="1" x14ac:dyDescent="0.45">
      <c r="A925" s="91"/>
      <c r="B925" s="93"/>
      <c r="C925" s="92"/>
      <c r="D925" s="93"/>
      <c r="E925" s="92"/>
      <c r="F925" s="93"/>
      <c r="G925" s="92"/>
      <c r="H925" s="93"/>
      <c r="I925" s="92"/>
      <c r="J925" s="91"/>
      <c r="K925" s="91"/>
      <c r="L925" s="91"/>
      <c r="M925" s="104"/>
      <c r="N925" s="91"/>
      <c r="O925" s="91"/>
      <c r="P925" s="91"/>
      <c r="Q925" s="91"/>
      <c r="R925" s="91"/>
      <c r="S925" s="91"/>
      <c r="T925" s="91"/>
      <c r="U925" s="91"/>
      <c r="V925" s="91"/>
      <c r="W925" s="91"/>
      <c r="X925" s="91"/>
      <c r="Y925" s="91"/>
      <c r="Z925" s="91"/>
      <c r="AA925" s="91"/>
      <c r="AB925" s="91"/>
      <c r="AC925" s="91"/>
      <c r="AD925" s="91"/>
      <c r="AE925" s="91"/>
      <c r="AF925" s="91"/>
      <c r="AG925" s="91"/>
    </row>
    <row r="926" spans="1:33" ht="22.5" customHeight="1" x14ac:dyDescent="0.45">
      <c r="A926" s="91"/>
      <c r="B926" s="93"/>
      <c r="C926" s="92"/>
      <c r="D926" s="93"/>
      <c r="E926" s="92"/>
      <c r="F926" s="93"/>
      <c r="G926" s="92"/>
      <c r="H926" s="93"/>
      <c r="I926" s="92"/>
      <c r="J926" s="91"/>
      <c r="K926" s="91"/>
      <c r="L926" s="91"/>
      <c r="M926" s="104"/>
      <c r="N926" s="91"/>
      <c r="O926" s="91"/>
      <c r="P926" s="91"/>
      <c r="Q926" s="91"/>
      <c r="R926" s="91"/>
      <c r="S926" s="91"/>
      <c r="T926" s="91"/>
      <c r="U926" s="91"/>
      <c r="V926" s="91"/>
      <c r="W926" s="91"/>
      <c r="X926" s="91"/>
      <c r="Y926" s="91"/>
      <c r="Z926" s="91"/>
      <c r="AA926" s="91"/>
      <c r="AB926" s="91"/>
      <c r="AC926" s="91"/>
      <c r="AD926" s="91"/>
      <c r="AE926" s="91"/>
      <c r="AF926" s="91"/>
      <c r="AG926" s="91"/>
    </row>
    <row r="927" spans="1:33" ht="22.5" customHeight="1" x14ac:dyDescent="0.45">
      <c r="A927" s="91"/>
      <c r="B927" s="93"/>
      <c r="C927" s="92"/>
      <c r="D927" s="93"/>
      <c r="E927" s="92"/>
      <c r="F927" s="93"/>
      <c r="G927" s="92"/>
      <c r="H927" s="93"/>
      <c r="I927" s="92"/>
      <c r="J927" s="91"/>
      <c r="K927" s="91"/>
      <c r="L927" s="91"/>
      <c r="M927" s="104"/>
      <c r="N927" s="91"/>
      <c r="O927" s="91"/>
      <c r="P927" s="91"/>
      <c r="Q927" s="91"/>
      <c r="R927" s="91"/>
      <c r="S927" s="91"/>
      <c r="T927" s="91"/>
      <c r="U927" s="91"/>
      <c r="V927" s="91"/>
      <c r="W927" s="91"/>
      <c r="X927" s="91"/>
      <c r="Y927" s="91"/>
      <c r="Z927" s="91"/>
      <c r="AA927" s="91"/>
      <c r="AB927" s="91"/>
      <c r="AC927" s="91"/>
      <c r="AD927" s="91"/>
      <c r="AE927" s="91"/>
      <c r="AF927" s="91"/>
      <c r="AG927" s="91"/>
    </row>
    <row r="928" spans="1:33" ht="22.5" customHeight="1" x14ac:dyDescent="0.45">
      <c r="A928" s="91"/>
      <c r="B928" s="93"/>
      <c r="C928" s="92"/>
      <c r="D928" s="93"/>
      <c r="E928" s="92"/>
      <c r="F928" s="93"/>
      <c r="G928" s="92"/>
      <c r="H928" s="93"/>
      <c r="I928" s="92"/>
      <c r="J928" s="91"/>
      <c r="K928" s="91"/>
      <c r="L928" s="91"/>
      <c r="M928" s="104"/>
      <c r="N928" s="91"/>
      <c r="O928" s="91"/>
      <c r="P928" s="91"/>
      <c r="Q928" s="91"/>
      <c r="R928" s="91"/>
      <c r="S928" s="91"/>
      <c r="T928" s="91"/>
      <c r="U928" s="91"/>
      <c r="V928" s="91"/>
      <c r="W928" s="91"/>
      <c r="X928" s="91"/>
      <c r="Y928" s="91"/>
      <c r="Z928" s="91"/>
      <c r="AA928" s="91"/>
      <c r="AB928" s="91"/>
      <c r="AC928" s="91"/>
      <c r="AD928" s="91"/>
      <c r="AE928" s="91"/>
      <c r="AF928" s="91"/>
      <c r="AG928" s="91"/>
    </row>
    <row r="929" spans="1:33" ht="22.5" customHeight="1" x14ac:dyDescent="0.45">
      <c r="A929" s="91"/>
      <c r="B929" s="93"/>
      <c r="C929" s="92"/>
      <c r="D929" s="93"/>
      <c r="E929" s="92"/>
      <c r="F929" s="93"/>
      <c r="G929" s="92"/>
      <c r="H929" s="93"/>
      <c r="I929" s="92"/>
      <c r="J929" s="91"/>
      <c r="K929" s="91"/>
      <c r="L929" s="91"/>
      <c r="M929" s="104"/>
      <c r="N929" s="91"/>
      <c r="O929" s="91"/>
      <c r="P929" s="91"/>
      <c r="Q929" s="91"/>
      <c r="R929" s="91"/>
      <c r="S929" s="91"/>
      <c r="T929" s="91"/>
      <c r="U929" s="91"/>
      <c r="V929" s="91"/>
      <c r="W929" s="91"/>
      <c r="X929" s="91"/>
      <c r="Y929" s="91"/>
      <c r="Z929" s="91"/>
      <c r="AA929" s="91"/>
      <c r="AB929" s="91"/>
      <c r="AC929" s="91"/>
      <c r="AD929" s="91"/>
      <c r="AE929" s="91"/>
      <c r="AF929" s="91"/>
      <c r="AG929" s="91"/>
    </row>
    <row r="930" spans="1:33" ht="22.5" customHeight="1" x14ac:dyDescent="0.45">
      <c r="A930" s="91"/>
      <c r="B930" s="93"/>
      <c r="C930" s="92"/>
      <c r="D930" s="93"/>
      <c r="E930" s="92"/>
      <c r="F930" s="93"/>
      <c r="G930" s="92"/>
      <c r="H930" s="93"/>
      <c r="I930" s="92"/>
      <c r="J930" s="91"/>
      <c r="K930" s="91"/>
      <c r="L930" s="91"/>
      <c r="M930" s="104"/>
      <c r="N930" s="91"/>
      <c r="O930" s="91"/>
      <c r="P930" s="91"/>
      <c r="Q930" s="91"/>
      <c r="R930" s="91"/>
      <c r="S930" s="91"/>
      <c r="T930" s="91"/>
      <c r="U930" s="91"/>
      <c r="V930" s="91"/>
      <c r="W930" s="91"/>
      <c r="X930" s="91"/>
      <c r="Y930" s="91"/>
      <c r="Z930" s="91"/>
      <c r="AA930" s="91"/>
      <c r="AB930" s="91"/>
      <c r="AC930" s="91"/>
      <c r="AD930" s="91"/>
      <c r="AE930" s="91"/>
      <c r="AF930" s="91"/>
      <c r="AG930" s="91"/>
    </row>
    <row r="931" spans="1:33" ht="22.5" customHeight="1" x14ac:dyDescent="0.45">
      <c r="A931" s="91"/>
      <c r="B931" s="93"/>
      <c r="C931" s="92"/>
      <c r="D931" s="93"/>
      <c r="E931" s="92"/>
      <c r="F931" s="93"/>
      <c r="G931" s="92"/>
      <c r="H931" s="93"/>
      <c r="I931" s="92"/>
      <c r="J931" s="91"/>
      <c r="K931" s="91"/>
      <c r="L931" s="91"/>
      <c r="M931" s="104"/>
      <c r="N931" s="91"/>
      <c r="O931" s="91"/>
      <c r="P931" s="91"/>
      <c r="Q931" s="91"/>
      <c r="R931" s="91"/>
      <c r="S931" s="91"/>
      <c r="T931" s="91"/>
      <c r="U931" s="91"/>
      <c r="V931" s="91"/>
      <c r="W931" s="91"/>
      <c r="X931" s="91"/>
      <c r="Y931" s="91"/>
      <c r="Z931" s="91"/>
      <c r="AA931" s="91"/>
      <c r="AB931" s="91"/>
      <c r="AC931" s="91"/>
      <c r="AD931" s="91"/>
      <c r="AE931" s="91"/>
      <c r="AF931" s="91"/>
      <c r="AG931" s="91"/>
    </row>
    <row r="932" spans="1:33" ht="22.5" customHeight="1" x14ac:dyDescent="0.45">
      <c r="A932" s="91"/>
      <c r="B932" s="93"/>
      <c r="C932" s="92"/>
      <c r="D932" s="93"/>
      <c r="E932" s="92"/>
      <c r="F932" s="93"/>
      <c r="G932" s="92"/>
      <c r="H932" s="93"/>
      <c r="I932" s="92"/>
      <c r="J932" s="91"/>
      <c r="K932" s="91"/>
      <c r="L932" s="91"/>
      <c r="M932" s="104"/>
      <c r="N932" s="91"/>
      <c r="O932" s="91"/>
      <c r="P932" s="91"/>
      <c r="Q932" s="91"/>
      <c r="R932" s="91"/>
      <c r="S932" s="91"/>
      <c r="T932" s="91"/>
      <c r="U932" s="91"/>
      <c r="V932" s="91"/>
      <c r="W932" s="91"/>
      <c r="X932" s="91"/>
      <c r="Y932" s="91"/>
      <c r="Z932" s="91"/>
      <c r="AA932" s="91"/>
      <c r="AB932" s="91"/>
      <c r="AC932" s="91"/>
      <c r="AD932" s="91"/>
      <c r="AE932" s="91"/>
      <c r="AF932" s="91"/>
      <c r="AG932" s="91"/>
    </row>
    <row r="933" spans="1:33" ht="22.5" customHeight="1" x14ac:dyDescent="0.45">
      <c r="A933" s="91"/>
      <c r="B933" s="93"/>
      <c r="C933" s="92"/>
      <c r="D933" s="93"/>
      <c r="E933" s="92"/>
      <c r="F933" s="93"/>
      <c r="G933" s="92"/>
      <c r="H933" s="93"/>
      <c r="I933" s="92"/>
      <c r="J933" s="91"/>
      <c r="K933" s="91"/>
      <c r="L933" s="91"/>
      <c r="M933" s="104"/>
      <c r="N933" s="91"/>
      <c r="O933" s="91"/>
      <c r="P933" s="91"/>
      <c r="Q933" s="91"/>
      <c r="R933" s="91"/>
      <c r="S933" s="91"/>
      <c r="T933" s="91"/>
      <c r="U933" s="91"/>
      <c r="V933" s="91"/>
      <c r="W933" s="91"/>
      <c r="X933" s="91"/>
      <c r="Y933" s="91"/>
      <c r="Z933" s="91"/>
      <c r="AA933" s="91"/>
      <c r="AB933" s="91"/>
      <c r="AC933" s="91"/>
      <c r="AD933" s="91"/>
      <c r="AE933" s="91"/>
      <c r="AF933" s="91"/>
      <c r="AG933" s="91"/>
    </row>
    <row r="934" spans="1:33" ht="22.5" customHeight="1" x14ac:dyDescent="0.45">
      <c r="A934" s="91"/>
      <c r="B934" s="93"/>
      <c r="C934" s="92"/>
      <c r="D934" s="93"/>
      <c r="E934" s="92"/>
      <c r="F934" s="93"/>
      <c r="G934" s="92"/>
      <c r="H934" s="93"/>
      <c r="I934" s="92"/>
      <c r="J934" s="91"/>
      <c r="K934" s="91"/>
      <c r="L934" s="91"/>
      <c r="M934" s="104"/>
      <c r="N934" s="91"/>
      <c r="O934" s="91"/>
      <c r="P934" s="91"/>
      <c r="Q934" s="91"/>
      <c r="R934" s="91"/>
      <c r="S934" s="91"/>
      <c r="T934" s="91"/>
      <c r="U934" s="91"/>
      <c r="V934" s="91"/>
      <c r="W934" s="91"/>
      <c r="X934" s="91"/>
      <c r="Y934" s="91"/>
      <c r="Z934" s="91"/>
      <c r="AA934" s="91"/>
      <c r="AB934" s="91"/>
      <c r="AC934" s="91"/>
      <c r="AD934" s="91"/>
      <c r="AE934" s="91"/>
      <c r="AF934" s="91"/>
      <c r="AG934" s="91"/>
    </row>
    <row r="935" spans="1:33" ht="22.5" customHeight="1" x14ac:dyDescent="0.45">
      <c r="A935" s="91"/>
      <c r="B935" s="93"/>
      <c r="C935" s="92"/>
      <c r="D935" s="93"/>
      <c r="E935" s="92"/>
      <c r="F935" s="93"/>
      <c r="G935" s="92"/>
      <c r="H935" s="93"/>
      <c r="I935" s="92"/>
      <c r="J935" s="91"/>
      <c r="K935" s="91"/>
      <c r="L935" s="91"/>
      <c r="M935" s="104"/>
      <c r="N935" s="91"/>
      <c r="O935" s="91"/>
      <c r="P935" s="91"/>
      <c r="Q935" s="91"/>
      <c r="R935" s="91"/>
      <c r="S935" s="91"/>
      <c r="T935" s="91"/>
      <c r="U935" s="91"/>
      <c r="V935" s="91"/>
      <c r="W935" s="91"/>
      <c r="X935" s="91"/>
      <c r="Y935" s="91"/>
      <c r="Z935" s="91"/>
      <c r="AA935" s="91"/>
      <c r="AB935" s="91"/>
      <c r="AC935" s="91"/>
      <c r="AD935" s="91"/>
      <c r="AE935" s="91"/>
      <c r="AF935" s="91"/>
      <c r="AG935" s="91"/>
    </row>
    <row r="936" spans="1:33" ht="22.5" customHeight="1" x14ac:dyDescent="0.45">
      <c r="A936" s="91"/>
      <c r="B936" s="93"/>
      <c r="C936" s="92"/>
      <c r="D936" s="93"/>
      <c r="E936" s="92"/>
      <c r="F936" s="93"/>
      <c r="G936" s="92"/>
      <c r="H936" s="93"/>
      <c r="I936" s="92"/>
      <c r="J936" s="91"/>
      <c r="K936" s="91"/>
      <c r="L936" s="91"/>
      <c r="M936" s="104"/>
      <c r="N936" s="91"/>
      <c r="O936" s="91"/>
      <c r="P936" s="91"/>
      <c r="Q936" s="91"/>
      <c r="R936" s="91"/>
      <c r="S936" s="91"/>
      <c r="T936" s="91"/>
      <c r="U936" s="91"/>
      <c r="V936" s="91"/>
      <c r="W936" s="91"/>
      <c r="X936" s="91"/>
      <c r="Y936" s="91"/>
      <c r="Z936" s="91"/>
      <c r="AA936" s="91"/>
      <c r="AB936" s="91"/>
      <c r="AC936" s="91"/>
      <c r="AD936" s="91"/>
      <c r="AE936" s="91"/>
      <c r="AF936" s="91"/>
      <c r="AG936" s="91"/>
    </row>
    <row r="937" spans="1:33" ht="22.5" customHeight="1" x14ac:dyDescent="0.45">
      <c r="A937" s="91"/>
      <c r="B937" s="93"/>
      <c r="C937" s="92"/>
      <c r="D937" s="93"/>
      <c r="E937" s="92"/>
      <c r="F937" s="93"/>
      <c r="G937" s="92"/>
      <c r="H937" s="93"/>
      <c r="I937" s="92"/>
      <c r="J937" s="91"/>
      <c r="K937" s="91"/>
      <c r="L937" s="91"/>
      <c r="M937" s="104"/>
      <c r="N937" s="91"/>
      <c r="O937" s="91"/>
      <c r="P937" s="91"/>
      <c r="Q937" s="91"/>
      <c r="R937" s="91"/>
      <c r="S937" s="91"/>
      <c r="T937" s="91"/>
      <c r="U937" s="91"/>
      <c r="V937" s="91"/>
      <c r="W937" s="91"/>
      <c r="X937" s="91"/>
      <c r="Y937" s="91"/>
      <c r="Z937" s="91"/>
      <c r="AA937" s="91"/>
      <c r="AB937" s="91"/>
      <c r="AC937" s="91"/>
      <c r="AD937" s="91"/>
      <c r="AE937" s="91"/>
      <c r="AF937" s="91"/>
      <c r="AG937" s="91"/>
    </row>
    <row r="938" spans="1:33" ht="22.5" customHeight="1" x14ac:dyDescent="0.45">
      <c r="A938" s="91"/>
      <c r="B938" s="93"/>
      <c r="C938" s="92"/>
      <c r="D938" s="93"/>
      <c r="E938" s="92"/>
      <c r="F938" s="93"/>
      <c r="G938" s="92"/>
      <c r="H938" s="93"/>
      <c r="I938" s="92"/>
      <c r="J938" s="91"/>
      <c r="K938" s="91"/>
      <c r="L938" s="91"/>
      <c r="M938" s="104"/>
      <c r="N938" s="91"/>
      <c r="O938" s="91"/>
      <c r="P938" s="91"/>
      <c r="Q938" s="91"/>
      <c r="R938" s="91"/>
      <c r="S938" s="91"/>
      <c r="T938" s="91"/>
      <c r="U938" s="91"/>
      <c r="V938" s="91"/>
      <c r="W938" s="91"/>
      <c r="X938" s="91"/>
      <c r="Y938" s="91"/>
      <c r="Z938" s="91"/>
      <c r="AA938" s="91"/>
      <c r="AB938" s="91"/>
      <c r="AC938" s="91"/>
      <c r="AD938" s="91"/>
      <c r="AE938" s="91"/>
      <c r="AF938" s="91"/>
      <c r="AG938" s="91"/>
    </row>
    <row r="939" spans="1:33" ht="22.5" customHeight="1" x14ac:dyDescent="0.45">
      <c r="A939" s="91"/>
      <c r="B939" s="93"/>
      <c r="C939" s="92"/>
      <c r="D939" s="93"/>
      <c r="E939" s="92"/>
      <c r="F939" s="93"/>
      <c r="G939" s="92"/>
      <c r="H939" s="93"/>
      <c r="I939" s="92"/>
      <c r="J939" s="91"/>
      <c r="K939" s="91"/>
      <c r="L939" s="91"/>
      <c r="M939" s="104"/>
      <c r="N939" s="91"/>
      <c r="O939" s="91"/>
      <c r="P939" s="91"/>
      <c r="Q939" s="91"/>
      <c r="R939" s="91"/>
      <c r="S939" s="91"/>
      <c r="T939" s="91"/>
      <c r="U939" s="91"/>
      <c r="V939" s="91"/>
      <c r="W939" s="91"/>
      <c r="X939" s="91"/>
      <c r="Y939" s="91"/>
      <c r="Z939" s="91"/>
      <c r="AA939" s="91"/>
      <c r="AB939" s="91"/>
      <c r="AC939" s="91"/>
      <c r="AD939" s="91"/>
      <c r="AE939" s="91"/>
      <c r="AF939" s="91"/>
      <c r="AG939" s="91"/>
    </row>
    <row r="940" spans="1:33" ht="22.5" customHeight="1" x14ac:dyDescent="0.45">
      <c r="A940" s="91"/>
      <c r="B940" s="93"/>
      <c r="C940" s="92"/>
      <c r="D940" s="93"/>
      <c r="E940" s="92"/>
      <c r="F940" s="93"/>
      <c r="G940" s="92"/>
      <c r="H940" s="93"/>
      <c r="I940" s="92"/>
      <c r="J940" s="91"/>
      <c r="K940" s="91"/>
      <c r="L940" s="91"/>
      <c r="M940" s="104"/>
      <c r="N940" s="91"/>
      <c r="O940" s="91"/>
      <c r="P940" s="91"/>
      <c r="Q940" s="91"/>
      <c r="R940" s="91"/>
      <c r="S940" s="91"/>
      <c r="T940" s="91"/>
      <c r="U940" s="91"/>
      <c r="V940" s="91"/>
      <c r="W940" s="91"/>
      <c r="X940" s="91"/>
      <c r="Y940" s="91"/>
      <c r="Z940" s="91"/>
      <c r="AA940" s="91"/>
      <c r="AB940" s="91"/>
      <c r="AC940" s="91"/>
      <c r="AD940" s="91"/>
      <c r="AE940" s="91"/>
      <c r="AF940" s="91"/>
      <c r="AG940" s="91"/>
    </row>
    <row r="941" spans="1:33" ht="22.5" customHeight="1" x14ac:dyDescent="0.45">
      <c r="A941" s="91"/>
      <c r="B941" s="93"/>
      <c r="C941" s="92"/>
      <c r="D941" s="93"/>
      <c r="E941" s="92"/>
      <c r="F941" s="93"/>
      <c r="G941" s="92"/>
      <c r="H941" s="93"/>
      <c r="I941" s="92"/>
      <c r="J941" s="91"/>
      <c r="K941" s="91"/>
      <c r="L941" s="91"/>
      <c r="M941" s="104"/>
      <c r="N941" s="91"/>
      <c r="O941" s="91"/>
      <c r="P941" s="91"/>
      <c r="Q941" s="91"/>
      <c r="R941" s="91"/>
      <c r="S941" s="91"/>
      <c r="T941" s="91"/>
      <c r="U941" s="91"/>
      <c r="V941" s="91"/>
      <c r="W941" s="91"/>
      <c r="X941" s="91"/>
      <c r="Y941" s="91"/>
      <c r="Z941" s="91"/>
      <c r="AA941" s="91"/>
      <c r="AB941" s="91"/>
      <c r="AC941" s="91"/>
      <c r="AD941" s="91"/>
      <c r="AE941" s="91"/>
      <c r="AF941" s="91"/>
      <c r="AG941" s="91"/>
    </row>
    <row r="942" spans="1:33" ht="22.5" customHeight="1" x14ac:dyDescent="0.45">
      <c r="A942" s="91"/>
      <c r="B942" s="93"/>
      <c r="C942" s="92"/>
      <c r="D942" s="93"/>
      <c r="E942" s="92"/>
      <c r="F942" s="93"/>
      <c r="G942" s="92"/>
      <c r="H942" s="93"/>
      <c r="I942" s="92"/>
      <c r="J942" s="91"/>
      <c r="K942" s="91"/>
      <c r="L942" s="91"/>
      <c r="M942" s="104"/>
      <c r="N942" s="91"/>
      <c r="O942" s="91"/>
      <c r="P942" s="91"/>
      <c r="Q942" s="91"/>
      <c r="R942" s="91"/>
      <c r="S942" s="91"/>
      <c r="T942" s="91"/>
      <c r="U942" s="91"/>
      <c r="V942" s="91"/>
      <c r="W942" s="91"/>
      <c r="X942" s="91"/>
      <c r="Y942" s="91"/>
      <c r="Z942" s="91"/>
      <c r="AA942" s="91"/>
      <c r="AB942" s="91"/>
      <c r="AC942" s="91"/>
      <c r="AD942" s="91"/>
      <c r="AE942" s="91"/>
      <c r="AF942" s="91"/>
      <c r="AG942" s="91"/>
    </row>
    <row r="943" spans="1:33" ht="22.5" customHeight="1" x14ac:dyDescent="0.45">
      <c r="A943" s="91"/>
      <c r="B943" s="93"/>
      <c r="C943" s="92"/>
      <c r="D943" s="93"/>
      <c r="E943" s="92"/>
      <c r="F943" s="93"/>
      <c r="G943" s="92"/>
      <c r="H943" s="93"/>
      <c r="I943" s="92"/>
      <c r="J943" s="91"/>
      <c r="K943" s="91"/>
      <c r="L943" s="91"/>
      <c r="M943" s="104"/>
      <c r="N943" s="91"/>
      <c r="O943" s="91"/>
      <c r="P943" s="91"/>
      <c r="Q943" s="91"/>
      <c r="R943" s="91"/>
      <c r="S943" s="91"/>
      <c r="T943" s="91"/>
      <c r="U943" s="91"/>
      <c r="V943" s="91"/>
      <c r="W943" s="91"/>
      <c r="X943" s="91"/>
      <c r="Y943" s="91"/>
      <c r="Z943" s="91"/>
      <c r="AA943" s="91"/>
      <c r="AB943" s="91"/>
      <c r="AC943" s="91"/>
      <c r="AD943" s="91"/>
      <c r="AE943" s="91"/>
      <c r="AF943" s="91"/>
      <c r="AG943" s="91"/>
    </row>
    <row r="944" spans="1:33" ht="22.5" customHeight="1" x14ac:dyDescent="0.45">
      <c r="A944" s="91"/>
      <c r="B944" s="93"/>
      <c r="C944" s="92"/>
      <c r="D944" s="93"/>
      <c r="E944" s="92"/>
      <c r="F944" s="93"/>
      <c r="G944" s="92"/>
      <c r="H944" s="93"/>
      <c r="I944" s="92"/>
      <c r="J944" s="91"/>
      <c r="K944" s="91"/>
      <c r="L944" s="91"/>
      <c r="M944" s="104"/>
      <c r="N944" s="91"/>
      <c r="O944" s="91"/>
      <c r="P944" s="91"/>
      <c r="Q944" s="91"/>
      <c r="R944" s="91"/>
      <c r="S944" s="91"/>
      <c r="T944" s="91"/>
      <c r="U944" s="91"/>
      <c r="V944" s="91"/>
      <c r="W944" s="91"/>
      <c r="X944" s="91"/>
      <c r="Y944" s="91"/>
      <c r="Z944" s="91"/>
      <c r="AA944" s="91"/>
      <c r="AB944" s="91"/>
      <c r="AC944" s="91"/>
      <c r="AD944" s="91"/>
      <c r="AE944" s="91"/>
      <c r="AF944" s="91"/>
      <c r="AG944" s="91"/>
    </row>
    <row r="945" spans="1:33" ht="22.5" customHeight="1" x14ac:dyDescent="0.45">
      <c r="A945" s="91"/>
      <c r="B945" s="93"/>
      <c r="C945" s="92"/>
      <c r="D945" s="93"/>
      <c r="E945" s="92"/>
      <c r="F945" s="93"/>
      <c r="G945" s="92"/>
      <c r="H945" s="93"/>
      <c r="I945" s="92"/>
      <c r="J945" s="91"/>
      <c r="K945" s="91"/>
      <c r="L945" s="91"/>
      <c r="M945" s="104"/>
      <c r="N945" s="91"/>
      <c r="O945" s="91"/>
      <c r="P945" s="91"/>
      <c r="Q945" s="91"/>
      <c r="R945" s="91"/>
      <c r="S945" s="91"/>
      <c r="T945" s="91"/>
      <c r="U945" s="91"/>
      <c r="V945" s="91"/>
      <c r="W945" s="91"/>
      <c r="X945" s="91"/>
      <c r="Y945" s="91"/>
      <c r="Z945" s="91"/>
      <c r="AA945" s="91"/>
      <c r="AB945" s="91"/>
      <c r="AC945" s="91"/>
      <c r="AD945" s="91"/>
      <c r="AE945" s="91"/>
      <c r="AF945" s="91"/>
      <c r="AG945" s="91"/>
    </row>
    <row r="946" spans="1:33" ht="22.5" customHeight="1" x14ac:dyDescent="0.45">
      <c r="A946" s="91"/>
      <c r="B946" s="93"/>
      <c r="C946" s="92"/>
      <c r="D946" s="93"/>
      <c r="E946" s="92"/>
      <c r="F946" s="93"/>
      <c r="G946" s="92"/>
      <c r="H946" s="93"/>
      <c r="I946" s="92"/>
      <c r="J946" s="91"/>
      <c r="K946" s="91"/>
      <c r="L946" s="91"/>
      <c r="M946" s="104"/>
      <c r="N946" s="91"/>
      <c r="O946" s="91"/>
      <c r="P946" s="91"/>
      <c r="Q946" s="91"/>
      <c r="R946" s="91"/>
      <c r="S946" s="91"/>
      <c r="T946" s="91"/>
      <c r="U946" s="91"/>
      <c r="V946" s="91"/>
      <c r="W946" s="91"/>
      <c r="X946" s="91"/>
      <c r="Y946" s="91"/>
      <c r="Z946" s="91"/>
      <c r="AA946" s="91"/>
      <c r="AB946" s="91"/>
      <c r="AC946" s="91"/>
      <c r="AD946" s="91"/>
      <c r="AE946" s="91"/>
      <c r="AF946" s="91"/>
      <c r="AG946" s="91"/>
    </row>
    <row r="947" spans="1:33" ht="22.5" customHeight="1" x14ac:dyDescent="0.45">
      <c r="A947" s="91"/>
      <c r="B947" s="93"/>
      <c r="C947" s="92"/>
      <c r="D947" s="93"/>
      <c r="E947" s="92"/>
      <c r="F947" s="93"/>
      <c r="G947" s="92"/>
      <c r="H947" s="93"/>
      <c r="I947" s="92"/>
      <c r="J947" s="91"/>
      <c r="K947" s="91"/>
      <c r="L947" s="91"/>
      <c r="M947" s="104"/>
      <c r="N947" s="91"/>
      <c r="O947" s="91"/>
      <c r="P947" s="91"/>
      <c r="Q947" s="91"/>
      <c r="R947" s="91"/>
      <c r="S947" s="91"/>
      <c r="T947" s="91"/>
      <c r="U947" s="91"/>
      <c r="V947" s="91"/>
      <c r="W947" s="91"/>
      <c r="X947" s="91"/>
      <c r="Y947" s="91"/>
      <c r="Z947" s="91"/>
      <c r="AA947" s="91"/>
      <c r="AB947" s="91"/>
      <c r="AC947" s="91"/>
      <c r="AD947" s="91"/>
      <c r="AE947" s="91"/>
      <c r="AF947" s="91"/>
      <c r="AG947" s="91"/>
    </row>
    <row r="948" spans="1:33" ht="22.5" customHeight="1" x14ac:dyDescent="0.45">
      <c r="A948" s="91"/>
      <c r="B948" s="93"/>
      <c r="C948" s="92"/>
      <c r="D948" s="93"/>
      <c r="E948" s="92"/>
      <c r="F948" s="93"/>
      <c r="G948" s="92"/>
      <c r="H948" s="93"/>
      <c r="I948" s="92"/>
      <c r="J948" s="91"/>
      <c r="K948" s="91"/>
      <c r="L948" s="91"/>
      <c r="M948" s="104"/>
      <c r="N948" s="91"/>
      <c r="O948" s="91"/>
      <c r="P948" s="91"/>
      <c r="Q948" s="91"/>
      <c r="R948" s="91"/>
      <c r="S948" s="91"/>
      <c r="T948" s="91"/>
      <c r="U948" s="91"/>
      <c r="V948" s="91"/>
      <c r="W948" s="91"/>
      <c r="X948" s="91"/>
      <c r="Y948" s="91"/>
      <c r="Z948" s="91"/>
      <c r="AA948" s="91"/>
      <c r="AB948" s="91"/>
      <c r="AC948" s="91"/>
      <c r="AD948" s="91"/>
      <c r="AE948" s="91"/>
      <c r="AF948" s="91"/>
      <c r="AG948" s="91"/>
    </row>
    <row r="949" spans="1:33" ht="22.5" customHeight="1" x14ac:dyDescent="0.45">
      <c r="A949" s="91"/>
      <c r="B949" s="93"/>
      <c r="C949" s="92"/>
      <c r="D949" s="93"/>
      <c r="E949" s="92"/>
      <c r="F949" s="93"/>
      <c r="G949" s="92"/>
      <c r="H949" s="93"/>
      <c r="I949" s="92"/>
      <c r="J949" s="91"/>
      <c r="K949" s="91"/>
      <c r="L949" s="91"/>
      <c r="M949" s="104"/>
      <c r="N949" s="91"/>
      <c r="O949" s="91"/>
      <c r="P949" s="91"/>
      <c r="Q949" s="91"/>
      <c r="R949" s="91"/>
      <c r="S949" s="91"/>
      <c r="T949" s="91"/>
      <c r="U949" s="91"/>
      <c r="V949" s="91"/>
      <c r="W949" s="91"/>
      <c r="X949" s="91"/>
      <c r="Y949" s="91"/>
      <c r="Z949" s="91"/>
      <c r="AA949" s="91"/>
      <c r="AB949" s="91"/>
      <c r="AC949" s="91"/>
      <c r="AD949" s="91"/>
      <c r="AE949" s="91"/>
      <c r="AF949" s="91"/>
      <c r="AG949" s="91"/>
    </row>
    <row r="950" spans="1:33" ht="22.5" customHeight="1" x14ac:dyDescent="0.45">
      <c r="A950" s="91"/>
      <c r="B950" s="93"/>
      <c r="C950" s="92"/>
      <c r="D950" s="93"/>
      <c r="E950" s="92"/>
      <c r="F950" s="93"/>
      <c r="G950" s="92"/>
      <c r="H950" s="93"/>
      <c r="I950" s="92"/>
      <c r="J950" s="91"/>
      <c r="K950" s="91"/>
      <c r="L950" s="91"/>
      <c r="M950" s="104"/>
      <c r="N950" s="91"/>
      <c r="O950" s="91"/>
      <c r="P950" s="91"/>
      <c r="Q950" s="91"/>
      <c r="R950" s="91"/>
      <c r="S950" s="91"/>
      <c r="T950" s="91"/>
      <c r="U950" s="91"/>
      <c r="V950" s="91"/>
      <c r="W950" s="91"/>
      <c r="X950" s="91"/>
      <c r="Y950" s="91"/>
      <c r="Z950" s="91"/>
      <c r="AA950" s="91"/>
      <c r="AB950" s="91"/>
      <c r="AC950" s="91"/>
      <c r="AD950" s="91"/>
      <c r="AE950" s="91"/>
      <c r="AF950" s="91"/>
      <c r="AG950" s="91"/>
    </row>
    <row r="951" spans="1:33" ht="22.5" customHeight="1" x14ac:dyDescent="0.45">
      <c r="A951" s="91"/>
      <c r="B951" s="93"/>
      <c r="C951" s="92"/>
      <c r="D951" s="93"/>
      <c r="E951" s="92"/>
      <c r="F951" s="93"/>
      <c r="G951" s="92"/>
      <c r="H951" s="93"/>
      <c r="I951" s="92"/>
      <c r="J951" s="91"/>
      <c r="K951" s="91"/>
      <c r="L951" s="91"/>
      <c r="M951" s="104"/>
      <c r="N951" s="91"/>
      <c r="O951" s="91"/>
      <c r="P951" s="91"/>
      <c r="Q951" s="91"/>
      <c r="R951" s="91"/>
      <c r="S951" s="91"/>
      <c r="T951" s="91"/>
      <c r="U951" s="91"/>
      <c r="V951" s="91"/>
      <c r="W951" s="91"/>
      <c r="X951" s="91"/>
      <c r="Y951" s="91"/>
      <c r="Z951" s="91"/>
      <c r="AA951" s="91"/>
      <c r="AB951" s="91"/>
      <c r="AC951" s="91"/>
      <c r="AD951" s="91"/>
      <c r="AE951" s="91"/>
      <c r="AF951" s="91"/>
      <c r="AG951" s="91"/>
    </row>
    <row r="952" spans="1:33" ht="22.5" customHeight="1" x14ac:dyDescent="0.45">
      <c r="A952" s="91"/>
      <c r="B952" s="93"/>
      <c r="C952" s="92"/>
      <c r="D952" s="93"/>
      <c r="E952" s="92"/>
      <c r="F952" s="93"/>
      <c r="G952" s="92"/>
      <c r="H952" s="93"/>
      <c r="I952" s="92"/>
      <c r="J952" s="91"/>
      <c r="K952" s="91"/>
      <c r="L952" s="91"/>
      <c r="M952" s="104"/>
      <c r="N952" s="91"/>
      <c r="O952" s="91"/>
      <c r="P952" s="91"/>
      <c r="Q952" s="91"/>
      <c r="R952" s="91"/>
      <c r="S952" s="91"/>
      <c r="T952" s="91"/>
      <c r="U952" s="91"/>
      <c r="V952" s="91"/>
      <c r="W952" s="91"/>
      <c r="X952" s="91"/>
      <c r="Y952" s="91"/>
      <c r="Z952" s="91"/>
      <c r="AA952" s="91"/>
      <c r="AB952" s="91"/>
      <c r="AC952" s="91"/>
      <c r="AD952" s="91"/>
      <c r="AE952" s="91"/>
      <c r="AF952" s="91"/>
      <c r="AG952" s="91"/>
    </row>
    <row r="953" spans="1:33" ht="22.5" customHeight="1" x14ac:dyDescent="0.45">
      <c r="A953" s="91"/>
      <c r="B953" s="93"/>
      <c r="C953" s="92"/>
      <c r="D953" s="93"/>
      <c r="E953" s="92"/>
      <c r="F953" s="93"/>
      <c r="G953" s="92"/>
      <c r="H953" s="93"/>
      <c r="I953" s="92"/>
      <c r="J953" s="91"/>
      <c r="K953" s="91"/>
      <c r="L953" s="91"/>
      <c r="M953" s="104"/>
      <c r="N953" s="91"/>
      <c r="O953" s="91"/>
      <c r="P953" s="91"/>
      <c r="Q953" s="91"/>
      <c r="R953" s="91"/>
      <c r="S953" s="91"/>
      <c r="T953" s="91"/>
      <c r="U953" s="91"/>
      <c r="V953" s="91"/>
      <c r="W953" s="91"/>
      <c r="X953" s="91"/>
      <c r="Y953" s="91"/>
      <c r="Z953" s="91"/>
      <c r="AA953" s="91"/>
      <c r="AB953" s="91"/>
      <c r="AC953" s="91"/>
      <c r="AD953" s="91"/>
      <c r="AE953" s="91"/>
      <c r="AF953" s="91"/>
      <c r="AG953" s="91"/>
    </row>
    <row r="954" spans="1:33" ht="22.5" customHeight="1" x14ac:dyDescent="0.45">
      <c r="A954" s="91"/>
      <c r="B954" s="93"/>
      <c r="C954" s="92"/>
      <c r="D954" s="93"/>
      <c r="E954" s="92"/>
      <c r="F954" s="93"/>
      <c r="G954" s="92"/>
      <c r="H954" s="93"/>
      <c r="I954" s="92"/>
      <c r="J954" s="91"/>
      <c r="K954" s="91"/>
      <c r="L954" s="91"/>
      <c r="M954" s="104"/>
      <c r="N954" s="91"/>
      <c r="O954" s="91"/>
      <c r="P954" s="91"/>
      <c r="Q954" s="91"/>
      <c r="R954" s="91"/>
      <c r="S954" s="91"/>
      <c r="T954" s="91"/>
      <c r="U954" s="91"/>
      <c r="V954" s="91"/>
      <c r="W954" s="91"/>
      <c r="X954" s="91"/>
      <c r="Y954" s="91"/>
      <c r="Z954" s="91"/>
      <c r="AA954" s="91"/>
      <c r="AB954" s="91"/>
      <c r="AC954" s="91"/>
      <c r="AD954" s="91"/>
      <c r="AE954" s="91"/>
      <c r="AF954" s="91"/>
      <c r="AG954" s="91"/>
    </row>
    <row r="955" spans="1:33" ht="22.5" customHeight="1" x14ac:dyDescent="0.45">
      <c r="A955" s="91"/>
      <c r="B955" s="93"/>
      <c r="C955" s="92"/>
      <c r="D955" s="93"/>
      <c r="E955" s="92"/>
      <c r="F955" s="93"/>
      <c r="G955" s="92"/>
      <c r="H955" s="93"/>
      <c r="I955" s="92"/>
      <c r="J955" s="91"/>
      <c r="K955" s="91"/>
      <c r="L955" s="91"/>
      <c r="M955" s="104"/>
      <c r="N955" s="91"/>
      <c r="O955" s="91"/>
      <c r="P955" s="91"/>
      <c r="Q955" s="91"/>
      <c r="R955" s="91"/>
      <c r="S955" s="91"/>
      <c r="T955" s="91"/>
      <c r="U955" s="91"/>
      <c r="V955" s="91"/>
      <c r="W955" s="91"/>
      <c r="X955" s="91"/>
      <c r="Y955" s="91"/>
      <c r="Z955" s="91"/>
      <c r="AA955" s="91"/>
      <c r="AB955" s="91"/>
      <c r="AC955" s="91"/>
      <c r="AD955" s="91"/>
      <c r="AE955" s="91"/>
      <c r="AF955" s="91"/>
      <c r="AG955" s="91"/>
    </row>
    <row r="956" spans="1:33" ht="22.5" customHeight="1" x14ac:dyDescent="0.45">
      <c r="A956" s="91"/>
      <c r="B956" s="93"/>
      <c r="C956" s="92"/>
      <c r="D956" s="93"/>
      <c r="E956" s="92"/>
      <c r="F956" s="93"/>
      <c r="G956" s="92"/>
      <c r="H956" s="93"/>
      <c r="I956" s="92"/>
      <c r="J956" s="91"/>
      <c r="K956" s="91"/>
      <c r="L956" s="91"/>
      <c r="M956" s="104"/>
      <c r="N956" s="91"/>
      <c r="O956" s="91"/>
      <c r="P956" s="91"/>
      <c r="Q956" s="91"/>
      <c r="R956" s="91"/>
      <c r="S956" s="91"/>
      <c r="T956" s="91"/>
      <c r="U956" s="91"/>
      <c r="V956" s="91"/>
      <c r="W956" s="91"/>
      <c r="X956" s="91"/>
      <c r="Y956" s="91"/>
      <c r="Z956" s="91"/>
      <c r="AA956" s="91"/>
      <c r="AB956" s="91"/>
      <c r="AC956" s="91"/>
      <c r="AD956" s="91"/>
      <c r="AE956" s="91"/>
      <c r="AF956" s="91"/>
      <c r="AG956" s="91"/>
    </row>
    <row r="957" spans="1:33" ht="22.5" customHeight="1" x14ac:dyDescent="0.45">
      <c r="A957" s="91"/>
      <c r="B957" s="93"/>
      <c r="C957" s="92"/>
      <c r="D957" s="93"/>
      <c r="E957" s="92"/>
      <c r="F957" s="93"/>
      <c r="G957" s="92"/>
      <c r="H957" s="93"/>
      <c r="I957" s="92"/>
      <c r="J957" s="91"/>
      <c r="K957" s="91"/>
      <c r="L957" s="91"/>
      <c r="M957" s="104"/>
      <c r="N957" s="91"/>
      <c r="O957" s="91"/>
      <c r="P957" s="91"/>
      <c r="Q957" s="91"/>
      <c r="R957" s="91"/>
      <c r="S957" s="91"/>
      <c r="T957" s="91"/>
      <c r="U957" s="91"/>
      <c r="V957" s="91"/>
      <c r="W957" s="91"/>
      <c r="X957" s="91"/>
      <c r="Y957" s="91"/>
      <c r="Z957" s="91"/>
      <c r="AA957" s="91"/>
      <c r="AB957" s="91"/>
      <c r="AC957" s="91"/>
      <c r="AD957" s="91"/>
      <c r="AE957" s="91"/>
      <c r="AF957" s="91"/>
      <c r="AG957" s="91"/>
    </row>
    <row r="958" spans="1:33" ht="22.5" customHeight="1" x14ac:dyDescent="0.45">
      <c r="A958" s="91"/>
      <c r="B958" s="93"/>
      <c r="C958" s="92"/>
      <c r="D958" s="93"/>
      <c r="E958" s="92"/>
      <c r="F958" s="93"/>
      <c r="G958" s="92"/>
      <c r="H958" s="93"/>
      <c r="I958" s="92"/>
      <c r="J958" s="91"/>
      <c r="K958" s="91"/>
      <c r="L958" s="91"/>
      <c r="M958" s="104"/>
      <c r="N958" s="91"/>
      <c r="O958" s="91"/>
      <c r="P958" s="91"/>
      <c r="Q958" s="91"/>
      <c r="R958" s="91"/>
      <c r="S958" s="91"/>
      <c r="T958" s="91"/>
      <c r="U958" s="91"/>
      <c r="V958" s="91"/>
      <c r="W958" s="91"/>
      <c r="X958" s="91"/>
      <c r="Y958" s="91"/>
      <c r="Z958" s="91"/>
      <c r="AA958" s="91"/>
      <c r="AB958" s="91"/>
      <c r="AC958" s="91"/>
      <c r="AD958" s="91"/>
      <c r="AE958" s="91"/>
      <c r="AF958" s="91"/>
      <c r="AG958" s="91"/>
    </row>
    <row r="959" spans="1:33" ht="22.5" customHeight="1" x14ac:dyDescent="0.45">
      <c r="A959" s="91"/>
      <c r="B959" s="93"/>
      <c r="C959" s="92"/>
      <c r="D959" s="93"/>
      <c r="E959" s="92"/>
      <c r="F959" s="93"/>
      <c r="G959" s="92"/>
      <c r="H959" s="93"/>
      <c r="I959" s="92"/>
      <c r="J959" s="91"/>
      <c r="K959" s="91"/>
      <c r="L959" s="91"/>
      <c r="M959" s="104"/>
      <c r="N959" s="91"/>
      <c r="O959" s="91"/>
      <c r="P959" s="91"/>
      <c r="Q959" s="91"/>
      <c r="R959" s="91"/>
      <c r="S959" s="91"/>
      <c r="T959" s="91"/>
      <c r="U959" s="91"/>
      <c r="V959" s="91"/>
      <c r="W959" s="91"/>
      <c r="X959" s="91"/>
      <c r="Y959" s="91"/>
      <c r="Z959" s="91"/>
      <c r="AA959" s="91"/>
      <c r="AB959" s="91"/>
      <c r="AC959" s="91"/>
      <c r="AD959" s="91"/>
      <c r="AE959" s="91"/>
      <c r="AF959" s="91"/>
      <c r="AG959" s="91"/>
    </row>
    <row r="960" spans="1:33" ht="22.5" customHeight="1" x14ac:dyDescent="0.45">
      <c r="A960" s="91"/>
      <c r="B960" s="93"/>
      <c r="C960" s="92"/>
      <c r="D960" s="93"/>
      <c r="E960" s="92"/>
      <c r="F960" s="93"/>
      <c r="G960" s="92"/>
      <c r="H960" s="93"/>
      <c r="I960" s="92"/>
      <c r="J960" s="91"/>
      <c r="K960" s="91"/>
      <c r="L960" s="91"/>
      <c r="M960" s="104"/>
      <c r="N960" s="91"/>
      <c r="O960" s="91"/>
      <c r="P960" s="91"/>
      <c r="Q960" s="91"/>
      <c r="R960" s="91"/>
      <c r="S960" s="91"/>
      <c r="T960" s="91"/>
      <c r="U960" s="91"/>
      <c r="V960" s="91"/>
      <c r="W960" s="91"/>
      <c r="X960" s="91"/>
      <c r="Y960" s="91"/>
      <c r="Z960" s="91"/>
      <c r="AA960" s="91"/>
      <c r="AB960" s="91"/>
      <c r="AC960" s="91"/>
      <c r="AD960" s="91"/>
      <c r="AE960" s="91"/>
      <c r="AF960" s="91"/>
      <c r="AG960" s="91"/>
    </row>
    <row r="961" spans="1:33" ht="22.5" customHeight="1" x14ac:dyDescent="0.45">
      <c r="A961" s="91"/>
      <c r="B961" s="93"/>
      <c r="C961" s="92"/>
      <c r="D961" s="93"/>
      <c r="E961" s="92"/>
      <c r="F961" s="93"/>
      <c r="G961" s="92"/>
      <c r="H961" s="93"/>
      <c r="I961" s="92"/>
      <c r="J961" s="91"/>
      <c r="K961" s="91"/>
      <c r="L961" s="91"/>
      <c r="M961" s="104"/>
      <c r="N961" s="91"/>
      <c r="O961" s="91"/>
      <c r="P961" s="91"/>
      <c r="Q961" s="91"/>
      <c r="R961" s="91"/>
      <c r="S961" s="91"/>
      <c r="T961" s="91"/>
      <c r="U961" s="91"/>
      <c r="V961" s="91"/>
      <c r="W961" s="91"/>
      <c r="X961" s="91"/>
      <c r="Y961" s="91"/>
      <c r="Z961" s="91"/>
      <c r="AA961" s="91"/>
      <c r="AB961" s="91"/>
      <c r="AC961" s="91"/>
      <c r="AD961" s="91"/>
      <c r="AE961" s="91"/>
      <c r="AF961" s="91"/>
      <c r="AG961" s="91"/>
    </row>
    <row r="962" spans="1:33" ht="22.5" customHeight="1" x14ac:dyDescent="0.45">
      <c r="A962" s="91"/>
      <c r="B962" s="93"/>
      <c r="C962" s="92"/>
      <c r="D962" s="93"/>
      <c r="E962" s="92"/>
      <c r="F962" s="93"/>
      <c r="G962" s="92"/>
      <c r="H962" s="93"/>
      <c r="I962" s="92"/>
      <c r="J962" s="91"/>
      <c r="K962" s="91"/>
      <c r="L962" s="91"/>
      <c r="M962" s="104"/>
      <c r="N962" s="91"/>
      <c r="O962" s="91"/>
      <c r="P962" s="91"/>
      <c r="Q962" s="91"/>
      <c r="R962" s="91"/>
      <c r="S962" s="91"/>
      <c r="T962" s="91"/>
      <c r="U962" s="91"/>
      <c r="V962" s="91"/>
      <c r="W962" s="91"/>
      <c r="X962" s="91"/>
      <c r="Y962" s="91"/>
      <c r="Z962" s="91"/>
      <c r="AA962" s="91"/>
      <c r="AB962" s="91"/>
      <c r="AC962" s="91"/>
      <c r="AD962" s="91"/>
      <c r="AE962" s="91"/>
      <c r="AF962" s="91"/>
      <c r="AG962" s="91"/>
    </row>
    <row r="963" spans="1:33" ht="22.5" customHeight="1" x14ac:dyDescent="0.45">
      <c r="A963" s="91"/>
      <c r="B963" s="93"/>
      <c r="C963" s="92"/>
      <c r="D963" s="93"/>
      <c r="E963" s="92"/>
      <c r="F963" s="93"/>
      <c r="G963" s="92"/>
      <c r="H963" s="93"/>
      <c r="I963" s="92"/>
      <c r="J963" s="91"/>
      <c r="K963" s="91"/>
      <c r="L963" s="91"/>
      <c r="M963" s="104"/>
      <c r="N963" s="91"/>
      <c r="O963" s="91"/>
      <c r="P963" s="91"/>
      <c r="Q963" s="91"/>
      <c r="R963" s="91"/>
      <c r="S963" s="91"/>
      <c r="T963" s="91"/>
      <c r="U963" s="91"/>
      <c r="V963" s="91"/>
      <c r="W963" s="91"/>
      <c r="X963" s="91"/>
      <c r="Y963" s="91"/>
      <c r="Z963" s="91"/>
      <c r="AA963" s="91"/>
      <c r="AB963" s="91"/>
      <c r="AC963" s="91"/>
      <c r="AD963" s="91"/>
      <c r="AE963" s="91"/>
      <c r="AF963" s="91"/>
      <c r="AG963" s="91"/>
    </row>
    <row r="964" spans="1:33" ht="22.5" customHeight="1" x14ac:dyDescent="0.45">
      <c r="A964" s="91"/>
      <c r="B964" s="93"/>
      <c r="C964" s="92"/>
      <c r="D964" s="93"/>
      <c r="E964" s="92"/>
      <c r="F964" s="93"/>
      <c r="G964" s="92"/>
      <c r="H964" s="93"/>
      <c r="I964" s="92"/>
      <c r="J964" s="91"/>
      <c r="K964" s="91"/>
      <c r="L964" s="91"/>
      <c r="M964" s="104"/>
      <c r="N964" s="91"/>
      <c r="O964" s="91"/>
      <c r="P964" s="91"/>
      <c r="Q964" s="91"/>
      <c r="R964" s="91"/>
      <c r="S964" s="91"/>
      <c r="T964" s="91"/>
      <c r="U964" s="91"/>
      <c r="V964" s="91"/>
      <c r="W964" s="91"/>
      <c r="X964" s="91"/>
      <c r="Y964" s="91"/>
      <c r="Z964" s="91"/>
      <c r="AA964" s="91"/>
      <c r="AB964" s="91"/>
      <c r="AC964" s="91"/>
      <c r="AD964" s="91"/>
      <c r="AE964" s="91"/>
      <c r="AF964" s="91"/>
      <c r="AG964" s="91"/>
    </row>
    <row r="965" spans="1:33" ht="22.5" customHeight="1" x14ac:dyDescent="0.45">
      <c r="A965" s="91"/>
      <c r="B965" s="93"/>
      <c r="C965" s="92"/>
      <c r="D965" s="93"/>
      <c r="E965" s="92"/>
      <c r="F965" s="93"/>
      <c r="G965" s="92"/>
      <c r="H965" s="93"/>
      <c r="I965" s="92"/>
      <c r="J965" s="91"/>
      <c r="K965" s="91"/>
      <c r="L965" s="91"/>
      <c r="M965" s="104"/>
      <c r="N965" s="91"/>
      <c r="O965" s="91"/>
      <c r="P965" s="91"/>
      <c r="Q965" s="91"/>
      <c r="R965" s="91"/>
      <c r="S965" s="91"/>
      <c r="T965" s="91"/>
      <c r="U965" s="91"/>
      <c r="V965" s="91"/>
      <c r="W965" s="91"/>
      <c r="X965" s="91"/>
      <c r="Y965" s="91"/>
      <c r="Z965" s="91"/>
      <c r="AA965" s="91"/>
      <c r="AB965" s="91"/>
      <c r="AC965" s="91"/>
      <c r="AD965" s="91"/>
      <c r="AE965" s="91"/>
      <c r="AF965" s="91"/>
      <c r="AG965" s="91"/>
    </row>
    <row r="966" spans="1:33" ht="22.5" customHeight="1" x14ac:dyDescent="0.45">
      <c r="A966" s="91"/>
      <c r="B966" s="93"/>
      <c r="C966" s="92"/>
      <c r="D966" s="93"/>
      <c r="E966" s="92"/>
      <c r="F966" s="93"/>
      <c r="G966" s="92"/>
      <c r="H966" s="93"/>
      <c r="I966" s="92"/>
      <c r="J966" s="91"/>
      <c r="K966" s="91"/>
      <c r="L966" s="91"/>
      <c r="M966" s="104"/>
      <c r="N966" s="91"/>
      <c r="O966" s="91"/>
      <c r="P966" s="91"/>
      <c r="Q966" s="91"/>
      <c r="R966" s="91"/>
      <c r="S966" s="91"/>
      <c r="T966" s="91"/>
      <c r="U966" s="91"/>
      <c r="V966" s="91"/>
      <c r="W966" s="91"/>
      <c r="X966" s="91"/>
      <c r="Y966" s="91"/>
      <c r="Z966" s="91"/>
      <c r="AA966" s="91"/>
      <c r="AB966" s="91"/>
      <c r="AC966" s="91"/>
      <c r="AD966" s="91"/>
      <c r="AE966" s="91"/>
      <c r="AF966" s="91"/>
      <c r="AG966" s="91"/>
    </row>
    <row r="967" spans="1:33" ht="22.5" customHeight="1" x14ac:dyDescent="0.45">
      <c r="A967" s="91"/>
      <c r="B967" s="93"/>
      <c r="C967" s="92"/>
      <c r="D967" s="93"/>
      <c r="E967" s="92"/>
      <c r="F967" s="93"/>
      <c r="G967" s="92"/>
      <c r="H967" s="93"/>
      <c r="I967" s="92"/>
      <c r="J967" s="91"/>
      <c r="K967" s="91"/>
      <c r="L967" s="91"/>
      <c r="M967" s="104"/>
      <c r="N967" s="91"/>
      <c r="O967" s="91"/>
      <c r="P967" s="91"/>
      <c r="Q967" s="91"/>
      <c r="R967" s="91"/>
      <c r="S967" s="91"/>
      <c r="T967" s="91"/>
      <c r="U967" s="91"/>
      <c r="V967" s="91"/>
      <c r="W967" s="91"/>
      <c r="X967" s="91"/>
      <c r="Y967" s="91"/>
      <c r="Z967" s="91"/>
      <c r="AA967" s="91"/>
      <c r="AB967" s="91"/>
      <c r="AC967" s="91"/>
      <c r="AD967" s="91"/>
      <c r="AE967" s="91"/>
      <c r="AF967" s="91"/>
      <c r="AG967" s="91"/>
    </row>
    <row r="968" spans="1:33" ht="22.5" customHeight="1" x14ac:dyDescent="0.45">
      <c r="A968" s="91"/>
      <c r="B968" s="93"/>
      <c r="C968" s="92"/>
      <c r="D968" s="93"/>
      <c r="E968" s="92"/>
      <c r="F968" s="93"/>
      <c r="G968" s="92"/>
      <c r="H968" s="93"/>
      <c r="I968" s="92"/>
      <c r="J968" s="91"/>
      <c r="K968" s="91"/>
      <c r="L968" s="91"/>
      <c r="M968" s="104"/>
      <c r="N968" s="91"/>
      <c r="O968" s="91"/>
      <c r="P968" s="91"/>
      <c r="Q968" s="91"/>
      <c r="R968" s="91"/>
      <c r="S968" s="91"/>
      <c r="T968" s="91"/>
      <c r="U968" s="91"/>
      <c r="V968" s="91"/>
      <c r="W968" s="91"/>
      <c r="X968" s="91"/>
      <c r="Y968" s="91"/>
      <c r="Z968" s="91"/>
      <c r="AA968" s="91"/>
      <c r="AB968" s="91"/>
      <c r="AC968" s="91"/>
      <c r="AD968" s="91"/>
      <c r="AE968" s="91"/>
      <c r="AF968" s="91"/>
      <c r="AG968" s="91"/>
    </row>
    <row r="969" spans="1:33" ht="22.5" customHeight="1" x14ac:dyDescent="0.45">
      <c r="A969" s="91"/>
      <c r="B969" s="93"/>
      <c r="C969" s="92"/>
      <c r="D969" s="93"/>
      <c r="E969" s="92"/>
      <c r="F969" s="93"/>
      <c r="G969" s="92"/>
      <c r="H969" s="93"/>
      <c r="I969" s="92"/>
      <c r="J969" s="91"/>
      <c r="K969" s="91"/>
      <c r="L969" s="91"/>
      <c r="M969" s="104"/>
      <c r="N969" s="91"/>
      <c r="O969" s="91"/>
      <c r="P969" s="91"/>
      <c r="Q969" s="91"/>
      <c r="R969" s="91"/>
      <c r="S969" s="91"/>
      <c r="T969" s="91"/>
      <c r="U969" s="91"/>
      <c r="V969" s="91"/>
      <c r="W969" s="91"/>
      <c r="X969" s="91"/>
      <c r="Y969" s="91"/>
      <c r="Z969" s="91"/>
      <c r="AA969" s="91"/>
      <c r="AB969" s="91"/>
      <c r="AC969" s="91"/>
      <c r="AD969" s="91"/>
      <c r="AE969" s="91"/>
      <c r="AF969" s="91"/>
      <c r="AG969" s="91"/>
    </row>
    <row r="970" spans="1:33" ht="22.5" customHeight="1" x14ac:dyDescent="0.45">
      <c r="A970" s="91"/>
      <c r="B970" s="93"/>
      <c r="C970" s="92"/>
      <c r="D970" s="93"/>
      <c r="E970" s="92"/>
      <c r="F970" s="93"/>
      <c r="G970" s="92"/>
      <c r="H970" s="93"/>
      <c r="I970" s="92"/>
      <c r="J970" s="91"/>
      <c r="K970" s="91"/>
      <c r="L970" s="91"/>
      <c r="M970" s="104"/>
      <c r="N970" s="91"/>
      <c r="O970" s="91"/>
      <c r="P970" s="91"/>
      <c r="Q970" s="91"/>
      <c r="R970" s="91"/>
      <c r="S970" s="91"/>
      <c r="T970" s="91"/>
      <c r="U970" s="91"/>
      <c r="V970" s="91"/>
      <c r="W970" s="91"/>
      <c r="X970" s="91"/>
      <c r="Y970" s="91"/>
      <c r="Z970" s="91"/>
      <c r="AA970" s="91"/>
      <c r="AB970" s="91"/>
      <c r="AC970" s="91"/>
      <c r="AD970" s="91"/>
      <c r="AE970" s="91"/>
      <c r="AF970" s="91"/>
      <c r="AG970" s="91"/>
    </row>
    <row r="971" spans="1:33" ht="22.5" customHeight="1" x14ac:dyDescent="0.45">
      <c r="A971" s="91"/>
      <c r="B971" s="93"/>
      <c r="C971" s="92"/>
      <c r="D971" s="93"/>
      <c r="E971" s="92"/>
      <c r="F971" s="93"/>
      <c r="G971" s="92"/>
      <c r="H971" s="93"/>
      <c r="I971" s="92"/>
      <c r="J971" s="91"/>
      <c r="K971" s="91"/>
      <c r="L971" s="91"/>
      <c r="M971" s="104"/>
      <c r="N971" s="91"/>
      <c r="O971" s="91"/>
      <c r="P971" s="91"/>
      <c r="Q971" s="91"/>
      <c r="R971" s="91"/>
      <c r="S971" s="91"/>
      <c r="T971" s="91"/>
      <c r="U971" s="91"/>
      <c r="V971" s="91"/>
      <c r="W971" s="91"/>
      <c r="X971" s="91"/>
      <c r="Y971" s="91"/>
      <c r="Z971" s="91"/>
      <c r="AA971" s="91"/>
      <c r="AB971" s="91"/>
      <c r="AC971" s="91"/>
      <c r="AD971" s="91"/>
      <c r="AE971" s="91"/>
      <c r="AF971" s="91"/>
      <c r="AG971" s="91"/>
    </row>
    <row r="972" spans="1:33" ht="22.5" customHeight="1" x14ac:dyDescent="0.45">
      <c r="A972" s="91"/>
      <c r="B972" s="93"/>
      <c r="C972" s="92"/>
      <c r="D972" s="93"/>
      <c r="E972" s="92"/>
      <c r="F972" s="93"/>
      <c r="G972" s="92"/>
      <c r="H972" s="93"/>
      <c r="I972" s="92"/>
      <c r="J972" s="91"/>
      <c r="K972" s="91"/>
      <c r="L972" s="91"/>
      <c r="M972" s="104"/>
      <c r="N972" s="91"/>
      <c r="O972" s="91"/>
      <c r="P972" s="91"/>
      <c r="Q972" s="91"/>
      <c r="R972" s="91"/>
      <c r="S972" s="91"/>
      <c r="T972" s="91"/>
      <c r="U972" s="91"/>
      <c r="V972" s="91"/>
      <c r="W972" s="91"/>
      <c r="X972" s="91"/>
      <c r="Y972" s="91"/>
      <c r="Z972" s="91"/>
      <c r="AA972" s="91"/>
      <c r="AB972" s="91"/>
      <c r="AC972" s="91"/>
      <c r="AD972" s="91"/>
      <c r="AE972" s="91"/>
      <c r="AF972" s="91"/>
      <c r="AG972" s="91"/>
    </row>
    <row r="973" spans="1:33" ht="22.5" customHeight="1" x14ac:dyDescent="0.45">
      <c r="A973" s="91"/>
      <c r="B973" s="93"/>
      <c r="C973" s="92"/>
      <c r="D973" s="93"/>
      <c r="E973" s="92"/>
      <c r="F973" s="93"/>
      <c r="G973" s="92"/>
      <c r="H973" s="93"/>
      <c r="I973" s="92"/>
      <c r="J973" s="91"/>
      <c r="K973" s="91"/>
      <c r="L973" s="91"/>
      <c r="M973" s="104"/>
      <c r="N973" s="91"/>
      <c r="O973" s="91"/>
      <c r="P973" s="91"/>
      <c r="Q973" s="91"/>
      <c r="R973" s="91"/>
      <c r="S973" s="91"/>
      <c r="T973" s="91"/>
      <c r="U973" s="91"/>
      <c r="V973" s="91"/>
      <c r="W973" s="91"/>
      <c r="X973" s="91"/>
      <c r="Y973" s="91"/>
      <c r="Z973" s="91"/>
      <c r="AA973" s="91"/>
      <c r="AB973" s="91"/>
      <c r="AC973" s="91"/>
      <c r="AD973" s="91"/>
      <c r="AE973" s="91"/>
      <c r="AF973" s="91"/>
      <c r="AG973" s="91"/>
    </row>
    <row r="974" spans="1:33" ht="22.5" customHeight="1" x14ac:dyDescent="0.45">
      <c r="A974" s="91"/>
      <c r="B974" s="93"/>
      <c r="C974" s="92"/>
      <c r="D974" s="93"/>
      <c r="E974" s="92"/>
      <c r="F974" s="93"/>
      <c r="G974" s="92"/>
      <c r="H974" s="93"/>
      <c r="I974" s="92"/>
      <c r="J974" s="91"/>
      <c r="K974" s="91"/>
      <c r="L974" s="91"/>
      <c r="M974" s="104"/>
      <c r="N974" s="91"/>
      <c r="O974" s="91"/>
      <c r="P974" s="91"/>
      <c r="Q974" s="91"/>
      <c r="R974" s="91"/>
      <c r="S974" s="91"/>
      <c r="T974" s="91"/>
      <c r="U974" s="91"/>
      <c r="V974" s="91"/>
      <c r="W974" s="91"/>
      <c r="X974" s="91"/>
      <c r="Y974" s="91"/>
      <c r="Z974" s="91"/>
      <c r="AA974" s="91"/>
      <c r="AB974" s="91"/>
      <c r="AC974" s="91"/>
      <c r="AD974" s="91"/>
      <c r="AE974" s="91"/>
      <c r="AF974" s="91"/>
      <c r="AG974" s="91"/>
    </row>
    <row r="975" spans="1:33" ht="22.5" customHeight="1" x14ac:dyDescent="0.45">
      <c r="A975" s="91"/>
      <c r="B975" s="93"/>
      <c r="C975" s="92"/>
      <c r="D975" s="93"/>
      <c r="E975" s="92"/>
      <c r="F975" s="93"/>
      <c r="G975" s="92"/>
      <c r="H975" s="93"/>
      <c r="I975" s="92"/>
      <c r="J975" s="91"/>
      <c r="K975" s="91"/>
      <c r="L975" s="91"/>
      <c r="M975" s="104"/>
      <c r="N975" s="91"/>
      <c r="O975" s="91"/>
      <c r="P975" s="91"/>
      <c r="Q975" s="91"/>
      <c r="R975" s="91"/>
      <c r="S975" s="91"/>
      <c r="T975" s="91"/>
      <c r="U975" s="91"/>
      <c r="V975" s="91"/>
      <c r="W975" s="91"/>
      <c r="X975" s="91"/>
      <c r="Y975" s="91"/>
      <c r="Z975" s="91"/>
      <c r="AA975" s="91"/>
      <c r="AB975" s="91"/>
      <c r="AC975" s="91"/>
      <c r="AD975" s="91"/>
      <c r="AE975" s="91"/>
      <c r="AF975" s="91"/>
      <c r="AG975" s="91"/>
    </row>
    <row r="976" spans="1:33" ht="22.5" customHeight="1" x14ac:dyDescent="0.45">
      <c r="A976" s="91"/>
      <c r="B976" s="93"/>
      <c r="C976" s="92"/>
      <c r="D976" s="93"/>
      <c r="E976" s="92"/>
      <c r="F976" s="93"/>
      <c r="G976" s="92"/>
      <c r="H976" s="93"/>
      <c r="I976" s="92"/>
      <c r="J976" s="91"/>
      <c r="K976" s="91"/>
      <c r="L976" s="91"/>
      <c r="M976" s="104"/>
      <c r="N976" s="91"/>
      <c r="O976" s="91"/>
      <c r="P976" s="91"/>
      <c r="Q976" s="91"/>
      <c r="R976" s="91"/>
      <c r="S976" s="91"/>
      <c r="T976" s="91"/>
      <c r="U976" s="91"/>
      <c r="V976" s="91"/>
      <c r="W976" s="91"/>
      <c r="X976" s="91"/>
      <c r="Y976" s="91"/>
      <c r="Z976" s="91"/>
      <c r="AA976" s="91"/>
      <c r="AB976" s="91"/>
      <c r="AC976" s="91"/>
      <c r="AD976" s="91"/>
      <c r="AE976" s="91"/>
      <c r="AF976" s="91"/>
      <c r="AG976" s="91"/>
    </row>
    <row r="977" spans="1:33" ht="22.5" customHeight="1" x14ac:dyDescent="0.45">
      <c r="A977" s="91"/>
      <c r="B977" s="93"/>
      <c r="C977" s="92"/>
      <c r="D977" s="93"/>
      <c r="E977" s="92"/>
      <c r="F977" s="93"/>
      <c r="G977" s="92"/>
      <c r="H977" s="93"/>
      <c r="I977" s="92"/>
      <c r="J977" s="91"/>
      <c r="K977" s="91"/>
      <c r="L977" s="91"/>
      <c r="M977" s="104"/>
      <c r="N977" s="91"/>
      <c r="O977" s="91"/>
      <c r="P977" s="91"/>
      <c r="Q977" s="91"/>
      <c r="R977" s="91"/>
      <c r="S977" s="91"/>
      <c r="T977" s="91"/>
      <c r="U977" s="91"/>
      <c r="V977" s="91"/>
      <c r="W977" s="91"/>
      <c r="X977" s="91"/>
      <c r="Y977" s="91"/>
      <c r="Z977" s="91"/>
      <c r="AA977" s="91"/>
      <c r="AB977" s="91"/>
      <c r="AC977" s="91"/>
      <c r="AD977" s="91"/>
      <c r="AE977" s="91"/>
      <c r="AF977" s="91"/>
      <c r="AG977" s="91"/>
    </row>
    <row r="978" spans="1:33" ht="22.5" customHeight="1" x14ac:dyDescent="0.45">
      <c r="A978" s="91"/>
      <c r="B978" s="93"/>
      <c r="C978" s="92"/>
      <c r="D978" s="93"/>
      <c r="E978" s="92"/>
      <c r="F978" s="93"/>
      <c r="G978" s="92"/>
      <c r="H978" s="93"/>
      <c r="I978" s="92"/>
      <c r="J978" s="91"/>
      <c r="K978" s="91"/>
      <c r="L978" s="91"/>
      <c r="M978" s="104"/>
      <c r="N978" s="91"/>
      <c r="O978" s="91"/>
      <c r="P978" s="91"/>
      <c r="Q978" s="91"/>
      <c r="R978" s="91"/>
      <c r="S978" s="91"/>
      <c r="T978" s="91"/>
      <c r="U978" s="91"/>
      <c r="V978" s="91"/>
      <c r="W978" s="91"/>
      <c r="X978" s="91"/>
      <c r="Y978" s="91"/>
      <c r="Z978" s="91"/>
      <c r="AA978" s="91"/>
      <c r="AB978" s="91"/>
      <c r="AC978" s="91"/>
      <c r="AD978" s="91"/>
      <c r="AE978" s="91"/>
      <c r="AF978" s="91"/>
      <c r="AG978" s="91"/>
    </row>
    <row r="979" spans="1:33" ht="22.5" customHeight="1" x14ac:dyDescent="0.45">
      <c r="A979" s="91"/>
      <c r="B979" s="93"/>
      <c r="C979" s="92"/>
      <c r="D979" s="93"/>
      <c r="E979" s="92"/>
      <c r="F979" s="93"/>
      <c r="G979" s="92"/>
      <c r="H979" s="93"/>
      <c r="I979" s="92"/>
      <c r="J979" s="91"/>
      <c r="K979" s="91"/>
      <c r="L979" s="91"/>
      <c r="M979" s="104"/>
      <c r="N979" s="91"/>
      <c r="O979" s="91"/>
      <c r="P979" s="91"/>
      <c r="Q979" s="91"/>
      <c r="R979" s="91"/>
      <c r="S979" s="91"/>
      <c r="T979" s="91"/>
      <c r="U979" s="91"/>
      <c r="V979" s="91"/>
      <c r="W979" s="91"/>
      <c r="X979" s="91"/>
      <c r="Y979" s="91"/>
      <c r="Z979" s="91"/>
      <c r="AA979" s="91"/>
      <c r="AB979" s="91"/>
      <c r="AC979" s="91"/>
      <c r="AD979" s="91"/>
      <c r="AE979" s="91"/>
      <c r="AF979" s="91"/>
      <c r="AG979" s="91"/>
    </row>
    <row r="980" spans="1:33" ht="22.5" customHeight="1" x14ac:dyDescent="0.45">
      <c r="A980" s="91"/>
      <c r="B980" s="93"/>
      <c r="C980" s="92"/>
      <c r="D980" s="93"/>
      <c r="E980" s="92"/>
      <c r="F980" s="93"/>
      <c r="G980" s="92"/>
      <c r="H980" s="93"/>
      <c r="I980" s="92"/>
      <c r="J980" s="91"/>
      <c r="K980" s="91"/>
      <c r="L980" s="91"/>
      <c r="M980" s="104"/>
      <c r="N980" s="91"/>
      <c r="O980" s="91"/>
      <c r="P980" s="91"/>
      <c r="Q980" s="91"/>
      <c r="R980" s="91"/>
      <c r="S980" s="91"/>
      <c r="T980" s="91"/>
      <c r="U980" s="91"/>
      <c r="V980" s="91"/>
      <c r="W980" s="91"/>
      <c r="X980" s="91"/>
      <c r="Y980" s="91"/>
      <c r="Z980" s="91"/>
      <c r="AA980" s="91"/>
      <c r="AB980" s="91"/>
      <c r="AC980" s="91"/>
      <c r="AD980" s="91"/>
      <c r="AE980" s="91"/>
      <c r="AF980" s="91"/>
      <c r="AG980" s="91"/>
    </row>
    <row r="981" spans="1:33" ht="22.5" customHeight="1" x14ac:dyDescent="0.45">
      <c r="A981" s="91"/>
      <c r="B981" s="93"/>
      <c r="C981" s="92"/>
      <c r="D981" s="93"/>
      <c r="E981" s="92"/>
      <c r="F981" s="93"/>
      <c r="G981" s="92"/>
      <c r="H981" s="93"/>
      <c r="I981" s="92"/>
      <c r="J981" s="91"/>
      <c r="K981" s="91"/>
      <c r="L981" s="91"/>
      <c r="M981" s="104"/>
      <c r="N981" s="91"/>
      <c r="O981" s="91"/>
      <c r="P981" s="91"/>
      <c r="Q981" s="91"/>
      <c r="R981" s="91"/>
      <c r="S981" s="91"/>
      <c r="T981" s="91"/>
      <c r="U981" s="91"/>
      <c r="V981" s="91"/>
      <c r="W981" s="91"/>
      <c r="X981" s="91"/>
      <c r="Y981" s="91"/>
      <c r="Z981" s="91"/>
      <c r="AA981" s="91"/>
      <c r="AB981" s="91"/>
      <c r="AC981" s="91"/>
      <c r="AD981" s="91"/>
      <c r="AE981" s="91"/>
      <c r="AF981" s="91"/>
      <c r="AG981" s="91"/>
    </row>
    <row r="982" spans="1:33" ht="22.5" customHeight="1" x14ac:dyDescent="0.45">
      <c r="A982" s="91"/>
      <c r="B982" s="93"/>
      <c r="C982" s="92"/>
      <c r="D982" s="93"/>
      <c r="E982" s="92"/>
      <c r="F982" s="93"/>
      <c r="G982" s="92"/>
      <c r="H982" s="93"/>
      <c r="I982" s="92"/>
      <c r="J982" s="91"/>
      <c r="K982" s="91"/>
      <c r="L982" s="91"/>
      <c r="M982" s="104"/>
      <c r="N982" s="91"/>
      <c r="O982" s="91"/>
      <c r="P982" s="91"/>
      <c r="Q982" s="91"/>
      <c r="R982" s="91"/>
      <c r="S982" s="91"/>
      <c r="T982" s="91"/>
      <c r="U982" s="91"/>
      <c r="V982" s="91"/>
      <c r="W982" s="91"/>
      <c r="X982" s="91"/>
      <c r="Y982" s="91"/>
      <c r="Z982" s="91"/>
      <c r="AA982" s="91"/>
      <c r="AB982" s="91"/>
      <c r="AC982" s="91"/>
      <c r="AD982" s="91"/>
      <c r="AE982" s="91"/>
      <c r="AF982" s="91"/>
      <c r="AG982" s="91"/>
    </row>
    <row r="983" spans="1:33" ht="22.5" customHeight="1" x14ac:dyDescent="0.45">
      <c r="A983" s="91"/>
      <c r="B983" s="93"/>
      <c r="C983" s="92"/>
      <c r="D983" s="93"/>
      <c r="E983" s="92"/>
      <c r="F983" s="93"/>
      <c r="G983" s="92"/>
      <c r="H983" s="93"/>
      <c r="I983" s="92"/>
      <c r="J983" s="91"/>
      <c r="K983" s="91"/>
      <c r="L983" s="91"/>
      <c r="M983" s="104"/>
      <c r="N983" s="91"/>
      <c r="O983" s="91"/>
      <c r="P983" s="91"/>
      <c r="Q983" s="91"/>
      <c r="R983" s="91"/>
      <c r="S983" s="91"/>
      <c r="T983" s="91"/>
      <c r="U983" s="91"/>
      <c r="V983" s="91"/>
      <c r="W983" s="91"/>
      <c r="X983" s="91"/>
      <c r="Y983" s="91"/>
      <c r="Z983" s="91"/>
      <c r="AA983" s="91"/>
      <c r="AB983" s="91"/>
      <c r="AC983" s="91"/>
      <c r="AD983" s="91"/>
      <c r="AE983" s="91"/>
      <c r="AF983" s="91"/>
      <c r="AG983" s="91"/>
    </row>
    <row r="984" spans="1:33" ht="22.5" customHeight="1" x14ac:dyDescent="0.45">
      <c r="A984" s="91"/>
      <c r="B984" s="93"/>
      <c r="C984" s="92"/>
      <c r="D984" s="93"/>
      <c r="E984" s="92"/>
      <c r="F984" s="93"/>
      <c r="G984" s="92"/>
      <c r="H984" s="93"/>
      <c r="I984" s="92"/>
      <c r="J984" s="91"/>
      <c r="K984" s="91"/>
      <c r="L984" s="91"/>
      <c r="M984" s="104"/>
      <c r="N984" s="91"/>
      <c r="O984" s="91"/>
      <c r="P984" s="91"/>
      <c r="Q984" s="91"/>
      <c r="R984" s="91"/>
      <c r="S984" s="91"/>
      <c r="T984" s="91"/>
      <c r="U984" s="91"/>
      <c r="V984" s="91"/>
      <c r="W984" s="91"/>
      <c r="X984" s="91"/>
      <c r="Y984" s="91"/>
      <c r="Z984" s="91"/>
      <c r="AA984" s="91"/>
      <c r="AB984" s="91"/>
      <c r="AC984" s="91"/>
      <c r="AD984" s="91"/>
      <c r="AE984" s="91"/>
      <c r="AF984" s="91"/>
      <c r="AG984" s="91"/>
    </row>
    <row r="985" spans="1:33" ht="22.5" customHeight="1" x14ac:dyDescent="0.45">
      <c r="A985" s="91"/>
      <c r="B985" s="93"/>
      <c r="C985" s="92"/>
      <c r="D985" s="93"/>
      <c r="E985" s="92"/>
      <c r="F985" s="93"/>
      <c r="G985" s="92"/>
      <c r="H985" s="93"/>
      <c r="I985" s="92"/>
      <c r="J985" s="91"/>
      <c r="K985" s="91"/>
      <c r="L985" s="91"/>
      <c r="M985" s="104"/>
      <c r="N985" s="91"/>
      <c r="O985" s="91"/>
      <c r="P985" s="91"/>
      <c r="Q985" s="91"/>
      <c r="R985" s="91"/>
      <c r="S985" s="91"/>
      <c r="T985" s="91"/>
      <c r="U985" s="91"/>
      <c r="V985" s="91"/>
      <c r="W985" s="91"/>
      <c r="X985" s="91"/>
      <c r="Y985" s="91"/>
      <c r="Z985" s="91"/>
      <c r="AA985" s="91"/>
      <c r="AB985" s="91"/>
      <c r="AC985" s="91"/>
      <c r="AD985" s="91"/>
      <c r="AE985" s="91"/>
      <c r="AF985" s="91"/>
      <c r="AG985" s="91"/>
    </row>
    <row r="986" spans="1:33" ht="22.5" customHeight="1" x14ac:dyDescent="0.45">
      <c r="A986" s="91"/>
      <c r="B986" s="93"/>
      <c r="C986" s="92"/>
      <c r="D986" s="93"/>
      <c r="E986" s="92"/>
      <c r="F986" s="93"/>
      <c r="G986" s="92"/>
      <c r="H986" s="93"/>
      <c r="I986" s="92"/>
      <c r="J986" s="91"/>
      <c r="K986" s="91"/>
      <c r="L986" s="91"/>
      <c r="M986" s="104"/>
      <c r="N986" s="91"/>
      <c r="O986" s="91"/>
      <c r="P986" s="91"/>
      <c r="Q986" s="91"/>
      <c r="R986" s="91"/>
      <c r="S986" s="91"/>
      <c r="T986" s="91"/>
      <c r="U986" s="91"/>
      <c r="V986" s="91"/>
      <c r="W986" s="91"/>
      <c r="X986" s="91"/>
      <c r="Y986" s="91"/>
      <c r="Z986" s="91"/>
      <c r="AA986" s="91"/>
      <c r="AB986" s="91"/>
      <c r="AC986" s="91"/>
      <c r="AD986" s="91"/>
      <c r="AE986" s="91"/>
      <c r="AF986" s="91"/>
      <c r="AG986" s="91"/>
    </row>
    <row r="987" spans="1:33" ht="22.5" customHeight="1" x14ac:dyDescent="0.45">
      <c r="A987" s="91"/>
      <c r="B987" s="93"/>
      <c r="C987" s="92"/>
      <c r="D987" s="93"/>
      <c r="E987" s="92"/>
      <c r="F987" s="93"/>
      <c r="G987" s="92"/>
      <c r="H987" s="93"/>
      <c r="I987" s="92"/>
      <c r="J987" s="91"/>
      <c r="K987" s="91"/>
      <c r="L987" s="91"/>
      <c r="M987" s="104"/>
      <c r="N987" s="91"/>
      <c r="O987" s="91"/>
      <c r="P987" s="91"/>
      <c r="Q987" s="91"/>
      <c r="R987" s="91"/>
      <c r="S987" s="91"/>
      <c r="T987" s="91"/>
      <c r="U987" s="91"/>
      <c r="V987" s="91"/>
      <c r="W987" s="91"/>
      <c r="X987" s="91"/>
      <c r="Y987" s="91"/>
      <c r="Z987" s="91"/>
      <c r="AA987" s="91"/>
      <c r="AB987" s="91"/>
      <c r="AC987" s="91"/>
      <c r="AD987" s="91"/>
      <c r="AE987" s="91"/>
      <c r="AF987" s="91"/>
      <c r="AG987" s="91"/>
    </row>
    <row r="988" spans="1:33" ht="22.5" customHeight="1" x14ac:dyDescent="0.45">
      <c r="A988" s="91"/>
      <c r="B988" s="93"/>
      <c r="C988" s="92"/>
      <c r="D988" s="93"/>
      <c r="E988" s="92"/>
      <c r="F988" s="93"/>
      <c r="G988" s="92"/>
      <c r="H988" s="93"/>
      <c r="I988" s="92"/>
      <c r="J988" s="91"/>
      <c r="K988" s="91"/>
      <c r="L988" s="91"/>
      <c r="M988" s="104"/>
      <c r="N988" s="91"/>
      <c r="O988" s="91"/>
      <c r="P988" s="91"/>
      <c r="Q988" s="91"/>
      <c r="R988" s="91"/>
      <c r="S988" s="91"/>
      <c r="T988" s="91"/>
      <c r="U988" s="91"/>
      <c r="V988" s="91"/>
      <c r="W988" s="91"/>
      <c r="X988" s="91"/>
      <c r="Y988" s="91"/>
      <c r="Z988" s="91"/>
      <c r="AA988" s="91"/>
      <c r="AB988" s="91"/>
      <c r="AC988" s="91"/>
      <c r="AD988" s="91"/>
      <c r="AE988" s="91"/>
      <c r="AF988" s="91"/>
      <c r="AG988" s="91"/>
    </row>
    <row r="989" spans="1:33" ht="22.5" customHeight="1" x14ac:dyDescent="0.45">
      <c r="A989" s="91"/>
      <c r="B989" s="93"/>
      <c r="C989" s="92"/>
      <c r="D989" s="93"/>
      <c r="E989" s="92"/>
      <c r="F989" s="93"/>
      <c r="G989" s="92"/>
      <c r="H989" s="93"/>
      <c r="I989" s="92"/>
      <c r="J989" s="91"/>
      <c r="K989" s="91"/>
      <c r="L989" s="91"/>
      <c r="M989" s="104"/>
      <c r="N989" s="91"/>
      <c r="O989" s="91"/>
      <c r="P989" s="91"/>
      <c r="Q989" s="91"/>
      <c r="R989" s="91"/>
      <c r="S989" s="91"/>
      <c r="T989" s="91"/>
      <c r="U989" s="91"/>
      <c r="V989" s="91"/>
      <c r="W989" s="91"/>
      <c r="X989" s="91"/>
      <c r="Y989" s="91"/>
      <c r="Z989" s="91"/>
      <c r="AA989" s="91"/>
      <c r="AB989" s="91"/>
      <c r="AC989" s="91"/>
      <c r="AD989" s="91"/>
      <c r="AE989" s="91"/>
      <c r="AF989" s="91"/>
      <c r="AG989" s="91"/>
    </row>
    <row r="990" spans="1:33" ht="22.5" customHeight="1" x14ac:dyDescent="0.45">
      <c r="A990" s="91"/>
      <c r="B990" s="93"/>
      <c r="C990" s="92"/>
      <c r="D990" s="93"/>
      <c r="E990" s="92"/>
      <c r="F990" s="93"/>
      <c r="G990" s="92"/>
      <c r="H990" s="93"/>
      <c r="I990" s="92"/>
      <c r="J990" s="91"/>
      <c r="K990" s="91"/>
      <c r="L990" s="91"/>
      <c r="M990" s="104"/>
      <c r="N990" s="91"/>
      <c r="O990" s="91"/>
      <c r="P990" s="91"/>
      <c r="Q990" s="91"/>
      <c r="R990" s="91"/>
      <c r="S990" s="91"/>
      <c r="T990" s="91"/>
      <c r="U990" s="91"/>
      <c r="V990" s="91"/>
      <c r="W990" s="91"/>
      <c r="X990" s="91"/>
      <c r="Y990" s="91"/>
      <c r="Z990" s="91"/>
      <c r="AA990" s="91"/>
      <c r="AB990" s="91"/>
      <c r="AC990" s="91"/>
      <c r="AD990" s="91"/>
      <c r="AE990" s="91"/>
      <c r="AF990" s="91"/>
      <c r="AG990" s="91"/>
    </row>
    <row r="991" spans="1:33" ht="22.5" customHeight="1" x14ac:dyDescent="0.45">
      <c r="A991" s="91"/>
      <c r="B991" s="93"/>
      <c r="C991" s="92"/>
      <c r="D991" s="93"/>
      <c r="E991" s="92"/>
      <c r="F991" s="93"/>
      <c r="G991" s="92"/>
      <c r="H991" s="93"/>
      <c r="I991" s="92"/>
      <c r="J991" s="91"/>
      <c r="K991" s="91"/>
      <c r="L991" s="91"/>
      <c r="M991" s="104"/>
      <c r="N991" s="91"/>
      <c r="O991" s="91"/>
      <c r="P991" s="91"/>
      <c r="Q991" s="91"/>
      <c r="R991" s="91"/>
      <c r="S991" s="91"/>
      <c r="T991" s="91"/>
      <c r="U991" s="91"/>
      <c r="V991" s="91"/>
      <c r="W991" s="91"/>
      <c r="X991" s="91"/>
      <c r="Y991" s="91"/>
      <c r="Z991" s="91"/>
      <c r="AA991" s="91"/>
      <c r="AB991" s="91"/>
      <c r="AC991" s="91"/>
      <c r="AD991" s="91"/>
      <c r="AE991" s="91"/>
      <c r="AF991" s="91"/>
      <c r="AG991" s="91"/>
    </row>
    <row r="992" spans="1:33" ht="22.5" customHeight="1" x14ac:dyDescent="0.45">
      <c r="A992" s="91"/>
      <c r="B992" s="93"/>
      <c r="C992" s="92"/>
      <c r="D992" s="93"/>
      <c r="E992" s="92"/>
      <c r="F992" s="93"/>
      <c r="G992" s="92"/>
      <c r="H992" s="93"/>
      <c r="I992" s="92"/>
      <c r="J992" s="91"/>
      <c r="K992" s="91"/>
      <c r="L992" s="91"/>
      <c r="M992" s="104"/>
      <c r="N992" s="91"/>
      <c r="O992" s="91"/>
      <c r="P992" s="91"/>
      <c r="Q992" s="91"/>
      <c r="R992" s="91"/>
      <c r="S992" s="91"/>
      <c r="T992" s="91"/>
      <c r="U992" s="91"/>
      <c r="V992" s="91"/>
      <c r="W992" s="91"/>
      <c r="X992" s="91"/>
      <c r="Y992" s="91"/>
      <c r="Z992" s="91"/>
      <c r="AA992" s="91"/>
      <c r="AB992" s="91"/>
      <c r="AC992" s="91"/>
      <c r="AD992" s="91"/>
      <c r="AE992" s="91"/>
      <c r="AF992" s="91"/>
      <c r="AG992" s="91"/>
    </row>
    <row r="993" spans="1:33" ht="22.5" customHeight="1" x14ac:dyDescent="0.45">
      <c r="A993" s="91"/>
      <c r="B993" s="93"/>
      <c r="C993" s="92"/>
      <c r="D993" s="93"/>
      <c r="E993" s="92"/>
      <c r="F993" s="93"/>
      <c r="G993" s="92"/>
      <c r="H993" s="93"/>
      <c r="I993" s="92"/>
      <c r="J993" s="91"/>
      <c r="K993" s="91"/>
      <c r="L993" s="91"/>
      <c r="M993" s="104"/>
      <c r="N993" s="91"/>
      <c r="O993" s="91"/>
      <c r="P993" s="91"/>
      <c r="Q993" s="91"/>
      <c r="R993" s="91"/>
      <c r="S993" s="91"/>
      <c r="T993" s="91"/>
      <c r="U993" s="91"/>
      <c r="V993" s="91"/>
      <c r="W993" s="91"/>
      <c r="X993" s="91"/>
      <c r="Y993" s="91"/>
      <c r="Z993" s="91"/>
      <c r="AA993" s="91"/>
      <c r="AB993" s="91"/>
      <c r="AC993" s="91"/>
      <c r="AD993" s="91"/>
      <c r="AE993" s="91"/>
      <c r="AF993" s="91"/>
      <c r="AG993" s="91"/>
    </row>
    <row r="994" spans="1:33" ht="22.5" customHeight="1" x14ac:dyDescent="0.45">
      <c r="A994" s="91"/>
      <c r="B994" s="93"/>
      <c r="C994" s="92"/>
      <c r="D994" s="93"/>
      <c r="E994" s="92"/>
      <c r="F994" s="93"/>
      <c r="G994" s="92"/>
      <c r="H994" s="93"/>
      <c r="I994" s="92"/>
      <c r="J994" s="91"/>
      <c r="K994" s="91"/>
      <c r="L994" s="91"/>
      <c r="M994" s="104"/>
      <c r="N994" s="91"/>
      <c r="O994" s="91"/>
      <c r="P994" s="91"/>
      <c r="Q994" s="91"/>
      <c r="R994" s="91"/>
      <c r="S994" s="91"/>
      <c r="T994" s="91"/>
      <c r="U994" s="91"/>
      <c r="V994" s="91"/>
      <c r="W994" s="91"/>
      <c r="X994" s="91"/>
      <c r="Y994" s="91"/>
      <c r="Z994" s="91"/>
      <c r="AA994" s="91"/>
      <c r="AB994" s="91"/>
      <c r="AC994" s="91"/>
      <c r="AD994" s="91"/>
      <c r="AE994" s="91"/>
      <c r="AF994" s="91"/>
      <c r="AG994" s="91"/>
    </row>
    <row r="995" spans="1:33" ht="22.5" customHeight="1" x14ac:dyDescent="0.45">
      <c r="A995" s="91"/>
      <c r="B995" s="93"/>
      <c r="C995" s="92"/>
      <c r="D995" s="93"/>
      <c r="E995" s="92"/>
      <c r="F995" s="93"/>
      <c r="G995" s="92"/>
      <c r="H995" s="93"/>
      <c r="I995" s="92"/>
      <c r="J995" s="91"/>
      <c r="K995" s="91"/>
      <c r="L995" s="91"/>
      <c r="M995" s="104"/>
      <c r="N995" s="91"/>
      <c r="O995" s="91"/>
      <c r="P995" s="91"/>
      <c r="Q995" s="91"/>
      <c r="R995" s="91"/>
      <c r="S995" s="91"/>
      <c r="T995" s="91"/>
      <c r="U995" s="91"/>
      <c r="V995" s="91"/>
      <c r="W995" s="91"/>
      <c r="X995" s="91"/>
      <c r="Y995" s="91"/>
      <c r="Z995" s="91"/>
      <c r="AA995" s="91"/>
      <c r="AB995" s="91"/>
      <c r="AC995" s="91"/>
      <c r="AD995" s="91"/>
      <c r="AE995" s="91"/>
      <c r="AF995" s="91"/>
      <c r="AG995" s="91"/>
    </row>
    <row r="996" spans="1:33" ht="22.5" customHeight="1" x14ac:dyDescent="0.45">
      <c r="A996" s="91"/>
      <c r="B996" s="93"/>
      <c r="C996" s="92"/>
      <c r="D996" s="93"/>
      <c r="E996" s="92"/>
      <c r="F996" s="93"/>
      <c r="G996" s="92"/>
      <c r="H996" s="93"/>
      <c r="I996" s="92"/>
      <c r="J996" s="91"/>
      <c r="K996" s="91"/>
      <c r="L996" s="91"/>
      <c r="M996" s="104"/>
      <c r="N996" s="91"/>
      <c r="O996" s="91"/>
      <c r="P996" s="91"/>
      <c r="Q996" s="91"/>
      <c r="R996" s="91"/>
      <c r="S996" s="91"/>
      <c r="T996" s="91"/>
      <c r="U996" s="91"/>
      <c r="V996" s="91"/>
      <c r="W996" s="91"/>
      <c r="X996" s="91"/>
      <c r="Y996" s="91"/>
      <c r="Z996" s="91"/>
      <c r="AA996" s="91"/>
      <c r="AB996" s="91"/>
      <c r="AC996" s="91"/>
      <c r="AD996" s="91"/>
      <c r="AE996" s="91"/>
      <c r="AF996" s="91"/>
      <c r="AG996" s="91"/>
    </row>
    <row r="997" spans="1:33" ht="22.5" customHeight="1" x14ac:dyDescent="0.45">
      <c r="A997" s="91"/>
      <c r="B997" s="93"/>
      <c r="C997" s="92"/>
      <c r="D997" s="93"/>
      <c r="E997" s="92"/>
      <c r="F997" s="93"/>
      <c r="G997" s="92"/>
      <c r="H997" s="93"/>
      <c r="I997" s="92"/>
      <c r="J997" s="91"/>
      <c r="K997" s="91"/>
      <c r="L997" s="91"/>
      <c r="M997" s="104"/>
      <c r="N997" s="91"/>
      <c r="O997" s="91"/>
      <c r="P997" s="91"/>
      <c r="Q997" s="91"/>
      <c r="R997" s="91"/>
      <c r="S997" s="91"/>
      <c r="T997" s="91"/>
      <c r="U997" s="91"/>
      <c r="V997" s="91"/>
      <c r="W997" s="91"/>
      <c r="X997" s="91"/>
      <c r="Y997" s="91"/>
      <c r="Z997" s="91"/>
      <c r="AA997" s="91"/>
      <c r="AB997" s="91"/>
      <c r="AC997" s="91"/>
      <c r="AD997" s="91"/>
      <c r="AE997" s="91"/>
      <c r="AF997" s="91"/>
      <c r="AG997" s="91"/>
    </row>
    <row r="998" spans="1:33" ht="22.5" customHeight="1" x14ac:dyDescent="0.45">
      <c r="A998" s="91"/>
      <c r="B998" s="93"/>
      <c r="C998" s="92"/>
      <c r="D998" s="93"/>
      <c r="E998" s="92"/>
      <c r="F998" s="93"/>
      <c r="G998" s="92"/>
      <c r="H998" s="93"/>
      <c r="I998" s="92"/>
      <c r="J998" s="91"/>
      <c r="K998" s="91"/>
      <c r="L998" s="91"/>
      <c r="M998" s="104"/>
      <c r="N998" s="91"/>
      <c r="O998" s="91"/>
      <c r="P998" s="91"/>
      <c r="Q998" s="91"/>
      <c r="R998" s="91"/>
      <c r="S998" s="91"/>
      <c r="T998" s="91"/>
      <c r="U998" s="91"/>
      <c r="V998" s="91"/>
      <c r="W998" s="91"/>
      <c r="X998" s="91"/>
      <c r="Y998" s="91"/>
      <c r="Z998" s="91"/>
      <c r="AA998" s="91"/>
      <c r="AB998" s="91"/>
      <c r="AC998" s="91"/>
      <c r="AD998" s="91"/>
      <c r="AE998" s="91"/>
      <c r="AF998" s="91"/>
      <c r="AG998" s="91"/>
    </row>
    <row r="999" spans="1:33" ht="22.5" customHeight="1" x14ac:dyDescent="0.45">
      <c r="A999" s="91"/>
      <c r="B999" s="93"/>
      <c r="C999" s="92"/>
      <c r="D999" s="93"/>
      <c r="E999" s="92"/>
      <c r="F999" s="93"/>
      <c r="G999" s="92"/>
      <c r="H999" s="93"/>
      <c r="I999" s="92"/>
      <c r="J999" s="91"/>
      <c r="K999" s="91"/>
      <c r="L999" s="91"/>
      <c r="M999" s="104"/>
      <c r="N999" s="91"/>
      <c r="O999" s="91"/>
      <c r="P999" s="91"/>
      <c r="Q999" s="91"/>
      <c r="R999" s="91"/>
      <c r="S999" s="91"/>
      <c r="T999" s="91"/>
      <c r="U999" s="91"/>
      <c r="V999" s="91"/>
      <c r="W999" s="91"/>
      <c r="X999" s="91"/>
      <c r="Y999" s="91"/>
      <c r="Z999" s="91"/>
      <c r="AA999" s="91"/>
      <c r="AB999" s="91"/>
      <c r="AC999" s="91"/>
      <c r="AD999" s="91"/>
      <c r="AE999" s="91"/>
      <c r="AF999" s="91"/>
      <c r="AG999" s="91"/>
    </row>
    <row r="1000" spans="1:33" ht="22.5" customHeight="1" x14ac:dyDescent="0.45">
      <c r="A1000" s="91"/>
      <c r="B1000" s="93"/>
      <c r="C1000" s="92"/>
      <c r="D1000" s="93"/>
      <c r="E1000" s="92"/>
      <c r="F1000" s="93"/>
      <c r="G1000" s="92"/>
      <c r="H1000" s="93"/>
      <c r="I1000" s="92"/>
      <c r="J1000" s="91"/>
      <c r="K1000" s="91"/>
      <c r="L1000" s="91"/>
      <c r="M1000" s="104"/>
      <c r="N1000" s="91"/>
      <c r="O1000" s="91"/>
      <c r="P1000" s="91"/>
      <c r="Q1000" s="91"/>
      <c r="R1000" s="91"/>
      <c r="S1000" s="91"/>
      <c r="T1000" s="91"/>
      <c r="U1000" s="91"/>
      <c r="V1000" s="91"/>
      <c r="W1000" s="91"/>
      <c r="X1000" s="91"/>
      <c r="Y1000" s="91"/>
      <c r="Z1000" s="91"/>
      <c r="AA1000" s="91"/>
      <c r="AB1000" s="91"/>
      <c r="AC1000" s="91"/>
      <c r="AD1000" s="91"/>
      <c r="AE1000" s="91"/>
      <c r="AF1000" s="91"/>
      <c r="AG1000" s="91"/>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8B6F00"/>
    <outlinePr summaryBelow="0" summaryRight="0"/>
  </sheetPr>
  <dimension ref="A1:AG1000"/>
  <sheetViews>
    <sheetView workbookViewId="0">
      <pane xSplit="1" ySplit="1" topLeftCell="B2" activePane="bottomRight" state="frozen"/>
      <selection pane="topRight"/>
      <selection pane="bottomLeft"/>
      <selection pane="bottomRight"/>
    </sheetView>
  </sheetViews>
  <sheetFormatPr defaultColWidth="14.453125" defaultRowHeight="15" customHeight="1" x14ac:dyDescent="0.3"/>
  <cols>
    <col min="1" max="1" width="11.26953125" style="7" customWidth="1"/>
    <col min="2" max="2" width="8" style="7" customWidth="1"/>
    <col min="3" max="3" width="7.81640625" style="7" customWidth="1"/>
    <col min="4" max="4" width="8" style="7" customWidth="1"/>
    <col min="5" max="5" width="8.81640625" style="7" customWidth="1"/>
    <col min="6" max="6" width="8" style="7" customWidth="1"/>
    <col min="7" max="7" width="8.08984375" style="7" customWidth="1"/>
    <col min="8" max="8" width="7" style="7" customWidth="1"/>
    <col min="9" max="9" width="8.26953125" style="7" customWidth="1"/>
    <col min="10" max="10" width="8" style="7" customWidth="1"/>
    <col min="11" max="11" width="9.26953125" style="7" customWidth="1"/>
    <col min="12" max="12" width="12.26953125" style="7" customWidth="1"/>
    <col min="13" max="13" width="8" style="7" customWidth="1"/>
    <col min="14" max="14" width="10.54296875" style="7" customWidth="1"/>
    <col min="15" max="15" width="17.26953125" style="7" customWidth="1"/>
    <col min="16" max="16" width="12.453125" style="7" customWidth="1"/>
    <col min="17" max="17" width="17.81640625" style="7" customWidth="1"/>
    <col min="18" max="18" width="20.08984375" style="7" customWidth="1"/>
    <col min="19" max="20" width="15" style="7" customWidth="1"/>
    <col min="21" max="33" width="19.54296875" style="7" customWidth="1"/>
    <col min="34" max="34" width="14.453125" style="7" customWidth="1"/>
    <col min="35" max="16384" width="14.453125" style="7"/>
  </cols>
  <sheetData>
    <row r="1" spans="1:33" ht="14.5" customHeight="1" x14ac:dyDescent="0.45">
      <c r="A1" s="84" t="s">
        <v>430</v>
      </c>
      <c r="B1" s="84" t="s">
        <v>467</v>
      </c>
      <c r="C1" s="125" t="str">
        <f>B1&amp;" PnL"</f>
        <v>SPY PnL</v>
      </c>
      <c r="D1" s="84" t="s">
        <v>466</v>
      </c>
      <c r="E1" s="125" t="str">
        <f>D1&amp;" PnL"</f>
        <v>EWA PnL</v>
      </c>
      <c r="F1" s="84" t="s">
        <v>465</v>
      </c>
      <c r="G1" s="125" t="str">
        <f>F1&amp;" PnL"</f>
        <v>EZU PnL</v>
      </c>
      <c r="H1" s="84" t="s">
        <v>464</v>
      </c>
      <c r="I1" s="125" t="str">
        <f>H1&amp;" PnL"</f>
        <v>EWJ PnL</v>
      </c>
      <c r="J1" s="84" t="s">
        <v>461</v>
      </c>
      <c r="K1" s="125" t="str">
        <f>J1&amp;" PnL"</f>
        <v>GBTC PnL</v>
      </c>
      <c r="L1" s="125" t="s">
        <v>496</v>
      </c>
      <c r="M1" s="84" t="s">
        <v>481</v>
      </c>
      <c r="N1" s="84" t="s">
        <v>489</v>
      </c>
      <c r="O1" s="84" t="s">
        <v>490</v>
      </c>
      <c r="P1" s="124" t="s">
        <v>440</v>
      </c>
      <c r="Q1" s="124" t="s">
        <v>494</v>
      </c>
      <c r="R1" s="124" t="s">
        <v>458</v>
      </c>
      <c r="S1" s="124" t="s">
        <v>495</v>
      </c>
      <c r="T1" s="124" t="s">
        <v>459</v>
      </c>
      <c r="U1" s="84"/>
      <c r="V1" s="84"/>
      <c r="W1" s="84"/>
      <c r="X1" s="84"/>
      <c r="Y1" s="84"/>
      <c r="Z1" s="84"/>
      <c r="AA1" s="84"/>
      <c r="AB1" s="84"/>
      <c r="AC1" s="84"/>
      <c r="AD1" s="84"/>
      <c r="AE1" s="84"/>
      <c r="AF1" s="84"/>
      <c r="AG1" s="84"/>
    </row>
    <row r="2" spans="1:33" ht="15" customHeight="1" x14ac:dyDescent="0.45">
      <c r="A2" s="80">
        <v>44369</v>
      </c>
      <c r="B2" s="75">
        <f t="shared" ref="B2:B65" ca="1" si="0">INDIRECT(B$1&amp;"!D"&amp;ROW())</f>
        <v>5.3461960751626236E-3</v>
      </c>
      <c r="C2" s="116">
        <f t="shared" ref="C2:C65" ca="1" si="1">C3*(1+B2)</f>
        <v>32.777483013360325</v>
      </c>
      <c r="D2" s="75">
        <f t="shared" ref="D2:D65" ca="1" si="2">INDIRECT(D$1&amp;"!D"&amp;ROW())</f>
        <v>0</v>
      </c>
      <c r="E2" s="116">
        <f t="shared" ref="E2:E65" ca="1" si="3">E3*(1+D2)</f>
        <v>29.630665775058784</v>
      </c>
      <c r="F2" s="75">
        <f t="shared" ref="F2:F65" ca="1" si="4">INDIRECT(F$1&amp;"!D"&amp;ROW())</f>
        <v>4.0072142682467948E-4</v>
      </c>
      <c r="G2" s="116">
        <f t="shared" ref="G2:G65" ca="1" si="5">G3*(1+F2)</f>
        <v>29.926360203616461</v>
      </c>
      <c r="H2" s="75">
        <f t="shared" ref="H2:H65" ca="1" si="6">INDIRECT(H$1&amp;"!D"&amp;ROW())</f>
        <v>1.1771924834784731E-3</v>
      </c>
      <c r="I2" s="116">
        <f t="shared" ref="I2:I65" ca="1" si="7">I3*(1+H2)</f>
        <v>28.53183073246041</v>
      </c>
      <c r="J2" s="75">
        <f t="shared" ref="J2:J65" ca="1" si="8">INDIRECT(J$1&amp;"!D"&amp;ROW())</f>
        <v>1.1191299234971197E-2</v>
      </c>
      <c r="K2" s="116">
        <f t="shared" ref="K2:K65" ca="1" si="9">K3*(1+J2)</f>
        <v>5.2650375939849656</v>
      </c>
      <c r="L2" s="90">
        <f t="shared" ref="L2:L65" ca="1" si="10">SUM(C2,E2,G2,I2,K2)</f>
        <v>126.13137731848096</v>
      </c>
      <c r="M2" s="78">
        <f t="shared" ref="M2:M65" ca="1" si="11">L2/L3-1</f>
        <v>2.2097858836138684E-3</v>
      </c>
      <c r="N2" s="86">
        <f t="shared" ref="N2:N33" ca="1" si="12">_xlfn.STDEV.P(M2:M254)</f>
        <v>1.0225286539810566E-2</v>
      </c>
      <c r="O2" s="78">
        <f t="shared" ref="O2:O33" ca="1" si="13">N2*SQRT(250)</f>
        <v>0.1616759759683169</v>
      </c>
      <c r="P2" s="120">
        <f t="shared" ref="P2:P33" si="14">0.09%</f>
        <v>8.9999999999999998E-4</v>
      </c>
      <c r="Q2" s="86">
        <f t="shared" ref="Q2:Q33" ca="1" si="15">L2/L254-1</f>
        <v>0.37043805643557959</v>
      </c>
      <c r="R2" s="122">
        <f t="shared" ref="R2:R33" ca="1" si="16">Q2-P2</f>
        <v>0.36953805643557958</v>
      </c>
      <c r="S2" s="123">
        <f t="shared" ref="S2:S33" ca="1" si="17">AVERAGE(R2:R1000)</f>
        <v>0.43254783967536892</v>
      </c>
      <c r="T2" s="121">
        <f t="shared" ref="T2:T33" ca="1" si="18">R2/O2</f>
        <v>2.2856707944536963</v>
      </c>
    </row>
    <row r="3" spans="1:33" ht="15" customHeight="1" x14ac:dyDescent="0.45">
      <c r="A3" s="80">
        <v>44368</v>
      </c>
      <c r="B3" s="75">
        <f t="shared" ca="1" si="0"/>
        <v>1.4315944793918733E-2</v>
      </c>
      <c r="C3" s="116">
        <f t="shared" ca="1" si="1"/>
        <v>32.603180020297984</v>
      </c>
      <c r="D3" s="75">
        <f t="shared" ca="1" si="2"/>
        <v>1.3456401384082994E-2</v>
      </c>
      <c r="E3" s="116">
        <f t="shared" ca="1" si="3"/>
        <v>29.630665775058784</v>
      </c>
      <c r="F3" s="75">
        <f t="shared" ca="1" si="4"/>
        <v>1.4021601585482601E-2</v>
      </c>
      <c r="G3" s="116">
        <f t="shared" ca="1" si="5"/>
        <v>29.914372873436051</v>
      </c>
      <c r="H3" s="75">
        <f t="shared" ca="1" si="6"/>
        <v>1.0557605947955295E-2</v>
      </c>
      <c r="I3" s="116">
        <f t="shared" ca="1" si="7"/>
        <v>28.498282768193647</v>
      </c>
      <c r="J3" s="75">
        <f t="shared" ca="1" si="8"/>
        <v>-7.0469733908380294E-2</v>
      </c>
      <c r="K3" s="116">
        <f t="shared" ca="1" si="9"/>
        <v>5.206767105263161</v>
      </c>
      <c r="L3" s="90">
        <f t="shared" ca="1" si="10"/>
        <v>125.85326854224962</v>
      </c>
      <c r="M3" s="78">
        <f t="shared" ca="1" si="11"/>
        <v>9.3856148991449118E-3</v>
      </c>
      <c r="N3" s="86">
        <f t="shared" ca="1" si="12"/>
        <v>1.0240603156733178E-2</v>
      </c>
      <c r="O3" s="78">
        <f t="shared" ca="1" si="13"/>
        <v>0.16191815294593556</v>
      </c>
      <c r="P3" s="120">
        <f t="shared" si="14"/>
        <v>8.9999999999999998E-4</v>
      </c>
      <c r="Q3" s="86">
        <f t="shared" ca="1" si="15"/>
        <v>0.38492300726265105</v>
      </c>
      <c r="R3" s="122">
        <f t="shared" ca="1" si="16"/>
        <v>0.38402300726265104</v>
      </c>
      <c r="S3" s="123">
        <f t="shared" ca="1" si="17"/>
        <v>0.43308638483126455</v>
      </c>
      <c r="T3" s="121">
        <f t="shared" ca="1" si="18"/>
        <v>2.3717106468653717</v>
      </c>
    </row>
    <row r="4" spans="1:33" ht="15" customHeight="1" x14ac:dyDescent="0.45">
      <c r="A4" s="80">
        <v>44365</v>
      </c>
      <c r="B4" s="75">
        <f t="shared" ca="1" si="0"/>
        <v>-1.6707320386029179E-2</v>
      </c>
      <c r="C4" s="116">
        <f t="shared" ca="1" si="1"/>
        <v>32.143022287717322</v>
      </c>
      <c r="D4" s="75">
        <f t="shared" ca="1" si="2"/>
        <v>-2.4746906636670452E-2</v>
      </c>
      <c r="E4" s="116">
        <f t="shared" ca="1" si="3"/>
        <v>29.237237768286846</v>
      </c>
      <c r="F4" s="75">
        <f t="shared" ca="1" si="4"/>
        <v>-2.050165125391501E-2</v>
      </c>
      <c r="G4" s="116">
        <f t="shared" ca="1" si="5"/>
        <v>29.500725454628544</v>
      </c>
      <c r="H4" s="75">
        <f t="shared" ca="1" si="6"/>
        <v>-2.2813135716361455E-2</v>
      </c>
      <c r="I4" s="116">
        <f t="shared" ca="1" si="7"/>
        <v>28.200552447933717</v>
      </c>
      <c r="J4" s="75">
        <f t="shared" ca="1" si="8"/>
        <v>-4.6705086372360927E-2</v>
      </c>
      <c r="K4" s="116">
        <f t="shared" ca="1" si="9"/>
        <v>5.6015035714285748</v>
      </c>
      <c r="L4" s="90">
        <f t="shared" ca="1" si="10"/>
        <v>124.68304152999501</v>
      </c>
      <c r="M4" s="78">
        <f t="shared" ca="1" si="11"/>
        <v>-2.2257531857286739E-2</v>
      </c>
      <c r="N4" s="86">
        <f t="shared" ca="1" si="12"/>
        <v>1.0231921832308437E-2</v>
      </c>
      <c r="O4" s="78">
        <f t="shared" ca="1" si="13"/>
        <v>0.1617808891544904</v>
      </c>
      <c r="P4" s="120">
        <f t="shared" si="14"/>
        <v>8.9999999999999998E-4</v>
      </c>
      <c r="Q4" s="86">
        <f t="shared" ca="1" si="15"/>
        <v>0.36159155423408418</v>
      </c>
      <c r="R4" s="122">
        <f t="shared" ca="1" si="16"/>
        <v>0.36069155423408417</v>
      </c>
      <c r="S4" s="123">
        <f t="shared" ca="1" si="17"/>
        <v>0.43350934498271815</v>
      </c>
      <c r="T4" s="121">
        <f t="shared" ca="1" si="18"/>
        <v>2.2295065635944602</v>
      </c>
    </row>
    <row r="5" spans="1:33" ht="15" customHeight="1" x14ac:dyDescent="0.45">
      <c r="A5" s="80">
        <v>44364</v>
      </c>
      <c r="B5" s="75">
        <f t="shared" ca="1" si="0"/>
        <v>-3.3162920796570017E-4</v>
      </c>
      <c r="C5" s="116">
        <f t="shared" ca="1" si="1"/>
        <v>32.689170736363351</v>
      </c>
      <c r="D5" s="75">
        <f t="shared" ca="1" si="2"/>
        <v>-8.1814432198379361E-3</v>
      </c>
      <c r="E5" s="116">
        <f t="shared" ca="1" si="3"/>
        <v>29.979128461369097</v>
      </c>
      <c r="F5" s="75">
        <f t="shared" ca="1" si="4"/>
        <v>-7.7029230159407769E-3</v>
      </c>
      <c r="G5" s="116">
        <f t="shared" ca="1" si="5"/>
        <v>30.118198251578683</v>
      </c>
      <c r="H5" s="75">
        <f t="shared" ca="1" si="6"/>
        <v>-3.7637810143664741E-3</v>
      </c>
      <c r="I5" s="116">
        <f t="shared" ca="1" si="7"/>
        <v>28.858914787610384</v>
      </c>
      <c r="J5" s="75">
        <f t="shared" ca="1" si="8"/>
        <v>-2.4648955527268424E-2</v>
      </c>
      <c r="K5" s="116">
        <f t="shared" ca="1" si="9"/>
        <v>5.8759398496240642</v>
      </c>
      <c r="L5" s="90">
        <f t="shared" ca="1" si="10"/>
        <v>127.52135208654558</v>
      </c>
      <c r="M5" s="78">
        <f t="shared" ca="1" si="11"/>
        <v>-5.8428271046078173E-3</v>
      </c>
      <c r="N5" s="86">
        <f t="shared" ca="1" si="12"/>
        <v>1.0124707092667714E-2</v>
      </c>
      <c r="O5" s="78">
        <f t="shared" ca="1" si="13"/>
        <v>0.16008567527445727</v>
      </c>
      <c r="P5" s="120">
        <f t="shared" si="14"/>
        <v>8.9999999999999998E-4</v>
      </c>
      <c r="Q5" s="86">
        <f t="shared" ca="1" si="15"/>
        <v>0.38804839953215731</v>
      </c>
      <c r="R5" s="122">
        <f t="shared" ca="1" si="16"/>
        <v>0.38714839953215729</v>
      </c>
      <c r="S5" s="123">
        <f t="shared" ca="1" si="17"/>
        <v>0.43414254316314105</v>
      </c>
      <c r="T5" s="121">
        <f t="shared" ca="1" si="18"/>
        <v>2.4183825246600898</v>
      </c>
    </row>
    <row r="6" spans="1:33" ht="15" customHeight="1" x14ac:dyDescent="0.45">
      <c r="A6" s="80">
        <v>44363</v>
      </c>
      <c r="B6" s="75">
        <f t="shared" ca="1" si="0"/>
        <v>-5.5833630290779146E-3</v>
      </c>
      <c r="C6" s="116">
        <f t="shared" ca="1" si="1"/>
        <v>32.700015016443722</v>
      </c>
      <c r="D6" s="75">
        <f t="shared" ca="1" si="2"/>
        <v>-4.4428359866717226E-3</v>
      </c>
      <c r="E6" s="116">
        <f t="shared" ca="1" si="3"/>
        <v>30.226424234986371</v>
      </c>
      <c r="F6" s="75">
        <f t="shared" ca="1" si="4"/>
        <v>-1.0359636434714603E-2</v>
      </c>
      <c r="G6" s="116">
        <f t="shared" ca="1" si="5"/>
        <v>30.351997350550008</v>
      </c>
      <c r="H6" s="75">
        <f t="shared" ca="1" si="6"/>
        <v>-1.5898250732817587E-3</v>
      </c>
      <c r="I6" s="116">
        <f t="shared" ca="1" si="7"/>
        <v>28.967943784451538</v>
      </c>
      <c r="J6" s="75">
        <f t="shared" ca="1" si="8"/>
        <v>-3.5626225081957452E-2</v>
      </c>
      <c r="K6" s="116">
        <f t="shared" ca="1" si="9"/>
        <v>6.0244359022556431</v>
      </c>
      <c r="L6" s="90">
        <f t="shared" ca="1" si="10"/>
        <v>128.27081628868729</v>
      </c>
      <c r="M6" s="78">
        <f t="shared" ca="1" si="11"/>
        <v>-7.0052079053417593E-3</v>
      </c>
      <c r="N6" s="86">
        <f t="shared" ca="1" si="12"/>
        <v>1.0151007659423766E-2</v>
      </c>
      <c r="O6" s="78">
        <f t="shared" ca="1" si="13"/>
        <v>0.16050152374796942</v>
      </c>
      <c r="P6" s="120">
        <f t="shared" si="14"/>
        <v>8.9999999999999998E-4</v>
      </c>
      <c r="Q6" s="86">
        <f t="shared" ca="1" si="15"/>
        <v>0.39563344130097589</v>
      </c>
      <c r="R6" s="122">
        <f t="shared" ca="1" si="16"/>
        <v>0.39473344130097587</v>
      </c>
      <c r="S6" s="123">
        <f t="shared" ca="1" si="17"/>
        <v>0.43455477249323737</v>
      </c>
      <c r="T6" s="121">
        <f t="shared" ca="1" si="18"/>
        <v>2.4593750394595233</v>
      </c>
    </row>
    <row r="7" spans="1:33" ht="15" customHeight="1" x14ac:dyDescent="0.45">
      <c r="A7" s="80">
        <v>44362</v>
      </c>
      <c r="B7" s="75">
        <f t="shared" ca="1" si="0"/>
        <v>-1.8341696412979003E-3</v>
      </c>
      <c r="C7" s="116">
        <f t="shared" ca="1" si="1"/>
        <v>32.883616183303971</v>
      </c>
      <c r="D7" s="75">
        <f t="shared" ca="1" si="2"/>
        <v>-1.4787061544807578E-3</v>
      </c>
      <c r="E7" s="116">
        <f t="shared" ca="1" si="3"/>
        <v>30.36131457598723</v>
      </c>
      <c r="F7" s="75">
        <f t="shared" ca="1" si="4"/>
        <v>9.7826255178512511E-4</v>
      </c>
      <c r="G7" s="116">
        <f t="shared" ca="1" si="5"/>
        <v>30.669724546403589</v>
      </c>
      <c r="H7" s="75">
        <f t="shared" ca="1" si="6"/>
        <v>4.7923467209942672E-3</v>
      </c>
      <c r="I7" s="116">
        <f t="shared" ca="1" si="7"/>
        <v>29.014071082135896</v>
      </c>
      <c r="J7" s="75">
        <f t="shared" ca="1" si="8"/>
        <v>4.6553503835942145E-3</v>
      </c>
      <c r="K7" s="116">
        <f t="shared" ca="1" si="9"/>
        <v>6.2469926691729363</v>
      </c>
      <c r="L7" s="90">
        <f t="shared" ca="1" si="10"/>
        <v>129.17571905700362</v>
      </c>
      <c r="M7" s="78">
        <f t="shared" ca="1" si="11"/>
        <v>7.1206691586711557E-4</v>
      </c>
      <c r="N7" s="86">
        <f t="shared" ca="1" si="12"/>
        <v>1.0139862352633986E-2</v>
      </c>
      <c r="O7" s="78">
        <f t="shared" ca="1" si="13"/>
        <v>0.1603253009745842</v>
      </c>
      <c r="P7" s="120">
        <f t="shared" si="14"/>
        <v>8.9999999999999998E-4</v>
      </c>
      <c r="Q7" s="86">
        <f t="shared" ca="1" si="15"/>
        <v>0.4266596112877592</v>
      </c>
      <c r="R7" s="122">
        <f t="shared" ca="1" si="16"/>
        <v>0.42575961128775919</v>
      </c>
      <c r="S7" s="123">
        <f t="shared" ca="1" si="17"/>
        <v>0.43490717365423082</v>
      </c>
      <c r="T7" s="121">
        <f t="shared" ca="1" si="18"/>
        <v>2.6555983908943563</v>
      </c>
    </row>
    <row r="8" spans="1:33" ht="15" customHeight="1" x14ac:dyDescent="0.45">
      <c r="A8" s="80">
        <v>44361</v>
      </c>
      <c r="B8" s="75">
        <f t="shared" ca="1" si="0"/>
        <v>2.2389573766301574E-3</v>
      </c>
      <c r="C8" s="116">
        <f t="shared" ca="1" si="1"/>
        <v>32.944041143430923</v>
      </c>
      <c r="D8" s="75">
        <f t="shared" ca="1" si="2"/>
        <v>2.2230085216747852E-3</v>
      </c>
      <c r="E8" s="116">
        <f t="shared" ca="1" si="3"/>
        <v>30.406276524218434</v>
      </c>
      <c r="F8" s="75">
        <f t="shared" ca="1" si="4"/>
        <v>2.1568823529412029E-3</v>
      </c>
      <c r="G8" s="116">
        <f t="shared" ca="1" si="5"/>
        <v>30.639750825574904</v>
      </c>
      <c r="H8" s="75">
        <f t="shared" ca="1" si="6"/>
        <v>-2.9030198709223409E-4</v>
      </c>
      <c r="I8" s="116">
        <f t="shared" ca="1" si="7"/>
        <v>28.875688769743764</v>
      </c>
      <c r="J8" s="75">
        <f t="shared" ca="1" si="8"/>
        <v>7.4723876714623882E-2</v>
      </c>
      <c r="K8" s="116">
        <f t="shared" ca="1" si="9"/>
        <v>6.2180454887218088</v>
      </c>
      <c r="L8" s="90">
        <f t="shared" ca="1" si="10"/>
        <v>129.08380275168983</v>
      </c>
      <c r="M8" s="78">
        <f t="shared" ca="1" si="11"/>
        <v>4.9117548556900648E-3</v>
      </c>
      <c r="N8" s="86">
        <f t="shared" ca="1" si="12"/>
        <v>1.0183999974457573E-2</v>
      </c>
      <c r="O8" s="78">
        <f t="shared" ca="1" si="13"/>
        <v>0.16102317805191263</v>
      </c>
      <c r="P8" s="120">
        <f t="shared" si="14"/>
        <v>8.9999999999999998E-4</v>
      </c>
      <c r="Q8" s="86">
        <f t="shared" ca="1" si="15"/>
        <v>0.43311383333427722</v>
      </c>
      <c r="R8" s="122">
        <f t="shared" ca="1" si="16"/>
        <v>0.43221383333427721</v>
      </c>
      <c r="S8" s="123">
        <f t="shared" ca="1" si="17"/>
        <v>0.43498884831821721</v>
      </c>
      <c r="T8" s="121">
        <f t="shared" ca="1" si="18"/>
        <v>2.6841715494829868</v>
      </c>
    </row>
    <row r="9" spans="1:33" ht="15" customHeight="1" x14ac:dyDescent="0.45">
      <c r="A9" s="80">
        <v>44358</v>
      </c>
      <c r="B9" s="75">
        <f t="shared" ca="1" si="0"/>
        <v>1.6524940978432934E-3</v>
      </c>
      <c r="C9" s="116">
        <f t="shared" ca="1" si="1"/>
        <v>32.870445616744192</v>
      </c>
      <c r="D9" s="75">
        <f t="shared" ca="1" si="2"/>
        <v>-7.4046649389125641E-4</v>
      </c>
      <c r="E9" s="116">
        <f t="shared" ca="1" si="3"/>
        <v>30.338833039833215</v>
      </c>
      <c r="F9" s="75">
        <f t="shared" ca="1" si="4"/>
        <v>4.5302343903879105E-3</v>
      </c>
      <c r="G9" s="116">
        <f t="shared" ca="1" si="5"/>
        <v>30.57380672139529</v>
      </c>
      <c r="H9" s="75">
        <f t="shared" ca="1" si="6"/>
        <v>1.4538819635632194E-3</v>
      </c>
      <c r="I9" s="116">
        <f t="shared" ca="1" si="7"/>
        <v>28.884073873784644</v>
      </c>
      <c r="J9" s="75">
        <f t="shared" ca="1" si="8"/>
        <v>1.250003289473689E-2</v>
      </c>
      <c r="K9" s="116">
        <f t="shared" ca="1" si="9"/>
        <v>5.785714473684215</v>
      </c>
      <c r="L9" s="90">
        <f t="shared" ca="1" si="10"/>
        <v>128.45287372544155</v>
      </c>
      <c r="M9" s="78">
        <f t="shared" ca="1" si="11"/>
        <v>2.2079349953476601E-3</v>
      </c>
      <c r="N9" s="86">
        <f t="shared" ca="1" si="12"/>
        <v>1.0879405764404073E-2</v>
      </c>
      <c r="O9" s="78">
        <f t="shared" ca="1" si="13"/>
        <v>0.17201850902341045</v>
      </c>
      <c r="P9" s="120">
        <f t="shared" si="14"/>
        <v>8.9999999999999998E-4</v>
      </c>
      <c r="Q9" s="86">
        <f t="shared" ca="1" si="15"/>
        <v>0.44977545073056535</v>
      </c>
      <c r="R9" s="122">
        <f t="shared" ca="1" si="16"/>
        <v>0.44887545073056534</v>
      </c>
      <c r="S9" s="123">
        <f t="shared" ca="1" si="17"/>
        <v>0.43501384845320762</v>
      </c>
      <c r="T9" s="121">
        <f t="shared" ca="1" si="18"/>
        <v>2.6094601870399696</v>
      </c>
    </row>
    <row r="10" spans="1:33" ht="15" customHeight="1" x14ac:dyDescent="0.45">
      <c r="A10" s="80">
        <v>44357</v>
      </c>
      <c r="B10" s="75">
        <f t="shared" ca="1" si="0"/>
        <v>4.6483837967279396E-3</v>
      </c>
      <c r="C10" s="116">
        <f t="shared" ca="1" si="1"/>
        <v>32.816217011818615</v>
      </c>
      <c r="D10" s="75">
        <f t="shared" ca="1" si="2"/>
        <v>1.032389427979763E-2</v>
      </c>
      <c r="E10" s="116">
        <f t="shared" ca="1" si="3"/>
        <v>30.361314575987226</v>
      </c>
      <c r="F10" s="75">
        <f t="shared" ca="1" si="4"/>
        <v>-5.1181197384864152E-4</v>
      </c>
      <c r="G10" s="116">
        <f t="shared" ca="1" si="5"/>
        <v>30.435924847945863</v>
      </c>
      <c r="H10" s="75">
        <f t="shared" ca="1" si="6"/>
        <v>4.3076006447135828E-3</v>
      </c>
      <c r="I10" s="116">
        <f t="shared" ca="1" si="7"/>
        <v>28.842140805477008</v>
      </c>
      <c r="J10" s="75">
        <f t="shared" ca="1" si="8"/>
        <v>9.966777408637828E-3</v>
      </c>
      <c r="K10" s="116">
        <f t="shared" ca="1" si="9"/>
        <v>5.7142857142857189</v>
      </c>
      <c r="L10" s="90">
        <f t="shared" ca="1" si="10"/>
        <v>128.16988295551445</v>
      </c>
      <c r="M10" s="78">
        <f t="shared" ca="1" si="11"/>
        <v>4.9127925652461268E-3</v>
      </c>
      <c r="N10" s="86">
        <f t="shared" ca="1" si="12"/>
        <v>1.0880751897498684E-2</v>
      </c>
      <c r="O10" s="78">
        <f t="shared" ca="1" si="13"/>
        <v>0.17203979325647395</v>
      </c>
      <c r="P10" s="120">
        <f t="shared" si="14"/>
        <v>8.9999999999999998E-4</v>
      </c>
      <c r="Q10" s="86">
        <f t="shared" ca="1" si="15"/>
        <v>0.3604185389731831</v>
      </c>
      <c r="R10" s="122">
        <f t="shared" ca="1" si="16"/>
        <v>0.35951853897318309</v>
      </c>
      <c r="S10" s="123">
        <f t="shared" ca="1" si="17"/>
        <v>0.43488783388704988</v>
      </c>
      <c r="T10" s="121">
        <f t="shared" ca="1" si="18"/>
        <v>2.0897405894764072</v>
      </c>
    </row>
    <row r="11" spans="1:33" ht="15" customHeight="1" x14ac:dyDescent="0.45">
      <c r="A11" s="80">
        <v>44356</v>
      </c>
      <c r="B11" s="75">
        <f t="shared" ca="1" si="0"/>
        <v>-1.4919129522873442E-3</v>
      </c>
      <c r="C11" s="116">
        <f t="shared" ca="1" si="1"/>
        <v>32.664380435074058</v>
      </c>
      <c r="D11" s="75">
        <f t="shared" ca="1" si="2"/>
        <v>-9.4994534166691347E-3</v>
      </c>
      <c r="E11" s="116">
        <f t="shared" ca="1" si="3"/>
        <v>30.051070501138724</v>
      </c>
      <c r="F11" s="75">
        <f t="shared" ca="1" si="4"/>
        <v>-1.7519650675276166E-3</v>
      </c>
      <c r="G11" s="116">
        <f t="shared" ca="1" si="5"/>
        <v>30.451510295536895</v>
      </c>
      <c r="H11" s="75">
        <f t="shared" ca="1" si="6"/>
        <v>-7.0524870934570716E-3</v>
      </c>
      <c r="I11" s="116">
        <f t="shared" ca="1" si="7"/>
        <v>28.718433263834552</v>
      </c>
      <c r="J11" s="75">
        <f t="shared" ca="1" si="8"/>
        <v>9.6539122166152236E-2</v>
      </c>
      <c r="K11" s="116">
        <f t="shared" ca="1" si="9"/>
        <v>5.6578947368421098</v>
      </c>
      <c r="L11" s="90">
        <f t="shared" ca="1" si="10"/>
        <v>127.54328923242635</v>
      </c>
      <c r="M11" s="78">
        <f t="shared" ca="1" si="11"/>
        <v>-7.5454785257633716E-4</v>
      </c>
      <c r="N11" s="86">
        <f t="shared" ca="1" si="12"/>
        <v>1.091014585724436E-2</v>
      </c>
      <c r="O11" s="78">
        <f t="shared" ca="1" si="13"/>
        <v>0.17250455256771216</v>
      </c>
      <c r="P11" s="120">
        <f t="shared" si="14"/>
        <v>8.9999999999999998E-4</v>
      </c>
      <c r="Q11" s="86">
        <f t="shared" ca="1" si="15"/>
        <v>0.35160347963914407</v>
      </c>
      <c r="R11" s="122">
        <f t="shared" ca="1" si="16"/>
        <v>0.35070347963914406</v>
      </c>
      <c r="S11" s="123">
        <f t="shared" ca="1" si="17"/>
        <v>0.43557929530827799</v>
      </c>
      <c r="T11" s="121">
        <f t="shared" ca="1" si="18"/>
        <v>2.0330099954984351</v>
      </c>
    </row>
    <row r="12" spans="1:33" ht="15" customHeight="1" x14ac:dyDescent="0.45">
      <c r="A12" s="80">
        <v>44355</v>
      </c>
      <c r="B12" s="75">
        <f t="shared" ca="1" si="0"/>
        <v>2.1316705647600465E-4</v>
      </c>
      <c r="C12" s="116">
        <f t="shared" ca="1" si="1"/>
        <v>32.713185660471495</v>
      </c>
      <c r="D12" s="75">
        <f t="shared" ca="1" si="2"/>
        <v>1.4636219303445497E-3</v>
      </c>
      <c r="E12" s="116">
        <f t="shared" ca="1" si="3"/>
        <v>30.339277050172253</v>
      </c>
      <c r="F12" s="75">
        <f t="shared" ca="1" si="4"/>
        <v>-1.3608222569289063E-3</v>
      </c>
      <c r="G12" s="116">
        <f t="shared" ca="1" si="5"/>
        <v>30.504953909172304</v>
      </c>
      <c r="H12" s="75">
        <f t="shared" ca="1" si="6"/>
        <v>-4.8696328013873025E-3</v>
      </c>
      <c r="I12" s="116">
        <f t="shared" ca="1" si="7"/>
        <v>28.922408174194757</v>
      </c>
      <c r="J12" s="75">
        <f t="shared" ca="1" si="8"/>
        <v>-7.1600029478811833E-2</v>
      </c>
      <c r="K12" s="116">
        <f t="shared" ca="1" si="9"/>
        <v>5.1597746240601543</v>
      </c>
      <c r="L12" s="90">
        <f t="shared" ca="1" si="10"/>
        <v>127.63959941807096</v>
      </c>
      <c r="M12" s="78">
        <f t="shared" ca="1" si="11"/>
        <v>-4.132961293613957E-3</v>
      </c>
      <c r="N12" s="86">
        <f t="shared" ca="1" si="12"/>
        <v>1.0940666761852479E-2</v>
      </c>
      <c r="O12" s="78">
        <f t="shared" ca="1" si="13"/>
        <v>0.17298713044176409</v>
      </c>
      <c r="P12" s="120">
        <f t="shared" si="14"/>
        <v>8.9999999999999998E-4</v>
      </c>
      <c r="Q12" s="86">
        <f t="shared" ca="1" si="15"/>
        <v>0.33637508727962517</v>
      </c>
      <c r="R12" s="122">
        <f t="shared" ca="1" si="16"/>
        <v>0.33547508727962516</v>
      </c>
      <c r="S12" s="123">
        <f t="shared" ca="1" si="17"/>
        <v>0.43636518249039957</v>
      </c>
      <c r="T12" s="121">
        <f t="shared" ca="1" si="18"/>
        <v>1.9393066202260778</v>
      </c>
    </row>
    <row r="13" spans="1:33" ht="15" customHeight="1" x14ac:dyDescent="0.45">
      <c r="A13" s="80">
        <v>44354</v>
      </c>
      <c r="B13" s="75">
        <f t="shared" ca="1" si="0"/>
        <v>-9.7019402313969216E-4</v>
      </c>
      <c r="C13" s="116">
        <f t="shared" ca="1" si="1"/>
        <v>32.706213773152996</v>
      </c>
      <c r="D13" s="75">
        <f t="shared" ca="1" si="2"/>
        <v>-1.8261678704083462E-3</v>
      </c>
      <c r="E13" s="116">
        <f t="shared" ca="1" si="3"/>
        <v>30.294936716415705</v>
      </c>
      <c r="F13" s="75">
        <f t="shared" ca="1" si="4"/>
        <v>6.2597669695751978E-3</v>
      </c>
      <c r="G13" s="116">
        <f t="shared" ca="1" si="5"/>
        <v>30.546522296585273</v>
      </c>
      <c r="H13" s="75">
        <f t="shared" ca="1" si="6"/>
        <v>3.8820611567624841E-3</v>
      </c>
      <c r="I13" s="116">
        <f t="shared" ca="1" si="7"/>
        <v>29.063938884323374</v>
      </c>
      <c r="J13" s="75">
        <f t="shared" ca="1" si="8"/>
        <v>-4.3139190938511263E-2</v>
      </c>
      <c r="K13" s="116">
        <f t="shared" ca="1" si="9"/>
        <v>5.5577065789473723</v>
      </c>
      <c r="L13" s="90">
        <f t="shared" ca="1" si="10"/>
        <v>128.16931824942472</v>
      </c>
      <c r="M13" s="78">
        <f t="shared" ca="1" si="11"/>
        <v>-2.7561295339972869E-4</v>
      </c>
      <c r="N13" s="86">
        <f t="shared" ca="1" si="12"/>
        <v>1.1000634479488538E-2</v>
      </c>
      <c r="O13" s="78">
        <f t="shared" ca="1" si="13"/>
        <v>0.17393530331082305</v>
      </c>
      <c r="P13" s="120">
        <f t="shared" si="14"/>
        <v>8.9999999999999998E-4</v>
      </c>
      <c r="Q13" s="86">
        <f t="shared" ca="1" si="15"/>
        <v>0.36121033396253166</v>
      </c>
      <c r="R13" s="122">
        <f t="shared" ca="1" si="16"/>
        <v>0.36031033396253165</v>
      </c>
      <c r="S13" s="123">
        <f t="shared" ca="1" si="17"/>
        <v>0.43730808057648163</v>
      </c>
      <c r="T13" s="121">
        <f t="shared" ca="1" si="18"/>
        <v>2.0715192781689393</v>
      </c>
    </row>
    <row r="14" spans="1:33" ht="15" customHeight="1" x14ac:dyDescent="0.45">
      <c r="A14" s="80">
        <v>44351</v>
      </c>
      <c r="B14" s="75">
        <f t="shared" ca="1" si="0"/>
        <v>9.1458726761817211E-3</v>
      </c>
      <c r="C14" s="116">
        <f t="shared" ca="1" si="1"/>
        <v>32.737975961760789</v>
      </c>
      <c r="D14" s="75">
        <f t="shared" ca="1" si="2"/>
        <v>1.6332573086135005E-2</v>
      </c>
      <c r="E14" s="116">
        <f t="shared" ca="1" si="3"/>
        <v>30.350361571572989</v>
      </c>
      <c r="F14" s="75">
        <f t="shared" ca="1" si="4"/>
        <v>6.8938038444517069E-3</v>
      </c>
      <c r="G14" s="116">
        <f t="shared" ca="1" si="5"/>
        <v>30.356497695002112</v>
      </c>
      <c r="H14" s="75">
        <f t="shared" ca="1" si="6"/>
        <v>1.0901117268358185E-2</v>
      </c>
      <c r="I14" s="116">
        <f t="shared" ca="1" si="7"/>
        <v>28.951547207481035</v>
      </c>
      <c r="J14" s="75">
        <f t="shared" ca="1" si="8"/>
        <v>-4.1860465116279166E-2</v>
      </c>
      <c r="K14" s="116">
        <f t="shared" ca="1" si="9"/>
        <v>5.8082706766917331</v>
      </c>
      <c r="L14" s="90">
        <f t="shared" ca="1" si="10"/>
        <v>128.20465311250865</v>
      </c>
      <c r="M14" s="78">
        <f t="shared" ca="1" si="11"/>
        <v>8.2633519009989165E-3</v>
      </c>
      <c r="N14" s="86">
        <f t="shared" ca="1" si="12"/>
        <v>1.1002936783260763E-2</v>
      </c>
      <c r="O14" s="78">
        <f t="shared" ca="1" si="13"/>
        <v>0.1739717059297522</v>
      </c>
      <c r="P14" s="120">
        <f t="shared" si="14"/>
        <v>8.9999999999999998E-4</v>
      </c>
      <c r="Q14" s="86">
        <f t="shared" ca="1" si="15"/>
        <v>0.38929679648906901</v>
      </c>
      <c r="R14" s="122">
        <f t="shared" ca="1" si="16"/>
        <v>0.388396796489069</v>
      </c>
      <c r="S14" s="123">
        <f t="shared" ca="1" si="17"/>
        <v>0.43803447441246224</v>
      </c>
      <c r="T14" s="121">
        <f t="shared" ca="1" si="18"/>
        <v>2.2325285276325291</v>
      </c>
    </row>
    <row r="15" spans="1:33" ht="15" customHeight="1" x14ac:dyDescent="0.45">
      <c r="A15" s="80">
        <v>44350</v>
      </c>
      <c r="B15" s="75">
        <f t="shared" ca="1" si="0"/>
        <v>-3.7113649947606575E-3</v>
      </c>
      <c r="C15" s="116">
        <f t="shared" ca="1" si="1"/>
        <v>32.44127221661428</v>
      </c>
      <c r="D15" s="75">
        <f t="shared" ca="1" si="2"/>
        <v>-6.6371491148137229E-3</v>
      </c>
      <c r="E15" s="116">
        <f t="shared" ca="1" si="3"/>
        <v>29.862628016942217</v>
      </c>
      <c r="F15" s="75">
        <f t="shared" ca="1" si="4"/>
        <v>-6.8466046946858983E-3</v>
      </c>
      <c r="G15" s="116">
        <f t="shared" ca="1" si="5"/>
        <v>30.148658755369283</v>
      </c>
      <c r="H15" s="75">
        <f t="shared" ca="1" si="6"/>
        <v>2.9086127466793066E-4</v>
      </c>
      <c r="I15" s="116">
        <f t="shared" ca="1" si="7"/>
        <v>28.639346334598454</v>
      </c>
      <c r="J15" s="75">
        <f t="shared" ca="1" si="8"/>
        <v>3.6977491961414755E-2</v>
      </c>
      <c r="K15" s="116">
        <f t="shared" ca="1" si="9"/>
        <v>6.0620300751879741</v>
      </c>
      <c r="L15" s="90">
        <f t="shared" ca="1" si="10"/>
        <v>127.15393539871221</v>
      </c>
      <c r="M15" s="78">
        <f t="shared" ca="1" si="11"/>
        <v>-2.3829309408350818E-3</v>
      </c>
      <c r="N15" s="86">
        <f t="shared" ca="1" si="12"/>
        <v>1.105657572195002E-2</v>
      </c>
      <c r="O15" s="78">
        <f t="shared" ca="1" si="13"/>
        <v>0.17481981201741309</v>
      </c>
      <c r="P15" s="120">
        <f t="shared" si="14"/>
        <v>8.9999999999999998E-4</v>
      </c>
      <c r="Q15" s="86">
        <f t="shared" ca="1" si="15"/>
        <v>0.37435764628058532</v>
      </c>
      <c r="R15" s="122">
        <f t="shared" ca="1" si="16"/>
        <v>0.37345764628058531</v>
      </c>
      <c r="S15" s="123">
        <f t="shared" ca="1" si="17"/>
        <v>0.43850721420220884</v>
      </c>
      <c r="T15" s="121">
        <f t="shared" ca="1" si="18"/>
        <v>2.136243266543421</v>
      </c>
    </row>
    <row r="16" spans="1:33" ht="15" customHeight="1" x14ac:dyDescent="0.45">
      <c r="A16" s="80">
        <v>44349</v>
      </c>
      <c r="B16" s="75">
        <f t="shared" ca="1" si="0"/>
        <v>1.5726022340318835E-3</v>
      </c>
      <c r="C16" s="116">
        <f t="shared" ca="1" si="1"/>
        <v>32.562122136868176</v>
      </c>
      <c r="D16" s="75">
        <f t="shared" ca="1" si="2"/>
        <v>9.6797848069212211E-3</v>
      </c>
      <c r="E16" s="116">
        <f t="shared" ca="1" si="3"/>
        <v>30.062155022539457</v>
      </c>
      <c r="F16" s="75">
        <f t="shared" ca="1" si="4"/>
        <v>9.7900722744781454E-4</v>
      </c>
      <c r="G16" s="116">
        <f t="shared" ca="1" si="5"/>
        <v>30.356497695002105</v>
      </c>
      <c r="H16" s="75">
        <f t="shared" ca="1" si="6"/>
        <v>9.2443223356482029E-3</v>
      </c>
      <c r="I16" s="116">
        <f t="shared" ca="1" si="7"/>
        <v>28.631018680010143</v>
      </c>
      <c r="J16" s="75">
        <f t="shared" ca="1" si="8"/>
        <v>5.2809713852074669E-2</v>
      </c>
      <c r="K16" s="116">
        <f t="shared" ca="1" si="9"/>
        <v>5.8458646616541392</v>
      </c>
      <c r="L16" s="90">
        <f t="shared" ca="1" si="10"/>
        <v>127.45765819607401</v>
      </c>
      <c r="M16" s="78">
        <f t="shared" ca="1" si="11"/>
        <v>7.306428143907473E-3</v>
      </c>
      <c r="N16" s="86">
        <f t="shared" ca="1" si="12"/>
        <v>1.1070199981918123E-2</v>
      </c>
      <c r="O16" s="78">
        <f t="shared" ca="1" si="13"/>
        <v>0.17503523048208036</v>
      </c>
      <c r="P16" s="120">
        <f t="shared" si="14"/>
        <v>8.9999999999999998E-4</v>
      </c>
      <c r="Q16" s="86">
        <f t="shared" ca="1" si="15"/>
        <v>0.40518971233975698</v>
      </c>
      <c r="R16" s="122">
        <f t="shared" ca="1" si="16"/>
        <v>0.40428971233975697</v>
      </c>
      <c r="S16" s="123">
        <f t="shared" ca="1" si="17"/>
        <v>0.43913269081683981</v>
      </c>
      <c r="T16" s="121">
        <f t="shared" ca="1" si="18"/>
        <v>2.309761933219193</v>
      </c>
    </row>
    <row r="17" spans="1:20" ht="15" customHeight="1" x14ac:dyDescent="0.45">
      <c r="A17" s="80">
        <v>44348</v>
      </c>
      <c r="B17" s="75">
        <f t="shared" ca="1" si="0"/>
        <v>-8.8085894693901157E-4</v>
      </c>
      <c r="C17" s="116">
        <f t="shared" ca="1" si="1"/>
        <v>32.510995273071146</v>
      </c>
      <c r="D17" s="75">
        <f t="shared" ca="1" si="2"/>
        <v>4.4877474346805002E-3</v>
      </c>
      <c r="E17" s="116">
        <f t="shared" ca="1" si="3"/>
        <v>29.773949597582739</v>
      </c>
      <c r="F17" s="75">
        <f t="shared" ca="1" si="4"/>
        <v>6.9005995009641108E-3</v>
      </c>
      <c r="G17" s="116">
        <f t="shared" ca="1" si="5"/>
        <v>30.326807531243599</v>
      </c>
      <c r="H17" s="75">
        <f t="shared" ca="1" si="6"/>
        <v>-6.2701163546174943E-3</v>
      </c>
      <c r="I17" s="116">
        <f t="shared" ca="1" si="7"/>
        <v>28.368768638450877</v>
      </c>
      <c r="J17" s="75">
        <f t="shared" ca="1" si="8"/>
        <v>-2.2501589096677321E-2</v>
      </c>
      <c r="K17" s="116">
        <f t="shared" ca="1" si="9"/>
        <v>5.5526317669172967</v>
      </c>
      <c r="L17" s="90">
        <f t="shared" ca="1" si="10"/>
        <v>126.53315280726567</v>
      </c>
      <c r="M17" s="78">
        <f t="shared" ca="1" si="11"/>
        <v>4.2521112366689096E-5</v>
      </c>
      <c r="N17" s="86">
        <f t="shared" ca="1" si="12"/>
        <v>1.1139881384272521E-2</v>
      </c>
      <c r="O17" s="78">
        <f t="shared" ca="1" si="13"/>
        <v>0.17613699019205298</v>
      </c>
      <c r="P17" s="120">
        <f t="shared" si="14"/>
        <v>8.9999999999999998E-4</v>
      </c>
      <c r="Q17" s="86">
        <f t="shared" ca="1" si="15"/>
        <v>0.41027341007264817</v>
      </c>
      <c r="R17" s="122">
        <f t="shared" ca="1" si="16"/>
        <v>0.40937341007264816</v>
      </c>
      <c r="S17" s="123">
        <f t="shared" ca="1" si="17"/>
        <v>0.43947097216127756</v>
      </c>
      <c r="T17" s="121">
        <f t="shared" ca="1" si="18"/>
        <v>2.3241762540979223</v>
      </c>
    </row>
    <row r="18" spans="1:20" ht="15" customHeight="1" x14ac:dyDescent="0.45">
      <c r="A18" s="80">
        <v>44344</v>
      </c>
      <c r="B18" s="75">
        <f t="shared" ca="1" si="0"/>
        <v>1.7887380664964869E-3</v>
      </c>
      <c r="C18" s="116">
        <f t="shared" ca="1" si="1"/>
        <v>32.539658122058299</v>
      </c>
      <c r="D18" s="75">
        <f t="shared" ca="1" si="2"/>
        <v>0</v>
      </c>
      <c r="E18" s="116">
        <f t="shared" ca="1" si="3"/>
        <v>29.640928596313088</v>
      </c>
      <c r="F18" s="75">
        <f t="shared" ca="1" si="4"/>
        <v>3.9589018050034674E-3</v>
      </c>
      <c r="G18" s="116">
        <f t="shared" ca="1" si="5"/>
        <v>30.118968591610777</v>
      </c>
      <c r="H18" s="75">
        <f t="shared" ca="1" si="6"/>
        <v>4.5409148767665553E-3</v>
      </c>
      <c r="I18" s="116">
        <f t="shared" ca="1" si="7"/>
        <v>28.547766455793148</v>
      </c>
      <c r="J18" s="75">
        <f t="shared" ca="1" si="8"/>
        <v>-6.9008011984227124E-2</v>
      </c>
      <c r="K18" s="116">
        <f t="shared" ca="1" si="9"/>
        <v>5.6804509398496279</v>
      </c>
      <c r="L18" s="90">
        <f t="shared" ca="1" si="10"/>
        <v>126.52777270562495</v>
      </c>
      <c r="M18" s="78">
        <f t="shared" ca="1" si="11"/>
        <v>-9.0914524509921879E-4</v>
      </c>
      <c r="N18" s="86">
        <f t="shared" ca="1" si="12"/>
        <v>1.1149161258724947E-2</v>
      </c>
      <c r="O18" s="78">
        <f t="shared" ca="1" si="13"/>
        <v>0.17628371789040334</v>
      </c>
      <c r="P18" s="120">
        <f t="shared" si="14"/>
        <v>8.9999999999999998E-4</v>
      </c>
      <c r="Q18" s="86">
        <f t="shared" ca="1" si="15"/>
        <v>0.44138927568149033</v>
      </c>
      <c r="R18" s="122">
        <f t="shared" ca="1" si="16"/>
        <v>0.44048927568149032</v>
      </c>
      <c r="S18" s="123">
        <f t="shared" ca="1" si="17"/>
        <v>0.4397660462994013</v>
      </c>
      <c r="T18" s="121">
        <f t="shared" ca="1" si="18"/>
        <v>2.4987519037654127</v>
      </c>
    </row>
    <row r="19" spans="1:20" ht="15" customHeight="1" x14ac:dyDescent="0.45">
      <c r="A19" s="80">
        <v>44343</v>
      </c>
      <c r="B19" s="75">
        <f t="shared" ca="1" si="0"/>
        <v>5.2497672542828333E-4</v>
      </c>
      <c r="C19" s="116">
        <f t="shared" ca="1" si="1"/>
        <v>32.481557124370859</v>
      </c>
      <c r="D19" s="75">
        <f t="shared" ca="1" si="2"/>
        <v>5.6411961430309354E-3</v>
      </c>
      <c r="E19" s="116">
        <f t="shared" ca="1" si="3"/>
        <v>29.640928596313088</v>
      </c>
      <c r="F19" s="75">
        <f t="shared" ca="1" si="4"/>
        <v>1.9833367755139886E-3</v>
      </c>
      <c r="G19" s="116">
        <f t="shared" ca="1" si="5"/>
        <v>30.000200742739878</v>
      </c>
      <c r="H19" s="75">
        <f t="shared" ca="1" si="6"/>
        <v>7.3286378269865615E-4</v>
      </c>
      <c r="I19" s="116">
        <f t="shared" ca="1" si="7"/>
        <v>28.418719469774196</v>
      </c>
      <c r="J19" s="75">
        <f t="shared" ca="1" si="8"/>
        <v>1.2792512099610409E-2</v>
      </c>
      <c r="K19" s="116">
        <f t="shared" ca="1" si="9"/>
        <v>6.1015035714285757</v>
      </c>
      <c r="L19" s="90">
        <f t="shared" ca="1" si="10"/>
        <v>126.64290950462662</v>
      </c>
      <c r="M19" s="78">
        <f t="shared" ca="1" si="11"/>
        <v>2.6965268113265939E-3</v>
      </c>
      <c r="N19" s="86">
        <f t="shared" ca="1" si="12"/>
        <v>1.1152558141855144E-2</v>
      </c>
      <c r="O19" s="78">
        <f t="shared" ca="1" si="13"/>
        <v>0.17633742732858745</v>
      </c>
      <c r="P19" s="120">
        <f t="shared" si="14"/>
        <v>8.9999999999999998E-4</v>
      </c>
      <c r="Q19" s="86">
        <f t="shared" ca="1" si="15"/>
        <v>0.43421524667897526</v>
      </c>
      <c r="R19" s="122">
        <f t="shared" ca="1" si="16"/>
        <v>0.43331524667897525</v>
      </c>
      <c r="S19" s="123">
        <f t="shared" ca="1" si="17"/>
        <v>0.43975888561244997</v>
      </c>
      <c r="T19" s="121">
        <f t="shared" ca="1" si="18"/>
        <v>2.4573072956969875</v>
      </c>
    </row>
    <row r="20" spans="1:20" ht="15" customHeight="1" x14ac:dyDescent="0.45">
      <c r="A20" s="80">
        <v>44342</v>
      </c>
      <c r="B20" s="75">
        <f t="shared" ca="1" si="0"/>
        <v>1.9845471974118123E-3</v>
      </c>
      <c r="C20" s="116">
        <f t="shared" ca="1" si="1"/>
        <v>32.464514010113206</v>
      </c>
      <c r="D20" s="75">
        <f t="shared" ca="1" si="2"/>
        <v>1.5065828062712505E-3</v>
      </c>
      <c r="E20" s="116">
        <f t="shared" ca="1" si="3"/>
        <v>29.474656278994861</v>
      </c>
      <c r="F20" s="75">
        <f t="shared" ca="1" si="4"/>
        <v>-5.5227172344644027E-3</v>
      </c>
      <c r="G20" s="116">
        <f t="shared" ca="1" si="5"/>
        <v>29.940818017277241</v>
      </c>
      <c r="H20" s="75">
        <f t="shared" ca="1" si="6"/>
        <v>2.2036137833496561E-3</v>
      </c>
      <c r="I20" s="116">
        <f t="shared" ca="1" si="7"/>
        <v>28.397907671737158</v>
      </c>
      <c r="J20" s="75">
        <f t="shared" ca="1" si="8"/>
        <v>1.7137384957156332E-2</v>
      </c>
      <c r="K20" s="116">
        <f t="shared" ca="1" si="9"/>
        <v>6.0244359022556431</v>
      </c>
      <c r="L20" s="90">
        <f t="shared" ca="1" si="10"/>
        <v>126.30233188037811</v>
      </c>
      <c r="M20" s="78">
        <f t="shared" ca="1" si="11"/>
        <v>8.4241967333942291E-4</v>
      </c>
      <c r="N20" s="86">
        <f t="shared" ca="1" si="12"/>
        <v>1.1191325379622957E-2</v>
      </c>
      <c r="O20" s="78">
        <f t="shared" ca="1" si="13"/>
        <v>0.1769503911782854</v>
      </c>
      <c r="P20" s="120">
        <f t="shared" si="14"/>
        <v>8.9999999999999998E-4</v>
      </c>
      <c r="Q20" s="86">
        <f t="shared" ca="1" si="15"/>
        <v>0.43965108397839137</v>
      </c>
      <c r="R20" s="122">
        <f t="shared" ca="1" si="16"/>
        <v>0.43875108397839135</v>
      </c>
      <c r="S20" s="123">
        <f t="shared" ca="1" si="17"/>
        <v>0.4398233220017847</v>
      </c>
      <c r="T20" s="121">
        <f t="shared" ca="1" si="18"/>
        <v>2.4795146315123433</v>
      </c>
    </row>
    <row r="21" spans="1:20" ht="15" customHeight="1" x14ac:dyDescent="0.45">
      <c r="A21" s="80">
        <v>44341</v>
      </c>
      <c r="B21" s="75">
        <f t="shared" ca="1" si="0"/>
        <v>-2.2187250307907913E-3</v>
      </c>
      <c r="C21" s="116">
        <f t="shared" ca="1" si="1"/>
        <v>32.400214255716485</v>
      </c>
      <c r="D21" s="75">
        <f t="shared" ca="1" si="2"/>
        <v>2.2650119921068246E-3</v>
      </c>
      <c r="E21" s="116">
        <f t="shared" ca="1" si="3"/>
        <v>29.430317069315119</v>
      </c>
      <c r="F21" s="75">
        <f t="shared" ca="1" si="4"/>
        <v>2.1743671954495003E-3</v>
      </c>
      <c r="G21" s="116">
        <f t="shared" ca="1" si="5"/>
        <v>30.107090967442726</v>
      </c>
      <c r="H21" s="75">
        <f t="shared" ca="1" si="6"/>
        <v>-2.3451154285315523E-3</v>
      </c>
      <c r="I21" s="116">
        <f t="shared" ca="1" si="7"/>
        <v>28.335467245557197</v>
      </c>
      <c r="J21" s="75">
        <f t="shared" ca="1" si="8"/>
        <v>-4.8467519343649568E-2</v>
      </c>
      <c r="K21" s="116">
        <f t="shared" ca="1" si="9"/>
        <v>5.9229323308270727</v>
      </c>
      <c r="L21" s="90">
        <f t="shared" ca="1" si="10"/>
        <v>126.19602186885859</v>
      </c>
      <c r="M21" s="78">
        <f t="shared" ca="1" si="11"/>
        <v>-2.4387588047235509E-3</v>
      </c>
      <c r="N21" s="86">
        <f t="shared" ca="1" si="12"/>
        <v>1.1323450127513736E-2</v>
      </c>
      <c r="O21" s="78">
        <f t="shared" ca="1" si="13"/>
        <v>0.17903946687133737</v>
      </c>
      <c r="P21" s="120">
        <f t="shared" si="14"/>
        <v>8.9999999999999998E-4</v>
      </c>
      <c r="Q21" s="86">
        <f t="shared" ca="1" si="15"/>
        <v>0.46201580407270626</v>
      </c>
      <c r="R21" s="122">
        <f t="shared" ca="1" si="16"/>
        <v>0.46111580407270625</v>
      </c>
      <c r="S21" s="123">
        <f t="shared" ca="1" si="17"/>
        <v>0.4398341526888897</v>
      </c>
      <c r="T21" s="121">
        <f t="shared" ca="1" si="18"/>
        <v>2.5754980850343832</v>
      </c>
    </row>
    <row r="22" spans="1:20" ht="15" customHeight="1" x14ac:dyDescent="0.45">
      <c r="A22" s="80">
        <v>44340</v>
      </c>
      <c r="B22" s="75">
        <f t="shared" ca="1" si="0"/>
        <v>1.0194271411797962E-2</v>
      </c>
      <c r="C22" s="116">
        <f t="shared" ca="1" si="1"/>
        <v>32.472261274612848</v>
      </c>
      <c r="D22" s="75">
        <f t="shared" ca="1" si="2"/>
        <v>7.2243419897426442E-3</v>
      </c>
      <c r="E22" s="116">
        <f t="shared" ca="1" si="3"/>
        <v>29.363807692757106</v>
      </c>
      <c r="F22" s="75">
        <f t="shared" ca="1" si="4"/>
        <v>7.9697224366277464E-3</v>
      </c>
      <c r="G22" s="116">
        <f t="shared" ca="1" si="5"/>
        <v>30.041769130152854</v>
      </c>
      <c r="H22" s="75">
        <f t="shared" ca="1" si="6"/>
        <v>4.416444204303982E-3</v>
      </c>
      <c r="I22" s="116">
        <f t="shared" ca="1" si="7"/>
        <v>28.402073386057126</v>
      </c>
      <c r="J22" s="75">
        <f t="shared" ca="1" si="8"/>
        <v>0.10016617940199324</v>
      </c>
      <c r="K22" s="116">
        <f t="shared" ca="1" si="9"/>
        <v>6.2246244360902301</v>
      </c>
      <c r="L22" s="90">
        <f t="shared" ca="1" si="10"/>
        <v>126.50453591967016</v>
      </c>
      <c r="M22" s="78">
        <f t="shared" ca="1" si="11"/>
        <v>1.1736109604158829E-2</v>
      </c>
      <c r="N22" s="86">
        <f t="shared" ca="1" si="12"/>
        <v>1.1320532758376713E-2</v>
      </c>
      <c r="O22" s="78">
        <f t="shared" ca="1" si="13"/>
        <v>0.178993339215095</v>
      </c>
      <c r="P22" s="120">
        <f t="shared" si="14"/>
        <v>8.9999999999999998E-4</v>
      </c>
      <c r="Q22" s="86">
        <f t="shared" ca="1" si="15"/>
        <v>0.50819382579602657</v>
      </c>
      <c r="R22" s="122">
        <f t="shared" ca="1" si="16"/>
        <v>0.50729382579602655</v>
      </c>
      <c r="S22" s="123">
        <f t="shared" ca="1" si="17"/>
        <v>0.43961699298089157</v>
      </c>
      <c r="T22" s="121">
        <f t="shared" ca="1" si="18"/>
        <v>2.8341491813078878</v>
      </c>
    </row>
    <row r="23" spans="1:20" ht="15" customHeight="1" x14ac:dyDescent="0.45">
      <c r="A23" s="80">
        <v>44337</v>
      </c>
      <c r="B23" s="75">
        <f t="shared" ca="1" si="0"/>
        <v>-8.1871749378414904E-4</v>
      </c>
      <c r="C23" s="116">
        <f t="shared" ca="1" si="1"/>
        <v>32.14457079550769</v>
      </c>
      <c r="D23" s="75">
        <f t="shared" ca="1" si="2"/>
        <v>-9.0430170029260903E-3</v>
      </c>
      <c r="E23" s="116">
        <f t="shared" ca="1" si="3"/>
        <v>29.153195041682324</v>
      </c>
      <c r="F23" s="75">
        <f t="shared" ca="1" si="4"/>
        <v>1.996423460084662E-3</v>
      </c>
      <c r="G23" s="116">
        <f t="shared" ca="1" si="5"/>
        <v>29.804237628815894</v>
      </c>
      <c r="H23" s="75">
        <f t="shared" ca="1" si="6"/>
        <v>5.4766641427643759E-3</v>
      </c>
      <c r="I23" s="116">
        <f t="shared" ca="1" si="7"/>
        <v>28.277188759645579</v>
      </c>
      <c r="J23" s="75">
        <f t="shared" ca="1" si="8"/>
        <v>-8.9258671384528587E-2</v>
      </c>
      <c r="K23" s="116">
        <f t="shared" ca="1" si="9"/>
        <v>5.6578947368421098</v>
      </c>
      <c r="L23" s="90">
        <f t="shared" ca="1" si="10"/>
        <v>125.0370869624936</v>
      </c>
      <c r="M23" s="78">
        <f t="shared" ca="1" si="11"/>
        <v>-5.0408312218195306E-3</v>
      </c>
      <c r="N23" s="86">
        <f t="shared" ca="1" si="12"/>
        <v>1.133345292280543E-2</v>
      </c>
      <c r="O23" s="78">
        <f t="shared" ca="1" si="13"/>
        <v>0.17919762495178818</v>
      </c>
      <c r="P23" s="120">
        <f t="shared" si="14"/>
        <v>8.9999999999999998E-4</v>
      </c>
      <c r="Q23" s="86">
        <f t="shared" ca="1" si="15"/>
        <v>0.49238311528245782</v>
      </c>
      <c r="R23" s="122">
        <f t="shared" ca="1" si="16"/>
        <v>0.49148311528245781</v>
      </c>
      <c r="S23" s="123">
        <f t="shared" ca="1" si="17"/>
        <v>0.43891929367351906</v>
      </c>
      <c r="T23" s="121">
        <f t="shared" ca="1" si="18"/>
        <v>2.7426876634926818</v>
      </c>
    </row>
    <row r="24" spans="1:20" ht="15" customHeight="1" x14ac:dyDescent="0.45">
      <c r="A24" s="80">
        <v>44336</v>
      </c>
      <c r="B24" s="75">
        <f t="shared" ca="1" si="0"/>
        <v>1.0757956874286378E-2</v>
      </c>
      <c r="C24" s="116">
        <f t="shared" ca="1" si="1"/>
        <v>32.170909682055338</v>
      </c>
      <c r="D24" s="75">
        <f t="shared" ca="1" si="2"/>
        <v>2.4314964429076769E-2</v>
      </c>
      <c r="E24" s="116">
        <f t="shared" ca="1" si="3"/>
        <v>29.419233671991197</v>
      </c>
      <c r="F24" s="75">
        <f t="shared" ca="1" si="4"/>
        <v>1.6436628530273723E-2</v>
      </c>
      <c r="G24" s="116">
        <f t="shared" ca="1" si="5"/>
        <v>29.744854303866855</v>
      </c>
      <c r="H24" s="75">
        <f t="shared" ca="1" si="6"/>
        <v>9.1112043000949328E-3</v>
      </c>
      <c r="I24" s="116">
        <f t="shared" ca="1" si="7"/>
        <v>28.123167615982176</v>
      </c>
      <c r="J24" s="75">
        <f t="shared" ca="1" si="8"/>
        <v>1.3803712503295262E-2</v>
      </c>
      <c r="K24" s="116">
        <f t="shared" ca="1" si="9"/>
        <v>6.2124058270676734</v>
      </c>
      <c r="L24" s="90">
        <f t="shared" ca="1" si="10"/>
        <v>125.67057110096323</v>
      </c>
      <c r="M24" s="78">
        <f t="shared" ca="1" si="11"/>
        <v>1.5025123345953961E-2</v>
      </c>
      <c r="N24" s="86">
        <f t="shared" ca="1" si="12"/>
        <v>1.1386945040956383E-2</v>
      </c>
      <c r="O24" s="78">
        <f t="shared" ca="1" si="13"/>
        <v>0.18004340960290741</v>
      </c>
      <c r="P24" s="120">
        <f t="shared" si="14"/>
        <v>8.9999999999999998E-4</v>
      </c>
      <c r="Q24" s="86">
        <f t="shared" ca="1" si="15"/>
        <v>0.48252755445858497</v>
      </c>
      <c r="R24" s="122">
        <f t="shared" ca="1" si="16"/>
        <v>0.48162755445858496</v>
      </c>
      <c r="S24" s="123">
        <f t="shared" ca="1" si="17"/>
        <v>0.43837175386509264</v>
      </c>
      <c r="T24" s="121">
        <f t="shared" ca="1" si="18"/>
        <v>2.6750635056336294</v>
      </c>
    </row>
    <row r="25" spans="1:20" ht="15" customHeight="1" x14ac:dyDescent="0.45">
      <c r="A25" s="80">
        <v>44335</v>
      </c>
      <c r="B25" s="75">
        <f t="shared" ca="1" si="0"/>
        <v>-2.6217822856640094E-3</v>
      </c>
      <c r="C25" s="116">
        <f t="shared" ca="1" si="1"/>
        <v>31.828500051132039</v>
      </c>
      <c r="D25" s="75">
        <f t="shared" ca="1" si="2"/>
        <v>-1.7444100035128973E-2</v>
      </c>
      <c r="E25" s="116">
        <f t="shared" ca="1" si="3"/>
        <v>28.720886342208832</v>
      </c>
      <c r="F25" s="75">
        <f t="shared" ca="1" si="4"/>
        <v>-1.2226847355447434E-2</v>
      </c>
      <c r="G25" s="116">
        <f t="shared" ca="1" si="5"/>
        <v>29.263855186797738</v>
      </c>
      <c r="H25" s="75">
        <f t="shared" ca="1" si="6"/>
        <v>-5.0527385480639841E-3</v>
      </c>
      <c r="I25" s="116">
        <f t="shared" ca="1" si="7"/>
        <v>27.869245229011209</v>
      </c>
      <c r="J25" s="75">
        <f t="shared" ca="1" si="8"/>
        <v>-5.1774373130471951E-2</v>
      </c>
      <c r="K25" s="116">
        <f t="shared" ca="1" si="9"/>
        <v>6.1278191729323348</v>
      </c>
      <c r="L25" s="90">
        <f t="shared" ca="1" si="10"/>
        <v>123.81030598208216</v>
      </c>
      <c r="M25" s="78">
        <f t="shared" ca="1" si="11"/>
        <v>-1.1433231679750189E-2</v>
      </c>
      <c r="N25" s="86">
        <f t="shared" ca="1" si="12"/>
        <v>1.1395777234292829E-2</v>
      </c>
      <c r="O25" s="78">
        <f t="shared" ca="1" si="13"/>
        <v>0.18018305884129807</v>
      </c>
      <c r="P25" s="120">
        <f t="shared" si="14"/>
        <v>8.9999999999999998E-4</v>
      </c>
      <c r="Q25" s="86">
        <f t="shared" ca="1" si="15"/>
        <v>0.49040958962045234</v>
      </c>
      <c r="R25" s="122">
        <f t="shared" ca="1" si="16"/>
        <v>0.48950958962045232</v>
      </c>
      <c r="S25" s="123">
        <f t="shared" ca="1" si="17"/>
        <v>0.43791642964831895</v>
      </c>
      <c r="T25" s="121">
        <f t="shared" ca="1" si="18"/>
        <v>2.7167348182916764</v>
      </c>
    </row>
    <row r="26" spans="1:20" ht="15" customHeight="1" x14ac:dyDescent="0.45">
      <c r="A26" s="80">
        <v>44334</v>
      </c>
      <c r="B26" s="75">
        <f t="shared" ca="1" si="0"/>
        <v>-8.6156793770997275E-3</v>
      </c>
      <c r="C26" s="116">
        <f t="shared" ca="1" si="1"/>
        <v>31.912166804757909</v>
      </c>
      <c r="D26" s="75">
        <f t="shared" ca="1" si="2"/>
        <v>-3.0245574202968362E-3</v>
      </c>
      <c r="E26" s="116">
        <f t="shared" ca="1" si="3"/>
        <v>29.23079118779469</v>
      </c>
      <c r="F26" s="75">
        <f t="shared" ca="1" si="4"/>
        <v>-6.0094441460323278E-4</v>
      </c>
      <c r="G26" s="116">
        <f t="shared" ca="1" si="5"/>
        <v>29.626088852941578</v>
      </c>
      <c r="H26" s="75">
        <f t="shared" ca="1" si="6"/>
        <v>1.2641141320623994E-2</v>
      </c>
      <c r="I26" s="116">
        <f t="shared" ca="1" si="7"/>
        <v>28.010776358478896</v>
      </c>
      <c r="J26" s="75">
        <f t="shared" ca="1" si="8"/>
        <v>-3.1549267605633813E-2</v>
      </c>
      <c r="K26" s="116">
        <f t="shared" ca="1" si="9"/>
        <v>6.4624062030075224</v>
      </c>
      <c r="L26" s="90">
        <f t="shared" ca="1" si="10"/>
        <v>125.24222940698058</v>
      </c>
      <c r="M26" s="78">
        <f t="shared" ca="1" si="11"/>
        <v>-1.9498871856767908E-3</v>
      </c>
      <c r="N26" s="86">
        <f t="shared" ca="1" si="12"/>
        <v>1.1586977304762262E-2</v>
      </c>
      <c r="O26" s="78">
        <f t="shared" ca="1" si="13"/>
        <v>0.18320619739863861</v>
      </c>
      <c r="P26" s="120">
        <f t="shared" si="14"/>
        <v>8.9999999999999998E-4</v>
      </c>
      <c r="Q26" s="86">
        <f t="shared" ca="1" si="15"/>
        <v>0.48726910644451182</v>
      </c>
      <c r="R26" s="122">
        <f t="shared" ca="1" si="16"/>
        <v>0.48636910644451181</v>
      </c>
      <c r="S26" s="123">
        <f t="shared" ca="1" si="17"/>
        <v>0.43736756624436007</v>
      </c>
      <c r="T26" s="121">
        <f t="shared" ca="1" si="18"/>
        <v>2.6547633942001463</v>
      </c>
    </row>
    <row r="27" spans="1:20" ht="15" customHeight="1" x14ac:dyDescent="0.45">
      <c r="A27" s="80">
        <v>44333</v>
      </c>
      <c r="B27" s="75">
        <f t="shared" ca="1" si="0"/>
        <v>-2.5445245404935868E-3</v>
      </c>
      <c r="C27" s="116">
        <f t="shared" ca="1" si="1"/>
        <v>32.189501226635358</v>
      </c>
      <c r="D27" s="75">
        <f t="shared" ca="1" si="2"/>
        <v>-1.8868103587025287E-3</v>
      </c>
      <c r="E27" s="116">
        <f t="shared" ca="1" si="3"/>
        <v>29.319469607154176</v>
      </c>
      <c r="F27" s="75">
        <f t="shared" ca="1" si="4"/>
        <v>-1.9992978914502579E-3</v>
      </c>
      <c r="G27" s="116">
        <f t="shared" ca="1" si="5"/>
        <v>29.643903190991242</v>
      </c>
      <c r="H27" s="75">
        <f t="shared" ca="1" si="6"/>
        <v>-8.3570691075471881E-3</v>
      </c>
      <c r="I27" s="116">
        <f t="shared" ca="1" si="7"/>
        <v>27.661108378382664</v>
      </c>
      <c r="J27" s="75">
        <f t="shared" ca="1" si="8"/>
        <v>-9.9670301800659389E-2</v>
      </c>
      <c r="K27" s="116">
        <f t="shared" ca="1" si="9"/>
        <v>6.6729323308270718</v>
      </c>
      <c r="L27" s="90">
        <f t="shared" ca="1" si="10"/>
        <v>125.4869147339905</v>
      </c>
      <c r="M27" s="78">
        <f t="shared" ca="1" si="11"/>
        <v>-9.2278709952454685E-3</v>
      </c>
      <c r="N27" s="86">
        <f t="shared" ca="1" si="12"/>
        <v>1.1584600147255679E-2</v>
      </c>
      <c r="O27" s="78">
        <f t="shared" ca="1" si="13"/>
        <v>0.18316861123824973</v>
      </c>
      <c r="P27" s="120">
        <f t="shared" si="14"/>
        <v>8.9999999999999998E-4</v>
      </c>
      <c r="Q27" s="86">
        <f t="shared" ca="1" si="15"/>
        <v>0.54608316891657593</v>
      </c>
      <c r="R27" s="122">
        <f t="shared" ca="1" si="16"/>
        <v>0.54518316891657592</v>
      </c>
      <c r="S27" s="123">
        <f t="shared" ca="1" si="17"/>
        <v>0.4368406679626381</v>
      </c>
      <c r="T27" s="121">
        <f t="shared" ca="1" si="18"/>
        <v>2.976400624708833</v>
      </c>
    </row>
    <row r="28" spans="1:20" ht="15" customHeight="1" x14ac:dyDescent="0.45">
      <c r="A28" s="80">
        <v>44330</v>
      </c>
      <c r="B28" s="75">
        <f t="shared" ca="1" si="0"/>
        <v>1.5355337855502027E-2</v>
      </c>
      <c r="C28" s="116">
        <f t="shared" ca="1" si="1"/>
        <v>32.271617148430956</v>
      </c>
      <c r="D28" s="75">
        <f t="shared" ca="1" si="2"/>
        <v>9.5239007666212405E-3</v>
      </c>
      <c r="E28" s="116">
        <f t="shared" ca="1" si="3"/>
        <v>29.37489446231146</v>
      </c>
      <c r="F28" s="75">
        <f t="shared" ca="1" si="4"/>
        <v>2.1859082592223578E-2</v>
      </c>
      <c r="G28" s="116">
        <f t="shared" ca="1" si="5"/>
        <v>29.703288913885913</v>
      </c>
      <c r="H28" s="75">
        <f t="shared" ca="1" si="6"/>
        <v>1.5764736954477776E-2</v>
      </c>
      <c r="I28" s="116">
        <f t="shared" ca="1" si="7"/>
        <v>27.894222322029147</v>
      </c>
      <c r="J28" s="75">
        <f t="shared" ca="1" si="8"/>
        <v>6.0459390577682459E-2</v>
      </c>
      <c r="K28" s="116">
        <f t="shared" ca="1" si="9"/>
        <v>7.4116541353383507</v>
      </c>
      <c r="L28" s="90">
        <f t="shared" ca="1" si="10"/>
        <v>126.65567698199584</v>
      </c>
      <c r="M28" s="78">
        <f t="shared" ca="1" si="11"/>
        <v>1.81354713980868E-2</v>
      </c>
      <c r="N28" s="86">
        <f t="shared" ca="1" si="12"/>
        <v>1.1564766905039828E-2</v>
      </c>
      <c r="O28" s="78">
        <f t="shared" ca="1" si="13"/>
        <v>0.18285502014431029</v>
      </c>
      <c r="P28" s="120">
        <f t="shared" si="14"/>
        <v>8.9999999999999998E-4</v>
      </c>
      <c r="Q28" s="86">
        <f t="shared" ca="1" si="15"/>
        <v>0.56366076329509607</v>
      </c>
      <c r="R28" s="122">
        <f t="shared" ca="1" si="16"/>
        <v>0.56276076329509606</v>
      </c>
      <c r="S28" s="123">
        <f t="shared" ca="1" si="17"/>
        <v>0.43566303208270402</v>
      </c>
      <c r="T28" s="121">
        <f t="shared" ca="1" si="18"/>
        <v>3.0776336512443674</v>
      </c>
    </row>
    <row r="29" spans="1:20" ht="15" customHeight="1" x14ac:dyDescent="0.45">
      <c r="A29" s="80">
        <v>44329</v>
      </c>
      <c r="B29" s="75">
        <f t="shared" ca="1" si="0"/>
        <v>1.2012518072938239E-2</v>
      </c>
      <c r="C29" s="116">
        <f t="shared" ca="1" si="1"/>
        <v>31.783569697472373</v>
      </c>
      <c r="D29" s="75">
        <f t="shared" ca="1" si="2"/>
        <v>4.2081350786726812E-3</v>
      </c>
      <c r="E29" s="116">
        <f t="shared" ca="1" si="3"/>
        <v>29.097770186525047</v>
      </c>
      <c r="F29" s="75">
        <f t="shared" ca="1" si="4"/>
        <v>1.0737124501541517E-2</v>
      </c>
      <c r="G29" s="116">
        <f t="shared" ca="1" si="5"/>
        <v>29.067891473387348</v>
      </c>
      <c r="H29" s="75">
        <f t="shared" ca="1" si="6"/>
        <v>8.253122039260985E-3</v>
      </c>
      <c r="I29" s="116">
        <f t="shared" ca="1" si="7"/>
        <v>27.461302117715913</v>
      </c>
      <c r="J29" s="75">
        <f t="shared" ca="1" si="8"/>
        <v>-0.11408153171118596</v>
      </c>
      <c r="K29" s="116">
        <f t="shared" ca="1" si="9"/>
        <v>6.9890975563909823</v>
      </c>
      <c r="L29" s="90">
        <f t="shared" ca="1" si="10"/>
        <v>124.39963103149168</v>
      </c>
      <c r="M29" s="78">
        <f t="shared" ca="1" si="11"/>
        <v>1.0684985800089031E-3</v>
      </c>
      <c r="N29" s="86">
        <f t="shared" ca="1" si="12"/>
        <v>1.1530346524171561E-2</v>
      </c>
      <c r="O29" s="78">
        <f t="shared" ca="1" si="13"/>
        <v>0.18231078613693924</v>
      </c>
      <c r="P29" s="120">
        <f t="shared" si="14"/>
        <v>8.9999999999999998E-4</v>
      </c>
      <c r="Q29" s="86">
        <f t="shared" ca="1" si="15"/>
        <v>0.53489501069144074</v>
      </c>
      <c r="R29" s="122">
        <f t="shared" ca="1" si="16"/>
        <v>0.53399501069144073</v>
      </c>
      <c r="S29" s="123">
        <f t="shared" ca="1" si="17"/>
        <v>0.4342663537177327</v>
      </c>
      <c r="T29" s="121">
        <f t="shared" ca="1" si="18"/>
        <v>2.9290368496921553</v>
      </c>
    </row>
    <row r="30" spans="1:20" ht="15" customHeight="1" x14ac:dyDescent="0.45">
      <c r="A30" s="80">
        <v>44328</v>
      </c>
      <c r="B30" s="75">
        <f t="shared" ca="1" si="0"/>
        <v>-2.1245231141708509E-2</v>
      </c>
      <c r="C30" s="116">
        <f t="shared" ca="1" si="1"/>
        <v>31.406300939828547</v>
      </c>
      <c r="D30" s="75">
        <f t="shared" ca="1" si="2"/>
        <v>-1.7293268940999806E-2</v>
      </c>
      <c r="E30" s="116">
        <f t="shared" ca="1" si="3"/>
        <v>28.975835954809746</v>
      </c>
      <c r="F30" s="75">
        <f t="shared" ca="1" si="4"/>
        <v>-1.1229054760789503E-2</v>
      </c>
      <c r="G30" s="116">
        <f t="shared" ca="1" si="5"/>
        <v>28.759101420878913</v>
      </c>
      <c r="H30" s="75">
        <f t="shared" ca="1" si="6"/>
        <v>-3.4243531477364475E-2</v>
      </c>
      <c r="I30" s="116">
        <f t="shared" ca="1" si="7"/>
        <v>27.236515828657737</v>
      </c>
      <c r="J30" s="75">
        <f t="shared" ca="1" si="8"/>
        <v>-6.4756174007401968E-2</v>
      </c>
      <c r="K30" s="116">
        <f t="shared" ca="1" si="9"/>
        <v>7.8890979323308343</v>
      </c>
      <c r="L30" s="90">
        <f t="shared" ca="1" si="10"/>
        <v>124.26685207650576</v>
      </c>
      <c r="M30" s="78">
        <f t="shared" ca="1" si="11"/>
        <v>-2.3804260100450558E-2</v>
      </c>
      <c r="N30" s="86">
        <f t="shared" ca="1" si="12"/>
        <v>1.1589535701902964E-2</v>
      </c>
      <c r="O30" s="78">
        <f t="shared" ca="1" si="13"/>
        <v>0.18324664920925801</v>
      </c>
      <c r="P30" s="120">
        <f t="shared" si="14"/>
        <v>8.9999999999999998E-4</v>
      </c>
      <c r="Q30" s="86">
        <f t="shared" ca="1" si="15"/>
        <v>0.52351608629532742</v>
      </c>
      <c r="R30" s="122">
        <f t="shared" ca="1" si="16"/>
        <v>0.52261608629532741</v>
      </c>
      <c r="S30" s="123">
        <f t="shared" ca="1" si="17"/>
        <v>0.43315825752913589</v>
      </c>
      <c r="T30" s="121">
        <f t="shared" ca="1" si="18"/>
        <v>2.8519816790675794</v>
      </c>
    </row>
    <row r="31" spans="1:20" ht="15" customHeight="1" x14ac:dyDescent="0.45">
      <c r="A31" s="80">
        <v>44327</v>
      </c>
      <c r="B31" s="75">
        <f t="shared" ca="1" si="0"/>
        <v>-8.9247523140892904E-3</v>
      </c>
      <c r="C31" s="116">
        <f t="shared" ca="1" si="1"/>
        <v>32.088018305610618</v>
      </c>
      <c r="D31" s="75">
        <f t="shared" ca="1" si="2"/>
        <v>-8.5725298364752733E-3</v>
      </c>
      <c r="E31" s="116">
        <f t="shared" ca="1" si="3"/>
        <v>29.485740800395597</v>
      </c>
      <c r="F31" s="75">
        <f t="shared" ca="1" si="4"/>
        <v>-1.1503468916763793E-2</v>
      </c>
      <c r="G31" s="116">
        <f t="shared" ca="1" si="5"/>
        <v>29.085706410923418</v>
      </c>
      <c r="H31" s="75">
        <f t="shared" ca="1" si="6"/>
        <v>-1.6976237786541781E-2</v>
      </c>
      <c r="I31" s="116">
        <f t="shared" ca="1" si="7"/>
        <v>28.202260835304322</v>
      </c>
      <c r="J31" s="75">
        <f t="shared" ca="1" si="8"/>
        <v>1.4834870763571262E-2</v>
      </c>
      <c r="K31" s="116">
        <f t="shared" ca="1" si="9"/>
        <v>8.4353381578947442</v>
      </c>
      <c r="L31" s="90">
        <f t="shared" ca="1" si="10"/>
        <v>127.29706451012869</v>
      </c>
      <c r="M31" s="78">
        <f t="shared" ca="1" si="11"/>
        <v>-9.6941595201852637E-3</v>
      </c>
      <c r="N31" s="86">
        <f t="shared" ca="1" si="12"/>
        <v>1.147916843507652E-2</v>
      </c>
      <c r="O31" s="78">
        <f t="shared" ca="1" si="13"/>
        <v>0.18150158949776246</v>
      </c>
      <c r="P31" s="120">
        <f t="shared" si="14"/>
        <v>8.9999999999999998E-4</v>
      </c>
      <c r="Q31" s="86">
        <f t="shared" ca="1" si="15"/>
        <v>0.53426518037097281</v>
      </c>
      <c r="R31" s="122">
        <f t="shared" ca="1" si="16"/>
        <v>0.5333651803709728</v>
      </c>
      <c r="S31" s="123">
        <f t="shared" ca="1" si="17"/>
        <v>0.43215311338569562</v>
      </c>
      <c r="T31" s="121">
        <f t="shared" ca="1" si="18"/>
        <v>2.9386253963222075</v>
      </c>
    </row>
    <row r="32" spans="1:20" ht="15" customHeight="1" x14ac:dyDescent="0.45">
      <c r="A32" s="80">
        <v>44326</v>
      </c>
      <c r="B32" s="75">
        <f t="shared" ca="1" si="0"/>
        <v>-9.9023809568651311E-3</v>
      </c>
      <c r="C32" s="116">
        <f t="shared" ca="1" si="1"/>
        <v>32.376974786257477</v>
      </c>
      <c r="D32" s="75">
        <f t="shared" ca="1" si="2"/>
        <v>2.6158391487618449E-3</v>
      </c>
      <c r="E32" s="116">
        <f t="shared" ca="1" si="3"/>
        <v>29.740693785226931</v>
      </c>
      <c r="F32" s="75">
        <f t="shared" ca="1" si="4"/>
        <v>-1.0780610098157783E-2</v>
      </c>
      <c r="G32" s="116">
        <f t="shared" ca="1" si="5"/>
        <v>29.424186627190359</v>
      </c>
      <c r="H32" s="75">
        <f t="shared" ca="1" si="6"/>
        <v>-2.0271468173297391E-3</v>
      </c>
      <c r="I32" s="116">
        <f t="shared" ca="1" si="7"/>
        <v>28.689297165921769</v>
      </c>
      <c r="J32" s="75">
        <f t="shared" ca="1" si="8"/>
        <v>-5.6740613124133588E-2</v>
      </c>
      <c r="K32" s="116">
        <f t="shared" ca="1" si="9"/>
        <v>8.3120302631579026</v>
      </c>
      <c r="L32" s="90">
        <f t="shared" ca="1" si="10"/>
        <v>128.54318262775445</v>
      </c>
      <c r="M32" s="78">
        <f t="shared" ca="1" si="11"/>
        <v>-8.6772526569017794E-3</v>
      </c>
      <c r="N32" s="86">
        <f t="shared" ca="1" si="12"/>
        <v>1.1484840078082346E-2</v>
      </c>
      <c r="O32" s="78">
        <f t="shared" ca="1" si="13"/>
        <v>0.18159126604763134</v>
      </c>
      <c r="P32" s="120">
        <f t="shared" si="14"/>
        <v>8.9999999999999998E-4</v>
      </c>
      <c r="Q32" s="86">
        <f t="shared" ca="1" si="15"/>
        <v>0.54787585541865913</v>
      </c>
      <c r="R32" s="122">
        <f t="shared" ca="1" si="16"/>
        <v>0.54697585541865912</v>
      </c>
      <c r="S32" s="123">
        <f t="shared" ca="1" si="17"/>
        <v>0.43100297626086287</v>
      </c>
      <c r="T32" s="121">
        <f t="shared" ca="1" si="18"/>
        <v>3.0121264492708999</v>
      </c>
    </row>
    <row r="33" spans="1:20" ht="15" customHeight="1" x14ac:dyDescent="0.45">
      <c r="A33" s="80">
        <v>44323</v>
      </c>
      <c r="B33" s="75">
        <f t="shared" ca="1" si="0"/>
        <v>7.277991622053781E-3</v>
      </c>
      <c r="C33" s="116">
        <f t="shared" ca="1" si="1"/>
        <v>32.700790471092866</v>
      </c>
      <c r="D33" s="75">
        <f t="shared" ca="1" si="2"/>
        <v>1.1337938959447236E-2</v>
      </c>
      <c r="E33" s="116">
        <f t="shared" ca="1" si="3"/>
        <v>29.663099887268181</v>
      </c>
      <c r="F33" s="75">
        <f t="shared" ca="1" si="4"/>
        <v>1.4789221191266799E-2</v>
      </c>
      <c r="G33" s="116">
        <f t="shared" ca="1" si="5"/>
        <v>29.744854303866859</v>
      </c>
      <c r="H33" s="75">
        <f t="shared" ca="1" si="6"/>
        <v>4.9475957390778813E-3</v>
      </c>
      <c r="I33" s="116">
        <f t="shared" ca="1" si="7"/>
        <v>28.747572716459896</v>
      </c>
      <c r="J33" s="75">
        <f t="shared" ca="1" si="8"/>
        <v>3.7053399533087061E-2</v>
      </c>
      <c r="K33" s="116">
        <f t="shared" ca="1" si="9"/>
        <v>8.8120302631579026</v>
      </c>
      <c r="L33" s="90">
        <f t="shared" ca="1" si="10"/>
        <v>129.66834764184571</v>
      </c>
      <c r="M33" s="78">
        <f t="shared" ca="1" si="11"/>
        <v>1.1377437238692778E-2</v>
      </c>
      <c r="N33" s="86">
        <f t="shared" ca="1" si="12"/>
        <v>1.1510370797991125E-2</v>
      </c>
      <c r="O33" s="78">
        <f t="shared" ca="1" si="13"/>
        <v>0.18199494217370907</v>
      </c>
      <c r="P33" s="120">
        <f t="shared" si="14"/>
        <v>8.9999999999999998E-4</v>
      </c>
      <c r="Q33" s="86">
        <f t="shared" ca="1" si="15"/>
        <v>0.58430798783409221</v>
      </c>
      <c r="R33" s="122">
        <f t="shared" ca="1" si="16"/>
        <v>0.5834079878340922</v>
      </c>
      <c r="S33" s="123">
        <f t="shared" ca="1" si="17"/>
        <v>0.429669954661348</v>
      </c>
      <c r="T33" s="121">
        <f t="shared" ca="1" si="18"/>
        <v>3.2056274798958184</v>
      </c>
    </row>
    <row r="34" spans="1:20" ht="15" customHeight="1" x14ac:dyDescent="0.45">
      <c r="A34" s="80">
        <v>44322</v>
      </c>
      <c r="B34" s="75">
        <f t="shared" ca="1" si="0"/>
        <v>7.9855850871917156E-3</v>
      </c>
      <c r="C34" s="116">
        <f t="shared" ca="1" si="1"/>
        <v>32.464514010113213</v>
      </c>
      <c r="D34" s="75">
        <f t="shared" ca="1" si="2"/>
        <v>1.5139575881539802E-3</v>
      </c>
      <c r="E34" s="116">
        <f t="shared" ca="1" si="3"/>
        <v>29.330551880401291</v>
      </c>
      <c r="F34" s="75">
        <f t="shared" ca="1" si="4"/>
        <v>8.9943778637913141E-3</v>
      </c>
      <c r="G34" s="116">
        <f t="shared" ca="1" si="5"/>
        <v>29.311362086551537</v>
      </c>
      <c r="H34" s="75">
        <f t="shared" ca="1" si="6"/>
        <v>8.0680648451498804E-3</v>
      </c>
      <c r="I34" s="116">
        <f t="shared" ca="1" si="7"/>
        <v>28.606041586992209</v>
      </c>
      <c r="J34" s="75">
        <f t="shared" ca="1" si="8"/>
        <v>-1.8562722132811071E-2</v>
      </c>
      <c r="K34" s="116">
        <f t="shared" ca="1" si="9"/>
        <v>8.4971808270676767</v>
      </c>
      <c r="L34" s="90">
        <f t="shared" ca="1" si="10"/>
        <v>128.20965039112593</v>
      </c>
      <c r="M34" s="78">
        <f t="shared" ca="1" si="11"/>
        <v>4.9463928553383774E-3</v>
      </c>
      <c r="N34" s="86">
        <f t="shared" ref="N34:N65" ca="1" si="19">_xlfn.STDEV.P(M34:M286)</f>
        <v>1.1513870692548694E-2</v>
      </c>
      <c r="O34" s="78">
        <f t="shared" ref="O34:O65" ca="1" si="20">N34*SQRT(250)</f>
        <v>0.1820502803655708</v>
      </c>
      <c r="P34" s="120">
        <f t="shared" ref="P34:P65" si="21">0.09%</f>
        <v>8.9999999999999998E-4</v>
      </c>
      <c r="Q34" s="86">
        <f t="shared" ref="Q34:Q65" ca="1" si="22">L34/L286-1</f>
        <v>0.59475318199213012</v>
      </c>
      <c r="R34" s="122">
        <f t="shared" ref="R34:R65" ca="1" si="23">Q34-P34</f>
        <v>0.59385318199213011</v>
      </c>
      <c r="S34" s="123">
        <f t="shared" ref="S34:S65" ca="1" si="24">AVERAGE(R34:R1032)</f>
        <v>0.42788230311282766</v>
      </c>
      <c r="T34" s="121">
        <f t="shared" ref="T34:T65" ca="1" si="25">R34/O34</f>
        <v>3.2620283846837683</v>
      </c>
    </row>
    <row r="35" spans="1:20" ht="15" customHeight="1" x14ac:dyDescent="0.45">
      <c r="A35" s="80">
        <v>44321</v>
      </c>
      <c r="B35" s="75">
        <f t="shared" ca="1" si="0"/>
        <v>3.1279775170589552E-4</v>
      </c>
      <c r="C35" s="116">
        <f t="shared" ca="1" si="1"/>
        <v>32.207319718074146</v>
      </c>
      <c r="D35" s="75">
        <f t="shared" ca="1" si="2"/>
        <v>1.3814274362344614E-2</v>
      </c>
      <c r="E35" s="116">
        <f t="shared" ca="1" si="3"/>
        <v>29.286213794798357</v>
      </c>
      <c r="F35" s="75">
        <f t="shared" ca="1" si="4"/>
        <v>1.4096061510908475E-2</v>
      </c>
      <c r="G35" s="116">
        <f t="shared" ca="1" si="5"/>
        <v>29.050074737392055</v>
      </c>
      <c r="H35" s="75">
        <f t="shared" ca="1" si="6"/>
        <v>1.2024928078047781E-2</v>
      </c>
      <c r="I35" s="116">
        <f t="shared" ca="1" si="7"/>
        <v>28.377093357665689</v>
      </c>
      <c r="J35" s="75">
        <f t="shared" ca="1" si="8"/>
        <v>3.855700286615571E-2</v>
      </c>
      <c r="K35" s="116">
        <f t="shared" ca="1" si="9"/>
        <v>8.6578949248120374</v>
      </c>
      <c r="L35" s="90">
        <f t="shared" ca="1" si="10"/>
        <v>127.57859653274228</v>
      </c>
      <c r="M35" s="78">
        <f t="shared" ca="1" si="11"/>
        <v>1.1668919085311424E-2</v>
      </c>
      <c r="N35" s="86">
        <f t="shared" ca="1" si="19"/>
        <v>1.1516358883215288E-2</v>
      </c>
      <c r="O35" s="78">
        <f t="shared" ca="1" si="20"/>
        <v>0.18208962211436686</v>
      </c>
      <c r="P35" s="120">
        <f t="shared" si="21"/>
        <v>8.9999999999999998E-4</v>
      </c>
      <c r="Q35" s="86">
        <f t="shared" ca="1" si="22"/>
        <v>0.573314706798844</v>
      </c>
      <c r="R35" s="122">
        <f t="shared" ca="1" si="23"/>
        <v>0.57241470679884399</v>
      </c>
      <c r="S35" s="123">
        <f t="shared" ca="1" si="24"/>
        <v>0.42592970453777707</v>
      </c>
      <c r="T35" s="121">
        <f t="shared" ca="1" si="25"/>
        <v>3.1435877572381457</v>
      </c>
    </row>
    <row r="36" spans="1:20" ht="15" customHeight="1" x14ac:dyDescent="0.45">
      <c r="A36" s="80">
        <v>44320</v>
      </c>
      <c r="B36" s="75">
        <f t="shared" ca="1" si="0"/>
        <v>-6.1693374604685491E-3</v>
      </c>
      <c r="C36" s="116">
        <f t="shared" ca="1" si="1"/>
        <v>32.197248491134999</v>
      </c>
      <c r="D36" s="75">
        <f t="shared" ca="1" si="2"/>
        <v>-6.1022161524459939E-3</v>
      </c>
      <c r="E36" s="116">
        <f t="shared" ca="1" si="3"/>
        <v>28.887158659527071</v>
      </c>
      <c r="F36" s="75">
        <f t="shared" ca="1" si="4"/>
        <v>-1.8314947652956604E-2</v>
      </c>
      <c r="G36" s="116">
        <f t="shared" ca="1" si="5"/>
        <v>28.646275081780868</v>
      </c>
      <c r="H36" s="75">
        <f t="shared" ca="1" si="6"/>
        <v>-1.2606290720786895E-2</v>
      </c>
      <c r="I36" s="116">
        <f t="shared" ca="1" si="7"/>
        <v>28.039915391765167</v>
      </c>
      <c r="J36" s="75">
        <f t="shared" ca="1" si="8"/>
        <v>-6.0978234173194923E-2</v>
      </c>
      <c r="K36" s="116">
        <f t="shared" ca="1" si="9"/>
        <v>8.3364657894736904</v>
      </c>
      <c r="L36" s="90">
        <f t="shared" ca="1" si="10"/>
        <v>126.1070634136818</v>
      </c>
      <c r="M36" s="78">
        <f t="shared" ca="1" si="11"/>
        <v>-1.4157624070866182E-2</v>
      </c>
      <c r="N36" s="86">
        <f t="shared" ca="1" si="19"/>
        <v>1.1500741647138994E-2</v>
      </c>
      <c r="O36" s="78">
        <f t="shared" ca="1" si="20"/>
        <v>0.18184269193057864</v>
      </c>
      <c r="P36" s="120">
        <f t="shared" si="21"/>
        <v>8.9999999999999998E-4</v>
      </c>
      <c r="Q36" s="86">
        <f t="shared" ca="1" si="22"/>
        <v>0.56569568254230629</v>
      </c>
      <c r="R36" s="122">
        <f t="shared" ca="1" si="23"/>
        <v>0.56479568254230628</v>
      </c>
      <c r="S36" s="123">
        <f t="shared" ca="1" si="24"/>
        <v>0.42418583546324051</v>
      </c>
      <c r="T36" s="121">
        <f t="shared" ca="1" si="25"/>
        <v>3.1059575534546422</v>
      </c>
    </row>
    <row r="37" spans="1:20" ht="15" customHeight="1" x14ac:dyDescent="0.45">
      <c r="A37" s="80">
        <v>44319</v>
      </c>
      <c r="B37" s="75">
        <f t="shared" ca="1" si="0"/>
        <v>2.1567793574919225E-3</v>
      </c>
      <c r="C37" s="116">
        <f t="shared" ca="1" si="1"/>
        <v>32.397117240135763</v>
      </c>
      <c r="D37" s="75">
        <f t="shared" ca="1" si="2"/>
        <v>1.3137581790786834E-2</v>
      </c>
      <c r="E37" s="116">
        <f t="shared" ca="1" si="3"/>
        <v>29.064516622322845</v>
      </c>
      <c r="F37" s="75">
        <f t="shared" ca="1" si="4"/>
        <v>1.1319161985556603E-2</v>
      </c>
      <c r="G37" s="116">
        <f t="shared" ca="1" si="5"/>
        <v>29.180718411971799</v>
      </c>
      <c r="H37" s="75">
        <f t="shared" ca="1" si="6"/>
        <v>1.1865899259532409E-2</v>
      </c>
      <c r="I37" s="116">
        <f t="shared" ca="1" si="7"/>
        <v>28.397907671737151</v>
      </c>
      <c r="J37" s="75">
        <f t="shared" ca="1" si="8"/>
        <v>8.1110355650388932E-3</v>
      </c>
      <c r="K37" s="116">
        <f t="shared" ca="1" si="9"/>
        <v>8.8778195488721856</v>
      </c>
      <c r="L37" s="90">
        <f t="shared" ca="1" si="10"/>
        <v>127.91807949503975</v>
      </c>
      <c r="M37" s="78">
        <f t="shared" ca="1" si="11"/>
        <v>9.2918869677454108E-3</v>
      </c>
      <c r="N37" s="86">
        <f t="shared" ca="1" si="19"/>
        <v>1.1611360874464767E-2</v>
      </c>
      <c r="O37" s="78">
        <f t="shared" ca="1" si="20"/>
        <v>0.18359173548736554</v>
      </c>
      <c r="P37" s="120">
        <f t="shared" si="21"/>
        <v>8.9999999999999998E-4</v>
      </c>
      <c r="Q37" s="86">
        <f t="shared" ca="1" si="22"/>
        <v>0.59472181511311395</v>
      </c>
      <c r="R37" s="122">
        <f t="shared" ca="1" si="23"/>
        <v>0.59382181511311394</v>
      </c>
      <c r="S37" s="123">
        <f t="shared" ca="1" si="24"/>
        <v>0.42249174092011921</v>
      </c>
      <c r="T37" s="121">
        <f t="shared" ca="1" si="25"/>
        <v>3.2344692071064371</v>
      </c>
    </row>
    <row r="38" spans="1:20" ht="15" customHeight="1" x14ac:dyDescent="0.45">
      <c r="A38" s="80">
        <v>44316</v>
      </c>
      <c r="B38" s="75">
        <f t="shared" ca="1" si="0"/>
        <v>-6.5705137674166858E-3</v>
      </c>
      <c r="C38" s="116">
        <f t="shared" ca="1" si="1"/>
        <v>32.327394183678898</v>
      </c>
      <c r="D38" s="75">
        <f t="shared" ca="1" si="2"/>
        <v>-1.709081815667568E-2</v>
      </c>
      <c r="E38" s="116">
        <f t="shared" ca="1" si="3"/>
        <v>28.687630529853028</v>
      </c>
      <c r="F38" s="75">
        <f t="shared" ca="1" si="4"/>
        <v>-1.5200623804203062E-2</v>
      </c>
      <c r="G38" s="116">
        <f t="shared" ca="1" si="5"/>
        <v>28.854114021413697</v>
      </c>
      <c r="H38" s="75">
        <f t="shared" ca="1" si="6"/>
        <v>-9.1123067005139946E-3</v>
      </c>
      <c r="I38" s="116">
        <f t="shared" ca="1" si="7"/>
        <v>28.064892484783108</v>
      </c>
      <c r="J38" s="75">
        <f t="shared" ca="1" si="8"/>
        <v>8.9534837209302331E-2</v>
      </c>
      <c r="K38" s="116">
        <f t="shared" ca="1" si="9"/>
        <v>8.8063906015037645</v>
      </c>
      <c r="L38" s="90">
        <f t="shared" ca="1" si="10"/>
        <v>126.74042182123249</v>
      </c>
      <c r="M38" s="78">
        <f t="shared" ca="1" si="11"/>
        <v>-5.4335061441860288E-3</v>
      </c>
      <c r="N38" s="86">
        <f t="shared" ca="1" si="19"/>
        <v>1.1648049504898738E-2</v>
      </c>
      <c r="O38" s="78">
        <f t="shared" ca="1" si="20"/>
        <v>0.18417183366938314</v>
      </c>
      <c r="P38" s="120">
        <f t="shared" si="21"/>
        <v>8.9999999999999998E-4</v>
      </c>
      <c r="Q38" s="86">
        <f t="shared" ca="1" si="22"/>
        <v>0.53546533093337678</v>
      </c>
      <c r="R38" s="122">
        <f t="shared" ca="1" si="23"/>
        <v>0.53456533093337677</v>
      </c>
      <c r="S38" s="123">
        <f t="shared" ca="1" si="24"/>
        <v>0.42040234977142421</v>
      </c>
      <c r="T38" s="121">
        <f t="shared" ca="1" si="25"/>
        <v>2.9025357476377414</v>
      </c>
    </row>
    <row r="39" spans="1:20" ht="15" customHeight="1" x14ac:dyDescent="0.45">
      <c r="A39" s="80">
        <v>44315</v>
      </c>
      <c r="B39" s="75">
        <f t="shared" ca="1" si="0"/>
        <v>6.3727935750761411E-3</v>
      </c>
      <c r="C39" s="116">
        <f t="shared" ca="1" si="1"/>
        <v>32.541206629848666</v>
      </c>
      <c r="D39" s="75">
        <f t="shared" ca="1" si="2"/>
        <v>-4.9130008514923773E-3</v>
      </c>
      <c r="E39" s="116">
        <f t="shared" ca="1" si="3"/>
        <v>29.186450854038146</v>
      </c>
      <c r="F39" s="75">
        <f t="shared" ca="1" si="4"/>
        <v>-1.21462190938737E-3</v>
      </c>
      <c r="G39" s="116">
        <f t="shared" ca="1" si="5"/>
        <v>29.299484462383482</v>
      </c>
      <c r="H39" s="75">
        <f t="shared" ca="1" si="6"/>
        <v>8.8264507403112979E-4</v>
      </c>
      <c r="I39" s="116">
        <f t="shared" ca="1" si="7"/>
        <v>28.322980166734972</v>
      </c>
      <c r="J39" s="75">
        <f t="shared" ca="1" si="8"/>
        <v>-6.9264089409868168E-2</v>
      </c>
      <c r="K39" s="116">
        <f t="shared" ca="1" si="9"/>
        <v>8.0827067669172976</v>
      </c>
      <c r="L39" s="90">
        <f t="shared" ca="1" si="10"/>
        <v>127.43282887992255</v>
      </c>
      <c r="M39" s="78">
        <f t="shared" ca="1" si="11"/>
        <v>-4.2989590469367789E-3</v>
      </c>
      <c r="N39" s="86">
        <f t="shared" ca="1" si="19"/>
        <v>1.1771470383232932E-2</v>
      </c>
      <c r="O39" s="78">
        <f t="shared" ca="1" si="20"/>
        <v>0.18612328910115605</v>
      </c>
      <c r="P39" s="120">
        <f t="shared" si="21"/>
        <v>8.9999999999999998E-4</v>
      </c>
      <c r="Q39" s="86">
        <f t="shared" ca="1" si="22"/>
        <v>0.52106442253755314</v>
      </c>
      <c r="R39" s="122">
        <f t="shared" ca="1" si="23"/>
        <v>0.52016442253755313</v>
      </c>
      <c r="S39" s="123">
        <f t="shared" ca="1" si="24"/>
        <v>0.41899293025090628</v>
      </c>
      <c r="T39" s="121">
        <f t="shared" ca="1" si="25"/>
        <v>2.7947304448012908</v>
      </c>
    </row>
    <row r="40" spans="1:20" ht="16.5" customHeight="1" x14ac:dyDescent="0.45">
      <c r="A40" s="80">
        <v>44314</v>
      </c>
      <c r="B40" s="75">
        <f t="shared" ca="1" si="0"/>
        <v>-2.8739941358835175E-4</v>
      </c>
      <c r="C40" s="116">
        <f t="shared" ca="1" si="1"/>
        <v>32.335141448178533</v>
      </c>
      <c r="D40" s="75">
        <f t="shared" ca="1" si="2"/>
        <v>8.7685456757184976E-3</v>
      </c>
      <c r="E40" s="116">
        <f t="shared" ca="1" si="3"/>
        <v>29.330551880401298</v>
      </c>
      <c r="F40" s="75">
        <f t="shared" ca="1" si="4"/>
        <v>4.0651162198990232E-3</v>
      </c>
      <c r="G40" s="116">
        <f t="shared" ca="1" si="5"/>
        <v>29.335115536428439</v>
      </c>
      <c r="H40" s="75">
        <f t="shared" ca="1" si="6"/>
        <v>-2.9409393107127091E-4</v>
      </c>
      <c r="I40" s="116">
        <f t="shared" ca="1" si="7"/>
        <v>28.298003073717037</v>
      </c>
      <c r="J40" s="75">
        <f t="shared" ca="1" si="8"/>
        <v>-8.0515296177878781E-3</v>
      </c>
      <c r="K40" s="116">
        <f t="shared" ca="1" si="9"/>
        <v>8.6842107142857188</v>
      </c>
      <c r="L40" s="90">
        <f t="shared" ca="1" si="10"/>
        <v>127.98302265301103</v>
      </c>
      <c r="M40" s="78">
        <f t="shared" ca="1" si="11"/>
        <v>2.2366104755098259E-3</v>
      </c>
      <c r="N40" s="86">
        <f t="shared" ca="1" si="19"/>
        <v>1.1765248913750267E-2</v>
      </c>
      <c r="O40" s="78">
        <f t="shared" ca="1" si="20"/>
        <v>0.18602491903136381</v>
      </c>
      <c r="P40" s="120">
        <f t="shared" si="21"/>
        <v>8.9999999999999998E-4</v>
      </c>
      <c r="Q40" s="86">
        <f t="shared" ca="1" si="22"/>
        <v>0.57309674470376715</v>
      </c>
      <c r="R40" s="122">
        <f t="shared" ca="1" si="23"/>
        <v>0.57219674470376714</v>
      </c>
      <c r="S40" s="123">
        <f t="shared" ca="1" si="24"/>
        <v>0.41772828659732325</v>
      </c>
      <c r="T40" s="121">
        <f t="shared" ca="1" si="25"/>
        <v>3.075914494053857</v>
      </c>
    </row>
    <row r="41" spans="1:20" ht="16.5" customHeight="1" x14ac:dyDescent="0.45">
      <c r="A41" s="80">
        <v>44313</v>
      </c>
      <c r="B41" s="75">
        <f t="shared" ca="1" si="0"/>
        <v>-2.1550251007529386E-4</v>
      </c>
      <c r="C41" s="116">
        <f t="shared" ca="1" si="1"/>
        <v>32.344437220468542</v>
      </c>
      <c r="D41" s="75">
        <f t="shared" ca="1" si="2"/>
        <v>-5.6861034413459022E-3</v>
      </c>
      <c r="E41" s="116">
        <f t="shared" ca="1" si="3"/>
        <v>29.075601143723585</v>
      </c>
      <c r="F41" s="75">
        <f t="shared" ca="1" si="4"/>
        <v>4.0664408399559981E-4</v>
      </c>
      <c r="G41" s="116">
        <f t="shared" ca="1" si="5"/>
        <v>29.216347687557541</v>
      </c>
      <c r="H41" s="75">
        <f t="shared" ca="1" si="6"/>
        <v>-1.2202146771932543E-2</v>
      </c>
      <c r="I41" s="116">
        <f t="shared" ca="1" si="7"/>
        <v>28.306327792931853</v>
      </c>
      <c r="J41" s="75">
        <f t="shared" ca="1" si="8"/>
        <v>1.4484883467654086E-2</v>
      </c>
      <c r="K41" s="116">
        <f t="shared" ca="1" si="9"/>
        <v>8.7546994360902293</v>
      </c>
      <c r="L41" s="90">
        <f t="shared" ca="1" si="10"/>
        <v>127.69741328077176</v>
      </c>
      <c r="M41" s="78">
        <f t="shared" ca="1" si="11"/>
        <v>-3.0139159342609245E-3</v>
      </c>
      <c r="N41" s="86">
        <f t="shared" ca="1" si="19"/>
        <v>1.1792396731677104E-2</v>
      </c>
      <c r="O41" s="78">
        <f t="shared" ca="1" si="20"/>
        <v>0.18645416372212559</v>
      </c>
      <c r="P41" s="120">
        <f t="shared" si="21"/>
        <v>8.9999999999999998E-4</v>
      </c>
      <c r="Q41" s="86">
        <f t="shared" ca="1" si="22"/>
        <v>0.57396768823550892</v>
      </c>
      <c r="R41" s="122">
        <f t="shared" ca="1" si="23"/>
        <v>0.57306768823550891</v>
      </c>
      <c r="S41" s="123">
        <f t="shared" ca="1" si="24"/>
        <v>0.41577298965926712</v>
      </c>
      <c r="T41" s="121">
        <f t="shared" ca="1" si="25"/>
        <v>3.0735043766014103</v>
      </c>
    </row>
    <row r="42" spans="1:20" ht="16.5" customHeight="1" x14ac:dyDescent="0.45">
      <c r="A42" s="80">
        <v>44312</v>
      </c>
      <c r="B42" s="75">
        <f t="shared" ca="1" si="0"/>
        <v>2.0876206288722443E-3</v>
      </c>
      <c r="C42" s="116">
        <f t="shared" ca="1" si="1"/>
        <v>32.351409030319047</v>
      </c>
      <c r="D42" s="75">
        <f t="shared" ca="1" si="2"/>
        <v>5.3353550729078325E-3</v>
      </c>
      <c r="E42" s="116">
        <f t="shared" ca="1" si="3"/>
        <v>29.241873461041816</v>
      </c>
      <c r="F42" s="75">
        <f t="shared" ca="1" si="4"/>
        <v>2.6503359496135026E-3</v>
      </c>
      <c r="G42" s="116">
        <f t="shared" ca="1" si="5"/>
        <v>29.204471861848702</v>
      </c>
      <c r="H42" s="75">
        <f t="shared" ca="1" si="6"/>
        <v>-3.7627529199155685E-3</v>
      </c>
      <c r="I42" s="116">
        <f t="shared" ca="1" si="7"/>
        <v>28.655992418315524</v>
      </c>
      <c r="J42" s="75">
        <f t="shared" ca="1" si="8"/>
        <v>8.3166265573493492E-2</v>
      </c>
      <c r="K42" s="116">
        <f t="shared" ca="1" si="9"/>
        <v>8.6296992481203052</v>
      </c>
      <c r="L42" s="90">
        <f t="shared" ca="1" si="10"/>
        <v>128.08344601964541</v>
      </c>
      <c r="M42" s="78">
        <f t="shared" ca="1" si="11"/>
        <v>6.7134166440212528E-3</v>
      </c>
      <c r="N42" s="86">
        <f t="shared" ca="1" si="19"/>
        <v>1.1808846809525287E-2</v>
      </c>
      <c r="O42" s="78">
        <f t="shared" ca="1" si="20"/>
        <v>0.18671426229056226</v>
      </c>
      <c r="P42" s="120">
        <f t="shared" si="21"/>
        <v>8.9999999999999998E-4</v>
      </c>
      <c r="Q42" s="86">
        <f t="shared" ca="1" si="22"/>
        <v>0.60180991793434968</v>
      </c>
      <c r="R42" s="122">
        <f t="shared" ca="1" si="23"/>
        <v>0.60090991793434967</v>
      </c>
      <c r="S42" s="123">
        <f t="shared" ca="1" si="24"/>
        <v>0.41375639095957173</v>
      </c>
      <c r="T42" s="121">
        <f t="shared" ca="1" si="25"/>
        <v>3.2183396734804415</v>
      </c>
    </row>
    <row r="43" spans="1:20" ht="16.5" customHeight="1" x14ac:dyDescent="0.45">
      <c r="A43" s="80">
        <v>44309</v>
      </c>
      <c r="B43" s="75">
        <f t="shared" ca="1" si="0"/>
        <v>1.08424118157191E-2</v>
      </c>
      <c r="C43" s="116">
        <f t="shared" ca="1" si="1"/>
        <v>32.284012260341591</v>
      </c>
      <c r="D43" s="75">
        <f t="shared" ca="1" si="2"/>
        <v>1.234564810045824E-2</v>
      </c>
      <c r="E43" s="116">
        <f t="shared" ca="1" si="3"/>
        <v>29.086685665124321</v>
      </c>
      <c r="F43" s="75">
        <f t="shared" ca="1" si="4"/>
        <v>1.1131761594899148E-2</v>
      </c>
      <c r="G43" s="116">
        <f t="shared" ca="1" si="5"/>
        <v>29.127274798336401</v>
      </c>
      <c r="H43" s="75">
        <f t="shared" ca="1" si="6"/>
        <v>8.9064565257248596E-3</v>
      </c>
      <c r="I43" s="116">
        <f t="shared" ca="1" si="7"/>
        <v>28.764225090263018</v>
      </c>
      <c r="J43" s="75">
        <f t="shared" ca="1" si="8"/>
        <v>2.5774394966118219E-2</v>
      </c>
      <c r="K43" s="116">
        <f t="shared" ca="1" si="9"/>
        <v>7.9671048872180501</v>
      </c>
      <c r="L43" s="90">
        <f t="shared" ca="1" si="10"/>
        <v>127.22930270128339</v>
      </c>
      <c r="M43" s="78">
        <f t="shared" ca="1" si="11"/>
        <v>1.1735483722350226E-2</v>
      </c>
      <c r="N43" s="86">
        <f t="shared" ca="1" si="19"/>
        <v>1.1806395258739617E-2</v>
      </c>
      <c r="O43" s="78">
        <f t="shared" ca="1" si="20"/>
        <v>0.18667549986915083</v>
      </c>
      <c r="P43" s="120">
        <f t="shared" si="21"/>
        <v>8.9999999999999998E-4</v>
      </c>
      <c r="Q43" s="86">
        <f t="shared" ca="1" si="22"/>
        <v>0.6118755050048672</v>
      </c>
      <c r="R43" s="122">
        <f t="shared" ca="1" si="23"/>
        <v>0.61097550500486719</v>
      </c>
      <c r="S43" s="123">
        <f t="shared" ca="1" si="24"/>
        <v>0.41132582567418496</v>
      </c>
      <c r="T43" s="121">
        <f t="shared" ca="1" si="25"/>
        <v>3.2729281851829892</v>
      </c>
    </row>
    <row r="44" spans="1:20" ht="16.5" customHeight="1" x14ac:dyDescent="0.45">
      <c r="A44" s="80">
        <v>44308</v>
      </c>
      <c r="B44" s="75">
        <f t="shared" ca="1" si="0"/>
        <v>-9.1331216768046897E-3</v>
      </c>
      <c r="C44" s="116">
        <f t="shared" ca="1" si="1"/>
        <v>31.937730236656417</v>
      </c>
      <c r="D44" s="75">
        <f t="shared" ca="1" si="2"/>
        <v>-6.5159373305844204E-3</v>
      </c>
      <c r="E44" s="116">
        <f t="shared" ca="1" si="3"/>
        <v>28.731970863609579</v>
      </c>
      <c r="F44" s="75">
        <f t="shared" ca="1" si="4"/>
        <v>-1.4409364732170804E-3</v>
      </c>
      <c r="G44" s="116">
        <f t="shared" ca="1" si="5"/>
        <v>28.806606522173499</v>
      </c>
      <c r="H44" s="75">
        <f t="shared" ca="1" si="6"/>
        <v>1.7551025874833481E-3</v>
      </c>
      <c r="I44" s="116">
        <f t="shared" ca="1" si="7"/>
        <v>28.510299348579494</v>
      </c>
      <c r="J44" s="75">
        <f t="shared" ca="1" si="8"/>
        <v>-8.8864347910224795E-2</v>
      </c>
      <c r="K44" s="116">
        <f t="shared" ca="1" si="9"/>
        <v>7.766917293233087</v>
      </c>
      <c r="L44" s="90">
        <f t="shared" ca="1" si="10"/>
        <v>125.75352426425208</v>
      </c>
      <c r="M44" s="78">
        <f t="shared" ca="1" si="11"/>
        <v>-9.7015763761560958E-3</v>
      </c>
      <c r="N44" s="86">
        <f t="shared" ca="1" si="19"/>
        <v>1.1871284351761551E-2</v>
      </c>
      <c r="O44" s="78">
        <f t="shared" ca="1" si="20"/>
        <v>0.18770148651541008</v>
      </c>
      <c r="P44" s="120">
        <f t="shared" si="21"/>
        <v>8.9999999999999998E-4</v>
      </c>
      <c r="Q44" s="86">
        <f t="shared" ca="1" si="22"/>
        <v>0.59185395638630456</v>
      </c>
      <c r="R44" s="122">
        <f t="shared" ca="1" si="23"/>
        <v>0.59095395638630455</v>
      </c>
      <c r="S44" s="123">
        <f t="shared" ca="1" si="24"/>
        <v>0.40869885620930757</v>
      </c>
      <c r="T44" s="121">
        <f t="shared" ca="1" si="25"/>
        <v>3.1483712108896267</v>
      </c>
    </row>
    <row r="45" spans="1:20" ht="16.5" customHeight="1" x14ac:dyDescent="0.45">
      <c r="A45" s="80">
        <v>44307</v>
      </c>
      <c r="B45" s="75">
        <f t="shared" ca="1" si="0"/>
        <v>9.4621002911243757E-3</v>
      </c>
      <c r="C45" s="116">
        <f t="shared" ca="1" si="1"/>
        <v>32.232110019363418</v>
      </c>
      <c r="D45" s="75">
        <f t="shared" ca="1" si="2"/>
        <v>1.7947754274491468E-2</v>
      </c>
      <c r="E45" s="116">
        <f t="shared" ca="1" si="3"/>
        <v>28.920414471882896</v>
      </c>
      <c r="F45" s="75">
        <f t="shared" ca="1" si="4"/>
        <v>1.0819786553032618E-2</v>
      </c>
      <c r="G45" s="116">
        <f t="shared" ca="1" si="5"/>
        <v>28.848174909586469</v>
      </c>
      <c r="H45" s="75">
        <f t="shared" ca="1" si="6"/>
        <v>8.5557975376180373E-3</v>
      </c>
      <c r="I45" s="116">
        <f t="shared" ca="1" si="7"/>
        <v>28.460348517256179</v>
      </c>
      <c r="J45" s="75">
        <f t="shared" ca="1" si="8"/>
        <v>-3.5311637324468848E-2</v>
      </c>
      <c r="K45" s="116">
        <f t="shared" ca="1" si="9"/>
        <v>8.524435714285719</v>
      </c>
      <c r="L45" s="90">
        <f t="shared" ca="1" si="10"/>
        <v>126.98548363237468</v>
      </c>
      <c r="M45" s="78">
        <f t="shared" ca="1" si="11"/>
        <v>8.3394028361181149E-3</v>
      </c>
      <c r="N45" s="86">
        <f t="shared" ca="1" si="19"/>
        <v>1.1970236269703562E-2</v>
      </c>
      <c r="O45" s="78">
        <f t="shared" ca="1" si="20"/>
        <v>0.18926605371310423</v>
      </c>
      <c r="P45" s="120">
        <f t="shared" si="21"/>
        <v>8.9999999999999998E-4</v>
      </c>
      <c r="Q45" s="86">
        <f t="shared" ca="1" si="22"/>
        <v>0.64599074481300223</v>
      </c>
      <c r="R45" s="122">
        <f t="shared" ca="1" si="23"/>
        <v>0.64509074481300221</v>
      </c>
      <c r="S45" s="123">
        <f t="shared" ca="1" si="24"/>
        <v>0.40626878820694762</v>
      </c>
      <c r="T45" s="121">
        <f t="shared" ca="1" si="25"/>
        <v>3.4083805952379191</v>
      </c>
    </row>
    <row r="46" spans="1:20" ht="16.5" customHeight="1" x14ac:dyDescent="0.45">
      <c r="A46" s="80">
        <v>44306</v>
      </c>
      <c r="B46" s="75">
        <f t="shared" ca="1" si="0"/>
        <v>-7.3215434741309426E-3</v>
      </c>
      <c r="C46" s="116">
        <f t="shared" ca="1" si="1"/>
        <v>31.929985296196676</v>
      </c>
      <c r="D46" s="75">
        <f t="shared" ca="1" si="2"/>
        <v>-1.9135044482815666E-2</v>
      </c>
      <c r="E46" s="116">
        <f t="shared" ca="1" si="3"/>
        <v>28.410509626297042</v>
      </c>
      <c r="F46" s="75">
        <f t="shared" ca="1" si="4"/>
        <v>-1.8181800932936198E-2</v>
      </c>
      <c r="G46" s="116">
        <f t="shared" ca="1" si="5"/>
        <v>28.539384857078034</v>
      </c>
      <c r="H46" s="75">
        <f t="shared" ca="1" si="6"/>
        <v>-2.1648157244413602E-2</v>
      </c>
      <c r="I46" s="116">
        <f t="shared" ca="1" si="7"/>
        <v>28.218913209107441</v>
      </c>
      <c r="J46" s="75">
        <f t="shared" ca="1" si="8"/>
        <v>-1.960381606665651E-2</v>
      </c>
      <c r="K46" s="116">
        <f t="shared" ca="1" si="9"/>
        <v>8.8364657894736904</v>
      </c>
      <c r="L46" s="90">
        <f t="shared" ca="1" si="10"/>
        <v>125.93525877815289</v>
      </c>
      <c r="M46" s="78">
        <f t="shared" ca="1" si="11"/>
        <v>-1.6550333360575542E-2</v>
      </c>
      <c r="N46" s="86">
        <f t="shared" ca="1" si="19"/>
        <v>1.2046039528244274E-2</v>
      </c>
      <c r="O46" s="78">
        <f t="shared" ca="1" si="20"/>
        <v>0.19046460846836055</v>
      </c>
      <c r="P46" s="120">
        <f t="shared" si="21"/>
        <v>8.9999999999999998E-4</v>
      </c>
      <c r="Q46" s="86">
        <f t="shared" ca="1" si="22"/>
        <v>0.59139875428023836</v>
      </c>
      <c r="R46" s="122">
        <f t="shared" ca="1" si="23"/>
        <v>0.59049875428023835</v>
      </c>
      <c r="S46" s="123">
        <f t="shared" ca="1" si="24"/>
        <v>0.40304146446902794</v>
      </c>
      <c r="T46" s="121">
        <f t="shared" ca="1" si="25"/>
        <v>3.1003069758145139</v>
      </c>
    </row>
    <row r="47" spans="1:20" ht="16.5" customHeight="1" x14ac:dyDescent="0.45">
      <c r="A47" s="80">
        <v>44305</v>
      </c>
      <c r="B47" s="75">
        <f t="shared" ca="1" si="0"/>
        <v>-4.9130492998837871E-3</v>
      </c>
      <c r="C47" s="116">
        <f t="shared" ca="1" si="1"/>
        <v>32.165486302527192</v>
      </c>
      <c r="D47" s="75">
        <f t="shared" ca="1" si="2"/>
        <v>-4.9505730468157871E-3</v>
      </c>
      <c r="E47" s="116">
        <f t="shared" ca="1" si="3"/>
        <v>28.964751433409024</v>
      </c>
      <c r="F47" s="75">
        <f t="shared" ca="1" si="4"/>
        <v>-2.0419443368002721E-4</v>
      </c>
      <c r="G47" s="116">
        <f t="shared" ca="1" si="5"/>
        <v>29.067891473387355</v>
      </c>
      <c r="H47" s="75">
        <f t="shared" ca="1" si="6"/>
        <v>-9.5768627932144579E-3</v>
      </c>
      <c r="I47" s="116">
        <f t="shared" ca="1" si="7"/>
        <v>28.843317890246098</v>
      </c>
      <c r="J47" s="75">
        <f t="shared" ca="1" si="8"/>
        <v>-6.6575784827249018E-2</v>
      </c>
      <c r="K47" s="116">
        <f t="shared" ca="1" si="9"/>
        <v>9.0131580827067719</v>
      </c>
      <c r="L47" s="90">
        <f t="shared" ca="1" si="10"/>
        <v>128.05460518227645</v>
      </c>
      <c r="M47" s="78">
        <f t="shared" ca="1" si="11"/>
        <v>-9.5185621456440606E-3</v>
      </c>
      <c r="N47" s="86">
        <f t="shared" ca="1" si="19"/>
        <v>1.2069693424996801E-2</v>
      </c>
      <c r="O47" s="78">
        <f t="shared" ca="1" si="20"/>
        <v>0.19083860941474279</v>
      </c>
      <c r="P47" s="120">
        <f t="shared" si="21"/>
        <v>8.9999999999999998E-4</v>
      </c>
      <c r="Q47" s="86">
        <f t="shared" ca="1" si="22"/>
        <v>0.58496727229549816</v>
      </c>
      <c r="R47" s="122">
        <f t="shared" ca="1" si="23"/>
        <v>0.58406727229549815</v>
      </c>
      <c r="S47" s="123">
        <f t="shared" ca="1" si="24"/>
        <v>0.40047355638942234</v>
      </c>
      <c r="T47" s="121">
        <f t="shared" ca="1" si="25"/>
        <v>3.060529911042086</v>
      </c>
    </row>
    <row r="48" spans="1:20" ht="16.5" customHeight="1" x14ac:dyDescent="0.45">
      <c r="A48" s="80">
        <v>44302</v>
      </c>
      <c r="B48" s="75">
        <f t="shared" ca="1" si="0"/>
        <v>3.3424267600743462E-3</v>
      </c>
      <c r="C48" s="116">
        <f t="shared" ca="1" si="1"/>
        <v>32.324297168098155</v>
      </c>
      <c r="D48" s="75">
        <f t="shared" ca="1" si="2"/>
        <v>1.1437704139436455E-3</v>
      </c>
      <c r="E48" s="116">
        <f t="shared" ca="1" si="3"/>
        <v>29.108856956079407</v>
      </c>
      <c r="F48" s="75">
        <f t="shared" ca="1" si="4"/>
        <v>1.1570153538404959E-2</v>
      </c>
      <c r="G48" s="116">
        <f t="shared" ca="1" si="5"/>
        <v>29.073828187268965</v>
      </c>
      <c r="H48" s="75">
        <f t="shared" ca="1" si="6"/>
        <v>1.1448282479404881E-3</v>
      </c>
      <c r="I48" s="116">
        <f t="shared" ca="1" si="7"/>
        <v>29.122217370235006</v>
      </c>
      <c r="J48" s="75">
        <f t="shared" ca="1" si="8"/>
        <v>-2.3384012295970091E-2</v>
      </c>
      <c r="K48" s="116">
        <f t="shared" ca="1" si="9"/>
        <v>9.6560148496240643</v>
      </c>
      <c r="L48" s="90">
        <f t="shared" ca="1" si="10"/>
        <v>129.2852145313056</v>
      </c>
      <c r="M48" s="78">
        <f t="shared" ca="1" si="11"/>
        <v>2.1361007886011585E-3</v>
      </c>
      <c r="N48" s="86">
        <f t="shared" ca="1" si="19"/>
        <v>1.2048140838139166E-2</v>
      </c>
      <c r="O48" s="78">
        <f t="shared" ca="1" si="20"/>
        <v>0.19049783309504909</v>
      </c>
      <c r="P48" s="120">
        <f t="shared" si="21"/>
        <v>8.9999999999999998E-4</v>
      </c>
      <c r="Q48" s="86">
        <f t="shared" ca="1" si="22"/>
        <v>0.63849613704451125</v>
      </c>
      <c r="R48" s="122">
        <f t="shared" ca="1" si="23"/>
        <v>0.63759613704451124</v>
      </c>
      <c r="S48" s="123">
        <f t="shared" ca="1" si="24"/>
        <v>0.39792364366850463</v>
      </c>
      <c r="T48" s="121">
        <f t="shared" ca="1" si="25"/>
        <v>3.3469994208615592</v>
      </c>
    </row>
    <row r="49" spans="1:20" ht="16.5" customHeight="1" x14ac:dyDescent="0.45">
      <c r="A49" s="80">
        <v>44301</v>
      </c>
      <c r="B49" s="75">
        <f t="shared" ca="1" si="0"/>
        <v>1.074245441995525E-2</v>
      </c>
      <c r="C49" s="116">
        <f t="shared" ca="1" si="1"/>
        <v>32.216615490364134</v>
      </c>
      <c r="D49" s="75">
        <f t="shared" ca="1" si="2"/>
        <v>1.8640789683336934E-2</v>
      </c>
      <c r="E49" s="116">
        <f t="shared" ca="1" si="3"/>
        <v>29.075601143723588</v>
      </c>
      <c r="F49" s="75">
        <f t="shared" ca="1" si="4"/>
        <v>6.8650658351305793E-3</v>
      </c>
      <c r="G49" s="116">
        <f t="shared" ca="1" si="5"/>
        <v>28.741287082829256</v>
      </c>
      <c r="H49" s="75">
        <f t="shared" ca="1" si="6"/>
        <v>4.7447671634526234E-3</v>
      </c>
      <c r="I49" s="116">
        <f t="shared" ca="1" si="7"/>
        <v>29.088915558002249</v>
      </c>
      <c r="J49" s="75">
        <f t="shared" ca="1" si="8"/>
        <v>2.1359184466019476E-2</v>
      </c>
      <c r="K49" s="116">
        <f t="shared" ca="1" si="9"/>
        <v>9.8872176691729372</v>
      </c>
      <c r="L49" s="90">
        <f t="shared" ca="1" si="10"/>
        <v>129.00963694409216</v>
      </c>
      <c r="M49" s="78">
        <f t="shared" ca="1" si="11"/>
        <v>1.1086491689371369E-2</v>
      </c>
      <c r="N49" s="86">
        <f t="shared" ca="1" si="19"/>
        <v>1.2211700445061802E-2</v>
      </c>
      <c r="O49" s="78">
        <f t="shared" ca="1" si="20"/>
        <v>0.19308393755043596</v>
      </c>
      <c r="P49" s="120">
        <f t="shared" si="21"/>
        <v>8.9999999999999998E-4</v>
      </c>
      <c r="Q49" s="86">
        <f t="shared" ca="1" si="22"/>
        <v>0.63636758542627536</v>
      </c>
      <c r="R49" s="122">
        <f t="shared" ca="1" si="23"/>
        <v>0.63546758542627535</v>
      </c>
      <c r="S49" s="123">
        <f t="shared" ca="1" si="24"/>
        <v>0.3945479747477158</v>
      </c>
      <c r="T49" s="121">
        <f t="shared" ca="1" si="25"/>
        <v>3.2911468115274127</v>
      </c>
    </row>
    <row r="50" spans="1:20" ht="16.5" customHeight="1" x14ac:dyDescent="0.45">
      <c r="A50" s="80">
        <v>44300</v>
      </c>
      <c r="B50" s="75">
        <f t="shared" ca="1" si="0"/>
        <v>-3.4151360054910374E-3</v>
      </c>
      <c r="C50" s="116">
        <f t="shared" ca="1" si="1"/>
        <v>31.874208260948734</v>
      </c>
      <c r="D50" s="75">
        <f t="shared" ca="1" si="2"/>
        <v>7.8277441447500706E-3</v>
      </c>
      <c r="E50" s="116">
        <f t="shared" ca="1" si="3"/>
        <v>28.543527255336269</v>
      </c>
      <c r="F50" s="75">
        <f t="shared" ca="1" si="4"/>
        <v>-2.0807872472727862E-4</v>
      </c>
      <c r="G50" s="116">
        <f t="shared" ca="1" si="5"/>
        <v>28.545321570959644</v>
      </c>
      <c r="H50" s="75">
        <f t="shared" ca="1" si="6"/>
        <v>-1.8656079602201725E-3</v>
      </c>
      <c r="I50" s="116">
        <f t="shared" ca="1" si="7"/>
        <v>28.951547207481045</v>
      </c>
      <c r="J50" s="75">
        <f t="shared" ca="1" si="8"/>
        <v>-6.2443109411978837E-2</v>
      </c>
      <c r="K50" s="116">
        <f t="shared" ca="1" si="9"/>
        <v>9.6804511278195537</v>
      </c>
      <c r="L50" s="90">
        <f t="shared" ca="1" si="10"/>
        <v>127.59505542254524</v>
      </c>
      <c r="M50" s="78">
        <f t="shared" ca="1" si="11"/>
        <v>-4.6207566432263647E-3</v>
      </c>
      <c r="N50" s="86">
        <f t="shared" ca="1" si="19"/>
        <v>1.2282647804505208E-2</v>
      </c>
      <c r="O50" s="78">
        <f t="shared" ca="1" si="20"/>
        <v>0.19420571379951504</v>
      </c>
      <c r="P50" s="120">
        <f t="shared" si="21"/>
        <v>8.9999999999999998E-4</v>
      </c>
      <c r="Q50" s="86">
        <f t="shared" ca="1" si="22"/>
        <v>0.57032880820828247</v>
      </c>
      <c r="R50" s="122">
        <f t="shared" ca="1" si="23"/>
        <v>0.56942880820828246</v>
      </c>
      <c r="S50" s="123">
        <f t="shared" ca="1" si="24"/>
        <v>0.39110626602373644</v>
      </c>
      <c r="T50" s="121">
        <f t="shared" ca="1" si="25"/>
        <v>2.9320909105492259</v>
      </c>
    </row>
    <row r="51" spans="1:20" ht="16.5" customHeight="1" x14ac:dyDescent="0.45">
      <c r="A51" s="80">
        <v>44299</v>
      </c>
      <c r="B51" s="75">
        <f t="shared" ca="1" si="0"/>
        <v>2.9636817499387735E-3</v>
      </c>
      <c r="C51" s="116">
        <f t="shared" ca="1" si="1"/>
        <v>31.983436044965213</v>
      </c>
      <c r="D51" s="75">
        <f t="shared" ca="1" si="2"/>
        <v>4.3239247229320821E-3</v>
      </c>
      <c r="E51" s="116">
        <f t="shared" ca="1" si="3"/>
        <v>28.321831206937564</v>
      </c>
      <c r="F51" s="75">
        <f t="shared" ca="1" si="4"/>
        <v>7.3329444826908396E-3</v>
      </c>
      <c r="G51" s="116">
        <f t="shared" ca="1" si="5"/>
        <v>28.551262481246095</v>
      </c>
      <c r="H51" s="75">
        <f t="shared" ca="1" si="6"/>
        <v>6.3546465265604812E-3</v>
      </c>
      <c r="I51" s="116">
        <f t="shared" ca="1" si="7"/>
        <v>29.005660398411766</v>
      </c>
      <c r="J51" s="75">
        <f t="shared" ca="1" si="8"/>
        <v>6.0834319444463603E-2</v>
      </c>
      <c r="K51" s="116">
        <f t="shared" ca="1" si="9"/>
        <v>10.325187969924817</v>
      </c>
      <c r="L51" s="90">
        <f t="shared" ca="1" si="10"/>
        <v>128.18737810148545</v>
      </c>
      <c r="M51" s="78">
        <f t="shared" ca="1" si="11"/>
        <v>9.4461481414589432E-3</v>
      </c>
      <c r="N51" s="86">
        <f t="shared" ca="1" si="19"/>
        <v>1.2295032534051252E-2</v>
      </c>
      <c r="O51" s="78">
        <f t="shared" ca="1" si="20"/>
        <v>0.19440153356736847</v>
      </c>
      <c r="P51" s="120">
        <f t="shared" si="21"/>
        <v>8.9999999999999998E-4</v>
      </c>
      <c r="Q51" s="86">
        <f t="shared" ca="1" si="22"/>
        <v>0.6167606352889039</v>
      </c>
      <c r="R51" s="122">
        <f t="shared" ca="1" si="23"/>
        <v>0.61586063528890389</v>
      </c>
      <c r="S51" s="123">
        <f t="shared" ca="1" si="24"/>
        <v>0.38852188135439519</v>
      </c>
      <c r="T51" s="121">
        <f t="shared" ca="1" si="25"/>
        <v>3.1679823918440526</v>
      </c>
    </row>
    <row r="52" spans="1:20" ht="16.5" customHeight="1" x14ac:dyDescent="0.45">
      <c r="A52" s="80">
        <v>44298</v>
      </c>
      <c r="B52" s="75">
        <f t="shared" ca="1" si="0"/>
        <v>3.6458967082042548E-4</v>
      </c>
      <c r="C52" s="116">
        <f t="shared" ca="1" si="1"/>
        <v>31.888927412766872</v>
      </c>
      <c r="D52" s="75">
        <f t="shared" ca="1" si="2"/>
        <v>-3.1348577730938576E-3</v>
      </c>
      <c r="E52" s="116">
        <f t="shared" ca="1" si="3"/>
        <v>28.199896975222263</v>
      </c>
      <c r="F52" s="75">
        <f t="shared" ca="1" si="4"/>
        <v>-4.1727450569919444E-3</v>
      </c>
      <c r="G52" s="116">
        <f t="shared" ca="1" si="5"/>
        <v>28.343421743154053</v>
      </c>
      <c r="H52" s="75">
        <f t="shared" ca="1" si="6"/>
        <v>-6.1719040302751216E-3</v>
      </c>
      <c r="I52" s="116">
        <f t="shared" ca="1" si="7"/>
        <v>28.82250357617465</v>
      </c>
      <c r="J52" s="75">
        <f t="shared" ca="1" si="8"/>
        <v>4.2900239963736375E-2</v>
      </c>
      <c r="K52" s="116">
        <f t="shared" ca="1" si="9"/>
        <v>9.733082518796996</v>
      </c>
      <c r="L52" s="90">
        <f t="shared" ca="1" si="10"/>
        <v>126.98783222611483</v>
      </c>
      <c r="M52" s="78">
        <f t="shared" ca="1" si="11"/>
        <v>2.0129547182268226E-4</v>
      </c>
      <c r="N52" s="86">
        <f t="shared" ca="1" si="19"/>
        <v>1.2376356304527245E-2</v>
      </c>
      <c r="O52" s="78">
        <f t="shared" ca="1" si="20"/>
        <v>0.19568737528045294</v>
      </c>
      <c r="P52" s="120">
        <f t="shared" si="21"/>
        <v>8.9999999999999998E-4</v>
      </c>
      <c r="Q52" s="86">
        <f t="shared" ca="1" si="22"/>
        <v>0.5871956556401865</v>
      </c>
      <c r="R52" s="122">
        <f t="shared" ca="1" si="23"/>
        <v>0.58629565564018649</v>
      </c>
      <c r="S52" s="123">
        <f t="shared" ca="1" si="24"/>
        <v>0.38517866438477005</v>
      </c>
      <c r="T52" s="121">
        <f t="shared" ca="1" si="25"/>
        <v>2.9960831903434046</v>
      </c>
    </row>
    <row r="53" spans="1:20" ht="16.5" customHeight="1" x14ac:dyDescent="0.45">
      <c r="A53" s="80">
        <v>44295</v>
      </c>
      <c r="B53" s="75">
        <f t="shared" ca="1" si="0"/>
        <v>7.270148536109966E-3</v>
      </c>
      <c r="C53" s="116">
        <f t="shared" ca="1" si="1"/>
        <v>31.877305276529459</v>
      </c>
      <c r="D53" s="75">
        <f t="shared" ca="1" si="2"/>
        <v>1.5698895768183618E-3</v>
      </c>
      <c r="E53" s="116">
        <f t="shared" ca="1" si="3"/>
        <v>28.288577642735362</v>
      </c>
      <c r="F53" s="75">
        <f t="shared" ca="1" si="4"/>
        <v>1.8813227674430166E-3</v>
      </c>
      <c r="G53" s="116">
        <f t="shared" ca="1" si="5"/>
        <v>28.462187194079327</v>
      </c>
      <c r="H53" s="75">
        <f t="shared" ca="1" si="6"/>
        <v>6.9373098707494751E-3</v>
      </c>
      <c r="I53" s="116">
        <f t="shared" ca="1" si="7"/>
        <v>29.001498038804364</v>
      </c>
      <c r="J53" s="75">
        <f t="shared" ca="1" si="8"/>
        <v>1.2232477313608214E-2</v>
      </c>
      <c r="K53" s="116">
        <f t="shared" ca="1" si="9"/>
        <v>9.3327071428571475</v>
      </c>
      <c r="L53" s="90">
        <f t="shared" ca="1" si="10"/>
        <v>126.96227529500564</v>
      </c>
      <c r="M53" s="78">
        <f t="shared" ca="1" si="11"/>
        <v>5.0700279048558894E-3</v>
      </c>
      <c r="N53" s="86">
        <f t="shared" ca="1" si="19"/>
        <v>1.2397310626278756E-2</v>
      </c>
      <c r="O53" s="78">
        <f t="shared" ca="1" si="20"/>
        <v>0.19601869219824686</v>
      </c>
      <c r="P53" s="120">
        <f t="shared" si="21"/>
        <v>8.9999999999999998E-4</v>
      </c>
      <c r="Q53" s="86">
        <f t="shared" ca="1" si="22"/>
        <v>0.62767511626826633</v>
      </c>
      <c r="R53" s="122">
        <f t="shared" ca="1" si="23"/>
        <v>0.62677511626826632</v>
      </c>
      <c r="S53" s="123">
        <f t="shared" ca="1" si="24"/>
        <v>0.38217691824662947</v>
      </c>
      <c r="T53" s="121">
        <f t="shared" ca="1" si="25"/>
        <v>3.1975272829305816</v>
      </c>
    </row>
    <row r="54" spans="1:20" ht="16.5" customHeight="1" x14ac:dyDescent="0.45">
      <c r="A54" s="80">
        <v>44294</v>
      </c>
      <c r="B54" s="75">
        <f t="shared" ca="1" si="0"/>
        <v>4.7467793575521888E-3</v>
      </c>
      <c r="C54" s="116">
        <f t="shared" ca="1" si="1"/>
        <v>31.647225248219176</v>
      </c>
      <c r="D54" s="75">
        <f t="shared" ca="1" si="2"/>
        <v>6.7167448650216066E-3</v>
      </c>
      <c r="E54" s="116">
        <f t="shared" ca="1" si="3"/>
        <v>28.244237308978811</v>
      </c>
      <c r="F54" s="75">
        <f t="shared" ca="1" si="4"/>
        <v>4.1981673669615471E-3</v>
      </c>
      <c r="G54" s="116">
        <f t="shared" ca="1" si="5"/>
        <v>28.408741182498296</v>
      </c>
      <c r="H54" s="75">
        <f t="shared" ca="1" si="6"/>
        <v>1.0127371576889033E-3</v>
      </c>
      <c r="I54" s="116">
        <f t="shared" ca="1" si="7"/>
        <v>28.801691778137606</v>
      </c>
      <c r="J54" s="75">
        <f t="shared" ca="1" si="8"/>
        <v>3.1112024385116621E-2</v>
      </c>
      <c r="K54" s="116">
        <f t="shared" ca="1" si="9"/>
        <v>9.2199246240601536</v>
      </c>
      <c r="L54" s="90">
        <f t="shared" ca="1" si="10"/>
        <v>126.32182014189405</v>
      </c>
      <c r="M54" s="78">
        <f t="shared" ca="1" si="11"/>
        <v>6.0853002112883914E-3</v>
      </c>
      <c r="N54" s="86">
        <f t="shared" ca="1" si="19"/>
        <v>1.2399141838665072E-2</v>
      </c>
      <c r="O54" s="78">
        <f t="shared" ca="1" si="20"/>
        <v>0.19604764620834819</v>
      </c>
      <c r="P54" s="120">
        <f t="shared" si="21"/>
        <v>8.9999999999999998E-4</v>
      </c>
      <c r="Q54" s="86">
        <f t="shared" ca="1" si="22"/>
        <v>0.64154895305835868</v>
      </c>
      <c r="R54" s="122">
        <f t="shared" ca="1" si="23"/>
        <v>0.64064895305835867</v>
      </c>
      <c r="S54" s="123">
        <f t="shared" ca="1" si="24"/>
        <v>0.37847088494327136</v>
      </c>
      <c r="T54" s="121">
        <f t="shared" ca="1" si="25"/>
        <v>3.267822722939064</v>
      </c>
    </row>
    <row r="55" spans="1:20" ht="16.5" customHeight="1" x14ac:dyDescent="0.45">
      <c r="A55" s="80">
        <v>44293</v>
      </c>
      <c r="B55" s="75">
        <f t="shared" ca="1" si="0"/>
        <v>1.1572958873891093E-3</v>
      </c>
      <c r="C55" s="116">
        <f t="shared" ca="1" si="1"/>
        <v>31.497712556446125</v>
      </c>
      <c r="D55" s="75">
        <f t="shared" ca="1" si="2"/>
        <v>2.7733699275080959E-3</v>
      </c>
      <c r="E55" s="116">
        <f t="shared" ca="1" si="3"/>
        <v>28.055793700705493</v>
      </c>
      <c r="F55" s="75">
        <f t="shared" ca="1" si="4"/>
        <v>2.5252229656564928E-3</v>
      </c>
      <c r="G55" s="116">
        <f t="shared" ca="1" si="5"/>
        <v>28.289975132086617</v>
      </c>
      <c r="H55" s="75">
        <f t="shared" ca="1" si="6"/>
        <v>2.9019734588844326E-3</v>
      </c>
      <c r="I55" s="116">
        <f t="shared" ca="1" si="7"/>
        <v>28.772552744851332</v>
      </c>
      <c r="J55" s="75">
        <f t="shared" ca="1" si="8"/>
        <v>-6.0252845915702236E-2</v>
      </c>
      <c r="K55" s="116">
        <f t="shared" ca="1" si="9"/>
        <v>8.9417293233082749</v>
      </c>
      <c r="L55" s="90">
        <f t="shared" ca="1" si="10"/>
        <v>125.55776345739785</v>
      </c>
      <c r="M55" s="78">
        <f t="shared" ca="1" si="11"/>
        <v>-2.4216100040129751E-3</v>
      </c>
      <c r="N55" s="86">
        <f t="shared" ca="1" si="19"/>
        <v>1.3047694267241517E-2</v>
      </c>
      <c r="O55" s="78">
        <f t="shared" ca="1" si="20"/>
        <v>0.20630216049002439</v>
      </c>
      <c r="P55" s="120">
        <f t="shared" si="21"/>
        <v>8.9999999999999998E-4</v>
      </c>
      <c r="Q55" s="86">
        <f t="shared" ca="1" si="22"/>
        <v>0.62753914565105151</v>
      </c>
      <c r="R55" s="122">
        <f t="shared" ca="1" si="23"/>
        <v>0.6266391456510515</v>
      </c>
      <c r="S55" s="123">
        <f t="shared" ca="1" si="24"/>
        <v>0.37443737620303919</v>
      </c>
      <c r="T55" s="121">
        <f t="shared" ca="1" si="25"/>
        <v>3.0374822258894967</v>
      </c>
    </row>
    <row r="56" spans="1:20" ht="16.5" customHeight="1" x14ac:dyDescent="0.45">
      <c r="A56" s="80">
        <v>44292</v>
      </c>
      <c r="B56" s="75">
        <f t="shared" ca="1" si="0"/>
        <v>-5.9058472501904991E-4</v>
      </c>
      <c r="C56" s="116">
        <f t="shared" ca="1" si="1"/>
        <v>31.461302520427328</v>
      </c>
      <c r="D56" s="75">
        <f t="shared" ca="1" si="2"/>
        <v>-9.8077816737108803E-3</v>
      </c>
      <c r="E56" s="116">
        <f t="shared" ca="1" si="3"/>
        <v>27.978199802746744</v>
      </c>
      <c r="F56" s="75">
        <f t="shared" ca="1" si="4"/>
        <v>-1.0206203260425428E-2</v>
      </c>
      <c r="G56" s="116">
        <f t="shared" ca="1" si="5"/>
        <v>28.218716580915139</v>
      </c>
      <c r="H56" s="75">
        <f t="shared" ca="1" si="6"/>
        <v>-1.5147257235507694E-2</v>
      </c>
      <c r="I56" s="116">
        <f t="shared" ca="1" si="7"/>
        <v>28.689297165921779</v>
      </c>
      <c r="J56" s="75">
        <f t="shared" ca="1" si="8"/>
        <v>-4.4003814088690918E-2</v>
      </c>
      <c r="K56" s="116">
        <f t="shared" ca="1" si="9"/>
        <v>9.5150374060150416</v>
      </c>
      <c r="L56" s="90">
        <f t="shared" ca="1" si="10"/>
        <v>125.86255347602602</v>
      </c>
      <c r="M56" s="78">
        <f t="shared" ca="1" si="11"/>
        <v>-1.1512802681397205E-2</v>
      </c>
      <c r="N56" s="86">
        <f t="shared" ca="1" si="19"/>
        <v>1.3154886603933217E-2</v>
      </c>
      <c r="O56" s="78">
        <f t="shared" ca="1" si="20"/>
        <v>0.20799702014833146</v>
      </c>
      <c r="P56" s="120">
        <f t="shared" si="21"/>
        <v>8.9999999999999998E-4</v>
      </c>
      <c r="Q56" s="86">
        <f t="shared" ca="1" si="22"/>
        <v>0.74061311984169276</v>
      </c>
      <c r="R56" s="122">
        <f t="shared" ca="1" si="23"/>
        <v>0.73971311984169275</v>
      </c>
      <c r="S56" s="123">
        <f t="shared" ca="1" si="24"/>
        <v>0.37049672355541402</v>
      </c>
      <c r="T56" s="121">
        <f t="shared" ca="1" si="25"/>
        <v>3.5563640253796525</v>
      </c>
    </row>
    <row r="57" spans="1:20" ht="16.5" customHeight="1" x14ac:dyDescent="0.45">
      <c r="A57" s="80">
        <v>44291</v>
      </c>
      <c r="B57" s="75">
        <f t="shared" ca="1" si="0"/>
        <v>1.4353112042376992E-2</v>
      </c>
      <c r="C57" s="116">
        <f t="shared" ca="1" si="1"/>
        <v>31.47989406500734</v>
      </c>
      <c r="D57" s="75">
        <f t="shared" ca="1" si="2"/>
        <v>1.4325506703357638E-2</v>
      </c>
      <c r="E57" s="116">
        <f t="shared" ca="1" si="3"/>
        <v>28.255321830379543</v>
      </c>
      <c r="F57" s="75">
        <f t="shared" ca="1" si="4"/>
        <v>1.6945578188815924E-2</v>
      </c>
      <c r="G57" s="116">
        <f t="shared" ca="1" si="5"/>
        <v>28.50969229537391</v>
      </c>
      <c r="H57" s="75">
        <f t="shared" ca="1" si="6"/>
        <v>1.214941958125193E-2</v>
      </c>
      <c r="I57" s="116">
        <f t="shared" ca="1" si="7"/>
        <v>29.130545024823316</v>
      </c>
      <c r="J57" s="75">
        <f t="shared" ca="1" si="8"/>
        <v>4.099083688230265E-2</v>
      </c>
      <c r="K57" s="116">
        <f t="shared" ca="1" si="9"/>
        <v>9.9530077067669218</v>
      </c>
      <c r="L57" s="90">
        <f t="shared" ca="1" si="10"/>
        <v>127.32846092235104</v>
      </c>
      <c r="M57" s="78">
        <f t="shared" ca="1" si="11"/>
        <v>1.6453990101083615E-2</v>
      </c>
      <c r="N57" s="86">
        <f t="shared" ca="1" si="19"/>
        <v>1.31946131958514E-2</v>
      </c>
      <c r="O57" s="78">
        <f t="shared" ca="1" si="20"/>
        <v>0.20862515271901894</v>
      </c>
      <c r="P57" s="120">
        <f t="shared" si="21"/>
        <v>8.9999999999999998E-4</v>
      </c>
      <c r="Q57" s="86">
        <f t="shared" ca="1" si="22"/>
        <v>0.71715459928499126</v>
      </c>
      <c r="R57" s="122">
        <f t="shared" ca="1" si="23"/>
        <v>0.71625459928499124</v>
      </c>
      <c r="S57" s="123">
        <f t="shared" ca="1" si="24"/>
        <v>0.36463614583658421</v>
      </c>
      <c r="T57" s="121">
        <f t="shared" ca="1" si="25"/>
        <v>3.4332130615605068</v>
      </c>
    </row>
    <row r="58" spans="1:20" ht="16.5" customHeight="1" x14ac:dyDescent="0.45">
      <c r="A58" s="80">
        <v>44287</v>
      </c>
      <c r="B58" s="75">
        <f t="shared" ca="1" si="0"/>
        <v>1.0799076881356395E-2</v>
      </c>
      <c r="C58" s="116">
        <f t="shared" ca="1" si="1"/>
        <v>31.034453082736924</v>
      </c>
      <c r="D58" s="75">
        <f t="shared" ca="1" si="2"/>
        <v>1.3715190979956216E-2</v>
      </c>
      <c r="E58" s="116">
        <f t="shared" ca="1" si="3"/>
        <v>27.856266695108253</v>
      </c>
      <c r="F58" s="75">
        <f t="shared" ca="1" si="4"/>
        <v>1.6799438230000074E-2</v>
      </c>
      <c r="G58" s="116">
        <f t="shared" ca="1" si="5"/>
        <v>28.034629292699993</v>
      </c>
      <c r="H58" s="75">
        <f t="shared" ca="1" si="6"/>
        <v>9.0484736688949408E-3</v>
      </c>
      <c r="I58" s="116">
        <f t="shared" ca="1" si="7"/>
        <v>28.78087410935359</v>
      </c>
      <c r="J58" s="75">
        <f t="shared" ca="1" si="8"/>
        <v>1.6486830206098535E-2</v>
      </c>
      <c r="K58" s="116">
        <f t="shared" ca="1" si="9"/>
        <v>9.5610906015037642</v>
      </c>
      <c r="L58" s="90">
        <f t="shared" ca="1" si="10"/>
        <v>125.26731378140252</v>
      </c>
      <c r="M58" s="78">
        <f t="shared" ca="1" si="11"/>
        <v>1.2813416976485303E-2</v>
      </c>
      <c r="N58" s="86">
        <f t="shared" ca="1" si="19"/>
        <v>1.3491279454396337E-2</v>
      </c>
      <c r="O58" s="78">
        <f t="shared" ca="1" si="20"/>
        <v>0.21331585812863088</v>
      </c>
      <c r="P58" s="120">
        <f t="shared" si="21"/>
        <v>8.9999999999999998E-4</v>
      </c>
      <c r="Q58" s="86">
        <f t="shared" ca="1" si="22"/>
        <v>0.729162242129066</v>
      </c>
      <c r="R58" s="122">
        <f t="shared" ca="1" si="23"/>
        <v>0.72826224212906598</v>
      </c>
      <c r="S58" s="123">
        <f t="shared" ca="1" si="24"/>
        <v>0.35896488045838404</v>
      </c>
      <c r="T58" s="121">
        <f t="shared" ca="1" si="25"/>
        <v>3.4140089185958176</v>
      </c>
    </row>
    <row r="59" spans="1:20" ht="16.5" customHeight="1" x14ac:dyDescent="0.45">
      <c r="A59" s="80">
        <v>44286</v>
      </c>
      <c r="B59" s="75">
        <f t="shared" ca="1" si="0"/>
        <v>4.0533426783200266E-3</v>
      </c>
      <c r="C59" s="116">
        <f t="shared" ca="1" si="1"/>
        <v>30.702890210869896</v>
      </c>
      <c r="D59" s="75">
        <f t="shared" ca="1" si="2"/>
        <v>2.4262507960692847E-3</v>
      </c>
      <c r="E59" s="116">
        <f t="shared" ca="1" si="3"/>
        <v>27.479381726715236</v>
      </c>
      <c r="F59" s="75">
        <f t="shared" ca="1" si="4"/>
        <v>-2.1525301750946468E-4</v>
      </c>
      <c r="G59" s="116">
        <f t="shared" ca="1" si="5"/>
        <v>27.571444513680543</v>
      </c>
      <c r="H59" s="75">
        <f t="shared" ca="1" si="6"/>
        <v>-9.5404046564788736E-3</v>
      </c>
      <c r="I59" s="116">
        <f t="shared" ca="1" si="7"/>
        <v>28.52278642740173</v>
      </c>
      <c r="J59" s="75">
        <f t="shared" ca="1" si="8"/>
        <v>-1.5348268398268416E-2</v>
      </c>
      <c r="K59" s="116">
        <f t="shared" ca="1" si="9"/>
        <v>9.4060152255639142</v>
      </c>
      <c r="L59" s="90">
        <f t="shared" ca="1" si="10"/>
        <v>123.68251810423132</v>
      </c>
      <c r="M59" s="78">
        <f t="shared" ca="1" si="11"/>
        <v>-1.9112033832083819E-3</v>
      </c>
      <c r="N59" s="86">
        <f t="shared" ca="1" si="19"/>
        <v>1.3518643114775639E-2</v>
      </c>
      <c r="O59" s="78">
        <f t="shared" ca="1" si="20"/>
        <v>0.21374851558822039</v>
      </c>
      <c r="P59" s="120">
        <f t="shared" si="21"/>
        <v>8.9999999999999998E-4</v>
      </c>
      <c r="Q59" s="86">
        <f t="shared" ca="1" si="22"/>
        <v>0.63084632034854571</v>
      </c>
      <c r="R59" s="122">
        <f t="shared" ca="1" si="23"/>
        <v>0.6299463203485457</v>
      </c>
      <c r="S59" s="123">
        <f t="shared" ca="1" si="24"/>
        <v>0.35291082534902868</v>
      </c>
      <c r="T59" s="121">
        <f t="shared" ca="1" si="25"/>
        <v>2.9471377549218492</v>
      </c>
    </row>
    <row r="60" spans="1:20" ht="16.5" customHeight="1" x14ac:dyDescent="0.45">
      <c r="A60" s="80">
        <v>44285</v>
      </c>
      <c r="B60" s="75">
        <f t="shared" ca="1" si="0"/>
        <v>-2.6529587211403527E-3</v>
      </c>
      <c r="C60" s="116">
        <f t="shared" ca="1" si="1"/>
        <v>30.578943275035268</v>
      </c>
      <c r="D60" s="75">
        <f t="shared" ca="1" si="2"/>
        <v>-8.4202318954830213E-3</v>
      </c>
      <c r="E60" s="116">
        <f t="shared" ca="1" si="3"/>
        <v>27.412871226080412</v>
      </c>
      <c r="F60" s="75">
        <f t="shared" ca="1" si="4"/>
        <v>2.8070597657745555E-3</v>
      </c>
      <c r="G60" s="116">
        <f t="shared" ca="1" si="5"/>
        <v>27.577380628075744</v>
      </c>
      <c r="H60" s="75">
        <f t="shared" ca="1" si="6"/>
        <v>-7.3181828970556584E-3</v>
      </c>
      <c r="I60" s="116">
        <f t="shared" ca="1" si="7"/>
        <v>28.797526483156712</v>
      </c>
      <c r="J60" s="75">
        <f t="shared" ca="1" si="8"/>
        <v>2.7704731492320889E-2</v>
      </c>
      <c r="K60" s="116">
        <f t="shared" ca="1" si="9"/>
        <v>9.5526315789473735</v>
      </c>
      <c r="L60" s="90">
        <f t="shared" ca="1" si="10"/>
        <v>123.91935319129551</v>
      </c>
      <c r="M60" s="78">
        <f t="shared" ca="1" si="11"/>
        <v>-1.5446586067385804E-3</v>
      </c>
      <c r="N60" s="86">
        <f t="shared" ca="1" si="19"/>
        <v>1.3648413666381308E-2</v>
      </c>
      <c r="O60" s="78">
        <f t="shared" ca="1" si="20"/>
        <v>0.21580036816967205</v>
      </c>
      <c r="P60" s="120">
        <f t="shared" si="21"/>
        <v>8.9999999999999998E-4</v>
      </c>
      <c r="Q60" s="86">
        <f t="shared" ca="1" si="22"/>
        <v>0.60880658380646313</v>
      </c>
      <c r="R60" s="122">
        <f t="shared" ca="1" si="23"/>
        <v>0.60790658380646312</v>
      </c>
      <c r="S60" s="123">
        <f t="shared" ca="1" si="24"/>
        <v>0.34829356709903675</v>
      </c>
      <c r="T60" s="121">
        <f t="shared" ca="1" si="25"/>
        <v>2.8169858511478507</v>
      </c>
    </row>
    <row r="61" spans="1:20" ht="16.5" customHeight="1" x14ac:dyDescent="0.45">
      <c r="A61" s="80">
        <v>44284</v>
      </c>
      <c r="B61" s="75">
        <f t="shared" ca="1" si="0"/>
        <v>-5.0510630446953808E-4</v>
      </c>
      <c r="C61" s="116">
        <f t="shared" ca="1" si="1"/>
        <v>30.660283742181726</v>
      </c>
      <c r="D61" s="75">
        <f t="shared" ca="1" si="2"/>
        <v>-4.3911625389585485E-3</v>
      </c>
      <c r="E61" s="116">
        <f t="shared" ca="1" si="3"/>
        <v>27.645654044033471</v>
      </c>
      <c r="F61" s="75">
        <f t="shared" ca="1" si="4"/>
        <v>-3.6574117734551326E-3</v>
      </c>
      <c r="G61" s="116">
        <f t="shared" ca="1" si="5"/>
        <v>27.500185962509068</v>
      </c>
      <c r="H61" s="75">
        <f t="shared" ca="1" si="6"/>
        <v>-5.9905626123452071E-3</v>
      </c>
      <c r="I61" s="116">
        <f t="shared" ca="1" si="7"/>
        <v>29.009825693392663</v>
      </c>
      <c r="J61" s="75">
        <f t="shared" ca="1" si="8"/>
        <v>6.5044174025414625E-2</v>
      </c>
      <c r="K61" s="116">
        <f t="shared" ca="1" si="9"/>
        <v>9.2951129699248174</v>
      </c>
      <c r="L61" s="90">
        <f t="shared" ca="1" si="10"/>
        <v>124.11106241204175</v>
      </c>
      <c r="M61" s="78">
        <f t="shared" ca="1" si="11"/>
        <v>1.2460942785768037E-3</v>
      </c>
      <c r="N61" s="86">
        <f t="shared" ca="1" si="19"/>
        <v>1.3837064190323958E-2</v>
      </c>
      <c r="O61" s="78">
        <f t="shared" ca="1" si="20"/>
        <v>0.21878319485688658</v>
      </c>
      <c r="P61" s="120">
        <f t="shared" si="21"/>
        <v>8.9999999999999998E-4</v>
      </c>
      <c r="Q61" s="86">
        <f t="shared" ca="1" si="22"/>
        <v>0.66310999998816267</v>
      </c>
      <c r="R61" s="122">
        <f t="shared" ca="1" si="23"/>
        <v>0.66220999998816266</v>
      </c>
      <c r="S61" s="123">
        <f t="shared" ca="1" si="24"/>
        <v>0.34389334647687692</v>
      </c>
      <c r="T61" s="121">
        <f t="shared" ca="1" si="25"/>
        <v>3.0267864056987395</v>
      </c>
    </row>
    <row r="62" spans="1:20" ht="16.5" customHeight="1" x14ac:dyDescent="0.45">
      <c r="A62" s="80">
        <v>44281</v>
      </c>
      <c r="B62" s="75">
        <f t="shared" ca="1" si="0"/>
        <v>1.6114957163511745E-2</v>
      </c>
      <c r="C62" s="116">
        <f t="shared" ca="1" si="1"/>
        <v>30.675778271181009</v>
      </c>
      <c r="D62" s="75">
        <f t="shared" ca="1" si="2"/>
        <v>1.7052382423787149E-2</v>
      </c>
      <c r="E62" s="116">
        <f t="shared" ca="1" si="3"/>
        <v>27.767586027595154</v>
      </c>
      <c r="F62" s="75">
        <f t="shared" ca="1" si="4"/>
        <v>1.3740462654188157E-2</v>
      </c>
      <c r="G62" s="116">
        <f t="shared" ca="1" si="5"/>
        <v>27.601134677439056</v>
      </c>
      <c r="H62" s="75">
        <f t="shared" ca="1" si="6"/>
        <v>1.3296664673952518E-2</v>
      </c>
      <c r="I62" s="116">
        <f t="shared" ca="1" si="7"/>
        <v>29.184658215754034</v>
      </c>
      <c r="J62" s="75">
        <f t="shared" ca="1" si="8"/>
        <v>4.3370786516853999E-2</v>
      </c>
      <c r="K62" s="116">
        <f t="shared" ca="1" si="9"/>
        <v>8.7274436090225613</v>
      </c>
      <c r="L62" s="90">
        <f t="shared" ca="1" si="10"/>
        <v>123.95660080099181</v>
      </c>
      <c r="M62" s="78">
        <f t="shared" ca="1" si="11"/>
        <v>1.6999050144890226E-2</v>
      </c>
      <c r="N62" s="86">
        <f t="shared" ca="1" si="19"/>
        <v>1.4091390578771177E-2</v>
      </c>
      <c r="O62" s="78">
        <f t="shared" ca="1" si="20"/>
        <v>0.22280444813977632</v>
      </c>
      <c r="P62" s="120">
        <f t="shared" si="21"/>
        <v>8.9999999999999998E-4</v>
      </c>
      <c r="Q62" s="86">
        <f t="shared" ca="1" si="22"/>
        <v>0.60396516629669517</v>
      </c>
      <c r="R62" s="122">
        <f t="shared" ca="1" si="23"/>
        <v>0.60306516629669515</v>
      </c>
      <c r="S62" s="123">
        <f t="shared" ca="1" si="24"/>
        <v>0.33840512831288938</v>
      </c>
      <c r="T62" s="121">
        <f t="shared" ca="1" si="25"/>
        <v>2.706701645015464</v>
      </c>
    </row>
    <row r="63" spans="1:20" ht="16.5" customHeight="1" x14ac:dyDescent="0.45">
      <c r="A63" s="80">
        <v>44280</v>
      </c>
      <c r="B63" s="75">
        <f t="shared" ca="1" si="0"/>
        <v>5.6255756138556823E-3</v>
      </c>
      <c r="C63" s="116">
        <f t="shared" ca="1" si="1"/>
        <v>30.189279328012791</v>
      </c>
      <c r="D63" s="75">
        <f t="shared" ca="1" si="2"/>
        <v>3.667367696205126E-3</v>
      </c>
      <c r="E63" s="116">
        <f t="shared" ca="1" si="3"/>
        <v>27.302021515765851</v>
      </c>
      <c r="F63" s="75">
        <f t="shared" ca="1" si="4"/>
        <v>5.2619421598054661E-3</v>
      </c>
      <c r="G63" s="116">
        <f t="shared" ca="1" si="5"/>
        <v>27.227022787640749</v>
      </c>
      <c r="H63" s="75">
        <f t="shared" ca="1" si="6"/>
        <v>1.1401863852180893E-2</v>
      </c>
      <c r="I63" s="116">
        <f t="shared" ca="1" si="7"/>
        <v>28.801691778137602</v>
      </c>
      <c r="J63" s="75">
        <f t="shared" ca="1" si="8"/>
        <v>-1.1111111111111072E-2</v>
      </c>
      <c r="K63" s="116">
        <f t="shared" ca="1" si="9"/>
        <v>8.3646616541353431</v>
      </c>
      <c r="L63" s="90">
        <f t="shared" ca="1" si="10"/>
        <v>121.88467706369235</v>
      </c>
      <c r="M63" s="78">
        <f t="shared" ca="1" si="11"/>
        <v>5.2940518916382295E-3</v>
      </c>
      <c r="N63" s="86">
        <f t="shared" ca="1" si="19"/>
        <v>1.414402475793855E-2</v>
      </c>
      <c r="O63" s="78">
        <f t="shared" ca="1" si="20"/>
        <v>0.22363666758448772</v>
      </c>
      <c r="P63" s="120">
        <f t="shared" si="21"/>
        <v>8.9999999999999998E-4</v>
      </c>
      <c r="Q63" s="86">
        <f t="shared" ca="1" si="22"/>
        <v>0.64726687071250799</v>
      </c>
      <c r="R63" s="122">
        <f t="shared" ca="1" si="23"/>
        <v>0.64636687071250798</v>
      </c>
      <c r="S63" s="123">
        <f t="shared" ca="1" si="24"/>
        <v>0.33376196975176997</v>
      </c>
      <c r="T63" s="121">
        <f t="shared" ca="1" si="25"/>
        <v>2.8902544367788745</v>
      </c>
    </row>
    <row r="64" spans="1:20" ht="16.5" customHeight="1" x14ac:dyDescent="0.45">
      <c r="A64" s="80">
        <v>44279</v>
      </c>
      <c r="B64" s="75">
        <f t="shared" ca="1" si="0"/>
        <v>-5.0834685494223208E-3</v>
      </c>
      <c r="C64" s="116">
        <f t="shared" ca="1" si="1"/>
        <v>30.020397312970683</v>
      </c>
      <c r="D64" s="75">
        <f t="shared" ca="1" si="2"/>
        <v>-4.072367444108993E-4</v>
      </c>
      <c r="E64" s="116">
        <f t="shared" ca="1" si="3"/>
        <v>27.20226082315925</v>
      </c>
      <c r="F64" s="75">
        <f t="shared" ca="1" si="4"/>
        <v>-2.187613353849871E-3</v>
      </c>
      <c r="G64" s="116">
        <f t="shared" ca="1" si="5"/>
        <v>27.084505685297788</v>
      </c>
      <c r="H64" s="75">
        <f t="shared" ca="1" si="6"/>
        <v>-1.0987366086592343E-2</v>
      </c>
      <c r="I64" s="116">
        <f t="shared" ca="1" si="7"/>
        <v>28.477000891059308</v>
      </c>
      <c r="J64" s="75">
        <f t="shared" ca="1" si="8"/>
        <v>-3.7433155080213942E-2</v>
      </c>
      <c r="K64" s="116">
        <f t="shared" ca="1" si="9"/>
        <v>8.4586466165413583</v>
      </c>
      <c r="L64" s="90">
        <f t="shared" ca="1" si="10"/>
        <v>121.24281132902838</v>
      </c>
      <c r="M64" s="78">
        <f t="shared" ca="1" si="11"/>
        <v>-7.1177352503880575E-3</v>
      </c>
      <c r="N64" s="86">
        <f t="shared" ca="1" si="19"/>
        <v>1.5172488314916814E-2</v>
      </c>
      <c r="O64" s="78">
        <f t="shared" ca="1" si="20"/>
        <v>0.23989810423713609</v>
      </c>
      <c r="P64" s="120">
        <f t="shared" si="21"/>
        <v>8.9999999999999998E-4</v>
      </c>
      <c r="Q64" s="86">
        <f t="shared" ca="1" si="22"/>
        <v>0.68214082354179806</v>
      </c>
      <c r="R64" s="122">
        <f t="shared" ca="1" si="23"/>
        <v>0.68124082354179805</v>
      </c>
      <c r="S64" s="123">
        <f t="shared" ca="1" si="24"/>
        <v>0.32817973937747114</v>
      </c>
      <c r="T64" s="121">
        <f t="shared" ca="1" si="25"/>
        <v>2.8397090744343711</v>
      </c>
    </row>
    <row r="65" spans="1:20" ht="16.5" customHeight="1" x14ac:dyDescent="0.45">
      <c r="A65" s="80">
        <v>44278</v>
      </c>
      <c r="B65" s="75">
        <f t="shared" ca="1" si="0"/>
        <v>-7.8707965854534212E-3</v>
      </c>
      <c r="C65" s="116">
        <f t="shared" ca="1" si="1"/>
        <v>30.173784799013507</v>
      </c>
      <c r="D65" s="75">
        <f t="shared" ca="1" si="2"/>
        <v>-1.2469892667029137E-2</v>
      </c>
      <c r="E65" s="116">
        <f t="shared" ca="1" si="3"/>
        <v>27.213343096406366</v>
      </c>
      <c r="F65" s="75">
        <f t="shared" ca="1" si="4"/>
        <v>-1.3169310260031319E-2</v>
      </c>
      <c r="G65" s="116">
        <f t="shared" ca="1" si="5"/>
        <v>27.1438860128148</v>
      </c>
      <c r="H65" s="75">
        <f t="shared" ca="1" si="6"/>
        <v>-1.4952989552089457E-2</v>
      </c>
      <c r="I65" s="116">
        <f t="shared" ca="1" si="7"/>
        <v>28.793364123549299</v>
      </c>
      <c r="J65" s="75">
        <f t="shared" ca="1" si="8"/>
        <v>-5.555555555555558E-2</v>
      </c>
      <c r="K65" s="116">
        <f t="shared" ca="1" si="9"/>
        <v>8.7875939849624114</v>
      </c>
      <c r="L65" s="90">
        <f t="shared" ca="1" si="10"/>
        <v>122.11197201674638</v>
      </c>
      <c r="M65" s="78">
        <f t="shared" ca="1" si="11"/>
        <v>-1.5315105339579693E-2</v>
      </c>
      <c r="N65" s="86">
        <f t="shared" ca="1" si="19"/>
        <v>1.5202240173396848E-2</v>
      </c>
      <c r="O65" s="78">
        <f t="shared" ca="1" si="20"/>
        <v>0.24036852242423559</v>
      </c>
      <c r="P65" s="120">
        <f t="shared" si="21"/>
        <v>8.9999999999999998E-4</v>
      </c>
      <c r="Q65" s="86">
        <f t="shared" ca="1" si="22"/>
        <v>0.84622829643795505</v>
      </c>
      <c r="R65" s="122">
        <f t="shared" ca="1" si="23"/>
        <v>0.84532829643795504</v>
      </c>
      <c r="S65" s="123">
        <f t="shared" ca="1" si="24"/>
        <v>0.32176044693811962</v>
      </c>
      <c r="T65" s="121">
        <f t="shared" ca="1" si="25"/>
        <v>3.5168011514669248</v>
      </c>
    </row>
    <row r="66" spans="1:20" ht="16.5" customHeight="1" x14ac:dyDescent="0.45">
      <c r="A66" s="80">
        <v>44277</v>
      </c>
      <c r="B66" s="75">
        <f t="shared" ref="B66:B129" ca="1" si="26">INDIRECT(B$1&amp;"!D"&amp;ROW())</f>
        <v>7.9849669101503817E-3</v>
      </c>
      <c r="C66" s="116">
        <f t="shared" ref="C66:C129" ca="1" si="27">C67*(1+B66)</f>
        <v>30.413160599613793</v>
      </c>
      <c r="D66" s="75">
        <f t="shared" ref="D66:D129" ca="1" si="28">INDIRECT(D$1&amp;"!D"&amp;ROW())</f>
        <v>7.2933338329697062E-3</v>
      </c>
      <c r="E66" s="116">
        <f t="shared" ref="E66:E129" ca="1" si="29">E67*(1+D66)</f>
        <v>27.556975624673989</v>
      </c>
      <c r="F66" s="75">
        <f t="shared" ref="F66:F129" ca="1" si="30">INDIRECT(F$1&amp;"!D"&amp;ROW())</f>
        <v>2.5973721191485666E-3</v>
      </c>
      <c r="G66" s="116">
        <f t="shared" ref="G66:G129" ca="1" si="31">G67*(1+F66)</f>
        <v>27.506122676390671</v>
      </c>
      <c r="H66" s="75">
        <f t="shared" ref="H66:H129" ca="1" si="32">INDIRECT(H$1&amp;"!D"&amp;ROW())</f>
        <v>-6.6487533003287691E-3</v>
      </c>
      <c r="I66" s="116">
        <f t="shared" ref="I66:I129" ca="1" si="33">I67*(1+H66)</f>
        <v>29.230446687469946</v>
      </c>
      <c r="J66" s="75">
        <f t="shared" ref="J66:J129" ca="1" si="34">INDIRECT(J$1&amp;"!D"&amp;ROW())</f>
        <v>-6.5244110461935234E-2</v>
      </c>
      <c r="K66" s="116">
        <f t="shared" ref="K66:K129" ca="1" si="35">K67*(1+J66)</f>
        <v>9.3045112781954948</v>
      </c>
      <c r="L66" s="90">
        <f t="shared" ref="L66:L129" ca="1" si="36">SUM(C66,E66,G66,I66,K66)</f>
        <v>124.0112168663439</v>
      </c>
      <c r="M66" s="78">
        <f t="shared" ref="M66:M129" ca="1" si="37">L66/L67-1</f>
        <v>-2.681044962425716E-3</v>
      </c>
      <c r="N66" s="86">
        <f t="shared" ref="N66:N97" ca="1" si="38">_xlfn.STDEV.P(M66:M318)</f>
        <v>1.5223951273160084E-2</v>
      </c>
      <c r="O66" s="78">
        <f t="shared" ref="O66:O97" ca="1" si="39">N66*SQRT(250)</f>
        <v>0.24071180505303044</v>
      </c>
      <c r="P66" s="120">
        <f t="shared" ref="P66:P97" si="40">0.09%</f>
        <v>8.9999999999999998E-4</v>
      </c>
      <c r="Q66" s="86">
        <f t="shared" ref="Q66:Q97" ca="1" si="41">L66/L318-1</f>
        <v>0.84602748380690596</v>
      </c>
      <c r="R66" s="122">
        <f t="shared" ref="R66:R97" ca="1" si="42">Q66-P66</f>
        <v>0.84512748380690594</v>
      </c>
      <c r="S66" s="123">
        <f t="shared" ref="S66:S97" ca="1" si="43">AVERAGE(R66:R1064)</f>
        <v>0.31206474602145595</v>
      </c>
      <c r="T66" s="121">
        <f t="shared" ref="T66:T97" ca="1" si="44">R66/O66</f>
        <v>3.5109515448181638</v>
      </c>
    </row>
    <row r="67" spans="1:20" ht="16.5" customHeight="1" x14ac:dyDescent="0.45">
      <c r="A67" s="80">
        <v>44274</v>
      </c>
      <c r="B67" s="75">
        <f t="shared" ca="1" si="26"/>
        <v>-1.8502852558448524E-3</v>
      </c>
      <c r="C67" s="116">
        <f t="shared" ca="1" si="27"/>
        <v>30.172236291223136</v>
      </c>
      <c r="D67" s="75">
        <f t="shared" ca="1" si="28"/>
        <v>-4.4372580449999477E-3</v>
      </c>
      <c r="E67" s="116">
        <f t="shared" ca="1" si="29"/>
        <v>27.357448619076745</v>
      </c>
      <c r="F67" s="75">
        <f t="shared" ca="1" si="30"/>
        <v>-6.4891074557626993E-4</v>
      </c>
      <c r="G67" s="116">
        <f t="shared" ca="1" si="31"/>
        <v>27.434864125219196</v>
      </c>
      <c r="H67" s="75">
        <f t="shared" ca="1" si="32"/>
        <v>7.2669866588275234E-3</v>
      </c>
      <c r="I67" s="116">
        <f t="shared" ca="1" si="33"/>
        <v>29.426093523902779</v>
      </c>
      <c r="J67" s="75">
        <f t="shared" ca="1" si="34"/>
        <v>4.2216118043374884E-2</v>
      </c>
      <c r="K67" s="116">
        <f t="shared" ca="1" si="35"/>
        <v>9.9539477443609083</v>
      </c>
      <c r="L67" s="90">
        <f t="shared" ca="1" si="36"/>
        <v>124.34459030378275</v>
      </c>
      <c r="M67" s="78">
        <f t="shared" ca="1" si="37"/>
        <v>3.3876500395519926E-3</v>
      </c>
      <c r="N67" s="86">
        <f t="shared" ca="1" si="38"/>
        <v>1.5239526429792932E-2</v>
      </c>
      <c r="O67" s="78">
        <f t="shared" ca="1" si="39"/>
        <v>0.24095806990239885</v>
      </c>
      <c r="P67" s="120">
        <f t="shared" si="40"/>
        <v>8.9999999999999998E-4</v>
      </c>
      <c r="Q67" s="86">
        <f t="shared" ca="1" si="41"/>
        <v>0.81486430616601835</v>
      </c>
      <c r="R67" s="122">
        <f t="shared" ca="1" si="42"/>
        <v>0.81396430616601834</v>
      </c>
      <c r="S67" s="123">
        <f t="shared" ca="1" si="43"/>
        <v>0.30200695851607012</v>
      </c>
      <c r="T67" s="121">
        <f t="shared" ca="1" si="44"/>
        <v>3.3780329768399882</v>
      </c>
    </row>
    <row r="68" spans="1:20" ht="16.5" customHeight="1" x14ac:dyDescent="0.45">
      <c r="A68" s="80">
        <v>44273</v>
      </c>
      <c r="B68" s="75">
        <f t="shared" ca="1" si="26"/>
        <v>-1.4549685288252956E-2</v>
      </c>
      <c r="C68" s="116">
        <f t="shared" ca="1" si="27"/>
        <v>30.228167022976965</v>
      </c>
      <c r="D68" s="75">
        <f t="shared" ca="1" si="28"/>
        <v>-1.7439497969338857E-2</v>
      </c>
      <c r="E68" s="116">
        <f t="shared" ca="1" si="29"/>
        <v>27.479381726715236</v>
      </c>
      <c r="F68" s="75">
        <f t="shared" ca="1" si="30"/>
        <v>-1.2179506040387422E-2</v>
      </c>
      <c r="G68" s="116">
        <f t="shared" ca="1" si="31"/>
        <v>27.45267846326886</v>
      </c>
      <c r="H68" s="75">
        <f t="shared" ca="1" si="32"/>
        <v>2.7147425023255067E-3</v>
      </c>
      <c r="I68" s="116">
        <f t="shared" ca="1" si="33"/>
        <v>29.213797249040311</v>
      </c>
      <c r="J68" s="75">
        <f t="shared" ca="1" si="34"/>
        <v>-2.2696690798357677E-2</v>
      </c>
      <c r="K68" s="116">
        <f t="shared" ca="1" si="35"/>
        <v>9.5507520676691797</v>
      </c>
      <c r="L68" s="90">
        <f t="shared" ca="1" si="36"/>
        <v>123.92477652967055</v>
      </c>
      <c r="M68" s="78">
        <f t="shared" ca="1" si="37"/>
        <v>-1.1291130879825251E-2</v>
      </c>
      <c r="N68" s="86">
        <f t="shared" ca="1" si="38"/>
        <v>1.577340375471982E-2</v>
      </c>
      <c r="O68" s="78">
        <f t="shared" ca="1" si="39"/>
        <v>0.2493994115918326</v>
      </c>
      <c r="P68" s="120">
        <f t="shared" si="40"/>
        <v>8.9999999999999998E-4</v>
      </c>
      <c r="Q68" s="86">
        <f t="shared" ca="1" si="41"/>
        <v>0.83517248640114583</v>
      </c>
      <c r="R68" s="122">
        <f t="shared" ca="1" si="42"/>
        <v>0.83427248640114582</v>
      </c>
      <c r="S68" s="123">
        <f t="shared" ca="1" si="43"/>
        <v>0.29216162490741726</v>
      </c>
      <c r="T68" s="121">
        <f t="shared" ca="1" si="44"/>
        <v>3.3451261214942929</v>
      </c>
    </row>
    <row r="69" spans="1:20" ht="16.5" customHeight="1" x14ac:dyDescent="0.45">
      <c r="A69" s="80">
        <v>44272</v>
      </c>
      <c r="B69" s="75">
        <f t="shared" ca="1" si="26"/>
        <v>3.4099144654557989E-3</v>
      </c>
      <c r="C69" s="116">
        <f t="shared" ca="1" si="27"/>
        <v>30.674470921265037</v>
      </c>
      <c r="D69" s="75">
        <f t="shared" ca="1" si="28"/>
        <v>1.9856412823944236E-3</v>
      </c>
      <c r="E69" s="116">
        <f t="shared" ca="1" si="29"/>
        <v>27.967114157269201</v>
      </c>
      <c r="F69" s="75">
        <f t="shared" ca="1" si="30"/>
        <v>9.7087877690205104E-3</v>
      </c>
      <c r="G69" s="116">
        <f t="shared" ca="1" si="31"/>
        <v>27.791161077481426</v>
      </c>
      <c r="H69" s="75">
        <f t="shared" ca="1" si="32"/>
        <v>6.4710226097777213E-3</v>
      </c>
      <c r="I69" s="116">
        <f t="shared" ca="1" si="33"/>
        <v>29.134704029718161</v>
      </c>
      <c r="J69" s="75">
        <f t="shared" ca="1" si="34"/>
        <v>4.2719634121146433E-2</v>
      </c>
      <c r="K69" s="116">
        <f t="shared" ca="1" si="35"/>
        <v>9.7725567669172992</v>
      </c>
      <c r="L69" s="90">
        <f t="shared" ca="1" si="36"/>
        <v>125.34000695265114</v>
      </c>
      <c r="M69" s="78">
        <f t="shared" ca="1" si="37"/>
        <v>8.1607109843111481E-3</v>
      </c>
      <c r="N69" s="86">
        <f t="shared" ca="1" si="38"/>
        <v>1.6100447078444262E-2</v>
      </c>
      <c r="O69" s="78">
        <f t="shared" ca="1" si="39"/>
        <v>0.25457042057443768</v>
      </c>
      <c r="P69" s="120">
        <f t="shared" si="40"/>
        <v>8.9999999999999998E-4</v>
      </c>
      <c r="Q69" s="86">
        <f t="shared" ca="1" si="41"/>
        <v>0.74044108565380995</v>
      </c>
      <c r="R69" s="122">
        <f t="shared" ca="1" si="42"/>
        <v>0.73954108565380994</v>
      </c>
      <c r="S69" s="123">
        <f t="shared" ca="1" si="43"/>
        <v>0.28153200017224611</v>
      </c>
      <c r="T69" s="121">
        <f t="shared" ca="1" si="44"/>
        <v>2.9050550491492171</v>
      </c>
    </row>
    <row r="70" spans="1:20" ht="16.5" customHeight="1" x14ac:dyDescent="0.45">
      <c r="A70" s="80">
        <v>44271</v>
      </c>
      <c r="B70" s="75">
        <f t="shared" ca="1" si="26"/>
        <v>-1.261358989683381E-3</v>
      </c>
      <c r="C70" s="116">
        <f t="shared" ca="1" si="27"/>
        <v>30.570229054998102</v>
      </c>
      <c r="D70" s="75">
        <f t="shared" ca="1" si="28"/>
        <v>-1.5859936543366482E-3</v>
      </c>
      <c r="E70" s="116">
        <f t="shared" ca="1" si="29"/>
        <v>27.911691550265534</v>
      </c>
      <c r="F70" s="75">
        <f t="shared" ca="1" si="30"/>
        <v>-1.7230689243225017E-3</v>
      </c>
      <c r="G70" s="116">
        <f t="shared" ca="1" si="31"/>
        <v>27.523937014440339</v>
      </c>
      <c r="H70" s="75">
        <f t="shared" ca="1" si="32"/>
        <v>3.3185495035437107E-3</v>
      </c>
      <c r="I70" s="116">
        <f t="shared" ca="1" si="33"/>
        <v>28.947384847873636</v>
      </c>
      <c r="J70" s="75">
        <f t="shared" ca="1" si="34"/>
        <v>-2.9583494947771682E-2</v>
      </c>
      <c r="K70" s="116">
        <f t="shared" ca="1" si="35"/>
        <v>9.3721806390977509</v>
      </c>
      <c r="L70" s="90">
        <f t="shared" ca="1" si="36"/>
        <v>124.32542310667536</v>
      </c>
      <c r="M70" s="78">
        <f t="shared" ca="1" si="37"/>
        <v>-2.5706673757835974E-3</v>
      </c>
      <c r="N70" s="86">
        <f t="shared" ca="1" si="38"/>
        <v>1.7672740724498742E-2</v>
      </c>
      <c r="O70" s="78">
        <f t="shared" ca="1" si="39"/>
        <v>0.27943056593515153</v>
      </c>
      <c r="P70" s="120">
        <f t="shared" si="40"/>
        <v>8.9999999999999998E-4</v>
      </c>
      <c r="Q70" s="86">
        <f t="shared" ca="1" si="41"/>
        <v>0.82225685254915937</v>
      </c>
      <c r="R70" s="122">
        <f t="shared" ca="1" si="42"/>
        <v>0.82135685254915936</v>
      </c>
      <c r="S70" s="123">
        <f t="shared" ca="1" si="43"/>
        <v>0.27237181846261482</v>
      </c>
      <c r="T70" s="121">
        <f t="shared" ca="1" si="44"/>
        <v>2.9393951581509326</v>
      </c>
    </row>
    <row r="71" spans="1:20" ht="16.5" customHeight="1" x14ac:dyDescent="0.45">
      <c r="A71" s="80">
        <v>44270</v>
      </c>
      <c r="B71" s="75">
        <f t="shared" ca="1" si="26"/>
        <v>5.9636040674428958E-3</v>
      </c>
      <c r="C71" s="116">
        <f t="shared" ca="1" si="27"/>
        <v>30.608837787705383</v>
      </c>
      <c r="D71" s="75">
        <f t="shared" ca="1" si="28"/>
        <v>3.1821617587735052E-3</v>
      </c>
      <c r="E71" s="116">
        <f t="shared" ca="1" si="29"/>
        <v>27.956029635868468</v>
      </c>
      <c r="F71" s="75">
        <f t="shared" ca="1" si="30"/>
        <v>-2.5778214620785223E-3</v>
      </c>
      <c r="G71" s="116">
        <f t="shared" ca="1" si="31"/>
        <v>27.571444513680543</v>
      </c>
      <c r="H71" s="75">
        <f t="shared" ca="1" si="32"/>
        <v>5.36690357926628E-3</v>
      </c>
      <c r="I71" s="116">
        <f t="shared" ca="1" si="33"/>
        <v>28.851639254748367</v>
      </c>
      <c r="J71" s="75">
        <f t="shared" ca="1" si="34"/>
        <v>2.7600019999999947E-2</v>
      </c>
      <c r="K71" s="116">
        <f t="shared" ca="1" si="35"/>
        <v>9.6578949248120374</v>
      </c>
      <c r="L71" s="90">
        <f t="shared" ca="1" si="36"/>
        <v>124.64584611681479</v>
      </c>
      <c r="M71" s="78">
        <f t="shared" ca="1" si="37"/>
        <v>4.9365140372370497E-3</v>
      </c>
      <c r="N71" s="86">
        <f t="shared" ca="1" si="38"/>
        <v>1.8304802894302287E-2</v>
      </c>
      <c r="O71" s="78">
        <f t="shared" ca="1" si="39"/>
        <v>0.28942434633218805</v>
      </c>
      <c r="P71" s="120">
        <f t="shared" si="40"/>
        <v>8.9999999999999998E-4</v>
      </c>
      <c r="Q71" s="86">
        <f t="shared" ca="1" si="41"/>
        <v>0.61911644633752139</v>
      </c>
      <c r="R71" s="122">
        <f t="shared" ca="1" si="42"/>
        <v>0.61821644633752137</v>
      </c>
      <c r="S71" s="123">
        <f t="shared" ca="1" si="43"/>
        <v>0.26116804225676699</v>
      </c>
      <c r="T71" s="121">
        <f t="shared" ca="1" si="44"/>
        <v>2.1360208778979524</v>
      </c>
    </row>
    <row r="72" spans="1:20" ht="16.5" customHeight="1" x14ac:dyDescent="0.45">
      <c r="A72" s="80">
        <v>44267</v>
      </c>
      <c r="B72" s="75">
        <f t="shared" ca="1" si="26"/>
        <v>1.3467592855795907E-3</v>
      </c>
      <c r="C72" s="116">
        <f t="shared" ca="1" si="27"/>
        <v>30.427380934999785</v>
      </c>
      <c r="D72" s="75">
        <f t="shared" ca="1" si="28"/>
        <v>-1.984933554422863E-3</v>
      </c>
      <c r="E72" s="116">
        <f t="shared" ca="1" si="29"/>
        <v>27.867351216508983</v>
      </c>
      <c r="F72" s="75">
        <f t="shared" ca="1" si="30"/>
        <v>-8.5858661916671242E-4</v>
      </c>
      <c r="G72" s="116">
        <f t="shared" ca="1" si="31"/>
        <v>27.642702465365613</v>
      </c>
      <c r="H72" s="75">
        <f t="shared" ca="1" si="32"/>
        <v>1.3227482284566383E-2</v>
      </c>
      <c r="I72" s="116">
        <f t="shared" ca="1" si="33"/>
        <v>28.697621885136599</v>
      </c>
      <c r="J72" s="75">
        <f t="shared" ca="1" si="34"/>
        <v>-4.3977037169733002E-2</v>
      </c>
      <c r="K72" s="116">
        <f t="shared" ca="1" si="35"/>
        <v>9.3984962406015118</v>
      </c>
      <c r="L72" s="90">
        <f t="shared" ca="1" si="36"/>
        <v>124.0335527426125</v>
      </c>
      <c r="M72" s="78">
        <f t="shared" ca="1" si="37"/>
        <v>-7.7293941596567883E-4</v>
      </c>
      <c r="N72" s="86">
        <f t="shared" ca="1" si="38"/>
        <v>1.9747580145787182E-2</v>
      </c>
      <c r="O72" s="78">
        <f t="shared" ca="1" si="39"/>
        <v>0.31223665768703718</v>
      </c>
      <c r="P72" s="120">
        <f t="shared" si="40"/>
        <v>8.9999999999999998E-4</v>
      </c>
      <c r="Q72" s="86">
        <f t="shared" ca="1" si="41"/>
        <v>0.73717886046572745</v>
      </c>
      <c r="R72" s="122">
        <f t="shared" ca="1" si="42"/>
        <v>0.73627886046572744</v>
      </c>
      <c r="S72" s="123">
        <f t="shared" ca="1" si="43"/>
        <v>0.2537295338384179</v>
      </c>
      <c r="T72" s="121">
        <f t="shared" ca="1" si="44"/>
        <v>2.3580794962381342</v>
      </c>
    </row>
    <row r="73" spans="1:20" ht="16.5" customHeight="1" x14ac:dyDescent="0.45">
      <c r="A73" s="80">
        <v>44266</v>
      </c>
      <c r="B73" s="75">
        <f t="shared" ca="1" si="26"/>
        <v>1.0139118953494508E-2</v>
      </c>
      <c r="C73" s="116">
        <f t="shared" ca="1" si="27"/>
        <v>30.386457690948628</v>
      </c>
      <c r="D73" s="75">
        <f t="shared" ca="1" si="28"/>
        <v>7.6000075446396309E-3</v>
      </c>
      <c r="E73" s="116">
        <f t="shared" ca="1" si="29"/>
        <v>27.92277607166627</v>
      </c>
      <c r="F73" s="75">
        <f t="shared" ca="1" si="30"/>
        <v>1.0190829752630526E-2</v>
      </c>
      <c r="G73" s="116">
        <f t="shared" ca="1" si="31"/>
        <v>27.666456514728917</v>
      </c>
      <c r="H73" s="75">
        <f t="shared" ca="1" si="32"/>
        <v>-4.9721813503444956E-3</v>
      </c>
      <c r="I73" s="116">
        <f t="shared" ca="1" si="33"/>
        <v>28.322980166734986</v>
      </c>
      <c r="J73" s="75">
        <f t="shared" ca="1" si="34"/>
        <v>3.7286812268417791E-2</v>
      </c>
      <c r="K73" s="116">
        <f t="shared" ca="1" si="35"/>
        <v>9.8308268796992557</v>
      </c>
      <c r="L73" s="90">
        <f t="shared" ca="1" si="36"/>
        <v>124.12949732377805</v>
      </c>
      <c r="M73" s="78">
        <f t="shared" ca="1" si="37"/>
        <v>8.1752841655675645E-3</v>
      </c>
      <c r="N73" s="86">
        <f t="shared" ca="1" si="38"/>
        <v>2.0059512054325136E-2</v>
      </c>
      <c r="O73" s="78">
        <f t="shared" ca="1" si="39"/>
        <v>0.31716873421635344</v>
      </c>
      <c r="P73" s="120">
        <f t="shared" si="40"/>
        <v>8.9999999999999998E-4</v>
      </c>
      <c r="Q73" s="86">
        <f t="shared" ca="1" si="41"/>
        <v>0.53728091760297181</v>
      </c>
      <c r="R73" s="122">
        <f t="shared" ca="1" si="42"/>
        <v>0.5363809176029718</v>
      </c>
      <c r="S73" s="123">
        <f t="shared" ca="1" si="43"/>
        <v>0.24346252688890055</v>
      </c>
      <c r="T73" s="121">
        <f t="shared" ca="1" si="44"/>
        <v>1.6911531930416728</v>
      </c>
    </row>
    <row r="74" spans="1:20" ht="16.5" customHeight="1" x14ac:dyDescent="0.45">
      <c r="A74" s="80">
        <v>44265</v>
      </c>
      <c r="B74" s="75">
        <f t="shared" ca="1" si="26"/>
        <v>6.2246494818647413E-3</v>
      </c>
      <c r="C74" s="116">
        <f t="shared" ca="1" si="27"/>
        <v>30.081458207884314</v>
      </c>
      <c r="D74" s="75">
        <f t="shared" ca="1" si="28"/>
        <v>-7.9365430672357906E-3</v>
      </c>
      <c r="E74" s="116">
        <f t="shared" ca="1" si="29"/>
        <v>27.712163420591487</v>
      </c>
      <c r="F74" s="75">
        <f t="shared" ca="1" si="30"/>
        <v>9.4112390487772757E-3</v>
      </c>
      <c r="G74" s="116">
        <f t="shared" ca="1" si="31"/>
        <v>27.387356625978988</v>
      </c>
      <c r="H74" s="75">
        <f t="shared" ca="1" si="32"/>
        <v>3.5221570515728828E-3</v>
      </c>
      <c r="I74" s="116">
        <f t="shared" ca="1" si="33"/>
        <v>28.464510876863606</v>
      </c>
      <c r="J74" s="75">
        <f t="shared" ca="1" si="34"/>
        <v>2.646577822609486E-2</v>
      </c>
      <c r="K74" s="116">
        <f t="shared" ca="1" si="35"/>
        <v>9.4774432330827132</v>
      </c>
      <c r="L74" s="90">
        <f t="shared" ca="1" si="36"/>
        <v>123.12293236440112</v>
      </c>
      <c r="M74" s="78">
        <f t="shared" ca="1" si="37"/>
        <v>4.6018764079103214E-3</v>
      </c>
      <c r="N74" s="86">
        <f t="shared" ca="1" si="38"/>
        <v>2.0274277775290433E-2</v>
      </c>
      <c r="O74" s="78">
        <f t="shared" ca="1" si="39"/>
        <v>0.32056447842424601</v>
      </c>
      <c r="P74" s="120">
        <f t="shared" si="40"/>
        <v>8.9999999999999998E-4</v>
      </c>
      <c r="Q74" s="86">
        <f t="shared" ca="1" si="41"/>
        <v>0.44199079496858595</v>
      </c>
      <c r="R74" s="122">
        <f t="shared" ca="1" si="42"/>
        <v>0.44109079496858594</v>
      </c>
      <c r="S74" s="123">
        <f t="shared" ca="1" si="43"/>
        <v>0.23709473578642068</v>
      </c>
      <c r="T74" s="121">
        <f t="shared" ca="1" si="44"/>
        <v>1.3759815096694252</v>
      </c>
    </row>
    <row r="75" spans="1:20" ht="16.5" customHeight="1" x14ac:dyDescent="0.45">
      <c r="A75" s="80">
        <v>44264</v>
      </c>
      <c r="B75" s="75">
        <f t="shared" ca="1" si="26"/>
        <v>1.4277514886003484E-2</v>
      </c>
      <c r="C75" s="116">
        <f t="shared" ca="1" si="27"/>
        <v>29.895370008451053</v>
      </c>
      <c r="D75" s="75">
        <f t="shared" ca="1" si="28"/>
        <v>1.083035486642725E-2</v>
      </c>
      <c r="E75" s="116">
        <f t="shared" ca="1" si="29"/>
        <v>27.933861717143809</v>
      </c>
      <c r="F75" s="75">
        <f t="shared" ca="1" si="30"/>
        <v>1.3756374761558554E-2</v>
      </c>
      <c r="G75" s="116">
        <f t="shared" ca="1" si="31"/>
        <v>27.132010786592364</v>
      </c>
      <c r="H75" s="75">
        <f t="shared" ca="1" si="32"/>
        <v>1.0979194456323116E-2</v>
      </c>
      <c r="I75" s="116">
        <f t="shared" ca="1" si="33"/>
        <v>28.364606278843489</v>
      </c>
      <c r="J75" s="75">
        <f t="shared" ca="1" si="34"/>
        <v>8.1938256302279466E-2</v>
      </c>
      <c r="K75" s="116">
        <f t="shared" ca="1" si="35"/>
        <v>9.2330825187969978</v>
      </c>
      <c r="L75" s="90">
        <f t="shared" ca="1" si="36"/>
        <v>122.55893130982773</v>
      </c>
      <c r="M75" s="78">
        <f t="shared" ca="1" si="37"/>
        <v>1.7395953293501076E-2</v>
      </c>
      <c r="N75" s="86">
        <f t="shared" ca="1" si="38"/>
        <v>2.1011902622429808E-2</v>
      </c>
      <c r="O75" s="78">
        <f t="shared" ca="1" si="39"/>
        <v>0.3322273513027158</v>
      </c>
      <c r="P75" s="120">
        <f t="shared" si="40"/>
        <v>8.9999999999999998E-4</v>
      </c>
      <c r="Q75" s="86">
        <f t="shared" ca="1" si="41"/>
        <v>0.50574240842734541</v>
      </c>
      <c r="R75" s="122">
        <f t="shared" ca="1" si="42"/>
        <v>0.5048424084273454</v>
      </c>
      <c r="S75" s="123">
        <f t="shared" ca="1" si="43"/>
        <v>0.23256149002681703</v>
      </c>
      <c r="T75" s="121">
        <f t="shared" ca="1" si="44"/>
        <v>1.5195690735509246</v>
      </c>
    </row>
    <row r="76" spans="1:20" ht="16.5" customHeight="1" x14ac:dyDescent="0.45">
      <c r="A76" s="80">
        <v>44263</v>
      </c>
      <c r="B76" s="75">
        <f t="shared" ca="1" si="26"/>
        <v>-4.9787928883130439E-3</v>
      </c>
      <c r="C76" s="116">
        <f t="shared" ca="1" si="27"/>
        <v>29.474546728772793</v>
      </c>
      <c r="D76" s="75">
        <f t="shared" ca="1" si="28"/>
        <v>-8.74748560391303E-3</v>
      </c>
      <c r="E76" s="116">
        <f t="shared" ca="1" si="29"/>
        <v>27.634569522632741</v>
      </c>
      <c r="F76" s="75">
        <f t="shared" ca="1" si="30"/>
        <v>2.2237011077759217E-3</v>
      </c>
      <c r="G76" s="116">
        <f t="shared" ca="1" si="31"/>
        <v>26.763837409134883</v>
      </c>
      <c r="H76" s="75">
        <f t="shared" ca="1" si="32"/>
        <v>-1.1150280355416764E-2</v>
      </c>
      <c r="I76" s="116">
        <f t="shared" ca="1" si="33"/>
        <v>28.056567765568307</v>
      </c>
      <c r="J76" s="75">
        <f t="shared" ca="1" si="34"/>
        <v>3.6529749692460145E-2</v>
      </c>
      <c r="K76" s="116">
        <f t="shared" ca="1" si="35"/>
        <v>8.5338349624060204</v>
      </c>
      <c r="L76" s="90">
        <f t="shared" ca="1" si="36"/>
        <v>120.46335638851474</v>
      </c>
      <c r="M76" s="78">
        <f t="shared" ca="1" si="37"/>
        <v>-2.8770504772043237E-3</v>
      </c>
      <c r="N76" s="86">
        <f t="shared" ca="1" si="38"/>
        <v>2.1016062290049802E-2</v>
      </c>
      <c r="O76" s="78">
        <f t="shared" ca="1" si="39"/>
        <v>0.33229312142265799</v>
      </c>
      <c r="P76" s="120">
        <f t="shared" si="40"/>
        <v>8.9999999999999998E-4</v>
      </c>
      <c r="Q76" s="86">
        <f t="shared" ca="1" si="41"/>
        <v>0.35248074462155476</v>
      </c>
      <c r="R76" s="122">
        <f t="shared" ca="1" si="42"/>
        <v>0.35158074462155475</v>
      </c>
      <c r="S76" s="123">
        <f t="shared" ca="1" si="43"/>
        <v>0.22637328733589593</v>
      </c>
      <c r="T76" s="121">
        <f t="shared" ca="1" si="44"/>
        <v>1.058044003788944</v>
      </c>
    </row>
    <row r="77" spans="1:20" ht="16.5" customHeight="1" x14ac:dyDescent="0.45">
      <c r="A77" s="80">
        <v>44260</v>
      </c>
      <c r="B77" s="75">
        <f t="shared" ca="1" si="26"/>
        <v>1.8396610895225596E-2</v>
      </c>
      <c r="C77" s="116">
        <f t="shared" ca="1" si="27"/>
        <v>29.622028674474674</v>
      </c>
      <c r="D77" s="75">
        <f t="shared" ca="1" si="28"/>
        <v>5.9999760680784497E-3</v>
      </c>
      <c r="E77" s="116">
        <f t="shared" ca="1" si="29"/>
        <v>27.878435737909722</v>
      </c>
      <c r="F77" s="75">
        <f t="shared" ca="1" si="30"/>
        <v>3.3466696029027521E-3</v>
      </c>
      <c r="G77" s="116">
        <f t="shared" ca="1" si="31"/>
        <v>26.70445468367225</v>
      </c>
      <c r="H77" s="75">
        <f t="shared" ca="1" si="32"/>
        <v>8.135010219831651E-3</v>
      </c>
      <c r="I77" s="116">
        <f t="shared" ca="1" si="33"/>
        <v>28.372933933431788</v>
      </c>
      <c r="J77" s="75">
        <f t="shared" ca="1" si="34"/>
        <v>5.7970939228457086E-2</v>
      </c>
      <c r="K77" s="116">
        <f t="shared" ca="1" si="35"/>
        <v>8.233082518796996</v>
      </c>
      <c r="L77" s="90">
        <f t="shared" ca="1" si="36"/>
        <v>120.81093554828543</v>
      </c>
      <c r="M77" s="78">
        <f t="shared" ca="1" si="37"/>
        <v>1.2322103897989267E-2</v>
      </c>
      <c r="N77" s="86">
        <f t="shared" ca="1" si="38"/>
        <v>2.1088207081642302E-2</v>
      </c>
      <c r="O77" s="78">
        <f t="shared" ca="1" si="39"/>
        <v>0.33343383073641031</v>
      </c>
      <c r="P77" s="120">
        <f t="shared" si="40"/>
        <v>8.9999999999999998E-4</v>
      </c>
      <c r="Q77" s="86">
        <f t="shared" ca="1" si="41"/>
        <v>0.33484066992309436</v>
      </c>
      <c r="R77" s="122">
        <f t="shared" ca="1" si="42"/>
        <v>0.33394066992309435</v>
      </c>
      <c r="S77" s="123">
        <f t="shared" ca="1" si="43"/>
        <v>0.22346148600367133</v>
      </c>
      <c r="T77" s="121">
        <f t="shared" ca="1" si="44"/>
        <v>1.0015200592740234</v>
      </c>
    </row>
    <row r="78" spans="1:20" ht="16.5" customHeight="1" x14ac:dyDescent="0.45">
      <c r="A78" s="80">
        <v>44259</v>
      </c>
      <c r="B78" s="75">
        <f t="shared" ca="1" si="26"/>
        <v>-1.2374806449248488E-2</v>
      </c>
      <c r="C78" s="116">
        <f t="shared" ca="1" si="27"/>
        <v>29.086927781932925</v>
      </c>
      <c r="D78" s="75">
        <f t="shared" ca="1" si="28"/>
        <v>-6.7541042414724917E-3</v>
      </c>
      <c r="E78" s="116">
        <f t="shared" ca="1" si="29"/>
        <v>27.712163420591494</v>
      </c>
      <c r="F78" s="75">
        <f t="shared" ca="1" si="30"/>
        <v>-9.7215394696255064E-3</v>
      </c>
      <c r="G78" s="116">
        <f t="shared" ca="1" si="31"/>
        <v>26.61538179445111</v>
      </c>
      <c r="H78" s="75">
        <f t="shared" ca="1" si="32"/>
        <v>-9.5225016932838358E-3</v>
      </c>
      <c r="I78" s="116">
        <f t="shared" ca="1" si="33"/>
        <v>28.143982349392719</v>
      </c>
      <c r="J78" s="75">
        <f t="shared" ca="1" si="34"/>
        <v>-0.10311954072790286</v>
      </c>
      <c r="K78" s="116">
        <f t="shared" ca="1" si="35"/>
        <v>7.7819552631578981</v>
      </c>
      <c r="L78" s="90">
        <f t="shared" ca="1" si="36"/>
        <v>119.34041060952615</v>
      </c>
      <c r="M78" s="78">
        <f t="shared" ca="1" si="37"/>
        <v>-1.631632887916834E-2</v>
      </c>
      <c r="N78" s="86">
        <f t="shared" ca="1" si="38"/>
        <v>2.1159908240334382E-2</v>
      </c>
      <c r="O78" s="78">
        <f t="shared" ca="1" si="39"/>
        <v>0.33456752559811109</v>
      </c>
      <c r="P78" s="120">
        <f t="shared" si="40"/>
        <v>8.9999999999999998E-4</v>
      </c>
      <c r="Q78" s="86">
        <f t="shared" ca="1" si="41"/>
        <v>0.28334976323165906</v>
      </c>
      <c r="R78" s="122">
        <f t="shared" ca="1" si="42"/>
        <v>0.28244976323165905</v>
      </c>
      <c r="S78" s="123">
        <f t="shared" ca="1" si="43"/>
        <v>0.22083102924368503</v>
      </c>
      <c r="T78" s="121">
        <f t="shared" ca="1" si="44"/>
        <v>0.84422348740129394</v>
      </c>
    </row>
    <row r="79" spans="1:20" ht="16.5" customHeight="1" x14ac:dyDescent="0.45">
      <c r="A79" s="80">
        <v>44258</v>
      </c>
      <c r="B79" s="75">
        <f t="shared" ca="1" si="26"/>
        <v>-1.3245760685351438E-2</v>
      </c>
      <c r="C79" s="116">
        <f t="shared" ca="1" si="27"/>
        <v>29.451382945546765</v>
      </c>
      <c r="D79" s="75">
        <f t="shared" ca="1" si="28"/>
        <v>-6.3165449809271523E-3</v>
      </c>
      <c r="E79" s="116">
        <f t="shared" ca="1" si="29"/>
        <v>27.900607028864808</v>
      </c>
      <c r="F79" s="75">
        <f t="shared" ca="1" si="30"/>
        <v>-7.6738095202260048E-3</v>
      </c>
      <c r="G79" s="116">
        <f t="shared" ca="1" si="31"/>
        <v>26.876664347719341</v>
      </c>
      <c r="H79" s="75">
        <f t="shared" ca="1" si="32"/>
        <v>-5.9704694928961466E-3</v>
      </c>
      <c r="I79" s="116">
        <f t="shared" ca="1" si="33"/>
        <v>28.414560045540291</v>
      </c>
      <c r="J79" s="75">
        <f t="shared" ca="1" si="34"/>
        <v>4.6237557711639843E-2</v>
      </c>
      <c r="K79" s="116">
        <f t="shared" ca="1" si="35"/>
        <v>8.676691729323311</v>
      </c>
      <c r="L79" s="90">
        <f t="shared" ca="1" si="36"/>
        <v>121.31990609699453</v>
      </c>
      <c r="M79" s="78">
        <f t="shared" ca="1" si="37"/>
        <v>-4.657961732777105E-3</v>
      </c>
      <c r="N79" s="86">
        <f t="shared" ca="1" si="38"/>
        <v>2.1161476456650292E-2</v>
      </c>
      <c r="O79" s="78">
        <f t="shared" ca="1" si="39"/>
        <v>0.33459232127522165</v>
      </c>
      <c r="P79" s="120">
        <f t="shared" si="40"/>
        <v>8.9999999999999998E-4</v>
      </c>
      <c r="Q79" s="86">
        <f t="shared" ca="1" si="41"/>
        <v>0.34520615870288696</v>
      </c>
      <c r="R79" s="122">
        <f t="shared" ca="1" si="42"/>
        <v>0.34430615870288694</v>
      </c>
      <c r="S79" s="123">
        <f t="shared" ca="1" si="43"/>
        <v>0.21932813329275885</v>
      </c>
      <c r="T79" s="121">
        <f t="shared" ca="1" si="44"/>
        <v>1.0290318599979917</v>
      </c>
    </row>
    <row r="80" spans="1:20" ht="16.5" customHeight="1" x14ac:dyDescent="0.45">
      <c r="A80" s="80">
        <v>44257</v>
      </c>
      <c r="B80" s="75">
        <f t="shared" ca="1" si="26"/>
        <v>-7.803234707404294E-3</v>
      </c>
      <c r="C80" s="116">
        <f t="shared" ca="1" si="27"/>
        <v>29.846725529147218</v>
      </c>
      <c r="D80" s="75">
        <f t="shared" ca="1" si="28"/>
        <v>-1.5766963905738951E-3</v>
      </c>
      <c r="E80" s="116">
        <f t="shared" ca="1" si="29"/>
        <v>28.077962743506966</v>
      </c>
      <c r="F80" s="75">
        <f t="shared" ca="1" si="30"/>
        <v>1.3173070907079865E-3</v>
      </c>
      <c r="G80" s="116">
        <f t="shared" ca="1" si="31"/>
        <v>27.084505685297795</v>
      </c>
      <c r="H80" s="75">
        <f t="shared" ca="1" si="32"/>
        <v>-9.8053725960965954E-3</v>
      </c>
      <c r="I80" s="116">
        <f t="shared" ca="1" si="33"/>
        <v>28.585227272920768</v>
      </c>
      <c r="J80" s="75">
        <f t="shared" ca="1" si="34"/>
        <v>-3.7101724137931003E-2</v>
      </c>
      <c r="K80" s="116">
        <f t="shared" ca="1" si="35"/>
        <v>8.2932328947368461</v>
      </c>
      <c r="L80" s="90">
        <f t="shared" ca="1" si="36"/>
        <v>121.88765412560959</v>
      </c>
      <c r="M80" s="78">
        <f t="shared" ca="1" si="37"/>
        <v>-6.8934179734450041E-3</v>
      </c>
      <c r="N80" s="86">
        <f t="shared" ca="1" si="38"/>
        <v>2.120299345305196E-2</v>
      </c>
      <c r="O80" s="78">
        <f t="shared" ca="1" si="39"/>
        <v>0.33524876262641307</v>
      </c>
      <c r="P80" s="120">
        <f t="shared" si="40"/>
        <v>8.9999999999999998E-4</v>
      </c>
      <c r="Q80" s="86">
        <f t="shared" ca="1" si="41"/>
        <v>0.32881545225752329</v>
      </c>
      <c r="R80" s="122">
        <f t="shared" ca="1" si="42"/>
        <v>0.32791545225752328</v>
      </c>
      <c r="S80" s="123">
        <f t="shared" ca="1" si="43"/>
        <v>0.21620368265750564</v>
      </c>
      <c r="T80" s="121">
        <f t="shared" ca="1" si="44"/>
        <v>0.97812576454737965</v>
      </c>
    </row>
    <row r="81" spans="1:20" ht="16.5" customHeight="1" x14ac:dyDescent="0.45">
      <c r="A81" s="80">
        <v>44256</v>
      </c>
      <c r="B81" s="75">
        <f t="shared" ca="1" si="26"/>
        <v>2.42402209003445E-2</v>
      </c>
      <c r="C81" s="116">
        <f t="shared" ca="1" si="27"/>
        <v>30.081458207884314</v>
      </c>
      <c r="D81" s="75">
        <f t="shared" ca="1" si="28"/>
        <v>3.5087706232930005E-2</v>
      </c>
      <c r="E81" s="116">
        <f t="shared" ca="1" si="29"/>
        <v>28.122303077263513</v>
      </c>
      <c r="F81" s="75">
        <f t="shared" ca="1" si="30"/>
        <v>1.7195190172108132E-2</v>
      </c>
      <c r="G81" s="116">
        <f t="shared" ca="1" si="31"/>
        <v>27.048874011766429</v>
      </c>
      <c r="H81" s="75">
        <f t="shared" ca="1" si="32"/>
        <v>1.6564035711774228E-2</v>
      </c>
      <c r="I81" s="116">
        <f t="shared" ca="1" si="33"/>
        <v>28.868291628551493</v>
      </c>
      <c r="J81" s="75">
        <f t="shared" ca="1" si="34"/>
        <v>6.0648123596108272E-2</v>
      </c>
      <c r="K81" s="116">
        <f t="shared" ca="1" si="35"/>
        <v>8.6127819548872218</v>
      </c>
      <c r="L81" s="90">
        <f t="shared" ca="1" si="36"/>
        <v>122.73370888035298</v>
      </c>
      <c r="M81" s="78">
        <f t="shared" ca="1" si="37"/>
        <v>2.5786686462930808E-2</v>
      </c>
      <c r="N81" s="86">
        <f t="shared" ca="1" si="38"/>
        <v>2.1210724893219388E-2</v>
      </c>
      <c r="O81" s="78">
        <f t="shared" ca="1" si="39"/>
        <v>0.33537100742902498</v>
      </c>
      <c r="P81" s="120">
        <f t="shared" si="40"/>
        <v>8.9999999999999998E-4</v>
      </c>
      <c r="Q81" s="86">
        <f t="shared" ca="1" si="41"/>
        <v>0.36926005379758031</v>
      </c>
      <c r="R81" s="122">
        <f t="shared" ca="1" si="42"/>
        <v>0.3683600537975803</v>
      </c>
      <c r="S81" s="123">
        <f t="shared" ca="1" si="43"/>
        <v>0.21333927830878727</v>
      </c>
      <c r="T81" s="121">
        <f t="shared" ca="1" si="44"/>
        <v>1.0983658266152803</v>
      </c>
    </row>
    <row r="82" spans="1:20" ht="16.5" customHeight="1" x14ac:dyDescent="0.45">
      <c r="A82" s="80">
        <v>44253</v>
      </c>
      <c r="B82" s="75">
        <f t="shared" ca="1" si="26"/>
        <v>-5.1525991340316546E-3</v>
      </c>
      <c r="C82" s="116">
        <f t="shared" ca="1" si="27"/>
        <v>29.369534210872537</v>
      </c>
      <c r="D82" s="75">
        <f t="shared" ca="1" si="28"/>
        <v>-2.8537415121836052E-2</v>
      </c>
      <c r="E82" s="116">
        <f t="shared" ca="1" si="29"/>
        <v>27.169005010803438</v>
      </c>
      <c r="F82" s="75">
        <f t="shared" ca="1" si="30"/>
        <v>-9.5112482912432794E-3</v>
      </c>
      <c r="G82" s="116">
        <f t="shared" ca="1" si="31"/>
        <v>26.591625946628586</v>
      </c>
      <c r="H82" s="75">
        <f t="shared" ca="1" si="32"/>
        <v>-1.4304244460505711E-2</v>
      </c>
      <c r="I82" s="116">
        <f t="shared" ca="1" si="33"/>
        <v>28.397907671737173</v>
      </c>
      <c r="J82" s="75">
        <f t="shared" ca="1" si="34"/>
        <v>-5.3399652619592564E-2</v>
      </c>
      <c r="K82" s="116">
        <f t="shared" ca="1" si="35"/>
        <v>8.1203009398496278</v>
      </c>
      <c r="L82" s="90">
        <f t="shared" ca="1" si="36"/>
        <v>119.64837377989136</v>
      </c>
      <c r="M82" s="78">
        <f t="shared" ca="1" si="37"/>
        <v>-1.7052976536667819E-2</v>
      </c>
      <c r="N82" s="86">
        <f t="shared" ca="1" si="38"/>
        <v>2.1257609588703839E-2</v>
      </c>
      <c r="O82" s="78">
        <f t="shared" ca="1" si="39"/>
        <v>0.33611231955469639</v>
      </c>
      <c r="P82" s="120">
        <f t="shared" si="40"/>
        <v>8.9999999999999998E-4</v>
      </c>
      <c r="Q82" s="86">
        <f t="shared" ca="1" si="41"/>
        <v>0.32028043984892074</v>
      </c>
      <c r="R82" s="122">
        <f t="shared" ca="1" si="42"/>
        <v>0.31938043984892073</v>
      </c>
      <c r="S82" s="123">
        <f t="shared" ca="1" si="43"/>
        <v>0.20925978421697689</v>
      </c>
      <c r="T82" s="121">
        <f t="shared" ca="1" si="44"/>
        <v>0.95021937985509386</v>
      </c>
    </row>
    <row r="83" spans="1:20" ht="16.5" customHeight="1" x14ac:dyDescent="0.45">
      <c r="A83" s="80">
        <v>44252</v>
      </c>
      <c r="B83" s="75">
        <f t="shared" ca="1" si="26"/>
        <v>-2.4095764884001558E-2</v>
      </c>
      <c r="C83" s="116">
        <f t="shared" ca="1" si="27"/>
        <v>29.521647425834079</v>
      </c>
      <c r="D83" s="75">
        <f t="shared" ca="1" si="28"/>
        <v>-2.2093045604720252E-2</v>
      </c>
      <c r="E83" s="116">
        <f t="shared" ca="1" si="29"/>
        <v>27.967114157269208</v>
      </c>
      <c r="F83" s="75">
        <f t="shared" ca="1" si="30"/>
        <v>-1.65325247971293E-2</v>
      </c>
      <c r="G83" s="116">
        <f t="shared" ca="1" si="31"/>
        <v>26.846974183960835</v>
      </c>
      <c r="H83" s="75">
        <f t="shared" ca="1" si="32"/>
        <v>-1.7182607031767883E-2</v>
      </c>
      <c r="I83" s="116">
        <f t="shared" ca="1" si="33"/>
        <v>28.810013142639875</v>
      </c>
      <c r="J83" s="75">
        <f t="shared" ca="1" si="34"/>
        <v>-5.7086795161702786E-2</v>
      </c>
      <c r="K83" s="116">
        <f t="shared" ca="1" si="35"/>
        <v>8.5783836466165457</v>
      </c>
      <c r="L83" s="90">
        <f t="shared" ca="1" si="36"/>
        <v>121.72413255632054</v>
      </c>
      <c r="M83" s="78">
        <f t="shared" ca="1" si="37"/>
        <v>-2.2761095484695293E-2</v>
      </c>
      <c r="N83" s="86">
        <f t="shared" ca="1" si="38"/>
        <v>2.1228151524314277E-2</v>
      </c>
      <c r="O83" s="78">
        <f t="shared" ca="1" si="39"/>
        <v>0.33564654666004184</v>
      </c>
      <c r="P83" s="120">
        <f t="shared" si="40"/>
        <v>8.9999999999999998E-4</v>
      </c>
      <c r="Q83" s="86">
        <f t="shared" ca="1" si="41"/>
        <v>0.3003494796560382</v>
      </c>
      <c r="R83" s="122">
        <f t="shared" ca="1" si="42"/>
        <v>0.29944947965603819</v>
      </c>
      <c r="S83" s="123">
        <f t="shared" ca="1" si="43"/>
        <v>0.20628355028097842</v>
      </c>
      <c r="T83" s="121">
        <f t="shared" ca="1" si="44"/>
        <v>0.89215718926890764</v>
      </c>
    </row>
    <row r="84" spans="1:20" ht="16.5" customHeight="1" x14ac:dyDescent="0.45">
      <c r="A84" s="80">
        <v>44251</v>
      </c>
      <c r="B84" s="75">
        <f t="shared" ca="1" si="26"/>
        <v>1.1019309915698106E-2</v>
      </c>
      <c r="C84" s="116">
        <f t="shared" ca="1" si="27"/>
        <v>30.250557753061766</v>
      </c>
      <c r="D84" s="75">
        <f t="shared" ca="1" si="28"/>
        <v>7.0256612910963856E-3</v>
      </c>
      <c r="E84" s="116">
        <f t="shared" ca="1" si="29"/>
        <v>28.598952110493553</v>
      </c>
      <c r="F84" s="75">
        <f t="shared" ca="1" si="30"/>
        <v>9.6640000085144173E-3</v>
      </c>
      <c r="G84" s="116">
        <f t="shared" ca="1" si="31"/>
        <v>27.298283736757856</v>
      </c>
      <c r="H84" s="75">
        <f t="shared" ca="1" si="32"/>
        <v>-8.3087423301938523E-3</v>
      </c>
      <c r="I84" s="116">
        <f t="shared" ca="1" si="33"/>
        <v>29.313698911686952</v>
      </c>
      <c r="J84" s="75">
        <f t="shared" ca="1" si="34"/>
        <v>5.5846465968586223E-2</v>
      </c>
      <c r="K84" s="116">
        <f t="shared" ca="1" si="35"/>
        <v>9.0977447368421114</v>
      </c>
      <c r="L84" s="90">
        <f t="shared" ca="1" si="36"/>
        <v>124.55923724884225</v>
      </c>
      <c r="M84" s="78">
        <f t="shared" ca="1" si="37"/>
        <v>8.3064382985522656E-3</v>
      </c>
      <c r="N84" s="86">
        <f t="shared" ca="1" si="38"/>
        <v>2.1215116141776912E-2</v>
      </c>
      <c r="O84" s="78">
        <f t="shared" ca="1" si="39"/>
        <v>0.33544043916509353</v>
      </c>
      <c r="P84" s="120">
        <f t="shared" si="40"/>
        <v>8.9999999999999998E-4</v>
      </c>
      <c r="Q84" s="86">
        <f t="shared" ca="1" si="41"/>
        <v>0.32669393001445535</v>
      </c>
      <c r="R84" s="122">
        <f t="shared" ca="1" si="42"/>
        <v>0.32579393001445534</v>
      </c>
      <c r="S84" s="123">
        <f t="shared" ca="1" si="43"/>
        <v>0.20369560779833787</v>
      </c>
      <c r="T84" s="121">
        <f t="shared" ca="1" si="44"/>
        <v>0.97124225935713593</v>
      </c>
    </row>
    <row r="85" spans="1:20" ht="16.5" customHeight="1" x14ac:dyDescent="0.45">
      <c r="A85" s="80">
        <v>44250</v>
      </c>
      <c r="B85" s="75">
        <f t="shared" ca="1" si="26"/>
        <v>1.2144003894998256E-3</v>
      </c>
      <c r="C85" s="116">
        <f t="shared" ca="1" si="27"/>
        <v>29.920850627060872</v>
      </c>
      <c r="D85" s="75">
        <f t="shared" ca="1" si="28"/>
        <v>9.4563711338591094E-3</v>
      </c>
      <c r="E85" s="116">
        <f t="shared" ca="1" si="29"/>
        <v>28.399427353049926</v>
      </c>
      <c r="F85" s="75">
        <f t="shared" ca="1" si="30"/>
        <v>-2.1961785296531477E-4</v>
      </c>
      <c r="G85" s="116">
        <f t="shared" ca="1" si="31"/>
        <v>27.036998186057591</v>
      </c>
      <c r="H85" s="75">
        <f t="shared" ca="1" si="32"/>
        <v>-2.2481409513844808E-3</v>
      </c>
      <c r="I85" s="116">
        <f t="shared" ca="1" si="33"/>
        <v>29.559299514816587</v>
      </c>
      <c r="J85" s="75">
        <f t="shared" ca="1" si="34"/>
        <v>-0.14317757009345788</v>
      </c>
      <c r="K85" s="116">
        <f t="shared" ca="1" si="35"/>
        <v>8.6165413533834663</v>
      </c>
      <c r="L85" s="90">
        <f t="shared" ca="1" si="36"/>
        <v>123.53311703436844</v>
      </c>
      <c r="M85" s="78">
        <f t="shared" ca="1" si="37"/>
        <v>-9.7004132168400092E-3</v>
      </c>
      <c r="N85" s="86">
        <f t="shared" ca="1" si="38"/>
        <v>2.1359204707599073E-2</v>
      </c>
      <c r="O85" s="78">
        <f t="shared" ca="1" si="39"/>
        <v>0.33771867942901912</v>
      </c>
      <c r="P85" s="120">
        <f t="shared" si="40"/>
        <v>8.9999999999999998E-4</v>
      </c>
      <c r="Q85" s="86">
        <f t="shared" ca="1" si="41"/>
        <v>0.28991538543684392</v>
      </c>
      <c r="R85" s="122">
        <f t="shared" ca="1" si="42"/>
        <v>0.28901538543684391</v>
      </c>
      <c r="S85" s="123">
        <f t="shared" ca="1" si="43"/>
        <v>0.20020708430644882</v>
      </c>
      <c r="T85" s="121">
        <f t="shared" ca="1" si="44"/>
        <v>0.85578738471168414</v>
      </c>
    </row>
    <row r="86" spans="1:20" ht="16.5" customHeight="1" x14ac:dyDescent="0.45">
      <c r="A86" s="80">
        <v>44249</v>
      </c>
      <c r="B86" s="75">
        <f t="shared" ca="1" si="26"/>
        <v>-7.6917102452923602E-3</v>
      </c>
      <c r="C86" s="116">
        <f t="shared" ca="1" si="27"/>
        <v>29.884558807205373</v>
      </c>
      <c r="D86" s="75">
        <f t="shared" ca="1" si="28"/>
        <v>3.5586886097545012E-3</v>
      </c>
      <c r="E86" s="116">
        <f t="shared" ca="1" si="29"/>
        <v>28.13338759866425</v>
      </c>
      <c r="F86" s="75">
        <f t="shared" ca="1" si="30"/>
        <v>-2.8464191638420955E-3</v>
      </c>
      <c r="G86" s="116">
        <f t="shared" ca="1" si="31"/>
        <v>27.04293729788483</v>
      </c>
      <c r="H86" s="75">
        <f t="shared" ca="1" si="32"/>
        <v>-2.3829462637181553E-3</v>
      </c>
      <c r="I86" s="116">
        <f t="shared" ca="1" si="33"/>
        <v>29.625902719943024</v>
      </c>
      <c r="J86" s="75">
        <f t="shared" ca="1" si="34"/>
        <v>-5.6437406412038649E-2</v>
      </c>
      <c r="K86" s="116">
        <f t="shared" ca="1" si="35"/>
        <v>10.056390977443618</v>
      </c>
      <c r="L86" s="90">
        <f t="shared" ca="1" si="36"/>
        <v>124.7431774011411</v>
      </c>
      <c r="M86" s="78">
        <f t="shared" ca="1" si="37"/>
        <v>-7.0157236828939373E-3</v>
      </c>
      <c r="N86" s="86">
        <f t="shared" ca="1" si="38"/>
        <v>2.1355401875044658E-2</v>
      </c>
      <c r="O86" s="78">
        <f t="shared" ca="1" si="39"/>
        <v>0.33765855136685818</v>
      </c>
      <c r="P86" s="120">
        <f t="shared" si="40"/>
        <v>8.9999999999999998E-4</v>
      </c>
      <c r="Q86" s="86">
        <f t="shared" ca="1" si="41"/>
        <v>0.25193272067130401</v>
      </c>
      <c r="R86" s="122">
        <f t="shared" ca="1" si="42"/>
        <v>0.251032720671304</v>
      </c>
      <c r="S86" s="123">
        <f t="shared" ca="1" si="43"/>
        <v>0.1975950754496725</v>
      </c>
      <c r="T86" s="121">
        <f t="shared" ca="1" si="44"/>
        <v>0.74345139388625392</v>
      </c>
    </row>
    <row r="87" spans="1:20" ht="16.5" customHeight="1" x14ac:dyDescent="0.45">
      <c r="A87" s="80">
        <v>44246</v>
      </c>
      <c r="B87" s="75">
        <f t="shared" ca="1" si="26"/>
        <v>-1.7660411674229604E-3</v>
      </c>
      <c r="C87" s="116">
        <f t="shared" ca="1" si="27"/>
        <v>30.116203921457359</v>
      </c>
      <c r="D87" s="75">
        <f t="shared" ca="1" si="28"/>
        <v>7.9142773249940568E-4</v>
      </c>
      <c r="E87" s="116">
        <f t="shared" ca="1" si="29"/>
        <v>28.033624657904035</v>
      </c>
      <c r="F87" s="75">
        <f t="shared" ca="1" si="30"/>
        <v>4.8403604831139813E-3</v>
      </c>
      <c r="G87" s="116">
        <f t="shared" ca="1" si="31"/>
        <v>27.120132562937915</v>
      </c>
      <c r="H87" s="75">
        <f t="shared" ca="1" si="32"/>
        <v>6.2058634558008752E-3</v>
      </c>
      <c r="I87" s="116">
        <f t="shared" ca="1" si="33"/>
        <v>29.696668284676871</v>
      </c>
      <c r="J87" s="75">
        <f t="shared" ca="1" si="34"/>
        <v>7.1833626773776027E-2</v>
      </c>
      <c r="K87" s="116">
        <f t="shared" ca="1" si="35"/>
        <v>10.657894924812039</v>
      </c>
      <c r="L87" s="90">
        <f t="shared" ca="1" si="36"/>
        <v>125.62452435178822</v>
      </c>
      <c r="M87" s="78">
        <f t="shared" ca="1" si="37"/>
        <v>7.9995930386085323E-3</v>
      </c>
      <c r="N87" s="86">
        <f t="shared" ca="1" si="38"/>
        <v>2.1356162828776403E-2</v>
      </c>
      <c r="O87" s="78">
        <f t="shared" ca="1" si="39"/>
        <v>0.33767058310178982</v>
      </c>
      <c r="P87" s="120">
        <f t="shared" si="40"/>
        <v>8.9999999999999998E-4</v>
      </c>
      <c r="Q87" s="86">
        <f t="shared" ca="1" si="41"/>
        <v>0.25121026012035386</v>
      </c>
      <c r="R87" s="122">
        <f t="shared" ca="1" si="42"/>
        <v>0.25031026012035384</v>
      </c>
      <c r="S87" s="123">
        <f t="shared" ca="1" si="43"/>
        <v>0.19597575286719882</v>
      </c>
      <c r="T87" s="121">
        <f t="shared" ca="1" si="44"/>
        <v>0.74128536107896181</v>
      </c>
    </row>
    <row r="88" spans="1:20" ht="16.5" customHeight="1" x14ac:dyDescent="0.45">
      <c r="A88" s="80">
        <v>44245</v>
      </c>
      <c r="B88" s="75">
        <f t="shared" ca="1" si="26"/>
        <v>-4.2559742527454869E-3</v>
      </c>
      <c r="C88" s="116">
        <f t="shared" ca="1" si="27"/>
        <v>30.169484473036668</v>
      </c>
      <c r="D88" s="75">
        <f t="shared" ca="1" si="28"/>
        <v>3.1758856357506637E-3</v>
      </c>
      <c r="E88" s="116">
        <f t="shared" ca="1" si="29"/>
        <v>28.011455615102566</v>
      </c>
      <c r="F88" s="75">
        <f t="shared" ca="1" si="30"/>
        <v>-2.414425529454034E-3</v>
      </c>
      <c r="G88" s="116">
        <f t="shared" ca="1" si="31"/>
        <v>26.989493684249421</v>
      </c>
      <c r="H88" s="75">
        <f t="shared" ca="1" si="32"/>
        <v>-1.1984407717101186E-2</v>
      </c>
      <c r="I88" s="116">
        <f t="shared" ca="1" si="33"/>
        <v>29.513511462439755</v>
      </c>
      <c r="J88" s="75">
        <f t="shared" ca="1" si="34"/>
        <v>-2.1638579619012388E-2</v>
      </c>
      <c r="K88" s="116">
        <f t="shared" ca="1" si="35"/>
        <v>9.9436093984962479</v>
      </c>
      <c r="L88" s="90">
        <f t="shared" ca="1" si="36"/>
        <v>124.62755463332466</v>
      </c>
      <c r="M88" s="78">
        <f t="shared" ca="1" si="37"/>
        <v>-5.4544933849686172E-3</v>
      </c>
      <c r="N88" s="86">
        <f t="shared" ca="1" si="38"/>
        <v>2.1352103053137797E-2</v>
      </c>
      <c r="O88" s="78">
        <f t="shared" ca="1" si="39"/>
        <v>0.33760639241275348</v>
      </c>
      <c r="P88" s="120">
        <f t="shared" si="40"/>
        <v>8.9999999999999998E-4</v>
      </c>
      <c r="Q88" s="86">
        <f t="shared" ca="1" si="41"/>
        <v>0.23196094474357465</v>
      </c>
      <c r="R88" s="122">
        <f t="shared" ca="1" si="42"/>
        <v>0.23106094474357464</v>
      </c>
      <c r="S88" s="123">
        <f t="shared" ca="1" si="43"/>
        <v>0.19427779951553772</v>
      </c>
      <c r="T88" s="121">
        <f t="shared" ca="1" si="44"/>
        <v>0.68440927048881917</v>
      </c>
    </row>
    <row r="89" spans="1:20" ht="16.5" customHeight="1" x14ac:dyDescent="0.45">
      <c r="A89" s="80">
        <v>44244</v>
      </c>
      <c r="B89" s="75">
        <f t="shared" ca="1" si="26"/>
        <v>2.2945413658570502E-4</v>
      </c>
      <c r="C89" s="116">
        <f t="shared" ca="1" si="27"/>
        <v>30.298433827304187</v>
      </c>
      <c r="D89" s="75">
        <f t="shared" ca="1" si="28"/>
        <v>-5.5269918711099431E-3</v>
      </c>
      <c r="E89" s="116">
        <f t="shared" ca="1" si="29"/>
        <v>27.922776071666277</v>
      </c>
      <c r="F89" s="75">
        <f t="shared" ca="1" si="30"/>
        <v>-9.3498473338191612E-3</v>
      </c>
      <c r="G89" s="116">
        <f t="shared" ca="1" si="31"/>
        <v>27.054815521539293</v>
      </c>
      <c r="H89" s="75">
        <f t="shared" ca="1" si="32"/>
        <v>-1.3915665900205987E-3</v>
      </c>
      <c r="I89" s="116">
        <f t="shared" ca="1" si="33"/>
        <v>29.871503742411733</v>
      </c>
      <c r="J89" s="75">
        <f t="shared" ca="1" si="34"/>
        <v>7.4800744922192797E-2</v>
      </c>
      <c r="K89" s="116">
        <f t="shared" ca="1" si="35"/>
        <v>10.163533834586474</v>
      </c>
      <c r="L89" s="90">
        <f t="shared" ca="1" si="36"/>
        <v>125.31106299750796</v>
      </c>
      <c r="M89" s="78">
        <f t="shared" ca="1" si="37"/>
        <v>2.09616249161515E-3</v>
      </c>
      <c r="N89" s="86">
        <f t="shared" ca="1" si="38"/>
        <v>2.1352215372886705E-2</v>
      </c>
      <c r="O89" s="78">
        <f t="shared" ca="1" si="39"/>
        <v>0.33760816834391733</v>
      </c>
      <c r="P89" s="120">
        <f t="shared" si="40"/>
        <v>8.9999999999999998E-4</v>
      </c>
      <c r="Q89" s="86">
        <f t="shared" ca="1" si="41"/>
        <v>0.24254089525959688</v>
      </c>
      <c r="R89" s="122">
        <f t="shared" ca="1" si="42"/>
        <v>0.24164089525959687</v>
      </c>
      <c r="S89" s="123">
        <f t="shared" ca="1" si="43"/>
        <v>0.19309124644366554</v>
      </c>
      <c r="T89" s="121">
        <f t="shared" ca="1" si="44"/>
        <v>0.71574362801980618</v>
      </c>
    </row>
    <row r="90" spans="1:20" ht="16.5" customHeight="1" x14ac:dyDescent="0.45">
      <c r="A90" s="80">
        <v>44243</v>
      </c>
      <c r="B90" s="75">
        <f t="shared" ca="1" si="26"/>
        <v>-8.6595090382857176E-4</v>
      </c>
      <c r="C90" s="116">
        <f t="shared" ca="1" si="27"/>
        <v>30.291483321152832</v>
      </c>
      <c r="D90" s="75">
        <f t="shared" ca="1" si="28"/>
        <v>7.9585699988160563E-3</v>
      </c>
      <c r="E90" s="116">
        <f t="shared" ca="1" si="29"/>
        <v>28.077962743506969</v>
      </c>
      <c r="F90" s="75">
        <f t="shared" ca="1" si="30"/>
        <v>5.0263084058810303E-3</v>
      </c>
      <c r="G90" s="116">
        <f t="shared" ca="1" si="31"/>
        <v>27.310161360925918</v>
      </c>
      <c r="H90" s="75">
        <f t="shared" ca="1" si="32"/>
        <v>4.3326510504706484E-3</v>
      </c>
      <c r="I90" s="116">
        <f t="shared" ca="1" si="33"/>
        <v>29.913129854520232</v>
      </c>
      <c r="J90" s="75">
        <f t="shared" ca="1" si="34"/>
        <v>2.8562645675730858E-2</v>
      </c>
      <c r="K90" s="116">
        <f t="shared" ca="1" si="35"/>
        <v>9.4562028195488779</v>
      </c>
      <c r="L90" s="90">
        <f t="shared" ca="1" si="36"/>
        <v>125.04894009965483</v>
      </c>
      <c r="M90" s="78">
        <f t="shared" ca="1" si="37"/>
        <v>5.8207230873474902E-3</v>
      </c>
      <c r="N90" s="86">
        <f t="shared" ca="1" si="38"/>
        <v>2.1352137699540433E-2</v>
      </c>
      <c r="O90" s="78">
        <f t="shared" ca="1" si="39"/>
        <v>0.33760694022047882</v>
      </c>
      <c r="P90" s="120">
        <f t="shared" si="40"/>
        <v>8.9999999999999998E-4</v>
      </c>
      <c r="Q90" s="86">
        <f t="shared" ca="1" si="41"/>
        <v>0.23306400075991296</v>
      </c>
      <c r="R90" s="122">
        <f t="shared" ca="1" si="42"/>
        <v>0.23216400075991295</v>
      </c>
      <c r="S90" s="123">
        <f t="shared" ca="1" si="43"/>
        <v>0.19147292481646785</v>
      </c>
      <c r="T90" s="121">
        <f t="shared" ca="1" si="44"/>
        <v>0.68767543880553839</v>
      </c>
    </row>
    <row r="91" spans="1:20" ht="16.5" customHeight="1" x14ac:dyDescent="0.45">
      <c r="A91" s="80">
        <v>44239</v>
      </c>
      <c r="B91" s="75">
        <f t="shared" ca="1" si="26"/>
        <v>4.9397419990839797E-3</v>
      </c>
      <c r="C91" s="116">
        <f t="shared" ca="1" si="27"/>
        <v>30.317736992903875</v>
      </c>
      <c r="D91" s="75">
        <f t="shared" ca="1" si="28"/>
        <v>1.1951819900219984E-3</v>
      </c>
      <c r="E91" s="116">
        <f t="shared" ca="1" si="29"/>
        <v>27.85626669510826</v>
      </c>
      <c r="F91" s="75">
        <f t="shared" ca="1" si="30"/>
        <v>4.3897195634210462E-3</v>
      </c>
      <c r="G91" s="116">
        <f t="shared" ca="1" si="31"/>
        <v>27.173578574518945</v>
      </c>
      <c r="H91" s="75">
        <f t="shared" ca="1" si="32"/>
        <v>6.1876360666670571E-3</v>
      </c>
      <c r="I91" s="116">
        <f t="shared" ca="1" si="33"/>
        <v>29.784085803874767</v>
      </c>
      <c r="J91" s="75">
        <f t="shared" ca="1" si="34"/>
        <v>1.8958333333333188E-2</v>
      </c>
      <c r="K91" s="116">
        <f t="shared" ca="1" si="35"/>
        <v>9.193609022556398</v>
      </c>
      <c r="L91" s="90">
        <f t="shared" ca="1" si="36"/>
        <v>124.32527708896224</v>
      </c>
      <c r="M91" s="78">
        <f t="shared" ca="1" si="37"/>
        <v>5.2984114012553096E-3</v>
      </c>
      <c r="N91" s="86">
        <f t="shared" ca="1" si="38"/>
        <v>2.1356068116047521E-2</v>
      </c>
      <c r="O91" s="78">
        <f t="shared" ca="1" si="39"/>
        <v>0.33766908556205644</v>
      </c>
      <c r="P91" s="120">
        <f t="shared" si="40"/>
        <v>8.9999999999999998E-4</v>
      </c>
      <c r="Q91" s="86">
        <f t="shared" ca="1" si="41"/>
        <v>0.22665628747110267</v>
      </c>
      <c r="R91" s="122">
        <f t="shared" ca="1" si="42"/>
        <v>0.22575628747110266</v>
      </c>
      <c r="S91" s="123">
        <f t="shared" ca="1" si="43"/>
        <v>0.19006978426669388</v>
      </c>
      <c r="T91" s="121">
        <f t="shared" ca="1" si="44"/>
        <v>0.668572567415602</v>
      </c>
    </row>
    <row r="92" spans="1:20" ht="16.5" customHeight="1" x14ac:dyDescent="0.45">
      <c r="A92" s="80">
        <v>44238</v>
      </c>
      <c r="B92" s="75">
        <f t="shared" ca="1" si="26"/>
        <v>1.6150962518894918E-3</v>
      </c>
      <c r="C92" s="116">
        <f t="shared" ca="1" si="27"/>
        <v>30.168711342427443</v>
      </c>
      <c r="D92" s="75">
        <f t="shared" ca="1" si="28"/>
        <v>7.2231338538619738E-3</v>
      </c>
      <c r="E92" s="116">
        <f t="shared" ca="1" si="29"/>
        <v>27.823013130906055</v>
      </c>
      <c r="F92" s="75">
        <f t="shared" ca="1" si="30"/>
        <v>8.4108589852511795E-3</v>
      </c>
      <c r="G92" s="116">
        <f t="shared" ca="1" si="31"/>
        <v>27.054815521539297</v>
      </c>
      <c r="H92" s="75">
        <f t="shared" ca="1" si="32"/>
        <v>5.2304696936009698E-3</v>
      </c>
      <c r="I92" s="116">
        <f t="shared" ca="1" si="33"/>
        <v>29.60092604626416</v>
      </c>
      <c r="J92" s="75">
        <f t="shared" ca="1" si="34"/>
        <v>6.7853146432633071E-2</v>
      </c>
      <c r="K92" s="116">
        <f t="shared" ca="1" si="35"/>
        <v>9.0225563909774511</v>
      </c>
      <c r="L92" s="90">
        <f t="shared" ca="1" si="36"/>
        <v>123.67002243211442</v>
      </c>
      <c r="M92" s="78">
        <f t="shared" ca="1" si="37"/>
        <v>9.80788434635671E-3</v>
      </c>
      <c r="N92" s="86">
        <f t="shared" ca="1" si="38"/>
        <v>2.1356391038185509E-2</v>
      </c>
      <c r="O92" s="78">
        <f t="shared" ca="1" si="39"/>
        <v>0.3376741914093711</v>
      </c>
      <c r="P92" s="120">
        <f t="shared" si="40"/>
        <v>8.9999999999999998E-4</v>
      </c>
      <c r="Q92" s="86">
        <f t="shared" ca="1" si="41"/>
        <v>0.21159301202563063</v>
      </c>
      <c r="R92" s="122">
        <f t="shared" ca="1" si="42"/>
        <v>0.21069301202563062</v>
      </c>
      <c r="S92" s="123">
        <f t="shared" ca="1" si="43"/>
        <v>0.18879526629510784</v>
      </c>
      <c r="T92" s="121">
        <f t="shared" ca="1" si="44"/>
        <v>0.62395355459725399</v>
      </c>
    </row>
    <row r="93" spans="1:20" ht="16.5" customHeight="1" x14ac:dyDescent="0.45">
      <c r="A93" s="80">
        <v>44237</v>
      </c>
      <c r="B93" s="75">
        <f t="shared" ca="1" si="26"/>
        <v>-4.3566696746411004E-4</v>
      </c>
      <c r="C93" s="116">
        <f t="shared" ca="1" si="27"/>
        <v>30.1200645390837</v>
      </c>
      <c r="D93" s="75">
        <f t="shared" ca="1" si="28"/>
        <v>-2.0023408361382611E-3</v>
      </c>
      <c r="E93" s="116">
        <f t="shared" ca="1" si="29"/>
        <v>27.623485001232009</v>
      </c>
      <c r="F93" s="75">
        <f t="shared" ca="1" si="30"/>
        <v>-5.0649598457389589E-3</v>
      </c>
      <c r="G93" s="116">
        <f t="shared" ca="1" si="31"/>
        <v>26.829159246424769</v>
      </c>
      <c r="H93" s="75">
        <f t="shared" ca="1" si="32"/>
        <v>-1.8344949759380169E-3</v>
      </c>
      <c r="I93" s="116">
        <f t="shared" ca="1" si="33"/>
        <v>29.446904902600757</v>
      </c>
      <c r="J93" s="75">
        <f t="shared" ca="1" si="34"/>
        <v>-6.158665713625644E-2</v>
      </c>
      <c r="K93" s="116">
        <f t="shared" ca="1" si="35"/>
        <v>8.4492483082706826</v>
      </c>
      <c r="L93" s="90">
        <f t="shared" ca="1" si="36"/>
        <v>122.46886199761192</v>
      </c>
      <c r="M93" s="78">
        <f t="shared" ca="1" si="37"/>
        <v>-6.6007840604465073E-3</v>
      </c>
      <c r="N93" s="86">
        <f t="shared" ca="1" si="38"/>
        <v>2.1351964899107224E-2</v>
      </c>
      <c r="O93" s="78">
        <f t="shared" ca="1" si="39"/>
        <v>0.33760420800573077</v>
      </c>
      <c r="P93" s="120">
        <f t="shared" si="40"/>
        <v>8.9999999999999998E-4</v>
      </c>
      <c r="Q93" s="86">
        <f t="shared" ca="1" si="41"/>
        <v>0.20664967045488258</v>
      </c>
      <c r="R93" s="122">
        <f t="shared" ca="1" si="42"/>
        <v>0.20574967045488257</v>
      </c>
      <c r="S93" s="123">
        <f t="shared" ca="1" si="43"/>
        <v>0.18798423867545891</v>
      </c>
      <c r="T93" s="121">
        <f t="shared" ca="1" si="44"/>
        <v>0.60944047963818626</v>
      </c>
    </row>
    <row r="94" spans="1:20" ht="16.5" customHeight="1" x14ac:dyDescent="0.45">
      <c r="A94" s="80">
        <v>44236</v>
      </c>
      <c r="B94" s="75">
        <f t="shared" ca="1" si="26"/>
        <v>-6.6580571671248645E-4</v>
      </c>
      <c r="C94" s="116">
        <f t="shared" ca="1" si="27"/>
        <v>30.133192575713174</v>
      </c>
      <c r="D94" s="75">
        <f t="shared" ca="1" si="28"/>
        <v>-8.0037644150132703E-4</v>
      </c>
      <c r="E94" s="116">
        <f t="shared" ca="1" si="29"/>
        <v>27.678907608235676</v>
      </c>
      <c r="F94" s="75">
        <f t="shared" ca="1" si="30"/>
        <v>2.6495603670384504E-3</v>
      </c>
      <c r="G94" s="116">
        <f t="shared" ca="1" si="31"/>
        <v>26.96573963488612</v>
      </c>
      <c r="H94" s="75">
        <f t="shared" ca="1" si="32"/>
        <v>5.3909727116698836E-3</v>
      </c>
      <c r="I94" s="116">
        <f t="shared" ca="1" si="33"/>
        <v>29.501024383617526</v>
      </c>
      <c r="J94" s="75">
        <f t="shared" ca="1" si="34"/>
        <v>4.8369512986857321E-2</v>
      </c>
      <c r="K94" s="116">
        <f t="shared" ca="1" si="35"/>
        <v>9.0037597744360962</v>
      </c>
      <c r="L94" s="90">
        <f t="shared" ca="1" si="36"/>
        <v>123.28262397688859</v>
      </c>
      <c r="M94" s="78">
        <f t="shared" ca="1" si="37"/>
        <v>4.912059968694038E-3</v>
      </c>
      <c r="N94" s="86">
        <f t="shared" ca="1" si="38"/>
        <v>2.1347222599345513E-2</v>
      </c>
      <c r="O94" s="78">
        <f t="shared" ca="1" si="39"/>
        <v>0.33752922566275939</v>
      </c>
      <c r="P94" s="120">
        <f t="shared" si="40"/>
        <v>8.9999999999999998E-4</v>
      </c>
      <c r="Q94" s="86">
        <f t="shared" ca="1" si="41"/>
        <v>0.22250262552539879</v>
      </c>
      <c r="R94" s="122">
        <f t="shared" ca="1" si="42"/>
        <v>0.22160262552539878</v>
      </c>
      <c r="S94" s="123">
        <f t="shared" ca="1" si="43"/>
        <v>0.18730095283778875</v>
      </c>
      <c r="T94" s="121">
        <f t="shared" ca="1" si="44"/>
        <v>0.65654351883238671</v>
      </c>
    </row>
    <row r="95" spans="1:20" ht="16.5" customHeight="1" x14ac:dyDescent="0.45">
      <c r="A95" s="80">
        <v>44235</v>
      </c>
      <c r="B95" s="75">
        <f t="shared" ca="1" si="26"/>
        <v>7.2219022609221195E-3</v>
      </c>
      <c r="C95" s="116">
        <f t="shared" ca="1" si="27"/>
        <v>30.153268794454089</v>
      </c>
      <c r="D95" s="75">
        <f t="shared" ca="1" si="28"/>
        <v>7.2551592216103522E-3</v>
      </c>
      <c r="E95" s="116">
        <f t="shared" ca="1" si="29"/>
        <v>27.701078899190758</v>
      </c>
      <c r="F95" s="75">
        <f t="shared" ca="1" si="30"/>
        <v>4.8813506293068354E-3</v>
      </c>
      <c r="G95" s="116">
        <f t="shared" ca="1" si="31"/>
        <v>26.894481083714645</v>
      </c>
      <c r="H95" s="75">
        <f t="shared" ca="1" si="32"/>
        <v>1.7906074784674653E-2</v>
      </c>
      <c r="I95" s="116">
        <f t="shared" ca="1" si="33"/>
        <v>29.342837944973223</v>
      </c>
      <c r="J95" s="75">
        <f t="shared" ca="1" si="34"/>
        <v>0.20617734408190747</v>
      </c>
      <c r="K95" s="116">
        <f t="shared" ca="1" si="35"/>
        <v>8.5883456766917359</v>
      </c>
      <c r="L95" s="90">
        <f t="shared" ca="1" si="36"/>
        <v>122.68001239902445</v>
      </c>
      <c r="M95" s="78">
        <f t="shared" ca="1" si="37"/>
        <v>2.106203690143249E-2</v>
      </c>
      <c r="N95" s="86">
        <f t="shared" ca="1" si="38"/>
        <v>2.1354509252926018E-2</v>
      </c>
      <c r="O95" s="78">
        <f t="shared" ca="1" si="39"/>
        <v>0.33764443777193448</v>
      </c>
      <c r="P95" s="120">
        <f t="shared" si="40"/>
        <v>8.9999999999999998E-4</v>
      </c>
      <c r="Q95" s="86">
        <f t="shared" ca="1" si="41"/>
        <v>0.2209526836187552</v>
      </c>
      <c r="R95" s="122">
        <f t="shared" ca="1" si="42"/>
        <v>0.22005268361875518</v>
      </c>
      <c r="S95" s="123">
        <f t="shared" ca="1" si="43"/>
        <v>0.18592888593028434</v>
      </c>
      <c r="T95" s="121">
        <f t="shared" ca="1" si="44"/>
        <v>0.65172903504897095</v>
      </c>
    </row>
    <row r="96" spans="1:20" ht="16.5" customHeight="1" x14ac:dyDescent="0.45">
      <c r="A96" s="80">
        <v>44232</v>
      </c>
      <c r="B96" s="75">
        <f t="shared" ca="1" si="26"/>
        <v>3.9359050023892728E-3</v>
      </c>
      <c r="C96" s="116">
        <f t="shared" ca="1" si="27"/>
        <v>29.937066228175453</v>
      </c>
      <c r="D96" s="75">
        <f t="shared" ca="1" si="28"/>
        <v>1.0590675026193264E-2</v>
      </c>
      <c r="E96" s="116">
        <f t="shared" ca="1" si="29"/>
        <v>27.501550769516715</v>
      </c>
      <c r="F96" s="75">
        <f t="shared" ca="1" si="30"/>
        <v>8.7287144129122307E-3</v>
      </c>
      <c r="G96" s="116">
        <f t="shared" ca="1" si="31"/>
        <v>26.763837409134897</v>
      </c>
      <c r="H96" s="75">
        <f t="shared" ca="1" si="32"/>
        <v>7.8591292773604327E-3</v>
      </c>
      <c r="I96" s="116">
        <f t="shared" ca="1" si="33"/>
        <v>28.826665516442993</v>
      </c>
      <c r="J96" s="75">
        <f t="shared" ca="1" si="34"/>
        <v>-2.1074289280145209E-3</v>
      </c>
      <c r="K96" s="116">
        <f t="shared" ca="1" si="35"/>
        <v>7.1203009398496295</v>
      </c>
      <c r="L96" s="90">
        <f t="shared" ca="1" si="36"/>
        <v>120.14942086311969</v>
      </c>
      <c r="M96" s="78">
        <f t="shared" ca="1" si="37"/>
        <v>7.0988971957073321E-3</v>
      </c>
      <c r="N96" s="86">
        <f t="shared" ca="1" si="38"/>
        <v>2.131833035065837E-2</v>
      </c>
      <c r="O96" s="78">
        <f t="shared" ca="1" si="39"/>
        <v>0.33707239909988246</v>
      </c>
      <c r="P96" s="120">
        <f t="shared" si="40"/>
        <v>8.9999999999999998E-4</v>
      </c>
      <c r="Q96" s="86">
        <f t="shared" ca="1" si="41"/>
        <v>0.18539126847226894</v>
      </c>
      <c r="R96" s="122">
        <f t="shared" ca="1" si="42"/>
        <v>0.18449126847226893</v>
      </c>
      <c r="S96" s="123">
        <f t="shared" ca="1" si="43"/>
        <v>0.18450706102659806</v>
      </c>
      <c r="T96" s="121">
        <f t="shared" ca="1" si="44"/>
        <v>0.54733424915517881</v>
      </c>
    </row>
    <row r="97" spans="1:20" ht="16.5" customHeight="1" x14ac:dyDescent="0.45">
      <c r="A97" s="80">
        <v>44231</v>
      </c>
      <c r="B97" s="75">
        <f t="shared" ca="1" si="26"/>
        <v>1.1365730645660044E-2</v>
      </c>
      <c r="C97" s="116">
        <f t="shared" ca="1" si="27"/>
        <v>29.819698726786953</v>
      </c>
      <c r="D97" s="75">
        <f t="shared" ca="1" si="28"/>
        <v>-4.0715351508380238E-4</v>
      </c>
      <c r="E97" s="116">
        <f t="shared" ca="1" si="29"/>
        <v>27.213343096406376</v>
      </c>
      <c r="F97" s="75">
        <f t="shared" ca="1" si="30"/>
        <v>2.9180693558417126E-3</v>
      </c>
      <c r="G97" s="116">
        <f t="shared" ca="1" si="31"/>
        <v>26.532245019625176</v>
      </c>
      <c r="H97" s="75">
        <f t="shared" ca="1" si="32"/>
        <v>1.1656797347661119E-3</v>
      </c>
      <c r="I97" s="116">
        <f t="shared" ca="1" si="33"/>
        <v>28.601879646723887</v>
      </c>
      <c r="J97" s="75">
        <f t="shared" ca="1" si="34"/>
        <v>-2.6274828526672289E-3</v>
      </c>
      <c r="K97" s="116">
        <f t="shared" ca="1" si="35"/>
        <v>7.1353381578947426</v>
      </c>
      <c r="L97" s="90">
        <f t="shared" ca="1" si="36"/>
        <v>119.30250464743713</v>
      </c>
      <c r="M97" s="78">
        <f t="shared" ca="1" si="37"/>
        <v>3.4968686935223925E-3</v>
      </c>
      <c r="N97" s="86">
        <f t="shared" ca="1" si="38"/>
        <v>2.1324395231409585E-2</v>
      </c>
      <c r="O97" s="78">
        <f t="shared" ca="1" si="39"/>
        <v>0.33716829328443826</v>
      </c>
      <c r="P97" s="120">
        <f t="shared" si="40"/>
        <v>8.9999999999999998E-4</v>
      </c>
      <c r="Q97" s="86">
        <f t="shared" ca="1" si="41"/>
        <v>0.18251848675829185</v>
      </c>
      <c r="R97" s="122">
        <f t="shared" ca="1" si="42"/>
        <v>0.18161848675829184</v>
      </c>
      <c r="S97" s="123">
        <f t="shared" ca="1" si="43"/>
        <v>0.18450774765939498</v>
      </c>
      <c r="T97" s="121">
        <f t="shared" ca="1" si="44"/>
        <v>0.53865826169211239</v>
      </c>
    </row>
    <row r="98" spans="1:20" ht="16.5" customHeight="1" x14ac:dyDescent="0.45">
      <c r="A98" s="80">
        <v>44230</v>
      </c>
      <c r="B98" s="75">
        <f t="shared" ca="1" si="26"/>
        <v>7.862412051473644E-4</v>
      </c>
      <c r="C98" s="116">
        <f t="shared" ca="1" si="27"/>
        <v>29.484584876877264</v>
      </c>
      <c r="D98" s="75">
        <f t="shared" ca="1" si="28"/>
        <v>4.0882635758401342E-3</v>
      </c>
      <c r="E98" s="116">
        <f t="shared" ca="1" si="29"/>
        <v>27.224427617807113</v>
      </c>
      <c r="F98" s="75">
        <f t="shared" ca="1" si="30"/>
        <v>1.798989944988616E-3</v>
      </c>
      <c r="G98" s="116">
        <f t="shared" ca="1" si="31"/>
        <v>26.455047356626462</v>
      </c>
      <c r="H98" s="75">
        <f t="shared" ca="1" si="32"/>
        <v>5.8624046973885235E-3</v>
      </c>
      <c r="I98" s="116">
        <f t="shared" ca="1" si="33"/>
        <v>28.568577834491133</v>
      </c>
      <c r="J98" s="75">
        <f t="shared" ca="1" si="34"/>
        <v>3.4239185713021314E-2</v>
      </c>
      <c r="K98" s="116">
        <f t="shared" ca="1" si="35"/>
        <v>7.1541355263157946</v>
      </c>
      <c r="L98" s="90">
        <f t="shared" ca="1" si="36"/>
        <v>118.88677321211777</v>
      </c>
      <c r="M98" s="78">
        <f t="shared" ca="1" si="37"/>
        <v>4.9438346683199352E-3</v>
      </c>
      <c r="N98" s="86">
        <f t="shared" ref="N98:N120" ca="1" si="45">_xlfn.STDEV.P(M98:M350)</f>
        <v>2.1343992710755457E-2</v>
      </c>
      <c r="O98" s="78">
        <f t="shared" ref="O98:O120" ca="1" si="46">N98*SQRT(250)</f>
        <v>0.33747815664009356</v>
      </c>
      <c r="P98" s="120">
        <f t="shared" ref="P98:P119" si="47">0.09%</f>
        <v>8.9999999999999998E-4</v>
      </c>
      <c r="Q98" s="86">
        <f t="shared" ref="Q98:Q119" ca="1" si="48">L98/L350-1</f>
        <v>0.19148135713223224</v>
      </c>
      <c r="R98" s="122">
        <f t="shared" ref="R98:R119" ca="1" si="49">Q98-P98</f>
        <v>0.19058135713223223</v>
      </c>
      <c r="S98" s="123">
        <f t="shared" ref="S98:S119" ca="1" si="50">AVERAGE(R98:R1096)</f>
        <v>0.18463907770035426</v>
      </c>
      <c r="T98" s="121">
        <f t="shared" ref="T98:T119" ca="1" si="51">R98/O98</f>
        <v>0.5647220520274423</v>
      </c>
    </row>
    <row r="99" spans="1:20" ht="16.5" customHeight="1" x14ac:dyDescent="0.45">
      <c r="A99" s="80">
        <v>44229</v>
      </c>
      <c r="B99" s="75">
        <f t="shared" ca="1" si="26"/>
        <v>1.4140230755851801E-2</v>
      </c>
      <c r="C99" s="116">
        <f t="shared" ca="1" si="27"/>
        <v>29.461421093651239</v>
      </c>
      <c r="D99" s="75">
        <f t="shared" ca="1" si="28"/>
        <v>1.2417211142201401E-2</v>
      </c>
      <c r="E99" s="116">
        <f t="shared" ca="1" si="29"/>
        <v>27.113580155646162</v>
      </c>
      <c r="F99" s="75">
        <f t="shared" ca="1" si="30"/>
        <v>1.4139082888306342E-2</v>
      </c>
      <c r="G99" s="116">
        <f t="shared" ca="1" si="31"/>
        <v>26.407540456872667</v>
      </c>
      <c r="H99" s="75">
        <f t="shared" ca="1" si="32"/>
        <v>7.9775703134359333E-3</v>
      </c>
      <c r="I99" s="116">
        <f t="shared" ca="1" si="33"/>
        <v>28.40207338605714</v>
      </c>
      <c r="J99" s="75">
        <f t="shared" ca="1" si="34"/>
        <v>8.3946919471372006E-2</v>
      </c>
      <c r="K99" s="116">
        <f t="shared" ca="1" si="35"/>
        <v>6.9172930451127872</v>
      </c>
      <c r="L99" s="90">
        <f t="shared" ca="1" si="36"/>
        <v>118.30190813733999</v>
      </c>
      <c r="M99" s="78">
        <f t="shared" ca="1" si="37"/>
        <v>1.6078355803036626E-2</v>
      </c>
      <c r="N99" s="86">
        <f t="shared" ca="1" si="45"/>
        <v>2.1343752465656188E-2</v>
      </c>
      <c r="O99" s="78">
        <f t="shared" ca="1" si="46"/>
        <v>0.33747435803154163</v>
      </c>
      <c r="P99" s="120">
        <f t="shared" si="47"/>
        <v>8.9999999999999998E-4</v>
      </c>
      <c r="Q99" s="86">
        <f t="shared" ca="1" si="48"/>
        <v>0.2042652457821299</v>
      </c>
      <c r="R99" s="122">
        <f t="shared" ca="1" si="49"/>
        <v>0.20336524578212989</v>
      </c>
      <c r="S99" s="123">
        <f t="shared" ca="1" si="50"/>
        <v>0.18435611201312194</v>
      </c>
      <c r="T99" s="121">
        <f t="shared" ca="1" si="51"/>
        <v>0.60260947518603059</v>
      </c>
    </row>
    <row r="100" spans="1:20" ht="16.5" customHeight="1" x14ac:dyDescent="0.45">
      <c r="A100" s="80">
        <v>44228</v>
      </c>
      <c r="B100" s="75">
        <f t="shared" ca="1" si="26"/>
        <v>1.6645505721344378E-2</v>
      </c>
      <c r="C100" s="116">
        <f t="shared" ca="1" si="27"/>
        <v>29.050638363585342</v>
      </c>
      <c r="D100" s="75">
        <f t="shared" ca="1" si="28"/>
        <v>1.7263177832199883E-2</v>
      </c>
      <c r="E100" s="116">
        <f t="shared" ca="1" si="29"/>
        <v>26.781034396932888</v>
      </c>
      <c r="F100" s="75">
        <f t="shared" ca="1" si="30"/>
        <v>1.2468198461274671E-2</v>
      </c>
      <c r="G100" s="116">
        <f t="shared" ca="1" si="31"/>
        <v>26.039367678901591</v>
      </c>
      <c r="H100" s="75">
        <f t="shared" ca="1" si="32"/>
        <v>1.0449456007532332E-2</v>
      </c>
      <c r="I100" s="116">
        <f t="shared" ca="1" si="33"/>
        <v>28.17728709699896</v>
      </c>
      <c r="J100" s="75">
        <f t="shared" ca="1" si="34"/>
        <v>-2.1331738868023642E-2</v>
      </c>
      <c r="K100" s="116">
        <f t="shared" ca="1" si="35"/>
        <v>6.3815791353383506</v>
      </c>
      <c r="L100" s="90">
        <f t="shared" ca="1" si="36"/>
        <v>116.42990667175714</v>
      </c>
      <c r="M100" s="78">
        <f t="shared" ca="1" si="37"/>
        <v>1.2197904239293456E-2</v>
      </c>
      <c r="N100" s="86">
        <f t="shared" ca="1" si="45"/>
        <v>2.1361459698509857E-2</v>
      </c>
      <c r="O100" s="78">
        <f t="shared" ca="1" si="46"/>
        <v>0.33775433396592441</v>
      </c>
      <c r="P100" s="120">
        <f t="shared" si="47"/>
        <v>8.9999999999999998E-4</v>
      </c>
      <c r="Q100" s="86">
        <f t="shared" ca="1" si="48"/>
        <v>0.19066248836620026</v>
      </c>
      <c r="R100" s="122">
        <f t="shared" ca="1" si="49"/>
        <v>0.18976248836620024</v>
      </c>
      <c r="S100" s="123">
        <f t="shared" ca="1" si="50"/>
        <v>0.18340565532467154</v>
      </c>
      <c r="T100" s="121">
        <f t="shared" ca="1" si="51"/>
        <v>0.5618358353481413</v>
      </c>
    </row>
    <row r="101" spans="1:20" ht="16.5" customHeight="1" x14ac:dyDescent="0.45">
      <c r="A101" s="80">
        <v>44225</v>
      </c>
      <c r="B101" s="75">
        <f t="shared" ca="1" si="26"/>
        <v>-2.0019566191425864E-2</v>
      </c>
      <c r="C101" s="116">
        <f t="shared" ca="1" si="27"/>
        <v>28.574993151593123</v>
      </c>
      <c r="D101" s="75">
        <f t="shared" ca="1" si="28"/>
        <v>-2.9820248780512815E-2</v>
      </c>
      <c r="E101" s="116">
        <f t="shared" ca="1" si="29"/>
        <v>26.326554406504318</v>
      </c>
      <c r="F101" s="75">
        <f t="shared" ca="1" si="30"/>
        <v>-1.8136401994320761E-2</v>
      </c>
      <c r="G101" s="116">
        <f t="shared" ca="1" si="31"/>
        <v>25.718701800684318</v>
      </c>
      <c r="H101" s="75">
        <f t="shared" ca="1" si="32"/>
        <v>-2.1186526871904254E-2</v>
      </c>
      <c r="I101" s="116">
        <f t="shared" ca="1" si="33"/>
        <v>27.885894667440855</v>
      </c>
      <c r="J101" s="75">
        <f t="shared" ca="1" si="34"/>
        <v>3.1059563085153785E-2</v>
      </c>
      <c r="K101" s="116">
        <f t="shared" ca="1" si="35"/>
        <v>6.5206765037594039</v>
      </c>
      <c r="L101" s="90">
        <f t="shared" ca="1" si="36"/>
        <v>115.02682052998202</v>
      </c>
      <c r="M101" s="78">
        <f t="shared" ca="1" si="37"/>
        <v>-1.9395797845362606E-2</v>
      </c>
      <c r="N101" s="86">
        <f t="shared" ca="1" si="45"/>
        <v>2.134948613844399E-2</v>
      </c>
      <c r="O101" s="78">
        <f t="shared" ca="1" si="46"/>
        <v>0.33756501535837952</v>
      </c>
      <c r="P101" s="120">
        <f t="shared" si="47"/>
        <v>8.9999999999999998E-4</v>
      </c>
      <c r="Q101" s="86">
        <f t="shared" ca="1" si="48"/>
        <v>0.15324600748750838</v>
      </c>
      <c r="R101" s="122">
        <f t="shared" ca="1" si="49"/>
        <v>0.15234600748750837</v>
      </c>
      <c r="S101" s="123">
        <f t="shared" ca="1" si="50"/>
        <v>0.18307108516459109</v>
      </c>
      <c r="T101" s="121">
        <f t="shared" ca="1" si="51"/>
        <v>0.4513086385026262</v>
      </c>
    </row>
    <row r="102" spans="1:20" ht="16.5" customHeight="1" x14ac:dyDescent="0.45">
      <c r="A102" s="80">
        <v>44224</v>
      </c>
      <c r="B102" s="75">
        <f t="shared" ca="1" si="26"/>
        <v>8.6002375737375125E-3</v>
      </c>
      <c r="C102" s="116">
        <f t="shared" ca="1" si="27"/>
        <v>29.158738445970709</v>
      </c>
      <c r="D102" s="75">
        <f t="shared" ca="1" si="28"/>
        <v>6.9929988252537267E-3</v>
      </c>
      <c r="E102" s="116">
        <f t="shared" ca="1" si="29"/>
        <v>27.135749198447627</v>
      </c>
      <c r="F102" s="75">
        <f t="shared" ca="1" si="30"/>
        <v>1.3091337150790805E-2</v>
      </c>
      <c r="G102" s="116">
        <f t="shared" ca="1" si="31"/>
        <v>26.193762405412606</v>
      </c>
      <c r="H102" s="75">
        <f t="shared" ca="1" si="32"/>
        <v>6.4706442421476051E-3</v>
      </c>
      <c r="I102" s="116">
        <f t="shared" ca="1" si="33"/>
        <v>28.489487969881544</v>
      </c>
      <c r="J102" s="75">
        <f t="shared" ca="1" si="34"/>
        <v>7.2829310289850513E-2</v>
      </c>
      <c r="K102" s="116">
        <f t="shared" ca="1" si="35"/>
        <v>6.3242481203007577</v>
      </c>
      <c r="L102" s="90">
        <f t="shared" ca="1" si="36"/>
        <v>117.30198614001324</v>
      </c>
      <c r="M102" s="78">
        <f t="shared" ca="1" si="37"/>
        <v>1.1974745057565572E-2</v>
      </c>
      <c r="N102" s="86">
        <f t="shared" ca="1" si="45"/>
        <v>2.1311655545218362E-2</v>
      </c>
      <c r="O102" s="78">
        <f t="shared" ca="1" si="46"/>
        <v>0.33696686115923796</v>
      </c>
      <c r="P102" s="120">
        <f t="shared" si="47"/>
        <v>8.9999999999999998E-4</v>
      </c>
      <c r="Q102" s="86">
        <f t="shared" ca="1" si="48"/>
        <v>0.17723725672573876</v>
      </c>
      <c r="R102" s="122">
        <f t="shared" ca="1" si="49"/>
        <v>0.17633725672573874</v>
      </c>
      <c r="S102" s="123">
        <f t="shared" ca="1" si="50"/>
        <v>0.18477803392442904</v>
      </c>
      <c r="T102" s="121">
        <f t="shared" ca="1" si="51"/>
        <v>0.52330741402611791</v>
      </c>
    </row>
    <row r="103" spans="1:20" ht="16.5" customHeight="1" x14ac:dyDescent="0.45">
      <c r="A103" s="80">
        <v>44223</v>
      </c>
      <c r="B103" s="75">
        <f t="shared" ca="1" si="26"/>
        <v>-2.4440491602083947E-2</v>
      </c>
      <c r="C103" s="116">
        <f t="shared" ca="1" si="27"/>
        <v>28.910104677462908</v>
      </c>
      <c r="D103" s="75">
        <f t="shared" ca="1" si="28"/>
        <v>-2.7600035938444734E-2</v>
      </c>
      <c r="E103" s="116">
        <f t="shared" ca="1" si="29"/>
        <v>26.947306714251116</v>
      </c>
      <c r="F103" s="75">
        <f t="shared" ca="1" si="30"/>
        <v>-2.6386365444369897E-2</v>
      </c>
      <c r="G103" s="116">
        <f t="shared" ca="1" si="31"/>
        <v>25.855282189145665</v>
      </c>
      <c r="H103" s="75">
        <f t="shared" ca="1" si="32"/>
        <v>-2.1864202283006007E-2</v>
      </c>
      <c r="I103" s="116">
        <f t="shared" ca="1" si="33"/>
        <v>28.306327792931867</v>
      </c>
      <c r="J103" s="75">
        <f t="shared" ca="1" si="34"/>
        <v>-4.0016514752119203E-3</v>
      </c>
      <c r="K103" s="116">
        <f t="shared" ca="1" si="35"/>
        <v>5.8949248120300801</v>
      </c>
      <c r="L103" s="90">
        <f t="shared" ca="1" si="36"/>
        <v>115.91394618582164</v>
      </c>
      <c r="M103" s="78">
        <f t="shared" ca="1" si="37"/>
        <v>-2.3966490630075277E-2</v>
      </c>
      <c r="N103" s="86">
        <f t="shared" ca="1" si="45"/>
        <v>2.1308180568808396E-2</v>
      </c>
      <c r="O103" s="78">
        <f t="shared" ca="1" si="46"/>
        <v>0.33691191695788369</v>
      </c>
      <c r="P103" s="120">
        <f t="shared" si="47"/>
        <v>8.9999999999999998E-4</v>
      </c>
      <c r="Q103" s="86">
        <f t="shared" ca="1" si="48"/>
        <v>0.16307707837921348</v>
      </c>
      <c r="R103" s="122">
        <f t="shared" ca="1" si="49"/>
        <v>0.16217707837921347</v>
      </c>
      <c r="S103" s="123">
        <f t="shared" ca="1" si="50"/>
        <v>0.18527455023023434</v>
      </c>
      <c r="T103" s="121">
        <f t="shared" ca="1" si="51"/>
        <v>0.48136343719621744</v>
      </c>
    </row>
    <row r="104" spans="1:20" ht="16.5" customHeight="1" x14ac:dyDescent="0.45">
      <c r="A104" s="80">
        <v>44222</v>
      </c>
      <c r="B104" s="75">
        <f t="shared" ca="1" si="26"/>
        <v>-1.5609452206842844E-3</v>
      </c>
      <c r="C104" s="116">
        <f t="shared" ca="1" si="27"/>
        <v>29.63438358049493</v>
      </c>
      <c r="D104" s="75">
        <f t="shared" ca="1" si="28"/>
        <v>8.006969034617395E-4</v>
      </c>
      <c r="E104" s="116">
        <f t="shared" ca="1" si="29"/>
        <v>27.712163420591494</v>
      </c>
      <c r="F104" s="75">
        <f t="shared" ca="1" si="30"/>
        <v>6.7537948903773071E-3</v>
      </c>
      <c r="G104" s="116">
        <f t="shared" ca="1" si="31"/>
        <v>26.555998469502075</v>
      </c>
      <c r="H104" s="75">
        <f t="shared" ca="1" si="32"/>
        <v>1.4385259152782659E-4</v>
      </c>
      <c r="I104" s="116">
        <f t="shared" ca="1" si="33"/>
        <v>28.939057193285336</v>
      </c>
      <c r="J104" s="75">
        <f t="shared" ca="1" si="34"/>
        <v>-4.7291953019423683E-2</v>
      </c>
      <c r="K104" s="116">
        <f t="shared" ca="1" si="35"/>
        <v>5.9186090225563959</v>
      </c>
      <c r="L104" s="90">
        <f t="shared" ca="1" si="36"/>
        <v>118.76021168643022</v>
      </c>
      <c r="M104" s="78">
        <f t="shared" ca="1" si="37"/>
        <v>-1.1408517853638278E-3</v>
      </c>
      <c r="N104" s="86">
        <f t="shared" ca="1" si="45"/>
        <v>2.1285442966517513E-2</v>
      </c>
      <c r="O104" s="78">
        <f t="shared" ca="1" si="46"/>
        <v>0.33655240389903246</v>
      </c>
      <c r="P104" s="120">
        <f t="shared" si="47"/>
        <v>8.9999999999999998E-4</v>
      </c>
      <c r="Q104" s="86">
        <f t="shared" ca="1" si="48"/>
        <v>0.20371355201885377</v>
      </c>
      <c r="R104" s="122">
        <f t="shared" ca="1" si="49"/>
        <v>0.20281355201885376</v>
      </c>
      <c r="S104" s="123">
        <f t="shared" ca="1" si="50"/>
        <v>0.18671814222092314</v>
      </c>
      <c r="T104" s="121">
        <f t="shared" ca="1" si="51"/>
        <v>0.60262101731918971</v>
      </c>
    </row>
    <row r="105" spans="1:20" ht="16.5" customHeight="1" x14ac:dyDescent="0.45">
      <c r="A105" s="80">
        <v>44221</v>
      </c>
      <c r="B105" s="75">
        <f t="shared" ca="1" si="26"/>
        <v>3.9438611736632989E-3</v>
      </c>
      <c r="C105" s="116">
        <f t="shared" ca="1" si="27"/>
        <v>29.680713548454889</v>
      </c>
      <c r="D105" s="75">
        <f t="shared" ca="1" si="28"/>
        <v>4.4229439037641871E-3</v>
      </c>
      <c r="E105" s="116">
        <f t="shared" ca="1" si="29"/>
        <v>27.689992129636416</v>
      </c>
      <c r="F105" s="75">
        <f t="shared" ca="1" si="30"/>
        <v>-1.0029023883298516E-2</v>
      </c>
      <c r="G105" s="116">
        <f t="shared" ca="1" si="31"/>
        <v>26.377847895168536</v>
      </c>
      <c r="H105" s="75">
        <f t="shared" ca="1" si="32"/>
        <v>3.8994273070773744E-3</v>
      </c>
      <c r="I105" s="116">
        <f t="shared" ca="1" si="33"/>
        <v>28.934894833677927</v>
      </c>
      <c r="J105" s="75">
        <f t="shared" ca="1" si="34"/>
        <v>-4.0638663551853083E-2</v>
      </c>
      <c r="K105" s="116">
        <f t="shared" ca="1" si="35"/>
        <v>6.2124058270676743</v>
      </c>
      <c r="L105" s="90">
        <f t="shared" ca="1" si="36"/>
        <v>118.89585423400544</v>
      </c>
      <c r="M105" s="78">
        <f t="shared" ca="1" si="37"/>
        <v>-1.5071328429658859E-3</v>
      </c>
      <c r="N105" s="86">
        <f t="shared" ca="1" si="45"/>
        <v>2.128823710737611E-2</v>
      </c>
      <c r="O105" s="78">
        <f t="shared" ca="1" si="46"/>
        <v>0.33659658314511492</v>
      </c>
      <c r="P105" s="120">
        <f t="shared" si="47"/>
        <v>8.9999999999999998E-4</v>
      </c>
      <c r="Q105" s="86">
        <f t="shared" ca="1" si="48"/>
        <v>0.1828961421699149</v>
      </c>
      <c r="R105" s="122">
        <f t="shared" ca="1" si="49"/>
        <v>0.18199614216991489</v>
      </c>
      <c r="S105" s="123">
        <f t="shared" ca="1" si="50"/>
        <v>0.18564511490106111</v>
      </c>
      <c r="T105" s="121">
        <f t="shared" ca="1" si="51"/>
        <v>0.54069515640760957</v>
      </c>
    </row>
    <row r="106" spans="1:20" ht="16.5" customHeight="1" x14ac:dyDescent="0.45">
      <c r="A106" s="80">
        <v>44218</v>
      </c>
      <c r="B106" s="75">
        <f t="shared" ca="1" si="26"/>
        <v>-3.539453984625629E-3</v>
      </c>
      <c r="C106" s="116">
        <f t="shared" ca="1" si="27"/>
        <v>29.564116776167715</v>
      </c>
      <c r="D106" s="75">
        <f t="shared" ca="1" si="28"/>
        <v>-7.5818111474494909E-3</v>
      </c>
      <c r="E106" s="116">
        <f t="shared" ca="1" si="29"/>
        <v>27.568060146074728</v>
      </c>
      <c r="F106" s="75">
        <f t="shared" ca="1" si="30"/>
        <v>-7.0811746817611709E-3</v>
      </c>
      <c r="G106" s="116">
        <f t="shared" ca="1" si="31"/>
        <v>26.645071958209627</v>
      </c>
      <c r="H106" s="75">
        <f t="shared" ca="1" si="32"/>
        <v>5.7808997505848225E-4</v>
      </c>
      <c r="I106" s="116">
        <f t="shared" ca="1" si="33"/>
        <v>28.822503576174658</v>
      </c>
      <c r="J106" s="75">
        <f t="shared" ca="1" si="34"/>
        <v>7.8753783583960679E-2</v>
      </c>
      <c r="K106" s="116">
        <f t="shared" ca="1" si="35"/>
        <v>6.4755640977443667</v>
      </c>
      <c r="L106" s="90">
        <f t="shared" ca="1" si="36"/>
        <v>119.0753165543711</v>
      </c>
      <c r="M106" s="78">
        <f t="shared" ca="1" si="37"/>
        <v>-1.3646692721913656E-4</v>
      </c>
      <c r="N106" s="86">
        <f t="shared" ca="1" si="45"/>
        <v>2.1288141098279686E-2</v>
      </c>
      <c r="O106" s="78">
        <f t="shared" ca="1" si="46"/>
        <v>0.33659506510801102</v>
      </c>
      <c r="P106" s="120">
        <f t="shared" si="47"/>
        <v>8.9999999999999998E-4</v>
      </c>
      <c r="Q106" s="86">
        <f t="shared" ca="1" si="48"/>
        <v>0.17880005497941953</v>
      </c>
      <c r="R106" s="122">
        <f t="shared" ca="1" si="49"/>
        <v>0.17790005497941952</v>
      </c>
      <c r="S106" s="123">
        <f t="shared" ca="1" si="50"/>
        <v>0.1859057558104287</v>
      </c>
      <c r="T106" s="121">
        <f t="shared" ca="1" si="51"/>
        <v>0.5285284112003622</v>
      </c>
    </row>
    <row r="107" spans="1:20" ht="16.5" customHeight="1" x14ac:dyDescent="0.45">
      <c r="A107" s="80">
        <v>44217</v>
      </c>
      <c r="B107" s="75">
        <f t="shared" ca="1" si="26"/>
        <v>9.1168967081523E-4</v>
      </c>
      <c r="C107" s="116">
        <f t="shared" ca="1" si="27"/>
        <v>29.669129294067979</v>
      </c>
      <c r="D107" s="75">
        <f t="shared" ca="1" si="28"/>
        <v>2.4000066522629204E-3</v>
      </c>
      <c r="E107" s="116">
        <f t="shared" ca="1" si="29"/>
        <v>27.778672797149508</v>
      </c>
      <c r="F107" s="75">
        <f t="shared" ca="1" si="30"/>
        <v>3.3303227543179936E-3</v>
      </c>
      <c r="G107" s="116">
        <f t="shared" ca="1" si="31"/>
        <v>26.835095960306379</v>
      </c>
      <c r="H107" s="75">
        <f t="shared" ca="1" si="32"/>
        <v>-3.8866331290101641E-3</v>
      </c>
      <c r="I107" s="116">
        <f t="shared" ca="1" si="33"/>
        <v>28.805851202371539</v>
      </c>
      <c r="J107" s="75">
        <f t="shared" ca="1" si="34"/>
        <v>-9.6605352000302736E-2</v>
      </c>
      <c r="K107" s="116">
        <f t="shared" ca="1" si="35"/>
        <v>6.0028193609022606</v>
      </c>
      <c r="L107" s="90">
        <f t="shared" ca="1" si="36"/>
        <v>119.09156861479767</v>
      </c>
      <c r="M107" s="78">
        <f t="shared" ca="1" si="37"/>
        <v>-4.7776149969360748E-3</v>
      </c>
      <c r="N107" s="86">
        <f t="shared" ca="1" si="45"/>
        <v>2.1288081223678198E-2</v>
      </c>
      <c r="O107" s="78">
        <f t="shared" ca="1" si="46"/>
        <v>0.33659411840743747</v>
      </c>
      <c r="P107" s="120">
        <f t="shared" si="47"/>
        <v>8.9999999999999998E-4</v>
      </c>
      <c r="Q107" s="86">
        <f t="shared" ca="1" si="48"/>
        <v>0.17745281733305585</v>
      </c>
      <c r="R107" s="122">
        <f t="shared" ca="1" si="49"/>
        <v>0.17655281733305583</v>
      </c>
      <c r="S107" s="123">
        <f t="shared" ca="1" si="50"/>
        <v>0.18652157895127555</v>
      </c>
      <c r="T107" s="121">
        <f t="shared" ca="1" si="51"/>
        <v>0.52452733924287931</v>
      </c>
    </row>
    <row r="108" spans="1:20" ht="16.5" customHeight="1" x14ac:dyDescent="0.45">
      <c r="A108" s="80">
        <v>44216</v>
      </c>
      <c r="B108" s="75">
        <f t="shared" ca="1" si="26"/>
        <v>1.3838656421005568E-2</v>
      </c>
      <c r="C108" s="116">
        <f t="shared" ca="1" si="27"/>
        <v>29.642104893215613</v>
      </c>
      <c r="D108" s="75">
        <f t="shared" ca="1" si="28"/>
        <v>1.7501010865843103E-2</v>
      </c>
      <c r="E108" s="116">
        <f t="shared" ca="1" si="29"/>
        <v>27.712163420591491</v>
      </c>
      <c r="F108" s="75">
        <f t="shared" ca="1" si="30"/>
        <v>5.357170340715145E-3</v>
      </c>
      <c r="G108" s="116">
        <f t="shared" ca="1" si="31"/>
        <v>26.746023071085229</v>
      </c>
      <c r="H108" s="75">
        <f t="shared" ca="1" si="32"/>
        <v>5.063612917074245E-3</v>
      </c>
      <c r="I108" s="116">
        <f t="shared" ca="1" si="33"/>
        <v>28.918245814587372</v>
      </c>
      <c r="J108" s="75">
        <f t="shared" ca="1" si="34"/>
        <v>-7.1081382209959298E-2</v>
      </c>
      <c r="K108" s="116">
        <f t="shared" ca="1" si="35"/>
        <v>6.6447364661654182</v>
      </c>
      <c r="L108" s="90">
        <f t="shared" ca="1" si="36"/>
        <v>119.66327366564512</v>
      </c>
      <c r="M108" s="78">
        <f t="shared" ca="1" si="37"/>
        <v>5.5546024112553827E-3</v>
      </c>
      <c r="N108" s="86">
        <f t="shared" ca="1" si="45"/>
        <v>2.1290046116669743E-2</v>
      </c>
      <c r="O108" s="78">
        <f t="shared" ca="1" si="46"/>
        <v>0.3366251860934964</v>
      </c>
      <c r="P108" s="120">
        <f t="shared" si="47"/>
        <v>8.9999999999999998E-4</v>
      </c>
      <c r="Q108" s="86">
        <f t="shared" ca="1" si="48"/>
        <v>0.18488092846415194</v>
      </c>
      <c r="R108" s="122">
        <f t="shared" ca="1" si="49"/>
        <v>0.18398092846415193</v>
      </c>
      <c r="S108" s="123">
        <f t="shared" ca="1" si="50"/>
        <v>0.18735230908612718</v>
      </c>
      <c r="T108" s="121">
        <f t="shared" ca="1" si="51"/>
        <v>0.54654534498512508</v>
      </c>
    </row>
    <row r="109" spans="1:20" ht="16.5" customHeight="1" x14ac:dyDescent="0.45">
      <c r="A109" s="80">
        <v>44215</v>
      </c>
      <c r="B109" s="75">
        <f t="shared" ca="1" si="26"/>
        <v>7.8520053184751859E-3</v>
      </c>
      <c r="C109" s="116">
        <f t="shared" ca="1" si="27"/>
        <v>29.237497214651938</v>
      </c>
      <c r="D109" s="75">
        <f t="shared" ca="1" si="28"/>
        <v>4.9079890985372909E-3</v>
      </c>
      <c r="E109" s="116">
        <f t="shared" ca="1" si="29"/>
        <v>27.235514387361452</v>
      </c>
      <c r="F109" s="75">
        <f t="shared" ca="1" si="30"/>
        <v>9.0089256395577966E-3</v>
      </c>
      <c r="G109" s="116">
        <f t="shared" ca="1" si="31"/>
        <v>26.603503570796647</v>
      </c>
      <c r="H109" s="75">
        <f t="shared" ca="1" si="32"/>
        <v>5.820838837584219E-3</v>
      </c>
      <c r="I109" s="116">
        <f t="shared" ca="1" si="33"/>
        <v>28.772552744851343</v>
      </c>
      <c r="J109" s="75">
        <f t="shared" ca="1" si="34"/>
        <v>-3.2663955261820088E-2</v>
      </c>
      <c r="K109" s="116">
        <f t="shared" ca="1" si="35"/>
        <v>7.1531954887218099</v>
      </c>
      <c r="L109" s="90">
        <f t="shared" ca="1" si="36"/>
        <v>119.00226340638318</v>
      </c>
      <c r="M109" s="78">
        <f t="shared" ca="1" si="37"/>
        <v>4.4168354810243393E-3</v>
      </c>
      <c r="N109" s="86">
        <f t="shared" ca="1" si="45"/>
        <v>2.1288153410477521E-2</v>
      </c>
      <c r="O109" s="78">
        <f t="shared" ca="1" si="46"/>
        <v>0.33659525978095178</v>
      </c>
      <c r="P109" s="120">
        <f t="shared" si="47"/>
        <v>8.9999999999999998E-4</v>
      </c>
      <c r="Q109" s="86">
        <f t="shared" ca="1" si="48"/>
        <v>0.17077989451432618</v>
      </c>
      <c r="R109" s="122">
        <f t="shared" ca="1" si="49"/>
        <v>0.16987989451432617</v>
      </c>
      <c r="S109" s="123">
        <f t="shared" ca="1" si="50"/>
        <v>0.18765879823357948</v>
      </c>
      <c r="T109" s="121">
        <f t="shared" ca="1" si="51"/>
        <v>0.50470079294901526</v>
      </c>
    </row>
    <row r="110" spans="1:20" ht="16.5" customHeight="1" x14ac:dyDescent="0.45">
      <c r="A110" s="80">
        <v>44211</v>
      </c>
      <c r="B110" s="75">
        <f t="shared" ca="1" si="26"/>
        <v>-7.2926760981983918E-3</v>
      </c>
      <c r="C110" s="116">
        <f t="shared" ca="1" si="27"/>
        <v>29.009712795494281</v>
      </c>
      <c r="D110" s="75">
        <f t="shared" ca="1" si="28"/>
        <v>-1.291886194701608E-2</v>
      </c>
      <c r="E110" s="116">
        <f t="shared" ca="1" si="29"/>
        <v>27.102495634245422</v>
      </c>
      <c r="F110" s="75">
        <f t="shared" ca="1" si="30"/>
        <v>-1.9434513835722367E-2</v>
      </c>
      <c r="G110" s="116">
        <f t="shared" ca="1" si="31"/>
        <v>26.365974467405312</v>
      </c>
      <c r="H110" s="75">
        <f t="shared" ca="1" si="32"/>
        <v>-1.7162470802436158E-2</v>
      </c>
      <c r="I110" s="116">
        <f t="shared" ca="1" si="33"/>
        <v>28.60604158699223</v>
      </c>
      <c r="J110" s="75">
        <f t="shared" ca="1" si="34"/>
        <v>-9.6255435245932164E-2</v>
      </c>
      <c r="K110" s="116">
        <f t="shared" ca="1" si="35"/>
        <v>7.394736842105269</v>
      </c>
      <c r="L110" s="90">
        <f t="shared" ca="1" si="36"/>
        <v>118.47896132624253</v>
      </c>
      <c r="M110" s="78">
        <f t="shared" ca="1" si="37"/>
        <v>-1.967218953149108E-2</v>
      </c>
      <c r="N110" s="86">
        <f t="shared" ca="1" si="45"/>
        <v>2.1289206780182174E-2</v>
      </c>
      <c r="O110" s="78">
        <f t="shared" ca="1" si="46"/>
        <v>0.3366119150183764</v>
      </c>
      <c r="P110" s="120">
        <f t="shared" si="47"/>
        <v>8.9999999999999998E-4</v>
      </c>
      <c r="Q110" s="86">
        <f t="shared" ca="1" si="48"/>
        <v>0.16810268791906013</v>
      </c>
      <c r="R110" s="122">
        <f t="shared" ca="1" si="49"/>
        <v>0.16720268791906012</v>
      </c>
      <c r="S110" s="123">
        <f t="shared" ca="1" si="50"/>
        <v>0.18943668860550483</v>
      </c>
      <c r="T110" s="121">
        <f t="shared" ca="1" si="51"/>
        <v>0.49672242858643956</v>
      </c>
    </row>
    <row r="111" spans="1:20" ht="16.5" customHeight="1" x14ac:dyDescent="0.45">
      <c r="A111" s="80">
        <v>44210</v>
      </c>
      <c r="B111" s="75">
        <f t="shared" ca="1" si="26"/>
        <v>-3.502003437214074E-3</v>
      </c>
      <c r="C111" s="116">
        <f t="shared" ca="1" si="27"/>
        <v>29.22282539577991</v>
      </c>
      <c r="D111" s="75">
        <f t="shared" ca="1" si="28"/>
        <v>1.184645240632376E-2</v>
      </c>
      <c r="E111" s="116">
        <f t="shared" ca="1" si="29"/>
        <v>27.457211559836971</v>
      </c>
      <c r="F111" s="75">
        <f t="shared" ca="1" si="30"/>
        <v>4.4364827765019932E-3</v>
      </c>
      <c r="G111" s="116">
        <f t="shared" ca="1" si="31"/>
        <v>26.888540173428179</v>
      </c>
      <c r="H111" s="75">
        <f t="shared" ca="1" si="32"/>
        <v>1.0404615088606795E-2</v>
      </c>
      <c r="I111" s="116">
        <f t="shared" ca="1" si="33"/>
        <v>29.105564996431902</v>
      </c>
      <c r="J111" s="75">
        <f t="shared" ca="1" si="34"/>
        <v>7.8810437611421813E-2</v>
      </c>
      <c r="K111" s="116">
        <f t="shared" ca="1" si="35"/>
        <v>8.1823306390977493</v>
      </c>
      <c r="L111" s="90">
        <f t="shared" ca="1" si="36"/>
        <v>120.85647276457473</v>
      </c>
      <c r="M111" s="78">
        <f t="shared" ca="1" si="37"/>
        <v>1.0324117422233714E-2</v>
      </c>
      <c r="N111" s="86">
        <f t="shared" ca="1" si="45"/>
        <v>2.1249912988519276E-2</v>
      </c>
      <c r="O111" s="78">
        <f t="shared" ca="1" si="46"/>
        <v>0.33599062562058196</v>
      </c>
      <c r="P111" s="120">
        <f t="shared" si="47"/>
        <v>8.9999999999999998E-4</v>
      </c>
      <c r="Q111" s="86">
        <f t="shared" ca="1" si="48"/>
        <v>0.19840641771940293</v>
      </c>
      <c r="R111" s="122">
        <f t="shared" ca="1" si="49"/>
        <v>0.19750641771940292</v>
      </c>
      <c r="S111" s="123">
        <f t="shared" ca="1" si="50"/>
        <v>0.1919071331262209</v>
      </c>
      <c r="T111" s="121">
        <f t="shared" ca="1" si="51"/>
        <v>0.58783311991102216</v>
      </c>
    </row>
    <row r="112" spans="1:20" ht="16.5" customHeight="1" x14ac:dyDescent="0.45">
      <c r="A112" s="80">
        <v>44209</v>
      </c>
      <c r="B112" s="75">
        <f t="shared" ca="1" si="26"/>
        <v>2.6929876666459407E-3</v>
      </c>
      <c r="C112" s="116">
        <f t="shared" ca="1" si="27"/>
        <v>29.325523479804286</v>
      </c>
      <c r="D112" s="75">
        <f t="shared" ca="1" si="28"/>
        <v>-3.6630550646081783E-3</v>
      </c>
      <c r="E112" s="116">
        <f t="shared" ca="1" si="29"/>
        <v>27.135749198447623</v>
      </c>
      <c r="F112" s="75">
        <f t="shared" ca="1" si="30"/>
        <v>-1.7714361195786399E-3</v>
      </c>
      <c r="G112" s="116">
        <f t="shared" ca="1" si="31"/>
        <v>26.769776520962122</v>
      </c>
      <c r="H112" s="75">
        <f t="shared" ca="1" si="32"/>
        <v>2.8985066718665298E-3</v>
      </c>
      <c r="I112" s="116">
        <f t="shared" ca="1" si="33"/>
        <v>28.805851202371546</v>
      </c>
      <c r="J112" s="75">
        <f t="shared" ca="1" si="34"/>
        <v>3.6742036831553859E-2</v>
      </c>
      <c r="K112" s="116">
        <f t="shared" ca="1" si="35"/>
        <v>7.5845860902255691</v>
      </c>
      <c r="L112" s="90">
        <f t="shared" ca="1" si="36"/>
        <v>119.62148649181114</v>
      </c>
      <c r="M112" s="78">
        <f t="shared" ca="1" si="37"/>
        <v>2.3759460052670267E-3</v>
      </c>
      <c r="N112" s="86">
        <f t="shared" ca="1" si="45"/>
        <v>2.1241867784649981E-2</v>
      </c>
      <c r="O112" s="78">
        <f t="shared" ca="1" si="46"/>
        <v>0.33586341977824508</v>
      </c>
      <c r="P112" s="120">
        <f t="shared" si="47"/>
        <v>8.9999999999999998E-4</v>
      </c>
      <c r="Q112" s="86">
        <f t="shared" ca="1" si="48"/>
        <v>0.18631750868075403</v>
      </c>
      <c r="R112" s="122">
        <f t="shared" ca="1" si="49"/>
        <v>0.18541750868075402</v>
      </c>
      <c r="S112" s="123">
        <f t="shared" ca="1" si="50"/>
        <v>0.19120722255207317</v>
      </c>
      <c r="T112" s="121">
        <f t="shared" ca="1" si="51"/>
        <v>0.55206223054352432</v>
      </c>
    </row>
    <row r="113" spans="1:20" ht="16.5" customHeight="1" x14ac:dyDescent="0.45">
      <c r="A113" s="80">
        <v>44208</v>
      </c>
      <c r="B113" s="75">
        <f t="shared" ca="1" si="26"/>
        <v>2.1118348041615498E-4</v>
      </c>
      <c r="C113" s="116">
        <f t="shared" ca="1" si="27"/>
        <v>29.246762309615168</v>
      </c>
      <c r="D113" s="75">
        <f t="shared" ca="1" si="28"/>
        <v>6.1425650134951937E-3</v>
      </c>
      <c r="E113" s="116">
        <f t="shared" ca="1" si="29"/>
        <v>27.235514387361455</v>
      </c>
      <c r="F113" s="75">
        <f t="shared" ca="1" si="30"/>
        <v>2.219192293136496E-3</v>
      </c>
      <c r="G113" s="116">
        <f t="shared" ca="1" si="31"/>
        <v>26.817281622256701</v>
      </c>
      <c r="H113" s="75">
        <f t="shared" ca="1" si="32"/>
        <v>5.2448019930506629E-3</v>
      </c>
      <c r="I113" s="116">
        <f t="shared" ca="1" si="33"/>
        <v>28.722598558815474</v>
      </c>
      <c r="J113" s="75">
        <f t="shared" ca="1" si="34"/>
        <v>4.0641602104727115E-2</v>
      </c>
      <c r="K113" s="116">
        <f t="shared" ca="1" si="35"/>
        <v>7.3157890977443651</v>
      </c>
      <c r="L113" s="90">
        <f t="shared" ca="1" si="36"/>
        <v>119.33794597579318</v>
      </c>
      <c r="M113" s="78">
        <f t="shared" ca="1" si="37"/>
        <v>5.6239948058014466E-3</v>
      </c>
      <c r="N113" s="86">
        <f t="shared" ca="1" si="45"/>
        <v>2.1243822063631727E-2</v>
      </c>
      <c r="O113" s="78">
        <f t="shared" ca="1" si="46"/>
        <v>0.33589431964207367</v>
      </c>
      <c r="P113" s="120">
        <f t="shared" si="47"/>
        <v>8.9999999999999998E-4</v>
      </c>
      <c r="Q113" s="86">
        <f t="shared" ca="1" si="48"/>
        <v>0.18617637398117082</v>
      </c>
      <c r="R113" s="122">
        <f t="shared" ca="1" si="49"/>
        <v>0.18527637398117081</v>
      </c>
      <c r="S113" s="123">
        <f t="shared" ca="1" si="50"/>
        <v>0.19203432453369018</v>
      </c>
      <c r="T113" s="121">
        <f t="shared" ca="1" si="51"/>
        <v>0.55159126888064036</v>
      </c>
    </row>
    <row r="114" spans="1:20" ht="16.5" customHeight="1" x14ac:dyDescent="0.45">
      <c r="A114" s="80">
        <v>44207</v>
      </c>
      <c r="B114" s="75">
        <f t="shared" ca="1" si="26"/>
        <v>-6.7408192617340879E-3</v>
      </c>
      <c r="C114" s="116">
        <f t="shared" ca="1" si="27"/>
        <v>29.240587180644948</v>
      </c>
      <c r="D114" s="75">
        <f t="shared" ca="1" si="28"/>
        <v>-1.651230260762826E-2</v>
      </c>
      <c r="E114" s="116">
        <f t="shared" ca="1" si="29"/>
        <v>27.069239821889607</v>
      </c>
      <c r="F114" s="75">
        <f t="shared" ca="1" si="30"/>
        <v>-1.6157170069063587E-2</v>
      </c>
      <c r="G114" s="116">
        <f t="shared" ca="1" si="31"/>
        <v>26.757900695253284</v>
      </c>
      <c r="H114" s="75">
        <f t="shared" ca="1" si="32"/>
        <v>-9.3809490703242737E-3</v>
      </c>
      <c r="I114" s="116">
        <f t="shared" ca="1" si="33"/>
        <v>28.572740194098547</v>
      </c>
      <c r="J114" s="75">
        <f t="shared" ca="1" si="34"/>
        <v>-0.15803683737221241</v>
      </c>
      <c r="K114" s="116">
        <f t="shared" ca="1" si="35"/>
        <v>7.0300755639097785</v>
      </c>
      <c r="L114" s="90">
        <f t="shared" ca="1" si="36"/>
        <v>118.67054345579615</v>
      </c>
      <c r="M114" s="78">
        <f t="shared" ca="1" si="37"/>
        <v>-2.210477186094062E-2</v>
      </c>
      <c r="N114" s="86">
        <f t="shared" ca="1" si="45"/>
        <v>2.1242300462545303E-2</v>
      </c>
      <c r="O114" s="78">
        <f t="shared" ca="1" si="46"/>
        <v>0.33587026101645723</v>
      </c>
      <c r="P114" s="120">
        <f t="shared" si="47"/>
        <v>8.9999999999999998E-4</v>
      </c>
      <c r="Q114" s="86">
        <f t="shared" ca="1" si="48"/>
        <v>0.18630074636719907</v>
      </c>
      <c r="R114" s="122">
        <f t="shared" ca="1" si="49"/>
        <v>0.18540074636719905</v>
      </c>
      <c r="S114" s="123">
        <f t="shared" ca="1" si="50"/>
        <v>0.19316064962577675</v>
      </c>
      <c r="T114" s="121">
        <f t="shared" ca="1" si="51"/>
        <v>0.55200107864898063</v>
      </c>
    </row>
    <row r="115" spans="1:20" ht="16.5" customHeight="1" x14ac:dyDescent="0.45">
      <c r="A115" s="80">
        <v>44204</v>
      </c>
      <c r="B115" s="75">
        <f t="shared" ca="1" si="26"/>
        <v>5.6977191860358989E-3</v>
      </c>
      <c r="C115" s="116">
        <f t="shared" ca="1" si="27"/>
        <v>29.439030363566452</v>
      </c>
      <c r="D115" s="75">
        <f t="shared" ca="1" si="28"/>
        <v>4.8563059153856614E-3</v>
      </c>
      <c r="E115" s="116">
        <f t="shared" ca="1" si="29"/>
        <v>27.523719812318177</v>
      </c>
      <c r="F115" s="75">
        <f t="shared" ca="1" si="30"/>
        <v>5.0471763413351134E-3</v>
      </c>
      <c r="G115" s="116">
        <f t="shared" ca="1" si="31"/>
        <v>27.197332623882239</v>
      </c>
      <c r="H115" s="75">
        <f t="shared" ca="1" si="32"/>
        <v>1.8371573910935357E-2</v>
      </c>
      <c r="I115" s="116">
        <f t="shared" ca="1" si="33"/>
        <v>28.843317890246119</v>
      </c>
      <c r="J115" s="75">
        <f t="shared" ca="1" si="34"/>
        <v>-1.2230442245264928E-2</v>
      </c>
      <c r="K115" s="116">
        <f t="shared" ca="1" si="35"/>
        <v>8.3496236842105311</v>
      </c>
      <c r="L115" s="90">
        <f t="shared" ca="1" si="36"/>
        <v>121.35302437422352</v>
      </c>
      <c r="M115" s="78">
        <f t="shared" ca="1" si="37"/>
        <v>7.0816511571898388E-3</v>
      </c>
      <c r="N115" s="86">
        <f t="shared" ca="1" si="45"/>
        <v>2.1193895939942701E-2</v>
      </c>
      <c r="O115" s="78">
        <f t="shared" ca="1" si="46"/>
        <v>0.33510491831407058</v>
      </c>
      <c r="P115" s="120">
        <f t="shared" si="47"/>
        <v>8.9999999999999998E-4</v>
      </c>
      <c r="Q115" s="86">
        <f t="shared" ca="1" si="48"/>
        <v>0.21129372096859234</v>
      </c>
      <c r="R115" s="122">
        <f t="shared" ca="1" si="49"/>
        <v>0.21039372096859232</v>
      </c>
      <c r="S115" s="123">
        <f t="shared" ca="1" si="50"/>
        <v>0.1947126302774923</v>
      </c>
      <c r="T115" s="121">
        <f t="shared" ca="1" si="51"/>
        <v>0.62784432418089697</v>
      </c>
    </row>
    <row r="116" spans="1:20" ht="16.5" customHeight="1" x14ac:dyDescent="0.45">
      <c r="A116" s="80">
        <v>44203</v>
      </c>
      <c r="B116" s="75">
        <f t="shared" ca="1" si="26"/>
        <v>1.4857557803382271E-2</v>
      </c>
      <c r="C116" s="116">
        <f t="shared" ca="1" si="27"/>
        <v>29.272245329732883</v>
      </c>
      <c r="D116" s="75">
        <f t="shared" ca="1" si="28"/>
        <v>4.048457336995881E-4</v>
      </c>
      <c r="E116" s="116">
        <f t="shared" ca="1" si="29"/>
        <v>27.390702183278954</v>
      </c>
      <c r="F116" s="75">
        <f t="shared" ca="1" si="30"/>
        <v>4.1868506514561865E-3</v>
      </c>
      <c r="G116" s="116">
        <f t="shared" ca="1" si="31"/>
        <v>27.060752235420892</v>
      </c>
      <c r="H116" s="75">
        <f t="shared" ca="1" si="32"/>
        <v>-2.0534144248104402E-3</v>
      </c>
      <c r="I116" s="116">
        <f t="shared" ca="1" si="33"/>
        <v>28.32298016673499</v>
      </c>
      <c r="J116" s="75">
        <f t="shared" ca="1" si="34"/>
        <v>2.367404962440256E-2</v>
      </c>
      <c r="K116" s="116">
        <f t="shared" ca="1" si="35"/>
        <v>8.4530077067669236</v>
      </c>
      <c r="L116" s="90">
        <f t="shared" ca="1" si="36"/>
        <v>120.49968762193464</v>
      </c>
      <c r="M116" s="78">
        <f t="shared" ca="1" si="37"/>
        <v>5.7563533256221877E-3</v>
      </c>
      <c r="N116" s="86">
        <f t="shared" ca="1" si="45"/>
        <v>2.1190610933223303E-2</v>
      </c>
      <c r="O116" s="78">
        <f t="shared" ca="1" si="46"/>
        <v>0.33505297779725929</v>
      </c>
      <c r="P116" s="120">
        <f t="shared" si="47"/>
        <v>8.9999999999999998E-4</v>
      </c>
      <c r="Q116" s="86">
        <f t="shared" ca="1" si="48"/>
        <v>0.20807051570400237</v>
      </c>
      <c r="R116" s="122">
        <f t="shared" ca="1" si="49"/>
        <v>0.20717051570400236</v>
      </c>
      <c r="S116" s="123">
        <f t="shared" ca="1" si="50"/>
        <v>0.1907923576047173</v>
      </c>
      <c r="T116" s="121">
        <f t="shared" ca="1" si="51"/>
        <v>0.61832166681819889</v>
      </c>
    </row>
    <row r="117" spans="1:20" ht="16.5" customHeight="1" x14ac:dyDescent="0.45">
      <c r="A117" s="80">
        <v>44202</v>
      </c>
      <c r="B117" s="75">
        <f t="shared" ca="1" si="26"/>
        <v>5.978470090575172E-3</v>
      </c>
      <c r="C117" s="116">
        <f t="shared" ca="1" si="27"/>
        <v>28.843698413294042</v>
      </c>
      <c r="D117" s="75">
        <f t="shared" ca="1" si="28"/>
        <v>1.3541234994020268E-2</v>
      </c>
      <c r="E117" s="116">
        <f t="shared" ca="1" si="29"/>
        <v>27.379617661878218</v>
      </c>
      <c r="F117" s="75">
        <f t="shared" ca="1" si="30"/>
        <v>1.1591594459665622E-2</v>
      </c>
      <c r="G117" s="116">
        <f t="shared" ca="1" si="31"/>
        <v>26.947925296836441</v>
      </c>
      <c r="H117" s="75">
        <f t="shared" ca="1" si="32"/>
        <v>1.1873063705563291E-2</v>
      </c>
      <c r="I117" s="116">
        <f t="shared" ca="1" si="33"/>
        <v>28.381258652646611</v>
      </c>
      <c r="J117" s="75">
        <f t="shared" ca="1" si="34"/>
        <v>0.11469170261354988</v>
      </c>
      <c r="K117" s="116">
        <f t="shared" ca="1" si="35"/>
        <v>8.2575187969924873</v>
      </c>
      <c r="L117" s="90">
        <f t="shared" ca="1" si="36"/>
        <v>119.8100188216478</v>
      </c>
      <c r="M117" s="78">
        <f t="shared" ca="1" si="37"/>
        <v>1.7223857162220524E-2</v>
      </c>
      <c r="N117" s="86">
        <f t="shared" ca="1" si="45"/>
        <v>2.1188541374625856E-2</v>
      </c>
      <c r="O117" s="78">
        <f t="shared" ca="1" si="46"/>
        <v>0.33502025520266376</v>
      </c>
      <c r="P117" s="120">
        <f t="shared" si="47"/>
        <v>8.9999999999999998E-4</v>
      </c>
      <c r="Q117" s="86">
        <f t="shared" ca="1" si="48"/>
        <v>0.20397428147321106</v>
      </c>
      <c r="R117" s="122">
        <f t="shared" ca="1" si="49"/>
        <v>0.20307428147321105</v>
      </c>
      <c r="S117" s="123">
        <f t="shared" ca="1" si="50"/>
        <v>0.18533297157162229</v>
      </c>
      <c r="T117" s="121">
        <f t="shared" ca="1" si="51"/>
        <v>0.60615523485398026</v>
      </c>
    </row>
    <row r="118" spans="1:20" ht="16.5" customHeight="1" x14ac:dyDescent="0.45">
      <c r="A118" s="80">
        <v>44201</v>
      </c>
      <c r="B118" s="75">
        <f t="shared" ca="1" si="26"/>
        <v>6.887303597369554E-3</v>
      </c>
      <c r="C118" s="116">
        <f t="shared" ca="1" si="27"/>
        <v>28.672282032732813</v>
      </c>
      <c r="D118" s="75">
        <f t="shared" ca="1" si="28"/>
        <v>1.4149005782150947E-2</v>
      </c>
      <c r="E118" s="116">
        <f t="shared" ca="1" si="29"/>
        <v>27.013817214885936</v>
      </c>
      <c r="F118" s="75">
        <f t="shared" ca="1" si="30"/>
        <v>5.8296640033905778E-3</v>
      </c>
      <c r="G118" s="116">
        <f t="shared" ca="1" si="31"/>
        <v>26.639135244328006</v>
      </c>
      <c r="H118" s="75">
        <f t="shared" ca="1" si="32"/>
        <v>9.2869126924337575E-3</v>
      </c>
      <c r="I118" s="116">
        <f t="shared" ca="1" si="33"/>
        <v>28.048240110980011</v>
      </c>
      <c r="J118" s="75">
        <f t="shared" ca="1" si="34"/>
        <v>0.12343209102439601</v>
      </c>
      <c r="K118" s="116">
        <f t="shared" ca="1" si="35"/>
        <v>7.4078947368421106</v>
      </c>
      <c r="L118" s="90">
        <f t="shared" ca="1" si="36"/>
        <v>117.78136933976887</v>
      </c>
      <c r="M118" s="78">
        <f t="shared" ca="1" si="37"/>
        <v>1.5514491938423358E-2</v>
      </c>
      <c r="N118" s="86">
        <f t="shared" ca="1" si="45"/>
        <v>2.1164992573301952E-2</v>
      </c>
      <c r="O118" s="78">
        <f t="shared" ca="1" si="46"/>
        <v>0.33464791596091209</v>
      </c>
      <c r="P118" s="120">
        <f t="shared" si="47"/>
        <v>8.9999999999999998E-4</v>
      </c>
      <c r="Q118" s="86">
        <f t="shared" ca="1" si="48"/>
        <v>0.18376514976468861</v>
      </c>
      <c r="R118" s="122">
        <f t="shared" ca="1" si="49"/>
        <v>0.18286514976468859</v>
      </c>
      <c r="S118" s="123">
        <f t="shared" ca="1" si="50"/>
        <v>0.1764623166208279</v>
      </c>
      <c r="T118" s="121">
        <f t="shared" ca="1" si="51"/>
        <v>0.54644042602090437</v>
      </c>
    </row>
    <row r="119" spans="1:20" ht="16.5" customHeight="1" x14ac:dyDescent="0.45">
      <c r="A119" s="80">
        <v>44200</v>
      </c>
      <c r="B119" s="75">
        <f t="shared" ca="1" si="26"/>
        <v>-1.3613941483421987E-2</v>
      </c>
      <c r="C119" s="116">
        <f t="shared" ca="1" si="27"/>
        <v>28.476158086702998</v>
      </c>
      <c r="D119" s="75">
        <f t="shared" ca="1" si="28"/>
        <v>3.3402732884666442E-3</v>
      </c>
      <c r="E119" s="116">
        <f t="shared" ca="1" si="29"/>
        <v>26.636931122416115</v>
      </c>
      <c r="F119" s="75">
        <f t="shared" ca="1" si="30"/>
        <v>1.1796709395731408E-2</v>
      </c>
      <c r="G119" s="116">
        <f t="shared" ca="1" si="31"/>
        <v>26.484738119871366</v>
      </c>
      <c r="H119" s="75">
        <f t="shared" ca="1" si="32"/>
        <v>-1.1841207083348015E-2</v>
      </c>
      <c r="I119" s="116">
        <f t="shared" ca="1" si="33"/>
        <v>27.790155364401642</v>
      </c>
      <c r="J119" s="75">
        <f t="shared" ca="1" si="34"/>
        <v>9.6250062500000011E-2</v>
      </c>
      <c r="K119" s="116">
        <f t="shared" ca="1" si="35"/>
        <v>6.5939853383458704</v>
      </c>
      <c r="L119" s="90">
        <f t="shared" ca="1" si="36"/>
        <v>115.98196803173799</v>
      </c>
      <c r="M119" s="78">
        <f t="shared" ca="1" si="37"/>
        <v>2.1634596356505664E-3</v>
      </c>
      <c r="N119" s="86">
        <f t="shared" ca="1" si="45"/>
        <v>2.115500122984186E-2</v>
      </c>
      <c r="O119" s="78">
        <f t="shared" ca="1" si="46"/>
        <v>0.33448993894981754</v>
      </c>
      <c r="P119" s="120">
        <f t="shared" si="47"/>
        <v>8.9999999999999998E-4</v>
      </c>
      <c r="Q119" s="86">
        <f t="shared" ca="1" si="48"/>
        <v>0.17095948347696721</v>
      </c>
      <c r="R119" s="122">
        <f t="shared" ca="1" si="49"/>
        <v>0.1700594834769672</v>
      </c>
      <c r="S119" s="123">
        <f t="shared" ca="1" si="50"/>
        <v>0.1700594834769672</v>
      </c>
      <c r="T119" s="121">
        <f t="shared" ca="1" si="51"/>
        <v>0.50841434576745426</v>
      </c>
    </row>
    <row r="120" spans="1:20" ht="16.5" customHeight="1" x14ac:dyDescent="0.45">
      <c r="A120" s="80">
        <v>44196</v>
      </c>
      <c r="B120" s="75">
        <f t="shared" ca="1" si="26"/>
        <v>5.0808359009510973E-3</v>
      </c>
      <c r="C120" s="116">
        <f t="shared" ca="1" si="27"/>
        <v>28.869181433411757</v>
      </c>
      <c r="D120" s="75">
        <f t="shared" ca="1" si="28"/>
        <v>-5.8115281408573916E-3</v>
      </c>
      <c r="E120" s="116">
        <f t="shared" ca="1" si="29"/>
        <v>26.548252703056633</v>
      </c>
      <c r="F120" s="75">
        <f t="shared" ca="1" si="30"/>
        <v>-1.2765977074053358E-2</v>
      </c>
      <c r="G120" s="116">
        <f t="shared" ca="1" si="31"/>
        <v>26.175948067362928</v>
      </c>
      <c r="H120" s="75">
        <f t="shared" ca="1" si="32"/>
        <v>3.1179681075141907E-3</v>
      </c>
      <c r="I120" s="116">
        <f t="shared" ca="1" si="33"/>
        <v>28.123167615982194</v>
      </c>
      <c r="J120" s="75">
        <f t="shared" ca="1" si="34"/>
        <v>-2.7355682227618083E-2</v>
      </c>
      <c r="K120" s="116">
        <f t="shared" ca="1" si="35"/>
        <v>6.0150375939849674</v>
      </c>
      <c r="L120" s="90">
        <f t="shared" ca="1" si="36"/>
        <v>115.73158741379848</v>
      </c>
      <c r="M120" s="78">
        <f t="shared" ca="1" si="37"/>
        <v>-3.697374837339229E-3</v>
      </c>
      <c r="N120" s="86">
        <f t="shared" ca="1" si="45"/>
        <v>2.1196762727846957E-2</v>
      </c>
      <c r="O120" s="78">
        <f t="shared" ca="1" si="46"/>
        <v>0.33515024621080092</v>
      </c>
      <c r="P120" s="120"/>
      <c r="Q120" s="86"/>
      <c r="R120" s="122"/>
      <c r="S120" s="123" t="str">
        <f>IFERROR(AVERAGE(R120:R1118),"")</f>
        <v/>
      </c>
      <c r="T120" s="121"/>
    </row>
    <row r="121" spans="1:20" ht="16.5" customHeight="1" x14ac:dyDescent="0.45">
      <c r="A121" s="80">
        <v>44195</v>
      </c>
      <c r="B121" s="75">
        <f t="shared" ca="1" si="26"/>
        <v>1.4267732291233237E-3</v>
      </c>
      <c r="C121" s="116">
        <f t="shared" ca="1" si="27"/>
        <v>28.723243347420429</v>
      </c>
      <c r="D121" s="75">
        <f t="shared" ca="1" si="28"/>
        <v>5.4257955931107382E-3</v>
      </c>
      <c r="E121" s="116">
        <f t="shared" ca="1" si="29"/>
        <v>26.703440498974132</v>
      </c>
      <c r="F121" s="75">
        <f t="shared" ca="1" si="30"/>
        <v>2.2404563502242958E-4</v>
      </c>
      <c r="G121" s="116">
        <f t="shared" ca="1" si="31"/>
        <v>26.514430681575497</v>
      </c>
      <c r="H121" s="75">
        <f t="shared" ca="1" si="32"/>
        <v>4.4558187175947062E-4</v>
      </c>
      <c r="I121" s="116">
        <f t="shared" ca="1" si="33"/>
        <v>28.035753032157782</v>
      </c>
      <c r="J121" s="75">
        <f t="shared" ca="1" si="34"/>
        <v>9.3750066489361794E-2</v>
      </c>
      <c r="K121" s="116">
        <f t="shared" ca="1" si="35"/>
        <v>6.1842109022556437</v>
      </c>
      <c r="L121" s="90">
        <f t="shared" ca="1" si="36"/>
        <v>116.16107846238349</v>
      </c>
      <c r="M121" s="78">
        <f t="shared" ca="1" si="37"/>
        <v>6.3548956414705149E-3</v>
      </c>
      <c r="N121" s="86"/>
      <c r="O121" s="78"/>
      <c r="P121" s="120"/>
      <c r="Q121" s="86"/>
      <c r="R121" s="122"/>
      <c r="S121" s="123" t="str">
        <f>IFERROR(AVERAGE(R121:R1119),"")</f>
        <v/>
      </c>
      <c r="T121" s="121"/>
    </row>
    <row r="122" spans="1:20" ht="16.5" customHeight="1" x14ac:dyDescent="0.45">
      <c r="A122" s="80">
        <v>44194</v>
      </c>
      <c r="B122" s="75">
        <f t="shared" ca="1" si="26"/>
        <v>-1.9077864118995924E-3</v>
      </c>
      <c r="C122" s="116">
        <f t="shared" ca="1" si="27"/>
        <v>28.682320180837266</v>
      </c>
      <c r="D122" s="75">
        <f t="shared" ca="1" si="28"/>
        <v>-3.7422564263437375E-3</v>
      </c>
      <c r="E122" s="116">
        <f t="shared" ca="1" si="29"/>
        <v>26.559334976303752</v>
      </c>
      <c r="F122" s="75">
        <f t="shared" ca="1" si="30"/>
        <v>2.9206917856940962E-3</v>
      </c>
      <c r="G122" s="116">
        <f t="shared" ca="1" si="31"/>
        <v>26.508491569748266</v>
      </c>
      <c r="H122" s="75">
        <f t="shared" ca="1" si="32"/>
        <v>1.2483149326360854E-2</v>
      </c>
      <c r="I122" s="116">
        <f t="shared" ca="1" si="33"/>
        <v>28.02326637267463</v>
      </c>
      <c r="J122" s="75">
        <f t="shared" ca="1" si="34"/>
        <v>-1.2151099765152829E-2</v>
      </c>
      <c r="K122" s="116">
        <f t="shared" ca="1" si="35"/>
        <v>5.6541353383458688</v>
      </c>
      <c r="L122" s="90">
        <f t="shared" ca="1" si="36"/>
        <v>115.42754843790978</v>
      </c>
      <c r="M122" s="78">
        <f t="shared" ca="1" si="37"/>
        <v>1.7232183619195762E-3</v>
      </c>
      <c r="N122" s="86"/>
      <c r="O122" s="78"/>
      <c r="P122" s="120"/>
      <c r="Q122" s="86"/>
      <c r="R122" s="122"/>
      <c r="S122" s="123" t="str">
        <f>IFERROR(AVERAGE(R122:R1120),"")</f>
        <v/>
      </c>
      <c r="T122" s="121"/>
    </row>
    <row r="123" spans="1:20" ht="16.5" customHeight="1" x14ac:dyDescent="0.45">
      <c r="A123" s="80">
        <v>44193</v>
      </c>
      <c r="B123" s="75">
        <f t="shared" ca="1" si="26"/>
        <v>8.5908311300699758E-3</v>
      </c>
      <c r="C123" s="116">
        <f t="shared" ca="1" si="27"/>
        <v>28.737144514659128</v>
      </c>
      <c r="D123" s="75">
        <f t="shared" ca="1" si="28"/>
        <v>4.5947624376125873E-3</v>
      </c>
      <c r="E123" s="116">
        <f t="shared" ca="1" si="29"/>
        <v>26.659100165217581</v>
      </c>
      <c r="F123" s="75">
        <f t="shared" ca="1" si="30"/>
        <v>8.6108666785347232E-3</v>
      </c>
      <c r="G123" s="116">
        <f t="shared" ca="1" si="31"/>
        <v>26.431293906749556</v>
      </c>
      <c r="H123" s="75">
        <f t="shared" ca="1" si="32"/>
        <v>1.0179236181319773E-2</v>
      </c>
      <c r="I123" s="116">
        <f t="shared" ca="1" si="33"/>
        <v>27.677760752185804</v>
      </c>
      <c r="J123" s="75">
        <f t="shared" ca="1" si="34"/>
        <v>0.11334555758683718</v>
      </c>
      <c r="K123" s="116">
        <f t="shared" ca="1" si="35"/>
        <v>5.7236843984962453</v>
      </c>
      <c r="L123" s="90">
        <f t="shared" ca="1" si="36"/>
        <v>115.22898373730831</v>
      </c>
      <c r="M123" s="78">
        <f t="shared" ca="1" si="37"/>
        <v>1.2779297785953769E-2</v>
      </c>
      <c r="N123" s="86"/>
      <c r="O123" s="78"/>
      <c r="P123" s="120"/>
      <c r="Q123" s="86"/>
      <c r="R123" s="122"/>
      <c r="S123" s="118"/>
      <c r="T123" s="121"/>
    </row>
    <row r="124" spans="1:20" ht="16.5" customHeight="1" x14ac:dyDescent="0.45">
      <c r="A124" s="80">
        <v>44189</v>
      </c>
      <c r="B124" s="75">
        <f t="shared" ca="1" si="26"/>
        <v>3.8903943612684788E-3</v>
      </c>
      <c r="C124" s="116">
        <f t="shared" ca="1" si="27"/>
        <v>28.492371363777671</v>
      </c>
      <c r="D124" s="75">
        <f t="shared" ca="1" si="28"/>
        <v>4.1787251909108925E-4</v>
      </c>
      <c r="E124" s="116">
        <f t="shared" ca="1" si="29"/>
        <v>26.5371681816559</v>
      </c>
      <c r="F124" s="75">
        <f t="shared" ca="1" si="30"/>
        <v>1.5887583182405685E-3</v>
      </c>
      <c r="G124" s="116">
        <f t="shared" ca="1" si="31"/>
        <v>26.205640629067066</v>
      </c>
      <c r="H124" s="75">
        <f t="shared" ca="1" si="32"/>
        <v>-3.6330727097796389E-3</v>
      </c>
      <c r="I124" s="116">
        <f t="shared" ca="1" si="33"/>
        <v>27.398861272196896</v>
      </c>
      <c r="J124" s="75">
        <f t="shared" ca="1" si="34"/>
        <v>-5.2977806543552886E-2</v>
      </c>
      <c r="K124" s="116">
        <f t="shared" ca="1" si="35"/>
        <v>5.1409774436090272</v>
      </c>
      <c r="L124" s="90">
        <f t="shared" ca="1" si="36"/>
        <v>113.77501889030657</v>
      </c>
      <c r="M124" s="78">
        <f t="shared" ca="1" si="37"/>
        <v>-1.9686841877808448E-3</v>
      </c>
      <c r="N124" s="86"/>
      <c r="O124" s="78"/>
      <c r="P124" s="120"/>
      <c r="Q124" s="86"/>
      <c r="R124" s="122"/>
      <c r="S124" s="118"/>
      <c r="T124" s="121"/>
    </row>
    <row r="125" spans="1:20" ht="16.5" customHeight="1" x14ac:dyDescent="0.45">
      <c r="A125" s="80">
        <v>44188</v>
      </c>
      <c r="B125" s="75">
        <f t="shared" ca="1" si="26"/>
        <v>8.9866682651029706E-4</v>
      </c>
      <c r="C125" s="116">
        <f t="shared" ca="1" si="27"/>
        <v>28.381954368540523</v>
      </c>
      <c r="D125" s="75">
        <f t="shared" ca="1" si="28"/>
        <v>1.1839341833151718E-2</v>
      </c>
      <c r="E125" s="116">
        <f t="shared" ca="1" si="29"/>
        <v>26.526083660255168</v>
      </c>
      <c r="F125" s="75">
        <f t="shared" ca="1" si="30"/>
        <v>1.3805892965136568E-2</v>
      </c>
      <c r="G125" s="116">
        <f t="shared" ca="1" si="31"/>
        <v>26.16407224165409</v>
      </c>
      <c r="H125" s="75">
        <f t="shared" ca="1" si="32"/>
        <v>3.6463200556648978E-3</v>
      </c>
      <c r="I125" s="116">
        <f t="shared" ca="1" si="33"/>
        <v>27.498766289556091</v>
      </c>
      <c r="J125" s="75">
        <f t="shared" ca="1" si="34"/>
        <v>-4.9687398805113414E-2</v>
      </c>
      <c r="K125" s="116">
        <f t="shared" ca="1" si="35"/>
        <v>5.4285712406015092</v>
      </c>
      <c r="L125" s="90">
        <f t="shared" ca="1" si="36"/>
        <v>113.99944780060737</v>
      </c>
      <c r="M125" s="78">
        <f t="shared" ca="1" si="37"/>
        <v>4.478139584870533E-3</v>
      </c>
      <c r="N125" s="86"/>
      <c r="O125" s="78"/>
      <c r="P125" s="120"/>
      <c r="Q125" s="86"/>
      <c r="R125" s="122"/>
      <c r="S125" s="118"/>
      <c r="T125" s="121"/>
    </row>
    <row r="126" spans="1:20" ht="16.5" customHeight="1" x14ac:dyDescent="0.45">
      <c r="A126" s="80">
        <v>44187</v>
      </c>
      <c r="B126" s="75">
        <f t="shared" ca="1" si="26"/>
        <v>-1.6854375637349595E-3</v>
      </c>
      <c r="C126" s="116">
        <f t="shared" ca="1" si="27"/>
        <v>28.356471348422804</v>
      </c>
      <c r="D126" s="75">
        <f t="shared" ca="1" si="28"/>
        <v>-6.3024959450204143E-3</v>
      </c>
      <c r="E126" s="116">
        <f t="shared" ca="1" si="29"/>
        <v>26.215706944343356</v>
      </c>
      <c r="F126" s="75">
        <f t="shared" ca="1" si="30"/>
        <v>-2.0666470432596507E-3</v>
      </c>
      <c r="G126" s="116">
        <f t="shared" ca="1" si="31"/>
        <v>25.807772891446231</v>
      </c>
      <c r="H126" s="75">
        <f t="shared" ca="1" si="32"/>
        <v>-4.5554412947235168E-4</v>
      </c>
      <c r="I126" s="116">
        <f t="shared" ca="1" si="33"/>
        <v>27.3988612721969</v>
      </c>
      <c r="J126" s="75">
        <f t="shared" ca="1" si="34"/>
        <v>-1.4271845604930222E-2</v>
      </c>
      <c r="K126" s="116">
        <f t="shared" ca="1" si="35"/>
        <v>5.7124058270676743</v>
      </c>
      <c r="L126" s="90">
        <f t="shared" ca="1" si="36"/>
        <v>113.49121828347695</v>
      </c>
      <c r="M126" s="78">
        <f t="shared" ca="1" si="37"/>
        <v>-3.1864150473663866E-3</v>
      </c>
      <c r="N126" s="86"/>
      <c r="O126" s="78"/>
      <c r="P126" s="120"/>
      <c r="Q126" s="86"/>
      <c r="R126" s="122"/>
      <c r="S126" s="118"/>
      <c r="T126" s="121"/>
    </row>
    <row r="127" spans="1:20" ht="16.5" customHeight="1" x14ac:dyDescent="0.45">
      <c r="A127" s="80">
        <v>44186</v>
      </c>
      <c r="B127" s="75">
        <f t="shared" ca="1" si="26"/>
        <v>-3.5755275323315905E-3</v>
      </c>
      <c r="C127" s="116">
        <f t="shared" ca="1" si="27"/>
        <v>28.404345098625317</v>
      </c>
      <c r="D127" s="75">
        <f t="shared" ca="1" si="28"/>
        <v>-7.9199326109958834E-3</v>
      </c>
      <c r="E127" s="116">
        <f t="shared" ca="1" si="29"/>
        <v>26.381979261661591</v>
      </c>
      <c r="F127" s="75">
        <f t="shared" ca="1" si="30"/>
        <v>-1.5819228682959929E-2</v>
      </c>
      <c r="G127" s="116">
        <f t="shared" ca="1" si="31"/>
        <v>25.861218903027261</v>
      </c>
      <c r="H127" s="75">
        <f t="shared" ca="1" si="32"/>
        <v>-1.0815673267636994E-2</v>
      </c>
      <c r="I127" s="116">
        <f t="shared" ca="1" si="33"/>
        <v>27.411348351019129</v>
      </c>
      <c r="J127" s="75">
        <f t="shared" ca="1" si="34"/>
        <v>4.579375848032563E-2</v>
      </c>
      <c r="K127" s="116">
        <f t="shared" ca="1" si="35"/>
        <v>5.7951127819548924</v>
      </c>
      <c r="L127" s="90">
        <f t="shared" ca="1" si="36"/>
        <v>113.8540043962882</v>
      </c>
      <c r="M127" s="78">
        <f t="shared" ca="1" si="37"/>
        <v>-6.7537597059141863E-3</v>
      </c>
      <c r="N127" s="86"/>
      <c r="O127" s="78"/>
      <c r="P127" s="120"/>
      <c r="Q127" s="86"/>
      <c r="R127" s="122"/>
      <c r="S127" s="118"/>
      <c r="T127" s="121"/>
    </row>
    <row r="128" spans="1:20" ht="16.5" customHeight="1" x14ac:dyDescent="0.45">
      <c r="A128" s="80">
        <v>44183</v>
      </c>
      <c r="B128" s="75">
        <f t="shared" ca="1" si="26"/>
        <v>-3.9929356391198434E-3</v>
      </c>
      <c r="C128" s="116">
        <f t="shared" ca="1" si="27"/>
        <v>28.506270052040467</v>
      </c>
      <c r="D128" s="75">
        <f t="shared" ca="1" si="28"/>
        <v>-1.2350878470331672E-2</v>
      </c>
      <c r="E128" s="116">
        <f t="shared" ca="1" si="29"/>
        <v>26.592590788659564</v>
      </c>
      <c r="F128" s="75">
        <f t="shared" ca="1" si="30"/>
        <v>-4.275388882516773E-3</v>
      </c>
      <c r="G128" s="116">
        <f t="shared" ca="1" si="31"/>
        <v>26.276899180238537</v>
      </c>
      <c r="H128" s="75">
        <f t="shared" ca="1" si="32"/>
        <v>-2.8460876985044736E-3</v>
      </c>
      <c r="I128" s="116">
        <f t="shared" ca="1" si="33"/>
        <v>27.711062145079492</v>
      </c>
      <c r="J128" s="75">
        <f t="shared" ca="1" si="34"/>
        <v>4.353982300884951E-2</v>
      </c>
      <c r="K128" s="116">
        <f t="shared" ca="1" si="35"/>
        <v>5.5413533834586515</v>
      </c>
      <c r="L128" s="90">
        <f t="shared" ca="1" si="36"/>
        <v>114.62817554947672</v>
      </c>
      <c r="M128" s="78">
        <f t="shared" ca="1" si="37"/>
        <v>-3.5427751641252669E-3</v>
      </c>
      <c r="N128" s="86"/>
      <c r="O128" s="78"/>
      <c r="P128" s="120"/>
      <c r="Q128" s="86"/>
      <c r="R128" s="122"/>
      <c r="S128" s="118"/>
      <c r="T128" s="121"/>
    </row>
    <row r="129" spans="1:20" ht="16.5" customHeight="1" x14ac:dyDescent="0.45">
      <c r="A129" s="80">
        <v>44182</v>
      </c>
      <c r="B129" s="75">
        <f t="shared" ca="1" si="26"/>
        <v>5.5919954252678927E-3</v>
      </c>
      <c r="C129" s="116">
        <f t="shared" ca="1" si="27"/>
        <v>28.620550066411855</v>
      </c>
      <c r="D129" s="75">
        <f t="shared" ca="1" si="28"/>
        <v>1.3350114542327818E-2</v>
      </c>
      <c r="E129" s="116">
        <f t="shared" ca="1" si="29"/>
        <v>26.925139919603261</v>
      </c>
      <c r="F129" s="75">
        <f t="shared" ca="1" si="30"/>
        <v>8.3957389611213351E-3</v>
      </c>
      <c r="G129" s="116">
        <f t="shared" ca="1" si="31"/>
        <v>26.389725519336579</v>
      </c>
      <c r="H129" s="75">
        <f t="shared" ca="1" si="32"/>
        <v>5.8761604341486251E-3</v>
      </c>
      <c r="I129" s="116">
        <f t="shared" ca="1" si="33"/>
        <v>27.790155364401642</v>
      </c>
      <c r="J129" s="75">
        <f t="shared" ca="1" si="34"/>
        <v>9.4537043569819623E-2</v>
      </c>
      <c r="K129" s="116">
        <f t="shared" ca="1" si="35"/>
        <v>5.3101503759398545</v>
      </c>
      <c r="L129" s="90">
        <f t="shared" ca="1" si="36"/>
        <v>115.0357212456932</v>
      </c>
      <c r="M129" s="78">
        <f t="shared" ca="1" si="37"/>
        <v>1.1915635184982731E-2</v>
      </c>
      <c r="N129" s="86"/>
      <c r="O129" s="78"/>
      <c r="P129" s="120"/>
      <c r="Q129" s="86"/>
      <c r="R129" s="122"/>
      <c r="S129" s="118"/>
      <c r="T129" s="121"/>
    </row>
    <row r="130" spans="1:20" ht="16.5" customHeight="1" x14ac:dyDescent="0.45">
      <c r="A130" s="80">
        <v>44181</v>
      </c>
      <c r="B130" s="75">
        <f t="shared" ref="B130:B193" ca="1" si="52">INDIRECT(B$1&amp;"!D"&amp;ROW())</f>
        <v>1.5693917349461906E-3</v>
      </c>
      <c r="C130" s="116">
        <f t="shared" ref="C130:C193" ca="1" si="53">C131*(1+B130)</f>
        <v>28.461394080914634</v>
      </c>
      <c r="D130" s="75">
        <f t="shared" ref="D130:D193" ca="1" si="54">INDIRECT(D$1&amp;"!D"&amp;ROW())</f>
        <v>2.9288643101534895E-3</v>
      </c>
      <c r="E130" s="116">
        <f t="shared" ref="E130:E193" ca="1" si="55">E131*(1+D130)</f>
        <v>26.570421745858098</v>
      </c>
      <c r="F130" s="75">
        <f t="shared" ref="F130:F193" ca="1" si="56">INDIRECT(F$1&amp;"!D"&amp;ROW())</f>
        <v>4.5589398879821719E-3</v>
      </c>
      <c r="G130" s="116">
        <f t="shared" ref="G130:G193" ca="1" si="57">G131*(1+F130)</f>
        <v>26.170008955535693</v>
      </c>
      <c r="H130" s="75">
        <f t="shared" ref="H130:H193" ca="1" si="58">INDIRECT(H$1&amp;"!D"&amp;ROW())</f>
        <v>-1.5063563198303154E-4</v>
      </c>
      <c r="I130" s="116">
        <f t="shared" ref="I130:I193" ca="1" si="59">I131*(1+H130)</f>
        <v>27.627809920862489</v>
      </c>
      <c r="J130" s="75">
        <f t="shared" ref="J130:J193" ca="1" si="60">INDIRECT(J$1&amp;"!D"&amp;ROW())</f>
        <v>0.10986885013411518</v>
      </c>
      <c r="K130" s="116">
        <f t="shared" ref="K130:K193" ca="1" si="61">K131*(1+J130)</f>
        <v>4.8515035714285757</v>
      </c>
      <c r="L130" s="90">
        <f t="shared" ref="L130:L193" ca="1" si="62">SUM(C130,E130,G130,I130,K130)</f>
        <v>113.68113827459949</v>
      </c>
      <c r="M130" s="78">
        <f t="shared" ref="M130:M193" ca="1" si="63">L130/L131-1</f>
        <v>6.3476622851399434E-3</v>
      </c>
      <c r="N130" s="86"/>
      <c r="O130" s="78"/>
      <c r="P130" s="120"/>
      <c r="Q130" s="86"/>
      <c r="R130" s="122"/>
      <c r="S130" s="118"/>
      <c r="T130" s="121"/>
    </row>
    <row r="131" spans="1:20" ht="16.5" customHeight="1" x14ac:dyDescent="0.45">
      <c r="A131" s="80">
        <v>44180</v>
      </c>
      <c r="B131" s="75">
        <f t="shared" ca="1" si="52"/>
        <v>1.3519408240099562E-2</v>
      </c>
      <c r="C131" s="116">
        <f t="shared" ca="1" si="53"/>
        <v>28.416796994577698</v>
      </c>
      <c r="D131" s="75">
        <f t="shared" ca="1" si="54"/>
        <v>1.1854292768209485E-2</v>
      </c>
      <c r="E131" s="116">
        <f t="shared" ca="1" si="55"/>
        <v>26.492827847899346</v>
      </c>
      <c r="F131" s="75">
        <f t="shared" ca="1" si="56"/>
        <v>1.3163993689631726E-2</v>
      </c>
      <c r="G131" s="116">
        <f t="shared" ca="1" si="57"/>
        <v>26.05124290512401</v>
      </c>
      <c r="H131" s="75">
        <f t="shared" ca="1" si="58"/>
        <v>7.1309416719049779E-3</v>
      </c>
      <c r="I131" s="116">
        <f t="shared" ca="1" si="59"/>
        <v>27.631972280469896</v>
      </c>
      <c r="J131" s="75">
        <f t="shared" ca="1" si="60"/>
        <v>4.4229860799281706E-2</v>
      </c>
      <c r="K131" s="116">
        <f t="shared" ca="1" si="61"/>
        <v>4.3712404135338385</v>
      </c>
      <c r="L131" s="90">
        <f t="shared" ca="1" si="62"/>
        <v>112.96408044160479</v>
      </c>
      <c r="M131" s="78">
        <f t="shared" ca="1" si="63"/>
        <v>1.2627879507984607E-2</v>
      </c>
      <c r="N131" s="86"/>
      <c r="O131" s="78"/>
      <c r="P131" s="120"/>
      <c r="Q131" s="86"/>
      <c r="R131" s="122"/>
      <c r="S131" s="118"/>
      <c r="T131" s="121"/>
    </row>
    <row r="132" spans="1:20" ht="16.5" customHeight="1" x14ac:dyDescent="0.45">
      <c r="A132" s="80">
        <v>44179</v>
      </c>
      <c r="B132" s="75">
        <f t="shared" ca="1" si="52"/>
        <v>-4.4771447373249673E-3</v>
      </c>
      <c r="C132" s="116">
        <f t="shared" ca="1" si="53"/>
        <v>28.037743296816917</v>
      </c>
      <c r="D132" s="75">
        <f t="shared" ca="1" si="54"/>
        <v>2.9724792369756337E-3</v>
      </c>
      <c r="E132" s="116">
        <f t="shared" ca="1" si="55"/>
        <v>26.182453380141155</v>
      </c>
      <c r="F132" s="75">
        <f t="shared" ca="1" si="56"/>
        <v>2.1524003466046882E-3</v>
      </c>
      <c r="G132" s="116">
        <f t="shared" ca="1" si="57"/>
        <v>25.71276029091144</v>
      </c>
      <c r="H132" s="75">
        <f t="shared" ca="1" si="58"/>
        <v>3.3185742999477519E-3</v>
      </c>
      <c r="I132" s="116">
        <f t="shared" ca="1" si="59"/>
        <v>27.436325444037063</v>
      </c>
      <c r="J132" s="75">
        <f t="shared" ca="1" si="60"/>
        <v>8.0543373093480142E-2</v>
      </c>
      <c r="K132" s="116">
        <f t="shared" ca="1" si="61"/>
        <v>4.1860902255639125</v>
      </c>
      <c r="L132" s="90">
        <f t="shared" ca="1" si="62"/>
        <v>111.55537263747048</v>
      </c>
      <c r="M132" s="78">
        <f t="shared" ca="1" si="63"/>
        <v>3.6844022061703896E-3</v>
      </c>
      <c r="N132" s="86"/>
      <c r="O132" s="78"/>
      <c r="P132" s="120"/>
      <c r="Q132" s="86"/>
      <c r="R132" s="122"/>
      <c r="S132" s="118"/>
      <c r="T132" s="121"/>
    </row>
    <row r="133" spans="1:20" ht="16.5" customHeight="1" x14ac:dyDescent="0.45">
      <c r="A133" s="80">
        <v>44176</v>
      </c>
      <c r="B133" s="75">
        <f t="shared" ca="1" si="52"/>
        <v>-1.1725548662996355E-3</v>
      </c>
      <c r="C133" s="116">
        <f t="shared" ca="1" si="53"/>
        <v>28.163836870846104</v>
      </c>
      <c r="D133" s="75">
        <f t="shared" ca="1" si="54"/>
        <v>-4.6103161390252945E-3</v>
      </c>
      <c r="E133" s="116">
        <f t="shared" ca="1" si="55"/>
        <v>26.104857234028792</v>
      </c>
      <c r="F133" s="75">
        <f t="shared" ca="1" si="56"/>
        <v>-7.4728267958998895E-3</v>
      </c>
      <c r="G133" s="116">
        <f t="shared" ca="1" si="57"/>
        <v>25.657535003676504</v>
      </c>
      <c r="H133" s="75">
        <f t="shared" ca="1" si="58"/>
        <v>2.1273897943778763E-3</v>
      </c>
      <c r="I133" s="116">
        <f t="shared" ca="1" si="59"/>
        <v>27.345577114607288</v>
      </c>
      <c r="J133" s="75">
        <f t="shared" ca="1" si="60"/>
        <v>-4.0055800654671736E-2</v>
      </c>
      <c r="K133" s="116">
        <f t="shared" ca="1" si="61"/>
        <v>3.8740603383458674</v>
      </c>
      <c r="L133" s="90">
        <f t="shared" ca="1" si="62"/>
        <v>111.14586656150455</v>
      </c>
      <c r="M133" s="78">
        <f t="shared" ca="1" si="63"/>
        <v>-4.0391182683527926E-3</v>
      </c>
      <c r="N133" s="86"/>
      <c r="O133" s="78"/>
      <c r="P133" s="120"/>
      <c r="Q133" s="86"/>
      <c r="R133" s="122"/>
      <c r="S133" s="118"/>
      <c r="T133" s="121"/>
    </row>
    <row r="134" spans="1:20" ht="16.5" customHeight="1" x14ac:dyDescent="0.45">
      <c r="A134" s="80">
        <v>44175</v>
      </c>
      <c r="B134" s="75">
        <f t="shared" ca="1" si="52"/>
        <v>-3.2713506812886983E-4</v>
      </c>
      <c r="C134" s="116">
        <f t="shared" ca="1" si="53"/>
        <v>28.196899282314142</v>
      </c>
      <c r="D134" s="75">
        <f t="shared" ca="1" si="54"/>
        <v>6.3265764649560463E-3</v>
      </c>
      <c r="E134" s="116">
        <f t="shared" ca="1" si="55"/>
        <v>26.225766307695466</v>
      </c>
      <c r="F134" s="75">
        <f t="shared" ca="1" si="56"/>
        <v>2.7248467727134518E-3</v>
      </c>
      <c r="G134" s="116">
        <f t="shared" ca="1" si="57"/>
        <v>25.850712903756811</v>
      </c>
      <c r="H134" s="75">
        <f t="shared" ca="1" si="58"/>
        <v>1.6742366102939776E-3</v>
      </c>
      <c r="I134" s="116">
        <f t="shared" ca="1" si="59"/>
        <v>27.28752591047153</v>
      </c>
      <c r="J134" s="75">
        <f t="shared" ca="1" si="60"/>
        <v>6.9755804683607536E-2</v>
      </c>
      <c r="K134" s="116">
        <f t="shared" ca="1" si="61"/>
        <v>4.0357140977443642</v>
      </c>
      <c r="L134" s="90">
        <f t="shared" ca="1" si="62"/>
        <v>111.59661850198231</v>
      </c>
      <c r="M134" s="78">
        <f t="shared" ca="1" si="63"/>
        <v>4.8141052505576987E-3</v>
      </c>
      <c r="N134" s="86"/>
      <c r="O134" s="78"/>
      <c r="P134" s="120"/>
      <c r="Q134" s="86"/>
      <c r="R134" s="122"/>
      <c r="S134" s="118"/>
      <c r="T134" s="121"/>
    </row>
    <row r="135" spans="1:20" ht="16.5" customHeight="1" x14ac:dyDescent="0.45">
      <c r="A135" s="80">
        <v>44174</v>
      </c>
      <c r="B135" s="75">
        <f t="shared" ca="1" si="52"/>
        <v>-8.9689066094951198E-3</v>
      </c>
      <c r="C135" s="116">
        <f t="shared" ca="1" si="53"/>
        <v>28.206126495426876</v>
      </c>
      <c r="D135" s="75">
        <f t="shared" ca="1" si="54"/>
        <v>1.6898573433248298E-3</v>
      </c>
      <c r="E135" s="116">
        <f t="shared" ca="1" si="55"/>
        <v>26.0608900937724</v>
      </c>
      <c r="F135" s="75">
        <f t="shared" ca="1" si="56"/>
        <v>-4.5209031556205925E-3</v>
      </c>
      <c r="G135" s="116">
        <f t="shared" ca="1" si="57"/>
        <v>25.780465086666357</v>
      </c>
      <c r="H135" s="75">
        <f t="shared" ca="1" si="58"/>
        <v>7.0508198425480728E-3</v>
      </c>
      <c r="I135" s="116">
        <f t="shared" ca="1" si="59"/>
        <v>27.241916496538455</v>
      </c>
      <c r="J135" s="75">
        <f t="shared" ca="1" si="60"/>
        <v>-4.2461786376993604E-2</v>
      </c>
      <c r="K135" s="116">
        <f t="shared" ca="1" si="61"/>
        <v>3.7725563909774458</v>
      </c>
      <c r="L135" s="90">
        <f t="shared" ca="1" si="62"/>
        <v>111.06195456338152</v>
      </c>
      <c r="M135" s="78">
        <f t="shared" ca="1" si="63"/>
        <v>-2.7381835946045374E-3</v>
      </c>
      <c r="N135" s="86"/>
      <c r="O135" s="78"/>
      <c r="P135" s="120"/>
      <c r="Q135" s="86"/>
      <c r="R135" s="122"/>
      <c r="S135" s="118"/>
      <c r="T135" s="121"/>
    </row>
    <row r="136" spans="1:20" ht="16.5" customHeight="1" x14ac:dyDescent="0.45">
      <c r="A136" s="80">
        <v>44173</v>
      </c>
      <c r="B136" s="75">
        <f t="shared" ca="1" si="52"/>
        <v>2.9261834737812631E-3</v>
      </c>
      <c r="C136" s="116">
        <f t="shared" ca="1" si="53"/>
        <v>28.461394080914637</v>
      </c>
      <c r="D136" s="75">
        <f t="shared" ca="1" si="54"/>
        <v>6.8056053807661332E-3</v>
      </c>
      <c r="E136" s="116">
        <f t="shared" ca="1" si="55"/>
        <v>26.016925201669626</v>
      </c>
      <c r="F136" s="75">
        <f t="shared" ca="1" si="56"/>
        <v>2.7199756485081217E-3</v>
      </c>
      <c r="G136" s="116">
        <f t="shared" ca="1" si="57"/>
        <v>25.897545381303519</v>
      </c>
      <c r="H136" s="75">
        <f t="shared" ca="1" si="58"/>
        <v>2.3045559848871022E-3</v>
      </c>
      <c r="I136" s="116">
        <f t="shared" ca="1" si="59"/>
        <v>27.051183475326216</v>
      </c>
      <c r="J136" s="75">
        <f t="shared" ca="1" si="60"/>
        <v>-6.6785399233544096E-2</v>
      </c>
      <c r="K136" s="116">
        <f t="shared" ca="1" si="61"/>
        <v>3.9398494360902276</v>
      </c>
      <c r="L136" s="90">
        <f t="shared" ca="1" si="62"/>
        <v>111.36689757530422</v>
      </c>
      <c r="M136" s="78">
        <f t="shared" ca="1" si="63"/>
        <v>9.8327475428261479E-4</v>
      </c>
      <c r="N136" s="86"/>
      <c r="O136" s="78"/>
      <c r="P136" s="120"/>
      <c r="Q136" s="86"/>
      <c r="R136" s="122"/>
      <c r="S136" s="118"/>
      <c r="T136" s="121"/>
    </row>
    <row r="137" spans="1:20" ht="16.5" customHeight="1" x14ac:dyDescent="0.45">
      <c r="A137" s="80">
        <v>44172</v>
      </c>
      <c r="B137" s="75">
        <f t="shared" ca="1" si="52"/>
        <v>-2.0548854590342058E-3</v>
      </c>
      <c r="C137" s="116">
        <f t="shared" ca="1" si="53"/>
        <v>28.378353810979831</v>
      </c>
      <c r="D137" s="75">
        <f t="shared" ca="1" si="54"/>
        <v>-2.5455404554924899E-3</v>
      </c>
      <c r="E137" s="116">
        <f t="shared" ca="1" si="55"/>
        <v>25.841061136951282</v>
      </c>
      <c r="F137" s="75">
        <f t="shared" ca="1" si="56"/>
        <v>-6.0824269448498391E-3</v>
      </c>
      <c r="G137" s="116">
        <f t="shared" ca="1" si="57"/>
        <v>25.827295765753853</v>
      </c>
      <c r="H137" s="75">
        <f t="shared" ca="1" si="58"/>
        <v>-1.4683685714927841E-2</v>
      </c>
      <c r="I137" s="116">
        <f t="shared" ca="1" si="59"/>
        <v>26.988985846467706</v>
      </c>
      <c r="J137" s="75">
        <f t="shared" ca="1" si="60"/>
        <v>-3.2730406233006382E-2</v>
      </c>
      <c r="K137" s="116">
        <f t="shared" ca="1" si="61"/>
        <v>4.2218043233082732</v>
      </c>
      <c r="L137" s="90">
        <f t="shared" ca="1" si="62"/>
        <v>111.25750088346095</v>
      </c>
      <c r="M137" s="78">
        <f t="shared" ca="1" si="63"/>
        <v>-7.3827581949996723E-3</v>
      </c>
      <c r="N137" s="86"/>
      <c r="O137" s="78"/>
      <c r="P137" s="120"/>
      <c r="Q137" s="86"/>
      <c r="R137" s="122"/>
      <c r="S137" s="118"/>
      <c r="T137" s="121"/>
    </row>
    <row r="138" spans="1:20" ht="16.5" customHeight="1" x14ac:dyDescent="0.45">
      <c r="A138" s="80">
        <v>44169</v>
      </c>
      <c r="B138" s="75">
        <f t="shared" ca="1" si="52"/>
        <v>8.617569672698222E-3</v>
      </c>
      <c r="C138" s="116">
        <f t="shared" ca="1" si="53"/>
        <v>28.436788153458007</v>
      </c>
      <c r="D138" s="75">
        <f t="shared" ca="1" si="54"/>
        <v>8.5578367711292014E-3</v>
      </c>
      <c r="E138" s="116">
        <f t="shared" ca="1" si="55"/>
        <v>25.907008475105449</v>
      </c>
      <c r="F138" s="75">
        <f t="shared" ca="1" si="56"/>
        <v>9.3223141696694434E-3</v>
      </c>
      <c r="G138" s="116">
        <f t="shared" ca="1" si="57"/>
        <v>25.985349757288933</v>
      </c>
      <c r="H138" s="75">
        <f t="shared" ca="1" si="58"/>
        <v>4.5620283323186683E-3</v>
      </c>
      <c r="I138" s="116">
        <f t="shared" ca="1" si="59"/>
        <v>27.391189463913861</v>
      </c>
      <c r="J138" s="75">
        <f t="shared" ca="1" si="60"/>
        <v>-3.2500041666666646E-2</v>
      </c>
      <c r="K138" s="116">
        <f t="shared" ca="1" si="61"/>
        <v>4.3646614661654164</v>
      </c>
      <c r="L138" s="90">
        <f t="shared" ca="1" si="62"/>
        <v>112.08499731593166</v>
      </c>
      <c r="M138" s="78">
        <f t="shared" ca="1" si="63"/>
        <v>6.1090060864172901E-3</v>
      </c>
      <c r="N138" s="86"/>
      <c r="O138" s="78"/>
      <c r="P138" s="120"/>
      <c r="Q138" s="86"/>
      <c r="R138" s="122"/>
      <c r="S138" s="118"/>
      <c r="T138" s="121"/>
    </row>
    <row r="139" spans="1:20" ht="16.5" customHeight="1" x14ac:dyDescent="0.45">
      <c r="A139" s="80">
        <v>44168</v>
      </c>
      <c r="B139" s="75">
        <f t="shared" ca="1" si="52"/>
        <v>-2.726177697763843E-4</v>
      </c>
      <c r="C139" s="116">
        <f t="shared" ca="1" si="53"/>
        <v>28.193825894472468</v>
      </c>
      <c r="D139" s="75">
        <f t="shared" ca="1" si="54"/>
        <v>4.729241337587009E-3</v>
      </c>
      <c r="E139" s="116">
        <f t="shared" ca="1" si="55"/>
        <v>25.687181766437948</v>
      </c>
      <c r="F139" s="75">
        <f t="shared" ca="1" si="56"/>
        <v>0</v>
      </c>
      <c r="G139" s="116">
        <f t="shared" ca="1" si="57"/>
        <v>25.745343576066759</v>
      </c>
      <c r="H139" s="75">
        <f t="shared" ca="1" si="58"/>
        <v>2.439078950039919E-3</v>
      </c>
      <c r="I139" s="116">
        <f t="shared" ca="1" si="59"/>
        <v>27.266797560909396</v>
      </c>
      <c r="J139" s="75">
        <f t="shared" ca="1" si="60"/>
        <v>2.6079565031191354E-2</v>
      </c>
      <c r="K139" s="116">
        <f t="shared" ca="1" si="61"/>
        <v>4.5112781954887247</v>
      </c>
      <c r="L139" s="90">
        <f t="shared" ca="1" si="62"/>
        <v>111.4044269933753</v>
      </c>
      <c r="M139" s="78">
        <f t="shared" ca="1" si="63"/>
        <v>2.6480623271694093E-3</v>
      </c>
      <c r="N139" s="86"/>
      <c r="O139" s="78"/>
      <c r="P139" s="120"/>
      <c r="Q139" s="86"/>
      <c r="R139" s="122"/>
      <c r="S139" s="118"/>
      <c r="T139" s="121"/>
    </row>
    <row r="140" spans="1:20" ht="16.5" customHeight="1" x14ac:dyDescent="0.45">
      <c r="A140" s="80">
        <v>44167</v>
      </c>
      <c r="B140" s="75">
        <f t="shared" ca="1" si="52"/>
        <v>2.1037744792031798E-3</v>
      </c>
      <c r="C140" s="116">
        <f t="shared" ca="1" si="53"/>
        <v>28.201514128358458</v>
      </c>
      <c r="D140" s="75">
        <f t="shared" ca="1" si="54"/>
        <v>3.884272573596359E-3</v>
      </c>
      <c r="E140" s="116">
        <f t="shared" ca="1" si="55"/>
        <v>25.566272692771271</v>
      </c>
      <c r="F140" s="75">
        <f t="shared" ca="1" si="56"/>
        <v>6.826532626127424E-4</v>
      </c>
      <c r="G140" s="116">
        <f t="shared" ca="1" si="57"/>
        <v>25.745343576066759</v>
      </c>
      <c r="H140" s="75">
        <f t="shared" ca="1" si="58"/>
        <v>-1.6739818176623178E-3</v>
      </c>
      <c r="I140" s="116">
        <f t="shared" ca="1" si="59"/>
        <v>27.200453507328131</v>
      </c>
      <c r="J140" s="75">
        <f t="shared" ca="1" si="60"/>
        <v>-1.4743091828138155E-2</v>
      </c>
      <c r="K140" s="116">
        <f t="shared" ca="1" si="61"/>
        <v>4.396616353383461</v>
      </c>
      <c r="L140" s="90">
        <f t="shared" ca="1" si="62"/>
        <v>111.11020025790809</v>
      </c>
      <c r="M140" s="78">
        <f t="shared" ca="1" si="63"/>
        <v>5.7896127050360846E-4</v>
      </c>
      <c r="N140" s="86"/>
      <c r="O140" s="78"/>
      <c r="P140" s="120"/>
      <c r="Q140" s="86"/>
      <c r="R140" s="122"/>
      <c r="S140" s="118"/>
      <c r="T140" s="121"/>
    </row>
    <row r="141" spans="1:20" ht="16.5" customHeight="1" x14ac:dyDescent="0.45">
      <c r="A141" s="80">
        <v>44166</v>
      </c>
      <c r="B141" s="75">
        <f t="shared" ca="1" si="52"/>
        <v>1.0937355375399749E-2</v>
      </c>
      <c r="C141" s="116">
        <f t="shared" ca="1" si="53"/>
        <v>28.142309056778956</v>
      </c>
      <c r="D141" s="75">
        <f t="shared" ca="1" si="54"/>
        <v>1.980643595737952E-2</v>
      </c>
      <c r="E141" s="116">
        <f t="shared" ca="1" si="55"/>
        <v>25.467350561463217</v>
      </c>
      <c r="F141" s="75">
        <f t="shared" ca="1" si="56"/>
        <v>2.3521228962796847E-2</v>
      </c>
      <c r="G141" s="116">
        <f t="shared" ca="1" si="57"/>
        <v>25.727780422821336</v>
      </c>
      <c r="H141" s="75">
        <f t="shared" ca="1" si="58"/>
        <v>2.0500005520773135E-2</v>
      </c>
      <c r="I141" s="116">
        <f t="shared" ca="1" si="59"/>
        <v>27.246062921261206</v>
      </c>
      <c r="J141" s="75">
        <f t="shared" ca="1" si="60"/>
        <v>2.3540570837285557E-2</v>
      </c>
      <c r="K141" s="116">
        <f t="shared" ca="1" si="61"/>
        <v>4.4624060150375966</v>
      </c>
      <c r="L141" s="90">
        <f t="shared" ca="1" si="62"/>
        <v>111.04590897736233</v>
      </c>
      <c r="M141" s="78">
        <f t="shared" ca="1" si="63"/>
        <v>1.8717303439691246E-2</v>
      </c>
      <c r="N141" s="86"/>
      <c r="O141" s="78"/>
      <c r="P141" s="120"/>
      <c r="Q141" s="86"/>
      <c r="R141" s="122"/>
      <c r="S141" s="118"/>
      <c r="T141" s="121"/>
    </row>
    <row r="142" spans="1:20" ht="16.5" customHeight="1" x14ac:dyDescent="0.45">
      <c r="A142" s="80">
        <v>44165</v>
      </c>
      <c r="B142" s="75">
        <f t="shared" ca="1" si="52"/>
        <v>-4.4270857878330183E-3</v>
      </c>
      <c r="C142" s="116">
        <f t="shared" ca="1" si="53"/>
        <v>27.837836743433662</v>
      </c>
      <c r="D142" s="75">
        <f t="shared" ca="1" si="54"/>
        <v>-2.489277917553312E-2</v>
      </c>
      <c r="E142" s="116">
        <f t="shared" ca="1" si="55"/>
        <v>24.972729788231664</v>
      </c>
      <c r="F142" s="75">
        <f t="shared" ca="1" si="56"/>
        <v>-1.5137617264754044E-2</v>
      </c>
      <c r="G142" s="116">
        <f t="shared" ca="1" si="57"/>
        <v>25.136538153578929</v>
      </c>
      <c r="H142" s="75">
        <f t="shared" ca="1" si="58"/>
        <v>-2.7782033433999542E-2</v>
      </c>
      <c r="I142" s="116">
        <f t="shared" ca="1" si="59"/>
        <v>26.698738631909386</v>
      </c>
      <c r="J142" s="75">
        <f t="shared" ca="1" si="60"/>
        <v>0.23143091220764056</v>
      </c>
      <c r="K142" s="116">
        <f t="shared" ca="1" si="61"/>
        <v>4.3597744360902277</v>
      </c>
      <c r="L142" s="90">
        <f t="shared" ca="1" si="62"/>
        <v>109.00561775324387</v>
      </c>
      <c r="M142" s="78">
        <f t="shared" ca="1" si="63"/>
        <v>-9.9115874405673043E-3</v>
      </c>
      <c r="N142" s="86"/>
      <c r="O142" s="78"/>
      <c r="P142" s="120"/>
      <c r="Q142" s="86"/>
      <c r="R142" s="122"/>
      <c r="S142" s="118"/>
      <c r="T142" s="121"/>
    </row>
    <row r="143" spans="1:20" ht="16.5" customHeight="1" x14ac:dyDescent="0.45">
      <c r="A143" s="80">
        <v>44162</v>
      </c>
      <c r="B143" s="75">
        <f t="shared" ca="1" si="52"/>
        <v>2.7850115712604318E-3</v>
      </c>
      <c r="C143" s="116">
        <f t="shared" ca="1" si="53"/>
        <v>27.961625257214589</v>
      </c>
      <c r="D143" s="75">
        <f t="shared" ca="1" si="54"/>
        <v>-5.548423688015891E-3</v>
      </c>
      <c r="E143" s="116">
        <f t="shared" ca="1" si="55"/>
        <v>25.610239833027663</v>
      </c>
      <c r="F143" s="75">
        <f t="shared" ca="1" si="56"/>
        <v>7.3936884435559236E-3</v>
      </c>
      <c r="G143" s="116">
        <f t="shared" ca="1" si="57"/>
        <v>25.522893953739544</v>
      </c>
      <c r="H143" s="75">
        <f t="shared" ca="1" si="58"/>
        <v>1.439738415369507E-2</v>
      </c>
      <c r="I143" s="116">
        <f t="shared" ca="1" si="59"/>
        <v>27.461679942217877</v>
      </c>
      <c r="J143" s="75">
        <f t="shared" ca="1" si="60"/>
        <v>-9.7292163910855489E-2</v>
      </c>
      <c r="K143" s="116">
        <f t="shared" ca="1" si="61"/>
        <v>3.5404133458646636</v>
      </c>
      <c r="L143" s="90">
        <f t="shared" ca="1" si="62"/>
        <v>110.09685233206434</v>
      </c>
      <c r="M143" s="78">
        <f t="shared" ca="1" si="63"/>
        <v>1.1846949378839788E-3</v>
      </c>
      <c r="N143" s="86"/>
      <c r="O143" s="78"/>
      <c r="P143" s="120"/>
      <c r="Q143" s="86"/>
      <c r="R143" s="122"/>
      <c r="S143" s="118"/>
      <c r="T143" s="121"/>
    </row>
    <row r="144" spans="1:20" ht="16.5" customHeight="1" x14ac:dyDescent="0.45">
      <c r="A144" s="80">
        <v>44160</v>
      </c>
      <c r="B144" s="75">
        <f t="shared" ca="1" si="52"/>
        <v>-1.5417219510216462E-3</v>
      </c>
      <c r="C144" s="116">
        <f t="shared" ca="1" si="53"/>
        <v>27.883968083449524</v>
      </c>
      <c r="D144" s="75">
        <f t="shared" ca="1" si="54"/>
        <v>8.5431272624969523E-4</v>
      </c>
      <c r="E144" s="116">
        <f t="shared" ca="1" si="55"/>
        <v>25.753129104592112</v>
      </c>
      <c r="F144" s="75">
        <f t="shared" ca="1" si="56"/>
        <v>2.5480899371796983E-3</v>
      </c>
      <c r="G144" s="116">
        <f t="shared" ca="1" si="57"/>
        <v>25.335570637903185</v>
      </c>
      <c r="H144" s="75">
        <f t="shared" ca="1" si="58"/>
        <v>-7.1472412876190106E-3</v>
      </c>
      <c r="I144" s="116">
        <f t="shared" ca="1" si="59"/>
        <v>27.071915179600914</v>
      </c>
      <c r="J144" s="75">
        <f t="shared" ca="1" si="60"/>
        <v>-6.6860506848814616E-2</v>
      </c>
      <c r="K144" s="116">
        <f t="shared" ca="1" si="61"/>
        <v>3.9219924812030098</v>
      </c>
      <c r="L144" s="90">
        <f t="shared" ca="1" si="62"/>
        <v>109.96657548674875</v>
      </c>
      <c r="M144" s="78">
        <f t="shared" ca="1" si="63"/>
        <v>-3.9183057238247887E-3</v>
      </c>
      <c r="N144" s="86"/>
      <c r="O144" s="78"/>
      <c r="P144" s="120"/>
      <c r="Q144" s="86"/>
      <c r="R144" s="122"/>
      <c r="S144" s="118"/>
      <c r="T144" s="121"/>
    </row>
    <row r="145" spans="1:20" ht="16.5" customHeight="1" x14ac:dyDescent="0.45">
      <c r="A145" s="80">
        <v>44159</v>
      </c>
      <c r="B145" s="75">
        <f t="shared" ca="1" si="52"/>
        <v>1.6113693615451785E-2</v>
      </c>
      <c r="C145" s="116">
        <f t="shared" ca="1" si="53"/>
        <v>27.927023789051809</v>
      </c>
      <c r="D145" s="75">
        <f t="shared" ca="1" si="54"/>
        <v>2.630430710460252E-2</v>
      </c>
      <c r="E145" s="116">
        <f t="shared" ca="1" si="55"/>
        <v>25.731146658540723</v>
      </c>
      <c r="F145" s="75">
        <f t="shared" ca="1" si="56"/>
        <v>1.5764639598204067E-2</v>
      </c>
      <c r="G145" s="116">
        <f t="shared" ca="1" si="57"/>
        <v>25.271177405056676</v>
      </c>
      <c r="H145" s="75">
        <f t="shared" ca="1" si="58"/>
        <v>1.5128066515739391E-2</v>
      </c>
      <c r="I145" s="116">
        <f t="shared" ca="1" si="59"/>
        <v>27.266797560909396</v>
      </c>
      <c r="J145" s="75">
        <f t="shared" ca="1" si="60"/>
        <v>1.0393222340407737E-2</v>
      </c>
      <c r="K145" s="116">
        <f t="shared" ca="1" si="61"/>
        <v>4.20300770676692</v>
      </c>
      <c r="L145" s="90">
        <f t="shared" ca="1" si="62"/>
        <v>110.39915312032554</v>
      </c>
      <c r="M145" s="78">
        <f t="shared" ca="1" si="63"/>
        <v>1.7925884599939046E-2</v>
      </c>
      <c r="N145" s="86"/>
      <c r="O145" s="78"/>
      <c r="P145" s="120"/>
      <c r="Q145" s="86"/>
      <c r="R145" s="122"/>
      <c r="S145" s="118"/>
      <c r="T145" s="121"/>
    </row>
    <row r="146" spans="1:20" ht="16.5" customHeight="1" x14ac:dyDescent="0.45">
      <c r="A146" s="80">
        <v>44158</v>
      </c>
      <c r="B146" s="75">
        <f t="shared" ca="1" si="52"/>
        <v>5.99436491197336E-3</v>
      </c>
      <c r="C146" s="116">
        <f t="shared" ca="1" si="53"/>
        <v>27.484152575175106</v>
      </c>
      <c r="D146" s="75">
        <f t="shared" ca="1" si="54"/>
        <v>4.3862956138962517E-4</v>
      </c>
      <c r="E146" s="116">
        <f t="shared" ca="1" si="55"/>
        <v>25.071654167693332</v>
      </c>
      <c r="F146" s="75">
        <f t="shared" ca="1" si="56"/>
        <v>1.1778542272224968E-3</v>
      </c>
      <c r="G146" s="116">
        <f t="shared" ca="1" si="57"/>
        <v>24.878969418597741</v>
      </c>
      <c r="H146" s="75">
        <f t="shared" ca="1" si="58"/>
        <v>6.1796749352582836E-4</v>
      </c>
      <c r="I146" s="116">
        <f t="shared" ca="1" si="59"/>
        <v>26.860450873453047</v>
      </c>
      <c r="J146" s="75">
        <f t="shared" ca="1" si="60"/>
        <v>4.1902024482109335E-2</v>
      </c>
      <c r="K146" s="116">
        <f t="shared" ca="1" si="61"/>
        <v>4.1597742481203035</v>
      </c>
      <c r="L146" s="90">
        <f t="shared" ca="1" si="62"/>
        <v>108.45500128303952</v>
      </c>
      <c r="M146" s="78">
        <f t="shared" ca="1" si="63"/>
        <v>3.589545206180933E-3</v>
      </c>
      <c r="N146" s="86"/>
      <c r="O146" s="78"/>
      <c r="P146" s="120"/>
      <c r="Q146" s="86"/>
      <c r="R146" s="122"/>
      <c r="S146" s="118"/>
      <c r="T146" s="121"/>
    </row>
    <row r="147" spans="1:20" ht="16.5" customHeight="1" x14ac:dyDescent="0.45">
      <c r="A147" s="80">
        <v>44155</v>
      </c>
      <c r="B147" s="75">
        <f t="shared" ca="1" si="52"/>
        <v>-6.8477928585635173E-3</v>
      </c>
      <c r="C147" s="116">
        <f t="shared" ca="1" si="53"/>
        <v>27.320384222609466</v>
      </c>
      <c r="D147" s="75">
        <f t="shared" ca="1" si="54"/>
        <v>1.7574219421714332E-3</v>
      </c>
      <c r="E147" s="116">
        <f t="shared" ca="1" si="55"/>
        <v>25.060661820590834</v>
      </c>
      <c r="F147" s="75">
        <f t="shared" ca="1" si="56"/>
        <v>-1.4113627639062987E-3</v>
      </c>
      <c r="G147" s="116">
        <f t="shared" ca="1" si="57"/>
        <v>24.849700094296463</v>
      </c>
      <c r="H147" s="75">
        <f t="shared" ca="1" si="58"/>
        <v>1.1246476279289208E-2</v>
      </c>
      <c r="I147" s="116">
        <f t="shared" ca="1" si="59"/>
        <v>26.843862239188542</v>
      </c>
      <c r="J147" s="75">
        <f t="shared" ca="1" si="60"/>
        <v>5.671641791044757E-2</v>
      </c>
      <c r="K147" s="116">
        <f t="shared" ca="1" si="61"/>
        <v>3.9924812030075212</v>
      </c>
      <c r="L147" s="90">
        <f t="shared" ca="1" si="62"/>
        <v>108.06708957969282</v>
      </c>
      <c r="M147" s="78">
        <f t="shared" ca="1" si="63"/>
        <v>3.0937009376486024E-3</v>
      </c>
      <c r="N147" s="86"/>
      <c r="O147" s="78"/>
      <c r="P147" s="120"/>
      <c r="Q147" s="86"/>
      <c r="R147" s="122"/>
      <c r="S147" s="118"/>
      <c r="T147" s="121"/>
    </row>
    <row r="148" spans="1:20" ht="16.5" customHeight="1" x14ac:dyDescent="0.45">
      <c r="A148" s="80">
        <v>44154</v>
      </c>
      <c r="B148" s="75">
        <f t="shared" ca="1" si="52"/>
        <v>4.2102053968904318E-3</v>
      </c>
      <c r="C148" s="116">
        <f t="shared" ca="1" si="53"/>
        <v>27.508758502631736</v>
      </c>
      <c r="D148" s="75">
        <f t="shared" ca="1" si="54"/>
        <v>7.5254777289210928E-3</v>
      </c>
      <c r="E148" s="116">
        <f t="shared" ca="1" si="55"/>
        <v>25.016696928488056</v>
      </c>
      <c r="F148" s="75">
        <f t="shared" ca="1" si="56"/>
        <v>7.10725956699787E-3</v>
      </c>
      <c r="G148" s="116">
        <f t="shared" ca="1" si="57"/>
        <v>24.884821604896064</v>
      </c>
      <c r="H148" s="75">
        <f t="shared" ca="1" si="58"/>
        <v>6.6037161297789471E-3</v>
      </c>
      <c r="I148" s="116">
        <f t="shared" ca="1" si="59"/>
        <v>26.545320917167498</v>
      </c>
      <c r="J148" s="75">
        <f t="shared" ca="1" si="60"/>
        <v>2.3421640703749524E-2</v>
      </c>
      <c r="K148" s="116">
        <f t="shared" ca="1" si="61"/>
        <v>3.7781954887218077</v>
      </c>
      <c r="L148" s="90">
        <f t="shared" ca="1" si="62"/>
        <v>107.73379344190516</v>
      </c>
      <c r="M148" s="78">
        <f t="shared" ca="1" si="63"/>
        <v>6.9013936113735408E-3</v>
      </c>
      <c r="N148" s="86"/>
      <c r="O148" s="78"/>
      <c r="P148" s="120"/>
      <c r="Q148" s="86"/>
      <c r="R148" s="122"/>
      <c r="S148" s="118"/>
      <c r="T148" s="121"/>
    </row>
    <row r="149" spans="1:20" ht="16.5" customHeight="1" x14ac:dyDescent="0.45">
      <c r="A149" s="80">
        <v>44153</v>
      </c>
      <c r="B149" s="75">
        <f t="shared" ca="1" si="52"/>
        <v>-1.2034810758234538E-2</v>
      </c>
      <c r="C149" s="116">
        <f t="shared" ca="1" si="53"/>
        <v>27.393426550330215</v>
      </c>
      <c r="D149" s="75">
        <f t="shared" ca="1" si="54"/>
        <v>1.3297060353731904E-3</v>
      </c>
      <c r="E149" s="116">
        <f t="shared" ca="1" si="55"/>
        <v>24.829840516667215</v>
      </c>
      <c r="F149" s="75">
        <f t="shared" ca="1" si="56"/>
        <v>-5.4193966041552466E-3</v>
      </c>
      <c r="G149" s="116">
        <f t="shared" ca="1" si="57"/>
        <v>24.709206858061179</v>
      </c>
      <c r="H149" s="75">
        <f t="shared" ca="1" si="58"/>
        <v>-6.7155458935227452E-3</v>
      </c>
      <c r="I149" s="116">
        <f t="shared" ca="1" si="59"/>
        <v>26.371173175507206</v>
      </c>
      <c r="J149" s="75">
        <f t="shared" ca="1" si="60"/>
        <v>-2.5793700396825381E-2</v>
      </c>
      <c r="K149" s="116">
        <f t="shared" ca="1" si="61"/>
        <v>3.691729135338349</v>
      </c>
      <c r="L149" s="90">
        <f t="shared" ca="1" si="62"/>
        <v>106.99537623590417</v>
      </c>
      <c r="M149" s="78">
        <f t="shared" ca="1" si="63"/>
        <v>-6.6049276114461541E-3</v>
      </c>
      <c r="N149" s="86"/>
      <c r="O149" s="78"/>
      <c r="P149" s="120"/>
      <c r="Q149" s="86"/>
      <c r="R149" s="122"/>
      <c r="S149" s="118"/>
      <c r="T149" s="121"/>
    </row>
    <row r="150" spans="1:20" ht="16.5" customHeight="1" x14ac:dyDescent="0.45">
      <c r="A150" s="80">
        <v>44152</v>
      </c>
      <c r="B150" s="75">
        <f t="shared" ca="1" si="52"/>
        <v>-5.3783845278954079E-3</v>
      </c>
      <c r="C150" s="116">
        <f t="shared" ca="1" si="53"/>
        <v>27.727117158200556</v>
      </c>
      <c r="D150" s="75">
        <f t="shared" ca="1" si="54"/>
        <v>1.7762419263847029E-3</v>
      </c>
      <c r="E150" s="116">
        <f t="shared" ca="1" si="55"/>
        <v>24.796867971666938</v>
      </c>
      <c r="F150" s="75">
        <f t="shared" ca="1" si="56"/>
        <v>1.4156919396730583E-3</v>
      </c>
      <c r="G150" s="116">
        <f t="shared" ca="1" si="57"/>
        <v>24.843845510052514</v>
      </c>
      <c r="H150" s="75">
        <f t="shared" ca="1" si="58"/>
        <v>-3.8892477545061643E-3</v>
      </c>
      <c r="I150" s="116">
        <f t="shared" ca="1" si="59"/>
        <v>26.549467341890253</v>
      </c>
      <c r="J150" s="75">
        <f t="shared" ca="1" si="60"/>
        <v>6.8928893482031128E-2</v>
      </c>
      <c r="K150" s="116">
        <f t="shared" ca="1" si="61"/>
        <v>3.7894736842105297</v>
      </c>
      <c r="L150" s="90">
        <f t="shared" ca="1" si="62"/>
        <v>107.7067716660208</v>
      </c>
      <c r="M150" s="78">
        <f t="shared" ca="1" si="63"/>
        <v>6.4898969113924565E-4</v>
      </c>
      <c r="N150" s="86"/>
      <c r="O150" s="78"/>
      <c r="P150" s="120"/>
      <c r="Q150" s="86"/>
      <c r="R150" s="122"/>
      <c r="S150" s="118"/>
      <c r="T150" s="121"/>
    </row>
    <row r="151" spans="1:20" ht="16.5" customHeight="1" x14ac:dyDescent="0.45">
      <c r="A151" s="80">
        <v>44151</v>
      </c>
      <c r="B151" s="75">
        <f t="shared" ca="1" si="52"/>
        <v>1.2482621946445782E-2</v>
      </c>
      <c r="C151" s="116">
        <f t="shared" ca="1" si="53"/>
        <v>27.877050656132859</v>
      </c>
      <c r="D151" s="75">
        <f t="shared" ca="1" si="54"/>
        <v>1.4871484739953589E-2</v>
      </c>
      <c r="E151" s="116">
        <f t="shared" ca="1" si="55"/>
        <v>24.752900831410543</v>
      </c>
      <c r="F151" s="75">
        <f t="shared" ca="1" si="56"/>
        <v>9.5284033728735285E-3</v>
      </c>
      <c r="G151" s="116">
        <f t="shared" ca="1" si="57"/>
        <v>24.808723999452916</v>
      </c>
      <c r="H151" s="75">
        <f t="shared" ca="1" si="58"/>
        <v>1.4199982361558838E-2</v>
      </c>
      <c r="I151" s="116">
        <f t="shared" ca="1" si="59"/>
        <v>26.65312795995909</v>
      </c>
      <c r="J151" s="75">
        <f t="shared" ca="1" si="60"/>
        <v>5.0111472723356032E-2</v>
      </c>
      <c r="K151" s="116">
        <f t="shared" ca="1" si="61"/>
        <v>3.5451129699248152</v>
      </c>
      <c r="L151" s="90">
        <f t="shared" ca="1" si="62"/>
        <v>107.63691641688023</v>
      </c>
      <c r="M151" s="78">
        <f t="shared" ca="1" si="63"/>
        <v>1.3969433833517009E-2</v>
      </c>
      <c r="N151" s="86"/>
      <c r="O151" s="78"/>
      <c r="P151" s="120"/>
      <c r="Q151" s="86"/>
      <c r="R151" s="122"/>
      <c r="S151" s="118"/>
      <c r="T151" s="121"/>
    </row>
    <row r="152" spans="1:20" ht="16.5" customHeight="1" x14ac:dyDescent="0.45">
      <c r="A152" s="80">
        <v>44148</v>
      </c>
      <c r="B152" s="75">
        <f t="shared" ca="1" si="52"/>
        <v>1.3844497703850767E-2</v>
      </c>
      <c r="C152" s="116">
        <f t="shared" ca="1" si="53"/>
        <v>27.533362106048461</v>
      </c>
      <c r="D152" s="75">
        <f t="shared" ca="1" si="54"/>
        <v>1.2779628620471772E-2</v>
      </c>
      <c r="E152" s="116">
        <f t="shared" ca="1" si="55"/>
        <v>24.390182603024975</v>
      </c>
      <c r="F152" s="75">
        <f t="shared" ca="1" si="56"/>
        <v>1.819060553434948E-2</v>
      </c>
      <c r="G152" s="116">
        <f t="shared" ca="1" si="57"/>
        <v>24.574567606583436</v>
      </c>
      <c r="H152" s="75">
        <f t="shared" ca="1" si="58"/>
        <v>1.4242310062747121E-2</v>
      </c>
      <c r="I152" s="116">
        <f t="shared" ca="1" si="59"/>
        <v>26.279953089623838</v>
      </c>
      <c r="J152" s="75">
        <f t="shared" ca="1" si="60"/>
        <v>-1.5350932017543784E-2</v>
      </c>
      <c r="K152" s="116">
        <f t="shared" ca="1" si="61"/>
        <v>3.3759396616541379</v>
      </c>
      <c r="L152" s="90">
        <f t="shared" ca="1" si="62"/>
        <v>106.15400506693484</v>
      </c>
      <c r="M152" s="78">
        <f t="shared" ca="1" si="63"/>
        <v>1.374384387343075E-2</v>
      </c>
      <c r="N152" s="86"/>
      <c r="O152" s="78"/>
      <c r="P152" s="120"/>
      <c r="Q152" s="86"/>
      <c r="R152" s="122"/>
      <c r="S152" s="118"/>
      <c r="T152" s="121"/>
    </row>
    <row r="153" spans="1:20" ht="16.5" customHeight="1" x14ac:dyDescent="0.45">
      <c r="A153" s="80">
        <v>44147</v>
      </c>
      <c r="B153" s="75">
        <f t="shared" ca="1" si="52"/>
        <v>-9.7008877546684857E-3</v>
      </c>
      <c r="C153" s="116">
        <f t="shared" ca="1" si="53"/>
        <v>27.15738179612935</v>
      </c>
      <c r="D153" s="75">
        <f t="shared" ca="1" si="54"/>
        <v>-1.8808774701667419E-2</v>
      </c>
      <c r="E153" s="116">
        <f t="shared" ca="1" si="55"/>
        <v>24.08241824161427</v>
      </c>
      <c r="F153" s="75">
        <f t="shared" ca="1" si="56"/>
        <v>-1.5755527484426768E-2</v>
      </c>
      <c r="G153" s="116">
        <f t="shared" ca="1" si="57"/>
        <v>24.135527742064198</v>
      </c>
      <c r="H153" s="75">
        <f t="shared" ca="1" si="58"/>
        <v>-1.5440353456654177E-2</v>
      </c>
      <c r="I153" s="116">
        <f t="shared" ca="1" si="59"/>
        <v>25.910921708637851</v>
      </c>
      <c r="J153" s="75">
        <f t="shared" ca="1" si="60"/>
        <v>4.0798858773181124E-2</v>
      </c>
      <c r="K153" s="116">
        <f t="shared" ca="1" si="61"/>
        <v>3.428571428571431</v>
      </c>
      <c r="L153" s="90">
        <f t="shared" ca="1" si="62"/>
        <v>104.71482091701709</v>
      </c>
      <c r="M153" s="78">
        <f t="shared" ca="1" si="63"/>
        <v>-1.3062859335527754E-2</v>
      </c>
      <c r="N153" s="86"/>
      <c r="O153" s="78"/>
      <c r="P153" s="120"/>
      <c r="Q153" s="86"/>
      <c r="R153" s="122"/>
      <c r="S153" s="118"/>
      <c r="T153" s="121"/>
    </row>
    <row r="154" spans="1:20" ht="16.5" customHeight="1" x14ac:dyDescent="0.45">
      <c r="A154" s="80">
        <v>44146</v>
      </c>
      <c r="B154" s="75">
        <f t="shared" ca="1" si="52"/>
        <v>7.4285491023138306E-3</v>
      </c>
      <c r="C154" s="116">
        <f t="shared" ca="1" si="53"/>
        <v>27.423413249916681</v>
      </c>
      <c r="D154" s="75">
        <f t="shared" ca="1" si="54"/>
        <v>1.3617845691711761E-2</v>
      </c>
      <c r="E154" s="116">
        <f t="shared" ca="1" si="55"/>
        <v>24.544061973538316</v>
      </c>
      <c r="F154" s="75">
        <f t="shared" ca="1" si="56"/>
        <v>6.4873137132110958E-3</v>
      </c>
      <c r="G154" s="116">
        <f t="shared" ca="1" si="57"/>
        <v>24.521882942738408</v>
      </c>
      <c r="H154" s="75">
        <f t="shared" ca="1" si="58"/>
        <v>6.0231456929666916E-3</v>
      </c>
      <c r="I154" s="116">
        <f t="shared" ca="1" si="59"/>
        <v>26.31726965411141</v>
      </c>
      <c r="J154" s="75">
        <f t="shared" ca="1" si="60"/>
        <v>6.1477892186553307E-2</v>
      </c>
      <c r="K154" s="116">
        <f t="shared" ca="1" si="61"/>
        <v>3.2941729323308295</v>
      </c>
      <c r="L154" s="90">
        <f t="shared" ca="1" si="62"/>
        <v>106.10080075263564</v>
      </c>
      <c r="M154" s="78">
        <f t="shared" ca="1" si="63"/>
        <v>9.8833597990608535E-3</v>
      </c>
      <c r="N154" s="86"/>
      <c r="O154" s="78"/>
      <c r="P154" s="120"/>
      <c r="Q154" s="86"/>
      <c r="R154" s="122"/>
      <c r="S154" s="118"/>
      <c r="T154" s="121"/>
    </row>
    <row r="155" spans="1:20" ht="16.5" customHeight="1" x14ac:dyDescent="0.45">
      <c r="A155" s="80">
        <v>44145</v>
      </c>
      <c r="B155" s="75">
        <f t="shared" ca="1" si="52"/>
        <v>-1.4666363719112452E-3</v>
      </c>
      <c r="C155" s="116">
        <f t="shared" ca="1" si="53"/>
        <v>27.22119923477727</v>
      </c>
      <c r="D155" s="75">
        <f t="shared" ca="1" si="54"/>
        <v>-2.2645244496340977E-3</v>
      </c>
      <c r="E155" s="116">
        <f t="shared" ca="1" si="55"/>
        <v>24.214315166076215</v>
      </c>
      <c r="F155" s="75">
        <f t="shared" ca="1" si="56"/>
        <v>1.735509389387202E-2</v>
      </c>
      <c r="G155" s="116">
        <f t="shared" ca="1" si="57"/>
        <v>24.363827152744108</v>
      </c>
      <c r="H155" s="75">
        <f t="shared" ca="1" si="58"/>
        <v>-3.7896857889736513E-3</v>
      </c>
      <c r="I155" s="116">
        <f t="shared" ca="1" si="59"/>
        <v>26.159705933985848</v>
      </c>
      <c r="J155" s="75">
        <f t="shared" ca="1" si="60"/>
        <v>-3.3937975424224609E-2</v>
      </c>
      <c r="K155" s="116">
        <f t="shared" ca="1" si="61"/>
        <v>3.1033834586466198</v>
      </c>
      <c r="L155" s="90">
        <f t="shared" ca="1" si="62"/>
        <v>105.06243094623007</v>
      </c>
      <c r="M155" s="78">
        <f t="shared" ca="1" si="63"/>
        <v>1.0685628220943322E-3</v>
      </c>
      <c r="N155" s="86"/>
      <c r="O155" s="78"/>
      <c r="P155" s="120"/>
      <c r="Q155" s="86"/>
      <c r="R155" s="122"/>
      <c r="S155" s="118"/>
      <c r="T155" s="121"/>
    </row>
    <row r="156" spans="1:20" ht="16.5" customHeight="1" x14ac:dyDescent="0.45">
      <c r="A156" s="80">
        <v>44144</v>
      </c>
      <c r="B156" s="75">
        <f t="shared" ca="1" si="52"/>
        <v>1.2565724911737908E-2</v>
      </c>
      <c r="C156" s="116">
        <f t="shared" ca="1" si="53"/>
        <v>27.261181475069879</v>
      </c>
      <c r="D156" s="75">
        <f t="shared" ca="1" si="54"/>
        <v>3.9547967377584259E-2</v>
      </c>
      <c r="E156" s="116">
        <f t="shared" ca="1" si="55"/>
        <v>24.269273529358305</v>
      </c>
      <c r="F156" s="75">
        <f t="shared" ca="1" si="56"/>
        <v>4.1231881370278112E-2</v>
      </c>
      <c r="G156" s="116">
        <f t="shared" ca="1" si="57"/>
        <v>23.948203826741427</v>
      </c>
      <c r="H156" s="75">
        <f t="shared" ca="1" si="58"/>
        <v>2.9421342869033307E-2</v>
      </c>
      <c r="I156" s="116">
        <f t="shared" ca="1" si="59"/>
        <v>26.259220127331929</v>
      </c>
      <c r="J156" s="75">
        <f t="shared" ca="1" si="60"/>
        <v>-2.5655699791579223E-2</v>
      </c>
      <c r="K156" s="116">
        <f t="shared" ca="1" si="61"/>
        <v>3.212406015037597</v>
      </c>
      <c r="L156" s="90">
        <f t="shared" ca="1" si="62"/>
        <v>104.95028497353914</v>
      </c>
      <c r="M156" s="78">
        <f t="shared" ca="1" si="63"/>
        <v>2.8173887173956524E-2</v>
      </c>
      <c r="N156" s="86"/>
      <c r="O156" s="78"/>
      <c r="P156" s="120"/>
      <c r="Q156" s="86"/>
      <c r="R156" s="122"/>
      <c r="S156" s="118"/>
      <c r="T156" s="121"/>
    </row>
    <row r="157" spans="1:20" ht="16.5" customHeight="1" x14ac:dyDescent="0.45">
      <c r="A157" s="80">
        <v>44141</v>
      </c>
      <c r="B157" s="75">
        <f t="shared" ca="1" si="52"/>
        <v>-2.284338424788368E-4</v>
      </c>
      <c r="C157" s="116">
        <f t="shared" ca="1" si="53"/>
        <v>26.922876021155218</v>
      </c>
      <c r="D157" s="75">
        <f t="shared" ca="1" si="54"/>
        <v>1.8867898133128058E-3</v>
      </c>
      <c r="E157" s="116">
        <f t="shared" ca="1" si="55"/>
        <v>23.345987189587017</v>
      </c>
      <c r="F157" s="75">
        <f t="shared" ca="1" si="56"/>
        <v>2.8075813531158733E-3</v>
      </c>
      <c r="G157" s="116">
        <f t="shared" ca="1" si="57"/>
        <v>22.999875681126092</v>
      </c>
      <c r="H157" s="75">
        <f t="shared" ca="1" si="58"/>
        <v>8.1337471138764883E-4</v>
      </c>
      <c r="I157" s="116">
        <f t="shared" ca="1" si="59"/>
        <v>25.50871934920891</v>
      </c>
      <c r="J157" s="75">
        <f t="shared" ca="1" si="60"/>
        <v>1.5634105385060826E-2</v>
      </c>
      <c r="K157" s="116">
        <f t="shared" ca="1" si="61"/>
        <v>3.2969926691729352</v>
      </c>
      <c r="L157" s="90">
        <f t="shared" ca="1" si="62"/>
        <v>102.07445091025019</v>
      </c>
      <c r="M157" s="78">
        <f t="shared" ca="1" si="63"/>
        <v>1.7045123188863531E-3</v>
      </c>
      <c r="N157" s="86"/>
      <c r="O157" s="78"/>
      <c r="P157" s="120"/>
      <c r="Q157" s="86"/>
      <c r="R157" s="122"/>
      <c r="S157" s="118"/>
      <c r="T157" s="121"/>
    </row>
    <row r="158" spans="1:20" ht="16.5" customHeight="1" x14ac:dyDescent="0.45">
      <c r="A158" s="80">
        <v>44140</v>
      </c>
      <c r="B158" s="75">
        <f t="shared" ca="1" si="52"/>
        <v>1.9502817836880793E-2</v>
      </c>
      <c r="C158" s="116">
        <f t="shared" ca="1" si="53"/>
        <v>26.929027522386377</v>
      </c>
      <c r="D158" s="75">
        <f t="shared" ca="1" si="54"/>
        <v>3.2635133761891089E-2</v>
      </c>
      <c r="E158" s="116">
        <f t="shared" ca="1" si="55"/>
        <v>23.302021173407432</v>
      </c>
      <c r="F158" s="75">
        <f t="shared" ca="1" si="56"/>
        <v>2.726798861670976E-2</v>
      </c>
      <c r="G158" s="116">
        <f t="shared" ca="1" si="57"/>
        <v>22.935482448279586</v>
      </c>
      <c r="H158" s="75">
        <f t="shared" ca="1" si="58"/>
        <v>2.4670741556889197E-2</v>
      </c>
      <c r="I158" s="116">
        <f t="shared" ca="1" si="59"/>
        <v>25.487988064273281</v>
      </c>
      <c r="J158" s="75">
        <f t="shared" ca="1" si="60"/>
        <v>8.8216761184625181E-2</v>
      </c>
      <c r="K158" s="116">
        <f t="shared" ca="1" si="61"/>
        <v>3.2462406015037621</v>
      </c>
      <c r="L158" s="90">
        <f t="shared" ca="1" si="62"/>
        <v>101.90075980985043</v>
      </c>
      <c r="M158" s="78">
        <f t="shared" ca="1" si="63"/>
        <v>2.7602939946906435E-2</v>
      </c>
      <c r="N158" s="86"/>
      <c r="O158" s="78"/>
      <c r="P158" s="120"/>
      <c r="Q158" s="86"/>
      <c r="R158" s="122"/>
      <c r="S158" s="118"/>
      <c r="T158" s="121"/>
    </row>
    <row r="159" spans="1:20" ht="16.5" customHeight="1" x14ac:dyDescent="0.45">
      <c r="A159" s="80">
        <v>44139</v>
      </c>
      <c r="B159" s="75">
        <f t="shared" ca="1" si="52"/>
        <v>2.2349177209342708E-2</v>
      </c>
      <c r="C159" s="116">
        <f t="shared" ca="1" si="53"/>
        <v>26.413882385850343</v>
      </c>
      <c r="D159" s="75">
        <f t="shared" ca="1" si="54"/>
        <v>4.8736613317212907E-4</v>
      </c>
      <c r="E159" s="116">
        <f t="shared" ca="1" si="55"/>
        <v>22.565590121380183</v>
      </c>
      <c r="F159" s="75">
        <f t="shared" ca="1" si="56"/>
        <v>1.517158120089146E-2</v>
      </c>
      <c r="G159" s="116">
        <f t="shared" ca="1" si="57"/>
        <v>22.326678824250976</v>
      </c>
      <c r="H159" s="75">
        <f t="shared" ca="1" si="58"/>
        <v>-1.6641254659415239E-3</v>
      </c>
      <c r="I159" s="116">
        <f t="shared" ca="1" si="59"/>
        <v>24.874320140679259</v>
      </c>
      <c r="J159" s="75">
        <f t="shared" ca="1" si="60"/>
        <v>2.9182879377431803E-2</v>
      </c>
      <c r="K159" s="116">
        <f t="shared" ca="1" si="61"/>
        <v>2.9830827067669197</v>
      </c>
      <c r="L159" s="90">
        <f t="shared" ca="1" si="62"/>
        <v>99.163554178927683</v>
      </c>
      <c r="M159" s="78">
        <f t="shared" ca="1" si="63"/>
        <v>9.8291692019214505E-3</v>
      </c>
      <c r="N159" s="86"/>
      <c r="O159" s="78"/>
      <c r="P159" s="120"/>
      <c r="Q159" s="86"/>
      <c r="R159" s="122"/>
      <c r="S159" s="118"/>
      <c r="T159" s="121"/>
    </row>
    <row r="160" spans="1:20" ht="16.5" customHeight="1" x14ac:dyDescent="0.45">
      <c r="A160" s="80">
        <v>44138</v>
      </c>
      <c r="B160" s="75">
        <f t="shared" ca="1" si="52"/>
        <v>1.7655910503381778E-2</v>
      </c>
      <c r="C160" s="116">
        <f t="shared" ca="1" si="53"/>
        <v>25.83645878989314</v>
      </c>
      <c r="D160" s="75">
        <f t="shared" ca="1" si="54"/>
        <v>3.219327187877119E-2</v>
      </c>
      <c r="E160" s="116">
        <f t="shared" ca="1" si="55"/>
        <v>22.554597774277681</v>
      </c>
      <c r="F160" s="75">
        <f t="shared" ca="1" si="56"/>
        <v>3.0444358383130199E-2</v>
      </c>
      <c r="G160" s="116">
        <f t="shared" ca="1" si="57"/>
        <v>21.993010085881007</v>
      </c>
      <c r="H160" s="75">
        <f t="shared" ca="1" si="58"/>
        <v>2.1070607508442807E-2</v>
      </c>
      <c r="I160" s="116">
        <f t="shared" ca="1" si="59"/>
        <v>24.915783129889586</v>
      </c>
      <c r="J160" s="75">
        <f t="shared" ca="1" si="60"/>
        <v>-5.8027079303675233E-3</v>
      </c>
      <c r="K160" s="116">
        <f t="shared" ca="1" si="61"/>
        <v>2.8984962406015065</v>
      </c>
      <c r="L160" s="90">
        <f t="shared" ca="1" si="62"/>
        <v>98.198346020542928</v>
      </c>
      <c r="M160" s="78">
        <f t="shared" ca="1" si="63"/>
        <v>2.3970192984259509E-2</v>
      </c>
      <c r="N160" s="86"/>
      <c r="O160" s="78"/>
      <c r="P160" s="120"/>
      <c r="Q160" s="86"/>
      <c r="R160" s="122"/>
      <c r="S160" s="118"/>
      <c r="T160" s="121"/>
    </row>
    <row r="161" spans="1:20" ht="16.5" customHeight="1" x14ac:dyDescent="0.45">
      <c r="A161" s="80">
        <v>44137</v>
      </c>
      <c r="B161" s="75">
        <f t="shared" ca="1" si="52"/>
        <v>1.1208525378429091E-2</v>
      </c>
      <c r="C161" s="116">
        <f t="shared" ca="1" si="53"/>
        <v>25.388206881354602</v>
      </c>
      <c r="D161" s="75">
        <f t="shared" ca="1" si="54"/>
        <v>5.5638876127703796E-3</v>
      </c>
      <c r="E161" s="116">
        <f t="shared" ca="1" si="55"/>
        <v>21.851138143173898</v>
      </c>
      <c r="F161" s="75">
        <f t="shared" ca="1" si="56"/>
        <v>1.6165040675258924E-2</v>
      </c>
      <c r="G161" s="116">
        <f t="shared" ca="1" si="57"/>
        <v>21.343229168036039</v>
      </c>
      <c r="H161" s="75">
        <f t="shared" ca="1" si="58"/>
        <v>1.0473796918606615E-2</v>
      </c>
      <c r="I161" s="116">
        <f t="shared" ca="1" si="59"/>
        <v>24.401626044929088</v>
      </c>
      <c r="J161" s="75">
        <f t="shared" ca="1" si="60"/>
        <v>8.4525357607281304E-3</v>
      </c>
      <c r="K161" s="116">
        <f t="shared" ca="1" si="61"/>
        <v>2.9154135338345895</v>
      </c>
      <c r="L161" s="90">
        <f t="shared" ca="1" si="62"/>
        <v>95.899613771328234</v>
      </c>
      <c r="M161" s="78">
        <f t="shared" ca="1" si="63"/>
        <v>1.0741997468470377E-2</v>
      </c>
      <c r="N161" s="86"/>
      <c r="O161" s="78"/>
      <c r="P161" s="120"/>
      <c r="Q161" s="86"/>
      <c r="R161" s="122"/>
      <c r="S161" s="118"/>
      <c r="T161" s="121"/>
    </row>
    <row r="162" spans="1:20" ht="16.5" customHeight="1" x14ac:dyDescent="0.45">
      <c r="A162" s="80">
        <v>44134</v>
      </c>
      <c r="B162" s="75">
        <f t="shared" ca="1" si="52"/>
        <v>-1.0424870251667606E-2</v>
      </c>
      <c r="C162" s="116">
        <f t="shared" ca="1" si="53"/>
        <v>25.106796713223378</v>
      </c>
      <c r="D162" s="75">
        <f t="shared" ca="1" si="54"/>
        <v>-5.0326800985042164E-3</v>
      </c>
      <c r="E162" s="116">
        <f t="shared" ca="1" si="55"/>
        <v>21.730233565814455</v>
      </c>
      <c r="F162" s="75">
        <f t="shared" ca="1" si="56"/>
        <v>-2.7793454351038305E-3</v>
      </c>
      <c r="G162" s="116">
        <f t="shared" ca="1" si="57"/>
        <v>21.003703447476507</v>
      </c>
      <c r="H162" s="75">
        <f t="shared" ca="1" si="58"/>
        <v>-5.8039963255115401E-3</v>
      </c>
      <c r="I162" s="116">
        <f t="shared" ca="1" si="59"/>
        <v>24.14869749155369</v>
      </c>
      <c r="J162" s="75">
        <f t="shared" ca="1" si="60"/>
        <v>7.8636959370905757E-3</v>
      </c>
      <c r="K162" s="116">
        <f t="shared" ca="1" si="61"/>
        <v>2.8909774436090259</v>
      </c>
      <c r="L162" s="90">
        <f t="shared" ca="1" si="62"/>
        <v>94.880408661677066</v>
      </c>
      <c r="M162" s="78">
        <f t="shared" ca="1" si="63"/>
        <v>-5.7776030241317722E-3</v>
      </c>
      <c r="N162" s="86"/>
      <c r="O162" s="78"/>
      <c r="P162" s="120"/>
      <c r="Q162" s="86"/>
      <c r="R162" s="122"/>
      <c r="S162" s="118"/>
      <c r="T162" s="121"/>
    </row>
    <row r="163" spans="1:20" ht="16.5" customHeight="1" x14ac:dyDescent="0.45">
      <c r="A163" s="80">
        <v>44133</v>
      </c>
      <c r="B163" s="75">
        <f t="shared" ca="1" si="52"/>
        <v>1.0163439274008201E-2</v>
      </c>
      <c r="C163" s="116">
        <f t="shared" ca="1" si="53"/>
        <v>25.371289110315971</v>
      </c>
      <c r="D163" s="75">
        <f t="shared" ca="1" si="54"/>
        <v>4.5500833341778346E-3</v>
      </c>
      <c r="E163" s="116">
        <f t="shared" ca="1" si="55"/>
        <v>21.84014804422501</v>
      </c>
      <c r="F163" s="75">
        <f t="shared" ca="1" si="56"/>
        <v>1.949268596504794E-3</v>
      </c>
      <c r="G163" s="116">
        <f t="shared" ca="1" si="57"/>
        <v>21.062242695565477</v>
      </c>
      <c r="H163" s="75">
        <f t="shared" ca="1" si="58"/>
        <v>7.5679299423330182E-3</v>
      </c>
      <c r="I163" s="116">
        <f t="shared" ca="1" si="59"/>
        <v>24.289674674110096</v>
      </c>
      <c r="J163" s="75">
        <f t="shared" ca="1" si="60"/>
        <v>2.3474178403755763E-2</v>
      </c>
      <c r="K163" s="116">
        <f t="shared" ca="1" si="61"/>
        <v>2.8684210526315819</v>
      </c>
      <c r="L163" s="90">
        <f t="shared" ca="1" si="62"/>
        <v>95.431775576848125</v>
      </c>
      <c r="M163" s="78">
        <f t="shared" ca="1" si="63"/>
        <v>6.7877200836632401E-3</v>
      </c>
      <c r="N163" s="86"/>
      <c r="O163" s="78"/>
      <c r="P163" s="120"/>
      <c r="Q163" s="86"/>
      <c r="R163" s="122"/>
      <c r="S163" s="118"/>
      <c r="T163" s="121"/>
    </row>
    <row r="164" spans="1:20" ht="16.5" customHeight="1" x14ac:dyDescent="0.45">
      <c r="A164" s="80">
        <v>44132</v>
      </c>
      <c r="B164" s="75">
        <f t="shared" ca="1" si="52"/>
        <v>-3.4178858612294527E-2</v>
      </c>
      <c r="C164" s="116">
        <f t="shared" ca="1" si="53"/>
        <v>25.116023926336116</v>
      </c>
      <c r="D164" s="75">
        <f t="shared" ca="1" si="54"/>
        <v>-2.7053690765377447E-2</v>
      </c>
      <c r="E164" s="116">
        <f t="shared" ca="1" si="55"/>
        <v>21.741223664763339</v>
      </c>
      <c r="F164" s="75">
        <f t="shared" ca="1" si="56"/>
        <v>-4.0096109030730687E-2</v>
      </c>
      <c r="G164" s="116">
        <f t="shared" ca="1" si="57"/>
        <v>21.021266600721933</v>
      </c>
      <c r="H164" s="75">
        <f t="shared" ca="1" si="58"/>
        <v>-1.3573136076695524E-2</v>
      </c>
      <c r="I164" s="116">
        <f t="shared" ca="1" si="59"/>
        <v>24.107232824987083</v>
      </c>
      <c r="J164" s="75">
        <f t="shared" ca="1" si="60"/>
        <v>-4.8500319081046572E-2</v>
      </c>
      <c r="K164" s="116">
        <f t="shared" ca="1" si="61"/>
        <v>2.8026315789473717</v>
      </c>
      <c r="L164" s="90">
        <f t="shared" ca="1" si="62"/>
        <v>94.78837859575583</v>
      </c>
      <c r="M164" s="78">
        <f t="shared" ca="1" si="63"/>
        <v>-2.9149566459516496E-2</v>
      </c>
      <c r="N164" s="86"/>
      <c r="O164" s="78"/>
      <c r="P164" s="120"/>
      <c r="Q164" s="86"/>
      <c r="R164" s="122"/>
      <c r="S164" s="118"/>
      <c r="T164" s="121"/>
    </row>
    <row r="165" spans="1:20" ht="16.5" customHeight="1" x14ac:dyDescent="0.45">
      <c r="A165" s="80">
        <v>44131</v>
      </c>
      <c r="B165" s="75">
        <f t="shared" ca="1" si="52"/>
        <v>-3.4475227096357752E-3</v>
      </c>
      <c r="C165" s="116">
        <f t="shared" ca="1" si="53"/>
        <v>26.004839664463191</v>
      </c>
      <c r="D165" s="75">
        <f t="shared" ca="1" si="54"/>
        <v>-1.1667460811156882E-2</v>
      </c>
      <c r="E165" s="116">
        <f t="shared" ca="1" si="55"/>
        <v>22.345758916405448</v>
      </c>
      <c r="F165" s="75">
        <f t="shared" ca="1" si="56"/>
        <v>-1.7078375092365317E-2</v>
      </c>
      <c r="G165" s="116">
        <f t="shared" ca="1" si="57"/>
        <v>21.899345130787594</v>
      </c>
      <c r="H165" s="75">
        <f t="shared" ca="1" si="58"/>
        <v>3.5757836927505782E-3</v>
      </c>
      <c r="I165" s="116">
        <f t="shared" ca="1" si="59"/>
        <v>24.438945964129218</v>
      </c>
      <c r="J165" s="75">
        <f t="shared" ca="1" si="60"/>
        <v>8.9707927677329602E-2</v>
      </c>
      <c r="K165" s="116">
        <f t="shared" ca="1" si="61"/>
        <v>2.9454887218045145</v>
      </c>
      <c r="L165" s="90">
        <f t="shared" ca="1" si="62"/>
        <v>97.634378397589956</v>
      </c>
      <c r="M165" s="78">
        <f t="shared" ca="1" si="63"/>
        <v>-4.1279855473211891E-3</v>
      </c>
      <c r="N165" s="86"/>
      <c r="O165" s="78"/>
      <c r="P165" s="120"/>
      <c r="Q165" s="86"/>
      <c r="R165" s="122"/>
      <c r="S165" s="118"/>
      <c r="T165" s="121"/>
    </row>
    <row r="166" spans="1:20" ht="16.5" customHeight="1" x14ac:dyDescent="0.45">
      <c r="A166" s="80">
        <v>44130</v>
      </c>
      <c r="B166" s="75">
        <f t="shared" ca="1" si="52"/>
        <v>-1.8479858227564816E-2</v>
      </c>
      <c r="C166" s="116">
        <f t="shared" ca="1" si="53"/>
        <v>26.09480208726248</v>
      </c>
      <c r="D166" s="75">
        <f t="shared" ca="1" si="54"/>
        <v>-1.484668692722102E-2</v>
      </c>
      <c r="E166" s="116">
        <f t="shared" ca="1" si="55"/>
        <v>22.609555013482957</v>
      </c>
      <c r="F166" s="75">
        <f t="shared" ca="1" si="56"/>
        <v>-2.8586000103035802E-2</v>
      </c>
      <c r="G166" s="116">
        <f t="shared" ca="1" si="57"/>
        <v>22.27984874464989</v>
      </c>
      <c r="H166" s="75">
        <f t="shared" ca="1" si="58"/>
        <v>-9.6122080557725642E-3</v>
      </c>
      <c r="I166" s="116">
        <f t="shared" ca="1" si="59"/>
        <v>24.351868948256044</v>
      </c>
      <c r="J166" s="75">
        <f t="shared" ca="1" si="60"/>
        <v>0</v>
      </c>
      <c r="K166" s="116">
        <f t="shared" ca="1" si="61"/>
        <v>2.7030075187969955</v>
      </c>
      <c r="L166" s="90">
        <f t="shared" ca="1" si="62"/>
        <v>98.039082312448372</v>
      </c>
      <c r="M166" s="78">
        <f t="shared" ca="1" si="63"/>
        <v>-1.7281178714441681E-2</v>
      </c>
      <c r="N166" s="86"/>
      <c r="O166" s="78"/>
      <c r="P166" s="120"/>
      <c r="Q166" s="86"/>
      <c r="R166" s="122"/>
      <c r="S166" s="118"/>
      <c r="T166" s="121"/>
    </row>
    <row r="167" spans="1:20" ht="16.5" customHeight="1" x14ac:dyDescent="0.45">
      <c r="A167" s="80">
        <v>44127</v>
      </c>
      <c r="B167" s="75">
        <f t="shared" ca="1" si="52"/>
        <v>3.3951230918509712E-3</v>
      </c>
      <c r="C167" s="116">
        <f t="shared" ca="1" si="53"/>
        <v>26.5861096239353</v>
      </c>
      <c r="D167" s="75">
        <f t="shared" ca="1" si="54"/>
        <v>7.2358431086996244E-3</v>
      </c>
      <c r="E167" s="116">
        <f t="shared" ca="1" si="55"/>
        <v>22.950290795817136</v>
      </c>
      <c r="F167" s="75">
        <f t="shared" ca="1" si="56"/>
        <v>1.0835904928265139E-2</v>
      </c>
      <c r="G167" s="116">
        <f t="shared" ca="1" si="57"/>
        <v>22.935482448279586</v>
      </c>
      <c r="H167" s="75">
        <f t="shared" ca="1" si="58"/>
        <v>5.0614288849026856E-4</v>
      </c>
      <c r="I167" s="116">
        <f t="shared" ca="1" si="59"/>
        <v>24.588215996131133</v>
      </c>
      <c r="J167" s="75">
        <f t="shared" ca="1" si="60"/>
        <v>-1.6752136752136715E-2</v>
      </c>
      <c r="K167" s="116">
        <f t="shared" ca="1" si="61"/>
        <v>2.7030075187969955</v>
      </c>
      <c r="L167" s="90">
        <f t="shared" ca="1" si="62"/>
        <v>99.76310638296016</v>
      </c>
      <c r="M167" s="78">
        <f t="shared" ca="1" si="63"/>
        <v>4.7038961235377208E-3</v>
      </c>
      <c r="N167" s="86"/>
      <c r="O167" s="78"/>
      <c r="P167" s="120"/>
      <c r="Q167" s="86"/>
      <c r="R167" s="122"/>
      <c r="S167" s="118"/>
      <c r="T167" s="121"/>
    </row>
    <row r="168" spans="1:20" ht="16.5" customHeight="1" x14ac:dyDescent="0.45">
      <c r="A168" s="80">
        <v>44126</v>
      </c>
      <c r="B168" s="75">
        <f t="shared" ca="1" si="52"/>
        <v>5.4853587150982541E-3</v>
      </c>
      <c r="C168" s="116">
        <f t="shared" ca="1" si="53"/>
        <v>26.496151926683826</v>
      </c>
      <c r="D168" s="75">
        <f t="shared" ca="1" si="54"/>
        <v>8.7591872931320758E-3</v>
      </c>
      <c r="E168" s="116">
        <f t="shared" ca="1" si="55"/>
        <v>22.785419078201301</v>
      </c>
      <c r="F168" s="75">
        <f t="shared" ca="1" si="56"/>
        <v>5.1621904024012899E-4</v>
      </c>
      <c r="G168" s="116">
        <f t="shared" ca="1" si="57"/>
        <v>22.689619884354251</v>
      </c>
      <c r="H168" s="75">
        <f t="shared" ca="1" si="58"/>
        <v>-2.860019489885679E-3</v>
      </c>
      <c r="I168" s="116">
        <f t="shared" ca="1" si="59"/>
        <v>24.575777141301941</v>
      </c>
      <c r="J168" s="75">
        <f t="shared" ca="1" si="60"/>
        <v>2.3084994753410193E-2</v>
      </c>
      <c r="K168" s="116">
        <f t="shared" ca="1" si="61"/>
        <v>2.7490601503759429</v>
      </c>
      <c r="L168" s="90">
        <f t="shared" ca="1" si="62"/>
        <v>99.296028180917261</v>
      </c>
      <c r="M168" s="78">
        <f t="shared" ca="1" si="63"/>
        <v>3.493112327253467E-3</v>
      </c>
      <c r="N168" s="86"/>
      <c r="O168" s="78"/>
      <c r="P168" s="120"/>
      <c r="Q168" s="86"/>
      <c r="R168" s="122"/>
      <c r="S168" s="118"/>
      <c r="T168" s="121"/>
    </row>
    <row r="169" spans="1:20" ht="16.5" customHeight="1" x14ac:dyDescent="0.45">
      <c r="A169" s="80">
        <v>44125</v>
      </c>
      <c r="B169" s="75">
        <f t="shared" ca="1" si="52"/>
        <v>-1.8929872790939273E-3</v>
      </c>
      <c r="C169" s="116">
        <f t="shared" ca="1" si="53"/>
        <v>26.351603926429171</v>
      </c>
      <c r="D169" s="75">
        <f t="shared" ca="1" si="54"/>
        <v>-4.8641797554926924E-4</v>
      </c>
      <c r="E169" s="116">
        <f t="shared" ca="1" si="55"/>
        <v>22.587570319277955</v>
      </c>
      <c r="F169" s="75">
        <f t="shared" ca="1" si="56"/>
        <v>-1.3496247734730793E-2</v>
      </c>
      <c r="G169" s="116">
        <f t="shared" ca="1" si="57"/>
        <v>22.677913113811989</v>
      </c>
      <c r="H169" s="75">
        <f t="shared" ca="1" si="58"/>
        <v>7.7992457684925576E-3</v>
      </c>
      <c r="I169" s="116">
        <f t="shared" ca="1" si="59"/>
        <v>24.646265942249681</v>
      </c>
      <c r="J169" s="75">
        <f t="shared" ca="1" si="60"/>
        <v>7.4408117249154415E-2</v>
      </c>
      <c r="K169" s="116">
        <f t="shared" ca="1" si="61"/>
        <v>2.6870300751879732</v>
      </c>
      <c r="L169" s="90">
        <f t="shared" ca="1" si="62"/>
        <v>98.950383376956765</v>
      </c>
      <c r="M169" s="78">
        <f t="shared" ca="1" si="63"/>
        <v>5.6604503038348852E-5</v>
      </c>
      <c r="N169" s="86"/>
      <c r="O169" s="78"/>
      <c r="P169" s="120"/>
      <c r="Q169" s="86"/>
      <c r="R169" s="122"/>
      <c r="S169" s="118"/>
      <c r="T169" s="121"/>
    </row>
    <row r="170" spans="1:20" ht="16.5" customHeight="1" x14ac:dyDescent="0.45">
      <c r="A170" s="80">
        <v>44124</v>
      </c>
      <c r="B170" s="75">
        <f t="shared" ca="1" si="52"/>
        <v>4.0057586206705409E-3</v>
      </c>
      <c r="C170" s="116">
        <f t="shared" ca="1" si="53"/>
        <v>26.401581784895935</v>
      </c>
      <c r="D170" s="75">
        <f t="shared" ca="1" si="54"/>
        <v>-9.7179117223422651E-4</v>
      </c>
      <c r="E170" s="116">
        <f t="shared" ca="1" si="55"/>
        <v>22.59856266638046</v>
      </c>
      <c r="F170" s="75">
        <f t="shared" ca="1" si="56"/>
        <v>8.9928696911285577E-3</v>
      </c>
      <c r="G170" s="116">
        <f t="shared" ca="1" si="57"/>
        <v>22.988167112124614</v>
      </c>
      <c r="H170" s="75">
        <f t="shared" ca="1" si="58"/>
        <v>1.6957831850650251E-4</v>
      </c>
      <c r="I170" s="116">
        <f t="shared" ca="1" si="59"/>
        <v>24.455531243681161</v>
      </c>
      <c r="J170" s="75">
        <f t="shared" ca="1" si="60"/>
        <v>3.7022603273577426E-2</v>
      </c>
      <c r="K170" s="116">
        <f t="shared" ca="1" si="61"/>
        <v>2.5009398496240633</v>
      </c>
      <c r="L170" s="90">
        <f t="shared" ca="1" si="62"/>
        <v>98.944782656706238</v>
      </c>
      <c r="M170" s="78">
        <f t="shared" ca="1" si="63"/>
        <v>3.8723734987704539E-3</v>
      </c>
      <c r="N170" s="86"/>
      <c r="O170" s="78"/>
      <c r="P170" s="120"/>
      <c r="Q170" s="86"/>
      <c r="R170" s="122"/>
      <c r="S170" s="118"/>
      <c r="T170" s="121"/>
    </row>
    <row r="171" spans="1:20" ht="16.5" customHeight="1" x14ac:dyDescent="0.45">
      <c r="A171" s="80">
        <v>44123</v>
      </c>
      <c r="B171" s="75">
        <f t="shared" ca="1" si="52"/>
        <v>-1.5203408567380672E-2</v>
      </c>
      <c r="C171" s="116">
        <f t="shared" ca="1" si="53"/>
        <v>26.296245373300568</v>
      </c>
      <c r="D171" s="75">
        <f t="shared" ca="1" si="54"/>
        <v>-8.1927970453865573E-3</v>
      </c>
      <c r="E171" s="116">
        <f t="shared" ca="1" si="55"/>
        <v>22.620545112431849</v>
      </c>
      <c r="F171" s="75">
        <f t="shared" ca="1" si="56"/>
        <v>-4.8582095705649309E-3</v>
      </c>
      <c r="G171" s="116">
        <f t="shared" ca="1" si="57"/>
        <v>22.78328004355642</v>
      </c>
      <c r="H171" s="75">
        <f t="shared" ca="1" si="58"/>
        <v>1.1884761783818032E-3</v>
      </c>
      <c r="I171" s="116">
        <f t="shared" ca="1" si="59"/>
        <v>24.451384818958406</v>
      </c>
      <c r="J171" s="75">
        <f t="shared" ca="1" si="60"/>
        <v>3.2180209171359664E-2</v>
      </c>
      <c r="K171" s="116">
        <f t="shared" ca="1" si="61"/>
        <v>2.4116541353383494</v>
      </c>
      <c r="L171" s="90">
        <f t="shared" ca="1" si="62"/>
        <v>98.563109483585592</v>
      </c>
      <c r="M171" s="78">
        <f t="shared" ca="1" si="63"/>
        <v>-6.0489729983823626E-3</v>
      </c>
      <c r="N171" s="86"/>
      <c r="O171" s="78"/>
      <c r="P171" s="120"/>
      <c r="Q171" s="86"/>
      <c r="R171" s="122"/>
      <c r="S171" s="118"/>
      <c r="T171" s="121"/>
    </row>
    <row r="172" spans="1:20" ht="16.5" customHeight="1" x14ac:dyDescent="0.45">
      <c r="A172" s="80">
        <v>44120</v>
      </c>
      <c r="B172" s="75">
        <f t="shared" ca="1" si="52"/>
        <v>-6.0434262193853616E-4</v>
      </c>
      <c r="C172" s="116">
        <f t="shared" ca="1" si="53"/>
        <v>26.702209981298235</v>
      </c>
      <c r="D172" s="75">
        <f t="shared" ca="1" si="54"/>
        <v>0</v>
      </c>
      <c r="E172" s="116">
        <f t="shared" ca="1" si="55"/>
        <v>22.80740152425269</v>
      </c>
      <c r="F172" s="75">
        <f t="shared" ca="1" si="56"/>
        <v>8.5095416542353419E-3</v>
      </c>
      <c r="G172" s="116">
        <f t="shared" ca="1" si="57"/>
        <v>22.894506353436043</v>
      </c>
      <c r="H172" s="75">
        <f t="shared" ca="1" si="58"/>
        <v>-2.0332159102709468E-3</v>
      </c>
      <c r="I172" s="116">
        <f t="shared" ca="1" si="59"/>
        <v>24.42235942656006</v>
      </c>
      <c r="J172" s="75">
        <f t="shared" ca="1" si="60"/>
        <v>-1.6064257028112205E-3</v>
      </c>
      <c r="K172" s="116">
        <f t="shared" ca="1" si="61"/>
        <v>2.3364661654135372</v>
      </c>
      <c r="L172" s="90">
        <f t="shared" ca="1" si="62"/>
        <v>99.162943450960569</v>
      </c>
      <c r="M172" s="78">
        <f t="shared" ca="1" si="63"/>
        <v>1.2471231317781051E-3</v>
      </c>
      <c r="N172" s="86"/>
      <c r="O172" s="78"/>
      <c r="P172" s="120"/>
      <c r="Q172" s="86"/>
      <c r="R172" s="122"/>
      <c r="S172" s="118"/>
      <c r="T172" s="121"/>
    </row>
    <row r="173" spans="1:20" ht="16.5" customHeight="1" x14ac:dyDescent="0.45">
      <c r="A173" s="80">
        <v>44119</v>
      </c>
      <c r="B173" s="75">
        <f t="shared" ca="1" si="52"/>
        <v>-1.2358256495860198E-3</v>
      </c>
      <c r="C173" s="116">
        <f t="shared" ca="1" si="53"/>
        <v>26.718357023235548</v>
      </c>
      <c r="D173" s="75">
        <f t="shared" ca="1" si="54"/>
        <v>-1.4437062111257726E-3</v>
      </c>
      <c r="E173" s="116">
        <f t="shared" ca="1" si="55"/>
        <v>22.80740152425269</v>
      </c>
      <c r="F173" s="75">
        <f t="shared" ca="1" si="56"/>
        <v>-1.0966586292168068E-2</v>
      </c>
      <c r="G173" s="116">
        <f t="shared" ca="1" si="57"/>
        <v>22.701328453355735</v>
      </c>
      <c r="H173" s="75">
        <f t="shared" ca="1" si="58"/>
        <v>-8.4005656108981919E-3</v>
      </c>
      <c r="I173" s="116">
        <f t="shared" ca="1" si="59"/>
        <v>24.472116523233101</v>
      </c>
      <c r="J173" s="75">
        <f t="shared" ca="1" si="60"/>
        <v>2.0491803278688492E-2</v>
      </c>
      <c r="K173" s="116">
        <f t="shared" ca="1" si="61"/>
        <v>2.3402255639097778</v>
      </c>
      <c r="L173" s="90">
        <f t="shared" ca="1" si="62"/>
        <v>99.039429087986846</v>
      </c>
      <c r="M173" s="78">
        <f t="shared" ca="1" si="63"/>
        <v>-4.8039806029708254E-3</v>
      </c>
      <c r="N173" s="86"/>
      <c r="O173" s="78"/>
      <c r="P173" s="120"/>
      <c r="Q173" s="86"/>
      <c r="R173" s="122"/>
      <c r="S173" s="118"/>
      <c r="T173" s="121"/>
    </row>
    <row r="174" spans="1:20" ht="16.5" customHeight="1" x14ac:dyDescent="0.45">
      <c r="A174" s="80">
        <v>44118</v>
      </c>
      <c r="B174" s="75">
        <f t="shared" ca="1" si="52"/>
        <v>-6.2834450082857041E-3</v>
      </c>
      <c r="C174" s="116">
        <f t="shared" ca="1" si="53"/>
        <v>26.751417110663681</v>
      </c>
      <c r="D174" s="75">
        <f t="shared" ca="1" si="54"/>
        <v>-9.6151260151366991E-4</v>
      </c>
      <c r="E174" s="116">
        <f t="shared" ca="1" si="55"/>
        <v>22.84037631740658</v>
      </c>
      <c r="F174" s="75">
        <f t="shared" ca="1" si="56"/>
        <v>-1.0191012538762756E-3</v>
      </c>
      <c r="G174" s="116">
        <f t="shared" ca="1" si="57"/>
        <v>22.953045002038607</v>
      </c>
      <c r="H174" s="75">
        <f t="shared" ca="1" si="58"/>
        <v>1.5144087673670814E-3</v>
      </c>
      <c r="I174" s="116">
        <f t="shared" ca="1" si="59"/>
        <v>24.679437759370774</v>
      </c>
      <c r="J174" s="75">
        <f t="shared" ca="1" si="60"/>
        <v>-1.4539579967689953E-2</v>
      </c>
      <c r="K174" s="116">
        <f t="shared" ca="1" si="61"/>
        <v>2.2932330827067702</v>
      </c>
      <c r="L174" s="90">
        <f t="shared" ca="1" si="62"/>
        <v>99.517509272186402</v>
      </c>
      <c r="M174" s="78">
        <f t="shared" ca="1" si="63"/>
        <v>-2.1164250366279003E-3</v>
      </c>
      <c r="N174" s="86"/>
      <c r="O174" s="78"/>
      <c r="P174" s="120"/>
      <c r="Q174" s="86"/>
      <c r="R174" s="122"/>
      <c r="S174" s="118"/>
      <c r="T174" s="121"/>
    </row>
    <row r="175" spans="1:20" ht="16.5" customHeight="1" x14ac:dyDescent="0.45">
      <c r="A175" s="80">
        <v>44117</v>
      </c>
      <c r="B175" s="75">
        <f t="shared" ca="1" si="52"/>
        <v>-6.5260730791650845E-3</v>
      </c>
      <c r="C175" s="116">
        <f t="shared" ca="1" si="53"/>
        <v>26.920571038374959</v>
      </c>
      <c r="D175" s="75">
        <f t="shared" ca="1" si="54"/>
        <v>-7.6335777299304519E-3</v>
      </c>
      <c r="E175" s="116">
        <f t="shared" ca="1" si="55"/>
        <v>22.862358763457973</v>
      </c>
      <c r="F175" s="75">
        <f t="shared" ca="1" si="56"/>
        <v>-1.4809180673073463E-2</v>
      </c>
      <c r="G175" s="116">
        <f t="shared" ca="1" si="57"/>
        <v>22.976460341582353</v>
      </c>
      <c r="H175" s="75">
        <f t="shared" ca="1" si="58"/>
        <v>-3.1868268820544055E-3</v>
      </c>
      <c r="I175" s="116">
        <f t="shared" ca="1" si="59"/>
        <v>24.642119517526925</v>
      </c>
      <c r="J175" s="75">
        <f t="shared" ca="1" si="60"/>
        <v>-2.2502960915909864E-2</v>
      </c>
      <c r="K175" s="116">
        <f t="shared" ca="1" si="61"/>
        <v>2.3270676691729357</v>
      </c>
      <c r="L175" s="90">
        <f t="shared" ca="1" si="62"/>
        <v>99.728577330115144</v>
      </c>
      <c r="M175" s="78">
        <f t="shared" ca="1" si="63"/>
        <v>-8.258173043981909E-3</v>
      </c>
      <c r="N175" s="86"/>
      <c r="O175" s="78"/>
      <c r="P175" s="120"/>
      <c r="Q175" s="86"/>
      <c r="R175" s="122"/>
      <c r="S175" s="118"/>
      <c r="T175" s="121"/>
    </row>
    <row r="176" spans="1:20" ht="16.5" customHeight="1" x14ac:dyDescent="0.45">
      <c r="A176" s="80">
        <v>44116</v>
      </c>
      <c r="B176" s="75">
        <f t="shared" ca="1" si="52"/>
        <v>1.6087647279294126E-2</v>
      </c>
      <c r="C176" s="116">
        <f t="shared" ca="1" si="53"/>
        <v>27.097410720996333</v>
      </c>
      <c r="D176" s="75">
        <f t="shared" ca="1" si="54"/>
        <v>6.724319361354647E-3</v>
      </c>
      <c r="E176" s="116">
        <f t="shared" ca="1" si="55"/>
        <v>23.038222828176316</v>
      </c>
      <c r="F176" s="75">
        <f t="shared" ca="1" si="56"/>
        <v>7.3323943689689308E-3</v>
      </c>
      <c r="G176" s="116">
        <f t="shared" ca="1" si="57"/>
        <v>23.321837648953796</v>
      </c>
      <c r="H176" s="75">
        <f t="shared" ca="1" si="58"/>
        <v>2.690876681829879E-3</v>
      </c>
      <c r="I176" s="116">
        <f t="shared" ca="1" si="59"/>
        <v>24.720900748581101</v>
      </c>
      <c r="J176" s="75">
        <f t="shared" ca="1" si="60"/>
        <v>7.6040781648258227E-2</v>
      </c>
      <c r="K176" s="116">
        <f t="shared" ca="1" si="61"/>
        <v>2.3806390977443641</v>
      </c>
      <c r="L176" s="90">
        <f t="shared" ca="1" si="62"/>
        <v>100.55901104445192</v>
      </c>
      <c r="M176" s="78">
        <f t="shared" ca="1" si="63"/>
        <v>9.9149467267825031E-3</v>
      </c>
      <c r="N176" s="86"/>
      <c r="O176" s="78"/>
      <c r="P176" s="120"/>
      <c r="Q176" s="86"/>
      <c r="R176" s="122"/>
      <c r="S176" s="118"/>
      <c r="T176" s="121"/>
    </row>
    <row r="177" spans="1:20" ht="16.5" customHeight="1" x14ac:dyDescent="0.45">
      <c r="A177" s="80">
        <v>44113</v>
      </c>
      <c r="B177" s="75">
        <f t="shared" ca="1" si="52"/>
        <v>8.9301516030568795E-3</v>
      </c>
      <c r="C177" s="116">
        <f t="shared" ca="1" si="53"/>
        <v>26.668379242236778</v>
      </c>
      <c r="D177" s="75">
        <f t="shared" ca="1" si="54"/>
        <v>6.2832079479513414E-3</v>
      </c>
      <c r="E177" s="116">
        <f t="shared" ca="1" si="55"/>
        <v>22.884341209509365</v>
      </c>
      <c r="F177" s="75">
        <f t="shared" ca="1" si="56"/>
        <v>8.1570972609268377E-3</v>
      </c>
      <c r="G177" s="116">
        <f t="shared" ca="1" si="57"/>
        <v>23.152077486362856</v>
      </c>
      <c r="H177" s="75">
        <f t="shared" ca="1" si="58"/>
        <v>-1.6820358419034065E-4</v>
      </c>
      <c r="I177" s="116">
        <f t="shared" ca="1" si="59"/>
        <v>24.654558372356114</v>
      </c>
      <c r="J177" s="75">
        <f t="shared" ca="1" si="60"/>
        <v>-7.5885328836424737E-3</v>
      </c>
      <c r="K177" s="116">
        <f t="shared" ca="1" si="61"/>
        <v>2.212406015037597</v>
      </c>
      <c r="L177" s="90">
        <f t="shared" ca="1" si="62"/>
        <v>99.571762325502704</v>
      </c>
      <c r="M177" s="78">
        <f t="shared" ca="1" si="63"/>
        <v>5.505540351414373E-3</v>
      </c>
      <c r="N177" s="86"/>
      <c r="O177" s="78"/>
      <c r="P177" s="120"/>
      <c r="Q177" s="86"/>
      <c r="R177" s="122"/>
      <c r="S177" s="118"/>
      <c r="T177" s="121"/>
    </row>
    <row r="178" spans="1:20" ht="16.5" customHeight="1" x14ac:dyDescent="0.45">
      <c r="A178" s="80">
        <v>44112</v>
      </c>
      <c r="B178" s="75">
        <f t="shared" ca="1" si="52"/>
        <v>8.8624849759806335E-3</v>
      </c>
      <c r="C178" s="116">
        <f t="shared" ca="1" si="53"/>
        <v>26.432334488035909</v>
      </c>
      <c r="D178" s="75">
        <f t="shared" ca="1" si="54"/>
        <v>1.4713100361031239E-2</v>
      </c>
      <c r="E178" s="116">
        <f t="shared" ca="1" si="55"/>
        <v>22.741451937944916</v>
      </c>
      <c r="F178" s="75">
        <f t="shared" ca="1" si="56"/>
        <v>9.0019886681134142E-3</v>
      </c>
      <c r="G178" s="116">
        <f t="shared" ca="1" si="57"/>
        <v>22.964751772580872</v>
      </c>
      <c r="H178" s="75">
        <f t="shared" ca="1" si="58"/>
        <v>3.3646932474540314E-4</v>
      </c>
      <c r="I178" s="116">
        <f t="shared" ca="1" si="59"/>
        <v>24.658706055096076</v>
      </c>
      <c r="J178" s="75">
        <f t="shared" ca="1" si="60"/>
        <v>8.1130355515040886E-2</v>
      </c>
      <c r="K178" s="116">
        <f t="shared" ca="1" si="61"/>
        <v>2.2293233082706796</v>
      </c>
      <c r="L178" s="90">
        <f t="shared" ca="1" si="62"/>
        <v>99.026567561928445</v>
      </c>
      <c r="M178" s="78">
        <f t="shared" ca="1" si="63"/>
        <v>9.608233211911843E-3</v>
      </c>
      <c r="N178" s="86"/>
      <c r="O178" s="78"/>
      <c r="P178" s="120"/>
      <c r="Q178" s="86"/>
      <c r="R178" s="122"/>
      <c r="S178" s="118"/>
      <c r="T178" s="121"/>
    </row>
    <row r="179" spans="1:20" ht="16.5" customHeight="1" x14ac:dyDescent="0.45">
      <c r="A179" s="80">
        <v>44111</v>
      </c>
      <c r="B179" s="75">
        <f t="shared" ca="1" si="52"/>
        <v>1.7406662254833227E-2</v>
      </c>
      <c r="C179" s="116">
        <f t="shared" ca="1" si="53"/>
        <v>26.200136174817938</v>
      </c>
      <c r="D179" s="75">
        <f t="shared" ca="1" si="54"/>
        <v>1.9499986858606766E-2</v>
      </c>
      <c r="E179" s="116">
        <f t="shared" ca="1" si="55"/>
        <v>22.411706254559629</v>
      </c>
      <c r="F179" s="75">
        <f t="shared" ca="1" si="56"/>
        <v>1.0395072087261426E-2</v>
      </c>
      <c r="G179" s="116">
        <f t="shared" ca="1" si="57"/>
        <v>22.759867701444705</v>
      </c>
      <c r="H179" s="75">
        <f t="shared" ca="1" si="58"/>
        <v>5.24178248854823E-3</v>
      </c>
      <c r="I179" s="116">
        <f t="shared" ca="1" si="59"/>
        <v>24.650411947633359</v>
      </c>
      <c r="J179" s="75">
        <f t="shared" ca="1" si="60"/>
        <v>1.152604887044717E-2</v>
      </c>
      <c r="K179" s="116">
        <f t="shared" ca="1" si="61"/>
        <v>2.0620300751879728</v>
      </c>
      <c r="L179" s="90">
        <f t="shared" ca="1" si="62"/>
        <v>98.084152153643601</v>
      </c>
      <c r="M179" s="78">
        <f t="shared" ca="1" si="63"/>
        <v>1.3045865204938334E-2</v>
      </c>
      <c r="N179" s="86"/>
      <c r="O179" s="78"/>
      <c r="P179" s="120"/>
      <c r="Q179" s="86"/>
      <c r="R179" s="122"/>
      <c r="S179" s="118"/>
      <c r="T179" s="121"/>
    </row>
    <row r="180" spans="1:20" ht="16.5" customHeight="1" x14ac:dyDescent="0.45">
      <c r="A180" s="80">
        <v>44110</v>
      </c>
      <c r="B180" s="75">
        <f t="shared" ca="1" si="52"/>
        <v>-1.4215899700477208E-2</v>
      </c>
      <c r="C180" s="116">
        <f t="shared" ca="1" si="53"/>
        <v>25.751881864771494</v>
      </c>
      <c r="D180" s="75">
        <f t="shared" ca="1" si="54"/>
        <v>-1.2345700210943944E-2</v>
      </c>
      <c r="E180" s="116">
        <f t="shared" ca="1" si="55"/>
        <v>21.983037315789471</v>
      </c>
      <c r="F180" s="75">
        <f t="shared" ca="1" si="56"/>
        <v>-1.1305164773850906E-2</v>
      </c>
      <c r="G180" s="116">
        <f t="shared" ca="1" si="57"/>
        <v>22.525711308575225</v>
      </c>
      <c r="H180" s="75">
        <f t="shared" ca="1" si="58"/>
        <v>-2.1933597902467072E-3</v>
      </c>
      <c r="I180" s="116">
        <f t="shared" ca="1" si="59"/>
        <v>24.521873619906142</v>
      </c>
      <c r="J180" s="75">
        <f t="shared" ca="1" si="60"/>
        <v>-3.8563829787233939E-2</v>
      </c>
      <c r="K180" s="116">
        <f t="shared" ca="1" si="61"/>
        <v>2.038533834586469</v>
      </c>
      <c r="L180" s="90">
        <f t="shared" ca="1" si="62"/>
        <v>96.821037943628809</v>
      </c>
      <c r="M180" s="78">
        <f t="shared" ca="1" si="63"/>
        <v>-1.0621178251868924E-2</v>
      </c>
      <c r="N180" s="86"/>
      <c r="O180" s="78"/>
      <c r="P180" s="120"/>
      <c r="Q180" s="86"/>
      <c r="R180" s="122"/>
      <c r="S180" s="118"/>
      <c r="T180" s="121"/>
    </row>
    <row r="181" spans="1:20" ht="16.5" customHeight="1" x14ac:dyDescent="0.45">
      <c r="A181" s="80">
        <v>44109</v>
      </c>
      <c r="B181" s="75">
        <f t="shared" ca="1" si="52"/>
        <v>1.7732990373368063E-2</v>
      </c>
      <c r="C181" s="116">
        <f t="shared" ca="1" si="53"/>
        <v>26.12324732864629</v>
      </c>
      <c r="D181" s="75">
        <f t="shared" ca="1" si="54"/>
        <v>2.0151105729651952E-2</v>
      </c>
      <c r="E181" s="116">
        <f t="shared" ca="1" si="55"/>
        <v>22.257825759969478</v>
      </c>
      <c r="F181" s="75">
        <f t="shared" ca="1" si="56"/>
        <v>2.0183298530115135E-2</v>
      </c>
      <c r="G181" s="116">
        <f t="shared" ca="1" si="57"/>
        <v>22.78328004355642</v>
      </c>
      <c r="H181" s="75">
        <f t="shared" ca="1" si="58"/>
        <v>8.1646987241223989E-3</v>
      </c>
      <c r="I181" s="116">
        <f t="shared" ca="1" si="59"/>
        <v>24.575777141301938</v>
      </c>
      <c r="J181" s="75">
        <f t="shared" ca="1" si="60"/>
        <v>3.8674033149171283E-2</v>
      </c>
      <c r="K181" s="116">
        <f t="shared" ca="1" si="61"/>
        <v>2.1203007518797019</v>
      </c>
      <c r="L181" s="90">
        <f t="shared" ca="1" si="62"/>
        <v>97.860431025353819</v>
      </c>
      <c r="M181" s="78">
        <f t="shared" ca="1" si="63"/>
        <v>1.6870375810311256E-2</v>
      </c>
      <c r="N181" s="86"/>
      <c r="O181" s="78"/>
      <c r="P181" s="120"/>
      <c r="Q181" s="86"/>
      <c r="R181" s="122"/>
      <c r="S181" s="118"/>
      <c r="T181" s="121"/>
    </row>
    <row r="182" spans="1:20" ht="16.5" customHeight="1" x14ac:dyDescent="0.45">
      <c r="A182" s="80">
        <v>44106</v>
      </c>
      <c r="B182" s="75">
        <f t="shared" ca="1" si="52"/>
        <v>-9.4943618378858785E-3</v>
      </c>
      <c r="C182" s="116">
        <f t="shared" ca="1" si="53"/>
        <v>25.668075591283181</v>
      </c>
      <c r="D182" s="75">
        <f t="shared" ca="1" si="54"/>
        <v>-1.5089623608726122E-3</v>
      </c>
      <c r="E182" s="116">
        <f t="shared" ca="1" si="55"/>
        <v>21.818165598173625</v>
      </c>
      <c r="F182" s="75">
        <f t="shared" ca="1" si="56"/>
        <v>-2.353546792847494E-3</v>
      </c>
      <c r="G182" s="116">
        <f t="shared" ca="1" si="57"/>
        <v>22.332535806440546</v>
      </c>
      <c r="H182" s="75">
        <f t="shared" ca="1" si="58"/>
        <v>-4.908666165338138E-3</v>
      </c>
      <c r="I182" s="116">
        <f t="shared" ca="1" si="59"/>
        <v>24.376748335270701</v>
      </c>
      <c r="J182" s="75">
        <f t="shared" ca="1" si="60"/>
        <v>-9.1996320147191835E-4</v>
      </c>
      <c r="K182" s="116">
        <f t="shared" ca="1" si="61"/>
        <v>2.0413533834586493</v>
      </c>
      <c r="L182" s="90">
        <f t="shared" ca="1" si="62"/>
        <v>96.236878714626712</v>
      </c>
      <c r="M182" s="78">
        <f t="shared" ca="1" si="63"/>
        <v>-4.6935480708369948E-3</v>
      </c>
      <c r="N182" s="86"/>
      <c r="O182" s="78"/>
      <c r="P182" s="120"/>
      <c r="Q182" s="86"/>
      <c r="R182" s="122"/>
      <c r="S182" s="118"/>
      <c r="T182" s="121"/>
    </row>
    <row r="183" spans="1:20" ht="16.5" customHeight="1" x14ac:dyDescent="0.45">
      <c r="A183" s="80">
        <v>44105</v>
      </c>
      <c r="B183" s="75">
        <f t="shared" ca="1" si="52"/>
        <v>6.4199120269423648E-3</v>
      </c>
      <c r="C183" s="116">
        <f t="shared" ca="1" si="53"/>
        <v>25.914113562150302</v>
      </c>
      <c r="D183" s="75">
        <f t="shared" ca="1" si="54"/>
        <v>8.1134751831897223E-3</v>
      </c>
      <c r="E183" s="116">
        <f t="shared" ca="1" si="55"/>
        <v>21.851138143173902</v>
      </c>
      <c r="F183" s="75">
        <f t="shared" ca="1" si="56"/>
        <v>8.4388954825143081E-3</v>
      </c>
      <c r="G183" s="116">
        <f t="shared" ca="1" si="57"/>
        <v>22.385220470285571</v>
      </c>
      <c r="H183" s="75">
        <f t="shared" ca="1" si="58"/>
        <v>1.6935972948184386E-4</v>
      </c>
      <c r="I183" s="116">
        <f t="shared" ca="1" si="59"/>
        <v>24.496995910247762</v>
      </c>
      <c r="J183" s="75">
        <f t="shared" ca="1" si="60"/>
        <v>-9.1157702825890308E-3</v>
      </c>
      <c r="K183" s="116">
        <f t="shared" ca="1" si="61"/>
        <v>2.0432330827067693</v>
      </c>
      <c r="L183" s="90">
        <f t="shared" ca="1" si="62"/>
        <v>96.690701168564303</v>
      </c>
      <c r="M183" s="78">
        <f t="shared" ca="1" si="63"/>
        <v>5.3426961415057317E-3</v>
      </c>
      <c r="N183" s="86"/>
      <c r="O183" s="78"/>
      <c r="P183" s="120"/>
      <c r="Q183" s="86"/>
      <c r="R183" s="122"/>
      <c r="S183" s="118"/>
      <c r="T183" s="121"/>
    </row>
    <row r="184" spans="1:20" ht="16.5" customHeight="1" x14ac:dyDescent="0.45">
      <c r="A184" s="80">
        <v>44104</v>
      </c>
      <c r="B184" s="75">
        <f t="shared" ca="1" si="52"/>
        <v>7.5820577779261988E-3</v>
      </c>
      <c r="C184" s="116">
        <f t="shared" ca="1" si="53"/>
        <v>25.748808476929824</v>
      </c>
      <c r="D184" s="75">
        <f t="shared" ca="1" si="54"/>
        <v>-6.5490964820804631E-3</v>
      </c>
      <c r="E184" s="116">
        <f t="shared" ca="1" si="55"/>
        <v>21.675276326609179</v>
      </c>
      <c r="F184" s="75">
        <f t="shared" ca="1" si="56"/>
        <v>-6.5495815190393936E-3</v>
      </c>
      <c r="G184" s="116">
        <f t="shared" ca="1" si="57"/>
        <v>22.197894756503583</v>
      </c>
      <c r="H184" s="75">
        <f t="shared" ca="1" si="58"/>
        <v>-7.7271886492351616E-3</v>
      </c>
      <c r="I184" s="116">
        <f t="shared" ca="1" si="59"/>
        <v>24.49284780816873</v>
      </c>
      <c r="J184" s="75">
        <f t="shared" ca="1" si="60"/>
        <v>-5.4397098821394874E-3</v>
      </c>
      <c r="K184" s="116">
        <f t="shared" ca="1" si="61"/>
        <v>2.0620300751879728</v>
      </c>
      <c r="L184" s="90">
        <f t="shared" ca="1" si="62"/>
        <v>96.1768574433993</v>
      </c>
      <c r="M184" s="78">
        <f t="shared" ca="1" si="63"/>
        <v>-3.0835942181670628E-3</v>
      </c>
      <c r="N184" s="86"/>
      <c r="O184" s="78"/>
      <c r="P184" s="120"/>
      <c r="Q184" s="86"/>
      <c r="R184" s="122"/>
      <c r="S184" s="118"/>
      <c r="T184" s="121"/>
    </row>
    <row r="185" spans="1:20" ht="16.5" customHeight="1" x14ac:dyDescent="0.45">
      <c r="A185" s="80">
        <v>44103</v>
      </c>
      <c r="B185" s="75">
        <f t="shared" ca="1" si="52"/>
        <v>-5.4461191017153299E-3</v>
      </c>
      <c r="C185" s="116">
        <f t="shared" ca="1" si="53"/>
        <v>25.555048621761912</v>
      </c>
      <c r="D185" s="75">
        <f t="shared" ca="1" si="54"/>
        <v>-1.0468466434744417E-2</v>
      </c>
      <c r="E185" s="116">
        <f t="shared" ca="1" si="55"/>
        <v>21.818165598173628</v>
      </c>
      <c r="F185" s="75">
        <f t="shared" ca="1" si="56"/>
        <v>1.5742311397932696E-3</v>
      </c>
      <c r="G185" s="116">
        <f t="shared" ca="1" si="57"/>
        <v>22.344240179037183</v>
      </c>
      <c r="H185" s="75">
        <f t="shared" ca="1" si="58"/>
        <v>-8.3924455700457035E-4</v>
      </c>
      <c r="I185" s="116">
        <f t="shared" ca="1" si="59"/>
        <v>24.683582506737249</v>
      </c>
      <c r="J185" s="75">
        <f t="shared" ca="1" si="60"/>
        <v>-1.1648745519713288E-2</v>
      </c>
      <c r="K185" s="116">
        <f t="shared" ca="1" si="61"/>
        <v>2.0733082706766943</v>
      </c>
      <c r="L185" s="90">
        <f t="shared" ca="1" si="62"/>
        <v>96.474345176386663</v>
      </c>
      <c r="M185" s="78">
        <f t="shared" ca="1" si="63"/>
        <v>-3.9317098508304671E-3</v>
      </c>
      <c r="N185" s="86"/>
      <c r="O185" s="78"/>
      <c r="P185" s="120"/>
      <c r="Q185" s="86"/>
      <c r="R185" s="122"/>
      <c r="S185" s="118"/>
      <c r="T185" s="121"/>
    </row>
    <row r="186" spans="1:20" ht="16.5" customHeight="1" x14ac:dyDescent="0.45">
      <c r="A186" s="80">
        <v>44102</v>
      </c>
      <c r="B186" s="75">
        <f t="shared" ca="1" si="52"/>
        <v>1.6609443280685809E-2</v>
      </c>
      <c r="C186" s="116">
        <f t="shared" ca="1" si="53"/>
        <v>25.694986578988058</v>
      </c>
      <c r="D186" s="75">
        <f t="shared" ca="1" si="54"/>
        <v>9.0542885900675163E-3</v>
      </c>
      <c r="E186" s="116">
        <f t="shared" ca="1" si="55"/>
        <v>22.048984653943631</v>
      </c>
      <c r="F186" s="75">
        <f t="shared" ca="1" si="56"/>
        <v>2.0894755893801964E-2</v>
      </c>
      <c r="G186" s="116">
        <f t="shared" ca="1" si="57"/>
        <v>22.309120466896793</v>
      </c>
      <c r="H186" s="75">
        <f t="shared" ca="1" si="58"/>
        <v>1.3955084130768514E-2</v>
      </c>
      <c r="I186" s="116">
        <f t="shared" ca="1" si="59"/>
        <v>24.704315469029154</v>
      </c>
      <c r="J186" s="75">
        <f t="shared" ca="1" si="60"/>
        <v>-6.2333036509349959E-3</v>
      </c>
      <c r="K186" s="116">
        <f t="shared" ca="1" si="61"/>
        <v>2.0977443609022584</v>
      </c>
      <c r="L186" s="90">
        <f t="shared" ca="1" si="62"/>
        <v>96.855151529759894</v>
      </c>
      <c r="M186" s="78">
        <f t="shared" ca="1" si="63"/>
        <v>1.4678312026035867E-2</v>
      </c>
      <c r="N186" s="86"/>
      <c r="O186" s="78"/>
      <c r="P186" s="120"/>
      <c r="Q186" s="86"/>
      <c r="R186" s="122"/>
      <c r="S186" s="118"/>
      <c r="T186" s="121"/>
    </row>
    <row r="187" spans="1:20" ht="16.5" customHeight="1" x14ac:dyDescent="0.45">
      <c r="A187" s="80">
        <v>44099</v>
      </c>
      <c r="B187" s="75">
        <f t="shared" ca="1" si="52"/>
        <v>1.6166912279361956E-2</v>
      </c>
      <c r="C187" s="116">
        <f t="shared" ca="1" si="53"/>
        <v>25.275179911833334</v>
      </c>
      <c r="D187" s="75">
        <f t="shared" ca="1" si="54"/>
        <v>1.5840405625754839E-2</v>
      </c>
      <c r="E187" s="116">
        <f t="shared" ca="1" si="55"/>
        <v>21.851138143173902</v>
      </c>
      <c r="F187" s="75">
        <f t="shared" ca="1" si="56"/>
        <v>-2.4050118960226019E-3</v>
      </c>
      <c r="G187" s="116">
        <f t="shared" ca="1" si="57"/>
        <v>21.852517449132129</v>
      </c>
      <c r="H187" s="75">
        <f t="shared" ca="1" si="58"/>
        <v>1.5340261965746116E-3</v>
      </c>
      <c r="I187" s="116">
        <f t="shared" ca="1" si="59"/>
        <v>24.364309480441513</v>
      </c>
      <c r="J187" s="75">
        <f t="shared" ca="1" si="60"/>
        <v>5.3715308863027111E-3</v>
      </c>
      <c r="K187" s="116">
        <f t="shared" ca="1" si="61"/>
        <v>2.1109022556391004</v>
      </c>
      <c r="L187" s="90">
        <f t="shared" ca="1" si="62"/>
        <v>95.454047240219978</v>
      </c>
      <c r="M187" s="78">
        <f t="shared" ca="1" si="63"/>
        <v>7.7998848992562042E-3</v>
      </c>
      <c r="N187" s="86"/>
      <c r="O187" s="78"/>
      <c r="P187" s="120"/>
      <c r="Q187" s="86"/>
      <c r="R187" s="122"/>
      <c r="S187" s="118"/>
      <c r="T187" s="121"/>
    </row>
    <row r="188" spans="1:20" ht="16.5" customHeight="1" x14ac:dyDescent="0.45">
      <c r="A188" s="80">
        <v>44098</v>
      </c>
      <c r="B188" s="75">
        <f t="shared" ca="1" si="52"/>
        <v>2.6654842276934154E-3</v>
      </c>
      <c r="C188" s="116">
        <f t="shared" ca="1" si="53"/>
        <v>24.873059343310665</v>
      </c>
      <c r="D188" s="75">
        <f t="shared" ca="1" si="54"/>
        <v>-5.1065923459092666E-4</v>
      </c>
      <c r="E188" s="116">
        <f t="shared" ca="1" si="55"/>
        <v>21.510404608993341</v>
      </c>
      <c r="F188" s="75">
        <f t="shared" ca="1" si="56"/>
        <v>4.2940921718561675E-3</v>
      </c>
      <c r="G188" s="116">
        <f t="shared" ca="1" si="57"/>
        <v>21.905199715031532</v>
      </c>
      <c r="H188" s="75">
        <f t="shared" ca="1" si="58"/>
        <v>-3.9049539111558618E-3</v>
      </c>
      <c r="I188" s="116">
        <f t="shared" ca="1" si="59"/>
        <v>24.326991238597664</v>
      </c>
      <c r="J188" s="75">
        <f t="shared" ca="1" si="60"/>
        <v>5.2780395852968898E-2</v>
      </c>
      <c r="K188" s="116">
        <f t="shared" ca="1" si="61"/>
        <v>2.0996240601503784</v>
      </c>
      <c r="L188" s="90">
        <f t="shared" ca="1" si="62"/>
        <v>94.715278966083588</v>
      </c>
      <c r="M188" s="78">
        <f t="shared" ca="1" si="63"/>
        <v>1.6782344537027427E-3</v>
      </c>
      <c r="N188" s="86"/>
      <c r="O188" s="78"/>
      <c r="P188" s="120"/>
      <c r="Q188" s="86"/>
      <c r="R188" s="122"/>
      <c r="S188" s="118"/>
      <c r="T188" s="121"/>
    </row>
    <row r="189" spans="1:20" ht="16.5" customHeight="1" x14ac:dyDescent="0.45">
      <c r="A189" s="80">
        <v>44097</v>
      </c>
      <c r="B189" s="75">
        <f t="shared" ca="1" si="52"/>
        <v>-2.3190986049814399E-2</v>
      </c>
      <c r="C189" s="116">
        <f t="shared" ca="1" si="53"/>
        <v>24.806936844414491</v>
      </c>
      <c r="D189" s="75">
        <f t="shared" ca="1" si="54"/>
        <v>-1.4098722365078808E-2</v>
      </c>
      <c r="E189" s="116">
        <f t="shared" ca="1" si="55"/>
        <v>21.521394707942228</v>
      </c>
      <c r="F189" s="75">
        <f t="shared" ca="1" si="56"/>
        <v>-1.4806960028581062E-2</v>
      </c>
      <c r="G189" s="116">
        <f t="shared" ca="1" si="57"/>
        <v>21.811538956342964</v>
      </c>
      <c r="H189" s="75">
        <f t="shared" ca="1" si="58"/>
        <v>5.8059958413188006E-3</v>
      </c>
      <c r="I189" s="116">
        <f t="shared" ca="1" si="59"/>
        <v>24.422359426560064</v>
      </c>
      <c r="J189" s="75">
        <f t="shared" ca="1" si="60"/>
        <v>-5.8562555456965426E-2</v>
      </c>
      <c r="K189" s="116">
        <f t="shared" ca="1" si="61"/>
        <v>1.9943609022556414</v>
      </c>
      <c r="L189" s="90">
        <f t="shared" ca="1" si="62"/>
        <v>94.556590837515387</v>
      </c>
      <c r="M189" s="78">
        <f t="shared" ca="1" si="63"/>
        <v>-1.2610328459447429E-2</v>
      </c>
      <c r="N189" s="86"/>
      <c r="O189" s="78"/>
      <c r="P189" s="120"/>
      <c r="Q189" s="86"/>
      <c r="R189" s="122"/>
      <c r="S189" s="118"/>
      <c r="T189" s="121"/>
    </row>
    <row r="190" spans="1:20" ht="16.5" customHeight="1" x14ac:dyDescent="0.45">
      <c r="A190" s="80">
        <v>44096</v>
      </c>
      <c r="B190" s="75">
        <f t="shared" ca="1" si="52"/>
        <v>1.0184365405683904E-2</v>
      </c>
      <c r="C190" s="116">
        <f t="shared" ca="1" si="53"/>
        <v>25.395892636264691</v>
      </c>
      <c r="D190" s="75">
        <f t="shared" ca="1" si="54"/>
        <v>1.0687099656625287E-2</v>
      </c>
      <c r="E190" s="116">
        <f t="shared" ca="1" si="55"/>
        <v>21.82915794527613</v>
      </c>
      <c r="F190" s="75">
        <f t="shared" ca="1" si="56"/>
        <v>-4.2126879035823128E-3</v>
      </c>
      <c r="G190" s="116">
        <f t="shared" ca="1" si="57"/>
        <v>22.139355508414607</v>
      </c>
      <c r="H190" s="75">
        <f t="shared" ca="1" si="58"/>
        <v>3.0832232961701678E-3</v>
      </c>
      <c r="I190" s="116">
        <f t="shared" ca="1" si="59"/>
        <v>24.281381824664589</v>
      </c>
      <c r="J190" s="75">
        <f t="shared" ca="1" si="60"/>
        <v>1.1669658886894085E-2</v>
      </c>
      <c r="K190" s="116">
        <f t="shared" ca="1" si="61"/>
        <v>2.1184210526315814</v>
      </c>
      <c r="L190" s="90">
        <f t="shared" ca="1" si="62"/>
        <v>95.764208967251591</v>
      </c>
      <c r="M190" s="78">
        <f t="shared" ca="1" si="63"/>
        <v>5.1669693342597522E-3</v>
      </c>
      <c r="N190" s="86"/>
      <c r="O190" s="78"/>
      <c r="P190" s="120"/>
      <c r="Q190" s="86"/>
      <c r="R190" s="122"/>
      <c r="S190" s="118"/>
      <c r="T190" s="121"/>
    </row>
    <row r="191" spans="1:20" ht="16.5" customHeight="1" x14ac:dyDescent="0.45">
      <c r="A191" s="80">
        <v>44095</v>
      </c>
      <c r="B191" s="75">
        <f t="shared" ca="1" si="52"/>
        <v>-1.112955531825699E-2</v>
      </c>
      <c r="C191" s="116">
        <f t="shared" ca="1" si="53"/>
        <v>25.139859124691416</v>
      </c>
      <c r="D191" s="75">
        <f t="shared" ca="1" si="54"/>
        <v>-2.384487707330174E-2</v>
      </c>
      <c r="E191" s="116">
        <f t="shared" ca="1" si="55"/>
        <v>21.598334393198897</v>
      </c>
      <c r="F191" s="75">
        <f t="shared" ca="1" si="56"/>
        <v>-3.4325087998240966E-2</v>
      </c>
      <c r="G191" s="116">
        <f t="shared" ca="1" si="57"/>
        <v>22.233016267103181</v>
      </c>
      <c r="H191" s="75">
        <f t="shared" ca="1" si="58"/>
        <v>-1.4849728534778728E-2</v>
      </c>
      <c r="I191" s="116">
        <f t="shared" ca="1" si="59"/>
        <v>24.206747018333168</v>
      </c>
      <c r="J191" s="75">
        <f t="shared" ca="1" si="60"/>
        <v>-5.1107325383304869E-2</v>
      </c>
      <c r="K191" s="116">
        <f t="shared" ca="1" si="61"/>
        <v>2.0939849624060174</v>
      </c>
      <c r="L191" s="90">
        <f t="shared" ca="1" si="62"/>
        <v>95.271941765732663</v>
      </c>
      <c r="M191" s="78">
        <f t="shared" ca="1" si="63"/>
        <v>-2.1350447617074164E-2</v>
      </c>
      <c r="N191" s="86"/>
      <c r="O191" s="78"/>
      <c r="P191" s="120"/>
      <c r="Q191" s="86"/>
      <c r="R191" s="122"/>
      <c r="S191" s="118"/>
      <c r="T191" s="121"/>
    </row>
    <row r="192" spans="1:20" ht="16.5" customHeight="1" x14ac:dyDescent="0.45">
      <c r="A192" s="80">
        <v>44092</v>
      </c>
      <c r="B192" s="75">
        <f t="shared" ca="1" si="52"/>
        <v>-1.1512692698043558E-2</v>
      </c>
      <c r="C192" s="116">
        <f t="shared" ca="1" si="53"/>
        <v>25.422803623969571</v>
      </c>
      <c r="D192" s="75">
        <f t="shared" ca="1" si="54"/>
        <v>-1.1782266419604226E-2</v>
      </c>
      <c r="E192" s="116">
        <f t="shared" ca="1" si="55"/>
        <v>22.125924339200303</v>
      </c>
      <c r="F192" s="75">
        <f t="shared" ca="1" si="56"/>
        <v>-1.006781281678848E-2</v>
      </c>
      <c r="G192" s="116">
        <f t="shared" ca="1" si="57"/>
        <v>23.023292819129054</v>
      </c>
      <c r="H192" s="75">
        <f t="shared" ca="1" si="58"/>
        <v>-4.3683620834081838E-3</v>
      </c>
      <c r="I192" s="116">
        <f t="shared" ca="1" si="59"/>
        <v>24.571629039222913</v>
      </c>
      <c r="J192" s="75">
        <f t="shared" ca="1" si="60"/>
        <v>-1.592623637887669E-2</v>
      </c>
      <c r="K192" s="116">
        <f t="shared" ca="1" si="61"/>
        <v>2.2067669172932356</v>
      </c>
      <c r="L192" s="90">
        <f t="shared" ca="1" si="62"/>
        <v>97.350416738815071</v>
      </c>
      <c r="M192" s="78">
        <f t="shared" ca="1" si="63"/>
        <v>-9.5390099315569854E-3</v>
      </c>
      <c r="N192" s="86"/>
      <c r="O192" s="78"/>
      <c r="P192" s="120"/>
      <c r="Q192" s="86"/>
      <c r="R192" s="122"/>
      <c r="S192" s="118"/>
      <c r="T192" s="121"/>
    </row>
    <row r="193" spans="1:20" ht="16.5" customHeight="1" x14ac:dyDescent="0.45">
      <c r="A193" s="80">
        <v>44091</v>
      </c>
      <c r="B193" s="75">
        <f t="shared" ca="1" si="52"/>
        <v>-8.7952011254134321E-3</v>
      </c>
      <c r="C193" s="116">
        <f t="shared" ca="1" si="53"/>
        <v>25.718897386108353</v>
      </c>
      <c r="D193" s="75">
        <f t="shared" ca="1" si="54"/>
        <v>-6.3414419268701394E-3</v>
      </c>
      <c r="E193" s="116">
        <f t="shared" ca="1" si="55"/>
        <v>22.389726056661846</v>
      </c>
      <c r="F193" s="75">
        <f t="shared" ca="1" si="56"/>
        <v>3.5361314996105175E-3</v>
      </c>
      <c r="G193" s="116">
        <f t="shared" ca="1" si="57"/>
        <v>23.257444416107283</v>
      </c>
      <c r="H193" s="75">
        <f t="shared" ca="1" si="58"/>
        <v>1.177498039346192E-3</v>
      </c>
      <c r="I193" s="116">
        <f t="shared" ca="1" si="59"/>
        <v>24.679437759370781</v>
      </c>
      <c r="J193" s="75">
        <f t="shared" ca="1" si="60"/>
        <v>-1.0779436152570598E-2</v>
      </c>
      <c r="K193" s="116">
        <f t="shared" ca="1" si="61"/>
        <v>2.2424812030075212</v>
      </c>
      <c r="L193" s="90">
        <f t="shared" ca="1" si="62"/>
        <v>98.287986821255771</v>
      </c>
      <c r="M193" s="78">
        <f t="shared" ca="1" si="63"/>
        <v>-2.8867874795639459E-3</v>
      </c>
      <c r="N193" s="86"/>
      <c r="O193" s="78"/>
      <c r="P193" s="120"/>
      <c r="Q193" s="86"/>
      <c r="R193" s="122"/>
      <c r="S193" s="118"/>
      <c r="T193" s="121"/>
    </row>
    <row r="194" spans="1:20" ht="16.5" customHeight="1" x14ac:dyDescent="0.45">
      <c r="A194" s="80">
        <v>44090</v>
      </c>
      <c r="B194" s="75">
        <f t="shared" ref="B194:B257" ca="1" si="64">INDIRECT(B$1&amp;"!D"&amp;ROW())</f>
        <v>-3.9686772220726141E-3</v>
      </c>
      <c r="C194" s="116">
        <f t="shared" ref="C194:C257" ca="1" si="65">C195*(1+B194)</f>
        <v>25.947107414441067</v>
      </c>
      <c r="D194" s="75">
        <f t="shared" ref="D194:D257" ca="1" si="66">INDIRECT(D$1&amp;"!D"&amp;ROW())</f>
        <v>9.7663608640874422E-4</v>
      </c>
      <c r="E194" s="116">
        <f t="shared" ref="E194:E257" ca="1" si="67">E195*(1+D194)</f>
        <v>22.532615328226296</v>
      </c>
      <c r="F194" s="75">
        <f t="shared" ref="F194:F257" ca="1" si="68">INDIRECT(F$1&amp;"!D"&amp;ROW())</f>
        <v>-4.2756052022577817E-3</v>
      </c>
      <c r="G194" s="116">
        <f t="shared" ref="G194:G257" ca="1" si="69">G195*(1+F194)</f>
        <v>23.175492825906598</v>
      </c>
      <c r="H194" s="75">
        <f t="shared" ref="H194:H257" ca="1" si="70">INDIRECT(H$1&amp;"!D"&amp;ROW())</f>
        <v>3.5448626788878723E-3</v>
      </c>
      <c r="I194" s="116">
        <f t="shared" ref="I194:I257" ca="1" si="71">I195*(1+H194)</f>
        <v>24.650411947633366</v>
      </c>
      <c r="J194" s="75">
        <f t="shared" ref="J194:J257" ca="1" si="72">INDIRECT(J$1&amp;"!D"&amp;ROW())</f>
        <v>9.2050209205021272E-3</v>
      </c>
      <c r="K194" s="116">
        <f t="shared" ref="K194:K257" ca="1" si="73">K195*(1+J194)</f>
        <v>2.2669172932330852</v>
      </c>
      <c r="L194" s="90">
        <f t="shared" ref="L194:L257" ca="1" si="74">SUM(C194,E194,G194,I194,K194)</f>
        <v>98.572544809440416</v>
      </c>
      <c r="M194" s="78">
        <f t="shared" ref="M194:M257" ca="1" si="75">L194/L195-1</f>
        <v>-7.4170175077192813E-4</v>
      </c>
      <c r="N194" s="86"/>
      <c r="O194" s="78"/>
      <c r="P194" s="120"/>
      <c r="Q194" s="86"/>
      <c r="R194" s="122"/>
      <c r="S194" s="118"/>
      <c r="T194" s="121"/>
    </row>
    <row r="195" spans="1:20" ht="16.5" customHeight="1" x14ac:dyDescent="0.45">
      <c r="A195" s="80">
        <v>44089</v>
      </c>
      <c r="B195" s="75">
        <f t="shared" ca="1" si="64"/>
        <v>5.0524263127731395E-3</v>
      </c>
      <c r="C195" s="116">
        <f t="shared" ca="1" si="65"/>
        <v>26.050493414278066</v>
      </c>
      <c r="D195" s="75">
        <f t="shared" ca="1" si="66"/>
        <v>7.3782107035440525E-3</v>
      </c>
      <c r="E195" s="116">
        <f t="shared" ca="1" si="67"/>
        <v>22.510630634021293</v>
      </c>
      <c r="F195" s="75">
        <f t="shared" ca="1" si="68"/>
        <v>4.8016297155486498E-3</v>
      </c>
      <c r="G195" s="116">
        <f t="shared" ca="1" si="69"/>
        <v>23.275007569352713</v>
      </c>
      <c r="H195" s="75">
        <f t="shared" ca="1" si="70"/>
        <v>4.5786145996744576E-3</v>
      </c>
      <c r="I195" s="116">
        <f t="shared" ca="1" si="71"/>
        <v>24.563338286472749</v>
      </c>
      <c r="J195" s="75">
        <f t="shared" ca="1" si="72"/>
        <v>7.5885328836424737E-3</v>
      </c>
      <c r="K195" s="116">
        <f t="shared" ca="1" si="73"/>
        <v>2.2462406015037617</v>
      </c>
      <c r="L195" s="90">
        <f t="shared" ca="1" si="74"/>
        <v>98.645710505628585</v>
      </c>
      <c r="M195" s="78">
        <f t="shared" ca="1" si="75"/>
        <v>5.462481916071793E-3</v>
      </c>
      <c r="N195" s="86"/>
      <c r="O195" s="78"/>
      <c r="P195" s="120"/>
      <c r="Q195" s="86"/>
      <c r="R195" s="122"/>
      <c r="S195" s="118"/>
      <c r="T195" s="121"/>
    </row>
    <row r="196" spans="1:20" ht="16.5" customHeight="1" x14ac:dyDescent="0.45">
      <c r="A196" s="80">
        <v>44088</v>
      </c>
      <c r="B196" s="75">
        <f t="shared" ca="1" si="64"/>
        <v>1.3171286030854157E-2</v>
      </c>
      <c r="C196" s="116">
        <f t="shared" ca="1" si="65"/>
        <v>25.919536864210436</v>
      </c>
      <c r="D196" s="75">
        <f t="shared" ca="1" si="66"/>
        <v>8.9331179165372809E-3</v>
      </c>
      <c r="E196" s="116">
        <f t="shared" ca="1" si="67"/>
        <v>22.345758916405455</v>
      </c>
      <c r="F196" s="75">
        <f t="shared" ca="1" si="68"/>
        <v>3.2961038043812785E-3</v>
      </c>
      <c r="G196" s="116">
        <f t="shared" ca="1" si="69"/>
        <v>23.163783657418712</v>
      </c>
      <c r="H196" s="75">
        <f t="shared" ca="1" si="70"/>
        <v>7.1733454736719882E-3</v>
      </c>
      <c r="I196" s="116">
        <f t="shared" ca="1" si="71"/>
        <v>24.45138481895841</v>
      </c>
      <c r="J196" s="75">
        <f t="shared" ca="1" si="72"/>
        <v>5.7040998217468664E-2</v>
      </c>
      <c r="K196" s="116">
        <f t="shared" ca="1" si="73"/>
        <v>2.2293233082706791</v>
      </c>
      <c r="L196" s="90">
        <f t="shared" ca="1" si="74"/>
        <v>98.109787565263687</v>
      </c>
      <c r="M196" s="78">
        <f t="shared" ca="1" si="75"/>
        <v>9.3139222856102322E-3</v>
      </c>
      <c r="N196" s="86"/>
      <c r="O196" s="78"/>
      <c r="P196" s="120"/>
      <c r="Q196" s="86"/>
      <c r="R196" s="122"/>
      <c r="S196" s="118"/>
      <c r="T196" s="121"/>
    </row>
    <row r="197" spans="1:20" ht="16.5" customHeight="1" x14ac:dyDescent="0.45">
      <c r="A197" s="80">
        <v>44085</v>
      </c>
      <c r="B197" s="75">
        <f t="shared" ca="1" si="64"/>
        <v>5.0907975231950786E-4</v>
      </c>
      <c r="C197" s="116">
        <f t="shared" ca="1" si="65"/>
        <v>25.582581367610043</v>
      </c>
      <c r="D197" s="75">
        <f t="shared" ca="1" si="66"/>
        <v>1.002499790466671E-2</v>
      </c>
      <c r="E197" s="116">
        <f t="shared" ca="1" si="67"/>
        <v>22.147909033405305</v>
      </c>
      <c r="F197" s="75">
        <f t="shared" ca="1" si="68"/>
        <v>7.1501561559166316E-3</v>
      </c>
      <c r="G197" s="116">
        <f t="shared" ca="1" si="69"/>
        <v>23.087684253516343</v>
      </c>
      <c r="H197" s="75">
        <f t="shared" ca="1" si="70"/>
        <v>1.2975822365051126E-2</v>
      </c>
      <c r="I197" s="116">
        <f t="shared" ca="1" si="71"/>
        <v>24.277235819280904</v>
      </c>
      <c r="J197" s="75">
        <f t="shared" ca="1" si="72"/>
        <v>-1.3192612137203019E-2</v>
      </c>
      <c r="K197" s="116">
        <f t="shared" ca="1" si="73"/>
        <v>2.1090225563909799</v>
      </c>
      <c r="L197" s="90">
        <f t="shared" ca="1" si="74"/>
        <v>97.204433030203575</v>
      </c>
      <c r="M197" s="78">
        <f t="shared" ca="1" si="75"/>
        <v>7.0400580640603838E-3</v>
      </c>
      <c r="N197" s="86"/>
      <c r="O197" s="78"/>
      <c r="P197" s="120"/>
      <c r="Q197" s="86"/>
      <c r="R197" s="122"/>
      <c r="S197" s="118"/>
      <c r="T197" s="121"/>
    </row>
    <row r="198" spans="1:20" ht="16.5" customHeight="1" x14ac:dyDescent="0.45">
      <c r="A198" s="80">
        <v>44084</v>
      </c>
      <c r="B198" s="75">
        <f t="shared" ca="1" si="64"/>
        <v>-1.7363657287159162E-2</v>
      </c>
      <c r="C198" s="116">
        <f t="shared" ca="1" si="65"/>
        <v>25.569564420088145</v>
      </c>
      <c r="D198" s="75">
        <f t="shared" ca="1" si="66"/>
        <v>-2.6354357545061324E-2</v>
      </c>
      <c r="E198" s="116">
        <f t="shared" ca="1" si="67"/>
        <v>21.928080076584184</v>
      </c>
      <c r="F198" s="75">
        <f t="shared" ca="1" si="68"/>
        <v>-9.8609642594712499E-3</v>
      </c>
      <c r="G198" s="116">
        <f t="shared" ca="1" si="69"/>
        <v>22.923775677737318</v>
      </c>
      <c r="H198" s="75">
        <f t="shared" ca="1" si="70"/>
        <v>5.1923236868667288E-4</v>
      </c>
      <c r="I198" s="116">
        <f t="shared" ca="1" si="71"/>
        <v>23.966253965074397</v>
      </c>
      <c r="J198" s="75">
        <f t="shared" ca="1" si="72"/>
        <v>-1.6265789929053476E-2</v>
      </c>
      <c r="K198" s="116">
        <f t="shared" ca="1" si="73"/>
        <v>2.137218045112784</v>
      </c>
      <c r="L198" s="90">
        <f t="shared" ca="1" si="74"/>
        <v>96.524892184596837</v>
      </c>
      <c r="M198" s="78">
        <f t="shared" ca="1" si="75"/>
        <v>-1.3254473214613927E-2</v>
      </c>
      <c r="N198" s="86"/>
      <c r="O198" s="78"/>
      <c r="P198" s="120"/>
      <c r="Q198" s="86"/>
      <c r="R198" s="122"/>
      <c r="S198" s="118"/>
      <c r="T198" s="121"/>
    </row>
    <row r="199" spans="1:20" ht="16.5" customHeight="1" x14ac:dyDescent="0.45">
      <c r="A199" s="80">
        <v>44083</v>
      </c>
      <c r="B199" s="75">
        <f t="shared" ca="1" si="64"/>
        <v>1.9747386291321556E-2</v>
      </c>
      <c r="C199" s="116">
        <f t="shared" ca="1" si="65"/>
        <v>26.021390934408402</v>
      </c>
      <c r="D199" s="75">
        <f t="shared" ca="1" si="66"/>
        <v>1.9910426978378748E-2</v>
      </c>
      <c r="E199" s="116">
        <f t="shared" ca="1" si="67"/>
        <v>22.521622981123791</v>
      </c>
      <c r="F199" s="75">
        <f t="shared" ca="1" si="68"/>
        <v>2.4611516358613361E-2</v>
      </c>
      <c r="G199" s="116">
        <f t="shared" ca="1" si="69"/>
        <v>23.152077486362852</v>
      </c>
      <c r="H199" s="75">
        <f t="shared" ca="1" si="70"/>
        <v>3.4741312879948971E-3</v>
      </c>
      <c r="I199" s="116">
        <f t="shared" ca="1" si="71"/>
        <v>23.953816368262419</v>
      </c>
      <c r="J199" s="75">
        <f t="shared" ca="1" si="72"/>
        <v>4.032403240324034E-2</v>
      </c>
      <c r="K199" s="116">
        <f t="shared" ca="1" si="73"/>
        <v>2.1725563909774457</v>
      </c>
      <c r="L199" s="90">
        <f t="shared" ca="1" si="74"/>
        <v>97.821464161134912</v>
      </c>
      <c r="M199" s="78">
        <f t="shared" ca="1" si="75"/>
        <v>1.7334856502558393E-2</v>
      </c>
      <c r="N199" s="86"/>
      <c r="O199" s="78"/>
      <c r="P199" s="120"/>
      <c r="Q199" s="86"/>
      <c r="R199" s="122"/>
      <c r="S199" s="118"/>
      <c r="T199" s="121"/>
    </row>
    <row r="200" spans="1:20" ht="16.5" customHeight="1" x14ac:dyDescent="0.45">
      <c r="A200" s="80">
        <v>44082</v>
      </c>
      <c r="B200" s="75">
        <f t="shared" ca="1" si="64"/>
        <v>-2.7322891992262566E-2</v>
      </c>
      <c r="C200" s="116">
        <f t="shared" ca="1" si="65"/>
        <v>25.517487256372931</v>
      </c>
      <c r="D200" s="75">
        <f t="shared" ca="1" si="66"/>
        <v>-9.8571090655453775E-3</v>
      </c>
      <c r="E200" s="116">
        <f t="shared" ca="1" si="67"/>
        <v>22.081961695251138</v>
      </c>
      <c r="F200" s="75">
        <f t="shared" ca="1" si="68"/>
        <v>-1.6310035199385786E-2</v>
      </c>
      <c r="G200" s="116">
        <f t="shared" ca="1" si="69"/>
        <v>22.595956727720051</v>
      </c>
      <c r="H200" s="75">
        <f t="shared" ca="1" si="70"/>
        <v>-8.2687790745473722E-3</v>
      </c>
      <c r="I200" s="116">
        <f t="shared" ca="1" si="71"/>
        <v>23.870885777112001</v>
      </c>
      <c r="J200" s="75">
        <f t="shared" ca="1" si="72"/>
        <v>-7.4937552039966771E-2</v>
      </c>
      <c r="K200" s="116">
        <f t="shared" ca="1" si="73"/>
        <v>2.0883458646616559</v>
      </c>
      <c r="L200" s="90">
        <f t="shared" ca="1" si="74"/>
        <v>96.154637321117789</v>
      </c>
      <c r="M200" s="78">
        <f t="shared" ca="1" si="75"/>
        <v>-1.7166617367477044E-2</v>
      </c>
      <c r="N200" s="86"/>
      <c r="O200" s="78"/>
      <c r="P200" s="120"/>
      <c r="Q200" s="86"/>
      <c r="R200" s="122"/>
      <c r="S200" s="118"/>
      <c r="T200" s="121"/>
    </row>
    <row r="201" spans="1:20" ht="16.5" customHeight="1" x14ac:dyDescent="0.45">
      <c r="A201" s="80">
        <v>44078</v>
      </c>
      <c r="B201" s="75">
        <f t="shared" ca="1" si="64"/>
        <v>-8.164816887166304E-3</v>
      </c>
      <c r="C201" s="116">
        <f t="shared" ca="1" si="65"/>
        <v>26.234283757986773</v>
      </c>
      <c r="D201" s="75">
        <f t="shared" ca="1" si="66"/>
        <v>-1.2651976950711963E-2</v>
      </c>
      <c r="E201" s="116">
        <f t="shared" ca="1" si="67"/>
        <v>22.30179290022587</v>
      </c>
      <c r="F201" s="75">
        <f t="shared" ca="1" si="68"/>
        <v>1.0203748943782287E-3</v>
      </c>
      <c r="G201" s="116">
        <f t="shared" ca="1" si="69"/>
        <v>22.970608155284033</v>
      </c>
      <c r="H201" s="75">
        <f t="shared" ca="1" si="70"/>
        <v>5.543099182423683E-3</v>
      </c>
      <c r="I201" s="116">
        <f t="shared" ca="1" si="71"/>
        <v>24.069914583143238</v>
      </c>
      <c r="J201" s="75">
        <f t="shared" ca="1" si="72"/>
        <v>-8.3194675540765317E-4</v>
      </c>
      <c r="K201" s="116">
        <f t="shared" ca="1" si="73"/>
        <v>2.2575187969924833</v>
      </c>
      <c r="L201" s="90">
        <f t="shared" ca="1" si="74"/>
        <v>97.834118193632406</v>
      </c>
      <c r="M201" s="78">
        <f t="shared" ca="1" si="75"/>
        <v>-3.539535218500256E-3</v>
      </c>
      <c r="N201" s="86"/>
      <c r="O201" s="78"/>
      <c r="P201" s="120"/>
      <c r="Q201" s="86"/>
      <c r="R201" s="122"/>
      <c r="S201" s="118"/>
      <c r="T201" s="121"/>
    </row>
    <row r="202" spans="1:20" ht="16.5" customHeight="1" x14ac:dyDescent="0.45">
      <c r="A202" s="80">
        <v>44077</v>
      </c>
      <c r="B202" s="75">
        <f t="shared" ca="1" si="64"/>
        <v>-3.4414270549397941E-2</v>
      </c>
      <c r="C202" s="116">
        <f t="shared" ca="1" si="65"/>
        <v>26.45024516639101</v>
      </c>
      <c r="D202" s="75">
        <f t="shared" ca="1" si="66"/>
        <v>-2.6988731626022222E-2</v>
      </c>
      <c r="E202" s="116">
        <f t="shared" ca="1" si="67"/>
        <v>22.587570319277962</v>
      </c>
      <c r="F202" s="75">
        <f t="shared" ca="1" si="68"/>
        <v>-2.220002903914664E-2</v>
      </c>
      <c r="G202" s="116">
        <f t="shared" ca="1" si="69"/>
        <v>22.947193415226696</v>
      </c>
      <c r="H202" s="75">
        <f t="shared" ca="1" si="70"/>
        <v>-1.7528973166564543E-2</v>
      </c>
      <c r="I202" s="116">
        <f t="shared" ca="1" si="71"/>
        <v>23.937228153336985</v>
      </c>
      <c r="J202" s="75">
        <f t="shared" ca="1" si="72"/>
        <v>-8.9048882152330533E-2</v>
      </c>
      <c r="K202" s="116">
        <f t="shared" ca="1" si="73"/>
        <v>2.2593984962406037</v>
      </c>
      <c r="L202" s="90">
        <f t="shared" ca="1" si="74"/>
        <v>98.18163555047326</v>
      </c>
      <c r="M202" s="78">
        <f t="shared" ca="1" si="75"/>
        <v>-2.7132115715159943E-2</v>
      </c>
      <c r="N202" s="86"/>
      <c r="O202" s="78"/>
      <c r="P202" s="120"/>
      <c r="Q202" s="86"/>
      <c r="R202" s="122"/>
      <c r="S202" s="118"/>
      <c r="T202" s="121"/>
    </row>
    <row r="203" spans="1:20" ht="16.5" customHeight="1" x14ac:dyDescent="0.45">
      <c r="A203" s="80">
        <v>44076</v>
      </c>
      <c r="B203" s="75">
        <f t="shared" ca="1" si="64"/>
        <v>1.446398801658999E-2</v>
      </c>
      <c r="C203" s="116">
        <f t="shared" ca="1" si="65"/>
        <v>27.392953685677028</v>
      </c>
      <c r="D203" s="75">
        <f t="shared" ca="1" si="66"/>
        <v>1.6851216187298901E-2</v>
      </c>
      <c r="E203" s="116">
        <f t="shared" ca="1" si="67"/>
        <v>23.214089141048269</v>
      </c>
      <c r="F203" s="75">
        <f t="shared" ca="1" si="68"/>
        <v>1.6996585448935342E-2</v>
      </c>
      <c r="G203" s="116">
        <f t="shared" ca="1" si="69"/>
        <v>23.468187867378649</v>
      </c>
      <c r="H203" s="75">
        <f t="shared" ca="1" si="70"/>
        <v>9.9690428298013778E-3</v>
      </c>
      <c r="I203" s="116">
        <f t="shared" ca="1" si="71"/>
        <v>24.36430948044152</v>
      </c>
      <c r="J203" s="75">
        <f t="shared" ca="1" si="72"/>
        <v>-4.7292418772563183E-2</v>
      </c>
      <c r="K203" s="116">
        <f t="shared" ca="1" si="73"/>
        <v>2.4802631578947394</v>
      </c>
      <c r="L203" s="90">
        <f t="shared" ca="1" si="74"/>
        <v>100.91980333244021</v>
      </c>
      <c r="M203" s="78">
        <f t="shared" ca="1" si="75"/>
        <v>1.2895565167946543E-2</v>
      </c>
      <c r="N203" s="86"/>
      <c r="O203" s="78"/>
      <c r="P203" s="120"/>
      <c r="Q203" s="86"/>
      <c r="R203" s="122"/>
      <c r="S203" s="118"/>
      <c r="T203" s="121"/>
    </row>
    <row r="204" spans="1:20" ht="16.5" customHeight="1" x14ac:dyDescent="0.45">
      <c r="A204" s="80">
        <v>44075</v>
      </c>
      <c r="B204" s="75">
        <f t="shared" ca="1" si="64"/>
        <v>9.4185631750662857E-3</v>
      </c>
      <c r="C204" s="116">
        <f t="shared" ca="1" si="65"/>
        <v>27.002391419762315</v>
      </c>
      <c r="D204" s="75">
        <f t="shared" ca="1" si="66"/>
        <v>-9.6197502977279914E-4</v>
      </c>
      <c r="E204" s="116">
        <f t="shared" ca="1" si="67"/>
        <v>22.829386218457696</v>
      </c>
      <c r="F204" s="75">
        <f t="shared" ca="1" si="68"/>
        <v>7.6157688246425437E-4</v>
      </c>
      <c r="G204" s="116">
        <f t="shared" ca="1" si="69"/>
        <v>23.07597508502846</v>
      </c>
      <c r="H204" s="75">
        <f t="shared" ca="1" si="70"/>
        <v>2.7576615674147487E-3</v>
      </c>
      <c r="I204" s="116">
        <f t="shared" ca="1" si="71"/>
        <v>24.123818104539033</v>
      </c>
      <c r="J204" s="75">
        <f t="shared" ca="1" si="72"/>
        <v>2.3651145602365142E-2</v>
      </c>
      <c r="K204" s="116">
        <f t="shared" ca="1" si="73"/>
        <v>2.6033834586466194</v>
      </c>
      <c r="L204" s="90">
        <f t="shared" ca="1" si="74"/>
        <v>99.634954286434123</v>
      </c>
      <c r="M204" s="78">
        <f t="shared" ca="1" si="75"/>
        <v>3.7680663246844048E-3</v>
      </c>
      <c r="N204" s="86"/>
      <c r="O204" s="78"/>
      <c r="P204" s="120"/>
      <c r="Q204" s="86"/>
      <c r="R204" s="122"/>
      <c r="S204" s="118"/>
      <c r="T204" s="121"/>
    </row>
    <row r="205" spans="1:20" ht="16.5" customHeight="1" x14ac:dyDescent="0.45">
      <c r="A205" s="80">
        <v>44074</v>
      </c>
      <c r="B205" s="75">
        <f t="shared" ca="1" si="64"/>
        <v>-3.622589933936049E-3</v>
      </c>
      <c r="C205" s="116">
        <f t="shared" ca="1" si="65"/>
        <v>26.750440704030538</v>
      </c>
      <c r="D205" s="75">
        <f t="shared" ca="1" si="66"/>
        <v>-5.2630654392132881E-3</v>
      </c>
      <c r="E205" s="116">
        <f t="shared" ca="1" si="67"/>
        <v>22.851368664509085</v>
      </c>
      <c r="F205" s="75">
        <f t="shared" ca="1" si="68"/>
        <v>-1.228691020793371E-2</v>
      </c>
      <c r="G205" s="116">
        <f t="shared" ca="1" si="69"/>
        <v>23.058414329728656</v>
      </c>
      <c r="H205" s="75">
        <f t="shared" ca="1" si="70"/>
        <v>-1.3768887702910737E-3</v>
      </c>
      <c r="I205" s="116">
        <f t="shared" ca="1" si="71"/>
        <v>24.057475728314049</v>
      </c>
      <c r="J205" s="75">
        <f t="shared" ca="1" si="72"/>
        <v>2.4999999999999911E-2</v>
      </c>
      <c r="K205" s="116">
        <f t="shared" ca="1" si="73"/>
        <v>2.5432330827067697</v>
      </c>
      <c r="L205" s="90">
        <f t="shared" ca="1" si="74"/>
        <v>99.260932509289091</v>
      </c>
      <c r="M205" s="78">
        <f t="shared" ca="1" si="75"/>
        <v>-4.7739909730059038E-3</v>
      </c>
      <c r="N205" s="86"/>
      <c r="O205" s="78"/>
      <c r="P205" s="120"/>
      <c r="Q205" s="86"/>
      <c r="R205" s="122"/>
      <c r="S205" s="118"/>
      <c r="T205" s="121"/>
    </row>
    <row r="206" spans="1:20" ht="16.5" customHeight="1" x14ac:dyDescent="0.45">
      <c r="A206" s="80">
        <v>44071</v>
      </c>
      <c r="B206" s="75">
        <f t="shared" ca="1" si="64"/>
        <v>6.4595141349503837E-3</v>
      </c>
      <c r="C206" s="116">
        <f t="shared" ca="1" si="65"/>
        <v>26.847698907843437</v>
      </c>
      <c r="D206" s="75">
        <f t="shared" ca="1" si="66"/>
        <v>3.8424541722279493E-3</v>
      </c>
      <c r="E206" s="116">
        <f t="shared" ca="1" si="67"/>
        <v>22.972273241868528</v>
      </c>
      <c r="F206" s="75">
        <f t="shared" ca="1" si="68"/>
        <v>9.1093787529421544E-3</v>
      </c>
      <c r="G206" s="116">
        <f t="shared" ca="1" si="69"/>
        <v>23.345255386443164</v>
      </c>
      <c r="H206" s="75">
        <f t="shared" ca="1" si="70"/>
        <v>5.3642329878855755E-3</v>
      </c>
      <c r="I206" s="116">
        <f t="shared" ca="1" si="71"/>
        <v>24.090645868078866</v>
      </c>
      <c r="J206" s="75">
        <f t="shared" ca="1" si="72"/>
        <v>2.4049650892164376E-2</v>
      </c>
      <c r="K206" s="116">
        <f t="shared" ca="1" si="73"/>
        <v>2.4812030075188001</v>
      </c>
      <c r="L206" s="90">
        <f t="shared" ca="1" si="74"/>
        <v>99.737076411752795</v>
      </c>
      <c r="M206" s="78">
        <f t="shared" ca="1" si="75"/>
        <v>6.6390481756322117E-3</v>
      </c>
      <c r="N206" s="86"/>
      <c r="O206" s="78"/>
      <c r="P206" s="120"/>
      <c r="Q206" s="86"/>
      <c r="R206" s="122"/>
      <c r="S206" s="118"/>
      <c r="T206" s="121"/>
    </row>
    <row r="207" spans="1:20" ht="16.5" customHeight="1" x14ac:dyDescent="0.45">
      <c r="A207" s="80">
        <v>44070</v>
      </c>
      <c r="B207" s="75">
        <f t="shared" ca="1" si="64"/>
        <v>2.1864782902507596E-3</v>
      </c>
      <c r="C207" s="116">
        <f t="shared" ca="1" si="65"/>
        <v>26.675388856469773</v>
      </c>
      <c r="D207" s="75">
        <f t="shared" ca="1" si="66"/>
        <v>-9.5976518876994543E-4</v>
      </c>
      <c r="E207" s="116">
        <f t="shared" ca="1" si="67"/>
        <v>22.884341209509362</v>
      </c>
      <c r="F207" s="75">
        <f t="shared" ca="1" si="68"/>
        <v>-1.3972036865211201E-2</v>
      </c>
      <c r="G207" s="116">
        <f t="shared" ca="1" si="69"/>
        <v>23.134514333117426</v>
      </c>
      <c r="H207" s="75">
        <f t="shared" ca="1" si="70"/>
        <v>-9.2577543781512395E-3</v>
      </c>
      <c r="I207" s="116">
        <f t="shared" ca="1" si="71"/>
        <v>23.962107540351649</v>
      </c>
      <c r="J207" s="75">
        <f t="shared" ca="1" si="72"/>
        <v>-3.7341299477221757E-2</v>
      </c>
      <c r="K207" s="116">
        <f t="shared" ca="1" si="73"/>
        <v>2.4229323308270709</v>
      </c>
      <c r="L207" s="90">
        <f t="shared" ca="1" si="74"/>
        <v>99.079284270275281</v>
      </c>
      <c r="M207" s="78">
        <f t="shared" ca="1" si="75"/>
        <v>-6.1139928376996444E-3</v>
      </c>
      <c r="N207" s="86"/>
      <c r="O207" s="78"/>
      <c r="P207" s="120"/>
      <c r="Q207" s="86"/>
      <c r="R207" s="122"/>
      <c r="S207" s="118"/>
      <c r="T207" s="121"/>
    </row>
    <row r="208" spans="1:20" ht="16.5" customHeight="1" x14ac:dyDescent="0.45">
      <c r="A208" s="80">
        <v>44069</v>
      </c>
      <c r="B208" s="75">
        <f t="shared" ca="1" si="64"/>
        <v>1.0025580178643523E-2</v>
      </c>
      <c r="C208" s="116">
        <f t="shared" ca="1" si="65"/>
        <v>26.617190946318189</v>
      </c>
      <c r="D208" s="75">
        <f t="shared" ca="1" si="66"/>
        <v>5.30632441291079E-3</v>
      </c>
      <c r="E208" s="116">
        <f t="shared" ca="1" si="67"/>
        <v>22.906325903714365</v>
      </c>
      <c r="F208" s="75">
        <f t="shared" ca="1" si="68"/>
        <v>8.0482601467772863E-3</v>
      </c>
      <c r="G208" s="116">
        <f t="shared" ca="1" si="69"/>
        <v>23.462330885189072</v>
      </c>
      <c r="H208" s="75">
        <f t="shared" ca="1" si="70"/>
        <v>2.7506898282927406E-3</v>
      </c>
      <c r="I208" s="116">
        <f t="shared" ca="1" si="71"/>
        <v>24.186015733397547</v>
      </c>
      <c r="J208" s="75">
        <f t="shared" ca="1" si="72"/>
        <v>3.0000000000000027E-2</v>
      </c>
      <c r="K208" s="116">
        <f t="shared" ca="1" si="73"/>
        <v>2.5169172932330861</v>
      </c>
      <c r="L208" s="90">
        <f t="shared" ca="1" si="74"/>
        <v>99.688780761852257</v>
      </c>
      <c r="M208" s="78">
        <f t="shared" ca="1" si="75"/>
        <v>7.1945031476114973E-3</v>
      </c>
      <c r="N208" s="86"/>
      <c r="O208" s="78"/>
      <c r="P208" s="120"/>
      <c r="Q208" s="86"/>
      <c r="R208" s="122"/>
      <c r="S208" s="118"/>
      <c r="T208" s="121"/>
    </row>
    <row r="209" spans="1:20" ht="16.5" customHeight="1" x14ac:dyDescent="0.45">
      <c r="A209" s="80">
        <v>44068</v>
      </c>
      <c r="B209" s="75">
        <f t="shared" ca="1" si="64"/>
        <v>3.4993342498070845E-3</v>
      </c>
      <c r="C209" s="116">
        <f t="shared" ca="1" si="65"/>
        <v>26.352986962578115</v>
      </c>
      <c r="D209" s="75">
        <f t="shared" ca="1" si="66"/>
        <v>-2.8860234708920629E-3</v>
      </c>
      <c r="E209" s="116">
        <f t="shared" ca="1" si="67"/>
        <v>22.785419078201301</v>
      </c>
      <c r="F209" s="75">
        <f t="shared" ca="1" si="68"/>
        <v>5.0555247501786749E-3</v>
      </c>
      <c r="G209" s="116">
        <f t="shared" ca="1" si="69"/>
        <v>23.275007569352709</v>
      </c>
      <c r="H209" s="75">
        <f t="shared" ca="1" si="70"/>
        <v>-1.3734819455765157E-3</v>
      </c>
      <c r="I209" s="116">
        <f t="shared" ca="1" si="71"/>
        <v>24.119670002460001</v>
      </c>
      <c r="J209" s="75">
        <f t="shared" ca="1" si="72"/>
        <v>-5.2478134110787167E-2</v>
      </c>
      <c r="K209" s="116">
        <f t="shared" ca="1" si="73"/>
        <v>2.443609022556394</v>
      </c>
      <c r="L209" s="90">
        <f t="shared" ca="1" si="74"/>
        <v>98.97669263514851</v>
      </c>
      <c r="M209" s="78">
        <f t="shared" ca="1" si="75"/>
        <v>-2.5746497153567027E-4</v>
      </c>
      <c r="N209" s="86"/>
      <c r="O209" s="78"/>
      <c r="P209" s="120"/>
      <c r="Q209" s="86"/>
      <c r="R209" s="122"/>
      <c r="S209" s="118"/>
      <c r="T209" s="121"/>
    </row>
    <row r="210" spans="1:20" ht="16.5" customHeight="1" x14ac:dyDescent="0.45">
      <c r="A210" s="80">
        <v>44067</v>
      </c>
      <c r="B210" s="75">
        <f t="shared" ca="1" si="64"/>
        <v>1.013323515542619E-2</v>
      </c>
      <c r="C210" s="116">
        <f t="shared" ca="1" si="65"/>
        <v>26.261090628703805</v>
      </c>
      <c r="D210" s="75">
        <f t="shared" ca="1" si="66"/>
        <v>9.223300561186365E-3</v>
      </c>
      <c r="E210" s="116">
        <f t="shared" ca="1" si="67"/>
        <v>22.851368664509081</v>
      </c>
      <c r="F210" s="75">
        <f t="shared" ca="1" si="68"/>
        <v>1.8275523552446327E-2</v>
      </c>
      <c r="G210" s="116">
        <f t="shared" ca="1" si="69"/>
        <v>23.157932070606801</v>
      </c>
      <c r="H210" s="75">
        <f t="shared" ca="1" si="70"/>
        <v>1.1109131128340888E-2</v>
      </c>
      <c r="I210" s="116">
        <f t="shared" ca="1" si="71"/>
        <v>24.152843496937379</v>
      </c>
      <c r="J210" s="75">
        <f t="shared" ca="1" si="72"/>
        <v>1.0309278350515427E-2</v>
      </c>
      <c r="K210" s="116">
        <f t="shared" ca="1" si="73"/>
        <v>2.5789473684210558</v>
      </c>
      <c r="L210" s="90">
        <f t="shared" ca="1" si="74"/>
        <v>99.002182229178118</v>
      </c>
      <c r="M210" s="78">
        <f t="shared" ca="1" si="75"/>
        <v>1.2058478020935626E-2</v>
      </c>
      <c r="N210" s="86"/>
      <c r="O210" s="78"/>
      <c r="P210" s="120"/>
      <c r="Q210" s="86"/>
      <c r="R210" s="122"/>
      <c r="S210" s="118"/>
      <c r="T210" s="121"/>
    </row>
    <row r="211" spans="1:20" ht="16.5" customHeight="1" x14ac:dyDescent="0.45">
      <c r="A211" s="80">
        <v>44064</v>
      </c>
      <c r="B211" s="75">
        <f t="shared" ca="1" si="64"/>
        <v>3.5472428875764628E-3</v>
      </c>
      <c r="C211" s="116">
        <f t="shared" ca="1" si="65"/>
        <v>25.997650324477334</v>
      </c>
      <c r="D211" s="75">
        <f t="shared" ca="1" si="66"/>
        <v>-1.0091276210815181E-2</v>
      </c>
      <c r="E211" s="116">
        <f t="shared" ca="1" si="67"/>
        <v>22.642529806636848</v>
      </c>
      <c r="F211" s="75">
        <f t="shared" ca="1" si="68"/>
        <v>-7.9162844763953633E-3</v>
      </c>
      <c r="G211" s="116">
        <f t="shared" ca="1" si="69"/>
        <v>22.742304548199279</v>
      </c>
      <c r="H211" s="75">
        <f t="shared" ca="1" si="70"/>
        <v>-2.7695777518698117E-3</v>
      </c>
      <c r="I211" s="116">
        <f t="shared" ca="1" si="71"/>
        <v>23.887474411376509</v>
      </c>
      <c r="J211" s="75">
        <f t="shared" ca="1" si="72"/>
        <v>-4.0960451977401169E-2</v>
      </c>
      <c r="K211" s="116">
        <f t="shared" ca="1" si="73"/>
        <v>2.5526315789473717</v>
      </c>
      <c r="L211" s="90">
        <f t="shared" ca="1" si="74"/>
        <v>97.822590669637322</v>
      </c>
      <c r="M211" s="78">
        <f t="shared" ca="1" si="75"/>
        <v>-5.0424251293726963E-3</v>
      </c>
      <c r="N211" s="86"/>
      <c r="O211" s="78"/>
      <c r="P211" s="120"/>
      <c r="Q211" s="86"/>
      <c r="R211" s="122"/>
      <c r="S211" s="118"/>
      <c r="T211" s="121"/>
    </row>
    <row r="212" spans="1:20" ht="16.5" customHeight="1" x14ac:dyDescent="0.45">
      <c r="A212" s="80">
        <v>44063</v>
      </c>
      <c r="B212" s="75">
        <f t="shared" ca="1" si="64"/>
        <v>3.1136589267497516E-3</v>
      </c>
      <c r="C212" s="116">
        <f t="shared" ca="1" si="65"/>
        <v>25.905756314642929</v>
      </c>
      <c r="D212" s="75">
        <f t="shared" ca="1" si="66"/>
        <v>-3.3524492539628303E-3</v>
      </c>
      <c r="E212" s="116">
        <f t="shared" ca="1" si="67"/>
        <v>22.873351110560471</v>
      </c>
      <c r="F212" s="75">
        <f t="shared" ca="1" si="68"/>
        <v>-5.8390247510536897E-3</v>
      </c>
      <c r="G212" s="116">
        <f t="shared" ca="1" si="69"/>
        <v>22.923775677737321</v>
      </c>
      <c r="H212" s="75">
        <f t="shared" ca="1" si="70"/>
        <v>-3.621915780751106E-3</v>
      </c>
      <c r="I212" s="116">
        <f t="shared" ca="1" si="71"/>
        <v>23.953816368262423</v>
      </c>
      <c r="J212" s="75">
        <f t="shared" ca="1" si="72"/>
        <v>3.2822757111597323E-2</v>
      </c>
      <c r="K212" s="116">
        <f t="shared" ca="1" si="73"/>
        <v>2.6616541353383494</v>
      </c>
      <c r="L212" s="90">
        <f t="shared" ca="1" si="74"/>
        <v>98.318353606541493</v>
      </c>
      <c r="M212" s="78">
        <f t="shared" ca="1" si="75"/>
        <v>-1.357561292829268E-3</v>
      </c>
      <c r="N212" s="86"/>
      <c r="O212" s="78"/>
      <c r="P212" s="120"/>
      <c r="Q212" s="86"/>
      <c r="R212" s="122"/>
      <c r="S212" s="118"/>
      <c r="T212" s="121"/>
    </row>
    <row r="213" spans="1:20" ht="16.5" customHeight="1" x14ac:dyDescent="0.45">
      <c r="A213" s="80">
        <v>44062</v>
      </c>
      <c r="B213" s="75">
        <f t="shared" ca="1" si="64"/>
        <v>-4.1637369714068173E-3</v>
      </c>
      <c r="C213" s="116">
        <f t="shared" ca="1" si="65"/>
        <v>25.825344998651484</v>
      </c>
      <c r="D213" s="75">
        <f t="shared" ca="1" si="66"/>
        <v>9.5874696536935033E-4</v>
      </c>
      <c r="E213" s="116">
        <f t="shared" ca="1" si="67"/>
        <v>22.950290795817139</v>
      </c>
      <c r="F213" s="75">
        <f t="shared" ca="1" si="68"/>
        <v>-3.2894575737789644E-3</v>
      </c>
      <c r="G213" s="116">
        <f t="shared" ca="1" si="69"/>
        <v>23.058414329728659</v>
      </c>
      <c r="H213" s="75">
        <f t="shared" ca="1" si="70"/>
        <v>-5.3182195125873744E-3</v>
      </c>
      <c r="I213" s="116">
        <f t="shared" ca="1" si="71"/>
        <v>24.040890448762102</v>
      </c>
      <c r="J213" s="75">
        <f t="shared" ca="1" si="72"/>
        <v>-4.7255038220986756E-2</v>
      </c>
      <c r="K213" s="116">
        <f t="shared" ca="1" si="73"/>
        <v>2.5770676691729357</v>
      </c>
      <c r="L213" s="90">
        <f t="shared" ca="1" si="74"/>
        <v>98.452008242132322</v>
      </c>
      <c r="M213" s="78">
        <f t="shared" ca="1" si="75"/>
        <v>-4.2323557764186726E-3</v>
      </c>
      <c r="N213" s="86"/>
      <c r="O213" s="78"/>
      <c r="P213" s="120"/>
      <c r="Q213" s="86"/>
      <c r="R213" s="122"/>
      <c r="S213" s="118"/>
      <c r="T213" s="121"/>
    </row>
    <row r="214" spans="1:20" ht="16.5" customHeight="1" x14ac:dyDescent="0.45">
      <c r="A214" s="80">
        <v>44061</v>
      </c>
      <c r="B214" s="75">
        <f t="shared" ca="1" si="64"/>
        <v>2.160366174685846E-3</v>
      </c>
      <c r="C214" s="116">
        <f t="shared" ca="1" si="65"/>
        <v>25.933324540833645</v>
      </c>
      <c r="D214" s="75">
        <f t="shared" ca="1" si="66"/>
        <v>4.3331051637331974E-3</v>
      </c>
      <c r="E214" s="116">
        <f t="shared" ca="1" si="67"/>
        <v>22.92830834976575</v>
      </c>
      <c r="F214" s="75">
        <f t="shared" ca="1" si="68"/>
        <v>-1.0112188522695131E-3</v>
      </c>
      <c r="G214" s="116">
        <f t="shared" ca="1" si="69"/>
        <v>23.13451433311743</v>
      </c>
      <c r="H214" s="75">
        <f t="shared" ca="1" si="70"/>
        <v>3.4429100084452102E-3</v>
      </c>
      <c r="I214" s="116">
        <f t="shared" ca="1" si="71"/>
        <v>24.169428776489319</v>
      </c>
      <c r="J214" s="75">
        <f t="shared" ca="1" si="72"/>
        <v>-2.4406779661016897E-2</v>
      </c>
      <c r="K214" s="116">
        <f t="shared" ca="1" si="73"/>
        <v>2.704887218045116</v>
      </c>
      <c r="L214" s="90">
        <f t="shared" ca="1" si="74"/>
        <v>98.870463218251274</v>
      </c>
      <c r="M214" s="78">
        <f t="shared" ca="1" si="75"/>
        <v>1.4856355372150354E-3</v>
      </c>
      <c r="N214" s="86"/>
      <c r="O214" s="78"/>
      <c r="P214" s="120"/>
      <c r="Q214" s="86"/>
      <c r="R214" s="122"/>
      <c r="S214" s="118"/>
      <c r="T214" s="121"/>
    </row>
    <row r="215" spans="1:20" ht="16.5" customHeight="1" x14ac:dyDescent="0.45">
      <c r="A215" s="80">
        <v>44060</v>
      </c>
      <c r="B215" s="75">
        <f t="shared" ca="1" si="64"/>
        <v>3.176654753793251E-3</v>
      </c>
      <c r="C215" s="116">
        <f t="shared" ca="1" si="65"/>
        <v>25.87741983832678</v>
      </c>
      <c r="D215" s="75">
        <f t="shared" ca="1" si="66"/>
        <v>9.7229337261894866E-3</v>
      </c>
      <c r="E215" s="116">
        <f t="shared" ca="1" si="67"/>
        <v>22.829386218457692</v>
      </c>
      <c r="F215" s="75">
        <f t="shared" ca="1" si="68"/>
        <v>6.6159264362117831E-3</v>
      </c>
      <c r="G215" s="116">
        <f t="shared" ca="1" si="69"/>
        <v>23.157932070606805</v>
      </c>
      <c r="H215" s="75">
        <f t="shared" ca="1" si="70"/>
        <v>4.1487443988952322E-3</v>
      </c>
      <c r="I215" s="116">
        <f t="shared" ca="1" si="71"/>
        <v>24.086501120712391</v>
      </c>
      <c r="J215" s="75">
        <f t="shared" ca="1" si="72"/>
        <v>0.10074626865671643</v>
      </c>
      <c r="K215" s="116">
        <f t="shared" ca="1" si="73"/>
        <v>2.7725563909774467</v>
      </c>
      <c r="L215" s="90">
        <f t="shared" ca="1" si="74"/>
        <v>98.723795639081104</v>
      </c>
      <c r="M215" s="78">
        <f t="shared" ca="1" si="75"/>
        <v>8.2443067018589389E-3</v>
      </c>
      <c r="N215" s="86"/>
      <c r="O215" s="78"/>
      <c r="P215" s="120"/>
      <c r="Q215" s="86"/>
      <c r="R215" s="122"/>
      <c r="S215" s="118"/>
      <c r="T215" s="121"/>
    </row>
    <row r="216" spans="1:20" ht="16.5" customHeight="1" x14ac:dyDescent="0.45">
      <c r="A216" s="80">
        <v>44057</v>
      </c>
      <c r="B216" s="75">
        <f t="shared" ca="1" si="64"/>
        <v>2.9786248707752705E-5</v>
      </c>
      <c r="C216" s="116">
        <f t="shared" ca="1" si="65"/>
        <v>25.795476515228319</v>
      </c>
      <c r="D216" s="75">
        <f t="shared" ca="1" si="66"/>
        <v>4.864179755490472E-4</v>
      </c>
      <c r="E216" s="116">
        <f t="shared" ca="1" si="67"/>
        <v>22.609555013482961</v>
      </c>
      <c r="F216" s="75">
        <f t="shared" ca="1" si="68"/>
        <v>-9.3270186175862246E-3</v>
      </c>
      <c r="G216" s="116">
        <f t="shared" ca="1" si="69"/>
        <v>23.005727867424419</v>
      </c>
      <c r="H216" s="75">
        <f t="shared" ca="1" si="70"/>
        <v>-1.7290146397652695E-4</v>
      </c>
      <c r="I216" s="116">
        <f t="shared" ca="1" si="71"/>
        <v>23.986985250010029</v>
      </c>
      <c r="J216" s="75">
        <f t="shared" ca="1" si="72"/>
        <v>2.2120518688024449E-2</v>
      </c>
      <c r="K216" s="116">
        <f t="shared" ca="1" si="73"/>
        <v>2.5187969924812057</v>
      </c>
      <c r="L216" s="90">
        <f t="shared" ca="1" si="74"/>
        <v>97.916541638626924</v>
      </c>
      <c r="M216" s="78">
        <f t="shared" ca="1" si="75"/>
        <v>-1.5750952582200828E-3</v>
      </c>
      <c r="N216" s="86"/>
      <c r="O216" s="78"/>
      <c r="P216" s="120"/>
      <c r="Q216" s="86"/>
      <c r="R216" s="122"/>
      <c r="S216" s="118"/>
      <c r="T216" s="121"/>
    </row>
    <row r="217" spans="1:20" ht="16.5" customHeight="1" x14ac:dyDescent="0.45">
      <c r="A217" s="80">
        <v>44056</v>
      </c>
      <c r="B217" s="75">
        <f t="shared" ca="1" si="64"/>
        <v>-1.8079503559270682E-3</v>
      </c>
      <c r="C217" s="116">
        <f t="shared" ca="1" si="65"/>
        <v>25.7947081876349</v>
      </c>
      <c r="D217" s="75">
        <f t="shared" ca="1" si="66"/>
        <v>-1.5797047328821812E-2</v>
      </c>
      <c r="E217" s="116">
        <f t="shared" ca="1" si="67"/>
        <v>22.598562666380463</v>
      </c>
      <c r="F217" s="75">
        <f t="shared" ca="1" si="68"/>
        <v>-6.0135402933836346E-3</v>
      </c>
      <c r="G217" s="116">
        <f t="shared" ca="1" si="69"/>
        <v>23.222322905507689</v>
      </c>
      <c r="H217" s="75">
        <f t="shared" ca="1" si="70"/>
        <v>-1.2083763769882294E-3</v>
      </c>
      <c r="I217" s="116">
        <f t="shared" ca="1" si="71"/>
        <v>23.991133352089062</v>
      </c>
      <c r="J217" s="75">
        <f t="shared" ca="1" si="72"/>
        <v>2.2888532845044551E-4</v>
      </c>
      <c r="K217" s="116">
        <f t="shared" ca="1" si="73"/>
        <v>2.4642857142857166</v>
      </c>
      <c r="L217" s="90">
        <f t="shared" ca="1" si="74"/>
        <v>98.071012825897839</v>
      </c>
      <c r="M217" s="78">
        <f t="shared" ca="1" si="75"/>
        <v>-5.8631392342936017E-3</v>
      </c>
      <c r="N217" s="86"/>
      <c r="O217" s="78"/>
      <c r="P217" s="120"/>
      <c r="Q217" s="86"/>
      <c r="R217" s="122"/>
      <c r="S217" s="118"/>
      <c r="T217" s="121"/>
    </row>
    <row r="218" spans="1:20" ht="16.5" customHeight="1" x14ac:dyDescent="0.45">
      <c r="A218" s="80">
        <v>44055</v>
      </c>
      <c r="B218" s="75">
        <f t="shared" ca="1" si="64"/>
        <v>1.3942377774513348E-2</v>
      </c>
      <c r="C218" s="116">
        <f t="shared" ca="1" si="65"/>
        <v>25.841428206959336</v>
      </c>
      <c r="D218" s="75">
        <f t="shared" ca="1" si="66"/>
        <v>1.2602962896425929E-2</v>
      </c>
      <c r="E218" s="116">
        <f t="shared" ca="1" si="67"/>
        <v>22.961283142919644</v>
      </c>
      <c r="F218" s="75">
        <f t="shared" ca="1" si="68"/>
        <v>2.4384100778357176E-2</v>
      </c>
      <c r="G218" s="116">
        <f t="shared" ca="1" si="69"/>
        <v>23.362816141742975</v>
      </c>
      <c r="H218" s="75">
        <f t="shared" ca="1" si="70"/>
        <v>2.1152919042786156E-2</v>
      </c>
      <c r="I218" s="116">
        <f t="shared" ca="1" si="71"/>
        <v>24.020158744487407</v>
      </c>
      <c r="J218" s="75">
        <f t="shared" ca="1" si="72"/>
        <v>4.43824701195219E-2</v>
      </c>
      <c r="K218" s="116">
        <f t="shared" ca="1" si="73"/>
        <v>2.4637218045112808</v>
      </c>
      <c r="L218" s="90">
        <f t="shared" ca="1" si="74"/>
        <v>98.649408040620642</v>
      </c>
      <c r="M218" s="78">
        <f t="shared" ca="1" si="75"/>
        <v>1.8580366378493585E-2</v>
      </c>
      <c r="N218" s="86"/>
      <c r="O218" s="78"/>
      <c r="P218" s="120"/>
      <c r="Q218" s="86"/>
      <c r="R218" s="122"/>
      <c r="S218" s="118"/>
      <c r="T218" s="121"/>
    </row>
    <row r="219" spans="1:20" ht="16.5" customHeight="1" x14ac:dyDescent="0.45">
      <c r="A219" s="80">
        <v>44054</v>
      </c>
      <c r="B219" s="75">
        <f t="shared" ca="1" si="64"/>
        <v>-8.2546268048078186E-3</v>
      </c>
      <c r="C219" s="116">
        <f t="shared" ca="1" si="65"/>
        <v>25.486091491390557</v>
      </c>
      <c r="D219" s="75">
        <f t="shared" ca="1" si="66"/>
        <v>9.7037652256459772E-4</v>
      </c>
      <c r="E219" s="116">
        <f t="shared" ca="1" si="67"/>
        <v>22.675504599790745</v>
      </c>
      <c r="F219" s="75">
        <f t="shared" ca="1" si="68"/>
        <v>6.1982515869343224E-3</v>
      </c>
      <c r="G219" s="116">
        <f t="shared" ca="1" si="69"/>
        <v>22.806695383100166</v>
      </c>
      <c r="H219" s="75">
        <f t="shared" ca="1" si="70"/>
        <v>8.1747905012456989E-3</v>
      </c>
      <c r="I219" s="116">
        <f t="shared" ca="1" si="71"/>
        <v>23.522587358417926</v>
      </c>
      <c r="J219" s="75">
        <f t="shared" ca="1" si="72"/>
        <v>-8.3272461650839902E-2</v>
      </c>
      <c r="K219" s="116">
        <f t="shared" ca="1" si="73"/>
        <v>2.3590225563909799</v>
      </c>
      <c r="L219" s="90">
        <f t="shared" ca="1" si="74"/>
        <v>96.849901389090377</v>
      </c>
      <c r="M219" s="78">
        <f t="shared" ca="1" si="75"/>
        <v>-7.5532687973556278E-4</v>
      </c>
      <c r="N219" s="86"/>
      <c r="O219" s="78"/>
      <c r="P219" s="120"/>
      <c r="Q219" s="86"/>
      <c r="R219" s="122"/>
      <c r="S219" s="118"/>
      <c r="T219" s="121"/>
    </row>
    <row r="220" spans="1:20" ht="16.5" customHeight="1" x14ac:dyDescent="0.45">
      <c r="A220" s="80">
        <v>44053</v>
      </c>
      <c r="B220" s="75">
        <f t="shared" ca="1" si="64"/>
        <v>2.9888455378432877E-3</v>
      </c>
      <c r="C220" s="116">
        <f t="shared" ca="1" si="65"/>
        <v>25.69822071292332</v>
      </c>
      <c r="D220" s="75">
        <f t="shared" ca="1" si="66"/>
        <v>1.0789713930439371E-2</v>
      </c>
      <c r="E220" s="116">
        <f t="shared" ca="1" si="67"/>
        <v>22.65352215373936</v>
      </c>
      <c r="F220" s="75">
        <f t="shared" ca="1" si="68"/>
        <v>1.2929897097893051E-3</v>
      </c>
      <c r="G220" s="116">
        <f t="shared" ca="1" si="69"/>
        <v>22.666204544810515</v>
      </c>
      <c r="H220" s="75">
        <f t="shared" ca="1" si="70"/>
        <v>4.821426533288653E-3</v>
      </c>
      <c r="I220" s="116">
        <f t="shared" ca="1" si="71"/>
        <v>23.331854337205687</v>
      </c>
      <c r="J220" s="75">
        <f t="shared" ca="1" si="72"/>
        <v>4.8238897396630787E-2</v>
      </c>
      <c r="K220" s="116">
        <f t="shared" ca="1" si="73"/>
        <v>2.5733082706766939</v>
      </c>
      <c r="L220" s="90">
        <f t="shared" ca="1" si="74"/>
        <v>96.923110019355562</v>
      </c>
      <c r="M220" s="78">
        <f t="shared" ca="1" si="75"/>
        <v>5.9996681097711502E-3</v>
      </c>
      <c r="N220" s="86"/>
      <c r="O220" s="78"/>
      <c r="P220" s="120"/>
      <c r="Q220" s="86"/>
      <c r="R220" s="122"/>
      <c r="S220" s="118"/>
      <c r="T220" s="121"/>
    </row>
    <row r="221" spans="1:20" ht="16.5" customHeight="1" x14ac:dyDescent="0.45">
      <c r="A221" s="80">
        <v>44050</v>
      </c>
      <c r="B221" s="75">
        <f t="shared" ca="1" si="64"/>
        <v>7.1792190458763727E-4</v>
      </c>
      <c r="C221" s="116">
        <f t="shared" ca="1" si="65"/>
        <v>25.621641583803349</v>
      </c>
      <c r="D221" s="75">
        <f t="shared" ca="1" si="66"/>
        <v>-7.3028759962942003E-3</v>
      </c>
      <c r="E221" s="116">
        <f t="shared" ca="1" si="67"/>
        <v>22.411706254559622</v>
      </c>
      <c r="F221" s="75">
        <f t="shared" ca="1" si="68"/>
        <v>-5.6570341792007151E-3</v>
      </c>
      <c r="G221" s="116">
        <f t="shared" ca="1" si="69"/>
        <v>22.63693522050923</v>
      </c>
      <c r="H221" s="75">
        <f t="shared" ca="1" si="70"/>
        <v>3.5732585847414455E-4</v>
      </c>
      <c r="I221" s="116">
        <f t="shared" ca="1" si="71"/>
        <v>23.219901289030414</v>
      </c>
      <c r="J221" s="75">
        <f t="shared" ca="1" si="72"/>
        <v>-9.5567867036011056E-2</v>
      </c>
      <c r="K221" s="116">
        <f t="shared" ca="1" si="73"/>
        <v>2.4548872180451151</v>
      </c>
      <c r="L221" s="90">
        <f t="shared" ca="1" si="74"/>
        <v>96.345071565947734</v>
      </c>
      <c r="M221" s="78">
        <f t="shared" ca="1" si="75"/>
        <v>-5.4338368037351037E-3</v>
      </c>
      <c r="N221" s="86"/>
      <c r="O221" s="78"/>
      <c r="P221" s="120"/>
      <c r="Q221" s="86"/>
      <c r="R221" s="122"/>
      <c r="S221" s="118"/>
      <c r="T221" s="121"/>
    </row>
    <row r="222" spans="1:20" ht="16.5" customHeight="1" x14ac:dyDescent="0.45">
      <c r="A222" s="80">
        <v>44049</v>
      </c>
      <c r="B222" s="75">
        <f t="shared" ca="1" si="64"/>
        <v>6.6846372916524732E-3</v>
      </c>
      <c r="C222" s="116">
        <f t="shared" ca="1" si="65"/>
        <v>25.603260442302958</v>
      </c>
      <c r="D222" s="75">
        <f t="shared" ca="1" si="66"/>
        <v>6.8627608746230084E-3</v>
      </c>
      <c r="E222" s="116">
        <f t="shared" ca="1" si="67"/>
        <v>22.576580220329074</v>
      </c>
      <c r="F222" s="75">
        <f t="shared" ca="1" si="68"/>
        <v>2.0612836405926593E-3</v>
      </c>
      <c r="G222" s="116">
        <f t="shared" ca="1" si="69"/>
        <v>22.765721686202248</v>
      </c>
      <c r="H222" s="75">
        <f t="shared" ca="1" si="70"/>
        <v>-7.1406919408845138E-4</v>
      </c>
      <c r="I222" s="116">
        <f t="shared" ca="1" si="71"/>
        <v>23.211607181567697</v>
      </c>
      <c r="J222" s="75">
        <f t="shared" ca="1" si="72"/>
        <v>4.3352601156069426E-2</v>
      </c>
      <c r="K222" s="116">
        <f t="shared" ca="1" si="73"/>
        <v>2.7142857142857166</v>
      </c>
      <c r="L222" s="90">
        <f t="shared" ca="1" si="74"/>
        <v>96.871455244687695</v>
      </c>
      <c r="M222" s="78">
        <f t="shared" ca="1" si="75"/>
        <v>4.8433318103531242E-3</v>
      </c>
      <c r="N222" s="86"/>
      <c r="O222" s="78"/>
      <c r="P222" s="120"/>
      <c r="Q222" s="86"/>
      <c r="R222" s="122"/>
      <c r="S222" s="118"/>
      <c r="T222" s="121"/>
    </row>
    <row r="223" spans="1:20" ht="16.5" customHeight="1" x14ac:dyDescent="0.45">
      <c r="A223" s="80">
        <v>44048</v>
      </c>
      <c r="B223" s="75">
        <f t="shared" ca="1" si="64"/>
        <v>6.2108919329535439E-3</v>
      </c>
      <c r="C223" s="116">
        <f t="shared" ca="1" si="65"/>
        <v>25.433248401589829</v>
      </c>
      <c r="D223" s="75">
        <f t="shared" ca="1" si="66"/>
        <v>3.9370025241287632E-3</v>
      </c>
      <c r="E223" s="116">
        <f t="shared" ca="1" si="67"/>
        <v>22.422698601662123</v>
      </c>
      <c r="F223" s="75">
        <f t="shared" ca="1" si="68"/>
        <v>4.9198494590130259E-3</v>
      </c>
      <c r="G223" s="116">
        <f t="shared" ca="1" si="69"/>
        <v>22.718891606601161</v>
      </c>
      <c r="H223" s="75">
        <f t="shared" ca="1" si="70"/>
        <v>-7.1350558131255681E-4</v>
      </c>
      <c r="I223" s="116">
        <f t="shared" ca="1" si="71"/>
        <v>23.228193719136851</v>
      </c>
      <c r="J223" s="75">
        <f t="shared" ca="1" si="72"/>
        <v>4.8484848484848575E-2</v>
      </c>
      <c r="K223" s="116">
        <f t="shared" ca="1" si="73"/>
        <v>2.6015037593984984</v>
      </c>
      <c r="L223" s="90">
        <f t="shared" ca="1" si="74"/>
        <v>96.404536088388468</v>
      </c>
      <c r="M223" s="78">
        <f t="shared" ca="1" si="75"/>
        <v>4.7929907490846801E-3</v>
      </c>
      <c r="N223" s="86"/>
      <c r="O223" s="78"/>
      <c r="P223" s="120"/>
      <c r="Q223" s="86"/>
      <c r="R223" s="122"/>
      <c r="S223" s="118"/>
      <c r="T223" s="121"/>
    </row>
    <row r="224" spans="1:20" ht="16.5" customHeight="1" x14ac:dyDescent="0.45">
      <c r="A224" s="80">
        <v>44047</v>
      </c>
      <c r="B224" s="75">
        <f t="shared" ca="1" si="64"/>
        <v>3.862668017953208E-3</v>
      </c>
      <c r="C224" s="116">
        <f t="shared" ca="1" si="65"/>
        <v>25.276260280518322</v>
      </c>
      <c r="D224" s="75">
        <f t="shared" ca="1" si="66"/>
        <v>6.4388605327045934E-3</v>
      </c>
      <c r="E224" s="116">
        <f t="shared" ca="1" si="67"/>
        <v>22.33476656930295</v>
      </c>
      <c r="F224" s="75">
        <f t="shared" ca="1" si="68"/>
        <v>4.9439330328073794E-3</v>
      </c>
      <c r="G224" s="116">
        <f t="shared" ca="1" si="69"/>
        <v>22.607665296721539</v>
      </c>
      <c r="H224" s="75">
        <f t="shared" ca="1" si="70"/>
        <v>1.1183225344402192E-2</v>
      </c>
      <c r="I224" s="116">
        <f t="shared" ca="1" si="71"/>
        <v>23.24477899868879</v>
      </c>
      <c r="J224" s="75">
        <f t="shared" ca="1" si="72"/>
        <v>-1.0494752623688153E-2</v>
      </c>
      <c r="K224" s="116">
        <f t="shared" ca="1" si="73"/>
        <v>2.4812030075187987</v>
      </c>
      <c r="L224" s="90">
        <f t="shared" ca="1" si="74"/>
        <v>95.944674152750395</v>
      </c>
      <c r="M224" s="78">
        <f t="shared" ca="1" si="75"/>
        <v>6.1043915038887508E-3</v>
      </c>
      <c r="N224" s="86"/>
      <c r="O224" s="78"/>
      <c r="P224" s="120"/>
      <c r="Q224" s="86"/>
      <c r="R224" s="122"/>
      <c r="S224" s="118"/>
      <c r="T224" s="121"/>
    </row>
    <row r="225" spans="1:20" ht="16.5" customHeight="1" x14ac:dyDescent="0.45">
      <c r="A225" s="80">
        <v>44046</v>
      </c>
      <c r="B225" s="75">
        <f t="shared" ca="1" si="64"/>
        <v>6.9521506605780825E-3</v>
      </c>
      <c r="C225" s="116">
        <f t="shared" ca="1" si="65"/>
        <v>25.179002154173421</v>
      </c>
      <c r="D225" s="75">
        <f t="shared" ca="1" si="66"/>
        <v>1.4063317906891859E-2</v>
      </c>
      <c r="E225" s="116">
        <f t="shared" ca="1" si="67"/>
        <v>22.191876173661694</v>
      </c>
      <c r="F225" s="75">
        <f t="shared" ca="1" si="68"/>
        <v>2.0175339511824042E-2</v>
      </c>
      <c r="G225" s="116">
        <f t="shared" ca="1" si="69"/>
        <v>22.496444382219568</v>
      </c>
      <c r="H225" s="75">
        <f t="shared" ca="1" si="70"/>
        <v>2.0430637522016681E-2</v>
      </c>
      <c r="I225" s="116">
        <f t="shared" ca="1" si="71"/>
        <v>22.987702343234357</v>
      </c>
      <c r="J225" s="75">
        <f t="shared" ca="1" si="72"/>
        <v>4.0967616074912172E-2</v>
      </c>
      <c r="K225" s="116">
        <f t="shared" ca="1" si="73"/>
        <v>2.5075187969924828</v>
      </c>
      <c r="L225" s="90">
        <f t="shared" ca="1" si="74"/>
        <v>95.362543850281526</v>
      </c>
      <c r="M225" s="78">
        <f t="shared" ca="1" si="75"/>
        <v>1.5823183886605641E-2</v>
      </c>
      <c r="N225" s="86"/>
      <c r="O225" s="78"/>
      <c r="P225" s="120"/>
      <c r="Q225" s="86"/>
      <c r="R225" s="122"/>
      <c r="S225" s="118"/>
      <c r="T225" s="121"/>
    </row>
    <row r="226" spans="1:20" ht="16.5" customHeight="1" x14ac:dyDescent="0.45">
      <c r="A226" s="80">
        <v>44043</v>
      </c>
      <c r="B226" s="75">
        <f t="shared" ca="1" si="64"/>
        <v>7.9021731898989422E-3</v>
      </c>
      <c r="C226" s="116">
        <f t="shared" ca="1" si="65"/>
        <v>25.005162497200647</v>
      </c>
      <c r="D226" s="75">
        <f t="shared" ca="1" si="66"/>
        <v>-1.9211810574304433E-2</v>
      </c>
      <c r="E226" s="116">
        <f t="shared" ca="1" si="67"/>
        <v>21.884112936327792</v>
      </c>
      <c r="F226" s="75">
        <f t="shared" ca="1" si="68"/>
        <v>-2.1304287464006033E-2</v>
      </c>
      <c r="G226" s="116">
        <f t="shared" ca="1" si="69"/>
        <v>22.051546936024355</v>
      </c>
      <c r="H226" s="75">
        <f t="shared" ca="1" si="70"/>
        <v>-2.5820238794711958E-2</v>
      </c>
      <c r="I226" s="116">
        <f t="shared" ca="1" si="71"/>
        <v>22.527452134382212</v>
      </c>
      <c r="J226" s="75">
        <f t="shared" ca="1" si="72"/>
        <v>4.8261758691206635E-2</v>
      </c>
      <c r="K226" s="116">
        <f t="shared" ca="1" si="73"/>
        <v>2.4088345864661669</v>
      </c>
      <c r="L226" s="90">
        <f t="shared" ca="1" si="74"/>
        <v>93.877109090401177</v>
      </c>
      <c r="M226" s="78">
        <f t="shared" ca="1" si="75"/>
        <v>-1.260908700935226E-2</v>
      </c>
      <c r="N226" s="86"/>
      <c r="O226" s="78"/>
      <c r="P226" s="120"/>
      <c r="Q226" s="86"/>
      <c r="R226" s="122"/>
      <c r="S226" s="118"/>
      <c r="T226" s="121"/>
    </row>
    <row r="227" spans="1:20" ht="16.5" customHeight="1" x14ac:dyDescent="0.45">
      <c r="A227" s="80">
        <v>44042</v>
      </c>
      <c r="B227" s="75">
        <f t="shared" ca="1" si="64"/>
        <v>-3.5679530480169364E-3</v>
      </c>
      <c r="C227" s="116">
        <f t="shared" ca="1" si="65"/>
        <v>24.80911656144373</v>
      </c>
      <c r="D227" s="75">
        <f t="shared" ca="1" si="66"/>
        <v>-8.7891255531654666E-3</v>
      </c>
      <c r="E227" s="116">
        <f t="shared" ca="1" si="67"/>
        <v>22.312781875097947</v>
      </c>
      <c r="F227" s="75">
        <f t="shared" ca="1" si="68"/>
        <v>-1.7861565576157812E-2</v>
      </c>
      <c r="G227" s="116">
        <f t="shared" ca="1" si="69"/>
        <v>22.531565892819167</v>
      </c>
      <c r="H227" s="75">
        <f t="shared" ca="1" si="70"/>
        <v>-1.5012289574702575E-2</v>
      </c>
      <c r="I227" s="116">
        <f t="shared" ca="1" si="71"/>
        <v>23.12453310106801</v>
      </c>
      <c r="J227" s="75">
        <f t="shared" ca="1" si="72"/>
        <v>-1.0121457489878583E-2</v>
      </c>
      <c r="K227" s="116">
        <f t="shared" ca="1" si="73"/>
        <v>2.2979323308270687</v>
      </c>
      <c r="L227" s="90">
        <f t="shared" ca="1" si="74"/>
        <v>95.075929761255921</v>
      </c>
      <c r="M227" s="78">
        <f t="shared" ca="1" si="75"/>
        <v>-1.1153507624589554E-2</v>
      </c>
      <c r="N227" s="86"/>
      <c r="O227" s="78"/>
      <c r="P227" s="120"/>
      <c r="Q227" s="86"/>
      <c r="R227" s="122"/>
      <c r="S227" s="118"/>
      <c r="T227" s="121"/>
    </row>
    <row r="228" spans="1:20" ht="16.5" customHeight="1" x14ac:dyDescent="0.45">
      <c r="A228" s="80">
        <v>44041</v>
      </c>
      <c r="B228" s="75">
        <f t="shared" ca="1" si="64"/>
        <v>1.2298753418087838E-2</v>
      </c>
      <c r="C228" s="116">
        <f t="shared" ca="1" si="65"/>
        <v>24.897951282611903</v>
      </c>
      <c r="D228" s="75">
        <f t="shared" ca="1" si="66"/>
        <v>1.6377239046309056E-2</v>
      </c>
      <c r="E228" s="116">
        <f t="shared" ca="1" si="67"/>
        <v>22.510630634021293</v>
      </c>
      <c r="F228" s="75">
        <f t="shared" ca="1" si="68"/>
        <v>1.239981178639793E-2</v>
      </c>
      <c r="G228" s="116">
        <f t="shared" ca="1" si="69"/>
        <v>22.941334035091494</v>
      </c>
      <c r="H228" s="75">
        <f t="shared" ca="1" si="70"/>
        <v>5.300414137856535E-4</v>
      </c>
      <c r="I228" s="116">
        <f t="shared" ca="1" si="71"/>
        <v>23.476976267128563</v>
      </c>
      <c r="J228" s="75">
        <f t="shared" ca="1" si="72"/>
        <v>-1.436552274541103E-2</v>
      </c>
      <c r="K228" s="116">
        <f t="shared" ca="1" si="73"/>
        <v>2.3214285714285725</v>
      </c>
      <c r="L228" s="90">
        <f t="shared" ca="1" si="74"/>
        <v>96.148320790281815</v>
      </c>
      <c r="M228" s="78">
        <f t="shared" ca="1" si="75"/>
        <v>9.7119046447131652E-3</v>
      </c>
      <c r="N228" s="86"/>
      <c r="O228" s="78"/>
      <c r="P228" s="120"/>
      <c r="Q228" s="86"/>
      <c r="R228" s="122"/>
      <c r="S228" s="118"/>
      <c r="T228" s="121"/>
    </row>
    <row r="229" spans="1:20" ht="16.5" customHeight="1" x14ac:dyDescent="0.45">
      <c r="A229" s="80">
        <v>44040</v>
      </c>
      <c r="B229" s="75">
        <f t="shared" ca="1" si="64"/>
        <v>-6.3423244927277578E-3</v>
      </c>
      <c r="C229" s="116">
        <f t="shared" ca="1" si="65"/>
        <v>24.595457811779841</v>
      </c>
      <c r="D229" s="75">
        <f t="shared" ca="1" si="66"/>
        <v>-1.0314465471987E-2</v>
      </c>
      <c r="E229" s="116">
        <f t="shared" ca="1" si="67"/>
        <v>22.147909033405305</v>
      </c>
      <c r="F229" s="75">
        <f t="shared" ca="1" si="68"/>
        <v>-7.9447134948587017E-3</v>
      </c>
      <c r="G229" s="116">
        <f t="shared" ca="1" si="69"/>
        <v>22.66034996056656</v>
      </c>
      <c r="H229" s="75">
        <f t="shared" ca="1" si="70"/>
        <v>-6.146788674706527E-3</v>
      </c>
      <c r="I229" s="116">
        <f t="shared" ca="1" si="71"/>
        <v>23.464539089655652</v>
      </c>
      <c r="J229" s="75">
        <f t="shared" ca="1" si="72"/>
        <v>3.1275720164609E-2</v>
      </c>
      <c r="K229" s="116">
        <f t="shared" ca="1" si="73"/>
        <v>2.3552631578947381</v>
      </c>
      <c r="L229" s="90">
        <f t="shared" ca="1" si="74"/>
        <v>95.223519053302113</v>
      </c>
      <c r="M229" s="78">
        <f t="shared" ca="1" si="75"/>
        <v>-6.7070300307062736E-3</v>
      </c>
      <c r="N229" s="86"/>
      <c r="O229" s="78"/>
      <c r="P229" s="120"/>
      <c r="Q229" s="86"/>
      <c r="R229" s="122"/>
      <c r="S229" s="118"/>
      <c r="T229" s="121"/>
    </row>
    <row r="230" spans="1:20" ht="16.5" customHeight="1" x14ac:dyDescent="0.45">
      <c r="A230" s="80">
        <v>44039</v>
      </c>
      <c r="B230" s="75">
        <f t="shared" ca="1" si="64"/>
        <v>7.2923496171264368E-3</v>
      </c>
      <c r="C230" s="116">
        <f t="shared" ca="1" si="65"/>
        <v>24.752445855383357</v>
      </c>
      <c r="D230" s="75">
        <f t="shared" ca="1" si="66"/>
        <v>1.6475250541678976E-2</v>
      </c>
      <c r="E230" s="116">
        <f t="shared" ca="1" si="67"/>
        <v>22.378733709559349</v>
      </c>
      <c r="F230" s="75">
        <f t="shared" ca="1" si="68"/>
        <v>1.0095810374823655E-2</v>
      </c>
      <c r="G230" s="116">
        <f t="shared" ca="1" si="69"/>
        <v>22.841821689591011</v>
      </c>
      <c r="H230" s="75">
        <f t="shared" ca="1" si="70"/>
        <v>1.9881723092932901E-2</v>
      </c>
      <c r="I230" s="116">
        <f t="shared" ca="1" si="71"/>
        <v>23.609662696934812</v>
      </c>
      <c r="J230" s="75">
        <f t="shared" ca="1" si="72"/>
        <v>0.17052023121387272</v>
      </c>
      <c r="K230" s="116">
        <f t="shared" ca="1" si="73"/>
        <v>2.2838345864661669</v>
      </c>
      <c r="L230" s="90">
        <f t="shared" ca="1" si="74"/>
        <v>95.866498537934703</v>
      </c>
      <c r="M230" s="78">
        <f t="shared" ca="1" si="75"/>
        <v>1.6576031467394836E-2</v>
      </c>
      <c r="N230" s="86"/>
      <c r="O230" s="78"/>
      <c r="P230" s="120"/>
      <c r="Q230" s="86"/>
      <c r="R230" s="122"/>
      <c r="S230" s="118"/>
      <c r="T230" s="121"/>
    </row>
    <row r="231" spans="1:20" ht="16.5" customHeight="1" x14ac:dyDescent="0.45">
      <c r="A231" s="80">
        <v>44036</v>
      </c>
      <c r="B231" s="75">
        <f t="shared" ca="1" si="64"/>
        <v>-6.4403416834815097E-3</v>
      </c>
      <c r="C231" s="116">
        <f t="shared" ca="1" si="65"/>
        <v>24.573249131487799</v>
      </c>
      <c r="D231" s="75">
        <f t="shared" ca="1" si="66"/>
        <v>-6.4482900554142519E-3</v>
      </c>
      <c r="E231" s="116">
        <f t="shared" ca="1" si="67"/>
        <v>22.016014357096974</v>
      </c>
      <c r="F231" s="75">
        <f t="shared" ca="1" si="68"/>
        <v>-7.1960966133773896E-3</v>
      </c>
      <c r="G231" s="116">
        <f t="shared" ca="1" si="69"/>
        <v>22.61351988096548</v>
      </c>
      <c r="H231" s="75">
        <f t="shared" ca="1" si="70"/>
        <v>-1.0734504823805002E-3</v>
      </c>
      <c r="I231" s="116">
        <f t="shared" ca="1" si="71"/>
        <v>23.149412488082671</v>
      </c>
      <c r="J231" s="75">
        <f t="shared" ca="1" si="72"/>
        <v>-1.0486177311725409E-2</v>
      </c>
      <c r="K231" s="116">
        <f t="shared" ca="1" si="73"/>
        <v>1.9511278195488737</v>
      </c>
      <c r="L231" s="90">
        <f t="shared" ca="1" si="74"/>
        <v>94.303323677181808</v>
      </c>
      <c r="M231" s="78">
        <f t="shared" ca="1" si="75"/>
        <v>-5.3961392591304058E-3</v>
      </c>
      <c r="N231" s="86"/>
      <c r="O231" s="78"/>
      <c r="P231" s="120"/>
      <c r="Q231" s="86"/>
      <c r="R231" s="122"/>
      <c r="S231" s="118"/>
      <c r="T231" s="121"/>
    </row>
    <row r="232" spans="1:20" ht="16.5" customHeight="1" x14ac:dyDescent="0.45">
      <c r="A232" s="80">
        <v>44035</v>
      </c>
      <c r="B232" s="75">
        <f t="shared" ca="1" si="64"/>
        <v>-1.1931749024065352E-2</v>
      </c>
      <c r="C232" s="116">
        <f t="shared" ca="1" si="65"/>
        <v>24.732535108283848</v>
      </c>
      <c r="D232" s="75">
        <f t="shared" ca="1" si="66"/>
        <v>-1.3215903575473198E-2</v>
      </c>
      <c r="E232" s="116">
        <f t="shared" ca="1" si="67"/>
        <v>22.158901380507807</v>
      </c>
      <c r="F232" s="75">
        <f t="shared" ca="1" si="68"/>
        <v>-9.1672665485783567E-3</v>
      </c>
      <c r="G232" s="116">
        <f t="shared" ca="1" si="69"/>
        <v>22.777428456744506</v>
      </c>
      <c r="H232" s="75">
        <f t="shared" ca="1" si="70"/>
        <v>-3.3880465775298907E-3</v>
      </c>
      <c r="I232" s="116">
        <f t="shared" ca="1" si="71"/>
        <v>23.174288939723844</v>
      </c>
      <c r="J232" s="75">
        <f t="shared" ca="1" si="72"/>
        <v>4.0674603174603252E-2</v>
      </c>
      <c r="K232" s="116">
        <f t="shared" ca="1" si="73"/>
        <v>1.971804511278197</v>
      </c>
      <c r="L232" s="90">
        <f t="shared" ca="1" si="74"/>
        <v>94.814958396538188</v>
      </c>
      <c r="M232" s="78">
        <f t="shared" ca="1" si="75"/>
        <v>-8.4487285201910733E-3</v>
      </c>
      <c r="N232" s="86"/>
      <c r="O232" s="78"/>
      <c r="P232" s="120"/>
      <c r="Q232" s="86"/>
      <c r="R232" s="122"/>
      <c r="S232" s="118"/>
      <c r="T232" s="121"/>
    </row>
    <row r="233" spans="1:20" ht="16.5" customHeight="1" x14ac:dyDescent="0.45">
      <c r="A233" s="80">
        <v>44034</v>
      </c>
      <c r="B233" s="75">
        <f t="shared" ca="1" si="64"/>
        <v>5.6920822706933993E-3</v>
      </c>
      <c r="C233" s="116">
        <f t="shared" ca="1" si="65"/>
        <v>25.03120111779225</v>
      </c>
      <c r="D233" s="75">
        <f t="shared" ca="1" si="66"/>
        <v>-2.4413904745174131E-3</v>
      </c>
      <c r="E233" s="116">
        <f t="shared" ca="1" si="67"/>
        <v>22.455673394816014</v>
      </c>
      <c r="F233" s="75">
        <f t="shared" ca="1" si="68"/>
        <v>5.3763136390254651E-3</v>
      </c>
      <c r="G233" s="116">
        <f t="shared" ca="1" si="69"/>
        <v>22.988167112124614</v>
      </c>
      <c r="H233" s="75">
        <f t="shared" ca="1" si="70"/>
        <v>-2.6676241240630727E-3</v>
      </c>
      <c r="I233" s="116">
        <f t="shared" ca="1" si="71"/>
        <v>23.253071428795231</v>
      </c>
      <c r="J233" s="75">
        <f t="shared" ca="1" si="72"/>
        <v>2.1276595744680993E-2</v>
      </c>
      <c r="K233" s="116">
        <f t="shared" ca="1" si="73"/>
        <v>1.8947368421052644</v>
      </c>
      <c r="L233" s="90">
        <f t="shared" ca="1" si="74"/>
        <v>95.622849895633379</v>
      </c>
      <c r="M233" s="78">
        <f t="shared" ca="1" si="75"/>
        <v>1.9586334521006776E-3</v>
      </c>
      <c r="N233" s="86"/>
      <c r="O233" s="78"/>
      <c r="P233" s="120"/>
      <c r="Q233" s="86"/>
      <c r="R233" s="122"/>
      <c r="S233" s="118"/>
      <c r="T233" s="121"/>
    </row>
    <row r="234" spans="1:20" ht="16.5" customHeight="1" x14ac:dyDescent="0.45">
      <c r="A234" s="80">
        <v>44033</v>
      </c>
      <c r="B234" s="75">
        <f t="shared" ca="1" si="64"/>
        <v>2.127528745006213E-3</v>
      </c>
      <c r="C234" s="116">
        <f t="shared" ca="1" si="65"/>
        <v>24.889527877435171</v>
      </c>
      <c r="D234" s="75">
        <f t="shared" ca="1" si="66"/>
        <v>2.4000019226318559E-2</v>
      </c>
      <c r="E234" s="116">
        <f t="shared" ca="1" si="67"/>
        <v>22.510630634021293</v>
      </c>
      <c r="F234" s="75">
        <f t="shared" ca="1" si="68"/>
        <v>3.597216289105587E-3</v>
      </c>
      <c r="G234" s="116">
        <f t="shared" ca="1" si="69"/>
        <v>22.865236429648355</v>
      </c>
      <c r="H234" s="75">
        <f t="shared" ca="1" si="70"/>
        <v>5.3379162069333574E-4</v>
      </c>
      <c r="I234" s="116">
        <f t="shared" ca="1" si="71"/>
        <v>23.315267799636533</v>
      </c>
      <c r="J234" s="75">
        <f t="shared" ca="1" si="72"/>
        <v>4.7770700636942554E-2</v>
      </c>
      <c r="K234" s="116">
        <f t="shared" ca="1" si="73"/>
        <v>1.8552631578947378</v>
      </c>
      <c r="L234" s="90">
        <f t="shared" ca="1" si="74"/>
        <v>95.4359258986361</v>
      </c>
      <c r="M234" s="78">
        <f t="shared" ca="1" si="75"/>
        <v>8.0211637524076895E-3</v>
      </c>
      <c r="N234" s="86"/>
      <c r="O234" s="78"/>
      <c r="P234" s="120"/>
      <c r="Q234" s="86"/>
      <c r="R234" s="122"/>
      <c r="S234" s="118"/>
      <c r="T234" s="121"/>
    </row>
    <row r="235" spans="1:20" ht="16.5" customHeight="1" x14ac:dyDescent="0.45">
      <c r="A235" s="80">
        <v>44032</v>
      </c>
      <c r="B235" s="75">
        <f t="shared" ca="1" si="64"/>
        <v>8.0816507031562512E-3</v>
      </c>
      <c r="C235" s="116">
        <f t="shared" ca="1" si="65"/>
        <v>24.836687111674358</v>
      </c>
      <c r="D235" s="75">
        <f t="shared" ca="1" si="66"/>
        <v>4.0160588963102928E-3</v>
      </c>
      <c r="E235" s="116">
        <f t="shared" ca="1" si="67"/>
        <v>21.983037315789467</v>
      </c>
      <c r="F235" s="75">
        <f t="shared" ca="1" si="68"/>
        <v>8.0289464011393807E-3</v>
      </c>
      <c r="G235" s="116">
        <f t="shared" ca="1" si="69"/>
        <v>22.78328004355642</v>
      </c>
      <c r="H235" s="75">
        <f t="shared" ca="1" si="70"/>
        <v>7.1223507708517708E-4</v>
      </c>
      <c r="I235" s="116">
        <f t="shared" ca="1" si="71"/>
        <v>23.302828944807345</v>
      </c>
      <c r="J235" s="75">
        <f t="shared" ca="1" si="72"/>
        <v>-1.2578616352201144E-2</v>
      </c>
      <c r="K235" s="116">
        <f t="shared" ca="1" si="73"/>
        <v>1.7706766917293244</v>
      </c>
      <c r="L235" s="90">
        <f t="shared" ca="1" si="74"/>
        <v>94.676510107556908</v>
      </c>
      <c r="M235" s="78">
        <f t="shared" ca="1" si="75"/>
        <v>4.9094835454572827E-3</v>
      </c>
      <c r="N235" s="86"/>
      <c r="O235" s="78"/>
      <c r="P235" s="120"/>
      <c r="Q235" s="86"/>
      <c r="R235" s="122"/>
      <c r="S235" s="118"/>
      <c r="T235" s="121"/>
    </row>
    <row r="236" spans="1:20" ht="16.5" customHeight="1" x14ac:dyDescent="0.45">
      <c r="A236" s="80">
        <v>44029</v>
      </c>
      <c r="B236" s="75">
        <f t="shared" ca="1" si="64"/>
        <v>2.8989719481733456E-3</v>
      </c>
      <c r="C236" s="116">
        <f t="shared" ca="1" si="65"/>
        <v>24.63757483766349</v>
      </c>
      <c r="D236" s="75">
        <f t="shared" ca="1" si="66"/>
        <v>5.5527566604454126E-3</v>
      </c>
      <c r="E236" s="116">
        <f t="shared" ca="1" si="67"/>
        <v>21.895105283430297</v>
      </c>
      <c r="F236" s="75">
        <f t="shared" ca="1" si="68"/>
        <v>4.4224528496767945E-3</v>
      </c>
      <c r="G236" s="116">
        <f t="shared" ca="1" si="69"/>
        <v>22.601811311963996</v>
      </c>
      <c r="H236" s="75">
        <f t="shared" ca="1" si="70"/>
        <v>1.6051598585400395E-3</v>
      </c>
      <c r="I236" s="116">
        <f t="shared" ca="1" si="71"/>
        <v>23.286243665255398</v>
      </c>
      <c r="J236" s="75">
        <f t="shared" ca="1" si="72"/>
        <v>2.4704618689580959E-2</v>
      </c>
      <c r="K236" s="116">
        <f t="shared" ca="1" si="73"/>
        <v>1.7932330827067677</v>
      </c>
      <c r="L236" s="90">
        <f t="shared" ca="1" si="74"/>
        <v>94.213968181019951</v>
      </c>
      <c r="M236" s="78">
        <f t="shared" ca="1" si="75"/>
        <v>3.966151159962461E-3</v>
      </c>
      <c r="N236" s="86"/>
      <c r="O236" s="78"/>
      <c r="P236" s="120"/>
      <c r="Q236" s="86"/>
      <c r="R236" s="122"/>
      <c r="S236" s="118"/>
      <c r="T236" s="121"/>
    </row>
    <row r="237" spans="1:20" ht="16.5" customHeight="1" x14ac:dyDescent="0.45">
      <c r="A237" s="80">
        <v>44028</v>
      </c>
      <c r="B237" s="75">
        <f t="shared" ca="1" si="64"/>
        <v>-3.293432923000994E-3</v>
      </c>
      <c r="C237" s="116">
        <f t="shared" ca="1" si="65"/>
        <v>24.566357655950096</v>
      </c>
      <c r="D237" s="75">
        <f t="shared" ca="1" si="66"/>
        <v>-1.2954717139767036E-2</v>
      </c>
      <c r="E237" s="116">
        <f t="shared" ca="1" si="67"/>
        <v>21.774198457917237</v>
      </c>
      <c r="F237" s="75">
        <f t="shared" ca="1" si="68"/>
        <v>-1.2990630090655708E-3</v>
      </c>
      <c r="G237" s="116">
        <f t="shared" ca="1" si="69"/>
        <v>22.502295969031483</v>
      </c>
      <c r="H237" s="75">
        <f t="shared" ca="1" si="70"/>
        <v>-1.0238357049904279E-2</v>
      </c>
      <c r="I237" s="116">
        <f t="shared" ca="1" si="71"/>
        <v>23.248925423411546</v>
      </c>
      <c r="J237" s="75">
        <f t="shared" ca="1" si="72"/>
        <v>-1.6895459345301012E-2</v>
      </c>
      <c r="K237" s="116">
        <f t="shared" ca="1" si="73"/>
        <v>1.7500000000000011</v>
      </c>
      <c r="L237" s="90">
        <f t="shared" ca="1" si="74"/>
        <v>93.841777506310365</v>
      </c>
      <c r="M237" s="78">
        <f t="shared" ca="1" si="75"/>
        <v>-7.0553807079758446E-3</v>
      </c>
      <c r="N237" s="86"/>
      <c r="O237" s="78"/>
      <c r="P237" s="120"/>
      <c r="Q237" s="86"/>
      <c r="R237" s="122"/>
      <c r="S237" s="118"/>
      <c r="T237" s="121"/>
    </row>
    <row r="238" spans="1:20" ht="16.5" customHeight="1" x14ac:dyDescent="0.45">
      <c r="A238" s="80">
        <v>44027</v>
      </c>
      <c r="B238" s="75">
        <f t="shared" ca="1" si="64"/>
        <v>9.1871909504801508E-3</v>
      </c>
      <c r="C238" s="116">
        <f t="shared" ca="1" si="65"/>
        <v>24.64753265145514</v>
      </c>
      <c r="D238" s="75">
        <f t="shared" ca="1" si="66"/>
        <v>2.1894075922791023E-2</v>
      </c>
      <c r="E238" s="116">
        <f t="shared" ca="1" si="67"/>
        <v>22.059979249199749</v>
      </c>
      <c r="F238" s="75">
        <f t="shared" ca="1" si="68"/>
        <v>1.1297973835200592E-2</v>
      </c>
      <c r="G238" s="116">
        <f t="shared" ca="1" si="69"/>
        <v>22.531565892819167</v>
      </c>
      <c r="H238" s="75">
        <f t="shared" ca="1" si="70"/>
        <v>1.2692230940682281E-2</v>
      </c>
      <c r="I238" s="116">
        <f t="shared" ca="1" si="71"/>
        <v>23.489418476670316</v>
      </c>
      <c r="J238" s="75">
        <f t="shared" ca="1" si="72"/>
        <v>-2.7221366204416952E-2</v>
      </c>
      <c r="K238" s="116">
        <f t="shared" ca="1" si="73"/>
        <v>1.7800751879699261</v>
      </c>
      <c r="L238" s="90">
        <f t="shared" ca="1" si="74"/>
        <v>94.508571458114304</v>
      </c>
      <c r="M238" s="78">
        <f t="shared" ca="1" si="75"/>
        <v>1.2788014325636254E-2</v>
      </c>
      <c r="N238" s="86"/>
      <c r="O238" s="78"/>
      <c r="P238" s="120"/>
      <c r="Q238" s="86"/>
      <c r="R238" s="122"/>
      <c r="S238" s="118"/>
      <c r="T238" s="121"/>
    </row>
    <row r="239" spans="1:20" ht="16.5" customHeight="1" x14ac:dyDescent="0.45">
      <c r="A239" s="80">
        <v>44026</v>
      </c>
      <c r="B239" s="75">
        <f t="shared" ca="1" si="64"/>
        <v>1.2959126993947079E-2</v>
      </c>
      <c r="C239" s="116">
        <f t="shared" ca="1" si="65"/>
        <v>24.423152485953988</v>
      </c>
      <c r="D239" s="75">
        <f t="shared" ca="1" si="66"/>
        <v>1.4987206236815487E-2</v>
      </c>
      <c r="E239" s="116">
        <f t="shared" ca="1" si="67"/>
        <v>21.587344294250009</v>
      </c>
      <c r="F239" s="75">
        <f t="shared" ca="1" si="68"/>
        <v>1.6017056341006031E-2</v>
      </c>
      <c r="G239" s="116">
        <f t="shared" ca="1" si="69"/>
        <v>22.279848744649886</v>
      </c>
      <c r="H239" s="75">
        <f t="shared" ca="1" si="70"/>
        <v>7.9279180649749481E-3</v>
      </c>
      <c r="I239" s="116">
        <f t="shared" ca="1" si="71"/>
        <v>23.19502190201575</v>
      </c>
      <c r="J239" s="75">
        <f t="shared" ca="1" si="72"/>
        <v>1.4062500000000089E-2</v>
      </c>
      <c r="K239" s="116">
        <f t="shared" ca="1" si="73"/>
        <v>1.829887218045114</v>
      </c>
      <c r="L239" s="90">
        <f t="shared" ca="1" si="74"/>
        <v>93.315254644914745</v>
      </c>
      <c r="M239" s="78">
        <f t="shared" ca="1" si="75"/>
        <v>1.2920055000531505E-2</v>
      </c>
      <c r="N239" s="86"/>
      <c r="O239" s="78"/>
      <c r="P239" s="120"/>
      <c r="Q239" s="86"/>
      <c r="R239" s="122"/>
      <c r="S239" s="118"/>
      <c r="T239" s="121"/>
    </row>
    <row r="240" spans="1:20" ht="16.5" customHeight="1" x14ac:dyDescent="0.45">
      <c r="A240" s="80">
        <v>44025</v>
      </c>
      <c r="B240" s="75">
        <f t="shared" ca="1" si="64"/>
        <v>-8.6590581993443161E-3</v>
      </c>
      <c r="C240" s="116">
        <f t="shared" ca="1" si="65"/>
        <v>24.110698877290364</v>
      </c>
      <c r="D240" s="75">
        <f t="shared" ca="1" si="66"/>
        <v>-1.4263863793023579E-2</v>
      </c>
      <c r="E240" s="116">
        <f t="shared" ca="1" si="67"/>
        <v>21.2685875857368</v>
      </c>
      <c r="F240" s="75">
        <f t="shared" ca="1" si="68"/>
        <v>-3.4583495841055134E-3</v>
      </c>
      <c r="G240" s="116">
        <f t="shared" ca="1" si="69"/>
        <v>21.928616853034498</v>
      </c>
      <c r="H240" s="75">
        <f t="shared" ca="1" si="70"/>
        <v>-5.198063473870973E-3</v>
      </c>
      <c r="I240" s="116">
        <f t="shared" ca="1" si="71"/>
        <v>23.012580052892741</v>
      </c>
      <c r="J240" s="75">
        <f t="shared" ca="1" si="72"/>
        <v>-1.5384615384615441E-2</v>
      </c>
      <c r="K240" s="116">
        <f t="shared" ca="1" si="73"/>
        <v>1.8045112781954897</v>
      </c>
      <c r="L240" s="90">
        <f t="shared" ca="1" si="74"/>
        <v>92.124994647149904</v>
      </c>
      <c r="M240" s="78">
        <f t="shared" ca="1" si="75"/>
        <v>-7.9995677725486214E-3</v>
      </c>
      <c r="N240" s="86"/>
      <c r="O240" s="78"/>
      <c r="P240" s="120"/>
      <c r="Q240" s="86"/>
      <c r="R240" s="122"/>
      <c r="S240" s="118"/>
      <c r="T240" s="121"/>
    </row>
    <row r="241" spans="1:20" ht="16.5" customHeight="1" x14ac:dyDescent="0.45">
      <c r="A241" s="80">
        <v>44022</v>
      </c>
      <c r="B241" s="75">
        <f t="shared" ca="1" si="64"/>
        <v>1.0210703295517876E-2</v>
      </c>
      <c r="C241" s="116">
        <f t="shared" ca="1" si="65"/>
        <v>24.321298415756015</v>
      </c>
      <c r="D241" s="75">
        <f t="shared" ca="1" si="66"/>
        <v>1.1334269320300461E-2</v>
      </c>
      <c r="E241" s="116">
        <f t="shared" ca="1" si="67"/>
        <v>21.576349698993894</v>
      </c>
      <c r="F241" s="75">
        <f t="shared" ca="1" si="68"/>
        <v>1.1843793657120294E-2</v>
      </c>
      <c r="G241" s="116">
        <f t="shared" ca="1" si="69"/>
        <v>22.004716856423268</v>
      </c>
      <c r="H241" s="75">
        <f t="shared" ca="1" si="70"/>
        <v>1.3074276321761502E-2</v>
      </c>
      <c r="I241" s="116">
        <f t="shared" ca="1" si="71"/>
        <v>23.132825950513521</v>
      </c>
      <c r="J241" s="75">
        <f t="shared" ca="1" si="72"/>
        <v>-1.2158054711246091E-2</v>
      </c>
      <c r="K241" s="116">
        <f t="shared" ca="1" si="73"/>
        <v>1.8327067669172943</v>
      </c>
      <c r="L241" s="90">
        <f t="shared" ca="1" si="74"/>
        <v>92.867897688604003</v>
      </c>
      <c r="M241" s="78">
        <f t="shared" ca="1" si="75"/>
        <v>1.1118449832029142E-2</v>
      </c>
      <c r="N241" s="86"/>
      <c r="O241" s="78"/>
      <c r="P241" s="120"/>
      <c r="Q241" s="86"/>
      <c r="R241" s="122"/>
      <c r="S241" s="118"/>
      <c r="T241" s="121"/>
    </row>
    <row r="242" spans="1:20" ht="16.5" customHeight="1" x14ac:dyDescent="0.45">
      <c r="A242" s="80">
        <v>44021</v>
      </c>
      <c r="B242" s="75">
        <f t="shared" ca="1" si="64"/>
        <v>-5.6929674964366628E-3</v>
      </c>
      <c r="C242" s="116">
        <f t="shared" ca="1" si="65"/>
        <v>24.075470925436516</v>
      </c>
      <c r="D242" s="75">
        <f t="shared" ca="1" si="66"/>
        <v>-9.693877444536092E-3</v>
      </c>
      <c r="E242" s="116">
        <f t="shared" ca="1" si="67"/>
        <v>21.334538296121391</v>
      </c>
      <c r="F242" s="75">
        <f t="shared" ca="1" si="68"/>
        <v>-1.4850043684506486E-2</v>
      </c>
      <c r="G242" s="116">
        <f t="shared" ca="1" si="69"/>
        <v>21.747148121442077</v>
      </c>
      <c r="H242" s="75">
        <f t="shared" ca="1" si="70"/>
        <v>-4.8788738232024009E-3</v>
      </c>
      <c r="I242" s="116">
        <f t="shared" ca="1" si="71"/>
        <v>22.834284209153413</v>
      </c>
      <c r="J242" s="75">
        <f t="shared" ca="1" si="72"/>
        <v>-4.4530493707647723E-2</v>
      </c>
      <c r="K242" s="116">
        <f t="shared" ca="1" si="73"/>
        <v>1.8552631578947376</v>
      </c>
      <c r="L242" s="90">
        <f t="shared" ca="1" si="74"/>
        <v>91.84670471004813</v>
      </c>
      <c r="M242" s="78">
        <f t="shared" ca="1" si="75"/>
        <v>-9.4145832285785769E-3</v>
      </c>
      <c r="N242" s="86"/>
      <c r="O242" s="78"/>
      <c r="P242" s="120"/>
      <c r="Q242" s="86"/>
      <c r="R242" s="122"/>
      <c r="S242" s="118"/>
      <c r="T242" s="121"/>
    </row>
    <row r="243" spans="1:20" ht="16.5" customHeight="1" x14ac:dyDescent="0.45">
      <c r="A243" s="80">
        <v>44020</v>
      </c>
      <c r="B243" s="75">
        <f t="shared" ca="1" si="64"/>
        <v>7.6485180803795849E-3</v>
      </c>
      <c r="C243" s="116">
        <f t="shared" ca="1" si="65"/>
        <v>24.213316549533946</v>
      </c>
      <c r="D243" s="75">
        <f t="shared" ca="1" si="66"/>
        <v>2.5575281674135031E-3</v>
      </c>
      <c r="E243" s="116">
        <f t="shared" ca="1" si="67"/>
        <v>21.543377153993625</v>
      </c>
      <c r="F243" s="75">
        <f t="shared" ca="1" si="68"/>
        <v>1.1534359198176691E-2</v>
      </c>
      <c r="G243" s="116">
        <f t="shared" ca="1" si="69"/>
        <v>22.074962275568097</v>
      </c>
      <c r="H243" s="75">
        <f t="shared" ca="1" si="70"/>
        <v>-7.2239436972865168E-4</v>
      </c>
      <c r="I243" s="116">
        <f t="shared" ca="1" si="71"/>
        <v>22.94623599931148</v>
      </c>
      <c r="J243" s="75">
        <f t="shared" ca="1" si="72"/>
        <v>5.9052696329710885E-2</v>
      </c>
      <c r="K243" s="116">
        <f t="shared" ca="1" si="73"/>
        <v>1.9417293233082717</v>
      </c>
      <c r="L243" s="90">
        <f t="shared" ca="1" si="74"/>
        <v>92.719621301715421</v>
      </c>
      <c r="M243" s="78">
        <f t="shared" ca="1" si="75"/>
        <v>6.3182447806660047E-3</v>
      </c>
      <c r="N243" s="86"/>
      <c r="O243" s="78"/>
      <c r="P243" s="120"/>
      <c r="Q243" s="86"/>
      <c r="R243" s="122"/>
      <c r="S243" s="118"/>
      <c r="T243" s="121"/>
    </row>
    <row r="244" spans="1:20" ht="16.5" customHeight="1" x14ac:dyDescent="0.45">
      <c r="A244" s="80">
        <v>44019</v>
      </c>
      <c r="B244" s="75">
        <f t="shared" ca="1" si="64"/>
        <v>-1.0313808730131546E-2</v>
      </c>
      <c r="C244" s="116">
        <f t="shared" ca="1" si="65"/>
        <v>24.029526283293222</v>
      </c>
      <c r="D244" s="75">
        <f t="shared" ca="1" si="66"/>
        <v>-1.5113355057351452E-2</v>
      </c>
      <c r="E244" s="116">
        <f t="shared" ca="1" si="67"/>
        <v>21.488419914788345</v>
      </c>
      <c r="F244" s="75">
        <f t="shared" ca="1" si="68"/>
        <v>-1.635895534609888E-2</v>
      </c>
      <c r="G244" s="116">
        <f t="shared" ca="1" si="69"/>
        <v>21.82324512739882</v>
      </c>
      <c r="H244" s="75">
        <f t="shared" ca="1" si="70"/>
        <v>-8.9477206701564782E-3</v>
      </c>
      <c r="I244" s="116">
        <f t="shared" ca="1" si="71"/>
        <v>22.962824214236914</v>
      </c>
      <c r="J244" s="75">
        <f t="shared" ca="1" si="72"/>
        <v>-1.8712273641851129E-2</v>
      </c>
      <c r="K244" s="116">
        <f t="shared" ca="1" si="73"/>
        <v>1.8334586466165423</v>
      </c>
      <c r="L244" s="90">
        <f t="shared" ca="1" si="74"/>
        <v>92.137474186333861</v>
      </c>
      <c r="M244" s="78">
        <f t="shared" ca="1" si="75"/>
        <v>-1.2702028058002468E-2</v>
      </c>
      <c r="N244" s="86"/>
      <c r="O244" s="78"/>
      <c r="P244" s="120"/>
      <c r="Q244" s="86"/>
      <c r="R244" s="122"/>
      <c r="S244" s="118"/>
      <c r="T244" s="121"/>
    </row>
    <row r="245" spans="1:20" ht="16.5" customHeight="1" x14ac:dyDescent="0.45">
      <c r="A245" s="80">
        <v>44018</v>
      </c>
      <c r="B245" s="75">
        <f t="shared" ca="1" si="64"/>
        <v>1.5437443983632226E-2</v>
      </c>
      <c r="C245" s="116">
        <f t="shared" ca="1" si="65"/>
        <v>24.279944991917979</v>
      </c>
      <c r="D245" s="75">
        <f t="shared" ca="1" si="66"/>
        <v>1.0085456659070235E-3</v>
      </c>
      <c r="E245" s="116">
        <f t="shared" ca="1" si="67"/>
        <v>21.818165598173636</v>
      </c>
      <c r="F245" s="75">
        <f t="shared" ca="1" si="68"/>
        <v>2.0463108508331773E-2</v>
      </c>
      <c r="G245" s="116">
        <f t="shared" ca="1" si="69"/>
        <v>22.186187985961318</v>
      </c>
      <c r="H245" s="75">
        <f t="shared" ca="1" si="70"/>
        <v>1.2869393573937238E-2</v>
      </c>
      <c r="I245" s="116">
        <f t="shared" ca="1" si="71"/>
        <v>23.170144192357377</v>
      </c>
      <c r="J245" s="75">
        <f t="shared" ca="1" si="72"/>
        <v>6.0832443970117334E-2</v>
      </c>
      <c r="K245" s="116">
        <f t="shared" ca="1" si="73"/>
        <v>1.8684210526315801</v>
      </c>
      <c r="L245" s="90">
        <f t="shared" ca="1" si="74"/>
        <v>93.322863821041878</v>
      </c>
      <c r="M245" s="78">
        <f t="shared" ca="1" si="75"/>
        <v>1.343904401163587E-2</v>
      </c>
      <c r="N245" s="86"/>
      <c r="O245" s="78"/>
      <c r="P245" s="120"/>
      <c r="Q245" s="86"/>
      <c r="R245" s="122"/>
      <c r="S245" s="118"/>
      <c r="T245" s="121"/>
    </row>
    <row r="246" spans="1:20" ht="16.5" customHeight="1" x14ac:dyDescent="0.45">
      <c r="A246" s="80">
        <v>44014</v>
      </c>
      <c r="B246" s="75">
        <f t="shared" ca="1" si="64"/>
        <v>5.5068349002684869E-3</v>
      </c>
      <c r="C246" s="116">
        <f t="shared" ca="1" si="65"/>
        <v>23.910823001233886</v>
      </c>
      <c r="D246" s="75">
        <f t="shared" ca="1" si="66"/>
        <v>1.9013427227579704E-2</v>
      </c>
      <c r="E246" s="116">
        <f t="shared" ca="1" si="67"/>
        <v>21.796183152122246</v>
      </c>
      <c r="F246" s="75">
        <f t="shared" ca="1" si="68"/>
        <v>1.5031515305365062E-2</v>
      </c>
      <c r="G246" s="116">
        <f t="shared" ca="1" si="69"/>
        <v>21.741293537198139</v>
      </c>
      <c r="H246" s="75">
        <f t="shared" ca="1" si="70"/>
        <v>6.5680927499631725E-3</v>
      </c>
      <c r="I246" s="116">
        <f t="shared" ca="1" si="71"/>
        <v>22.87574719836374</v>
      </c>
      <c r="J246" s="75">
        <f t="shared" ca="1" si="72"/>
        <v>-3.9959016393442681E-2</v>
      </c>
      <c r="K246" s="116">
        <f t="shared" ca="1" si="73"/>
        <v>1.7612781954887229</v>
      </c>
      <c r="L246" s="90">
        <f t="shared" ca="1" si="74"/>
        <v>92.085325084406747</v>
      </c>
      <c r="M246" s="78">
        <f t="shared" ca="1" si="75"/>
        <v>1.0264050671973113E-2</v>
      </c>
      <c r="N246" s="86"/>
      <c r="O246" s="78"/>
      <c r="P246" s="120"/>
      <c r="Q246" s="86"/>
      <c r="R246" s="122"/>
      <c r="S246" s="118"/>
      <c r="T246" s="121"/>
    </row>
    <row r="247" spans="1:20" ht="16.5" customHeight="1" x14ac:dyDescent="0.45">
      <c r="A247" s="80">
        <v>44013</v>
      </c>
      <c r="B247" s="75">
        <f t="shared" ca="1" si="64"/>
        <v>7.0048694459108329E-3</v>
      </c>
      <c r="C247" s="116">
        <f t="shared" ca="1" si="65"/>
        <v>23.779871176714067</v>
      </c>
      <c r="D247" s="75">
        <f t="shared" ca="1" si="66"/>
        <v>9.8598322937979432E-3</v>
      </c>
      <c r="E247" s="116">
        <f t="shared" ca="1" si="67"/>
        <v>21.38949553532667</v>
      </c>
      <c r="F247" s="75">
        <f t="shared" ca="1" si="68"/>
        <v>3.0152668059153509E-3</v>
      </c>
      <c r="G247" s="116">
        <f t="shared" ca="1" si="69"/>
        <v>21.419328571938404</v>
      </c>
      <c r="H247" s="75">
        <f t="shared" ca="1" si="70"/>
        <v>-2.0028465302549536E-3</v>
      </c>
      <c r="I247" s="116">
        <f t="shared" ca="1" si="71"/>
        <v>22.726477585700898</v>
      </c>
      <c r="J247" s="75">
        <f t="shared" ca="1" si="72"/>
        <v>1.6137428422696498E-2</v>
      </c>
      <c r="K247" s="116">
        <f t="shared" ca="1" si="73"/>
        <v>1.8345864661654148</v>
      </c>
      <c r="L247" s="90">
        <f t="shared" ca="1" si="74"/>
        <v>91.149759335845474</v>
      </c>
      <c r="M247" s="78">
        <f t="shared" ca="1" si="75"/>
        <v>4.6531721488864974E-3</v>
      </c>
      <c r="N247" s="86"/>
      <c r="O247" s="78"/>
      <c r="P247" s="120"/>
      <c r="Q247" s="86"/>
      <c r="R247" s="122"/>
      <c r="S247" s="118"/>
      <c r="T247" s="121"/>
    </row>
    <row r="248" spans="1:20" ht="16.5" customHeight="1" x14ac:dyDescent="0.45">
      <c r="A248" s="80">
        <v>44012</v>
      </c>
      <c r="B248" s="75">
        <f t="shared" ca="1" si="64"/>
        <v>1.2809499062185647E-2</v>
      </c>
      <c r="C248" s="116">
        <f t="shared" ca="1" si="65"/>
        <v>23.614455002386016</v>
      </c>
      <c r="D248" s="75">
        <f t="shared" ca="1" si="66"/>
        <v>6.2663634915918198E-3</v>
      </c>
      <c r="E248" s="116">
        <f t="shared" ca="1" si="67"/>
        <v>21.18065780153125</v>
      </c>
      <c r="F248" s="75">
        <f t="shared" ca="1" si="68"/>
        <v>-8.215398555521114E-4</v>
      </c>
      <c r="G248" s="116">
        <f t="shared" ca="1" si="69"/>
        <v>21.354937737037528</v>
      </c>
      <c r="H248" s="75">
        <f t="shared" ca="1" si="70"/>
        <v>-1.009379778207331E-2</v>
      </c>
      <c r="I248" s="116">
        <f t="shared" ca="1" si="71"/>
        <v>22.772086580294907</v>
      </c>
      <c r="J248" s="75">
        <f t="shared" ca="1" si="72"/>
        <v>1.2118018967333999E-2</v>
      </c>
      <c r="K248" s="116">
        <f t="shared" ca="1" si="73"/>
        <v>1.8054511278195502</v>
      </c>
      <c r="L248" s="90">
        <f t="shared" ca="1" si="74"/>
        <v>90.727588249069257</v>
      </c>
      <c r="M248" s="78">
        <f t="shared" ca="1" si="75"/>
        <v>2.2360670092269608E-3</v>
      </c>
      <c r="N248" s="86"/>
      <c r="O248" s="78"/>
      <c r="P248" s="120"/>
      <c r="Q248" s="86"/>
      <c r="R248" s="122"/>
      <c r="S248" s="118"/>
      <c r="T248" s="121"/>
    </row>
    <row r="249" spans="1:20" ht="16.5" customHeight="1" x14ac:dyDescent="0.45">
      <c r="A249" s="80">
        <v>44011</v>
      </c>
      <c r="B249" s="75">
        <f t="shared" ca="1" si="64"/>
        <v>1.469745472579076E-2</v>
      </c>
      <c r="C249" s="116">
        <f t="shared" ca="1" si="65"/>
        <v>23.315791394385517</v>
      </c>
      <c r="D249" s="75">
        <f t="shared" ca="1" si="66"/>
        <v>1.9159045396056618E-2</v>
      </c>
      <c r="E249" s="116">
        <f t="shared" ca="1" si="67"/>
        <v>21.048758628915685</v>
      </c>
      <c r="F249" s="75">
        <f t="shared" ca="1" si="68"/>
        <v>1.4730311643951444E-2</v>
      </c>
      <c r="G249" s="116">
        <f t="shared" ca="1" si="69"/>
        <v>21.372496094391703</v>
      </c>
      <c r="H249" s="75">
        <f t="shared" ca="1" si="70"/>
        <v>1.8025999701398732E-4</v>
      </c>
      <c r="I249" s="116">
        <f t="shared" ca="1" si="71"/>
        <v>23.004287203447241</v>
      </c>
      <c r="J249" s="75">
        <f t="shared" ca="1" si="72"/>
        <v>-2.1649484536082397E-2</v>
      </c>
      <c r="K249" s="116">
        <f t="shared" ca="1" si="73"/>
        <v>1.7838345864661669</v>
      </c>
      <c r="L249" s="90">
        <f t="shared" ca="1" si="74"/>
        <v>90.525167907606331</v>
      </c>
      <c r="M249" s="78">
        <f t="shared" ca="1" si="75"/>
        <v>1.1264227271743366E-2</v>
      </c>
      <c r="N249" s="86"/>
      <c r="O249" s="78"/>
      <c r="P249" s="120"/>
      <c r="Q249" s="86"/>
      <c r="R249" s="122"/>
      <c r="S249" s="118"/>
      <c r="T249" s="121"/>
    </row>
    <row r="250" spans="1:20" ht="16.5" customHeight="1" x14ac:dyDescent="0.45">
      <c r="A250" s="80">
        <v>44008</v>
      </c>
      <c r="B250" s="75">
        <f t="shared" ca="1" si="64"/>
        <v>-2.3751332689677551E-2</v>
      </c>
      <c r="C250" s="116">
        <f t="shared" ca="1" si="65"/>
        <v>22.978072218271521</v>
      </c>
      <c r="D250" s="75">
        <f t="shared" ca="1" si="66"/>
        <v>-1.6745030840842445E-2</v>
      </c>
      <c r="E250" s="116">
        <f t="shared" ca="1" si="67"/>
        <v>20.653065607376227</v>
      </c>
      <c r="F250" s="75">
        <f t="shared" ca="1" si="68"/>
        <v>-1.8013102359000333E-2</v>
      </c>
      <c r="G250" s="116">
        <f t="shared" ca="1" si="69"/>
        <v>21.062242695565484</v>
      </c>
      <c r="H250" s="75">
        <f t="shared" ca="1" si="70"/>
        <v>-9.6410779578386396E-3</v>
      </c>
      <c r="I250" s="116">
        <f t="shared" ca="1" si="71"/>
        <v>23.000141198063556</v>
      </c>
      <c r="J250" s="75">
        <f t="shared" ca="1" si="72"/>
        <v>-4.339250493096658E-2</v>
      </c>
      <c r="K250" s="116">
        <f t="shared" ca="1" si="73"/>
        <v>1.823308270676693</v>
      </c>
      <c r="L250" s="90">
        <f t="shared" ca="1" si="74"/>
        <v>89.516829989953479</v>
      </c>
      <c r="M250" s="78">
        <f t="shared" ca="1" si="75"/>
        <v>-1.7600100327581525E-2</v>
      </c>
      <c r="N250" s="86"/>
      <c r="O250" s="78"/>
      <c r="P250" s="120"/>
      <c r="Q250" s="86"/>
      <c r="R250" s="122"/>
      <c r="S250" s="118"/>
      <c r="T250" s="121"/>
    </row>
    <row r="251" spans="1:20" ht="16.5" customHeight="1" x14ac:dyDescent="0.45">
      <c r="A251" s="80">
        <v>44007</v>
      </c>
      <c r="B251" s="75">
        <f t="shared" ca="1" si="64"/>
        <v>1.0720482737733183E-2</v>
      </c>
      <c r="C251" s="116">
        <f t="shared" ca="1" si="65"/>
        <v>23.537109947180525</v>
      </c>
      <c r="D251" s="75">
        <f t="shared" ca="1" si="66"/>
        <v>9.508676597163479E-3</v>
      </c>
      <c r="E251" s="116">
        <f t="shared" ca="1" si="67"/>
        <v>21.004791488659293</v>
      </c>
      <c r="F251" s="75">
        <f t="shared" ca="1" si="68"/>
        <v>1.6084234852997037E-2</v>
      </c>
      <c r="G251" s="116">
        <f t="shared" ca="1" si="69"/>
        <v>21.448598495726099</v>
      </c>
      <c r="H251" s="75">
        <f t="shared" ca="1" si="70"/>
        <v>1.1375857765701936E-2</v>
      </c>
      <c r="I251" s="116">
        <f t="shared" ca="1" si="71"/>
        <v>23.224046036396892</v>
      </c>
      <c r="J251" s="75">
        <f t="shared" ca="1" si="72"/>
        <v>-5.8823529411763387E-3</v>
      </c>
      <c r="K251" s="116">
        <f t="shared" ca="1" si="73"/>
        <v>1.9060150375939864</v>
      </c>
      <c r="L251" s="90">
        <f t="shared" ca="1" si="74"/>
        <v>91.120561005556794</v>
      </c>
      <c r="M251" s="78">
        <f t="shared" ca="1" si="75"/>
        <v>1.1511155225573555E-2</v>
      </c>
      <c r="N251" s="86"/>
      <c r="O251" s="78"/>
      <c r="P251" s="120"/>
      <c r="Q251" s="86"/>
      <c r="R251" s="122"/>
      <c r="S251" s="118"/>
      <c r="T251" s="121"/>
    </row>
    <row r="252" spans="1:20" ht="16.5" customHeight="1" x14ac:dyDescent="0.45">
      <c r="A252" s="80">
        <v>44006</v>
      </c>
      <c r="B252" s="75">
        <f t="shared" ca="1" si="64"/>
        <v>-2.550862447737734E-2</v>
      </c>
      <c r="C252" s="116">
        <f t="shared" ca="1" si="65"/>
        <v>23.287457164641289</v>
      </c>
      <c r="D252" s="75">
        <f t="shared" ca="1" si="66"/>
        <v>-2.823406231061043E-2</v>
      </c>
      <c r="E252" s="116">
        <f t="shared" ca="1" si="67"/>
        <v>20.806944977889568</v>
      </c>
      <c r="F252" s="75">
        <f t="shared" ca="1" si="68"/>
        <v>-2.750805258393163E-2</v>
      </c>
      <c r="G252" s="116">
        <f t="shared" ca="1" si="69"/>
        <v>21.109075173112192</v>
      </c>
      <c r="H252" s="75">
        <f t="shared" ca="1" si="70"/>
        <v>-2.0862710517538297E-2</v>
      </c>
      <c r="I252" s="116">
        <f t="shared" ca="1" si="71"/>
        <v>22.962824214236917</v>
      </c>
      <c r="J252" s="75">
        <f t="shared" ca="1" si="72"/>
        <v>-6.8067610781178733E-2</v>
      </c>
      <c r="K252" s="116">
        <f t="shared" ca="1" si="73"/>
        <v>1.9172932330827079</v>
      </c>
      <c r="L252" s="90">
        <f t="shared" ca="1" si="74"/>
        <v>90.083594762962662</v>
      </c>
      <c r="M252" s="78">
        <f t="shared" ca="1" si="75"/>
        <v>-2.6377123035353667E-2</v>
      </c>
      <c r="N252" s="86"/>
      <c r="O252" s="78"/>
      <c r="P252" s="120"/>
      <c r="Q252" s="86"/>
      <c r="R252" s="122"/>
      <c r="S252" s="118"/>
      <c r="T252" s="121"/>
    </row>
    <row r="253" spans="1:20" ht="16.5" customHeight="1" x14ac:dyDescent="0.45">
      <c r="A253" s="80">
        <v>44005</v>
      </c>
      <c r="B253" s="75">
        <f t="shared" ca="1" si="64"/>
        <v>4.6036337737236366E-3</v>
      </c>
      <c r="C253" s="116">
        <f t="shared" ca="1" si="65"/>
        <v>23.897037726118565</v>
      </c>
      <c r="D253" s="75">
        <f t="shared" ca="1" si="66"/>
        <v>1.5423222684298743E-3</v>
      </c>
      <c r="E253" s="116">
        <f t="shared" ca="1" si="67"/>
        <v>21.411477981378059</v>
      </c>
      <c r="F253" s="75">
        <f t="shared" ca="1" si="68"/>
        <v>9.8038813756344823E-3</v>
      </c>
      <c r="G253" s="116">
        <f t="shared" ca="1" si="69"/>
        <v>21.706169628652916</v>
      </c>
      <c r="H253" s="75">
        <f t="shared" ca="1" si="70"/>
        <v>2.6590940779018801E-3</v>
      </c>
      <c r="I253" s="116">
        <f t="shared" ca="1" si="71"/>
        <v>23.452098557470194</v>
      </c>
      <c r="J253" s="75">
        <f t="shared" ca="1" si="72"/>
        <v>3.596781826786577E-2</v>
      </c>
      <c r="K253" s="116">
        <f t="shared" ca="1" si="73"/>
        <v>2.0573308270676707</v>
      </c>
      <c r="L253" s="90">
        <f t="shared" ca="1" si="74"/>
        <v>92.524114720687407</v>
      </c>
      <c r="M253" s="78">
        <f t="shared" ca="1" si="75"/>
        <v>5.2896483566959862E-3</v>
      </c>
      <c r="N253" s="86"/>
      <c r="O253" s="78"/>
      <c r="P253" s="120"/>
      <c r="Q253" s="86"/>
      <c r="R253" s="122"/>
      <c r="S253" s="118"/>
      <c r="T253" s="121"/>
    </row>
    <row r="254" spans="1:20" ht="16.5" customHeight="1" x14ac:dyDescent="0.45">
      <c r="A254" s="80">
        <v>44004</v>
      </c>
      <c r="B254" s="75">
        <f t="shared" ca="1" si="64"/>
        <v>6.4151809178225605E-3</v>
      </c>
      <c r="C254" s="116">
        <f t="shared" ca="1" si="65"/>
        <v>23.787528655805282</v>
      </c>
      <c r="D254" s="75">
        <f t="shared" ca="1" si="66"/>
        <v>2.2607817496016036E-2</v>
      </c>
      <c r="E254" s="116">
        <f t="shared" ca="1" si="67"/>
        <v>21.378505436377786</v>
      </c>
      <c r="F254" s="75">
        <f t="shared" ca="1" si="68"/>
        <v>1.5767645927672769E-2</v>
      </c>
      <c r="G254" s="116">
        <f t="shared" ca="1" si="69"/>
        <v>21.495430973272811</v>
      </c>
      <c r="H254" s="75">
        <f t="shared" ca="1" si="70"/>
        <v>6.7821041644950952E-3</v>
      </c>
      <c r="I254" s="116">
        <f t="shared" ca="1" si="71"/>
        <v>23.389902605967961</v>
      </c>
      <c r="J254" s="75">
        <f t="shared" ca="1" si="72"/>
        <v>2.4733268671192965E-2</v>
      </c>
      <c r="K254" s="116">
        <f t="shared" ca="1" si="73"/>
        <v>1.9859022556390991</v>
      </c>
      <c r="L254" s="90">
        <f t="shared" ca="1" si="74"/>
        <v>92.037269927062937</v>
      </c>
      <c r="M254" s="78">
        <f t="shared" ca="1" si="75"/>
        <v>1.2802719580078614E-2</v>
      </c>
      <c r="N254" s="86"/>
      <c r="O254" s="78"/>
      <c r="P254" s="120"/>
      <c r="Q254" s="86"/>
      <c r="R254" s="122"/>
      <c r="S254" s="118"/>
      <c r="T254" s="121"/>
    </row>
    <row r="255" spans="1:20" ht="16.5" customHeight="1" x14ac:dyDescent="0.45">
      <c r="A255" s="80">
        <v>44001</v>
      </c>
      <c r="B255" s="75">
        <f t="shared" ca="1" si="64"/>
        <v>-5.714878652951727E-3</v>
      </c>
      <c r="C255" s="116">
        <f t="shared" ca="1" si="65"/>
        <v>23.63590008063245</v>
      </c>
      <c r="D255" s="75">
        <f t="shared" ca="1" si="66"/>
        <v>-1.1947996393378513E-2</v>
      </c>
      <c r="E255" s="116">
        <f t="shared" ca="1" si="67"/>
        <v>20.905869357351236</v>
      </c>
      <c r="F255" s="75">
        <f t="shared" ca="1" si="68"/>
        <v>-6.8680636195194156E-3</v>
      </c>
      <c r="G255" s="116">
        <f t="shared" ca="1" si="69"/>
        <v>21.161759836957224</v>
      </c>
      <c r="H255" s="75">
        <f t="shared" ca="1" si="70"/>
        <v>-4.7957355272434388E-3</v>
      </c>
      <c r="I255" s="116">
        <f t="shared" ca="1" si="71"/>
        <v>23.232338466503329</v>
      </c>
      <c r="J255" s="75">
        <f t="shared" ca="1" si="72"/>
        <v>-2.5519848771266451E-2</v>
      </c>
      <c r="K255" s="116">
        <f t="shared" ca="1" si="73"/>
        <v>1.9379699248120315</v>
      </c>
      <c r="L255" s="90">
        <f t="shared" ca="1" si="74"/>
        <v>90.873837666256279</v>
      </c>
      <c r="M255" s="78">
        <f t="shared" ca="1" si="75"/>
        <v>-7.6192531969371258E-3</v>
      </c>
      <c r="N255" s="86"/>
      <c r="O255" s="78"/>
      <c r="P255" s="120"/>
      <c r="Q255" s="86"/>
      <c r="R255" s="122"/>
      <c r="S255" s="118"/>
      <c r="T255" s="121"/>
    </row>
    <row r="256" spans="1:20" ht="16.5" customHeight="1" x14ac:dyDescent="0.45">
      <c r="A256" s="80">
        <v>44000</v>
      </c>
      <c r="B256" s="75">
        <f t="shared" ca="1" si="64"/>
        <v>3.8502526950234817E-4</v>
      </c>
      <c r="C256" s="116">
        <f t="shared" ca="1" si="65"/>
        <v>23.771752763041199</v>
      </c>
      <c r="D256" s="75">
        <f t="shared" ca="1" si="66"/>
        <v>-5.1679256070708002E-3</v>
      </c>
      <c r="E256" s="116">
        <f t="shared" ca="1" si="67"/>
        <v>21.158673107326244</v>
      </c>
      <c r="F256" s="75">
        <f t="shared" ca="1" si="68"/>
        <v>-6.2789842823819386E-3</v>
      </c>
      <c r="G256" s="116">
        <f t="shared" ca="1" si="69"/>
        <v>21.308105259490823</v>
      </c>
      <c r="H256" s="75">
        <f t="shared" ca="1" si="70"/>
        <v>-1.7730735857007796E-3</v>
      </c>
      <c r="I256" s="116">
        <f t="shared" ca="1" si="71"/>
        <v>23.344291514678602</v>
      </c>
      <c r="J256" s="75">
        <f t="shared" ca="1" si="72"/>
        <v>-1.121495327102795E-2</v>
      </c>
      <c r="K256" s="116">
        <f t="shared" ca="1" si="73"/>
        <v>1.9887218045112793</v>
      </c>
      <c r="L256" s="90">
        <f t="shared" ca="1" si="74"/>
        <v>91.571544449048162</v>
      </c>
      <c r="M256" s="78">
        <f t="shared" ca="1" si="75"/>
        <v>-3.2591904379620784E-3</v>
      </c>
      <c r="N256" s="86"/>
      <c r="O256" s="78"/>
      <c r="P256" s="120"/>
      <c r="Q256" s="86"/>
      <c r="R256" s="122"/>
      <c r="S256" s="118"/>
      <c r="T256" s="121"/>
    </row>
    <row r="257" spans="1:20" ht="16.5" customHeight="1" x14ac:dyDescent="0.45">
      <c r="A257" s="80">
        <v>43999</v>
      </c>
      <c r="B257" s="75">
        <f t="shared" ca="1" si="64"/>
        <v>-4.1538809057917181E-3</v>
      </c>
      <c r="C257" s="116">
        <f t="shared" ca="1" si="65"/>
        <v>23.762603560201356</v>
      </c>
      <c r="D257" s="75">
        <f t="shared" ca="1" si="66"/>
        <v>-1.5480514951921043E-3</v>
      </c>
      <c r="E257" s="116">
        <f t="shared" ca="1" si="67"/>
        <v>21.268587585736803</v>
      </c>
      <c r="F257" s="75">
        <f t="shared" ca="1" si="68"/>
        <v>1.3667526472223024E-3</v>
      </c>
      <c r="G257" s="116">
        <f t="shared" ca="1" si="69"/>
        <v>21.442743911482161</v>
      </c>
      <c r="H257" s="75">
        <f t="shared" ca="1" si="70"/>
        <v>4.4523025413745199E-3</v>
      </c>
      <c r="I257" s="116">
        <f t="shared" ca="1" si="71"/>
        <v>23.385756181245206</v>
      </c>
      <c r="J257" s="75">
        <f t="shared" ca="1" si="72"/>
        <v>-1.8798716185236097E-2</v>
      </c>
      <c r="K257" s="116">
        <f t="shared" ca="1" si="73"/>
        <v>2.0112781954887229</v>
      </c>
      <c r="L257" s="90">
        <f t="shared" ca="1" si="74"/>
        <v>91.870969434154262</v>
      </c>
      <c r="M257" s="78">
        <f t="shared" ca="1" si="75"/>
        <v>-4.1021849836342383E-4</v>
      </c>
      <c r="N257" s="86"/>
      <c r="O257" s="78"/>
      <c r="P257" s="120"/>
      <c r="Q257" s="86"/>
      <c r="R257" s="122"/>
      <c r="S257" s="117"/>
      <c r="T257" s="121"/>
    </row>
    <row r="258" spans="1:20" ht="16.5" customHeight="1" x14ac:dyDescent="0.45">
      <c r="A258" s="80">
        <v>43998</v>
      </c>
      <c r="B258" s="75">
        <f t="shared" ref="B258:B321" ca="1" si="76">INDIRECT(B$1&amp;"!D"&amp;ROW())</f>
        <v>1.9247654811767712E-2</v>
      </c>
      <c r="C258" s="116">
        <f t="shared" ref="C258:C321" ca="1" si="77">C259*(1+B258)</f>
        <v>23.861722312896198</v>
      </c>
      <c r="D258" s="75">
        <f t="shared" ref="D258:D321" ca="1" si="78">INDIRECT(D$1&amp;"!D"&amp;ROW())</f>
        <v>1.0427514497825641E-2</v>
      </c>
      <c r="E258" s="116">
        <f t="shared" ref="E258:E321" ca="1" si="79">E259*(1+D258)</f>
        <v>21.3015635029675</v>
      </c>
      <c r="F258" s="75">
        <f t="shared" ref="F258:F321" ca="1" si="80">INDIRECT(F$1&amp;"!D"&amp;ROW())</f>
        <v>1.1894906194411803E-2</v>
      </c>
      <c r="G258" s="116">
        <f t="shared" ref="G258:G321" ca="1" si="81">G259*(1+F258)</f>
        <v>21.413476985126504</v>
      </c>
      <c r="H258" s="75">
        <f t="shared" ref="H258:H321" ca="1" si="82">INDIRECT(H$1&amp;"!D"&amp;ROW())</f>
        <v>1.9241269529537197E-2</v>
      </c>
      <c r="I258" s="116">
        <f t="shared" ref="I258:I321" ca="1" si="83">I259*(1+H258)</f>
        <v>23.282097240532654</v>
      </c>
      <c r="J258" s="75">
        <f t="shared" ref="J258:J321" ca="1" si="84">INDIRECT(J$1&amp;"!D"&amp;ROW())</f>
        <v>1.3774104683195176E-3</v>
      </c>
      <c r="K258" s="116">
        <f t="shared" ref="K258:K321" ca="1" si="85">K259*(1+J258)</f>
        <v>2.0498120300751892</v>
      </c>
      <c r="L258" s="90">
        <f t="shared" ref="L258:L321" ca="1" si="86">SUM(C258,E258,G258,I258,K258)</f>
        <v>91.908672071598048</v>
      </c>
      <c r="M258" s="78">
        <f t="shared" ref="M258:M321" ca="1" si="87">L258/L259-1</f>
        <v>1.5069947578751686E-2</v>
      </c>
      <c r="N258" s="86"/>
      <c r="O258" s="78"/>
      <c r="P258" s="120"/>
      <c r="Q258" s="86"/>
      <c r="R258" s="122"/>
      <c r="S258" s="117"/>
      <c r="T258" s="121"/>
    </row>
    <row r="259" spans="1:20" ht="16.5" customHeight="1" x14ac:dyDescent="0.45">
      <c r="A259" s="80">
        <v>43997</v>
      </c>
      <c r="B259" s="75">
        <f t="shared" ca="1" si="76"/>
        <v>9.3356264946218293E-3</v>
      </c>
      <c r="C259" s="116">
        <f t="shared" ca="1" si="77"/>
        <v>23.411113285615482</v>
      </c>
      <c r="D259" s="75">
        <f t="shared" ca="1" si="78"/>
        <v>1.3956430716344448E-2</v>
      </c>
      <c r="E259" s="116">
        <f t="shared" ca="1" si="79"/>
        <v>21.081733422069576</v>
      </c>
      <c r="F259" s="75">
        <f t="shared" ca="1" si="80"/>
        <v>1.0284578901461616E-2</v>
      </c>
      <c r="G259" s="116">
        <f t="shared" ca="1" si="81"/>
        <v>21.161759836957227</v>
      </c>
      <c r="H259" s="75">
        <f t="shared" ca="1" si="82"/>
        <v>-1.0915950639062033E-2</v>
      </c>
      <c r="I259" s="116">
        <f t="shared" ca="1" si="83"/>
        <v>22.842577058598927</v>
      </c>
      <c r="J259" s="75">
        <f t="shared" ca="1" si="84"/>
        <v>9.1911764705887578E-4</v>
      </c>
      <c r="K259" s="116">
        <f t="shared" ca="1" si="85"/>
        <v>2.0469924812030089</v>
      </c>
      <c r="L259" s="90">
        <f t="shared" ca="1" si="86"/>
        <v>90.544176084444217</v>
      </c>
      <c r="M259" s="78">
        <f t="shared" ca="1" si="87"/>
        <v>5.2392981022009177E-3</v>
      </c>
      <c r="N259" s="86"/>
      <c r="O259" s="78"/>
      <c r="P259" s="120"/>
      <c r="Q259" s="86"/>
      <c r="R259" s="122"/>
      <c r="S259" s="117"/>
      <c r="T259" s="121"/>
    </row>
    <row r="260" spans="1:20" ht="16.5" customHeight="1" x14ac:dyDescent="0.45">
      <c r="A260" s="80">
        <v>43994</v>
      </c>
      <c r="B260" s="75">
        <f t="shared" ca="1" si="76"/>
        <v>1.1975658141163859E-2</v>
      </c>
      <c r="C260" s="116">
        <f t="shared" ca="1" si="77"/>
        <v>23.194577374546114</v>
      </c>
      <c r="D260" s="75">
        <f t="shared" ca="1" si="78"/>
        <v>1.8567643201152118E-2</v>
      </c>
      <c r="E260" s="116">
        <f t="shared" ca="1" si="79"/>
        <v>20.791557490468954</v>
      </c>
      <c r="F260" s="75">
        <f t="shared" ca="1" si="80"/>
        <v>1.9198181219410193E-2</v>
      </c>
      <c r="G260" s="116">
        <f t="shared" ca="1" si="81"/>
        <v>20.946335595825467</v>
      </c>
      <c r="H260" s="75">
        <f t="shared" ca="1" si="82"/>
        <v>1.7950938507838243E-2</v>
      </c>
      <c r="I260" s="116">
        <f t="shared" ca="1" si="83"/>
        <v>23.09467741731136</v>
      </c>
      <c r="J260" s="75">
        <f t="shared" ca="1" si="84"/>
        <v>7.4074074074073071E-3</v>
      </c>
      <c r="K260" s="116">
        <f t="shared" ca="1" si="85"/>
        <v>2.0451127819548884</v>
      </c>
      <c r="L260" s="90">
        <f t="shared" ca="1" si="86"/>
        <v>90.072260660106778</v>
      </c>
      <c r="M260" s="78">
        <f t="shared" ca="1" si="87"/>
        <v>1.6595024381798051E-2</v>
      </c>
      <c r="N260" s="86"/>
      <c r="O260" s="78"/>
      <c r="P260" s="120"/>
      <c r="Q260" s="86"/>
      <c r="R260" s="122"/>
      <c r="S260" s="117"/>
      <c r="T260" s="121"/>
    </row>
    <row r="261" spans="1:20" ht="16.5" customHeight="1" x14ac:dyDescent="0.45">
      <c r="A261" s="80">
        <v>43993</v>
      </c>
      <c r="B261" s="75">
        <f t="shared" ca="1" si="76"/>
        <v>-5.7648870778635786E-2</v>
      </c>
      <c r="C261" s="116">
        <f t="shared" ca="1" si="77"/>
        <v>22.920094162295182</v>
      </c>
      <c r="D261" s="75">
        <f t="shared" ca="1" si="78"/>
        <v>-7.1885748134700722E-2</v>
      </c>
      <c r="E261" s="116">
        <f t="shared" ca="1" si="79"/>
        <v>20.412544644678967</v>
      </c>
      <c r="F261" s="75">
        <f t="shared" ca="1" si="80"/>
        <v>-6.1721894716744496E-2</v>
      </c>
      <c r="G261" s="116">
        <f t="shared" ca="1" si="81"/>
        <v>20.551778821626641</v>
      </c>
      <c r="H261" s="75">
        <f t="shared" ca="1" si="82"/>
        <v>-4.2035690346065913E-2</v>
      </c>
      <c r="I261" s="116">
        <f t="shared" ca="1" si="83"/>
        <v>22.687416990021795</v>
      </c>
      <c r="J261" s="75">
        <f t="shared" ca="1" si="84"/>
        <v>-0.12159414396095969</v>
      </c>
      <c r="K261" s="116">
        <f t="shared" ca="1" si="85"/>
        <v>2.0300751879699264</v>
      </c>
      <c r="L261" s="90">
        <f t="shared" ca="1" si="86"/>
        <v>88.601909806592502</v>
      </c>
      <c r="M261" s="78">
        <f t="shared" ca="1" si="87"/>
        <v>-5.9563152358076521E-2</v>
      </c>
      <c r="N261" s="86"/>
      <c r="O261" s="78"/>
      <c r="P261" s="120"/>
      <c r="Q261" s="86"/>
      <c r="R261" s="122"/>
      <c r="S261" s="117"/>
      <c r="T261" s="121"/>
    </row>
    <row r="262" spans="1:20" ht="16.5" customHeight="1" x14ac:dyDescent="0.45">
      <c r="A262" s="80">
        <v>43992</v>
      </c>
      <c r="B262" s="75">
        <f t="shared" ca="1" si="76"/>
        <v>-5.5799823168009022E-3</v>
      </c>
      <c r="C262" s="116">
        <f t="shared" ca="1" si="77"/>
        <v>24.322244067594372</v>
      </c>
      <c r="D262" s="75">
        <f t="shared" ca="1" si="78"/>
        <v>4.9252763679841216E-4</v>
      </c>
      <c r="E262" s="116">
        <f t="shared" ca="1" si="79"/>
        <v>21.993568791400822</v>
      </c>
      <c r="F262" s="75">
        <f t="shared" ca="1" si="80"/>
        <v>-7.1015629014651305E-3</v>
      </c>
      <c r="G262" s="116">
        <f t="shared" ca="1" si="81"/>
        <v>21.903717784635177</v>
      </c>
      <c r="H262" s="75">
        <f t="shared" ca="1" si="82"/>
        <v>-5.2089790027742833E-4</v>
      </c>
      <c r="I262" s="116">
        <f t="shared" ca="1" si="83"/>
        <v>23.682945973444099</v>
      </c>
      <c r="J262" s="75">
        <f t="shared" ca="1" si="84"/>
        <v>6.6348655680832591E-2</v>
      </c>
      <c r="K262" s="116">
        <f t="shared" ca="1" si="85"/>
        <v>2.3110902255639112</v>
      </c>
      <c r="L262" s="90">
        <f t="shared" ca="1" si="86"/>
        <v>94.2135668426384</v>
      </c>
      <c r="M262" s="78">
        <f t="shared" ca="1" si="87"/>
        <v>-1.5987078577660574E-3</v>
      </c>
      <c r="N262" s="86"/>
      <c r="O262" s="78"/>
      <c r="P262" s="120"/>
      <c r="Q262" s="86"/>
      <c r="R262" s="122"/>
      <c r="S262" s="117"/>
      <c r="T262" s="121"/>
    </row>
    <row r="263" spans="1:20" ht="16.5" customHeight="1" x14ac:dyDescent="0.45">
      <c r="A263" s="80">
        <v>43991</v>
      </c>
      <c r="B263" s="75">
        <f t="shared" ca="1" si="76"/>
        <v>-7.456733919936287E-3</v>
      </c>
      <c r="C263" s="116">
        <f t="shared" ca="1" si="77"/>
        <v>24.458723311162185</v>
      </c>
      <c r="D263" s="75">
        <f t="shared" ca="1" si="78"/>
        <v>-1.7424898025792168E-2</v>
      </c>
      <c r="E263" s="116">
        <f t="shared" ca="1" si="79"/>
        <v>21.982741683589055</v>
      </c>
      <c r="F263" s="75">
        <f t="shared" ca="1" si="80"/>
        <v>-1.9597708117747747E-2</v>
      </c>
      <c r="G263" s="116">
        <f t="shared" ca="1" si="81"/>
        <v>22.060380967707637</v>
      </c>
      <c r="H263" s="75">
        <f t="shared" ca="1" si="82"/>
        <v>-5.1813556337162447E-3</v>
      </c>
      <c r="I263" s="116">
        <f t="shared" ca="1" si="83"/>
        <v>23.69528879962629</v>
      </c>
      <c r="J263" s="75">
        <f t="shared" ca="1" si="84"/>
        <v>-4.3177892918826455E-3</v>
      </c>
      <c r="K263" s="116">
        <f t="shared" ca="1" si="85"/>
        <v>2.1672932330827082</v>
      </c>
      <c r="L263" s="90">
        <f t="shared" ca="1" si="86"/>
        <v>94.364427995167873</v>
      </c>
      <c r="M263" s="78">
        <f t="shared" ca="1" si="87"/>
        <v>-1.2012954654568642E-2</v>
      </c>
      <c r="N263" s="86"/>
      <c r="O263" s="78"/>
      <c r="P263" s="120"/>
      <c r="Q263" s="86"/>
      <c r="R263" s="122"/>
      <c r="S263" s="117"/>
      <c r="T263" s="121"/>
    </row>
    <row r="264" spans="1:20" ht="16.5" customHeight="1" x14ac:dyDescent="0.45">
      <c r="A264" s="80">
        <v>43990</v>
      </c>
      <c r="B264" s="75">
        <f t="shared" ca="1" si="76"/>
        <v>1.2087614401813163E-2</v>
      </c>
      <c r="C264" s="116">
        <f t="shared" ca="1" si="77"/>
        <v>24.642475695552417</v>
      </c>
      <c r="D264" s="75">
        <f t="shared" ca="1" si="78"/>
        <v>1.6732372007149499E-2</v>
      </c>
      <c r="E264" s="116">
        <f t="shared" ca="1" si="79"/>
        <v>22.372581637190816</v>
      </c>
      <c r="F264" s="75">
        <f t="shared" ca="1" si="80"/>
        <v>1.2797095919288015E-2</v>
      </c>
      <c r="G264" s="116">
        <f t="shared" ca="1" si="81"/>
        <v>22.501355974346417</v>
      </c>
      <c r="H264" s="75">
        <f t="shared" ca="1" si="82"/>
        <v>1.4721366784306467E-2</v>
      </c>
      <c r="I264" s="116">
        <f t="shared" ca="1" si="83"/>
        <v>23.818701965241704</v>
      </c>
      <c r="J264" s="75">
        <f t="shared" ca="1" si="84"/>
        <v>2.887605508662805E-2</v>
      </c>
      <c r="K264" s="116">
        <f t="shared" ca="1" si="85"/>
        <v>2.1766917293233097</v>
      </c>
      <c r="L264" s="90">
        <f t="shared" ca="1" si="86"/>
        <v>95.51180700165466</v>
      </c>
      <c r="M264" s="78">
        <f t="shared" ca="1" si="87"/>
        <v>1.4374270549502244E-2</v>
      </c>
      <c r="N264" s="86"/>
      <c r="O264" s="78"/>
      <c r="P264" s="120"/>
      <c r="Q264" s="86"/>
      <c r="R264" s="122"/>
      <c r="S264" s="117"/>
      <c r="T264" s="121"/>
    </row>
    <row r="265" spans="1:20" ht="16.5" customHeight="1" x14ac:dyDescent="0.45">
      <c r="A265" s="80">
        <v>43987</v>
      </c>
      <c r="B265" s="75">
        <f t="shared" ca="1" si="76"/>
        <v>2.5629454424112463E-2</v>
      </c>
      <c r="C265" s="116">
        <f t="shared" ca="1" si="77"/>
        <v>24.348164472022681</v>
      </c>
      <c r="D265" s="75">
        <f t="shared" ca="1" si="78"/>
        <v>2.7300207558910161E-2</v>
      </c>
      <c r="E265" s="116">
        <f t="shared" ca="1" si="79"/>
        <v>22.004395899212597</v>
      </c>
      <c r="F265" s="75">
        <f t="shared" ca="1" si="80"/>
        <v>2.0250442820485715E-2</v>
      </c>
      <c r="G265" s="116">
        <f t="shared" ca="1" si="81"/>
        <v>22.217042352320881</v>
      </c>
      <c r="H265" s="75">
        <f t="shared" ca="1" si="82"/>
        <v>1.4400009510363576E-2</v>
      </c>
      <c r="I265" s="116">
        <f t="shared" ca="1" si="83"/>
        <v>23.473145185386354</v>
      </c>
      <c r="J265" s="75">
        <f t="shared" ca="1" si="84"/>
        <v>-4.0494458653026366E-2</v>
      </c>
      <c r="K265" s="116">
        <f t="shared" ca="1" si="85"/>
        <v>2.1156015037594003</v>
      </c>
      <c r="L265" s="90">
        <f t="shared" ca="1" si="86"/>
        <v>94.158349412701909</v>
      </c>
      <c r="M265" s="78">
        <f t="shared" ca="1" si="87"/>
        <v>2.0352148115612811E-2</v>
      </c>
      <c r="N265" s="86"/>
      <c r="O265" s="78"/>
      <c r="P265" s="120"/>
      <c r="Q265" s="86"/>
      <c r="R265" s="122"/>
      <c r="S265" s="117"/>
      <c r="T265" s="121"/>
    </row>
    <row r="266" spans="1:20" ht="16.5" customHeight="1" x14ac:dyDescent="0.45">
      <c r="A266" s="80">
        <v>43986</v>
      </c>
      <c r="B266" s="75">
        <f t="shared" ca="1" si="76"/>
        <v>-2.626821368765353E-3</v>
      </c>
      <c r="C266" s="116">
        <f t="shared" ca="1" si="77"/>
        <v>23.739728190327856</v>
      </c>
      <c r="D266" s="75">
        <f t="shared" ca="1" si="78"/>
        <v>-1.5143406751956245E-3</v>
      </c>
      <c r="E266" s="116">
        <f t="shared" ca="1" si="79"/>
        <v>21.419635406771551</v>
      </c>
      <c r="F266" s="75">
        <f t="shared" ca="1" si="80"/>
        <v>2.1361980106111567E-3</v>
      </c>
      <c r="G266" s="116">
        <f t="shared" ca="1" si="81"/>
        <v>21.776067345682101</v>
      </c>
      <c r="H266" s="75">
        <f t="shared" ca="1" si="82"/>
        <v>-1.1249736224419382E-2</v>
      </c>
      <c r="I266" s="116">
        <f t="shared" ca="1" si="83"/>
        <v>23.139929973695985</v>
      </c>
      <c r="J266" s="75">
        <f t="shared" ca="1" si="84"/>
        <v>3.4391534391534417E-2</v>
      </c>
      <c r="K266" s="116">
        <f t="shared" ca="1" si="85"/>
        <v>2.2048872180451147</v>
      </c>
      <c r="L266" s="90">
        <f t="shared" ca="1" si="86"/>
        <v>92.280248134522608</v>
      </c>
      <c r="M266" s="78">
        <f t="shared" ca="1" si="87"/>
        <v>-2.5785342257260702E-3</v>
      </c>
      <c r="N266" s="86"/>
      <c r="O266" s="78"/>
      <c r="P266" s="120"/>
      <c r="Q266" s="86"/>
      <c r="R266" s="122"/>
      <c r="S266" s="117"/>
      <c r="T266" s="121"/>
    </row>
    <row r="267" spans="1:20" ht="16.5" customHeight="1" x14ac:dyDescent="0.45">
      <c r="A267" s="80">
        <v>43985</v>
      </c>
      <c r="B267" s="75">
        <f t="shared" ca="1" si="76"/>
        <v>1.3308402836028854E-2</v>
      </c>
      <c r="C267" s="116">
        <f t="shared" ca="1" si="77"/>
        <v>23.802252455703243</v>
      </c>
      <c r="D267" s="75">
        <f t="shared" ca="1" si="78"/>
        <v>2.9090850657256695E-2</v>
      </c>
      <c r="E267" s="116">
        <f t="shared" ca="1" si="79"/>
        <v>21.452121226514087</v>
      </c>
      <c r="F267" s="75">
        <f t="shared" ca="1" si="80"/>
        <v>3.5674770804030365E-2</v>
      </c>
      <c r="G267" s="116">
        <f t="shared" ca="1" si="81"/>
        <v>21.729648513755738</v>
      </c>
      <c r="H267" s="75">
        <f t="shared" ca="1" si="82"/>
        <v>6.9025904663853055E-3</v>
      </c>
      <c r="I267" s="116">
        <f t="shared" ca="1" si="83"/>
        <v>23.403209912010823</v>
      </c>
      <c r="J267" s="75">
        <f t="shared" ca="1" si="84"/>
        <v>-6.5703022339026473E-3</v>
      </c>
      <c r="K267" s="116">
        <f t="shared" ca="1" si="85"/>
        <v>2.131578947368423</v>
      </c>
      <c r="L267" s="90">
        <f t="shared" ca="1" si="86"/>
        <v>92.518811055352316</v>
      </c>
      <c r="M267" s="78">
        <f t="shared" ca="1" si="87"/>
        <v>1.999741194751814E-2</v>
      </c>
      <c r="N267" s="86"/>
      <c r="O267" s="78"/>
      <c r="P267" s="120"/>
      <c r="Q267" s="86"/>
      <c r="R267" s="122"/>
      <c r="S267" s="117"/>
      <c r="T267" s="121"/>
    </row>
    <row r="268" spans="1:20" ht="16.5" customHeight="1" x14ac:dyDescent="0.45">
      <c r="A268" s="80">
        <v>43984</v>
      </c>
      <c r="B268" s="75">
        <f t="shared" ca="1" si="76"/>
        <v>8.2800989235014555E-3</v>
      </c>
      <c r="C268" s="116">
        <f t="shared" ca="1" si="77"/>
        <v>23.489642826493828</v>
      </c>
      <c r="D268" s="75">
        <f t="shared" ca="1" si="78"/>
        <v>1.5831145982613037E-2</v>
      </c>
      <c r="E268" s="116">
        <f t="shared" ca="1" si="79"/>
        <v>20.845702022142273</v>
      </c>
      <c r="F268" s="75">
        <f t="shared" ca="1" si="80"/>
        <v>1.6301191479812349E-2</v>
      </c>
      <c r="G268" s="116">
        <f t="shared" ca="1" si="81"/>
        <v>20.981150768871444</v>
      </c>
      <c r="H268" s="75">
        <f t="shared" ca="1" si="82"/>
        <v>4.4444639355347704E-3</v>
      </c>
      <c r="I268" s="116">
        <f t="shared" ca="1" si="83"/>
        <v>23.242774557934879</v>
      </c>
      <c r="J268" s="75">
        <f t="shared" ca="1" si="84"/>
        <v>1.1968085106383031E-2</v>
      </c>
      <c r="K268" s="116">
        <f t="shared" ca="1" si="85"/>
        <v>2.1456766917293248</v>
      </c>
      <c r="L268" s="90">
        <f t="shared" ca="1" si="86"/>
        <v>90.704946867171742</v>
      </c>
      <c r="M268" s="78">
        <f t="shared" ca="1" si="87"/>
        <v>1.0950663054050125E-2</v>
      </c>
      <c r="N268" s="86"/>
      <c r="O268" s="78"/>
      <c r="P268" s="120"/>
      <c r="Q268" s="86"/>
      <c r="R268" s="122"/>
      <c r="S268" s="117"/>
      <c r="T268" s="121"/>
    </row>
    <row r="269" spans="1:20" ht="16.5" customHeight="1" x14ac:dyDescent="0.45">
      <c r="A269" s="80">
        <v>43983</v>
      </c>
      <c r="B269" s="75">
        <f t="shared" ca="1" si="76"/>
        <v>4.0416432755179255E-3</v>
      </c>
      <c r="C269" s="116">
        <f t="shared" ca="1" si="77"/>
        <v>23.29674348583567</v>
      </c>
      <c r="D269" s="75">
        <f t="shared" ca="1" si="78"/>
        <v>4.9280192367899156E-2</v>
      </c>
      <c r="E269" s="116">
        <f t="shared" ca="1" si="79"/>
        <v>20.520833708025595</v>
      </c>
      <c r="F269" s="75">
        <f t="shared" ca="1" si="80"/>
        <v>2.3001934030273619E-2</v>
      </c>
      <c r="G269" s="116">
        <f t="shared" ca="1" si="81"/>
        <v>20.644618883424982</v>
      </c>
      <c r="H269" s="75">
        <f t="shared" ca="1" si="82"/>
        <v>1.515974038490886E-2</v>
      </c>
      <c r="I269" s="116">
        <f t="shared" ca="1" si="83"/>
        <v>23.139929973695988</v>
      </c>
      <c r="J269" s="75">
        <f t="shared" ca="1" si="84"/>
        <v>3.5812672176308347E-2</v>
      </c>
      <c r="K269" s="116">
        <f t="shared" ca="1" si="85"/>
        <v>2.1203007518797006</v>
      </c>
      <c r="L269" s="90">
        <f t="shared" ca="1" si="86"/>
        <v>89.722426802861932</v>
      </c>
      <c r="M269" s="78">
        <f t="shared" ca="1" si="87"/>
        <v>2.2107170752507788E-2</v>
      </c>
      <c r="N269" s="86"/>
      <c r="O269" s="78"/>
      <c r="P269" s="120"/>
      <c r="Q269" s="86"/>
      <c r="R269" s="122"/>
      <c r="S269" s="117"/>
      <c r="T269" s="121"/>
    </row>
    <row r="270" spans="1:20" ht="16.5" customHeight="1" x14ac:dyDescent="0.45">
      <c r="A270" s="80">
        <v>43980</v>
      </c>
      <c r="B270" s="75">
        <f t="shared" ca="1" si="76"/>
        <v>4.455929291338645E-3</v>
      </c>
      <c r="C270" s="116">
        <f t="shared" ca="1" si="77"/>
        <v>23.202965376848255</v>
      </c>
      <c r="D270" s="75">
        <f t="shared" ca="1" si="78"/>
        <v>-2.3255763035707311E-2</v>
      </c>
      <c r="E270" s="116">
        <f t="shared" ca="1" si="79"/>
        <v>19.557058121640946</v>
      </c>
      <c r="F270" s="75">
        <f t="shared" ca="1" si="80"/>
        <v>1.7279675874846134E-3</v>
      </c>
      <c r="G270" s="116">
        <f t="shared" ca="1" si="81"/>
        <v>20.180429964674971</v>
      </c>
      <c r="H270" s="75">
        <f t="shared" ca="1" si="82"/>
        <v>-8.4109258963166456E-3</v>
      </c>
      <c r="I270" s="116">
        <f t="shared" ca="1" si="83"/>
        <v>22.794373193840638</v>
      </c>
      <c r="J270" s="75">
        <f t="shared" ca="1" si="84"/>
        <v>9.1911764705887578E-4</v>
      </c>
      <c r="K270" s="116">
        <f t="shared" ca="1" si="85"/>
        <v>2.0469924812030094</v>
      </c>
      <c r="L270" s="90">
        <f t="shared" ca="1" si="86"/>
        <v>87.781819138207823</v>
      </c>
      <c r="M270" s="78">
        <f t="shared" ca="1" si="87"/>
        <v>-5.8817830252507752E-3</v>
      </c>
      <c r="N270" s="86"/>
      <c r="O270" s="78"/>
      <c r="P270" s="120"/>
      <c r="Q270" s="86"/>
      <c r="R270" s="122"/>
      <c r="S270" s="117"/>
      <c r="T270" s="121"/>
    </row>
    <row r="271" spans="1:20" ht="16.5" customHeight="1" x14ac:dyDescent="0.45">
      <c r="A271" s="80">
        <v>43979</v>
      </c>
      <c r="B271" s="75">
        <f t="shared" ca="1" si="76"/>
        <v>-1.8449100425637077E-3</v>
      </c>
      <c r="C271" s="116">
        <f t="shared" ca="1" si="77"/>
        <v>23.100033262005187</v>
      </c>
      <c r="D271" s="75">
        <f t="shared" ca="1" si="78"/>
        <v>5.984772687072093E-3</v>
      </c>
      <c r="E271" s="116">
        <f t="shared" ca="1" si="79"/>
        <v>20.022701318846792</v>
      </c>
      <c r="F271" s="75">
        <f t="shared" ca="1" si="80"/>
        <v>6.668647164267183E-3</v>
      </c>
      <c r="G271" s="116">
        <f t="shared" ca="1" si="81"/>
        <v>20.145618988033835</v>
      </c>
      <c r="H271" s="75">
        <f t="shared" ca="1" si="82"/>
        <v>1.3052947403789927E-2</v>
      </c>
      <c r="I271" s="116">
        <f t="shared" ca="1" si="83"/>
        <v>22.98772121349251</v>
      </c>
      <c r="J271" s="75">
        <f t="shared" ca="1" si="84"/>
        <v>3.2258064516129226E-2</v>
      </c>
      <c r="K271" s="116">
        <f t="shared" ca="1" si="85"/>
        <v>2.0451127819548889</v>
      </c>
      <c r="L271" s="90">
        <f t="shared" ca="1" si="86"/>
        <v>88.301187564333205</v>
      </c>
      <c r="M271" s="78">
        <f t="shared" ca="1" si="87"/>
        <v>6.4968595668575269E-3</v>
      </c>
      <c r="N271" s="86"/>
      <c r="O271" s="78"/>
      <c r="P271" s="120"/>
      <c r="Q271" s="86"/>
      <c r="R271" s="122"/>
      <c r="S271" s="117"/>
      <c r="T271" s="121"/>
    </row>
    <row r="272" spans="1:20" ht="16.5" customHeight="1" x14ac:dyDescent="0.45">
      <c r="A272" s="80">
        <v>43978</v>
      </c>
      <c r="B272" s="75">
        <f t="shared" ca="1" si="76"/>
        <v>1.4879057588627731E-2</v>
      </c>
      <c r="C272" s="116">
        <f t="shared" ca="1" si="77"/>
        <v>23.142729516101777</v>
      </c>
      <c r="D272" s="75">
        <f t="shared" ca="1" si="78"/>
        <v>1.2114493189780751E-2</v>
      </c>
      <c r="E272" s="116">
        <f t="shared" ca="1" si="79"/>
        <v>19.903582899534783</v>
      </c>
      <c r="F272" s="75">
        <f t="shared" ca="1" si="80"/>
        <v>2.4658365696361928E-2</v>
      </c>
      <c r="G272" s="116">
        <f t="shared" ca="1" si="81"/>
        <v>20.012164921181352</v>
      </c>
      <c r="H272" s="75">
        <f t="shared" ca="1" si="82"/>
        <v>1.285350460009127E-2</v>
      </c>
      <c r="I272" s="116">
        <f t="shared" ca="1" si="83"/>
        <v>22.69152986761895</v>
      </c>
      <c r="J272" s="75">
        <f t="shared" ca="1" si="84"/>
        <v>3.5363457760314354E-2</v>
      </c>
      <c r="K272" s="116">
        <f t="shared" ca="1" si="85"/>
        <v>1.9812030075187981</v>
      </c>
      <c r="L272" s="90">
        <f t="shared" ca="1" si="86"/>
        <v>87.73121021195567</v>
      </c>
      <c r="M272" s="78">
        <f t="shared" ca="1" si="87"/>
        <v>1.6390326262382793E-2</v>
      </c>
      <c r="N272" s="86"/>
      <c r="O272" s="78"/>
      <c r="P272" s="120"/>
      <c r="Q272" s="86"/>
      <c r="R272" s="122"/>
      <c r="S272" s="117"/>
      <c r="T272" s="121"/>
    </row>
    <row r="273" spans="1:20" ht="16.5" customHeight="1" x14ac:dyDescent="0.45">
      <c r="A273" s="80">
        <v>43977</v>
      </c>
      <c r="B273" s="75">
        <f t="shared" ca="1" si="76"/>
        <v>1.2320402414844889E-2</v>
      </c>
      <c r="C273" s="116">
        <f t="shared" ca="1" si="77"/>
        <v>22.803435880418451</v>
      </c>
      <c r="D273" s="75">
        <f t="shared" ca="1" si="78"/>
        <v>4.7289482701523555E-2</v>
      </c>
      <c r="E273" s="116">
        <f t="shared" ca="1" si="79"/>
        <v>19.665347184987578</v>
      </c>
      <c r="F273" s="75">
        <f t="shared" ca="1" si="80"/>
        <v>3.3149058613314297E-2</v>
      </c>
      <c r="G273" s="116">
        <f t="shared" ca="1" si="81"/>
        <v>19.530572912056403</v>
      </c>
      <c r="H273" s="75">
        <f t="shared" ca="1" si="82"/>
        <v>3.3985212740171855E-2</v>
      </c>
      <c r="I273" s="116">
        <f t="shared" ca="1" si="83"/>
        <v>22.403565534956936</v>
      </c>
      <c r="J273" s="75">
        <f t="shared" ca="1" si="84"/>
        <v>-4.5028142589118247E-2</v>
      </c>
      <c r="K273" s="116">
        <f t="shared" ca="1" si="85"/>
        <v>1.9135338345864672</v>
      </c>
      <c r="L273" s="90">
        <f t="shared" ca="1" si="86"/>
        <v>86.316455347005842</v>
      </c>
      <c r="M273" s="78">
        <f t="shared" ca="1" si="87"/>
        <v>2.9069385319255403E-2</v>
      </c>
      <c r="N273" s="86"/>
      <c r="O273" s="78"/>
      <c r="P273" s="120"/>
      <c r="Q273" s="86"/>
      <c r="R273" s="122"/>
      <c r="S273" s="117"/>
      <c r="T273" s="121"/>
    </row>
    <row r="274" spans="1:20" ht="16.5" customHeight="1" x14ac:dyDescent="0.45">
      <c r="A274" s="80">
        <v>43973</v>
      </c>
      <c r="B274" s="75">
        <f t="shared" ca="1" si="76"/>
        <v>1.8991352900852299E-3</v>
      </c>
      <c r="C274" s="116">
        <f t="shared" ca="1" si="77"/>
        <v>22.525907633612718</v>
      </c>
      <c r="D274" s="75">
        <f t="shared" ca="1" si="78"/>
        <v>-1.727182598375232E-3</v>
      </c>
      <c r="E274" s="116">
        <f t="shared" ca="1" si="79"/>
        <v>18.777374842207006</v>
      </c>
      <c r="F274" s="75">
        <f t="shared" ca="1" si="80"/>
        <v>2.1534190035548129E-3</v>
      </c>
      <c r="G274" s="116">
        <f t="shared" ca="1" si="81"/>
        <v>18.903925575144218</v>
      </c>
      <c r="H274" s="75">
        <f t="shared" ca="1" si="82"/>
        <v>1.3307632388113166E-3</v>
      </c>
      <c r="I274" s="116">
        <f t="shared" ca="1" si="83"/>
        <v>21.667201096217887</v>
      </c>
      <c r="J274" s="75">
        <f t="shared" ca="1" si="84"/>
        <v>7.5614366729679361E-3</v>
      </c>
      <c r="K274" s="116">
        <f t="shared" ca="1" si="85"/>
        <v>2.0037593984962419</v>
      </c>
      <c r="L274" s="90">
        <f t="shared" ca="1" si="86"/>
        <v>83.878168545678079</v>
      </c>
      <c r="M274" s="78">
        <f t="shared" ca="1" si="87"/>
        <v>1.1298688998959694E-3</v>
      </c>
      <c r="N274" s="86"/>
      <c r="O274" s="78"/>
      <c r="P274" s="120"/>
      <c r="Q274" s="86"/>
      <c r="R274" s="122"/>
      <c r="S274" s="117"/>
      <c r="T274" s="121"/>
    </row>
    <row r="275" spans="1:20" ht="16.5" customHeight="1" x14ac:dyDescent="0.45">
      <c r="A275" s="80">
        <v>43972</v>
      </c>
      <c r="B275" s="75">
        <f t="shared" ca="1" si="76"/>
        <v>-6.9039675310657023E-3</v>
      </c>
      <c r="C275" s="116">
        <f t="shared" ca="1" si="77"/>
        <v>22.483208978008221</v>
      </c>
      <c r="D275" s="75">
        <f t="shared" ca="1" si="78"/>
        <v>-1.5305952818439272E-2</v>
      </c>
      <c r="E275" s="116">
        <f t="shared" ca="1" si="79"/>
        <v>18.80986291010316</v>
      </c>
      <c r="F275" s="75">
        <f t="shared" ca="1" si="80"/>
        <v>-9.4454983375212853E-3</v>
      </c>
      <c r="G275" s="116">
        <f t="shared" ca="1" si="81"/>
        <v>18.863304975739609</v>
      </c>
      <c r="H275" s="75">
        <f t="shared" ca="1" si="82"/>
        <v>-1.0720280479503352E-2</v>
      </c>
      <c r="I275" s="116">
        <f t="shared" ca="1" si="83"/>
        <v>21.638405501629826</v>
      </c>
      <c r="J275" s="75">
        <f t="shared" ca="1" si="84"/>
        <v>-5.7461024498886348E-2</v>
      </c>
      <c r="K275" s="116">
        <f t="shared" ca="1" si="85"/>
        <v>1.9887218045112791</v>
      </c>
      <c r="L275" s="90">
        <f t="shared" ca="1" si="86"/>
        <v>83.783504169992099</v>
      </c>
      <c r="M275" s="78">
        <f t="shared" ca="1" si="87"/>
        <v>-1.1611450056050576E-2</v>
      </c>
      <c r="N275" s="86"/>
      <c r="O275" s="78"/>
      <c r="P275" s="120"/>
      <c r="Q275" s="86"/>
      <c r="R275" s="122"/>
      <c r="S275" s="117"/>
      <c r="T275" s="121"/>
    </row>
    <row r="276" spans="1:20" ht="16.5" customHeight="1" x14ac:dyDescent="0.45">
      <c r="A276" s="80">
        <v>43971</v>
      </c>
      <c r="B276" s="75">
        <f t="shared" ca="1" si="76"/>
        <v>1.6988153297998521E-2</v>
      </c>
      <c r="C276" s="116">
        <f t="shared" ca="1" si="77"/>
        <v>22.639511429839022</v>
      </c>
      <c r="D276" s="75">
        <f t="shared" ca="1" si="78"/>
        <v>2.977227374368141E-2</v>
      </c>
      <c r="E276" s="116">
        <f t="shared" ca="1" si="79"/>
        <v>19.102240908170071</v>
      </c>
      <c r="F276" s="75">
        <f t="shared" ca="1" si="80"/>
        <v>2.5624882111878522E-2</v>
      </c>
      <c r="G276" s="116">
        <f t="shared" ca="1" si="81"/>
        <v>19.043177275032047</v>
      </c>
      <c r="H276" s="75">
        <f t="shared" ca="1" si="82"/>
        <v>1.5081989736577928E-2</v>
      </c>
      <c r="I276" s="116">
        <f t="shared" ca="1" si="83"/>
        <v>21.872889006678466</v>
      </c>
      <c r="J276" s="75">
        <f t="shared" ca="1" si="84"/>
        <v>-1.6213847502191125E-2</v>
      </c>
      <c r="K276" s="116">
        <f t="shared" ca="1" si="85"/>
        <v>2.1099624060150384</v>
      </c>
      <c r="L276" s="90">
        <f t="shared" ca="1" si="86"/>
        <v>84.767781025734649</v>
      </c>
      <c r="M276" s="78">
        <f t="shared" ca="1" si="87"/>
        <v>2.0421625885370887E-2</v>
      </c>
      <c r="N276" s="86"/>
      <c r="O276" s="78"/>
      <c r="P276" s="120"/>
      <c r="Q276" s="86"/>
      <c r="R276" s="122"/>
      <c r="S276" s="117"/>
      <c r="T276" s="121"/>
    </row>
    <row r="277" spans="1:20" ht="16.5" customHeight="1" x14ac:dyDescent="0.45">
      <c r="A277" s="80">
        <v>43970</v>
      </c>
      <c r="B277" s="75">
        <f t="shared" ca="1" si="76"/>
        <v>-1.0271194248369753E-2</v>
      </c>
      <c r="C277" s="116">
        <f t="shared" ca="1" si="77"/>
        <v>22.261332500699424</v>
      </c>
      <c r="D277" s="75">
        <f t="shared" ca="1" si="78"/>
        <v>-1.5517188716628882E-2</v>
      </c>
      <c r="E277" s="116">
        <f t="shared" ca="1" si="79"/>
        <v>18.549966235471565</v>
      </c>
      <c r="F277" s="75">
        <f t="shared" ca="1" si="80"/>
        <v>-1.9006662339025926E-2</v>
      </c>
      <c r="G277" s="116">
        <f t="shared" ca="1" si="81"/>
        <v>18.567390092779316</v>
      </c>
      <c r="H277" s="75">
        <f t="shared" ca="1" si="82"/>
        <v>-1.1698107894849041E-2</v>
      </c>
      <c r="I277" s="116">
        <f t="shared" ca="1" si="83"/>
        <v>21.547903743573126</v>
      </c>
      <c r="J277" s="75">
        <f t="shared" ca="1" si="84"/>
        <v>0</v>
      </c>
      <c r="K277" s="116">
        <f t="shared" ca="1" si="85"/>
        <v>2.1447368421052642</v>
      </c>
      <c r="L277" s="90">
        <f t="shared" ca="1" si="86"/>
        <v>83.071329414628693</v>
      </c>
      <c r="M277" s="78">
        <f t="shared" ca="1" si="87"/>
        <v>-1.3516267997970677E-2</v>
      </c>
      <c r="N277" s="86"/>
      <c r="O277" s="78"/>
      <c r="P277" s="120"/>
      <c r="Q277" s="86"/>
      <c r="R277" s="122"/>
      <c r="S277" s="117"/>
      <c r="T277" s="121"/>
    </row>
    <row r="278" spans="1:20" ht="16.5" customHeight="1" x14ac:dyDescent="0.45">
      <c r="A278" s="80">
        <v>43969</v>
      </c>
      <c r="B278" s="75">
        <f t="shared" ca="1" si="76"/>
        <v>3.0459466262989121E-2</v>
      </c>
      <c r="C278" s="116">
        <f t="shared" ca="1" si="77"/>
        <v>22.492355856808157</v>
      </c>
      <c r="D278" s="75">
        <f t="shared" ca="1" si="78"/>
        <v>4.4417619305925138E-2</v>
      </c>
      <c r="E278" s="116">
        <f t="shared" ca="1" si="79"/>
        <v>18.84234648169209</v>
      </c>
      <c r="F278" s="75">
        <f t="shared" ca="1" si="80"/>
        <v>5.4639396929457185E-2</v>
      </c>
      <c r="G278" s="116">
        <f t="shared" ca="1" si="81"/>
        <v>18.927131693932161</v>
      </c>
      <c r="H278" s="75">
        <f t="shared" ca="1" si="82"/>
        <v>2.4946856393146088E-2</v>
      </c>
      <c r="I278" s="116">
        <f t="shared" ca="1" si="83"/>
        <v>21.802957088015496</v>
      </c>
      <c r="J278" s="75">
        <f t="shared" ca="1" si="84"/>
        <v>3.2579185520361875E-2</v>
      </c>
      <c r="K278" s="116">
        <f t="shared" ca="1" si="85"/>
        <v>2.1447368421052642</v>
      </c>
      <c r="L278" s="90">
        <f t="shared" ca="1" si="86"/>
        <v>84.209527962553167</v>
      </c>
      <c r="M278" s="78">
        <f t="shared" ca="1" si="87"/>
        <v>3.7518008322245056E-2</v>
      </c>
      <c r="N278" s="86"/>
      <c r="O278" s="78"/>
      <c r="P278" s="120"/>
      <c r="Q278" s="86"/>
      <c r="R278" s="122"/>
      <c r="S278" s="117"/>
      <c r="T278" s="121"/>
    </row>
    <row r="279" spans="1:20" ht="16.5" customHeight="1" x14ac:dyDescent="0.45">
      <c r="A279" s="80">
        <v>43966</v>
      </c>
      <c r="B279" s="75">
        <f t="shared" ca="1" si="76"/>
        <v>4.5970260481931202E-3</v>
      </c>
      <c r="C279" s="116">
        <f t="shared" ca="1" si="77"/>
        <v>21.827501802062887</v>
      </c>
      <c r="D279" s="75">
        <f t="shared" ca="1" si="78"/>
        <v>8.4745272813551153E-3</v>
      </c>
      <c r="E279" s="116">
        <f t="shared" ca="1" si="79"/>
        <v>18.041007862557795</v>
      </c>
      <c r="F279" s="75">
        <f t="shared" ca="1" si="80"/>
        <v>9.7096072114633003E-4</v>
      </c>
      <c r="G279" s="116">
        <f t="shared" ca="1" si="81"/>
        <v>17.946543386334504</v>
      </c>
      <c r="H279" s="75">
        <f t="shared" ca="1" si="82"/>
        <v>1.7435092191475654E-3</v>
      </c>
      <c r="I279" s="116">
        <f t="shared" ca="1" si="83"/>
        <v>21.272280559737023</v>
      </c>
      <c r="J279" s="75">
        <f t="shared" ca="1" si="84"/>
        <v>-6.3559322033898247E-2</v>
      </c>
      <c r="K279" s="116">
        <f t="shared" ca="1" si="85"/>
        <v>2.0770676691729335</v>
      </c>
      <c r="L279" s="90">
        <f t="shared" ca="1" si="86"/>
        <v>81.164401279865146</v>
      </c>
      <c r="M279" s="78">
        <f t="shared" ca="1" si="87"/>
        <v>2.0363293759366741E-3</v>
      </c>
      <c r="N279" s="86"/>
      <c r="O279" s="78"/>
      <c r="P279" s="120"/>
      <c r="Q279" s="86"/>
      <c r="R279" s="122"/>
      <c r="S279" s="117"/>
      <c r="T279" s="121"/>
    </row>
    <row r="280" spans="1:20" ht="16.5" customHeight="1" x14ac:dyDescent="0.45">
      <c r="A280" s="80">
        <v>43965</v>
      </c>
      <c r="B280" s="75">
        <f t="shared" ca="1" si="76"/>
        <v>1.1967414017044042E-2</v>
      </c>
      <c r="C280" s="116">
        <f t="shared" ca="1" si="77"/>
        <v>21.727619369854441</v>
      </c>
      <c r="D280" s="75">
        <f t="shared" ca="1" si="78"/>
        <v>1.8192288333040985E-3</v>
      </c>
      <c r="E280" s="116">
        <f t="shared" ca="1" si="79"/>
        <v>17.889403623503242</v>
      </c>
      <c r="F280" s="75">
        <f t="shared" ca="1" si="80"/>
        <v>-7.069421926502506E-3</v>
      </c>
      <c r="G280" s="116">
        <f t="shared" ca="1" si="81"/>
        <v>17.929134900581904</v>
      </c>
      <c r="H280" s="75">
        <f t="shared" ca="1" si="82"/>
        <v>-1.4885512919031618E-2</v>
      </c>
      <c r="I280" s="116">
        <f t="shared" ca="1" si="83"/>
        <v>21.23525669392021</v>
      </c>
      <c r="J280" s="75">
        <f t="shared" ca="1" si="84"/>
        <v>5.2631578947368363E-2</v>
      </c>
      <c r="K280" s="116">
        <f t="shared" ca="1" si="85"/>
        <v>2.2180451127819558</v>
      </c>
      <c r="L280" s="90">
        <f t="shared" ca="1" si="86"/>
        <v>80.999459700641737</v>
      </c>
      <c r="M280" s="78">
        <f t="shared" ca="1" si="87"/>
        <v>-5.9457144415109298E-4</v>
      </c>
      <c r="N280" s="86"/>
      <c r="O280" s="78"/>
      <c r="P280" s="120"/>
      <c r="Q280" s="86"/>
      <c r="R280" s="122"/>
      <c r="S280" s="117"/>
      <c r="T280" s="121"/>
    </row>
    <row r="281" spans="1:20" ht="16.5" customHeight="1" x14ac:dyDescent="0.45">
      <c r="A281" s="80">
        <v>43964</v>
      </c>
      <c r="B281" s="75">
        <f t="shared" ca="1" si="76"/>
        <v>-1.7685883930288249E-2</v>
      </c>
      <c r="C281" s="116">
        <f t="shared" ca="1" si="77"/>
        <v>21.470670961237587</v>
      </c>
      <c r="D281" s="75">
        <f t="shared" ca="1" si="78"/>
        <v>-3.6252047915499297E-3</v>
      </c>
      <c r="E281" s="116">
        <f t="shared" ca="1" si="79"/>
        <v>17.856917803760698</v>
      </c>
      <c r="F281" s="75">
        <f t="shared" ca="1" si="80"/>
        <v>-1.5189892538530869E-2</v>
      </c>
      <c r="G281" s="116">
        <f t="shared" ca="1" si="81"/>
        <v>18.056785939021385</v>
      </c>
      <c r="H281" s="75">
        <f t="shared" ca="1" si="82"/>
        <v>4.7938259604525246E-3</v>
      </c>
      <c r="I281" s="116">
        <f t="shared" ca="1" si="83"/>
        <v>21.556130756784661</v>
      </c>
      <c r="J281" s="75">
        <f t="shared" ca="1" si="84"/>
        <v>5.4562558795860694E-2</v>
      </c>
      <c r="K281" s="116">
        <f t="shared" ca="1" si="85"/>
        <v>2.1071428571428581</v>
      </c>
      <c r="L281" s="90">
        <f t="shared" ca="1" si="86"/>
        <v>81.047648317947193</v>
      </c>
      <c r="M281" s="78">
        <f t="shared" ca="1" si="87"/>
        <v>-6.3529098429301323E-3</v>
      </c>
      <c r="N281" s="86"/>
      <c r="O281" s="78"/>
      <c r="P281" s="120"/>
      <c r="Q281" s="86"/>
      <c r="R281" s="122"/>
      <c r="S281" s="117"/>
      <c r="T281" s="121"/>
    </row>
    <row r="282" spans="1:20" ht="16.5" customHeight="1" x14ac:dyDescent="0.45">
      <c r="A282" s="80">
        <v>43963</v>
      </c>
      <c r="B282" s="75">
        <f t="shared" ca="1" si="76"/>
        <v>-1.9931499951780896E-2</v>
      </c>
      <c r="C282" s="116">
        <f t="shared" ca="1" si="77"/>
        <v>21.857235491171423</v>
      </c>
      <c r="D282" s="75">
        <f t="shared" ca="1" si="78"/>
        <v>-2.4749540669855907E-2</v>
      </c>
      <c r="E282" s="116">
        <f t="shared" ca="1" si="79"/>
        <v>17.921888319168971</v>
      </c>
      <c r="F282" s="75">
        <f t="shared" ca="1" si="80"/>
        <v>-1.5269515840826808E-2</v>
      </c>
      <c r="G282" s="116">
        <f t="shared" ca="1" si="81"/>
        <v>18.335297132120324</v>
      </c>
      <c r="H282" s="75">
        <f t="shared" ca="1" si="82"/>
        <v>-1.3058229949932332E-2</v>
      </c>
      <c r="I282" s="116">
        <f t="shared" ca="1" si="83"/>
        <v>21.453287430562977</v>
      </c>
      <c r="J282" s="75">
        <f t="shared" ca="1" si="84"/>
        <v>3.3041788143829187E-2</v>
      </c>
      <c r="K282" s="116">
        <f t="shared" ca="1" si="85"/>
        <v>1.9981203007518809</v>
      </c>
      <c r="L282" s="90">
        <f t="shared" ca="1" si="86"/>
        <v>81.56582867377557</v>
      </c>
      <c r="M282" s="78">
        <f t="shared" ca="1" si="87"/>
        <v>-1.6916758262553677E-2</v>
      </c>
      <c r="N282" s="86"/>
      <c r="O282" s="78"/>
      <c r="P282" s="120"/>
      <c r="Q282" s="86"/>
      <c r="R282" s="122"/>
      <c r="S282" s="117"/>
      <c r="T282" s="121"/>
    </row>
    <row r="283" spans="1:20" ht="16.5" customHeight="1" x14ac:dyDescent="0.45">
      <c r="A283" s="80">
        <v>43962</v>
      </c>
      <c r="B283" s="75">
        <f t="shared" ca="1" si="76"/>
        <v>2.0505914233504008E-4</v>
      </c>
      <c r="C283" s="116">
        <f t="shared" ca="1" si="77"/>
        <v>22.301742674207009</v>
      </c>
      <c r="D283" s="75">
        <f t="shared" ca="1" si="78"/>
        <v>2.9549517404712233E-3</v>
      </c>
      <c r="E283" s="116">
        <f t="shared" ca="1" si="79"/>
        <v>18.376703284486236</v>
      </c>
      <c r="F283" s="75">
        <f t="shared" ca="1" si="80"/>
        <v>-6.5015543850521773E-3</v>
      </c>
      <c r="G283" s="116">
        <f t="shared" ca="1" si="81"/>
        <v>18.619609555173049</v>
      </c>
      <c r="H283" s="75">
        <f t="shared" ca="1" si="82"/>
        <v>9.5529851712929936E-3</v>
      </c>
      <c r="I283" s="116">
        <f t="shared" ca="1" si="83"/>
        <v>21.737135950254338</v>
      </c>
      <c r="J283" s="75">
        <f t="shared" ca="1" si="84"/>
        <v>-0.10131004366812224</v>
      </c>
      <c r="K283" s="116">
        <f t="shared" ca="1" si="85"/>
        <v>1.9342105263157903</v>
      </c>
      <c r="L283" s="90">
        <f t="shared" ca="1" si="86"/>
        <v>82.969401990436424</v>
      </c>
      <c r="M283" s="78">
        <f t="shared" ca="1" si="87"/>
        <v>-9.0902174541185321E-4</v>
      </c>
      <c r="N283" s="86"/>
      <c r="O283" s="78"/>
      <c r="P283" s="120"/>
      <c r="Q283" s="86"/>
      <c r="R283" s="122"/>
      <c r="S283" s="117"/>
      <c r="T283" s="121"/>
    </row>
    <row r="284" spans="1:20" ht="16.5" customHeight="1" x14ac:dyDescent="0.45">
      <c r="A284" s="80">
        <v>43959</v>
      </c>
      <c r="B284" s="75">
        <f t="shared" ca="1" si="76"/>
        <v>1.6546181611655664E-2</v>
      </c>
      <c r="C284" s="116">
        <f t="shared" ca="1" si="77"/>
        <v>22.297170435560997</v>
      </c>
      <c r="D284" s="75">
        <f t="shared" ca="1" si="78"/>
        <v>1.4388612329614858E-2</v>
      </c>
      <c r="E284" s="116">
        <f t="shared" ca="1" si="79"/>
        <v>18.322561000966541</v>
      </c>
      <c r="F284" s="75">
        <f t="shared" ca="1" si="80"/>
        <v>1.7002479190705744E-2</v>
      </c>
      <c r="G284" s="116">
        <f t="shared" ca="1" si="81"/>
        <v>18.741458164685934</v>
      </c>
      <c r="H284" s="75">
        <f t="shared" ca="1" si="82"/>
        <v>1.710061559308218E-2</v>
      </c>
      <c r="I284" s="116">
        <f t="shared" ca="1" si="83"/>
        <v>21.531446362437482</v>
      </c>
      <c r="J284" s="75">
        <f t="shared" ca="1" si="84"/>
        <v>-4.3841336116910212E-2</v>
      </c>
      <c r="K284" s="116">
        <f t="shared" ca="1" si="85"/>
        <v>2.1522556390977452</v>
      </c>
      <c r="L284" s="90">
        <f t="shared" ca="1" si="86"/>
        <v>83.044891602748692</v>
      </c>
      <c r="M284" s="78">
        <f t="shared" ca="1" si="87"/>
        <v>1.4655368929773482E-2</v>
      </c>
      <c r="N284" s="86"/>
      <c r="O284" s="78"/>
      <c r="P284" s="120"/>
      <c r="Q284" s="86"/>
      <c r="R284" s="122"/>
      <c r="S284" s="117"/>
      <c r="T284" s="121"/>
    </row>
    <row r="285" spans="1:20" ht="16.5" customHeight="1" x14ac:dyDescent="0.45">
      <c r="A285" s="80">
        <v>43958</v>
      </c>
      <c r="B285" s="75">
        <f t="shared" ca="1" si="76"/>
        <v>1.2066811419857881E-2</v>
      </c>
      <c r="C285" s="116">
        <f t="shared" ca="1" si="77"/>
        <v>21.934242476038374</v>
      </c>
      <c r="D285" s="75">
        <f t="shared" ca="1" si="78"/>
        <v>1.6453324263268732E-2</v>
      </c>
      <c r="E285" s="116">
        <f t="shared" ca="1" si="79"/>
        <v>18.062664326334943</v>
      </c>
      <c r="F285" s="75">
        <f t="shared" ca="1" si="80"/>
        <v>1.958263669297744E-2</v>
      </c>
      <c r="G285" s="116">
        <f t="shared" ca="1" si="81"/>
        <v>18.428134196486639</v>
      </c>
      <c r="H285" s="75">
        <f t="shared" ca="1" si="82"/>
        <v>1.4990120190095491E-2</v>
      </c>
      <c r="I285" s="116">
        <f t="shared" ca="1" si="83"/>
        <v>21.169435975498125</v>
      </c>
      <c r="J285" s="75">
        <f t="shared" ca="1" si="84"/>
        <v>0.11395348837209296</v>
      </c>
      <c r="K285" s="116">
        <f t="shared" ca="1" si="85"/>
        <v>2.2509398496240611</v>
      </c>
      <c r="L285" s="90">
        <f t="shared" ca="1" si="86"/>
        <v>81.845416823982148</v>
      </c>
      <c r="M285" s="78">
        <f t="shared" ca="1" si="87"/>
        <v>1.8045353944370124E-2</v>
      </c>
      <c r="N285" s="86"/>
      <c r="O285" s="78"/>
      <c r="P285" s="120"/>
      <c r="Q285" s="86"/>
      <c r="R285" s="122"/>
      <c r="S285" s="117"/>
      <c r="T285" s="121"/>
    </row>
    <row r="286" spans="1:20" ht="16.5" customHeight="1" x14ac:dyDescent="0.45">
      <c r="A286" s="80">
        <v>43957</v>
      </c>
      <c r="B286" s="75">
        <f t="shared" ca="1" si="76"/>
        <v>-6.7786532246356668E-3</v>
      </c>
      <c r="C286" s="116">
        <f t="shared" ca="1" si="77"/>
        <v>21.672721828775504</v>
      </c>
      <c r="D286" s="75">
        <f t="shared" ca="1" si="78"/>
        <v>-1.8540705205252084E-2</v>
      </c>
      <c r="E286" s="116">
        <f t="shared" ca="1" si="79"/>
        <v>17.770284080114418</v>
      </c>
      <c r="F286" s="75">
        <f t="shared" ca="1" si="80"/>
        <v>-1.0168394197021424E-2</v>
      </c>
      <c r="G286" s="116">
        <f t="shared" ca="1" si="81"/>
        <v>18.074193825287576</v>
      </c>
      <c r="H286" s="75">
        <f t="shared" ca="1" si="82"/>
        <v>-7.6335964677335388E-3</v>
      </c>
      <c r="I286" s="116">
        <f t="shared" ca="1" si="83"/>
        <v>20.856790183862422</v>
      </c>
      <c r="J286" s="75">
        <f t="shared" ca="1" si="84"/>
        <v>7.1784646061814561E-2</v>
      </c>
      <c r="K286" s="116">
        <f t="shared" ca="1" si="85"/>
        <v>2.0206766917293244</v>
      </c>
      <c r="L286" s="90">
        <f t="shared" ca="1" si="86"/>
        <v>80.394666609769232</v>
      </c>
      <c r="M286" s="78">
        <f t="shared" ca="1" si="87"/>
        <v>-8.5632326823881222E-3</v>
      </c>
      <c r="N286" s="86"/>
      <c r="O286" s="78"/>
      <c r="P286" s="120"/>
      <c r="Q286" s="86"/>
      <c r="R286" s="122"/>
      <c r="S286" s="117"/>
      <c r="T286" s="121"/>
    </row>
    <row r="287" spans="1:20" ht="16.5" customHeight="1" x14ac:dyDescent="0.45">
      <c r="A287" s="80">
        <v>43956</v>
      </c>
      <c r="B287" s="75">
        <f t="shared" ca="1" si="76"/>
        <v>9.239221328559033E-3</v>
      </c>
      <c r="C287" s="116">
        <f t="shared" ca="1" si="77"/>
        <v>21.820636355772162</v>
      </c>
      <c r="D287" s="75">
        <f t="shared" ca="1" si="78"/>
        <v>9.6618972205413378E-3</v>
      </c>
      <c r="E287" s="116">
        <f t="shared" ca="1" si="79"/>
        <v>18.105981750196484</v>
      </c>
      <c r="F287" s="75">
        <f t="shared" ca="1" si="80"/>
        <v>-2.2193842185799229E-3</v>
      </c>
      <c r="G287" s="116">
        <f t="shared" ca="1" si="81"/>
        <v>18.259867354533799</v>
      </c>
      <c r="H287" s="75">
        <f t="shared" ca="1" si="82"/>
        <v>9.6838201895756981E-3</v>
      </c>
      <c r="I287" s="116">
        <f t="shared" ca="1" si="83"/>
        <v>21.01722721529465</v>
      </c>
      <c r="J287" s="75">
        <f t="shared" ca="1" si="84"/>
        <v>6.0180541624872408E-3</v>
      </c>
      <c r="K287" s="116">
        <f t="shared" ca="1" si="85"/>
        <v>1.8853383458646626</v>
      </c>
      <c r="L287" s="90">
        <f t="shared" ca="1" si="86"/>
        <v>81.08905102166176</v>
      </c>
      <c r="M287" s="78">
        <f t="shared" ca="1" si="87"/>
        <v>6.7697530120600646E-3</v>
      </c>
      <c r="N287" s="86"/>
      <c r="O287" s="78"/>
      <c r="P287" s="120"/>
      <c r="Q287" s="86"/>
      <c r="R287" s="122"/>
      <c r="S287" s="117"/>
      <c r="T287" s="121"/>
    </row>
    <row r="288" spans="1:20" ht="16.5" customHeight="1" x14ac:dyDescent="0.45">
      <c r="A288" s="80">
        <v>43955</v>
      </c>
      <c r="B288" s="75">
        <f t="shared" ca="1" si="76"/>
        <v>2.7583784140994272E-3</v>
      </c>
      <c r="C288" s="116">
        <f t="shared" ca="1" si="77"/>
        <v>21.620876294371072</v>
      </c>
      <c r="D288" s="75">
        <f t="shared" ca="1" si="78"/>
        <v>2.2853536632607918E-2</v>
      </c>
      <c r="E288" s="116">
        <f t="shared" ca="1" si="79"/>
        <v>17.932717675134352</v>
      </c>
      <c r="F288" s="75">
        <f t="shared" ca="1" si="80"/>
        <v>-6.6142118474235012E-3</v>
      </c>
      <c r="G288" s="116">
        <f t="shared" ca="1" si="81"/>
        <v>18.300483158047157</v>
      </c>
      <c r="H288" s="75">
        <f t="shared" ca="1" si="82"/>
        <v>-4.9163625989114834E-3</v>
      </c>
      <c r="I288" s="116">
        <f t="shared" ca="1" si="83"/>
        <v>20.815652182431236</v>
      </c>
      <c r="J288" s="75">
        <f t="shared" ca="1" si="84"/>
        <v>5.3354463814051956E-2</v>
      </c>
      <c r="K288" s="116">
        <f t="shared" ca="1" si="85"/>
        <v>1.8740601503759413</v>
      </c>
      <c r="L288" s="90">
        <f t="shared" ca="1" si="86"/>
        <v>80.543789460359761</v>
      </c>
      <c r="M288" s="78">
        <f t="shared" ca="1" si="87"/>
        <v>4.1187190376328342E-3</v>
      </c>
      <c r="N288" s="86"/>
      <c r="O288" s="78"/>
      <c r="P288" s="120"/>
      <c r="Q288" s="86"/>
      <c r="R288" s="122"/>
      <c r="S288" s="117"/>
      <c r="T288" s="121"/>
    </row>
    <row r="289" spans="1:20" ht="16.5" customHeight="1" x14ac:dyDescent="0.45">
      <c r="A289" s="80">
        <v>43952</v>
      </c>
      <c r="B289" s="75">
        <f t="shared" ca="1" si="76"/>
        <v>-2.6473557885451027E-2</v>
      </c>
      <c r="C289" s="116">
        <f t="shared" ca="1" si="77"/>
        <v>21.561401789098298</v>
      </c>
      <c r="D289" s="75">
        <f t="shared" ca="1" si="78"/>
        <v>-4.9882554498593024E-2</v>
      </c>
      <c r="E289" s="116">
        <f t="shared" ca="1" si="79"/>
        <v>17.53204836556721</v>
      </c>
      <c r="F289" s="75">
        <f t="shared" ca="1" si="80"/>
        <v>-1.9759083615399353E-2</v>
      </c>
      <c r="G289" s="116">
        <f t="shared" ca="1" si="81"/>
        <v>18.422332367046451</v>
      </c>
      <c r="H289" s="75">
        <f t="shared" ca="1" si="82"/>
        <v>-1.7581190631284493E-2</v>
      </c>
      <c r="I289" s="116">
        <f t="shared" ca="1" si="83"/>
        <v>20.918495089313854</v>
      </c>
      <c r="J289" s="75">
        <f t="shared" ca="1" si="84"/>
        <v>-4.1033434650455836E-2</v>
      </c>
      <c r="K289" s="116">
        <f t="shared" ca="1" si="85"/>
        <v>1.7791353383458657</v>
      </c>
      <c r="L289" s="90">
        <f t="shared" ca="1" si="86"/>
        <v>80.213412949371673</v>
      </c>
      <c r="M289" s="78">
        <f t="shared" ca="1" si="87"/>
        <v>-2.8211261334392224E-2</v>
      </c>
      <c r="N289" s="86"/>
      <c r="O289" s="78"/>
      <c r="P289" s="120"/>
      <c r="Q289" s="86"/>
      <c r="R289" s="122"/>
      <c r="S289" s="117"/>
      <c r="T289" s="121"/>
    </row>
    <row r="290" spans="1:20" ht="16.5" customHeight="1" x14ac:dyDescent="0.45">
      <c r="A290" s="80">
        <v>43951</v>
      </c>
      <c r="B290" s="75">
        <f t="shared" ca="1" si="76"/>
        <v>-9.3105534767554676E-3</v>
      </c>
      <c r="C290" s="116">
        <f t="shared" ca="1" si="77"/>
        <v>22.147731028513036</v>
      </c>
      <c r="D290" s="75">
        <f t="shared" ca="1" si="78"/>
        <v>-5.8342899588088581E-3</v>
      </c>
      <c r="E290" s="116">
        <f t="shared" ca="1" si="79"/>
        <v>18.452506528090318</v>
      </c>
      <c r="F290" s="75">
        <f t="shared" ca="1" si="80"/>
        <v>-1.8484947515097105E-2</v>
      </c>
      <c r="G290" s="116">
        <f t="shared" ca="1" si="81"/>
        <v>18.79367822656608</v>
      </c>
      <c r="H290" s="75">
        <f t="shared" ca="1" si="82"/>
        <v>-2.8163771550686278E-2</v>
      </c>
      <c r="I290" s="116">
        <f t="shared" ca="1" si="83"/>
        <v>21.292848721774472</v>
      </c>
      <c r="J290" s="75">
        <f t="shared" ca="1" si="84"/>
        <v>2.8124999999999956E-2</v>
      </c>
      <c r="K290" s="116">
        <f t="shared" ca="1" si="85"/>
        <v>1.8552631578947376</v>
      </c>
      <c r="L290" s="90">
        <f t="shared" ca="1" si="86"/>
        <v>82.542027662838649</v>
      </c>
      <c r="M290" s="78">
        <f t="shared" ca="1" si="87"/>
        <v>-1.4761402178716909E-2</v>
      </c>
      <c r="N290" s="86"/>
      <c r="O290" s="78"/>
      <c r="P290" s="120"/>
      <c r="Q290" s="86"/>
      <c r="R290" s="122"/>
      <c r="S290" s="117"/>
      <c r="T290" s="121"/>
    </row>
    <row r="291" spans="1:20" ht="16.5" customHeight="1" x14ac:dyDescent="0.45">
      <c r="A291" s="80">
        <v>43950</v>
      </c>
      <c r="B291" s="75">
        <f t="shared" ca="1" si="76"/>
        <v>2.6178448130166787E-2</v>
      </c>
      <c r="C291" s="116">
        <f t="shared" ca="1" si="77"/>
        <v>22.355876613240358</v>
      </c>
      <c r="D291" s="75">
        <f t="shared" ca="1" si="78"/>
        <v>3.1908348334573455E-2</v>
      </c>
      <c r="E291" s="116">
        <f t="shared" ca="1" si="79"/>
        <v>18.560795591436943</v>
      </c>
      <c r="F291" s="75">
        <f t="shared" ca="1" si="80"/>
        <v>3.6432165165924069E-2</v>
      </c>
      <c r="G291" s="116">
        <f t="shared" ca="1" si="81"/>
        <v>19.147620995710763</v>
      </c>
      <c r="H291" s="75">
        <f t="shared" ca="1" si="82"/>
        <v>1.7577462333153715E-2</v>
      </c>
      <c r="I291" s="116">
        <f t="shared" ca="1" si="83"/>
        <v>21.90991454985155</v>
      </c>
      <c r="J291" s="75">
        <f t="shared" ca="1" si="84"/>
        <v>0.14285714285714279</v>
      </c>
      <c r="K291" s="116">
        <f t="shared" ca="1" si="85"/>
        <v>1.8045112781954895</v>
      </c>
      <c r="L291" s="90">
        <f t="shared" ca="1" si="86"/>
        <v>83.778719028435106</v>
      </c>
      <c r="M291" s="78">
        <f t="shared" ca="1" si="87"/>
        <v>2.9761818771844473E-2</v>
      </c>
      <c r="N291" s="86"/>
      <c r="O291" s="78"/>
      <c r="P291" s="120"/>
      <c r="Q291" s="86"/>
      <c r="R291" s="122"/>
      <c r="S291" s="117"/>
      <c r="T291" s="121"/>
    </row>
    <row r="292" spans="1:20" ht="16.5" customHeight="1" x14ac:dyDescent="0.45">
      <c r="A292" s="80">
        <v>43949</v>
      </c>
      <c r="B292" s="75">
        <f t="shared" ca="1" si="76"/>
        <v>-4.5984956754181461E-3</v>
      </c>
      <c r="C292" s="116">
        <f t="shared" ca="1" si="77"/>
        <v>21.785564346996111</v>
      </c>
      <c r="D292" s="75">
        <f t="shared" ca="1" si="78"/>
        <v>0</v>
      </c>
      <c r="E292" s="116">
        <f t="shared" ca="1" si="79"/>
        <v>17.986864454961282</v>
      </c>
      <c r="F292" s="75">
        <f t="shared" ca="1" si="80"/>
        <v>5.0505440875072694E-3</v>
      </c>
      <c r="G292" s="116">
        <f t="shared" ca="1" si="81"/>
        <v>18.474553028412998</v>
      </c>
      <c r="H292" s="75">
        <f t="shared" ca="1" si="82"/>
        <v>1.4537626401406767E-2</v>
      </c>
      <c r="I292" s="116">
        <f t="shared" ca="1" si="83"/>
        <v>21.531446362437485</v>
      </c>
      <c r="J292" s="75">
        <f t="shared" ca="1" si="84"/>
        <v>-4.4911881750994809E-2</v>
      </c>
      <c r="K292" s="116">
        <f t="shared" ca="1" si="85"/>
        <v>1.5789473684210533</v>
      </c>
      <c r="L292" s="90">
        <f t="shared" ca="1" si="86"/>
        <v>81.35737556122892</v>
      </c>
      <c r="M292" s="78">
        <f t="shared" ca="1" si="87"/>
        <v>2.7914978313621219E-3</v>
      </c>
      <c r="N292" s="86"/>
      <c r="O292" s="78"/>
      <c r="P292" s="120"/>
      <c r="Q292" s="86"/>
      <c r="R292" s="122"/>
      <c r="S292" s="117"/>
      <c r="T292" s="121"/>
    </row>
    <row r="293" spans="1:20" ht="16.5" customHeight="1" x14ac:dyDescent="0.45">
      <c r="A293" s="80">
        <v>43948</v>
      </c>
      <c r="B293" s="75">
        <f t="shared" ca="1" si="76"/>
        <v>1.4418455558771193E-2</v>
      </c>
      <c r="C293" s="116">
        <f t="shared" ca="1" si="77"/>
        <v>21.88620797974226</v>
      </c>
      <c r="D293" s="75">
        <f t="shared" ca="1" si="78"/>
        <v>1.2187783485646309E-2</v>
      </c>
      <c r="E293" s="116">
        <f t="shared" ca="1" si="79"/>
        <v>17.986864454961282</v>
      </c>
      <c r="F293" s="75">
        <f t="shared" ca="1" si="80"/>
        <v>1.7014398663936392E-2</v>
      </c>
      <c r="G293" s="116">
        <f t="shared" ca="1" si="81"/>
        <v>18.381715364560279</v>
      </c>
      <c r="H293" s="75">
        <f t="shared" ca="1" si="82"/>
        <v>1.3755133910682504E-2</v>
      </c>
      <c r="I293" s="116">
        <f t="shared" ca="1" si="83"/>
        <v>21.222915545094295</v>
      </c>
      <c r="J293" s="75">
        <f t="shared" ca="1" si="84"/>
        <v>2.8654970760233933E-2</v>
      </c>
      <c r="K293" s="116">
        <f t="shared" ca="1" si="85"/>
        <v>1.653195488721805</v>
      </c>
      <c r="L293" s="90">
        <f t="shared" ca="1" si="86"/>
        <v>81.130898833079925</v>
      </c>
      <c r="M293" s="78">
        <f t="shared" ca="1" si="87"/>
        <v>1.4621970600503076E-2</v>
      </c>
      <c r="N293" s="86"/>
      <c r="O293" s="78"/>
      <c r="P293" s="120"/>
      <c r="Q293" s="86"/>
      <c r="R293" s="122"/>
      <c r="S293" s="117"/>
      <c r="T293" s="121"/>
    </row>
    <row r="294" spans="1:20" ht="16.5" customHeight="1" x14ac:dyDescent="0.45">
      <c r="A294" s="80">
        <v>43945</v>
      </c>
      <c r="B294" s="75">
        <f t="shared" ca="1" si="76"/>
        <v>1.3938809381017547E-2</v>
      </c>
      <c r="C294" s="116">
        <f t="shared" ca="1" si="77"/>
        <v>21.575127956131968</v>
      </c>
      <c r="D294" s="75">
        <f t="shared" ca="1" si="78"/>
        <v>1.9888192022659457E-2</v>
      </c>
      <c r="E294" s="116">
        <f t="shared" ca="1" si="79"/>
        <v>17.770284080114418</v>
      </c>
      <c r="F294" s="75">
        <f t="shared" ca="1" si="80"/>
        <v>1.3337710761185839E-2</v>
      </c>
      <c r="G294" s="116">
        <f t="shared" ca="1" si="81"/>
        <v>18.07419382528758</v>
      </c>
      <c r="H294" s="75">
        <f t="shared" ca="1" si="82"/>
        <v>7.7227809189188701E-3</v>
      </c>
      <c r="I294" s="116">
        <f t="shared" ca="1" si="83"/>
        <v>20.934952470449488</v>
      </c>
      <c r="J294" s="75">
        <f t="shared" ca="1" si="84"/>
        <v>-7.5449796865930674E-3</v>
      </c>
      <c r="K294" s="116">
        <f t="shared" ca="1" si="85"/>
        <v>1.6071428571428577</v>
      </c>
      <c r="L294" s="90">
        <f t="shared" ca="1" si="86"/>
        <v>79.961701189126316</v>
      </c>
      <c r="M294" s="78">
        <f t="shared" ca="1" si="87"/>
        <v>1.303948657081766E-2</v>
      </c>
      <c r="N294" s="86"/>
      <c r="O294" s="78"/>
      <c r="P294" s="120"/>
      <c r="Q294" s="86"/>
      <c r="R294" s="122"/>
      <c r="S294" s="117"/>
      <c r="T294" s="121"/>
    </row>
    <row r="295" spans="1:20" ht="16.5" customHeight="1" x14ac:dyDescent="0.45">
      <c r="A295" s="80">
        <v>43944</v>
      </c>
      <c r="B295" s="75">
        <f t="shared" ca="1" si="76"/>
        <v>-7.1766914690574168E-5</v>
      </c>
      <c r="C295" s="116">
        <f t="shared" ca="1" si="77"/>
        <v>21.278530574545229</v>
      </c>
      <c r="D295" s="75">
        <f t="shared" ca="1" si="78"/>
        <v>-6.1767632191184196E-3</v>
      </c>
      <c r="E295" s="116">
        <f t="shared" ca="1" si="79"/>
        <v>17.423757054066968</v>
      </c>
      <c r="F295" s="75">
        <f t="shared" ca="1" si="80"/>
        <v>-8.7068817310346214E-3</v>
      </c>
      <c r="G295" s="116">
        <f t="shared" ca="1" si="81"/>
        <v>17.836298435701995</v>
      </c>
      <c r="H295" s="75">
        <f t="shared" ca="1" si="82"/>
        <v>1.3880865338706805E-3</v>
      </c>
      <c r="I295" s="116">
        <f t="shared" ca="1" si="83"/>
        <v>20.774515439017261</v>
      </c>
      <c r="J295" s="75">
        <f t="shared" ca="1" si="84"/>
        <v>0.11883116883116873</v>
      </c>
      <c r="K295" s="116">
        <f t="shared" ca="1" si="85"/>
        <v>1.6193609022556394</v>
      </c>
      <c r="L295" s="90">
        <f t="shared" ca="1" si="86"/>
        <v>78.932462405587088</v>
      </c>
      <c r="M295" s="78">
        <f t="shared" ca="1" si="87"/>
        <v>-8.3156076314239158E-4</v>
      </c>
      <c r="N295" s="86"/>
      <c r="O295" s="78"/>
      <c r="P295" s="120"/>
      <c r="Q295" s="86"/>
      <c r="R295" s="122"/>
      <c r="S295" s="117"/>
      <c r="T295" s="121"/>
    </row>
    <row r="296" spans="1:20" ht="16.5" customHeight="1" x14ac:dyDescent="0.45">
      <c r="A296" s="80">
        <v>43943</v>
      </c>
      <c r="B296" s="75">
        <f t="shared" ca="1" si="76"/>
        <v>2.2194561793437595E-2</v>
      </c>
      <c r="C296" s="116">
        <f t="shared" ca="1" si="77"/>
        <v>21.28005777863644</v>
      </c>
      <c r="D296" s="75">
        <f t="shared" ca="1" si="78"/>
        <v>4.4516180922991477E-2</v>
      </c>
      <c r="E296" s="116">
        <f t="shared" ca="1" si="79"/>
        <v>17.53204836556721</v>
      </c>
      <c r="F296" s="75">
        <f t="shared" ca="1" si="80"/>
        <v>1.3398664894268997E-2</v>
      </c>
      <c r="G296" s="116">
        <f t="shared" ca="1" si="81"/>
        <v>17.992961019288053</v>
      </c>
      <c r="H296" s="75">
        <f t="shared" ca="1" si="82"/>
        <v>1.7349285543986737E-2</v>
      </c>
      <c r="I296" s="116">
        <f t="shared" ca="1" si="83"/>
        <v>20.745718586411993</v>
      </c>
      <c r="J296" s="75">
        <f t="shared" ca="1" si="84"/>
        <v>3.4946236559139754E-2</v>
      </c>
      <c r="K296" s="116">
        <f t="shared" ca="1" si="85"/>
        <v>1.4473684210526321</v>
      </c>
      <c r="L296" s="90">
        <f t="shared" ca="1" si="86"/>
        <v>78.998154170956326</v>
      </c>
      <c r="M296" s="78">
        <f t="shared" ca="1" si="87"/>
        <v>2.3977126386703462E-2</v>
      </c>
      <c r="N296" s="86"/>
      <c r="O296" s="78"/>
      <c r="P296" s="120"/>
      <c r="Q296" s="86"/>
      <c r="R296" s="122"/>
      <c r="S296" s="117"/>
      <c r="T296" s="121"/>
    </row>
    <row r="297" spans="1:20" ht="16.5" customHeight="1" x14ac:dyDescent="0.45">
      <c r="A297" s="80">
        <v>43942</v>
      </c>
      <c r="B297" s="75">
        <f t="shared" ca="1" si="76"/>
        <v>-3.0363252360561366E-2</v>
      </c>
      <c r="C297" s="116">
        <f t="shared" ca="1" si="77"/>
        <v>20.818011143886967</v>
      </c>
      <c r="D297" s="75">
        <f t="shared" ca="1" si="78"/>
        <v>-4.497839034880835E-2</v>
      </c>
      <c r="E297" s="116">
        <f t="shared" ca="1" si="79"/>
        <v>16.784850905875807</v>
      </c>
      <c r="F297" s="75">
        <f t="shared" ca="1" si="80"/>
        <v>-2.0799998624622895E-2</v>
      </c>
      <c r="G297" s="116">
        <f t="shared" ca="1" si="81"/>
        <v>17.755066828675282</v>
      </c>
      <c r="H297" s="75">
        <f t="shared" ca="1" si="82"/>
        <v>-9.3925574189762662E-3</v>
      </c>
      <c r="I297" s="116">
        <f t="shared" ca="1" si="83"/>
        <v>20.391933115988824</v>
      </c>
      <c r="J297" s="75">
        <f t="shared" ca="1" si="84"/>
        <v>1.9178082191780854E-2</v>
      </c>
      <c r="K297" s="116">
        <f t="shared" ca="1" si="85"/>
        <v>1.3984962406015042</v>
      </c>
      <c r="L297" s="90">
        <f t="shared" ca="1" si="86"/>
        <v>77.148358235028383</v>
      </c>
      <c r="M297" s="78">
        <f t="shared" ca="1" si="87"/>
        <v>-2.5103832070829002E-2</v>
      </c>
      <c r="N297" s="86"/>
      <c r="O297" s="78"/>
      <c r="P297" s="120"/>
      <c r="Q297" s="86"/>
      <c r="R297" s="122"/>
      <c r="S297" s="117"/>
      <c r="T297" s="121"/>
    </row>
    <row r="298" spans="1:20" ht="16.5" customHeight="1" x14ac:dyDescent="0.45">
      <c r="A298" s="80">
        <v>43941</v>
      </c>
      <c r="B298" s="75">
        <f t="shared" ca="1" si="76"/>
        <v>-1.7617858630696204E-2</v>
      </c>
      <c r="C298" s="116">
        <f t="shared" ca="1" si="77"/>
        <v>21.469907359191986</v>
      </c>
      <c r="D298" s="75">
        <f t="shared" ca="1" si="78"/>
        <v>-3.5650709530651081E-2</v>
      </c>
      <c r="E298" s="116">
        <f t="shared" ca="1" si="79"/>
        <v>17.575362417198328</v>
      </c>
      <c r="F298" s="75">
        <f t="shared" ca="1" si="80"/>
        <v>-1.4506406094852098E-2</v>
      </c>
      <c r="G298" s="116">
        <f t="shared" ca="1" si="81"/>
        <v>18.132216915580724</v>
      </c>
      <c r="H298" s="75">
        <f t="shared" ca="1" si="82"/>
        <v>-1.5348305481404534E-2</v>
      </c>
      <c r="I298" s="116">
        <f t="shared" ca="1" si="83"/>
        <v>20.585281554979765</v>
      </c>
      <c r="J298" s="75">
        <f t="shared" ca="1" si="84"/>
        <v>-2.5367156208277786E-2</v>
      </c>
      <c r="K298" s="116">
        <f t="shared" ca="1" si="85"/>
        <v>1.3721804511278199</v>
      </c>
      <c r="L298" s="90">
        <f t="shared" ca="1" si="86"/>
        <v>79.134948698078617</v>
      </c>
      <c r="M298" s="78">
        <f t="shared" ca="1" si="87"/>
        <v>-2.0524848733845968E-2</v>
      </c>
      <c r="N298" s="86"/>
      <c r="O298" s="78"/>
      <c r="P298" s="120"/>
      <c r="Q298" s="86"/>
      <c r="R298" s="122"/>
      <c r="S298" s="117"/>
      <c r="T298" s="121"/>
    </row>
    <row r="299" spans="1:20" ht="16.5" customHeight="1" x14ac:dyDescent="0.45">
      <c r="A299" s="80">
        <v>43938</v>
      </c>
      <c r="B299" s="75">
        <f t="shared" ca="1" si="76"/>
        <v>2.7015288791899517E-2</v>
      </c>
      <c r="C299" s="116">
        <f t="shared" ca="1" si="77"/>
        <v>21.85494468503461</v>
      </c>
      <c r="D299" s="75">
        <f t="shared" ca="1" si="78"/>
        <v>2.5594193505495522E-2</v>
      </c>
      <c r="E299" s="116">
        <f t="shared" ca="1" si="79"/>
        <v>18.225100169508494</v>
      </c>
      <c r="F299" s="75">
        <f t="shared" ca="1" si="80"/>
        <v>3.4584019792404108E-2</v>
      </c>
      <c r="G299" s="116">
        <f t="shared" ca="1" si="81"/>
        <v>18.399122051853663</v>
      </c>
      <c r="H299" s="75">
        <f t="shared" ca="1" si="82"/>
        <v>1.3359882249873278E-2</v>
      </c>
      <c r="I299" s="116">
        <f t="shared" ca="1" si="83"/>
        <v>20.90615561784422</v>
      </c>
      <c r="J299" s="75">
        <f t="shared" ca="1" si="84"/>
        <v>-2.2193211488250597E-2</v>
      </c>
      <c r="K299" s="116">
        <f t="shared" ca="1" si="85"/>
        <v>1.4078947368421058</v>
      </c>
      <c r="L299" s="90">
        <f t="shared" ca="1" si="86"/>
        <v>80.7932172610831</v>
      </c>
      <c r="M299" s="78">
        <f t="shared" ca="1" si="87"/>
        <v>2.3932820636869856E-2</v>
      </c>
      <c r="N299" s="86"/>
      <c r="O299" s="78"/>
      <c r="P299" s="120"/>
      <c r="Q299" s="86"/>
      <c r="R299" s="122"/>
      <c r="S299" s="117"/>
      <c r="T299" s="121"/>
    </row>
    <row r="300" spans="1:20" ht="16.5" customHeight="1" x14ac:dyDescent="0.45">
      <c r="A300" s="80">
        <v>43937</v>
      </c>
      <c r="B300" s="75">
        <f t="shared" ca="1" si="76"/>
        <v>4.8242973448979765E-3</v>
      </c>
      <c r="C300" s="116">
        <f t="shared" ca="1" si="77"/>
        <v>21.28005777863644</v>
      </c>
      <c r="D300" s="75">
        <f t="shared" ca="1" si="78"/>
        <v>6.7485373636948509E-3</v>
      </c>
      <c r="E300" s="116">
        <f t="shared" ca="1" si="79"/>
        <v>17.770284080114418</v>
      </c>
      <c r="F300" s="75">
        <f t="shared" ca="1" si="80"/>
        <v>-4.2235752474174548E-3</v>
      </c>
      <c r="G300" s="116">
        <f t="shared" ca="1" si="81"/>
        <v>17.784077174849042</v>
      </c>
      <c r="H300" s="75">
        <f t="shared" ca="1" si="82"/>
        <v>-8.5013429781296557E-3</v>
      </c>
      <c r="I300" s="116">
        <f t="shared" ca="1" si="83"/>
        <v>20.630534111364398</v>
      </c>
      <c r="J300" s="75">
        <f t="shared" ca="1" si="84"/>
        <v>7.2078376487054063E-2</v>
      </c>
      <c r="K300" s="116">
        <f t="shared" ca="1" si="85"/>
        <v>1.4398496240601508</v>
      </c>
      <c r="L300" s="90">
        <f t="shared" ca="1" si="86"/>
        <v>78.904802769024442</v>
      </c>
      <c r="M300" s="78">
        <f t="shared" ca="1" si="87"/>
        <v>8.3423722554520907E-4</v>
      </c>
      <c r="N300" s="86"/>
      <c r="O300" s="78"/>
      <c r="P300" s="120"/>
      <c r="Q300" s="86"/>
      <c r="R300" s="122"/>
      <c r="S300" s="117"/>
      <c r="T300" s="121"/>
    </row>
    <row r="301" spans="1:20" ht="16.5" customHeight="1" x14ac:dyDescent="0.45">
      <c r="A301" s="80">
        <v>43936</v>
      </c>
      <c r="B301" s="75">
        <f t="shared" ca="1" si="76"/>
        <v>-2.1248174193551295E-2</v>
      </c>
      <c r="C301" s="116">
        <f t="shared" ca="1" si="77"/>
        <v>21.17788934330698</v>
      </c>
      <c r="D301" s="75">
        <f t="shared" ca="1" si="78"/>
        <v>-4.9008193114900789E-2</v>
      </c>
      <c r="E301" s="116">
        <f t="shared" ca="1" si="79"/>
        <v>17.651164536725599</v>
      </c>
      <c r="F301" s="75">
        <f t="shared" ca="1" si="80"/>
        <v>-4.2910433256352021E-2</v>
      </c>
      <c r="G301" s="116">
        <f t="shared" ca="1" si="81"/>
        <v>17.859508151408381</v>
      </c>
      <c r="H301" s="75">
        <f t="shared" ca="1" si="82"/>
        <v>-9.9823846374118563E-3</v>
      </c>
      <c r="I301" s="116">
        <f t="shared" ca="1" si="83"/>
        <v>20.807425169219702</v>
      </c>
      <c r="J301" s="75">
        <f t="shared" ca="1" si="84"/>
        <v>-2.5238744884038322E-2</v>
      </c>
      <c r="K301" s="116">
        <f t="shared" ca="1" si="85"/>
        <v>1.3430451127819552</v>
      </c>
      <c r="L301" s="90">
        <f t="shared" ca="1" si="86"/>
        <v>78.839032313442601</v>
      </c>
      <c r="M301" s="78">
        <f t="shared" ca="1" si="87"/>
        <v>-2.9717858242433559E-2</v>
      </c>
      <c r="N301" s="86"/>
      <c r="O301" s="78"/>
      <c r="P301" s="120"/>
      <c r="Q301" s="86"/>
      <c r="R301" s="122"/>
      <c r="S301" s="117"/>
      <c r="T301" s="121"/>
    </row>
    <row r="302" spans="1:20" ht="16.5" customHeight="1" x14ac:dyDescent="0.45">
      <c r="A302" s="80">
        <v>43935</v>
      </c>
      <c r="B302" s="75">
        <f t="shared" ca="1" si="76"/>
        <v>2.9492960673237478E-2</v>
      </c>
      <c r="C302" s="116">
        <f t="shared" ca="1" si="77"/>
        <v>21.637649897467444</v>
      </c>
      <c r="D302" s="75">
        <f t="shared" ca="1" si="78"/>
        <v>3.4399602528786044E-2</v>
      </c>
      <c r="E302" s="116">
        <f t="shared" ca="1" si="79"/>
        <v>18.560795591436939</v>
      </c>
      <c r="F302" s="75">
        <f t="shared" ca="1" si="80"/>
        <v>1.8366007099537507E-2</v>
      </c>
      <c r="G302" s="116">
        <f t="shared" ca="1" si="81"/>
        <v>18.660226557659225</v>
      </c>
      <c r="H302" s="75">
        <f t="shared" ca="1" si="82"/>
        <v>1.8337718846080264E-2</v>
      </c>
      <c r="I302" s="116">
        <f t="shared" ca="1" si="83"/>
        <v>21.017227215294653</v>
      </c>
      <c r="J302" s="75">
        <f t="shared" ca="1" si="84"/>
        <v>1.1034482758620623E-2</v>
      </c>
      <c r="K302" s="116">
        <f t="shared" ca="1" si="85"/>
        <v>1.3778195488721809</v>
      </c>
      <c r="L302" s="90">
        <f t="shared" ca="1" si="86"/>
        <v>81.253718810730447</v>
      </c>
      <c r="M302" s="78">
        <f t="shared" ca="1" si="87"/>
        <v>2.4810835432012013E-2</v>
      </c>
      <c r="N302" s="86"/>
      <c r="O302" s="78"/>
      <c r="P302" s="120"/>
      <c r="Q302" s="86"/>
      <c r="R302" s="122"/>
      <c r="S302" s="117"/>
      <c r="T302" s="121"/>
    </row>
    <row r="303" spans="1:20" ht="16.5" customHeight="1" x14ac:dyDescent="0.45">
      <c r="A303" s="80">
        <v>43934</v>
      </c>
      <c r="B303" s="75">
        <f t="shared" ca="1" si="76"/>
        <v>-9.1301155486763763E-3</v>
      </c>
      <c r="C303" s="116">
        <f t="shared" ca="1" si="77"/>
        <v>21.017773529327961</v>
      </c>
      <c r="D303" s="75">
        <f t="shared" ca="1" si="78"/>
        <v>-3.6080773143731815E-3</v>
      </c>
      <c r="E303" s="116">
        <f t="shared" ca="1" si="79"/>
        <v>17.94354478294612</v>
      </c>
      <c r="F303" s="75">
        <f t="shared" ca="1" si="80"/>
        <v>-1.4664534532022433E-2</v>
      </c>
      <c r="G303" s="116">
        <f t="shared" ca="1" si="81"/>
        <v>18.323693473239953</v>
      </c>
      <c r="H303" s="75">
        <f t="shared" ca="1" si="82"/>
        <v>-4.1683924022177798E-3</v>
      </c>
      <c r="I303" s="116">
        <f t="shared" ca="1" si="83"/>
        <v>20.638759447219655</v>
      </c>
      <c r="J303" s="75">
        <f t="shared" ca="1" si="84"/>
        <v>-7.0512820512820484E-2</v>
      </c>
      <c r="K303" s="116">
        <f t="shared" ca="1" si="85"/>
        <v>1.3627819548872186</v>
      </c>
      <c r="L303" s="90">
        <f t="shared" ca="1" si="86"/>
        <v>79.28655318762091</v>
      </c>
      <c r="M303" s="78">
        <f t="shared" ca="1" si="87"/>
        <v>-9.0131427237873929E-3</v>
      </c>
      <c r="N303" s="86"/>
      <c r="O303" s="78"/>
      <c r="P303" s="120"/>
      <c r="Q303" s="86"/>
      <c r="R303" s="122"/>
      <c r="S303" s="117"/>
      <c r="T303" s="121"/>
    </row>
    <row r="304" spans="1:20" ht="16.5" customHeight="1" x14ac:dyDescent="0.45">
      <c r="A304" s="80">
        <v>43930</v>
      </c>
      <c r="B304" s="75">
        <f t="shared" ca="1" si="76"/>
        <v>1.5217328288598564E-2</v>
      </c>
      <c r="C304" s="116">
        <f t="shared" ca="1" si="77"/>
        <v>21.211436394563727</v>
      </c>
      <c r="D304" s="75">
        <f t="shared" ca="1" si="78"/>
        <v>5.5203079578952208E-2</v>
      </c>
      <c r="E304" s="116">
        <f t="shared" ca="1" si="79"/>
        <v>18.008520918738434</v>
      </c>
      <c r="F304" s="75">
        <f t="shared" ca="1" si="80"/>
        <v>2.6914408811284485E-2</v>
      </c>
      <c r="G304" s="116">
        <f t="shared" ca="1" si="81"/>
        <v>18.596401038439485</v>
      </c>
      <c r="H304" s="75">
        <f t="shared" ca="1" si="82"/>
        <v>1.3070651489353269E-2</v>
      </c>
      <c r="I304" s="116">
        <f t="shared" ca="1" si="83"/>
        <v>20.72515000503547</v>
      </c>
      <c r="J304" s="75">
        <f t="shared" ca="1" si="84"/>
        <v>-6.3694267515923553E-3</v>
      </c>
      <c r="K304" s="116">
        <f t="shared" ca="1" si="85"/>
        <v>1.4661654135338351</v>
      </c>
      <c r="L304" s="90">
        <f t="shared" ca="1" si="86"/>
        <v>80.007673770310944</v>
      </c>
      <c r="M304" s="78">
        <f t="shared" ca="1" si="87"/>
        <v>2.5710191502587021E-2</v>
      </c>
      <c r="N304" s="86"/>
      <c r="O304" s="78"/>
      <c r="P304" s="120"/>
      <c r="Q304" s="86"/>
      <c r="R304" s="122"/>
      <c r="S304" s="117"/>
      <c r="T304" s="121"/>
    </row>
    <row r="305" spans="1:20" ht="16.5" customHeight="1" x14ac:dyDescent="0.45">
      <c r="A305" s="80">
        <v>43929</v>
      </c>
      <c r="B305" s="75">
        <f t="shared" ca="1" si="76"/>
        <v>3.3568297863817431E-2</v>
      </c>
      <c r="C305" s="116">
        <f t="shared" ca="1" si="77"/>
        <v>20.893493248702601</v>
      </c>
      <c r="D305" s="75">
        <f t="shared" ca="1" si="78"/>
        <v>8.317328976304994E-3</v>
      </c>
      <c r="E305" s="116">
        <f t="shared" ca="1" si="79"/>
        <v>17.066402920207743</v>
      </c>
      <c r="F305" s="75">
        <f t="shared" ca="1" si="80"/>
        <v>1.3640805063530159E-2</v>
      </c>
      <c r="G305" s="116">
        <f t="shared" ca="1" si="81"/>
        <v>18.10900779936075</v>
      </c>
      <c r="H305" s="75">
        <f t="shared" ca="1" si="82"/>
        <v>-2.4072339627867478E-3</v>
      </c>
      <c r="I305" s="116">
        <f t="shared" ca="1" si="83"/>
        <v>20.457753834410905</v>
      </c>
      <c r="J305" s="75">
        <f t="shared" ca="1" si="84"/>
        <v>2.4804177545691752E-2</v>
      </c>
      <c r="K305" s="116">
        <f t="shared" ca="1" si="85"/>
        <v>1.4755639097744366</v>
      </c>
      <c r="L305" s="90">
        <f t="shared" ca="1" si="86"/>
        <v>78.002221712456446</v>
      </c>
      <c r="M305" s="78">
        <f t="shared" ca="1" si="87"/>
        <v>1.3636957134403271E-2</v>
      </c>
      <c r="N305" s="86"/>
      <c r="O305" s="78"/>
      <c r="P305" s="120"/>
      <c r="Q305" s="86"/>
      <c r="R305" s="122"/>
      <c r="S305" s="117"/>
      <c r="T305" s="121"/>
    </row>
    <row r="306" spans="1:20" ht="16.5" customHeight="1" x14ac:dyDescent="0.45">
      <c r="A306" s="80">
        <v>43928</v>
      </c>
      <c r="B306" s="75">
        <f t="shared" ca="1" si="76"/>
        <v>1.0195582457717123E-3</v>
      </c>
      <c r="C306" s="116">
        <f t="shared" ca="1" si="77"/>
        <v>20.214913026923664</v>
      </c>
      <c r="D306" s="75">
        <f t="shared" ca="1" si="78"/>
        <v>-2.7985062944491657E-2</v>
      </c>
      <c r="E306" s="116">
        <f t="shared" ca="1" si="79"/>
        <v>16.925626913041771</v>
      </c>
      <c r="F306" s="75">
        <f t="shared" ca="1" si="80"/>
        <v>6.2091431546540399E-3</v>
      </c>
      <c r="G306" s="116">
        <f t="shared" ca="1" si="81"/>
        <v>17.865310580334977</v>
      </c>
      <c r="H306" s="75">
        <f t="shared" ca="1" si="82"/>
        <v>1.0746060345904196E-2</v>
      </c>
      <c r="I306" s="116">
        <f t="shared" ca="1" si="83"/>
        <v>20.507119268392699</v>
      </c>
      <c r="J306" s="75">
        <f t="shared" ca="1" si="84"/>
        <v>-3.647798742138364E-2</v>
      </c>
      <c r="K306" s="116">
        <f t="shared" ca="1" si="85"/>
        <v>1.439849624060151</v>
      </c>
      <c r="L306" s="90">
        <f t="shared" ca="1" si="86"/>
        <v>76.952819412753257</v>
      </c>
      <c r="M306" s="78">
        <f t="shared" ca="1" si="87"/>
        <v>-2.5011396052169177E-3</v>
      </c>
      <c r="N306" s="86"/>
      <c r="O306" s="78"/>
      <c r="P306" s="120"/>
      <c r="Q306" s="86"/>
      <c r="R306" s="122"/>
      <c r="S306" s="117"/>
      <c r="T306" s="121"/>
    </row>
    <row r="307" spans="1:20" ht="16.5" customHeight="1" x14ac:dyDescent="0.45">
      <c r="A307" s="80">
        <v>43927</v>
      </c>
      <c r="B307" s="75">
        <f t="shared" ca="1" si="76"/>
        <v>6.7166161688020143E-2</v>
      </c>
      <c r="C307" s="116">
        <f t="shared" ca="1" si="77"/>
        <v>20.19432373763917</v>
      </c>
      <c r="D307" s="75">
        <f t="shared" ca="1" si="78"/>
        <v>8.4288506999077306E-2</v>
      </c>
      <c r="E307" s="116">
        <f t="shared" ca="1" si="79"/>
        <v>17.412928822178387</v>
      </c>
      <c r="F307" s="75">
        <f t="shared" ca="1" si="80"/>
        <v>5.9190110254064621E-2</v>
      </c>
      <c r="G307" s="116">
        <f t="shared" ca="1" si="81"/>
        <v>17.755066828675282</v>
      </c>
      <c r="H307" s="75">
        <f t="shared" ca="1" si="82"/>
        <v>5.905093090914737E-2</v>
      </c>
      <c r="I307" s="116">
        <f t="shared" ca="1" si="83"/>
        <v>20.28909146712342</v>
      </c>
      <c r="J307" s="75">
        <f t="shared" ca="1" si="84"/>
        <v>6.2834224598930399E-2</v>
      </c>
      <c r="K307" s="116">
        <f t="shared" ca="1" si="85"/>
        <v>1.4943609022556399</v>
      </c>
      <c r="L307" s="90">
        <f t="shared" ca="1" si="86"/>
        <v>77.145771757871898</v>
      </c>
      <c r="M307" s="78">
        <f t="shared" ca="1" si="87"/>
        <v>6.6885572821641759E-2</v>
      </c>
      <c r="N307" s="86"/>
      <c r="O307" s="78"/>
      <c r="P307" s="120"/>
      <c r="Q307" s="86"/>
      <c r="R307" s="122"/>
      <c r="S307" s="117"/>
      <c r="T307" s="121"/>
    </row>
    <row r="308" spans="1:20" ht="16.5" customHeight="1" x14ac:dyDescent="0.45">
      <c r="A308" s="80">
        <v>43924</v>
      </c>
      <c r="B308" s="75">
        <f t="shared" ca="1" si="76"/>
        <v>-1.4454202312555342E-2</v>
      </c>
      <c r="C308" s="116">
        <f t="shared" ca="1" si="77"/>
        <v>18.923317157748169</v>
      </c>
      <c r="D308" s="75">
        <f t="shared" ca="1" si="78"/>
        <v>-4.3842640974905644E-2</v>
      </c>
      <c r="E308" s="116">
        <f t="shared" ca="1" si="79"/>
        <v>16.059313282191972</v>
      </c>
      <c r="F308" s="75">
        <f t="shared" ca="1" si="80"/>
        <v>-2.0013561792194823E-2</v>
      </c>
      <c r="G308" s="116">
        <f t="shared" ca="1" si="81"/>
        <v>16.762870665792406</v>
      </c>
      <c r="H308" s="75">
        <f t="shared" ca="1" si="82"/>
        <v>-2.2460106629670795E-2</v>
      </c>
      <c r="I308" s="116">
        <f t="shared" ca="1" si="83"/>
        <v>19.157805233886297</v>
      </c>
      <c r="J308" s="75">
        <f t="shared" ca="1" si="84"/>
        <v>-3.1088082901554293E-2</v>
      </c>
      <c r="K308" s="116">
        <f t="shared" ca="1" si="85"/>
        <v>1.4060150375939857</v>
      </c>
      <c r="L308" s="90">
        <f t="shared" ca="1" si="86"/>
        <v>72.309321377212825</v>
      </c>
      <c r="M308" s="78">
        <f t="shared" ca="1" si="87"/>
        <v>-2.483480225384882E-2</v>
      </c>
      <c r="N308" s="86"/>
      <c r="O308" s="78"/>
      <c r="P308" s="120"/>
      <c r="Q308" s="86"/>
      <c r="R308" s="122"/>
      <c r="S308" s="117"/>
      <c r="T308" s="121"/>
    </row>
    <row r="309" spans="1:20" ht="16.5" customHeight="1" x14ac:dyDescent="0.45">
      <c r="A309" s="80">
        <v>43923</v>
      </c>
      <c r="B309" s="75">
        <f t="shared" ca="1" si="76"/>
        <v>2.3075411095572873E-2</v>
      </c>
      <c r="C309" s="116">
        <f t="shared" ca="1" si="77"/>
        <v>19.200850130101713</v>
      </c>
      <c r="D309" s="75">
        <f t="shared" ca="1" si="78"/>
        <v>3.3311173463647092E-2</v>
      </c>
      <c r="E309" s="116">
        <f t="shared" ca="1" si="79"/>
        <v>16.795680261841184</v>
      </c>
      <c r="F309" s="75">
        <f t="shared" ca="1" si="80"/>
        <v>1.5151435909548816E-2</v>
      </c>
      <c r="G309" s="116">
        <f t="shared" ca="1" si="81"/>
        <v>17.10520677862468</v>
      </c>
      <c r="H309" s="75">
        <f t="shared" ca="1" si="82"/>
        <v>1.2755035869989939E-2</v>
      </c>
      <c r="I309" s="116">
        <f t="shared" ca="1" si="83"/>
        <v>19.597977907412719</v>
      </c>
      <c r="J309" s="75">
        <f t="shared" ca="1" si="84"/>
        <v>0.18860662047729027</v>
      </c>
      <c r="K309" s="116">
        <f t="shared" ca="1" si="85"/>
        <v>1.4511278195488728</v>
      </c>
      <c r="L309" s="90">
        <f t="shared" ca="1" si="86"/>
        <v>74.150842897529174</v>
      </c>
      <c r="M309" s="78">
        <f t="shared" ca="1" si="87"/>
        <v>2.3561804671565767E-2</v>
      </c>
      <c r="N309" s="86"/>
      <c r="O309" s="78"/>
      <c r="P309" s="120"/>
      <c r="Q309" s="86"/>
      <c r="R309" s="122"/>
      <c r="S309" s="117"/>
      <c r="T309" s="121"/>
    </row>
    <row r="310" spans="1:20" ht="16.5" customHeight="1" x14ac:dyDescent="0.45">
      <c r="A310" s="80">
        <v>43922</v>
      </c>
      <c r="B310" s="75">
        <f t="shared" ca="1" si="76"/>
        <v>-4.5004862942320201E-2</v>
      </c>
      <c r="C310" s="116">
        <f t="shared" ca="1" si="77"/>
        <v>18.76777598392307</v>
      </c>
      <c r="D310" s="75">
        <f t="shared" ca="1" si="78"/>
        <v>-3.410558628826954E-2</v>
      </c>
      <c r="E310" s="116">
        <f t="shared" ca="1" si="79"/>
        <v>16.25423269695445</v>
      </c>
      <c r="F310" s="75">
        <f t="shared" ca="1" si="80"/>
        <v>-4.8180902010902749E-2</v>
      </c>
      <c r="G310" s="116">
        <f t="shared" ca="1" si="81"/>
        <v>16.849906500204934</v>
      </c>
      <c r="H310" s="75">
        <f t="shared" ca="1" si="82"/>
        <v>-4.7580489221009215E-2</v>
      </c>
      <c r="I310" s="116">
        <f t="shared" ca="1" si="83"/>
        <v>19.351153253538168</v>
      </c>
      <c r="J310" s="75">
        <f t="shared" ca="1" si="84"/>
        <v>-8.7780898876404501E-2</v>
      </c>
      <c r="K310" s="116">
        <f t="shared" ca="1" si="85"/>
        <v>1.2208646616541359</v>
      </c>
      <c r="L310" s="90">
        <f t="shared" ca="1" si="86"/>
        <v>72.443933096274762</v>
      </c>
      <c r="M310" s="78">
        <f t="shared" ca="1" si="87"/>
        <v>-4.4772668502178092E-2</v>
      </c>
      <c r="N310" s="86"/>
      <c r="O310" s="78"/>
      <c r="P310" s="120"/>
      <c r="Q310" s="86"/>
      <c r="R310" s="122"/>
      <c r="S310" s="117"/>
      <c r="T310" s="121"/>
    </row>
    <row r="311" spans="1:20" ht="16.5" customHeight="1" x14ac:dyDescent="0.45">
      <c r="A311" s="80">
        <v>43921</v>
      </c>
      <c r="B311" s="75">
        <f t="shared" ca="1" si="76"/>
        <v>-1.4905333671393572E-2</v>
      </c>
      <c r="C311" s="116">
        <f t="shared" ca="1" si="77"/>
        <v>19.652221519940088</v>
      </c>
      <c r="D311" s="75">
        <f t="shared" ca="1" si="78"/>
        <v>-1.3333322788259827E-2</v>
      </c>
      <c r="E311" s="116">
        <f t="shared" ca="1" si="79"/>
        <v>16.828167205660534</v>
      </c>
      <c r="F311" s="75">
        <f t="shared" ca="1" si="80"/>
        <v>-5.5410487827080024E-3</v>
      </c>
      <c r="G311" s="116">
        <f t="shared" ca="1" si="81"/>
        <v>17.702845567822326</v>
      </c>
      <c r="H311" s="75">
        <f t="shared" ca="1" si="82"/>
        <v>-2.7564413494882478E-2</v>
      </c>
      <c r="I311" s="116">
        <f t="shared" ca="1" si="83"/>
        <v>20.317888319728688</v>
      </c>
      <c r="J311" s="75">
        <f t="shared" ca="1" si="84"/>
        <v>9.9290780141845225E-3</v>
      </c>
      <c r="K311" s="116">
        <f t="shared" ca="1" si="85"/>
        <v>1.3383458646616546</v>
      </c>
      <c r="L311" s="90">
        <f t="shared" ca="1" si="86"/>
        <v>75.839468477813284</v>
      </c>
      <c r="M311" s="78">
        <f t="shared" ca="1" si="87"/>
        <v>-1.5399668757638652E-2</v>
      </c>
      <c r="N311" s="86"/>
      <c r="O311" s="78"/>
      <c r="P311" s="120"/>
      <c r="Q311" s="86"/>
      <c r="R311" s="122"/>
      <c r="S311" s="117"/>
      <c r="T311" s="121"/>
    </row>
    <row r="312" spans="1:20" ht="16.5" customHeight="1" x14ac:dyDescent="0.45">
      <c r="A312" s="80">
        <v>43920</v>
      </c>
      <c r="B312" s="75">
        <f t="shared" ca="1" si="76"/>
        <v>3.2475718129171938E-2</v>
      </c>
      <c r="C312" s="116">
        <f t="shared" ca="1" si="77"/>
        <v>19.94957661600467</v>
      </c>
      <c r="D312" s="75">
        <f t="shared" ca="1" si="78"/>
        <v>8.6206870631814869E-2</v>
      </c>
      <c r="E312" s="116">
        <f t="shared" ca="1" si="79"/>
        <v>17.055574688319169</v>
      </c>
      <c r="F312" s="75">
        <f t="shared" ca="1" si="80"/>
        <v>1.2207205897456719E-2</v>
      </c>
      <c r="G312" s="116">
        <f t="shared" ca="1" si="81"/>
        <v>17.801484461628831</v>
      </c>
      <c r="H312" s="75">
        <f t="shared" ca="1" si="82"/>
        <v>1.2156275909855907E-2</v>
      </c>
      <c r="I312" s="116">
        <f t="shared" ca="1" si="83"/>
        <v>20.893814049679232</v>
      </c>
      <c r="J312" s="75">
        <f t="shared" ca="1" si="84"/>
        <v>-3.4246575342465779E-2</v>
      </c>
      <c r="K312" s="116">
        <f t="shared" ca="1" si="85"/>
        <v>1.3251879699248124</v>
      </c>
      <c r="L312" s="90">
        <f t="shared" ca="1" si="86"/>
        <v>77.025637785556711</v>
      </c>
      <c r="M312" s="78">
        <f t="shared" ca="1" si="87"/>
        <v>3.2157053263581314E-2</v>
      </c>
      <c r="N312" s="86"/>
      <c r="O312" s="78"/>
      <c r="P312" s="120"/>
      <c r="Q312" s="86"/>
      <c r="R312" s="122"/>
      <c r="S312" s="117"/>
      <c r="T312" s="121"/>
    </row>
    <row r="313" spans="1:20" ht="16.5" customHeight="1" x14ac:dyDescent="0.45">
      <c r="A313" s="80">
        <v>43917</v>
      </c>
      <c r="B313" s="75">
        <f t="shared" ca="1" si="76"/>
        <v>-2.9785691514914503E-2</v>
      </c>
      <c r="C313" s="116">
        <f t="shared" ca="1" si="77"/>
        <v>19.322078249116558</v>
      </c>
      <c r="D313" s="75">
        <f t="shared" ca="1" si="78"/>
        <v>-7.5255103645175736E-2</v>
      </c>
      <c r="E313" s="116">
        <f t="shared" ca="1" si="79"/>
        <v>15.701958024255948</v>
      </c>
      <c r="F313" s="75">
        <f t="shared" ca="1" si="80"/>
        <v>-4.0822809631999801E-2</v>
      </c>
      <c r="G313" s="116">
        <f t="shared" ca="1" si="81"/>
        <v>17.586798787749629</v>
      </c>
      <c r="H313" s="75">
        <f t="shared" ca="1" si="82"/>
        <v>-1.1943546680468486E-3</v>
      </c>
      <c r="I313" s="116">
        <f t="shared" ca="1" si="83"/>
        <v>20.642873582834024</v>
      </c>
      <c r="J313" s="75">
        <f t="shared" ca="1" si="84"/>
        <v>-8.15217391304357E-3</v>
      </c>
      <c r="K313" s="116">
        <f t="shared" ca="1" si="85"/>
        <v>1.3721804511278199</v>
      </c>
      <c r="L313" s="90">
        <f t="shared" ca="1" si="86"/>
        <v>74.625889095083977</v>
      </c>
      <c r="M313" s="78">
        <f t="shared" ca="1" si="87"/>
        <v>-3.4361011523660778E-2</v>
      </c>
      <c r="N313" s="86"/>
      <c r="O313" s="78"/>
      <c r="P313" s="120"/>
      <c r="Q313" s="86"/>
      <c r="R313" s="122"/>
      <c r="S313" s="117"/>
      <c r="T313" s="121"/>
    </row>
    <row r="314" spans="1:20" ht="16.5" customHeight="1" x14ac:dyDescent="0.45">
      <c r="A314" s="80">
        <v>43916</v>
      </c>
      <c r="B314" s="75">
        <f t="shared" ca="1" si="76"/>
        <v>5.8389770079507297E-2</v>
      </c>
      <c r="C314" s="116">
        <f t="shared" ca="1" si="77"/>
        <v>19.915268286742222</v>
      </c>
      <c r="D314" s="75">
        <f t="shared" ca="1" si="78"/>
        <v>4.6030813379171143E-2</v>
      </c>
      <c r="E314" s="116">
        <f t="shared" ca="1" si="79"/>
        <v>16.979772568791894</v>
      </c>
      <c r="F314" s="75">
        <f t="shared" ca="1" si="80"/>
        <v>4.4628133328460606E-2</v>
      </c>
      <c r="G314" s="116">
        <f t="shared" ca="1" si="81"/>
        <v>18.335297132120328</v>
      </c>
      <c r="H314" s="75">
        <f t="shared" ca="1" si="82"/>
        <v>3.2894806331608129E-2</v>
      </c>
      <c r="I314" s="116">
        <f t="shared" ca="1" si="83"/>
        <v>20.6675579771812</v>
      </c>
      <c r="J314" s="75">
        <f t="shared" ca="1" si="84"/>
        <v>1.3605442176871652E-3</v>
      </c>
      <c r="K314" s="116">
        <f t="shared" ca="1" si="85"/>
        <v>1.3834586466165419</v>
      </c>
      <c r="L314" s="90">
        <f t="shared" ca="1" si="86"/>
        <v>77.281354611452201</v>
      </c>
      <c r="M314" s="78">
        <f t="shared" ca="1" si="87"/>
        <v>4.4454629097525844E-2</v>
      </c>
      <c r="N314" s="86"/>
      <c r="O314" s="78"/>
      <c r="P314" s="120"/>
      <c r="Q314" s="86"/>
      <c r="R314" s="122"/>
      <c r="S314" s="117"/>
      <c r="T314" s="121"/>
    </row>
    <row r="315" spans="1:20" ht="16.5" customHeight="1" x14ac:dyDescent="0.45">
      <c r="A315" s="80">
        <v>43915</v>
      </c>
      <c r="B315" s="75">
        <f t="shared" ca="1" si="76"/>
        <v>1.4970191182155146E-2</v>
      </c>
      <c r="C315" s="116">
        <f t="shared" ca="1" si="77"/>
        <v>18.816572920244841</v>
      </c>
      <c r="D315" s="75">
        <f t="shared" ca="1" si="78"/>
        <v>4.1695581004340454E-2</v>
      </c>
      <c r="E315" s="116">
        <f t="shared" ca="1" si="79"/>
        <v>16.232573985023681</v>
      </c>
      <c r="F315" s="75">
        <f t="shared" ca="1" si="80"/>
        <v>3.8804856597920656E-2</v>
      </c>
      <c r="G315" s="116">
        <f t="shared" ca="1" si="81"/>
        <v>17.551984813676459</v>
      </c>
      <c r="H315" s="75">
        <f t="shared" ca="1" si="82"/>
        <v>1.8852061024693834E-2</v>
      </c>
      <c r="I315" s="116">
        <f t="shared" ca="1" si="83"/>
        <v>20.009354147672941</v>
      </c>
      <c r="J315" s="75">
        <f t="shared" ca="1" si="84"/>
        <v>-2.6490066225165587E-2</v>
      </c>
      <c r="K315" s="116">
        <f t="shared" ca="1" si="85"/>
        <v>1.3815789473684215</v>
      </c>
      <c r="L315" s="90">
        <f t="shared" ca="1" si="86"/>
        <v>73.992064813986346</v>
      </c>
      <c r="M315" s="78">
        <f t="shared" ca="1" si="87"/>
        <v>2.6576928375441122E-2</v>
      </c>
      <c r="N315" s="86"/>
      <c r="O315" s="78"/>
      <c r="P315" s="120"/>
      <c r="Q315" s="86"/>
      <c r="R315" s="122"/>
      <c r="S315" s="117"/>
      <c r="T315" s="121"/>
    </row>
    <row r="316" spans="1:20" ht="16.5" customHeight="1" x14ac:dyDescent="0.45">
      <c r="A316" s="80">
        <v>43914</v>
      </c>
      <c r="B316" s="75">
        <f t="shared" ca="1" si="76"/>
        <v>9.0603307979265635E-2</v>
      </c>
      <c r="C316" s="116">
        <f t="shared" ca="1" si="77"/>
        <v>18.539039947891297</v>
      </c>
      <c r="D316" s="75">
        <f t="shared" ca="1" si="78"/>
        <v>0.12246496200742518</v>
      </c>
      <c r="E316" s="116">
        <f t="shared" ca="1" si="79"/>
        <v>15.582838480867133</v>
      </c>
      <c r="F316" s="75">
        <f t="shared" ca="1" si="80"/>
        <v>8.6972726208302875E-2</v>
      </c>
      <c r="G316" s="116">
        <f t="shared" ca="1" si="81"/>
        <v>16.896325332131291</v>
      </c>
      <c r="H316" s="75">
        <f t="shared" ca="1" si="82"/>
        <v>6.9444582088957096E-2</v>
      </c>
      <c r="I316" s="116">
        <f t="shared" ca="1" si="83"/>
        <v>19.639116328182975</v>
      </c>
      <c r="J316" s="75">
        <f t="shared" ca="1" si="84"/>
        <v>5.0069541029207132E-2</v>
      </c>
      <c r="K316" s="116">
        <f t="shared" ca="1" si="85"/>
        <v>1.4191729323308275</v>
      </c>
      <c r="L316" s="90">
        <f t="shared" ca="1" si="86"/>
        <v>72.076493021403522</v>
      </c>
      <c r="M316" s="78">
        <f t="shared" ca="1" si="87"/>
        <v>8.9734763319348154E-2</v>
      </c>
      <c r="N316" s="86"/>
      <c r="O316" s="78"/>
      <c r="P316" s="120"/>
      <c r="Q316" s="86"/>
      <c r="R316" s="122"/>
      <c r="S316" s="117"/>
      <c r="T316" s="121"/>
    </row>
    <row r="317" spans="1:20" ht="16.5" customHeight="1" x14ac:dyDescent="0.45">
      <c r="A317" s="80">
        <v>43913</v>
      </c>
      <c r="B317" s="75">
        <f t="shared" ca="1" si="76"/>
        <v>-2.5568219362446243E-2</v>
      </c>
      <c r="C317" s="116">
        <f t="shared" ca="1" si="77"/>
        <v>16.998884756953036</v>
      </c>
      <c r="D317" s="75">
        <f t="shared" ca="1" si="78"/>
        <v>-4.1853584604002902E-2</v>
      </c>
      <c r="E317" s="116">
        <f t="shared" ca="1" si="79"/>
        <v>13.882694790756464</v>
      </c>
      <c r="F317" s="75">
        <f t="shared" ca="1" si="80"/>
        <v>1.1325066520359028E-2</v>
      </c>
      <c r="G317" s="116">
        <f t="shared" ca="1" si="81"/>
        <v>15.544387568095567</v>
      </c>
      <c r="H317" s="75">
        <f t="shared" ca="1" si="82"/>
        <v>-1.0419144581321982E-2</v>
      </c>
      <c r="I317" s="116">
        <f t="shared" ca="1" si="83"/>
        <v>18.363846670597635</v>
      </c>
      <c r="J317" s="75">
        <f t="shared" ca="1" si="84"/>
        <v>2.7142857142857135E-2</v>
      </c>
      <c r="K317" s="116">
        <f t="shared" ca="1" si="85"/>
        <v>1.3515037593984969</v>
      </c>
      <c r="L317" s="90">
        <f t="shared" ca="1" si="86"/>
        <v>66.141317545801201</v>
      </c>
      <c r="M317" s="78">
        <f t="shared" ca="1" si="87"/>
        <v>-1.542220865114341E-2</v>
      </c>
      <c r="N317" s="86"/>
      <c r="O317" s="78"/>
      <c r="P317" s="120"/>
      <c r="Q317" s="86"/>
      <c r="R317" s="122"/>
      <c r="S317" s="117"/>
      <c r="T317" s="121"/>
    </row>
    <row r="318" spans="1:20" ht="16.5" customHeight="1" x14ac:dyDescent="0.45">
      <c r="A318" s="80">
        <v>43910</v>
      </c>
      <c r="B318" s="75">
        <f t="shared" ca="1" si="76"/>
        <v>-4.3094117361402451E-2</v>
      </c>
      <c r="C318" s="116">
        <f t="shared" ca="1" si="77"/>
        <v>17.444920306099789</v>
      </c>
      <c r="D318" s="75">
        <f t="shared" ca="1" si="78"/>
        <v>-4.0860236496876423E-2</v>
      </c>
      <c r="E318" s="116">
        <f t="shared" ca="1" si="79"/>
        <v>14.489116243281895</v>
      </c>
      <c r="F318" s="75">
        <f t="shared" ca="1" si="80"/>
        <v>3.7893924651344335E-3</v>
      </c>
      <c r="G318" s="116">
        <f t="shared" ca="1" si="81"/>
        <v>15.370317697729726</v>
      </c>
      <c r="H318" s="75">
        <f t="shared" ca="1" si="82"/>
        <v>2.4444150416949029E-3</v>
      </c>
      <c r="I318" s="116">
        <f t="shared" ca="1" si="83"/>
        <v>18.557196786944857</v>
      </c>
      <c r="J318" s="75">
        <f t="shared" ca="1" si="84"/>
        <v>-2.777777777777779E-2</v>
      </c>
      <c r="K318" s="116">
        <f t="shared" ca="1" si="85"/>
        <v>1.3157894736842111</v>
      </c>
      <c r="L318" s="90">
        <f t="shared" ca="1" si="86"/>
        <v>67.177340507740482</v>
      </c>
      <c r="M318" s="78">
        <f t="shared" ca="1" si="87"/>
        <v>-1.9516995690725514E-2</v>
      </c>
      <c r="N318" s="86"/>
      <c r="O318" s="78"/>
      <c r="P318" s="120"/>
      <c r="Q318" s="86"/>
      <c r="R318" s="122"/>
      <c r="S318" s="117"/>
      <c r="T318" s="121"/>
    </row>
    <row r="319" spans="1:20" ht="16.5" customHeight="1" x14ac:dyDescent="0.45">
      <c r="A319" s="80">
        <v>43909</v>
      </c>
      <c r="B319" s="75">
        <f t="shared" ca="1" si="76"/>
        <v>2.1249658318209796E-3</v>
      </c>
      <c r="C319" s="116">
        <f t="shared" ca="1" si="77"/>
        <v>18.230549756885917</v>
      </c>
      <c r="D319" s="75">
        <f t="shared" ca="1" si="78"/>
        <v>1.6763816853865299E-2</v>
      </c>
      <c r="E319" s="116">
        <f t="shared" ca="1" si="79"/>
        <v>15.106365927695906</v>
      </c>
      <c r="F319" s="75">
        <f t="shared" ca="1" si="80"/>
        <v>1.4609668863738934E-2</v>
      </c>
      <c r="G319" s="116">
        <f t="shared" ca="1" si="81"/>
        <v>15.312293408463766</v>
      </c>
      <c r="H319" s="75">
        <f t="shared" ca="1" si="82"/>
        <v>1.3970342671685954E-2</v>
      </c>
      <c r="I319" s="116">
        <f t="shared" ca="1" si="83"/>
        <v>18.511945907916502</v>
      </c>
      <c r="J319" s="75">
        <f t="shared" ca="1" si="84"/>
        <v>0.19800332778702168</v>
      </c>
      <c r="K319" s="116">
        <f t="shared" ca="1" si="85"/>
        <v>1.3533834586466171</v>
      </c>
      <c r="L319" s="90">
        <f t="shared" ca="1" si="86"/>
        <v>68.514538459608715</v>
      </c>
      <c r="M319" s="78">
        <f t="shared" ca="1" si="87"/>
        <v>1.4615474165836861E-2</v>
      </c>
      <c r="N319" s="86"/>
      <c r="O319" s="78"/>
      <c r="P319" s="120"/>
      <c r="Q319" s="86"/>
      <c r="R319" s="122"/>
      <c r="S319" s="117"/>
      <c r="T319" s="121"/>
    </row>
    <row r="320" spans="1:20" ht="16.5" customHeight="1" x14ac:dyDescent="0.45">
      <c r="A320" s="80">
        <v>43908</v>
      </c>
      <c r="B320" s="75">
        <f t="shared" ca="1" si="76"/>
        <v>-5.0632966148854153E-2</v>
      </c>
      <c r="C320" s="116">
        <f t="shared" ca="1" si="77"/>
        <v>18.191892606680565</v>
      </c>
      <c r="D320" s="75">
        <f t="shared" ca="1" si="78"/>
        <v>-0.11825190829866172</v>
      </c>
      <c r="E320" s="116">
        <f t="shared" ca="1" si="79"/>
        <v>14.85730085718331</v>
      </c>
      <c r="F320" s="75">
        <f t="shared" ca="1" si="80"/>
        <v>-6.874326052449431E-2</v>
      </c>
      <c r="G320" s="116">
        <f t="shared" ca="1" si="81"/>
        <v>15.091807104117191</v>
      </c>
      <c r="H320" s="75">
        <f t="shared" ca="1" si="82"/>
        <v>-2.117330738195089E-2</v>
      </c>
      <c r="I320" s="116">
        <f t="shared" ca="1" si="83"/>
        <v>18.256890886117855</v>
      </c>
      <c r="J320" s="75">
        <f t="shared" ca="1" si="84"/>
        <v>-1.4754098360655665E-2</v>
      </c>
      <c r="K320" s="116">
        <f t="shared" ca="1" si="85"/>
        <v>1.1296992481203012</v>
      </c>
      <c r="L320" s="90">
        <f t="shared" ca="1" si="86"/>
        <v>67.527590702219229</v>
      </c>
      <c r="M320" s="78">
        <f t="shared" ca="1" si="87"/>
        <v>-6.2328173336114068E-2</v>
      </c>
      <c r="N320" s="86"/>
      <c r="O320" s="78"/>
      <c r="P320" s="120"/>
      <c r="Q320" s="86"/>
      <c r="R320" s="122"/>
      <c r="S320" s="117"/>
      <c r="T320" s="121"/>
    </row>
    <row r="321" spans="1:20" ht="16.5" customHeight="1" x14ac:dyDescent="0.45">
      <c r="A321" s="80">
        <v>43907</v>
      </c>
      <c r="B321" s="75">
        <f t="shared" ca="1" si="76"/>
        <v>5.399202501491307E-2</v>
      </c>
      <c r="C321" s="116">
        <f t="shared" ca="1" si="77"/>
        <v>19.162127984246951</v>
      </c>
      <c r="D321" s="75">
        <f t="shared" ca="1" si="78"/>
        <v>7.4585737543092945E-2</v>
      </c>
      <c r="E321" s="116">
        <f t="shared" ca="1" si="79"/>
        <v>16.849824793514504</v>
      </c>
      <c r="F321" s="75">
        <f t="shared" ca="1" si="80"/>
        <v>4.2553140614931761E-2</v>
      </c>
      <c r="G321" s="116">
        <f t="shared" ca="1" si="81"/>
        <v>16.205850078053736</v>
      </c>
      <c r="H321" s="75">
        <f t="shared" ca="1" si="82"/>
        <v>4.9051322183753632E-2</v>
      </c>
      <c r="I321" s="116">
        <f t="shared" ca="1" si="83"/>
        <v>18.651811422598719</v>
      </c>
      <c r="J321" s="75">
        <f t="shared" ca="1" si="84"/>
        <v>0.10128181982307272</v>
      </c>
      <c r="K321" s="116">
        <f t="shared" ca="1" si="85"/>
        <v>1.1466165413533838</v>
      </c>
      <c r="L321" s="90">
        <f t="shared" ca="1" si="86"/>
        <v>72.016230819767287</v>
      </c>
      <c r="M321" s="78">
        <f t="shared" ca="1" si="87"/>
        <v>5.5552974016275236E-2</v>
      </c>
      <c r="N321" s="86"/>
      <c r="O321" s="78"/>
      <c r="P321" s="120"/>
      <c r="Q321" s="86"/>
      <c r="R321" s="122"/>
      <c r="S321" s="117"/>
      <c r="T321" s="121"/>
    </row>
    <row r="322" spans="1:20" ht="16.5" customHeight="1" x14ac:dyDescent="0.45">
      <c r="A322" s="80">
        <v>43906</v>
      </c>
      <c r="B322" s="75">
        <f t="shared" ref="B322:B372" ca="1" si="88">INDIRECT(B$1&amp;"!D"&amp;ROW())</f>
        <v>-0.10942361355811447</v>
      </c>
      <c r="C322" s="116">
        <f t="shared" ref="C322:C371" ca="1" si="89">C323*(1+B322)</f>
        <v>18.180524642941034</v>
      </c>
      <c r="D322" s="75">
        <f t="shared" ref="D322:D372" ca="1" si="90">INDIRECT(D$1&amp;"!D"&amp;ROW())</f>
        <v>-0.16106605159433951</v>
      </c>
      <c r="E322" s="116">
        <f t="shared" ref="E322:E371" ca="1" si="91">E323*(1+D322)</f>
        <v>15.680298188248376</v>
      </c>
      <c r="F322" s="75">
        <f t="shared" ref="F322:F372" ca="1" si="92">INDIRECT(F$1&amp;"!D"&amp;ROW())</f>
        <v>-0.11961872010640562</v>
      </c>
      <c r="G322" s="116">
        <f t="shared" ref="G322:G371" ca="1" si="93">G323*(1+F322)</f>
        <v>15.544387568095569</v>
      </c>
      <c r="H322" s="75">
        <f t="shared" ref="H322:H372" ca="1" si="94">INDIRECT(H$1&amp;"!D"&amp;ROW())</f>
        <v>-6.591750885051717E-2</v>
      </c>
      <c r="I322" s="116">
        <f t="shared" ref="I322:I371" ca="1" si="95">I323*(1+H322)</f>
        <v>17.779693927435549</v>
      </c>
      <c r="J322" s="75">
        <f t="shared" ref="J322:J372" ca="1" si="96">INDIRECT(J$1&amp;"!D"&amp;ROW())</f>
        <v>-0.12357594936708871</v>
      </c>
      <c r="K322" s="116">
        <f t="shared" ref="K322:K371" ca="1" si="97">K323*(1+J322)</f>
        <v>1.0411654135338348</v>
      </c>
      <c r="L322" s="90">
        <f t="shared" ref="L322:L372" ca="1" si="98">SUM(C322,E322,G322,I322,K322)</f>
        <v>68.22606974025436</v>
      </c>
      <c r="M322" s="78">
        <f t="shared" ref="M322:M371" ca="1" si="99">L322/L323-1</f>
        <v>-0.11376146877858428</v>
      </c>
      <c r="N322" s="86"/>
      <c r="O322" s="78"/>
      <c r="P322" s="120"/>
      <c r="Q322" s="86"/>
      <c r="R322" s="122"/>
      <c r="S322" s="117"/>
      <c r="T322" s="121"/>
    </row>
    <row r="323" spans="1:20" ht="16.5" customHeight="1" x14ac:dyDescent="0.45">
      <c r="A323" s="80">
        <v>43903</v>
      </c>
      <c r="B323" s="75">
        <f t="shared" ca="1" si="88"/>
        <v>8.5486181206496203E-2</v>
      </c>
      <c r="C323" s="116">
        <f t="shared" ca="1" si="89"/>
        <v>20.414334940518213</v>
      </c>
      <c r="D323" s="75">
        <f t="shared" ca="1" si="90"/>
        <v>0.14153424224175093</v>
      </c>
      <c r="E323" s="116">
        <f t="shared" ca="1" si="91"/>
        <v>18.690742242637533</v>
      </c>
      <c r="F323" s="75">
        <f t="shared" ca="1" si="92"/>
        <v>6.4730617912436728E-2</v>
      </c>
      <c r="G323" s="116">
        <f t="shared" ca="1" si="93"/>
        <v>17.656426735895966</v>
      </c>
      <c r="H323" s="75">
        <f t="shared" ca="1" si="94"/>
        <v>3.2812633605587838E-2</v>
      </c>
      <c r="I323" s="116">
        <f t="shared" ca="1" si="95"/>
        <v>19.034393745627156</v>
      </c>
      <c r="J323" s="75">
        <f t="shared" ca="1" si="96"/>
        <v>-1.5576323987538832E-2</v>
      </c>
      <c r="K323" s="116">
        <f t="shared" ca="1" si="97"/>
        <v>1.1879699248120306</v>
      </c>
      <c r="L323" s="90">
        <f t="shared" ca="1" si="98"/>
        <v>76.983867589490899</v>
      </c>
      <c r="M323" s="78">
        <f t="shared" ca="1" si="99"/>
        <v>7.8214276832617502E-2</v>
      </c>
      <c r="N323" s="86"/>
      <c r="O323" s="78"/>
      <c r="P323" s="120"/>
      <c r="Q323" s="86"/>
      <c r="R323" s="122"/>
      <c r="S323" s="117"/>
      <c r="T323" s="121"/>
    </row>
    <row r="324" spans="1:20" ht="16.5" customHeight="1" x14ac:dyDescent="0.45">
      <c r="A324" s="80">
        <v>43902</v>
      </c>
      <c r="B324" s="75">
        <f t="shared" ca="1" si="88"/>
        <v>-9.5677253375177296E-2</v>
      </c>
      <c r="C324" s="116">
        <f t="shared" ca="1" si="89"/>
        <v>18.806628121076667</v>
      </c>
      <c r="D324" s="75">
        <f t="shared" ca="1" si="90"/>
        <v>-0.13402053029816152</v>
      </c>
      <c r="E324" s="116">
        <f t="shared" ca="1" si="91"/>
        <v>16.373352240343273</v>
      </c>
      <c r="F324" s="75">
        <f t="shared" ca="1" si="92"/>
        <v>-0.12679496334304763</v>
      </c>
      <c r="G324" s="116">
        <f t="shared" ca="1" si="93"/>
        <v>16.58299896598637</v>
      </c>
      <c r="H324" s="75">
        <f t="shared" ca="1" si="94"/>
        <v>-9.8047115667175611E-2</v>
      </c>
      <c r="I324" s="116">
        <f t="shared" ca="1" si="95"/>
        <v>18.429667808358783</v>
      </c>
      <c r="J324" s="75">
        <f t="shared" ca="1" si="96"/>
        <v>-0.25435540069686402</v>
      </c>
      <c r="K324" s="116">
        <f t="shared" ca="1" si="97"/>
        <v>1.2067669172932334</v>
      </c>
      <c r="L324" s="90">
        <f t="shared" ca="1" si="98"/>
        <v>71.399414053058322</v>
      </c>
      <c r="M324" s="78">
        <f t="shared" ca="1" si="99"/>
        <v>-0.11575444098109322</v>
      </c>
      <c r="N324" s="86"/>
      <c r="O324" s="78"/>
      <c r="P324" s="120"/>
      <c r="Q324" s="86"/>
      <c r="R324" s="122"/>
      <c r="S324" s="117"/>
      <c r="T324" s="121"/>
    </row>
    <row r="325" spans="1:20" ht="16.5" customHeight="1" x14ac:dyDescent="0.45">
      <c r="A325" s="80">
        <v>43901</v>
      </c>
      <c r="B325" s="75">
        <f t="shared" ca="1" si="88"/>
        <v>-4.8748399240813201E-2</v>
      </c>
      <c r="C325" s="116">
        <f t="shared" ca="1" si="89"/>
        <v>20.796367437696436</v>
      </c>
      <c r="D325" s="75">
        <f t="shared" ca="1" si="90"/>
        <v>-7.8141618286438286E-2</v>
      </c>
      <c r="E325" s="116">
        <f t="shared" ca="1" si="91"/>
        <v>18.907321493407586</v>
      </c>
      <c r="F325" s="75">
        <f t="shared" ca="1" si="92"/>
        <v>-5.6228404164466173E-2</v>
      </c>
      <c r="G325" s="116">
        <f t="shared" ca="1" si="93"/>
        <v>18.990956613665492</v>
      </c>
      <c r="H325" s="75">
        <f t="shared" ca="1" si="94"/>
        <v>-3.3845588230482893E-2</v>
      </c>
      <c r="I325" s="116">
        <f t="shared" ca="1" si="95"/>
        <v>20.433071536759073</v>
      </c>
      <c r="J325" s="75">
        <f t="shared" ca="1" si="96"/>
        <v>-7.0194384449244085E-2</v>
      </c>
      <c r="K325" s="116">
        <f t="shared" ca="1" si="97"/>
        <v>1.6184210526315792</v>
      </c>
      <c r="L325" s="90">
        <f t="shared" ca="1" si="98"/>
        <v>80.746138134160162</v>
      </c>
      <c r="M325" s="78">
        <f t="shared" ca="1" si="99"/>
        <v>-5.4317618312459182E-2</v>
      </c>
      <c r="N325" s="86"/>
      <c r="O325" s="78"/>
      <c r="P325" s="120"/>
      <c r="Q325" s="86"/>
      <c r="R325" s="122"/>
      <c r="S325" s="117"/>
      <c r="T325" s="121"/>
    </row>
    <row r="326" spans="1:20" ht="16.5" customHeight="1" x14ac:dyDescent="0.45">
      <c r="A326" s="80">
        <v>43900</v>
      </c>
      <c r="B326" s="75">
        <f t="shared" ca="1" si="88"/>
        <v>5.1744924248878554E-2</v>
      </c>
      <c r="C326" s="116">
        <f t="shared" ca="1" si="89"/>
        <v>21.8621103198134</v>
      </c>
      <c r="D326" s="75">
        <f t="shared" ca="1" si="90"/>
        <v>8.6009297993624445E-2</v>
      </c>
      <c r="E326" s="116">
        <f t="shared" ca="1" si="91"/>
        <v>20.510006600213824</v>
      </c>
      <c r="F326" s="75">
        <f t="shared" ca="1" si="92"/>
        <v>3.0915570741709697E-2</v>
      </c>
      <c r="G326" s="116">
        <f t="shared" ca="1" si="93"/>
        <v>20.122407473868229</v>
      </c>
      <c r="H326" s="75">
        <f t="shared" ca="1" si="94"/>
        <v>2.9847768636768635E-2</v>
      </c>
      <c r="I326" s="116">
        <f t="shared" ca="1" si="95"/>
        <v>21.148867394121599</v>
      </c>
      <c r="J326" s="75">
        <f t="shared" ca="1" si="96"/>
        <v>4.3968432919955003E-2</v>
      </c>
      <c r="K326" s="116">
        <f t="shared" ca="1" si="97"/>
        <v>1.7406015037593989</v>
      </c>
      <c r="L326" s="90">
        <f t="shared" ca="1" si="98"/>
        <v>85.383993291776449</v>
      </c>
      <c r="M326" s="78">
        <f t="shared" ca="1" si="99"/>
        <v>4.9016161664215963E-2</v>
      </c>
      <c r="N326" s="86"/>
      <c r="O326" s="78"/>
      <c r="P326" s="120"/>
      <c r="Q326" s="86"/>
      <c r="R326" s="122"/>
      <c r="S326" s="117"/>
      <c r="T326" s="121"/>
    </row>
    <row r="327" spans="1:20" ht="16.5" customHeight="1" x14ac:dyDescent="0.45">
      <c r="A327" s="80">
        <v>43899</v>
      </c>
      <c r="B327" s="75">
        <f t="shared" ca="1" si="88"/>
        <v>-7.8094475656607432E-2</v>
      </c>
      <c r="C327" s="116">
        <f t="shared" ca="1" si="89"/>
        <v>20.786513740892637</v>
      </c>
      <c r="D327" s="75">
        <f t="shared" ca="1" si="90"/>
        <v>-0.11830133674529519</v>
      </c>
      <c r="E327" s="116">
        <f t="shared" ca="1" si="91"/>
        <v>18.885663905553624</v>
      </c>
      <c r="F327" s="75">
        <f t="shared" ca="1" si="92"/>
        <v>-9.1056481882159312E-2</v>
      </c>
      <c r="G327" s="116">
        <f t="shared" ca="1" si="93"/>
        <v>19.518967454716801</v>
      </c>
      <c r="H327" s="75">
        <f t="shared" ca="1" si="94"/>
        <v>-5.0950583237235891E-2</v>
      </c>
      <c r="I327" s="116">
        <f t="shared" ca="1" si="95"/>
        <v>20.535916120997964</v>
      </c>
      <c r="J327" s="75">
        <f t="shared" ca="1" si="96"/>
        <v>-0.16162570888468819</v>
      </c>
      <c r="K327" s="116">
        <f t="shared" ca="1" si="97"/>
        <v>1.667293233082707</v>
      </c>
      <c r="L327" s="90">
        <f t="shared" ca="1" si="98"/>
        <v>81.394354455243729</v>
      </c>
      <c r="M327" s="78">
        <f t="shared" ca="1" si="99"/>
        <v>-8.6159472706552553E-2</v>
      </c>
      <c r="N327" s="86"/>
      <c r="O327" s="78"/>
      <c r="P327" s="120"/>
      <c r="Q327" s="86"/>
      <c r="R327" s="122"/>
      <c r="S327" s="117"/>
      <c r="T327" s="121"/>
    </row>
    <row r="328" spans="1:20" ht="16.5" customHeight="1" x14ac:dyDescent="0.45">
      <c r="A328" s="80">
        <v>43896</v>
      </c>
      <c r="B328" s="75">
        <f t="shared" ca="1" si="88"/>
        <v>-1.6531077565801411E-2</v>
      </c>
      <c r="C328" s="116">
        <f t="shared" ca="1" si="89"/>
        <v>22.54733613370783</v>
      </c>
      <c r="D328" s="75">
        <f t="shared" ca="1" si="90"/>
        <v>-1.8849216309995365E-2</v>
      </c>
      <c r="E328" s="116">
        <f t="shared" ca="1" si="91"/>
        <v>21.419635406771555</v>
      </c>
      <c r="F328" s="75">
        <f t="shared" ca="1" si="92"/>
        <v>-1.6998747416520965E-2</v>
      </c>
      <c r="G328" s="116">
        <f t="shared" ca="1" si="93"/>
        <v>21.474345837390359</v>
      </c>
      <c r="H328" s="75">
        <f t="shared" ca="1" si="94"/>
        <v>-9.6028071034220952E-3</v>
      </c>
      <c r="I328" s="116">
        <f t="shared" ca="1" si="95"/>
        <v>21.638405501629816</v>
      </c>
      <c r="J328" s="75">
        <f t="shared" ca="1" si="96"/>
        <v>-3.2021957913998089E-2</v>
      </c>
      <c r="K328" s="116">
        <f t="shared" ca="1" si="97"/>
        <v>1.9887218045112787</v>
      </c>
      <c r="L328" s="90">
        <f t="shared" ca="1" si="98"/>
        <v>89.068444684010842</v>
      </c>
      <c r="M328" s="78">
        <f t="shared" ca="1" si="99"/>
        <v>-1.5882280594586073E-2</v>
      </c>
      <c r="N328" s="86"/>
      <c r="O328" s="78"/>
      <c r="P328" s="120"/>
      <c r="Q328" s="86"/>
      <c r="R328" s="122"/>
      <c r="S328" s="117"/>
      <c r="T328" s="121"/>
    </row>
    <row r="329" spans="1:20" ht="16.5" customHeight="1" x14ac:dyDescent="0.45">
      <c r="A329" s="80">
        <v>43895</v>
      </c>
      <c r="B329" s="75">
        <f t="shared" ca="1" si="88"/>
        <v>-3.324164794936546E-2</v>
      </c>
      <c r="C329" s="116">
        <f t="shared" ca="1" si="89"/>
        <v>22.926333124894871</v>
      </c>
      <c r="D329" s="75">
        <f t="shared" ca="1" si="90"/>
        <v>-2.9369417680853882E-2</v>
      </c>
      <c r="E329" s="116">
        <f t="shared" ca="1" si="91"/>
        <v>21.831135196380892</v>
      </c>
      <c r="F329" s="75">
        <f t="shared" ca="1" si="92"/>
        <v>-3.5357327742252309E-2</v>
      </c>
      <c r="G329" s="116">
        <f t="shared" ca="1" si="93"/>
        <v>21.845695293828431</v>
      </c>
      <c r="H329" s="75">
        <f t="shared" ca="1" si="94"/>
        <v>-1.8117867347789973E-2</v>
      </c>
      <c r="I329" s="116">
        <f t="shared" ca="1" si="95"/>
        <v>21.848209644400118</v>
      </c>
      <c r="J329" s="75">
        <f t="shared" ca="1" si="96"/>
        <v>8.864541832669337E-2</v>
      </c>
      <c r="K329" s="116">
        <f t="shared" ca="1" si="97"/>
        <v>2.0545112781954891</v>
      </c>
      <c r="L329" s="90">
        <f t="shared" ca="1" si="98"/>
        <v>90.505884537699799</v>
      </c>
      <c r="M329" s="78">
        <f t="shared" ca="1" si="99"/>
        <v>-2.6727787349699494E-2</v>
      </c>
      <c r="N329" s="86"/>
      <c r="O329" s="78"/>
      <c r="P329" s="120"/>
      <c r="Q329" s="86"/>
      <c r="R329" s="122"/>
      <c r="S329" s="117"/>
      <c r="T329" s="121"/>
    </row>
    <row r="330" spans="1:20" ht="16.5" customHeight="1" x14ac:dyDescent="0.45">
      <c r="A330" s="80">
        <v>43894</v>
      </c>
      <c r="B330" s="75">
        <f t="shared" ca="1" si="88"/>
        <v>4.203295174684829E-2</v>
      </c>
      <c r="C330" s="116">
        <f t="shared" ca="1" si="89"/>
        <v>23.714647074178149</v>
      </c>
      <c r="D330" s="75">
        <f t="shared" ca="1" si="90"/>
        <v>2.7200921516615351E-2</v>
      </c>
      <c r="E330" s="116">
        <f t="shared" ca="1" si="91"/>
        <v>22.491703428733253</v>
      </c>
      <c r="F330" s="75">
        <f t="shared" ca="1" si="92"/>
        <v>3.5278333392985806E-2</v>
      </c>
      <c r="G330" s="116">
        <f t="shared" ca="1" si="93"/>
        <v>22.646411901620056</v>
      </c>
      <c r="H330" s="75">
        <f t="shared" ca="1" si="94"/>
        <v>2.1722676263013829E-2</v>
      </c>
      <c r="I330" s="116">
        <f t="shared" ca="1" si="95"/>
        <v>22.25135677475345</v>
      </c>
      <c r="J330" s="75">
        <f t="shared" ca="1" si="96"/>
        <v>4.0000000000000036E-3</v>
      </c>
      <c r="K330" s="116">
        <f t="shared" ca="1" si="97"/>
        <v>1.887218045112782</v>
      </c>
      <c r="L330" s="90">
        <f t="shared" ca="1" si="98"/>
        <v>92.991337224397697</v>
      </c>
      <c r="M330" s="78">
        <f t="shared" ca="1" si="99"/>
        <v>3.1096409193278607E-2</v>
      </c>
      <c r="N330" s="86"/>
      <c r="O330" s="78"/>
      <c r="P330" s="120"/>
      <c r="Q330" s="86"/>
      <c r="R330" s="122"/>
      <c r="S330" s="117"/>
      <c r="T330" s="121"/>
    </row>
    <row r="331" spans="1:20" ht="16.5" customHeight="1" x14ac:dyDescent="0.45">
      <c r="A331" s="80">
        <v>43893</v>
      </c>
      <c r="B331" s="75">
        <f t="shared" ca="1" si="88"/>
        <v>-2.8632327623564824E-2</v>
      </c>
      <c r="C331" s="116">
        <f t="shared" ca="1" si="89"/>
        <v>22.758058691352584</v>
      </c>
      <c r="D331" s="75">
        <f t="shared" ca="1" si="90"/>
        <v>-9.7942925086158539E-3</v>
      </c>
      <c r="E331" s="116">
        <f t="shared" ca="1" si="91"/>
        <v>21.896109084019589</v>
      </c>
      <c r="F331" s="75">
        <f t="shared" ca="1" si="92"/>
        <v>-1.3605290647201951E-2</v>
      </c>
      <c r="G331" s="116">
        <f t="shared" ca="1" si="93"/>
        <v>21.874708637434225</v>
      </c>
      <c r="H331" s="75">
        <f t="shared" ca="1" si="94"/>
        <v>-1.2865950247530678E-2</v>
      </c>
      <c r="I331" s="116">
        <f t="shared" ca="1" si="95"/>
        <v>21.77827437102459</v>
      </c>
      <c r="J331" s="75">
        <f t="shared" ca="1" si="96"/>
        <v>-3.4282955094157463E-2</v>
      </c>
      <c r="K331" s="116">
        <f t="shared" ca="1" si="97"/>
        <v>1.8796992481203008</v>
      </c>
      <c r="L331" s="90">
        <f t="shared" ca="1" si="98"/>
        <v>90.186850031951295</v>
      </c>
      <c r="M331" s="78">
        <f t="shared" ca="1" si="99"/>
        <v>-1.6785737878032725E-2</v>
      </c>
      <c r="N331" s="86"/>
      <c r="O331" s="78"/>
      <c r="P331" s="120"/>
      <c r="Q331" s="86"/>
      <c r="R331" s="122"/>
      <c r="S331" s="117"/>
      <c r="T331" s="121"/>
    </row>
    <row r="332" spans="1:20" ht="16.5" customHeight="1" x14ac:dyDescent="0.45">
      <c r="A332" s="80">
        <v>43892</v>
      </c>
      <c r="B332" s="75">
        <f t="shared" ca="1" si="88"/>
        <v>4.3306455086260964E-2</v>
      </c>
      <c r="C332" s="116">
        <f t="shared" ca="1" si="89"/>
        <v>23.428882120068259</v>
      </c>
      <c r="D332" s="75">
        <f t="shared" ca="1" si="90"/>
        <v>1.491044303167266E-2</v>
      </c>
      <c r="E332" s="116">
        <f t="shared" ca="1" si="91"/>
        <v>22.112687210712838</v>
      </c>
      <c r="F332" s="75">
        <f t="shared" ca="1" si="92"/>
        <v>1.9471679135997455E-2</v>
      </c>
      <c r="G332" s="116">
        <f t="shared" ca="1" si="93"/>
        <v>22.176425349834702</v>
      </c>
      <c r="H332" s="75">
        <f t="shared" ca="1" si="94"/>
        <v>1.2651176871030012E-2</v>
      </c>
      <c r="I332" s="116">
        <f t="shared" ca="1" si="95"/>
        <v>22.062124568072232</v>
      </c>
      <c r="J332" s="75">
        <f t="shared" ca="1" si="96"/>
        <v>5.1269035532995E-2</v>
      </c>
      <c r="K332" s="116">
        <f t="shared" ca="1" si="97"/>
        <v>1.9464285714285716</v>
      </c>
      <c r="L332" s="90">
        <f t="shared" ca="1" si="98"/>
        <v>91.726547820116608</v>
      </c>
      <c r="M332" s="78">
        <f t="shared" ca="1" si="99"/>
        <v>2.3333352740753321E-2</v>
      </c>
      <c r="N332" s="86"/>
      <c r="O332" s="78"/>
      <c r="P332" s="120"/>
      <c r="Q332" s="86"/>
      <c r="R332" s="122"/>
      <c r="S332" s="117"/>
      <c r="T332" s="121"/>
    </row>
    <row r="333" spans="1:20" ht="16.5" customHeight="1" x14ac:dyDescent="0.45">
      <c r="A333" s="80">
        <v>43889</v>
      </c>
      <c r="B333" s="75">
        <f t="shared" ca="1" si="88"/>
        <v>-4.2016607970906117E-3</v>
      </c>
      <c r="C333" s="116">
        <f t="shared" ca="1" si="89"/>
        <v>22.456376078044251</v>
      </c>
      <c r="D333" s="75">
        <f t="shared" ca="1" si="90"/>
        <v>-2.7549504128391966E-2</v>
      </c>
      <c r="E333" s="116">
        <f t="shared" ca="1" si="91"/>
        <v>21.787821144749774</v>
      </c>
      <c r="F333" s="75">
        <f t="shared" ca="1" si="92"/>
        <v>-5.8338426657609244E-3</v>
      </c>
      <c r="G333" s="116">
        <f t="shared" ca="1" si="93"/>
        <v>21.752860627407745</v>
      </c>
      <c r="H333" s="75">
        <f t="shared" ca="1" si="94"/>
        <v>-1.1317310528677904E-3</v>
      </c>
      <c r="I333" s="116">
        <f t="shared" ca="1" si="95"/>
        <v>21.786499706879852</v>
      </c>
      <c r="J333" s="75">
        <f t="shared" ca="1" si="96"/>
        <v>-6.2797335870599436E-2</v>
      </c>
      <c r="K333" s="116">
        <f t="shared" ca="1" si="97"/>
        <v>1.8515037593984962</v>
      </c>
      <c r="L333" s="90">
        <f t="shared" ca="1" si="98"/>
        <v>89.635061316480119</v>
      </c>
      <c r="M333" s="78">
        <f t="shared" ca="1" si="99"/>
        <v>-1.0906588680299589E-2</v>
      </c>
      <c r="N333" s="86"/>
      <c r="O333" s="78"/>
      <c r="P333" s="120"/>
      <c r="Q333" s="86"/>
      <c r="R333" s="122"/>
      <c r="S333" s="117"/>
      <c r="T333" s="121"/>
    </row>
    <row r="334" spans="1:20" ht="16.5" customHeight="1" x14ac:dyDescent="0.45">
      <c r="A334" s="80">
        <v>43888</v>
      </c>
      <c r="B334" s="75">
        <f t="shared" ca="1" si="88"/>
        <v>-4.4911697072985368E-2</v>
      </c>
      <c r="C334" s="116">
        <f t="shared" ca="1" si="89"/>
        <v>22.551128269624897</v>
      </c>
      <c r="D334" s="75">
        <f t="shared" ca="1" si="90"/>
        <v>-2.359606726007335E-2</v>
      </c>
      <c r="E334" s="116">
        <f t="shared" ca="1" si="91"/>
        <v>22.405069705086976</v>
      </c>
      <c r="F334" s="75">
        <f t="shared" ca="1" si="92"/>
        <v>-2.8343183740203837E-2</v>
      </c>
      <c r="G334" s="116">
        <f t="shared" ca="1" si="93"/>
        <v>21.880508068928787</v>
      </c>
      <c r="H334" s="75">
        <f t="shared" ca="1" si="94"/>
        <v>-3.4244097725659284E-2</v>
      </c>
      <c r="I334" s="116">
        <f t="shared" ca="1" si="95"/>
        <v>21.811184101227028</v>
      </c>
      <c r="J334" s="75">
        <f t="shared" ca="1" si="96"/>
        <v>1.4478764478764505E-2</v>
      </c>
      <c r="K334" s="116">
        <f t="shared" ca="1" si="97"/>
        <v>1.975563909774436</v>
      </c>
      <c r="L334" s="90">
        <f t="shared" ca="1" si="98"/>
        <v>90.623454054642124</v>
      </c>
      <c r="M334" s="78">
        <f t="shared" ca="1" si="99"/>
        <v>-3.1891549770852734E-2</v>
      </c>
      <c r="N334" s="86"/>
      <c r="O334" s="78"/>
      <c r="P334" s="120"/>
      <c r="Q334" s="86"/>
      <c r="R334" s="122"/>
      <c r="S334" s="117"/>
      <c r="T334" s="121"/>
    </row>
    <row r="335" spans="1:20" ht="16.5" customHeight="1" x14ac:dyDescent="0.45">
      <c r="A335" s="80">
        <v>43887</v>
      </c>
      <c r="B335" s="75">
        <f t="shared" ca="1" si="88"/>
        <v>-3.6780737031598676E-3</v>
      </c>
      <c r="C335" s="116">
        <f t="shared" ca="1" si="89"/>
        <v>23.611563664337115</v>
      </c>
      <c r="D335" s="75">
        <f t="shared" ca="1" si="90"/>
        <v>-1.2581406934132566E-2</v>
      </c>
      <c r="E335" s="116">
        <f t="shared" ca="1" si="91"/>
        <v>22.946517269973711</v>
      </c>
      <c r="F335" s="75">
        <f t="shared" ca="1" si="92"/>
        <v>1.0316135137826699E-3</v>
      </c>
      <c r="G335" s="116">
        <f t="shared" ca="1" si="93"/>
        <v>22.51876146266698</v>
      </c>
      <c r="H335" s="75">
        <f t="shared" ca="1" si="94"/>
        <v>4.9423549899640928E-3</v>
      </c>
      <c r="I335" s="116">
        <f t="shared" ca="1" si="95"/>
        <v>22.584572405782886</v>
      </c>
      <c r="J335" s="75">
        <f t="shared" ca="1" si="96"/>
        <v>-1.6611295681063232E-2</v>
      </c>
      <c r="K335" s="116">
        <f t="shared" ca="1" si="97"/>
        <v>1.9473684210526314</v>
      </c>
      <c r="L335" s="90">
        <f t="shared" ca="1" si="98"/>
        <v>93.608783223813333</v>
      </c>
      <c r="M335" s="78">
        <f t="shared" ca="1" si="99"/>
        <v>-2.962708811654613E-3</v>
      </c>
      <c r="N335" s="86"/>
      <c r="O335" s="78"/>
      <c r="P335" s="120"/>
      <c r="Q335" s="86"/>
      <c r="R335" s="122"/>
      <c r="S335" s="117"/>
      <c r="T335" s="121"/>
    </row>
    <row r="336" spans="1:20" ht="16.5" customHeight="1" x14ac:dyDescent="0.45">
      <c r="A336" s="80">
        <v>43886</v>
      </c>
      <c r="B336" s="75">
        <f t="shared" ca="1" si="88"/>
        <v>-3.030215140022241E-2</v>
      </c>
      <c r="C336" s="116">
        <f t="shared" ca="1" si="89"/>
        <v>23.698729337511722</v>
      </c>
      <c r="D336" s="75">
        <f t="shared" ca="1" si="90"/>
        <v>-1.4239901707033598E-2</v>
      </c>
      <c r="E336" s="116">
        <f t="shared" ca="1" si="91"/>
        <v>23.238895268040618</v>
      </c>
      <c r="F336" s="75">
        <f t="shared" ca="1" si="92"/>
        <v>-2.3671459034748321E-2</v>
      </c>
      <c r="G336" s="116">
        <f t="shared" ca="1" si="93"/>
        <v>22.495554744392628</v>
      </c>
      <c r="H336" s="75">
        <f t="shared" ca="1" si="94"/>
        <v>-1.6447544289538429E-3</v>
      </c>
      <c r="I336" s="116">
        <f t="shared" ca="1" si="95"/>
        <v>22.473500388993383</v>
      </c>
      <c r="J336" s="75">
        <f t="shared" ca="1" si="96"/>
        <v>-0.10110921501706494</v>
      </c>
      <c r="K336" s="116">
        <f t="shared" ca="1" si="97"/>
        <v>1.9802631578947369</v>
      </c>
      <c r="L336" s="90">
        <f t="shared" ca="1" si="98"/>
        <v>93.886942896833091</v>
      </c>
      <c r="M336" s="78">
        <f t="shared" ca="1" si="99"/>
        <v>-1.9645783724843935E-2</v>
      </c>
      <c r="N336" s="86"/>
      <c r="O336" s="78"/>
      <c r="P336" s="120"/>
      <c r="Q336" s="86"/>
      <c r="R336" s="122"/>
      <c r="S336" s="117"/>
      <c r="T336" s="121"/>
    </row>
    <row r="337" spans="1:20" ht="16.5" customHeight="1" x14ac:dyDescent="0.45">
      <c r="A337" s="80">
        <v>43885</v>
      </c>
      <c r="B337" s="75">
        <f t="shared" ca="1" si="88"/>
        <v>-3.316552334561873E-2</v>
      </c>
      <c r="C337" s="116">
        <f t="shared" ca="1" si="89"/>
        <v>24.439292478303596</v>
      </c>
      <c r="D337" s="75">
        <f t="shared" ca="1" si="90"/>
        <v>-4.2656033044617181E-2</v>
      </c>
      <c r="E337" s="116">
        <f t="shared" ca="1" si="91"/>
        <v>23.574595186276301</v>
      </c>
      <c r="F337" s="75">
        <f t="shared" ca="1" si="92"/>
        <v>-4.3363142235097851E-2</v>
      </c>
      <c r="G337" s="116">
        <f t="shared" ca="1" si="93"/>
        <v>23.040968076332476</v>
      </c>
      <c r="H337" s="75">
        <f t="shared" ca="1" si="94"/>
        <v>-3.3727646869640582E-2</v>
      </c>
      <c r="I337" s="116">
        <f t="shared" ca="1" si="95"/>
        <v>22.510524674149266</v>
      </c>
      <c r="J337" s="75">
        <f t="shared" ca="1" si="96"/>
        <v>-6.5017949740725944E-2</v>
      </c>
      <c r="K337" s="116">
        <f t="shared" ca="1" si="97"/>
        <v>2.2030075187969929</v>
      </c>
      <c r="L337" s="90">
        <f t="shared" ca="1" si="98"/>
        <v>95.768387933858634</v>
      </c>
      <c r="M337" s="78">
        <f t="shared" ca="1" si="99"/>
        <v>-3.8860633838209702E-2</v>
      </c>
      <c r="N337" s="86"/>
      <c r="O337" s="78"/>
      <c r="P337" s="120"/>
      <c r="Q337" s="86"/>
      <c r="R337" s="122"/>
      <c r="S337" s="117"/>
      <c r="T337" s="121"/>
    </row>
    <row r="338" spans="1:20" ht="16.5" customHeight="1" x14ac:dyDescent="0.45">
      <c r="A338" s="80">
        <v>43882</v>
      </c>
      <c r="B338" s="75">
        <f t="shared" ca="1" si="88"/>
        <v>-1.0298256634651559E-2</v>
      </c>
      <c r="C338" s="116">
        <f t="shared" ca="1" si="89"/>
        <v>25.277638591119484</v>
      </c>
      <c r="D338" s="75">
        <f t="shared" ca="1" si="90"/>
        <v>-7.8533909298486027E-3</v>
      </c>
      <c r="E338" s="116">
        <f t="shared" ca="1" si="91"/>
        <v>24.625</v>
      </c>
      <c r="F338" s="75">
        <f t="shared" ca="1" si="92"/>
        <v>-5.9864913407460252E-3</v>
      </c>
      <c r="G338" s="116">
        <f t="shared" ca="1" si="93"/>
        <v>24.085386099554714</v>
      </c>
      <c r="H338" s="75">
        <f t="shared" ca="1" si="94"/>
        <v>-8.4049106068173618E-3</v>
      </c>
      <c r="I338" s="116">
        <f t="shared" ca="1" si="95"/>
        <v>23.296252450174759</v>
      </c>
      <c r="J338" s="75">
        <f t="shared" ca="1" si="96"/>
        <v>1.6626115166261224E-2</v>
      </c>
      <c r="K338" s="116">
        <f t="shared" ca="1" si="97"/>
        <v>2.3562030075187974</v>
      </c>
      <c r="L338" s="90">
        <f t="shared" ca="1" si="98"/>
        <v>99.640480148367757</v>
      </c>
      <c r="M338" s="78">
        <f t="shared" ca="1" si="99"/>
        <v>-7.5887512549892566E-3</v>
      </c>
      <c r="N338" s="86"/>
      <c r="O338" s="78"/>
      <c r="P338" s="120"/>
      <c r="Q338" s="86"/>
      <c r="R338" s="122"/>
      <c r="S338" s="117"/>
      <c r="T338" s="121"/>
    </row>
    <row r="339" spans="1:20" ht="16.5" customHeight="1" x14ac:dyDescent="0.45">
      <c r="A339" s="80">
        <v>43881</v>
      </c>
      <c r="B339" s="75">
        <f t="shared" ca="1" si="88"/>
        <v>-4.1080573576919299E-3</v>
      </c>
      <c r="C339" s="116">
        <f t="shared" ca="1" si="89"/>
        <v>25.540662892202509</v>
      </c>
      <c r="D339" s="75">
        <f t="shared" ca="1" si="90"/>
        <v>-7.7922403565038323E-3</v>
      </c>
      <c r="E339" s="116">
        <f t="shared" ca="1" si="91"/>
        <v>24.819920538839284</v>
      </c>
      <c r="F339" s="75">
        <f t="shared" ca="1" si="92"/>
        <v>-6.4241150442477801E-3</v>
      </c>
      <c r="G339" s="116">
        <f t="shared" ca="1" si="93"/>
        <v>24.230441427341951</v>
      </c>
      <c r="H339" s="75">
        <f t="shared" ca="1" si="94"/>
        <v>-6.4369978347023071E-3</v>
      </c>
      <c r="I339" s="116">
        <f t="shared" ca="1" si="95"/>
        <v>23.493715024780077</v>
      </c>
      <c r="J339" s="75">
        <f t="shared" ca="1" si="96"/>
        <v>-6.0929169840061026E-2</v>
      </c>
      <c r="K339" s="116">
        <f t="shared" ca="1" si="97"/>
        <v>2.3176691729323311</v>
      </c>
      <c r="L339" s="90">
        <f t="shared" ca="1" si="98"/>
        <v>100.40240905609615</v>
      </c>
      <c r="M339" s="78">
        <f t="shared" ca="1" si="99"/>
        <v>-7.5080340041866478E-3</v>
      </c>
      <c r="N339" s="86"/>
      <c r="O339" s="78"/>
      <c r="P339" s="120"/>
      <c r="Q339" s="86"/>
      <c r="R339" s="122"/>
      <c r="S339" s="117"/>
      <c r="T339" s="121"/>
    </row>
    <row r="340" spans="1:20" ht="16.5" customHeight="1" x14ac:dyDescent="0.45">
      <c r="A340" s="80">
        <v>43880</v>
      </c>
      <c r="B340" s="75">
        <f t="shared" ca="1" si="88"/>
        <v>4.7811630443075348E-3</v>
      </c>
      <c r="C340" s="116">
        <f t="shared" ca="1" si="89"/>
        <v>25.646018205989122</v>
      </c>
      <c r="D340" s="75">
        <f t="shared" ca="1" si="90"/>
        <v>5.2219540517370877E-3</v>
      </c>
      <c r="E340" s="116">
        <f t="shared" ca="1" si="91"/>
        <v>25.014842201755378</v>
      </c>
      <c r="F340" s="75">
        <f t="shared" ca="1" si="92"/>
        <v>6.7067008283725471E-3</v>
      </c>
      <c r="G340" s="116">
        <f t="shared" ca="1" si="93"/>
        <v>24.387107008360037</v>
      </c>
      <c r="H340" s="75">
        <f t="shared" ca="1" si="94"/>
        <v>-1.7367287594437508E-3</v>
      </c>
      <c r="I340" s="116">
        <f t="shared" ca="1" si="95"/>
        <v>23.645923784983552</v>
      </c>
      <c r="J340" s="75">
        <f t="shared" ca="1" si="96"/>
        <v>-2.4517087667161985E-2</v>
      </c>
      <c r="K340" s="116">
        <f t="shared" ca="1" si="97"/>
        <v>2.4680451127819554</v>
      </c>
      <c r="L340" s="90">
        <f t="shared" ca="1" si="98"/>
        <v>101.16193631387004</v>
      </c>
      <c r="M340" s="78">
        <f t="shared" ca="1" si="99"/>
        <v>3.0865584160764126E-3</v>
      </c>
      <c r="N340" s="86"/>
      <c r="O340" s="78"/>
      <c r="P340" s="120"/>
      <c r="Q340" s="86"/>
      <c r="R340" s="122"/>
      <c r="S340" s="117"/>
      <c r="T340" s="121"/>
    </row>
    <row r="341" spans="1:20" ht="16.5" customHeight="1" x14ac:dyDescent="0.45">
      <c r="A341" s="80">
        <v>43879</v>
      </c>
      <c r="B341" s="75">
        <f t="shared" ca="1" si="88"/>
        <v>-2.5770907701914147E-3</v>
      </c>
      <c r="C341" s="116">
        <f t="shared" ca="1" si="89"/>
        <v>25.523983877530373</v>
      </c>
      <c r="D341" s="75">
        <f t="shared" ca="1" si="90"/>
        <v>-3.0369040403442904E-3</v>
      </c>
      <c r="E341" s="116">
        <f t="shared" ca="1" si="91"/>
        <v>24.884894426477981</v>
      </c>
      <c r="F341" s="75">
        <f t="shared" ca="1" si="92"/>
        <v>-4.530325607776553E-3</v>
      </c>
      <c r="G341" s="116">
        <f t="shared" ca="1" si="93"/>
        <v>24.224639597901763</v>
      </c>
      <c r="H341" s="75">
        <f t="shared" ca="1" si="94"/>
        <v>-1.4884478644573762E-2</v>
      </c>
      <c r="I341" s="116">
        <f t="shared" ca="1" si="95"/>
        <v>23.687061786414738</v>
      </c>
      <c r="J341" s="75">
        <f t="shared" ca="1" si="96"/>
        <v>1.9079345850999463E-2</v>
      </c>
      <c r="K341" s="116">
        <f t="shared" ca="1" si="97"/>
        <v>2.5300751879699255</v>
      </c>
      <c r="L341" s="90">
        <f t="shared" ca="1" si="98"/>
        <v>100.8506548762948</v>
      </c>
      <c r="M341" s="78">
        <f t="shared" ca="1" si="99"/>
        <v>-5.5468532406653948E-3</v>
      </c>
      <c r="N341" s="86"/>
      <c r="O341" s="78"/>
      <c r="P341" s="120"/>
      <c r="Q341" s="86"/>
      <c r="R341" s="122"/>
      <c r="S341" s="117"/>
      <c r="T341" s="121"/>
    </row>
    <row r="342" spans="1:20" ht="16.5" customHeight="1" x14ac:dyDescent="0.45">
      <c r="A342" s="80">
        <v>43875</v>
      </c>
      <c r="B342" s="75">
        <f t="shared" ca="1" si="88"/>
        <v>1.6021221787014817E-3</v>
      </c>
      <c r="C342" s="116">
        <f t="shared" ca="1" si="89"/>
        <v>25.589931453689509</v>
      </c>
      <c r="D342" s="75">
        <f t="shared" ca="1" si="90"/>
        <v>2.6098412806345728E-3</v>
      </c>
      <c r="E342" s="116">
        <f t="shared" ca="1" si="91"/>
        <v>24.960697670082066</v>
      </c>
      <c r="F342" s="75">
        <f t="shared" ca="1" si="92"/>
        <v>4.771584073239854E-4</v>
      </c>
      <c r="G342" s="116">
        <f t="shared" ca="1" si="93"/>
        <v>24.334884548534273</v>
      </c>
      <c r="H342" s="75">
        <f t="shared" ca="1" si="94"/>
        <v>-7.4714686794974394E-3</v>
      </c>
      <c r="I342" s="116">
        <f t="shared" ca="1" si="95"/>
        <v>24.044958457078792</v>
      </c>
      <c r="J342" s="75">
        <f t="shared" ca="1" si="96"/>
        <v>5.2430278884462167E-2</v>
      </c>
      <c r="K342" s="116">
        <f t="shared" ca="1" si="97"/>
        <v>2.4827067669172935</v>
      </c>
      <c r="L342" s="90">
        <f t="shared" ca="1" si="98"/>
        <v>101.41317889630193</v>
      </c>
      <c r="M342" s="78">
        <f t="shared" ca="1" si="99"/>
        <v>5.9389722144298496E-4</v>
      </c>
      <c r="N342" s="86"/>
      <c r="O342" s="78"/>
      <c r="P342" s="120"/>
      <c r="Q342" s="86"/>
      <c r="R342" s="122"/>
      <c r="S342" s="117"/>
      <c r="T342" s="121"/>
    </row>
    <row r="343" spans="1:20" ht="16.5" customHeight="1" x14ac:dyDescent="0.45">
      <c r="A343" s="80">
        <v>43874</v>
      </c>
      <c r="B343" s="75">
        <f t="shared" ca="1" si="88"/>
        <v>-1.0669721283186329E-3</v>
      </c>
      <c r="C343" s="116">
        <f t="shared" ca="1" si="89"/>
        <v>25.548998836010718</v>
      </c>
      <c r="D343" s="75">
        <f t="shared" ca="1" si="90"/>
        <v>-5.6227863556244095E-3</v>
      </c>
      <c r="E343" s="116">
        <f t="shared" ca="1" si="91"/>
        <v>24.895723782443369</v>
      </c>
      <c r="F343" s="75">
        <f t="shared" ca="1" si="92"/>
        <v>-6.6352075454882975E-3</v>
      </c>
      <c r="G343" s="116">
        <f t="shared" ca="1" si="93"/>
        <v>24.323278491708272</v>
      </c>
      <c r="H343" s="75">
        <f t="shared" ca="1" si="94"/>
        <v>-8.7528366007796343E-3</v>
      </c>
      <c r="I343" s="116">
        <f t="shared" ca="1" si="95"/>
        <v>24.225961973192195</v>
      </c>
      <c r="J343" s="75">
        <f t="shared" ca="1" si="96"/>
        <v>-6.8991097922848632E-2</v>
      </c>
      <c r="K343" s="116">
        <f t="shared" ca="1" si="97"/>
        <v>2.3590225563909777</v>
      </c>
      <c r="L343" s="90">
        <f t="shared" ca="1" si="98"/>
        <v>101.35298563974554</v>
      </c>
      <c r="M343" s="78">
        <f t="shared" ca="1" si="99"/>
        <v>-7.0466008328170515E-3</v>
      </c>
      <c r="N343" s="86"/>
      <c r="O343" s="78"/>
      <c r="P343" s="120"/>
      <c r="Q343" s="86"/>
      <c r="R343" s="122"/>
      <c r="S343" s="117"/>
      <c r="T343" s="121"/>
    </row>
    <row r="344" spans="1:20" ht="16.5" customHeight="1" x14ac:dyDescent="0.45">
      <c r="A344" s="80">
        <v>43873</v>
      </c>
      <c r="B344" s="75">
        <f t="shared" ca="1" si="88"/>
        <v>6.4428072355771082E-3</v>
      </c>
      <c r="C344" s="116">
        <f t="shared" ca="1" si="89"/>
        <v>25.57628802247655</v>
      </c>
      <c r="D344" s="75">
        <f t="shared" ca="1" si="90"/>
        <v>1.2702577408086002E-2</v>
      </c>
      <c r="E344" s="116">
        <f t="shared" ca="1" si="91"/>
        <v>25.036498665532534</v>
      </c>
      <c r="F344" s="75">
        <f t="shared" ca="1" si="92"/>
        <v>5.2406743588235827E-3</v>
      </c>
      <c r="G344" s="116">
        <f t="shared" ca="1" si="93"/>
        <v>24.485746501652955</v>
      </c>
      <c r="H344" s="75">
        <f t="shared" ca="1" si="94"/>
        <v>-4.8576146879031334E-3</v>
      </c>
      <c r="I344" s="116">
        <f t="shared" ca="1" si="95"/>
        <v>24.43988025157687</v>
      </c>
      <c r="J344" s="75">
        <f t="shared" ca="1" si="96"/>
        <v>3.7322046941131282E-2</v>
      </c>
      <c r="K344" s="116">
        <f t="shared" ca="1" si="97"/>
        <v>2.5338345864661656</v>
      </c>
      <c r="L344" s="90">
        <f t="shared" ca="1" si="98"/>
        <v>102.07224802770507</v>
      </c>
      <c r="M344" s="78">
        <f t="shared" ca="1" si="99"/>
        <v>5.6878331050469466E-3</v>
      </c>
      <c r="N344" s="86"/>
      <c r="O344" s="78"/>
      <c r="P344" s="120"/>
      <c r="Q344" s="86"/>
      <c r="R344" s="122"/>
      <c r="S344" s="117"/>
      <c r="T344" s="121"/>
    </row>
    <row r="345" spans="1:20" ht="16.5" customHeight="1" x14ac:dyDescent="0.45">
      <c r="A345" s="80">
        <v>43872</v>
      </c>
      <c r="B345" s="75">
        <f t="shared" ca="1" si="88"/>
        <v>1.7329881019370053E-3</v>
      </c>
      <c r="C345" s="116">
        <f t="shared" ca="1" si="89"/>
        <v>25.412559798333312</v>
      </c>
      <c r="D345" s="75">
        <f t="shared" ca="1" si="90"/>
        <v>7.0576927092242947E-3</v>
      </c>
      <c r="E345" s="116">
        <f t="shared" ca="1" si="91"/>
        <v>24.722459707381237</v>
      </c>
      <c r="F345" s="75">
        <f t="shared" ca="1" si="92"/>
        <v>6.4733026087462342E-3</v>
      </c>
      <c r="G345" s="116">
        <f t="shared" ca="1" si="93"/>
        <v>24.358093664754254</v>
      </c>
      <c r="H345" s="75">
        <f t="shared" ca="1" si="94"/>
        <v>5.050513457599104E-3</v>
      </c>
      <c r="I345" s="116">
        <f t="shared" ca="1" si="95"/>
        <v>24.559179281577908</v>
      </c>
      <c r="J345" s="75">
        <f t="shared" ca="1" si="96"/>
        <v>6.6912972085385825E-2</v>
      </c>
      <c r="K345" s="116">
        <f t="shared" ca="1" si="97"/>
        <v>2.4426691729323307</v>
      </c>
      <c r="L345" s="90">
        <f t="shared" ca="1" si="98"/>
        <v>101.49496162497904</v>
      </c>
      <c r="M345" s="78">
        <f t="shared" ca="1" si="99"/>
        <v>6.4504880054869762E-3</v>
      </c>
      <c r="N345" s="86"/>
      <c r="O345" s="78"/>
      <c r="P345" s="120"/>
      <c r="Q345" s="86"/>
      <c r="R345" s="122"/>
      <c r="S345" s="117"/>
      <c r="T345" s="121"/>
    </row>
    <row r="346" spans="1:20" ht="16.5" customHeight="1" x14ac:dyDescent="0.45">
      <c r="A346" s="80">
        <v>43871</v>
      </c>
      <c r="B346" s="75">
        <f t="shared" ca="1" si="88"/>
        <v>7.4654352307006455E-3</v>
      </c>
      <c r="C346" s="116">
        <f t="shared" ca="1" si="89"/>
        <v>25.368596322743155</v>
      </c>
      <c r="D346" s="75">
        <f t="shared" ca="1" si="90"/>
        <v>3.541435437936391E-3</v>
      </c>
      <c r="E346" s="116">
        <f t="shared" ca="1" si="91"/>
        <v>24.549199004549532</v>
      </c>
      <c r="F346" s="75">
        <f t="shared" ca="1" si="92"/>
        <v>1.9215319839624989E-3</v>
      </c>
      <c r="G346" s="116">
        <f t="shared" ca="1" si="93"/>
        <v>24.201430481681793</v>
      </c>
      <c r="H346" s="75">
        <f t="shared" ca="1" si="94"/>
        <v>-1.1771527668017479E-3</v>
      </c>
      <c r="I346" s="116">
        <f t="shared" ca="1" si="95"/>
        <v>24.435766115962494</v>
      </c>
      <c r="J346" s="75">
        <f t="shared" ca="1" si="96"/>
        <v>3.30788804071247E-2</v>
      </c>
      <c r="K346" s="116">
        <f t="shared" ca="1" si="97"/>
        <v>2.2894736842105261</v>
      </c>
      <c r="L346" s="90">
        <f t="shared" ca="1" si="98"/>
        <v>100.84446560914749</v>
      </c>
      <c r="M346" s="78">
        <f t="shared" ca="1" si="99"/>
        <v>3.6379888283006867E-3</v>
      </c>
      <c r="N346" s="86"/>
      <c r="O346" s="78"/>
      <c r="P346" s="120"/>
      <c r="Q346" s="86"/>
      <c r="R346" s="122"/>
      <c r="S346" s="117"/>
      <c r="T346" s="121"/>
    </row>
    <row r="347" spans="1:20" ht="16.5" customHeight="1" x14ac:dyDescent="0.45">
      <c r="A347" s="80">
        <v>43868</v>
      </c>
      <c r="B347" s="75">
        <f t="shared" ca="1" si="88"/>
        <v>-5.3296762235518491E-3</v>
      </c>
      <c r="C347" s="116">
        <f t="shared" ca="1" si="89"/>
        <v>25.180612094085362</v>
      </c>
      <c r="D347" s="75">
        <f t="shared" ca="1" si="90"/>
        <v>-1.2674817778653313E-2</v>
      </c>
      <c r="E347" s="116">
        <f t="shared" ca="1" si="91"/>
        <v>24.462566404980063</v>
      </c>
      <c r="F347" s="75">
        <f t="shared" ca="1" si="92"/>
        <v>-8.5734247822134568E-3</v>
      </c>
      <c r="G347" s="116">
        <f t="shared" ca="1" si="93"/>
        <v>24.155015846160275</v>
      </c>
      <c r="H347" s="75">
        <f t="shared" ca="1" si="94"/>
        <v>-9.6585869410154013E-3</v>
      </c>
      <c r="I347" s="116">
        <f t="shared" ca="1" si="95"/>
        <v>24.464564645924042</v>
      </c>
      <c r="J347" s="75">
        <f t="shared" ca="1" si="96"/>
        <v>7.692307692307665E-3</v>
      </c>
      <c r="K347" s="116">
        <f t="shared" ca="1" si="97"/>
        <v>2.2161654135338344</v>
      </c>
      <c r="L347" s="90">
        <f t="shared" ca="1" si="98"/>
        <v>100.47892440468358</v>
      </c>
      <c r="M347" s="78">
        <f t="shared" ca="1" si="99"/>
        <v>-8.6773718993647941E-3</v>
      </c>
      <c r="N347" s="86"/>
      <c r="O347" s="78"/>
      <c r="P347" s="120"/>
      <c r="Q347" s="86"/>
      <c r="R347" s="122"/>
      <c r="S347" s="117"/>
      <c r="T347" s="121"/>
    </row>
    <row r="348" spans="1:20" ht="16.5" customHeight="1" x14ac:dyDescent="0.45">
      <c r="A348" s="80">
        <v>43867</v>
      </c>
      <c r="B348" s="75">
        <f t="shared" ca="1" si="88"/>
        <v>3.3648014708611562E-3</v>
      </c>
      <c r="C348" s="116">
        <f t="shared" ca="1" si="89"/>
        <v>25.31553570280709</v>
      </c>
      <c r="D348" s="75">
        <f t="shared" ca="1" si="90"/>
        <v>1.7513360100951392E-3</v>
      </c>
      <c r="E348" s="116">
        <f t="shared" ca="1" si="91"/>
        <v>24.776605363131356</v>
      </c>
      <c r="F348" s="75">
        <f t="shared" ca="1" si="92"/>
        <v>5.0264322991433463E-3</v>
      </c>
      <c r="G348" s="116">
        <f t="shared" ca="1" si="93"/>
        <v>24.363897892140066</v>
      </c>
      <c r="H348" s="75">
        <f t="shared" ca="1" si="94"/>
        <v>7.5504167249889065E-3</v>
      </c>
      <c r="I348" s="116">
        <f t="shared" ca="1" si="95"/>
        <v>24.703162286587055</v>
      </c>
      <c r="J348" s="75">
        <f t="shared" ca="1" si="96"/>
        <v>1.6066000868432351E-2</v>
      </c>
      <c r="K348" s="116">
        <f t="shared" ca="1" si="97"/>
        <v>2.1992481203007519</v>
      </c>
      <c r="L348" s="90">
        <f t="shared" ca="1" si="98"/>
        <v>101.35844936496633</v>
      </c>
      <c r="M348" s="78">
        <f t="shared" ca="1" si="99"/>
        <v>4.6582049340213594E-3</v>
      </c>
      <c r="N348" s="86"/>
      <c r="O348" s="78"/>
      <c r="P348" s="120"/>
      <c r="Q348" s="86"/>
      <c r="R348" s="122"/>
      <c r="S348" s="117"/>
      <c r="T348" s="121"/>
    </row>
    <row r="349" spans="1:20" ht="16.5" customHeight="1" x14ac:dyDescent="0.45">
      <c r="A349" s="80">
        <v>43866</v>
      </c>
      <c r="B349" s="75">
        <f t="shared" ca="1" si="88"/>
        <v>1.1548084623168142E-2</v>
      </c>
      <c r="C349" s="116">
        <f t="shared" ca="1" si="89"/>
        <v>25.230639609538148</v>
      </c>
      <c r="D349" s="75">
        <f t="shared" ca="1" si="90"/>
        <v>6.1673656683098876E-3</v>
      </c>
      <c r="E349" s="116">
        <f t="shared" ca="1" si="91"/>
        <v>24.733289063346625</v>
      </c>
      <c r="F349" s="75">
        <f t="shared" ca="1" si="92"/>
        <v>1.1132603311966083E-2</v>
      </c>
      <c r="G349" s="116">
        <f t="shared" ca="1" si="93"/>
        <v>24.242046884681557</v>
      </c>
      <c r="H349" s="75">
        <f t="shared" ca="1" si="94"/>
        <v>8.9724023251045448E-3</v>
      </c>
      <c r="I349" s="116">
        <f t="shared" ca="1" si="95"/>
        <v>24.518040860807652</v>
      </c>
      <c r="J349" s="75">
        <f t="shared" ca="1" si="96"/>
        <v>9.2504743833017322E-2</v>
      </c>
      <c r="K349" s="116">
        <f t="shared" ca="1" si="97"/>
        <v>2.1644736842105265</v>
      </c>
      <c r="L349" s="90">
        <f t="shared" ca="1" si="98"/>
        <v>100.88849010258451</v>
      </c>
      <c r="M349" s="78">
        <f t="shared" ca="1" si="99"/>
        <v>1.1102849027421202E-2</v>
      </c>
      <c r="N349" s="86"/>
      <c r="O349" s="78"/>
      <c r="P349" s="120"/>
      <c r="Q349" s="86"/>
      <c r="R349" s="122"/>
      <c r="S349" s="117"/>
      <c r="T349" s="121"/>
    </row>
    <row r="350" spans="1:20" ht="16.5" customHeight="1" x14ac:dyDescent="0.45">
      <c r="A350" s="80">
        <v>43865</v>
      </c>
      <c r="B350" s="75">
        <f t="shared" ca="1" si="88"/>
        <v>1.5241111445110755E-2</v>
      </c>
      <c r="C350" s="116">
        <f t="shared" ca="1" si="89"/>
        <v>24.942600349974775</v>
      </c>
      <c r="D350" s="75">
        <f t="shared" ca="1" si="90"/>
        <v>1.7480977191240532E-2</v>
      </c>
      <c r="E350" s="116">
        <f t="shared" ca="1" si="91"/>
        <v>24.581684824292072</v>
      </c>
      <c r="F350" s="75">
        <f t="shared" ca="1" si="92"/>
        <v>1.6732272955108041E-2</v>
      </c>
      <c r="G350" s="116">
        <f t="shared" ca="1" si="93"/>
        <v>23.975141148922212</v>
      </c>
      <c r="H350" s="75">
        <f t="shared" ca="1" si="94"/>
        <v>1.5122832813454279E-2</v>
      </c>
      <c r="I350" s="116">
        <f t="shared" ca="1" si="95"/>
        <v>24.300011382182095</v>
      </c>
      <c r="J350" s="75">
        <f t="shared" ca="1" si="96"/>
        <v>-4.2512990080303403E-3</v>
      </c>
      <c r="K350" s="116">
        <f t="shared" ca="1" si="97"/>
        <v>1.9812030075187967</v>
      </c>
      <c r="L350" s="90">
        <f t="shared" ca="1" si="98"/>
        <v>99.780640712889948</v>
      </c>
      <c r="M350" s="78">
        <f t="shared" ca="1" si="99"/>
        <v>1.5726286281933621E-2</v>
      </c>
      <c r="N350" s="86"/>
      <c r="O350" s="78"/>
      <c r="P350" s="120"/>
      <c r="Q350" s="86"/>
      <c r="R350" s="122"/>
      <c r="S350" s="117"/>
      <c r="T350" s="121"/>
    </row>
    <row r="351" spans="1:20" ht="16.5" customHeight="1" x14ac:dyDescent="0.45">
      <c r="A351" s="80">
        <v>43864</v>
      </c>
      <c r="B351" s="75">
        <f t="shared" ca="1" si="88"/>
        <v>7.4286039225819334E-3</v>
      </c>
      <c r="C351" s="116">
        <f t="shared" ca="1" si="89"/>
        <v>24.568154371202592</v>
      </c>
      <c r="D351" s="75">
        <f t="shared" ca="1" si="90"/>
        <v>2.2461753744045243E-3</v>
      </c>
      <c r="E351" s="116">
        <f t="shared" ca="1" si="91"/>
        <v>24.159355678717347</v>
      </c>
      <c r="F351" s="75">
        <f t="shared" ca="1" si="92"/>
        <v>3.9525742141042208E-3</v>
      </c>
      <c r="G351" s="116">
        <f t="shared" ca="1" si="93"/>
        <v>23.580584374723387</v>
      </c>
      <c r="H351" s="75">
        <f t="shared" ca="1" si="94"/>
        <v>7.6190448284796375E-3</v>
      </c>
      <c r="I351" s="116">
        <f t="shared" ca="1" si="95"/>
        <v>23.938000995242739</v>
      </c>
      <c r="J351" s="75">
        <f t="shared" ca="1" si="96"/>
        <v>-2.8899082568807244E-2</v>
      </c>
      <c r="K351" s="116">
        <f t="shared" ca="1" si="97"/>
        <v>1.9896616541353382</v>
      </c>
      <c r="L351" s="90">
        <f t="shared" ca="1" si="98"/>
        <v>98.235757074021407</v>
      </c>
      <c r="M351" s="78">
        <f t="shared" ca="1" si="99"/>
        <v>4.6012601731708624E-3</v>
      </c>
      <c r="N351" s="86"/>
      <c r="O351" s="78"/>
      <c r="P351" s="120"/>
      <c r="Q351" s="86"/>
      <c r="R351" s="122"/>
      <c r="S351" s="117"/>
      <c r="T351" s="121"/>
    </row>
    <row r="352" spans="1:20" ht="16.5" customHeight="1" x14ac:dyDescent="0.45">
      <c r="A352" s="80">
        <v>43861</v>
      </c>
      <c r="B352" s="75">
        <f t="shared" ca="1" si="88"/>
        <v>-1.8157908969835712E-2</v>
      </c>
      <c r="C352" s="116">
        <f t="shared" ca="1" si="89"/>
        <v>24.38699305890523</v>
      </c>
      <c r="D352" s="75">
        <f t="shared" ca="1" si="90"/>
        <v>-2.4967117659126625E-2</v>
      </c>
      <c r="E352" s="116">
        <f t="shared" ca="1" si="91"/>
        <v>24.105211147044034</v>
      </c>
      <c r="F352" s="75">
        <f t="shared" ca="1" si="92"/>
        <v>-1.7237296768538912E-2</v>
      </c>
      <c r="G352" s="116">
        <f t="shared" ca="1" si="93"/>
        <v>23.487747310357072</v>
      </c>
      <c r="H352" s="75">
        <f t="shared" ca="1" si="94"/>
        <v>-1.6351588326804944E-2</v>
      </c>
      <c r="I352" s="116">
        <f t="shared" ca="1" si="95"/>
        <v>23.756995382433992</v>
      </c>
      <c r="J352" s="75">
        <f t="shared" ca="1" si="96"/>
        <v>-3.7952338923212703E-2</v>
      </c>
      <c r="K352" s="116">
        <f t="shared" ca="1" si="97"/>
        <v>2.0488721804511276</v>
      </c>
      <c r="L352" s="90">
        <f t="shared" ca="1" si="98"/>
        <v>97.785819079191441</v>
      </c>
      <c r="M352" s="78">
        <f t="shared" ca="1" si="99"/>
        <v>-1.9610340246001279E-2</v>
      </c>
      <c r="N352" s="86"/>
      <c r="O352" s="78"/>
      <c r="P352" s="120"/>
      <c r="Q352" s="86"/>
      <c r="R352" s="122"/>
      <c r="S352" s="117"/>
      <c r="T352" s="121"/>
    </row>
    <row r="353" spans="1:20" ht="16.5" customHeight="1" x14ac:dyDescent="0.45">
      <c r="A353" s="80">
        <v>43860</v>
      </c>
      <c r="B353" s="75">
        <f t="shared" ca="1" si="88"/>
        <v>3.245456904475974E-3</v>
      </c>
      <c r="C353" s="116">
        <f t="shared" ca="1" si="89"/>
        <v>24.837999187138138</v>
      </c>
      <c r="D353" s="75">
        <f t="shared" ca="1" si="90"/>
        <v>-4.3784536450652833E-4</v>
      </c>
      <c r="E353" s="116">
        <f t="shared" ca="1" si="91"/>
        <v>24.72245970738124</v>
      </c>
      <c r="F353" s="75">
        <f t="shared" ca="1" si="92"/>
        <v>-7.2771679076211182E-4</v>
      </c>
      <c r="G353" s="116">
        <f t="shared" ca="1" si="93"/>
        <v>23.899713769281309</v>
      </c>
      <c r="H353" s="75">
        <f t="shared" ca="1" si="94"/>
        <v>-1.3606901006275596E-3</v>
      </c>
      <c r="I353" s="116">
        <f t="shared" ca="1" si="95"/>
        <v>24.151917596271133</v>
      </c>
      <c r="J353" s="75">
        <f t="shared" ca="1" si="96"/>
        <v>3.9449541284403589E-2</v>
      </c>
      <c r="K353" s="116">
        <f t="shared" ca="1" si="97"/>
        <v>2.1296992481203008</v>
      </c>
      <c r="L353" s="90">
        <f t="shared" ca="1" si="98"/>
        <v>99.741789508192127</v>
      </c>
      <c r="M353" s="78">
        <f t="shared" ca="1" si="99"/>
        <v>1.0039431164137191E-3</v>
      </c>
      <c r="N353" s="86"/>
      <c r="O353" s="78"/>
      <c r="P353" s="120"/>
      <c r="Q353" s="86"/>
      <c r="R353" s="122"/>
      <c r="S353" s="117"/>
      <c r="T353" s="121"/>
    </row>
    <row r="354" spans="1:20" ht="16.5" customHeight="1" x14ac:dyDescent="0.45">
      <c r="A354" s="80">
        <v>43859</v>
      </c>
      <c r="B354" s="75">
        <f t="shared" ca="1" si="88"/>
        <v>-8.2607854373972778E-4</v>
      </c>
      <c r="C354" s="116">
        <f t="shared" ca="1" si="89"/>
        <v>24.757649303268252</v>
      </c>
      <c r="D354" s="75">
        <f t="shared" ca="1" si="90"/>
        <v>-4.359321308980868E-3</v>
      </c>
      <c r="E354" s="116">
        <f t="shared" ca="1" si="91"/>
        <v>24.733289063346628</v>
      </c>
      <c r="F354" s="75">
        <f t="shared" ca="1" si="92"/>
        <v>1.7010281090319435E-3</v>
      </c>
      <c r="G354" s="116">
        <f t="shared" ca="1" si="93"/>
        <v>23.91711865811547</v>
      </c>
      <c r="H354" s="75">
        <f t="shared" ca="1" si="94"/>
        <v>-3.221513391453934E-3</v>
      </c>
      <c r="I354" s="116">
        <f t="shared" ca="1" si="95"/>
        <v>24.18482564911729</v>
      </c>
      <c r="J354" s="75">
        <f t="shared" ca="1" si="96"/>
        <v>7.707509881422947E-2</v>
      </c>
      <c r="K354" s="116">
        <f t="shared" ca="1" si="97"/>
        <v>2.0488721804511281</v>
      </c>
      <c r="L354" s="90">
        <f t="shared" ca="1" si="98"/>
        <v>99.641754854298767</v>
      </c>
      <c r="M354" s="78">
        <f t="shared" ca="1" si="99"/>
        <v>-1.976040507610799E-4</v>
      </c>
      <c r="N354" s="86"/>
      <c r="O354" s="78"/>
      <c r="P354" s="120"/>
      <c r="Q354" s="86"/>
      <c r="R354" s="122"/>
      <c r="S354" s="117"/>
      <c r="T354" s="121"/>
    </row>
    <row r="355" spans="1:20" ht="16.5" customHeight="1" x14ac:dyDescent="0.45">
      <c r="A355" s="80">
        <v>43858</v>
      </c>
      <c r="B355" s="75">
        <f t="shared" ca="1" si="88"/>
        <v>1.0479124363579118E-2</v>
      </c>
      <c r="C355" s="116">
        <f t="shared" ca="1" si="89"/>
        <v>24.778117974881553</v>
      </c>
      <c r="D355" s="75">
        <f t="shared" ca="1" si="90"/>
        <v>8.3516521021465007E-3</v>
      </c>
      <c r="E355" s="116">
        <f t="shared" ca="1" si="91"/>
        <v>24.84158149892367</v>
      </c>
      <c r="F355" s="75">
        <f t="shared" ca="1" si="92"/>
        <v>1.1305069964384185E-2</v>
      </c>
      <c r="G355" s="116">
        <f t="shared" ca="1" si="93"/>
        <v>23.876504053574923</v>
      </c>
      <c r="H355" s="75">
        <f t="shared" ca="1" si="94"/>
        <v>8.8950041713204975E-3</v>
      </c>
      <c r="I355" s="116">
        <f t="shared" ca="1" si="95"/>
        <v>24.262989193721566</v>
      </c>
      <c r="J355" s="75">
        <f t="shared" ca="1" si="96"/>
        <v>3.054989816700604E-2</v>
      </c>
      <c r="K355" s="116">
        <f t="shared" ca="1" si="97"/>
        <v>1.9022556390977441</v>
      </c>
      <c r="L355" s="90">
        <f t="shared" ca="1" si="98"/>
        <v>99.661448360199458</v>
      </c>
      <c r="M355" s="78">
        <f t="shared" ca="1" si="99"/>
        <v>1.0134912202304225E-2</v>
      </c>
      <c r="N355" s="86"/>
      <c r="O355" s="78"/>
      <c r="P355" s="120"/>
      <c r="Q355" s="86"/>
      <c r="R355" s="122"/>
      <c r="S355" s="117"/>
      <c r="T355" s="121"/>
    </row>
    <row r="356" spans="1:20" ht="16.5" customHeight="1" x14ac:dyDescent="0.45">
      <c r="A356" s="80">
        <v>43857</v>
      </c>
      <c r="B356" s="75">
        <f t="shared" ca="1" si="88"/>
        <v>-1.6029334698634656E-2</v>
      </c>
      <c r="C356" s="116">
        <f t="shared" ca="1" si="89"/>
        <v>24.521157713661161</v>
      </c>
      <c r="D356" s="75">
        <f t="shared" ca="1" si="90"/>
        <v>-2.1505316815444986E-2</v>
      </c>
      <c r="E356" s="116">
        <f t="shared" ca="1" si="91"/>
        <v>24.635831604119002</v>
      </c>
      <c r="F356" s="75">
        <f t="shared" ca="1" si="92"/>
        <v>-2.2110151811771228E-2</v>
      </c>
      <c r="G356" s="116">
        <f t="shared" ca="1" si="93"/>
        <v>23.609595919869953</v>
      </c>
      <c r="H356" s="75">
        <f t="shared" ca="1" si="94"/>
        <v>-1.7974071202924269E-2</v>
      </c>
      <c r="I356" s="116">
        <f t="shared" ca="1" si="95"/>
        <v>24.049072592693172</v>
      </c>
      <c r="J356" s="75">
        <f t="shared" ca="1" si="96"/>
        <v>3.5864978902953482E-2</v>
      </c>
      <c r="K356" s="116">
        <f t="shared" ca="1" si="97"/>
        <v>1.8458646616541352</v>
      </c>
      <c r="L356" s="90">
        <f t="shared" ca="1" si="98"/>
        <v>98.661522491997403</v>
      </c>
      <c r="M356" s="78">
        <f t="shared" ca="1" si="99"/>
        <v>-1.8415443597403325E-2</v>
      </c>
      <c r="N356" s="86"/>
      <c r="O356" s="78"/>
      <c r="P356" s="120"/>
      <c r="Q356" s="86"/>
      <c r="R356" s="122"/>
      <c r="S356" s="117"/>
      <c r="T356" s="121"/>
    </row>
    <row r="357" spans="1:20" ht="16.5" customHeight="1" x14ac:dyDescent="0.45">
      <c r="A357" s="80">
        <v>43854</v>
      </c>
      <c r="B357" s="75">
        <f t="shared" ca="1" si="88"/>
        <v>-8.8931638304892147E-3</v>
      </c>
      <c r="C357" s="116">
        <f t="shared" ca="1" si="89"/>
        <v>24.920618650913696</v>
      </c>
      <c r="D357" s="75">
        <f t="shared" ca="1" si="90"/>
        <v>-8.1058939987441736E-3</v>
      </c>
      <c r="E357" s="116">
        <f t="shared" ca="1" si="91"/>
        <v>25.177276920852119</v>
      </c>
      <c r="F357" s="75">
        <f t="shared" ca="1" si="92"/>
        <v>-2.8755398693521839E-3</v>
      </c>
      <c r="G357" s="116">
        <f t="shared" ca="1" si="93"/>
        <v>24.143410388820673</v>
      </c>
      <c r="H357" s="75">
        <f t="shared" ca="1" si="94"/>
        <v>-3.8487676446767871E-3</v>
      </c>
      <c r="I357" s="116">
        <f t="shared" ca="1" si="95"/>
        <v>24.489244008202387</v>
      </c>
      <c r="J357" s="75">
        <f t="shared" ca="1" si="96"/>
        <v>5.450500556173532E-2</v>
      </c>
      <c r="K357" s="116">
        <f t="shared" ca="1" si="97"/>
        <v>1.7819548872180451</v>
      </c>
      <c r="L357" s="90">
        <f t="shared" ca="1" si="98"/>
        <v>100.51250485600693</v>
      </c>
      <c r="M357" s="78">
        <f t="shared" ca="1" si="99"/>
        <v>-4.964675476810787E-3</v>
      </c>
      <c r="N357" s="86"/>
      <c r="O357" s="78"/>
      <c r="P357" s="120"/>
      <c r="Q357" s="86"/>
      <c r="R357" s="122"/>
      <c r="S357" s="117"/>
      <c r="T357" s="121"/>
    </row>
    <row r="358" spans="1:20" ht="16.5" customHeight="1" x14ac:dyDescent="0.45">
      <c r="A358" s="80">
        <v>43853</v>
      </c>
      <c r="B358" s="75">
        <f t="shared" ca="1" si="88"/>
        <v>1.1469851205379022E-3</v>
      </c>
      <c r="C358" s="116">
        <f t="shared" ca="1" si="89"/>
        <v>25.14423041135343</v>
      </c>
      <c r="D358" s="75">
        <f t="shared" ca="1" si="90"/>
        <v>-8.5237101306712137E-4</v>
      </c>
      <c r="E358" s="116">
        <f t="shared" ca="1" si="91"/>
        <v>25.383029063810408</v>
      </c>
      <c r="F358" s="75">
        <f t="shared" ca="1" si="92"/>
        <v>-2.6291911283812253E-3</v>
      </c>
      <c r="G358" s="116">
        <f t="shared" ca="1" si="93"/>
        <v>24.213035939021385</v>
      </c>
      <c r="H358" s="75">
        <f t="shared" ca="1" si="94"/>
        <v>1.1727459457293588E-3</v>
      </c>
      <c r="I358" s="116">
        <f t="shared" ca="1" si="95"/>
        <v>24.58386157922974</v>
      </c>
      <c r="J358" s="75">
        <f t="shared" ca="1" si="96"/>
        <v>-5.6663168940188746E-2</v>
      </c>
      <c r="K358" s="116">
        <f t="shared" ca="1" si="97"/>
        <v>1.6898496240601502</v>
      </c>
      <c r="L358" s="90">
        <f t="shared" ca="1" si="98"/>
        <v>101.0140066174751</v>
      </c>
      <c r="M358" s="78">
        <f t="shared" ca="1" si="99"/>
        <v>-1.2791999863938086E-3</v>
      </c>
      <c r="N358" s="86"/>
      <c r="O358" s="78"/>
      <c r="P358" s="120"/>
      <c r="Q358" s="86"/>
      <c r="R358" s="122"/>
      <c r="S358" s="117"/>
      <c r="T358" s="121"/>
    </row>
    <row r="359" spans="1:20" ht="16.5" customHeight="1" x14ac:dyDescent="0.45">
      <c r="A359" s="80">
        <v>43852</v>
      </c>
      <c r="B359" s="75">
        <f t="shared" ca="1" si="88"/>
        <v>1.2059608057835014E-4</v>
      </c>
      <c r="C359" s="116">
        <f t="shared" ca="1" si="89"/>
        <v>25.115423394424017</v>
      </c>
      <c r="D359" s="75">
        <f t="shared" ca="1" si="90"/>
        <v>5.5721288464307683E-3</v>
      </c>
      <c r="E359" s="116">
        <f t="shared" ca="1" si="91"/>
        <v>25.40468327943395</v>
      </c>
      <c r="F359" s="75">
        <f t="shared" ca="1" si="92"/>
        <v>-2.6221246586115576E-3</v>
      </c>
      <c r="G359" s="116">
        <f t="shared" ca="1" si="93"/>
        <v>24.276864455673156</v>
      </c>
      <c r="H359" s="75">
        <f t="shared" ca="1" si="94"/>
        <v>4.5439219714829004E-3</v>
      </c>
      <c r="I359" s="116">
        <f t="shared" ca="1" si="95"/>
        <v>24.555064726624469</v>
      </c>
      <c r="J359" s="75">
        <f t="shared" ca="1" si="96"/>
        <v>-2.1560574948665368E-2</v>
      </c>
      <c r="K359" s="116">
        <f t="shared" ca="1" si="97"/>
        <v>1.7913533834586461</v>
      </c>
      <c r="L359" s="90">
        <f t="shared" ca="1" si="98"/>
        <v>101.14338923961424</v>
      </c>
      <c r="M359" s="78">
        <f t="shared" ca="1" si="99"/>
        <v>1.5008722317086942E-3</v>
      </c>
      <c r="N359" s="86"/>
      <c r="O359" s="78"/>
      <c r="P359" s="120"/>
      <c r="Q359" s="86"/>
      <c r="R359" s="122"/>
      <c r="S359" s="117"/>
      <c r="T359" s="121"/>
    </row>
    <row r="360" spans="1:20" ht="16.5" customHeight="1" x14ac:dyDescent="0.45">
      <c r="A360" s="80">
        <v>43851</v>
      </c>
      <c r="B360" s="75">
        <f t="shared" ca="1" si="88"/>
        <v>-1.9581757101747588E-3</v>
      </c>
      <c r="C360" s="116">
        <f t="shared" ca="1" si="89"/>
        <v>25.112394938020557</v>
      </c>
      <c r="D360" s="75">
        <f t="shared" ca="1" si="90"/>
        <v>-8.0782350266398462E-3</v>
      </c>
      <c r="E360" s="116">
        <f t="shared" ca="1" si="91"/>
        <v>25.263909520421592</v>
      </c>
      <c r="F360" s="75">
        <f t="shared" ca="1" si="92"/>
        <v>-8.2740855314833439E-3</v>
      </c>
      <c r="G360" s="116">
        <f t="shared" ca="1" si="93"/>
        <v>24.340688775920086</v>
      </c>
      <c r="H360" s="75">
        <f t="shared" ca="1" si="94"/>
        <v>-5.3565834278066493E-3</v>
      </c>
      <c r="I360" s="116">
        <f t="shared" ca="1" si="95"/>
        <v>24.443993129174039</v>
      </c>
      <c r="J360" s="75">
        <f t="shared" ca="1" si="96"/>
        <v>-3.277060575968227E-2</v>
      </c>
      <c r="K360" s="116">
        <f t="shared" ca="1" si="97"/>
        <v>1.8308270676691725</v>
      </c>
      <c r="L360" s="90">
        <f t="shared" ca="1" si="98"/>
        <v>100.99181343120544</v>
      </c>
      <c r="M360" s="78">
        <f t="shared" ca="1" si="99"/>
        <v>-6.4123043439948679E-3</v>
      </c>
      <c r="N360" s="86"/>
      <c r="O360" s="78"/>
      <c r="P360" s="120"/>
      <c r="Q360" s="86"/>
      <c r="R360" s="122"/>
      <c r="S360" s="117"/>
      <c r="T360" s="121"/>
    </row>
    <row r="361" spans="1:20" ht="16.5" customHeight="1" x14ac:dyDescent="0.45">
      <c r="A361" s="80">
        <v>43847</v>
      </c>
      <c r="B361" s="75">
        <f t="shared" ca="1" si="88"/>
        <v>3.1126157544547617E-3</v>
      </c>
      <c r="C361" s="116">
        <f t="shared" ca="1" si="89"/>
        <v>25.161665901015457</v>
      </c>
      <c r="D361" s="75">
        <f t="shared" ca="1" si="90"/>
        <v>-8.4956241097755569E-4</v>
      </c>
      <c r="E361" s="116">
        <f t="shared" ca="1" si="91"/>
        <v>25.469659415226261</v>
      </c>
      <c r="F361" s="75">
        <f t="shared" ca="1" si="92"/>
        <v>3.0827505767538899E-3</v>
      </c>
      <c r="G361" s="116">
        <f t="shared" ca="1" si="93"/>
        <v>24.543765995027655</v>
      </c>
      <c r="H361" s="75">
        <f t="shared" ca="1" si="94"/>
        <v>6.7002582829123192E-4</v>
      </c>
      <c r="I361" s="116">
        <f t="shared" ca="1" si="95"/>
        <v>24.575634566018206</v>
      </c>
      <c r="J361" s="75">
        <f t="shared" ca="1" si="96"/>
        <v>3.6541430777148776E-2</v>
      </c>
      <c r="K361" s="116">
        <f t="shared" ca="1" si="97"/>
        <v>1.8928571428571426</v>
      </c>
      <c r="L361" s="90">
        <f t="shared" ca="1" si="98"/>
        <v>101.64358302014472</v>
      </c>
      <c r="M361" s="78">
        <f t="shared" ca="1" si="99"/>
        <v>2.1200490492232493E-3</v>
      </c>
      <c r="N361" s="86"/>
      <c r="O361" s="78"/>
      <c r="P361" s="120"/>
      <c r="Q361" s="86"/>
      <c r="R361" s="122"/>
      <c r="S361" s="117"/>
      <c r="T361" s="121"/>
    </row>
    <row r="362" spans="1:20" ht="16.5" customHeight="1" x14ac:dyDescent="0.45">
      <c r="A362" s="80">
        <v>43846</v>
      </c>
      <c r="B362" s="75">
        <f t="shared" ca="1" si="88"/>
        <v>8.3184473884081456E-3</v>
      </c>
      <c r="C362" s="116">
        <f t="shared" ca="1" si="89"/>
        <v>25.083590322599047</v>
      </c>
      <c r="D362" s="75">
        <f t="shared" ca="1" si="90"/>
        <v>1.1168416827476824E-2</v>
      </c>
      <c r="E362" s="116">
        <f t="shared" ca="1" si="91"/>
        <v>25.491315879003416</v>
      </c>
      <c r="F362" s="75">
        <f t="shared" ca="1" si="92"/>
        <v>5.2442000592571869E-3</v>
      </c>
      <c r="G362" s="116">
        <f t="shared" ca="1" si="93"/>
        <v>24.468336217441131</v>
      </c>
      <c r="H362" s="75">
        <f t="shared" ca="1" si="94"/>
        <v>6.7042377128112562E-4</v>
      </c>
      <c r="I362" s="116">
        <f t="shared" ca="1" si="95"/>
        <v>24.559179281577915</v>
      </c>
      <c r="J362" s="75">
        <f t="shared" ca="1" si="96"/>
        <v>-2.7527527527527518E-2</v>
      </c>
      <c r="K362" s="116">
        <f t="shared" ca="1" si="97"/>
        <v>1.8261278195488719</v>
      </c>
      <c r="L362" s="90">
        <f t="shared" ca="1" si="98"/>
        <v>101.42854952017038</v>
      </c>
      <c r="M362" s="78">
        <f t="shared" ca="1" si="99"/>
        <v>5.7601542097278635E-3</v>
      </c>
      <c r="N362" s="86"/>
      <c r="O362" s="78"/>
      <c r="P362" s="120"/>
      <c r="Q362" s="86"/>
      <c r="R362" s="122"/>
      <c r="S362" s="117"/>
      <c r="T362" s="121"/>
    </row>
    <row r="363" spans="1:20" ht="16.5" customHeight="1" x14ac:dyDescent="0.45">
      <c r="A363" s="80">
        <v>43845</v>
      </c>
      <c r="B363" s="75">
        <f t="shared" ca="1" si="88"/>
        <v>2.259782315836123E-3</v>
      </c>
      <c r="C363" s="116">
        <f t="shared" ca="1" si="89"/>
        <v>24.876655175323545</v>
      </c>
      <c r="D363" s="75">
        <f t="shared" ca="1" si="90"/>
        <v>4.7475233312748166E-3</v>
      </c>
      <c r="E363" s="116">
        <f t="shared" ca="1" si="91"/>
        <v>25.209762740594659</v>
      </c>
      <c r="F363" s="75">
        <f t="shared" ca="1" si="92"/>
        <v>-2.6153406032340953E-3</v>
      </c>
      <c r="G363" s="116">
        <f t="shared" ca="1" si="93"/>
        <v>24.340688775920089</v>
      </c>
      <c r="H363" s="75">
        <f t="shared" ca="1" si="94"/>
        <v>-3.6740386958544757E-3</v>
      </c>
      <c r="I363" s="116">
        <f t="shared" ca="1" si="95"/>
        <v>24.542725255154838</v>
      </c>
      <c r="J363" s="75">
        <f t="shared" ca="1" si="96"/>
        <v>-3.9880358923229942E-3</v>
      </c>
      <c r="K363" s="116">
        <f t="shared" ca="1" si="97"/>
        <v>1.8778195488721803</v>
      </c>
      <c r="L363" s="90">
        <f t="shared" ca="1" si="98"/>
        <v>100.84765149586531</v>
      </c>
      <c r="M363" s="78">
        <f t="shared" ca="1" si="99"/>
        <v>1.3248612380167835E-4</v>
      </c>
      <c r="N363" s="86"/>
      <c r="O363" s="78"/>
      <c r="P363" s="120"/>
      <c r="Q363" s="86"/>
      <c r="R363" s="122"/>
      <c r="S363" s="117"/>
      <c r="T363" s="121"/>
    </row>
    <row r="364" spans="1:20" ht="16.5" customHeight="1" x14ac:dyDescent="0.45">
      <c r="A364" s="80">
        <v>43844</v>
      </c>
      <c r="B364" s="75">
        <f t="shared" ca="1" si="88"/>
        <v>-1.5245123568797814E-3</v>
      </c>
      <c r="C364" s="116">
        <f t="shared" ca="1" si="89"/>
        <v>24.82056609898402</v>
      </c>
      <c r="D364" s="75">
        <f t="shared" ca="1" si="90"/>
        <v>6.0790379046185006E-3</v>
      </c>
      <c r="E364" s="116">
        <f t="shared" ca="1" si="91"/>
        <v>25.090644321282653</v>
      </c>
      <c r="F364" s="75">
        <f t="shared" ca="1" si="92"/>
        <v>-2.3758118871730627E-4</v>
      </c>
      <c r="G364" s="116">
        <f t="shared" ca="1" si="93"/>
        <v>24.404514894626235</v>
      </c>
      <c r="H364" s="75">
        <f t="shared" ca="1" si="94"/>
        <v>3.3416002305863834E-4</v>
      </c>
      <c r="I364" s="116">
        <f t="shared" ca="1" si="95"/>
        <v>24.633228690567819</v>
      </c>
      <c r="J364" s="75">
        <f t="shared" ca="1" si="96"/>
        <v>6.25E-2</v>
      </c>
      <c r="K364" s="116">
        <f t="shared" ca="1" si="97"/>
        <v>1.8853383458646613</v>
      </c>
      <c r="L364" s="90">
        <f t="shared" ca="1" si="98"/>
        <v>100.83429235132539</v>
      </c>
      <c r="M364" s="78">
        <f t="shared" ca="1" si="99"/>
        <v>2.2566946016810974E-3</v>
      </c>
      <c r="N364" s="86"/>
      <c r="O364" s="78"/>
      <c r="P364" s="120"/>
      <c r="Q364" s="86"/>
      <c r="R364" s="122"/>
      <c r="S364" s="117"/>
      <c r="T364" s="121"/>
    </row>
    <row r="365" spans="1:20" ht="16.5" customHeight="1" x14ac:dyDescent="0.45">
      <c r="A365" s="80">
        <v>43843</v>
      </c>
      <c r="B365" s="75">
        <f t="shared" ca="1" si="88"/>
        <v>6.8772372106131741E-3</v>
      </c>
      <c r="C365" s="116">
        <f t="shared" ca="1" si="89"/>
        <v>24.858463133203628</v>
      </c>
      <c r="D365" s="75">
        <f t="shared" ca="1" si="90"/>
        <v>7.8773577491462188E-3</v>
      </c>
      <c r="E365" s="116">
        <f t="shared" ca="1" si="91"/>
        <v>24.939038958151293</v>
      </c>
      <c r="F365" s="75">
        <f t="shared" ca="1" si="92"/>
        <v>4.0572643412060128E-3</v>
      </c>
      <c r="G365" s="116">
        <f t="shared" ca="1" si="93"/>
        <v>24.410314326120798</v>
      </c>
      <c r="H365" s="75">
        <f t="shared" ca="1" si="94"/>
        <v>5.7123313618709926E-3</v>
      </c>
      <c r="I365" s="116">
        <f t="shared" ca="1" si="95"/>
        <v>24.625</v>
      </c>
      <c r="J365" s="75">
        <f t="shared" ca="1" si="96"/>
        <v>-1.6666666666666718E-2</v>
      </c>
      <c r="K365" s="116">
        <f t="shared" ca="1" si="97"/>
        <v>1.7744360902255636</v>
      </c>
      <c r="L365" s="90">
        <f t="shared" ca="1" si="98"/>
        <v>100.60725250770129</v>
      </c>
      <c r="M365" s="78">
        <f t="shared" ca="1" si="99"/>
        <v>5.7294360019208845E-3</v>
      </c>
      <c r="N365" s="86"/>
      <c r="O365" s="78"/>
      <c r="P365" s="120"/>
      <c r="Q365" s="86"/>
      <c r="R365" s="122"/>
      <c r="S365" s="117"/>
      <c r="T365" s="121"/>
    </row>
    <row r="366" spans="1:20" ht="16.5" customHeight="1" x14ac:dyDescent="0.45">
      <c r="A366" s="80">
        <v>43840</v>
      </c>
      <c r="B366" s="75">
        <f t="shared" ca="1" si="88"/>
        <v>-2.8776477319572003E-3</v>
      </c>
      <c r="C366" s="116">
        <f t="shared" ca="1" si="89"/>
        <v>24.68867327070566</v>
      </c>
      <c r="D366" s="75">
        <f t="shared" ca="1" si="90"/>
        <v>5.2794800730977531E-3</v>
      </c>
      <c r="E366" s="116">
        <f t="shared" ca="1" si="91"/>
        <v>24.744120667465623</v>
      </c>
      <c r="F366" s="75">
        <f t="shared" ca="1" si="92"/>
        <v>-3.8041920813751684E-3</v>
      </c>
      <c r="G366" s="116">
        <f t="shared" ca="1" si="93"/>
        <v>24.311675432314296</v>
      </c>
      <c r="H366" s="75">
        <f t="shared" ca="1" si="94"/>
        <v>-7.0069573670838992E-3</v>
      </c>
      <c r="I366" s="116">
        <f t="shared" ca="1" si="95"/>
        <v>24.485132807961506</v>
      </c>
      <c r="J366" s="75">
        <f t="shared" ca="1" si="96"/>
        <v>3.2258064516129004E-2</v>
      </c>
      <c r="K366" s="116">
        <f t="shared" ca="1" si="97"/>
        <v>1.8045112781954884</v>
      </c>
      <c r="L366" s="90">
        <f t="shared" ca="1" si="98"/>
        <v>100.03411345664257</v>
      </c>
      <c r="M366" s="78">
        <f t="shared" ca="1" si="99"/>
        <v>-1.5024830445949933E-3</v>
      </c>
      <c r="N366" s="86"/>
      <c r="O366" s="78"/>
      <c r="P366" s="120"/>
      <c r="Q366" s="86"/>
      <c r="R366" s="122"/>
      <c r="S366" s="117"/>
      <c r="T366" s="121"/>
    </row>
    <row r="367" spans="1:20" ht="16.5" customHeight="1" x14ac:dyDescent="0.45">
      <c r="A367" s="80">
        <v>43839</v>
      </c>
      <c r="B367" s="75">
        <f t="shared" ca="1" si="88"/>
        <v>6.7805119707580186E-3</v>
      </c>
      <c r="C367" s="116">
        <f t="shared" ca="1" si="89"/>
        <v>24.759923608721731</v>
      </c>
      <c r="D367" s="75">
        <f t="shared" ca="1" si="90"/>
        <v>4.4015793784213386E-4</v>
      </c>
      <c r="E367" s="116">
        <f t="shared" ca="1" si="91"/>
        <v>24.614170644034616</v>
      </c>
      <c r="F367" s="75">
        <f t="shared" ca="1" si="92"/>
        <v>3.8187192228036348E-3</v>
      </c>
      <c r="G367" s="116">
        <f t="shared" ca="1" si="93"/>
        <v>24.404514894626235</v>
      </c>
      <c r="H367" s="75">
        <f t="shared" ca="1" si="94"/>
        <v>7.0564012699474432E-3</v>
      </c>
      <c r="I367" s="116">
        <f t="shared" ca="1" si="95"/>
        <v>24.657909730202437</v>
      </c>
      <c r="J367" s="75">
        <f t="shared" ca="1" si="96"/>
        <v>-2.36000858184926E-3</v>
      </c>
      <c r="K367" s="116">
        <f t="shared" ca="1" si="97"/>
        <v>1.7481203007518795</v>
      </c>
      <c r="L367" s="90">
        <f t="shared" ca="1" si="98"/>
        <v>100.18463917833689</v>
      </c>
      <c r="M367" s="78">
        <f t="shared" ca="1" si="99"/>
        <v>4.4018462315222884E-3</v>
      </c>
      <c r="N367" s="86"/>
      <c r="O367" s="78"/>
      <c r="P367" s="120"/>
      <c r="Q367" s="86"/>
      <c r="R367" s="122"/>
      <c r="S367" s="117"/>
      <c r="T367" s="121"/>
    </row>
    <row r="368" spans="1:20" ht="16.5" customHeight="1" x14ac:dyDescent="0.45">
      <c r="A368" s="80">
        <v>43838</v>
      </c>
      <c r="B368" s="75">
        <f t="shared" ca="1" si="88"/>
        <v>5.3296205802604302E-3</v>
      </c>
      <c r="C368" s="116">
        <f t="shared" ca="1" si="89"/>
        <v>24.593169329682937</v>
      </c>
      <c r="D368" s="75">
        <f t="shared" ca="1" si="90"/>
        <v>5.7547062216867229E-3</v>
      </c>
      <c r="E368" s="116">
        <f t="shared" ca="1" si="91"/>
        <v>24.603341288069231</v>
      </c>
      <c r="F368" s="75">
        <f t="shared" ca="1" si="92"/>
        <v>4.3143679269213031E-3</v>
      </c>
      <c r="G368" s="116">
        <f t="shared" ca="1" si="93"/>
        <v>24.311675432314292</v>
      </c>
      <c r="H368" s="75">
        <f t="shared" ca="1" si="94"/>
        <v>1.681226303424932E-4</v>
      </c>
      <c r="I368" s="116">
        <f t="shared" ca="1" si="95"/>
        <v>24.485132807961506</v>
      </c>
      <c r="J368" s="75">
        <f t="shared" ca="1" si="96"/>
        <v>-7.7029702970297098E-2</v>
      </c>
      <c r="K368" s="116">
        <f t="shared" ca="1" si="97"/>
        <v>1.752255639097744</v>
      </c>
      <c r="L368" s="90">
        <f t="shared" ca="1" si="98"/>
        <v>99.745574497125702</v>
      </c>
      <c r="M368" s="78">
        <f t="shared" ca="1" si="99"/>
        <v>2.3461106710966906E-3</v>
      </c>
      <c r="N368" s="86"/>
      <c r="O368" s="78"/>
      <c r="P368" s="120"/>
      <c r="Q368" s="86"/>
      <c r="R368" s="122"/>
      <c r="S368" s="117"/>
      <c r="T368" s="121"/>
    </row>
    <row r="369" spans="1:20" ht="16.5" customHeight="1" x14ac:dyDescent="0.45">
      <c r="A369" s="80">
        <v>43837</v>
      </c>
      <c r="B369" s="75">
        <f t="shared" ca="1" si="88"/>
        <v>-2.8118000880404947E-3</v>
      </c>
      <c r="C369" s="116">
        <f t="shared" ca="1" si="89"/>
        <v>24.462791930360261</v>
      </c>
      <c r="D369" s="75">
        <f t="shared" ca="1" si="90"/>
        <v>-1.3263113144791339E-3</v>
      </c>
      <c r="E369" s="116">
        <f t="shared" ca="1" si="91"/>
        <v>24.462566404980066</v>
      </c>
      <c r="F369" s="75">
        <f t="shared" ca="1" si="92"/>
        <v>-5.4826825001471624E-3</v>
      </c>
      <c r="G369" s="116">
        <f t="shared" ca="1" si="93"/>
        <v>24.207236507526819</v>
      </c>
      <c r="H369" s="75">
        <f t="shared" ca="1" si="94"/>
        <v>1.6831810545110404E-3</v>
      </c>
      <c r="I369" s="116">
        <f t="shared" ca="1" si="95"/>
        <v>24.481016994990849</v>
      </c>
      <c r="J369" s="75">
        <f t="shared" ca="1" si="96"/>
        <v>0.12347052280311455</v>
      </c>
      <c r="K369" s="116">
        <f t="shared" ca="1" si="97"/>
        <v>1.8984962406015036</v>
      </c>
      <c r="L369" s="90">
        <f t="shared" ca="1" si="98"/>
        <v>99.512108078459505</v>
      </c>
      <c r="M369" s="78">
        <f t="shared" ca="1" si="99"/>
        <v>1.493969990946642E-4</v>
      </c>
      <c r="N369" s="86"/>
      <c r="O369" s="78"/>
      <c r="P369" s="120"/>
      <c r="Q369" s="86"/>
      <c r="R369" s="122"/>
      <c r="S369" s="117"/>
      <c r="T369" s="121"/>
    </row>
    <row r="370" spans="1:20" ht="16.5" customHeight="1" x14ac:dyDescent="0.45">
      <c r="A370" s="80">
        <v>43836</v>
      </c>
      <c r="B370" s="75">
        <f t="shared" ca="1" si="88"/>
        <v>3.8150582697735747E-3</v>
      </c>
      <c r="C370" s="116">
        <f t="shared" ca="1" si="89"/>
        <v>24.531770364430756</v>
      </c>
      <c r="D370" s="75">
        <f t="shared" ca="1" si="90"/>
        <v>5.3334018587394283E-3</v>
      </c>
      <c r="E370" s="116">
        <f t="shared" ca="1" si="91"/>
        <v>24.495054472876223</v>
      </c>
      <c r="F370" s="75">
        <f t="shared" ca="1" si="92"/>
        <v>2.629018272251038E-3</v>
      </c>
      <c r="G370" s="116">
        <f t="shared" ca="1" si="93"/>
        <v>24.340688775920086</v>
      </c>
      <c r="H370" s="75">
        <f t="shared" ca="1" si="94"/>
        <v>3.5472375054319549E-3</v>
      </c>
      <c r="I370" s="116">
        <f t="shared" ca="1" si="95"/>
        <v>24.439880251576877</v>
      </c>
      <c r="J370" s="75">
        <f t="shared" ca="1" si="96"/>
        <v>4.6565774155995276E-2</v>
      </c>
      <c r="K370" s="116">
        <f t="shared" ca="1" si="97"/>
        <v>1.6898496240601502</v>
      </c>
      <c r="L370" s="90">
        <f t="shared" ca="1" si="98"/>
        <v>99.497243488864086</v>
      </c>
      <c r="M370" s="78">
        <f t="shared" ca="1" si="99"/>
        <v>4.5289179023122461E-3</v>
      </c>
      <c r="N370" s="86"/>
      <c r="O370" s="78"/>
      <c r="P370" s="120"/>
      <c r="Q370" s="86"/>
      <c r="R370" s="122"/>
      <c r="S370" s="117"/>
      <c r="T370" s="121"/>
    </row>
    <row r="371" spans="1:20" ht="16.5" customHeight="1" x14ac:dyDescent="0.45">
      <c r="A371" s="80">
        <v>43833</v>
      </c>
      <c r="B371" s="75">
        <f t="shared" ca="1" si="88"/>
        <v>-7.572145143321829E-3</v>
      </c>
      <c r="C371" s="116">
        <f t="shared" ca="1" si="89"/>
        <v>24.438535925845699</v>
      </c>
      <c r="D371" s="75">
        <f t="shared" ca="1" si="90"/>
        <v>-1.055408838489269E-2</v>
      </c>
      <c r="E371" s="116">
        <f t="shared" ca="1" si="91"/>
        <v>24.365105573522019</v>
      </c>
      <c r="F371" s="75">
        <f t="shared" ca="1" si="92"/>
        <v>-1.4137484033577286E-2</v>
      </c>
      <c r="G371" s="116">
        <f t="shared" ca="1" si="93"/>
        <v>24.276864455673159</v>
      </c>
      <c r="H371" s="75">
        <f t="shared" ca="1" si="94"/>
        <v>-1.1025680035145147E-2</v>
      </c>
      <c r="I371" s="116">
        <f t="shared" ca="1" si="95"/>
        <v>24.35349262913455</v>
      </c>
      <c r="J371" s="75">
        <f t="shared" ca="1" si="96"/>
        <v>7.6441102756892088E-2</v>
      </c>
      <c r="K371" s="116">
        <f t="shared" ca="1" si="97"/>
        <v>1.6146616541353382</v>
      </c>
      <c r="L371" s="90">
        <f t="shared" ca="1" si="98"/>
        <v>99.048660238310759</v>
      </c>
      <c r="M371" s="78">
        <f t="shared" ca="1" si="99"/>
        <v>-9.513397616892405E-3</v>
      </c>
      <c r="N371" s="86"/>
      <c r="O371" s="78"/>
      <c r="P371" s="120"/>
      <c r="Q371" s="86"/>
      <c r="R371" s="122"/>
      <c r="S371" s="117"/>
      <c r="T371" s="121"/>
    </row>
    <row r="372" spans="1:20" ht="16.5" customHeight="1" x14ac:dyDescent="0.45">
      <c r="A372" s="80">
        <v>43832</v>
      </c>
      <c r="B372" s="75">
        <f t="shared" ca="1" si="88"/>
        <v>9.3518474887150926E-3</v>
      </c>
      <c r="C372" s="116">
        <f>98.5/4</f>
        <v>24.625</v>
      </c>
      <c r="D372" s="75">
        <f t="shared" ca="1" si="90"/>
        <v>4.4169490608436668E-3</v>
      </c>
      <c r="E372" s="116">
        <f>98.5/4</f>
        <v>24.625</v>
      </c>
      <c r="F372" s="75">
        <f t="shared" ca="1" si="92"/>
        <v>1.2404639793709649E-2</v>
      </c>
      <c r="G372" s="116">
        <f>98.5/4</f>
        <v>24.625</v>
      </c>
      <c r="H372" s="75">
        <f t="shared" ca="1" si="94"/>
        <v>1.0465896706598032E-2</v>
      </c>
      <c r="I372" s="116">
        <f>98.5/4</f>
        <v>24.625</v>
      </c>
      <c r="J372" s="75">
        <f t="shared" ca="1" si="96"/>
        <v>-2.564102564102555E-2</v>
      </c>
      <c r="K372" s="116">
        <v>1.5</v>
      </c>
      <c r="L372" s="90">
        <f t="shared" si="98"/>
        <v>100</v>
      </c>
      <c r="M372" s="75"/>
      <c r="N372" s="86"/>
      <c r="O372" s="75"/>
      <c r="P372" s="120"/>
      <c r="Q372" s="86"/>
      <c r="R372" s="119"/>
      <c r="S372" s="117"/>
      <c r="T372" s="118"/>
    </row>
    <row r="373" spans="1:20" ht="16.5" customHeight="1" x14ac:dyDescent="0.45">
      <c r="A373" s="80"/>
      <c r="C373" s="116"/>
      <c r="E373" s="116"/>
      <c r="G373" s="116"/>
      <c r="I373" s="116"/>
      <c r="K373" s="116"/>
      <c r="M373" s="75"/>
      <c r="N373" s="86"/>
      <c r="O373" s="75"/>
      <c r="S373" s="117"/>
    </row>
    <row r="374" spans="1:20" ht="16.5" customHeight="1" x14ac:dyDescent="0.45">
      <c r="A374" s="80"/>
      <c r="C374" s="116"/>
      <c r="E374" s="116"/>
      <c r="G374" s="116"/>
      <c r="I374" s="116"/>
      <c r="K374" s="116"/>
      <c r="M374" s="75"/>
      <c r="N374" s="86"/>
      <c r="O374" s="75"/>
      <c r="S374" s="117"/>
    </row>
    <row r="375" spans="1:20" ht="16.5" customHeight="1" x14ac:dyDescent="0.45">
      <c r="A375" s="80"/>
      <c r="C375" s="116"/>
      <c r="E375" s="116"/>
      <c r="G375" s="116"/>
      <c r="I375" s="116"/>
      <c r="K375" s="116"/>
      <c r="M375" s="75"/>
      <c r="N375" s="86"/>
      <c r="O375" s="75"/>
      <c r="S375" s="117"/>
    </row>
    <row r="376" spans="1:20" ht="16.5" customHeight="1" x14ac:dyDescent="0.45">
      <c r="A376" s="80"/>
      <c r="C376" s="116"/>
      <c r="E376" s="116"/>
      <c r="G376" s="116"/>
      <c r="I376" s="116"/>
      <c r="K376" s="116"/>
      <c r="M376" s="75"/>
      <c r="N376" s="86"/>
      <c r="O376" s="75"/>
      <c r="S376" s="117"/>
    </row>
    <row r="377" spans="1:20" ht="16.5" customHeight="1" x14ac:dyDescent="0.45">
      <c r="A377" s="80"/>
      <c r="C377" s="116"/>
      <c r="E377" s="116"/>
      <c r="G377" s="116"/>
      <c r="I377" s="116"/>
      <c r="K377" s="116"/>
      <c r="M377" s="75"/>
      <c r="N377" s="86"/>
      <c r="O377" s="75"/>
      <c r="S377" s="117"/>
    </row>
    <row r="378" spans="1:20" ht="16.5" customHeight="1" x14ac:dyDescent="0.45">
      <c r="A378" s="80"/>
      <c r="C378" s="116"/>
      <c r="E378" s="116"/>
      <c r="G378" s="116"/>
      <c r="I378" s="116"/>
      <c r="K378" s="116"/>
      <c r="M378" s="75"/>
      <c r="N378" s="86"/>
      <c r="O378" s="75"/>
      <c r="S378" s="117"/>
    </row>
    <row r="379" spans="1:20" ht="16.5" customHeight="1" x14ac:dyDescent="0.45">
      <c r="A379" s="80"/>
      <c r="C379" s="116"/>
      <c r="E379" s="116"/>
      <c r="G379" s="116"/>
      <c r="I379" s="116"/>
      <c r="K379" s="116"/>
      <c r="M379" s="75"/>
      <c r="N379" s="86"/>
      <c r="O379" s="75"/>
      <c r="S379" s="117"/>
    </row>
    <row r="380" spans="1:20" ht="16.5" customHeight="1" x14ac:dyDescent="0.45">
      <c r="A380" s="80"/>
      <c r="C380" s="116"/>
      <c r="E380" s="116"/>
      <c r="G380" s="116"/>
      <c r="I380" s="116"/>
      <c r="K380" s="116"/>
      <c r="M380" s="75"/>
      <c r="N380" s="86"/>
      <c r="O380" s="75"/>
      <c r="S380" s="117"/>
    </row>
    <row r="381" spans="1:20" ht="16.5" customHeight="1" x14ac:dyDescent="0.45">
      <c r="A381" s="80"/>
      <c r="C381" s="116"/>
      <c r="E381" s="116"/>
      <c r="G381" s="116"/>
      <c r="I381" s="116"/>
      <c r="K381" s="116"/>
      <c r="M381" s="75"/>
      <c r="N381" s="86"/>
      <c r="O381" s="75"/>
      <c r="S381" s="117"/>
    </row>
    <row r="382" spans="1:20" ht="16.5" customHeight="1" x14ac:dyDescent="0.45">
      <c r="A382" s="80"/>
      <c r="C382" s="116"/>
      <c r="E382" s="116"/>
      <c r="G382" s="116"/>
      <c r="I382" s="116"/>
      <c r="K382" s="116"/>
      <c r="M382" s="75"/>
      <c r="N382" s="86"/>
      <c r="O382" s="75"/>
      <c r="S382" s="117"/>
    </row>
    <row r="383" spans="1:20" ht="16.5" customHeight="1" x14ac:dyDescent="0.45">
      <c r="A383" s="80"/>
      <c r="C383" s="116"/>
      <c r="E383" s="116"/>
      <c r="G383" s="116"/>
      <c r="I383" s="116"/>
      <c r="K383" s="116"/>
      <c r="M383" s="75"/>
      <c r="N383" s="86"/>
      <c r="O383" s="75"/>
      <c r="S383" s="117"/>
    </row>
    <row r="384" spans="1:20" ht="16.5" customHeight="1" x14ac:dyDescent="0.45">
      <c r="A384" s="80"/>
      <c r="C384" s="116"/>
      <c r="E384" s="116"/>
      <c r="G384" s="116"/>
      <c r="I384" s="116"/>
      <c r="K384" s="116"/>
      <c r="M384" s="75"/>
      <c r="N384" s="86"/>
      <c r="O384" s="75"/>
      <c r="S384" s="117"/>
    </row>
    <row r="385" spans="1:19" ht="16.5" customHeight="1" x14ac:dyDescent="0.45">
      <c r="A385" s="80"/>
      <c r="C385" s="116"/>
      <c r="E385" s="116"/>
      <c r="G385" s="116"/>
      <c r="I385" s="116"/>
      <c r="K385" s="116"/>
      <c r="M385" s="75"/>
      <c r="N385" s="86"/>
      <c r="O385" s="75"/>
      <c r="S385" s="117"/>
    </row>
    <row r="386" spans="1:19" ht="16.5" customHeight="1" x14ac:dyDescent="0.45">
      <c r="A386" s="80"/>
      <c r="C386" s="116"/>
      <c r="E386" s="116"/>
      <c r="G386" s="116"/>
      <c r="I386" s="116"/>
      <c r="K386" s="116"/>
      <c r="M386" s="75"/>
      <c r="N386" s="86"/>
      <c r="O386" s="75"/>
      <c r="S386" s="117"/>
    </row>
    <row r="387" spans="1:19" ht="16.5" customHeight="1" x14ac:dyDescent="0.45">
      <c r="A387" s="80"/>
      <c r="C387" s="116"/>
      <c r="E387" s="116"/>
      <c r="G387" s="116"/>
      <c r="I387" s="116"/>
      <c r="K387" s="116"/>
      <c r="M387" s="75"/>
      <c r="N387" s="86"/>
      <c r="O387" s="75"/>
      <c r="S387" s="117"/>
    </row>
    <row r="388" spans="1:19" ht="16.5" customHeight="1" x14ac:dyDescent="0.45">
      <c r="A388" s="80"/>
      <c r="C388" s="116"/>
      <c r="E388" s="116"/>
      <c r="G388" s="116"/>
      <c r="I388" s="116"/>
      <c r="K388" s="116"/>
      <c r="M388" s="75"/>
      <c r="N388" s="86"/>
      <c r="O388" s="75"/>
      <c r="S388" s="117"/>
    </row>
    <row r="389" spans="1:19" ht="16.5" customHeight="1" x14ac:dyDescent="0.45">
      <c r="A389" s="80"/>
      <c r="C389" s="116"/>
      <c r="E389" s="116"/>
      <c r="G389" s="116"/>
      <c r="I389" s="116"/>
      <c r="K389" s="116"/>
      <c r="M389" s="75"/>
      <c r="N389" s="86"/>
      <c r="O389" s="75"/>
      <c r="S389" s="117"/>
    </row>
    <row r="390" spans="1:19" ht="16.5" customHeight="1" x14ac:dyDescent="0.45">
      <c r="A390" s="80"/>
      <c r="C390" s="116"/>
      <c r="E390" s="116"/>
      <c r="G390" s="116"/>
      <c r="I390" s="116"/>
      <c r="K390" s="116"/>
      <c r="M390" s="75"/>
      <c r="N390" s="86"/>
      <c r="O390" s="75"/>
      <c r="S390" s="117"/>
    </row>
    <row r="391" spans="1:19" ht="16.5" customHeight="1" x14ac:dyDescent="0.45">
      <c r="A391" s="80"/>
      <c r="C391" s="116"/>
      <c r="E391" s="116"/>
      <c r="G391" s="116"/>
      <c r="I391" s="116"/>
      <c r="K391" s="116"/>
      <c r="M391" s="75"/>
      <c r="N391" s="86"/>
      <c r="O391" s="75"/>
      <c r="S391" s="117"/>
    </row>
    <row r="392" spans="1:19" ht="16.5" customHeight="1" x14ac:dyDescent="0.45">
      <c r="A392" s="80"/>
      <c r="C392" s="116"/>
      <c r="E392" s="116"/>
      <c r="G392" s="116"/>
      <c r="I392" s="116"/>
      <c r="K392" s="116"/>
      <c r="M392" s="75"/>
      <c r="N392" s="86"/>
      <c r="O392" s="75"/>
      <c r="S392" s="117"/>
    </row>
    <row r="393" spans="1:19" ht="16.5" customHeight="1" x14ac:dyDescent="0.45">
      <c r="A393" s="80"/>
      <c r="C393" s="116"/>
      <c r="E393" s="116"/>
      <c r="G393" s="116"/>
      <c r="I393" s="116"/>
      <c r="K393" s="116"/>
      <c r="M393" s="75"/>
      <c r="N393" s="86"/>
      <c r="O393" s="75"/>
      <c r="S393" s="117"/>
    </row>
    <row r="394" spans="1:19" ht="16.5" customHeight="1" x14ac:dyDescent="0.45">
      <c r="A394" s="80"/>
      <c r="C394" s="116"/>
      <c r="E394" s="116"/>
      <c r="G394" s="116"/>
      <c r="I394" s="116"/>
      <c r="K394" s="116"/>
      <c r="M394" s="75"/>
      <c r="N394" s="86"/>
      <c r="O394" s="75"/>
      <c r="S394" s="117"/>
    </row>
    <row r="395" spans="1:19" ht="16.5" customHeight="1" x14ac:dyDescent="0.45">
      <c r="A395" s="80"/>
      <c r="C395" s="116"/>
      <c r="E395" s="116"/>
      <c r="G395" s="116"/>
      <c r="I395" s="116"/>
      <c r="K395" s="116"/>
      <c r="M395" s="75"/>
      <c r="N395" s="86"/>
      <c r="O395" s="75"/>
      <c r="S395" s="117"/>
    </row>
    <row r="396" spans="1:19" ht="16.5" customHeight="1" x14ac:dyDescent="0.45">
      <c r="A396" s="80"/>
      <c r="C396" s="116"/>
      <c r="E396" s="116"/>
      <c r="G396" s="116"/>
      <c r="I396" s="116"/>
      <c r="K396" s="116"/>
      <c r="M396" s="75"/>
      <c r="N396" s="86"/>
      <c r="O396" s="75"/>
      <c r="S396" s="117"/>
    </row>
    <row r="397" spans="1:19" ht="16.5" customHeight="1" x14ac:dyDescent="0.45">
      <c r="A397" s="80"/>
      <c r="C397" s="116"/>
      <c r="E397" s="116"/>
      <c r="G397" s="116"/>
      <c r="I397" s="116"/>
      <c r="K397" s="116"/>
      <c r="M397" s="75"/>
      <c r="N397" s="86"/>
      <c r="O397" s="75"/>
      <c r="S397" s="117"/>
    </row>
    <row r="398" spans="1:19" ht="16.5" customHeight="1" x14ac:dyDescent="0.45">
      <c r="A398" s="80"/>
      <c r="C398" s="116"/>
      <c r="E398" s="116"/>
      <c r="G398" s="116"/>
      <c r="I398" s="116"/>
      <c r="K398" s="116"/>
      <c r="M398" s="75"/>
      <c r="N398" s="86"/>
      <c r="O398" s="75"/>
      <c r="S398" s="117"/>
    </row>
    <row r="399" spans="1:19" ht="16.5" customHeight="1" x14ac:dyDescent="0.45">
      <c r="A399" s="80"/>
      <c r="C399" s="116"/>
      <c r="E399" s="116"/>
      <c r="G399" s="116"/>
      <c r="I399" s="116"/>
      <c r="K399" s="116"/>
      <c r="M399" s="75"/>
      <c r="N399" s="86"/>
      <c r="O399" s="75"/>
      <c r="S399" s="117"/>
    </row>
    <row r="400" spans="1:19" ht="16.5" customHeight="1" x14ac:dyDescent="0.45">
      <c r="A400" s="80"/>
      <c r="C400" s="116"/>
      <c r="E400" s="116"/>
      <c r="G400" s="116"/>
      <c r="I400" s="116"/>
      <c r="K400" s="116"/>
      <c r="M400" s="75"/>
      <c r="N400" s="86"/>
      <c r="O400" s="75"/>
      <c r="S400" s="117"/>
    </row>
    <row r="401" spans="1:19" ht="16.5" customHeight="1" x14ac:dyDescent="0.45">
      <c r="A401" s="80"/>
      <c r="C401" s="116"/>
      <c r="E401" s="116"/>
      <c r="G401" s="116"/>
      <c r="I401" s="116"/>
      <c r="K401" s="116"/>
      <c r="M401" s="75"/>
      <c r="N401" s="86"/>
      <c r="O401" s="75"/>
      <c r="S401" s="117"/>
    </row>
    <row r="402" spans="1:19" ht="16.5" customHeight="1" x14ac:dyDescent="0.45">
      <c r="A402" s="80"/>
      <c r="C402" s="116"/>
      <c r="E402" s="116"/>
      <c r="G402" s="116"/>
      <c r="I402" s="116"/>
      <c r="K402" s="116"/>
      <c r="M402" s="75"/>
      <c r="N402" s="86"/>
      <c r="O402" s="75"/>
      <c r="S402" s="117"/>
    </row>
    <row r="403" spans="1:19" ht="16.5" customHeight="1" x14ac:dyDescent="0.45">
      <c r="A403" s="80"/>
      <c r="C403" s="116"/>
      <c r="E403" s="116"/>
      <c r="G403" s="116"/>
      <c r="I403" s="116"/>
      <c r="K403" s="116"/>
      <c r="M403" s="75"/>
      <c r="N403" s="86"/>
      <c r="O403" s="75"/>
      <c r="S403" s="117"/>
    </row>
    <row r="404" spans="1:19" ht="16.5" customHeight="1" x14ac:dyDescent="0.45">
      <c r="A404" s="80"/>
      <c r="C404" s="116"/>
      <c r="E404" s="116"/>
      <c r="G404" s="116"/>
      <c r="I404" s="116"/>
      <c r="K404" s="116"/>
      <c r="M404" s="75"/>
      <c r="N404" s="86"/>
      <c r="O404" s="75"/>
      <c r="S404" s="117"/>
    </row>
    <row r="405" spans="1:19" ht="16.5" customHeight="1" x14ac:dyDescent="0.45">
      <c r="A405" s="80"/>
      <c r="C405" s="116"/>
      <c r="E405" s="116"/>
      <c r="G405" s="116"/>
      <c r="I405" s="116"/>
      <c r="K405" s="116"/>
      <c r="M405" s="75"/>
      <c r="N405" s="86"/>
      <c r="O405" s="75"/>
      <c r="S405" s="117"/>
    </row>
    <row r="406" spans="1:19" ht="16.5" customHeight="1" x14ac:dyDescent="0.45">
      <c r="A406" s="80"/>
      <c r="C406" s="116"/>
      <c r="E406" s="116"/>
      <c r="G406" s="116"/>
      <c r="I406" s="116"/>
      <c r="K406" s="116"/>
      <c r="M406" s="75"/>
      <c r="N406" s="86"/>
      <c r="O406" s="75"/>
      <c r="S406" s="117"/>
    </row>
    <row r="407" spans="1:19" ht="16.5" customHeight="1" x14ac:dyDescent="0.45">
      <c r="A407" s="80"/>
      <c r="C407" s="116"/>
      <c r="E407" s="116"/>
      <c r="G407" s="116"/>
      <c r="I407" s="116"/>
      <c r="K407" s="116"/>
      <c r="M407" s="75"/>
      <c r="N407" s="86"/>
      <c r="O407" s="75"/>
      <c r="S407" s="117"/>
    </row>
    <row r="408" spans="1:19" ht="16.5" customHeight="1" x14ac:dyDescent="0.45">
      <c r="A408" s="80"/>
      <c r="C408" s="116"/>
      <c r="E408" s="116"/>
      <c r="G408" s="116"/>
      <c r="I408" s="116"/>
      <c r="K408" s="116"/>
      <c r="M408" s="75"/>
      <c r="N408" s="86"/>
      <c r="O408" s="75"/>
      <c r="S408" s="117"/>
    </row>
    <row r="409" spans="1:19" ht="16.5" customHeight="1" x14ac:dyDescent="0.45">
      <c r="A409" s="80"/>
      <c r="C409" s="116"/>
      <c r="E409" s="116"/>
      <c r="G409" s="116"/>
      <c r="I409" s="116"/>
      <c r="K409" s="116"/>
      <c r="M409" s="75"/>
      <c r="N409" s="86"/>
      <c r="O409" s="75"/>
      <c r="S409" s="117"/>
    </row>
    <row r="410" spans="1:19" ht="16.5" customHeight="1" x14ac:dyDescent="0.45">
      <c r="A410" s="80"/>
      <c r="C410" s="116"/>
      <c r="E410" s="116"/>
      <c r="G410" s="116"/>
      <c r="I410" s="116"/>
      <c r="K410" s="116"/>
      <c r="M410" s="75"/>
      <c r="N410" s="86"/>
      <c r="O410" s="75"/>
      <c r="S410" s="117"/>
    </row>
    <row r="411" spans="1:19" ht="16.5" customHeight="1" x14ac:dyDescent="0.45">
      <c r="A411" s="80"/>
      <c r="C411" s="116"/>
      <c r="E411" s="116"/>
      <c r="G411" s="116"/>
      <c r="I411" s="116"/>
      <c r="K411" s="116"/>
      <c r="M411" s="75"/>
      <c r="N411" s="86"/>
      <c r="O411" s="75"/>
      <c r="S411" s="117"/>
    </row>
    <row r="412" spans="1:19" ht="16.5" customHeight="1" x14ac:dyDescent="0.45">
      <c r="A412" s="80"/>
      <c r="C412" s="116"/>
      <c r="E412" s="116"/>
      <c r="G412" s="116"/>
      <c r="I412" s="116"/>
      <c r="K412" s="116"/>
      <c r="M412" s="75"/>
      <c r="N412" s="86"/>
      <c r="O412" s="75"/>
      <c r="S412" s="117"/>
    </row>
    <row r="413" spans="1:19" ht="16.5" customHeight="1" x14ac:dyDescent="0.45">
      <c r="A413" s="80"/>
      <c r="C413" s="116"/>
      <c r="E413" s="116"/>
      <c r="G413" s="116"/>
      <c r="I413" s="116"/>
      <c r="K413" s="116"/>
      <c r="M413" s="75"/>
      <c r="N413" s="86"/>
      <c r="O413" s="75"/>
      <c r="S413" s="117"/>
    </row>
    <row r="414" spans="1:19" ht="16.5" customHeight="1" x14ac:dyDescent="0.45">
      <c r="A414" s="80"/>
      <c r="C414" s="116"/>
      <c r="E414" s="116"/>
      <c r="G414" s="116"/>
      <c r="I414" s="116"/>
      <c r="K414" s="116"/>
      <c r="M414" s="75"/>
      <c r="N414" s="86"/>
      <c r="O414" s="75"/>
      <c r="S414" s="117"/>
    </row>
    <row r="415" spans="1:19" ht="16.5" customHeight="1" x14ac:dyDescent="0.45">
      <c r="A415" s="80"/>
      <c r="C415" s="116"/>
      <c r="E415" s="116"/>
      <c r="G415" s="116"/>
      <c r="I415" s="116"/>
      <c r="K415" s="116"/>
      <c r="M415" s="75"/>
      <c r="N415" s="86"/>
      <c r="O415" s="75"/>
      <c r="S415" s="117"/>
    </row>
    <row r="416" spans="1:19" ht="16.5" customHeight="1" x14ac:dyDescent="0.45">
      <c r="A416" s="80"/>
      <c r="C416" s="116"/>
      <c r="E416" s="116"/>
      <c r="G416" s="116"/>
      <c r="I416" s="116"/>
      <c r="K416" s="116"/>
      <c r="M416" s="75"/>
      <c r="N416" s="86"/>
      <c r="O416" s="75"/>
      <c r="S416" s="117"/>
    </row>
    <row r="417" spans="1:19" ht="16.5" customHeight="1" x14ac:dyDescent="0.45">
      <c r="A417" s="80"/>
      <c r="C417" s="116"/>
      <c r="E417" s="116"/>
      <c r="G417" s="116"/>
      <c r="I417" s="116"/>
      <c r="K417" s="116"/>
      <c r="M417" s="75"/>
      <c r="N417" s="86"/>
      <c r="O417" s="75"/>
      <c r="S417" s="117"/>
    </row>
    <row r="418" spans="1:19" ht="16.5" customHeight="1" x14ac:dyDescent="0.45">
      <c r="A418" s="80"/>
      <c r="C418" s="116"/>
      <c r="E418" s="116"/>
      <c r="G418" s="116"/>
      <c r="I418" s="116"/>
      <c r="K418" s="116"/>
      <c r="M418" s="75"/>
      <c r="N418" s="86"/>
      <c r="O418" s="75"/>
      <c r="S418" s="117"/>
    </row>
    <row r="419" spans="1:19" ht="16.5" customHeight="1" x14ac:dyDescent="0.45">
      <c r="A419" s="80"/>
      <c r="C419" s="116"/>
      <c r="E419" s="116"/>
      <c r="G419" s="116"/>
      <c r="I419" s="116"/>
      <c r="K419" s="116"/>
      <c r="M419" s="75"/>
      <c r="N419" s="86"/>
      <c r="O419" s="75"/>
      <c r="S419" s="117"/>
    </row>
    <row r="420" spans="1:19" ht="16.5" customHeight="1" x14ac:dyDescent="0.45">
      <c r="A420" s="80"/>
      <c r="C420" s="116"/>
      <c r="E420" s="116"/>
      <c r="G420" s="116"/>
      <c r="I420" s="116"/>
      <c r="K420" s="116"/>
      <c r="M420" s="75"/>
      <c r="N420" s="86"/>
      <c r="O420" s="75"/>
      <c r="S420" s="117"/>
    </row>
    <row r="421" spans="1:19" ht="16.5" customHeight="1" x14ac:dyDescent="0.45">
      <c r="A421" s="80"/>
      <c r="C421" s="116"/>
      <c r="E421" s="116"/>
      <c r="G421" s="116"/>
      <c r="I421" s="116"/>
      <c r="K421" s="116"/>
      <c r="M421" s="75"/>
      <c r="N421" s="86"/>
      <c r="O421" s="75"/>
      <c r="S421" s="117"/>
    </row>
    <row r="422" spans="1:19" ht="16.5" customHeight="1" x14ac:dyDescent="0.45">
      <c r="A422" s="80"/>
      <c r="C422" s="116"/>
      <c r="E422" s="116"/>
      <c r="G422" s="116"/>
      <c r="I422" s="116"/>
      <c r="K422" s="116"/>
      <c r="M422" s="75"/>
      <c r="N422" s="86"/>
      <c r="O422" s="75"/>
      <c r="S422" s="117"/>
    </row>
    <row r="423" spans="1:19" ht="16.5" customHeight="1" x14ac:dyDescent="0.45">
      <c r="A423" s="80"/>
      <c r="C423" s="116"/>
      <c r="E423" s="116"/>
      <c r="G423" s="116"/>
      <c r="I423" s="116"/>
      <c r="K423" s="116"/>
      <c r="M423" s="75"/>
      <c r="N423" s="86"/>
      <c r="O423" s="75"/>
      <c r="S423" s="117"/>
    </row>
    <row r="424" spans="1:19" ht="16.5" customHeight="1" x14ac:dyDescent="0.45">
      <c r="A424" s="80"/>
      <c r="C424" s="116"/>
      <c r="E424" s="116"/>
      <c r="G424" s="116"/>
      <c r="I424" s="116"/>
      <c r="K424" s="116"/>
      <c r="M424" s="75"/>
      <c r="N424" s="86"/>
      <c r="O424" s="75"/>
      <c r="S424" s="117"/>
    </row>
    <row r="425" spans="1:19" ht="16.5" customHeight="1" x14ac:dyDescent="0.45">
      <c r="A425" s="80"/>
      <c r="C425" s="116"/>
      <c r="E425" s="116"/>
      <c r="G425" s="116"/>
      <c r="I425" s="116"/>
      <c r="K425" s="116"/>
      <c r="M425" s="75"/>
      <c r="N425" s="86"/>
      <c r="O425" s="75"/>
      <c r="S425" s="117"/>
    </row>
    <row r="426" spans="1:19" ht="16.5" customHeight="1" x14ac:dyDescent="0.45">
      <c r="A426" s="80"/>
      <c r="C426" s="116"/>
      <c r="E426" s="116"/>
      <c r="G426" s="116"/>
      <c r="I426" s="116"/>
      <c r="K426" s="116"/>
      <c r="M426" s="75"/>
      <c r="N426" s="86"/>
      <c r="O426" s="75"/>
      <c r="S426" s="117"/>
    </row>
    <row r="427" spans="1:19" ht="16.5" customHeight="1" x14ac:dyDescent="0.45">
      <c r="A427" s="80"/>
      <c r="C427" s="116"/>
      <c r="E427" s="116"/>
      <c r="G427" s="116"/>
      <c r="I427" s="116"/>
      <c r="K427" s="116"/>
      <c r="M427" s="75"/>
      <c r="N427" s="86"/>
      <c r="O427" s="75"/>
      <c r="S427" s="117"/>
    </row>
    <row r="428" spans="1:19" ht="16.5" customHeight="1" x14ac:dyDescent="0.45">
      <c r="A428" s="80"/>
      <c r="C428" s="116"/>
      <c r="E428" s="116"/>
      <c r="G428" s="116"/>
      <c r="I428" s="116"/>
      <c r="K428" s="116"/>
      <c r="M428" s="75"/>
      <c r="N428" s="86"/>
      <c r="O428" s="75"/>
      <c r="S428" s="117"/>
    </row>
    <row r="429" spans="1:19" ht="16.5" customHeight="1" x14ac:dyDescent="0.45">
      <c r="A429" s="80"/>
      <c r="C429" s="116"/>
      <c r="E429" s="116"/>
      <c r="G429" s="116"/>
      <c r="I429" s="116"/>
      <c r="K429" s="116"/>
      <c r="M429" s="75"/>
      <c r="N429" s="86"/>
      <c r="O429" s="75"/>
      <c r="S429" s="117"/>
    </row>
    <row r="430" spans="1:19" ht="16.5" customHeight="1" x14ac:dyDescent="0.45">
      <c r="A430" s="80"/>
      <c r="C430" s="116"/>
      <c r="E430" s="116"/>
      <c r="G430" s="116"/>
      <c r="I430" s="116"/>
      <c r="K430" s="116"/>
      <c r="M430" s="75"/>
      <c r="N430" s="86"/>
      <c r="O430" s="75"/>
      <c r="S430" s="117"/>
    </row>
    <row r="431" spans="1:19" ht="16.5" customHeight="1" x14ac:dyDescent="0.45">
      <c r="A431" s="80"/>
      <c r="C431" s="116"/>
      <c r="E431" s="116"/>
      <c r="G431" s="116"/>
      <c r="I431" s="116"/>
      <c r="K431" s="116"/>
      <c r="M431" s="75"/>
      <c r="N431" s="86"/>
      <c r="O431" s="75"/>
      <c r="S431" s="117"/>
    </row>
    <row r="432" spans="1:19" ht="16.5" customHeight="1" x14ac:dyDescent="0.45">
      <c r="A432" s="80"/>
      <c r="C432" s="116"/>
      <c r="E432" s="116"/>
      <c r="G432" s="116"/>
      <c r="I432" s="116"/>
      <c r="K432" s="116"/>
      <c r="M432" s="75"/>
      <c r="N432" s="86"/>
      <c r="O432" s="75"/>
      <c r="S432" s="117"/>
    </row>
    <row r="433" spans="1:19" ht="16.5" customHeight="1" x14ac:dyDescent="0.45">
      <c r="A433" s="80"/>
      <c r="C433" s="116"/>
      <c r="E433" s="116"/>
      <c r="G433" s="116"/>
      <c r="I433" s="116"/>
      <c r="K433" s="116"/>
      <c r="M433" s="75"/>
      <c r="N433" s="86"/>
      <c r="O433" s="75"/>
      <c r="S433" s="117"/>
    </row>
    <row r="434" spans="1:19" ht="16.5" customHeight="1" x14ac:dyDescent="0.45">
      <c r="A434" s="80"/>
      <c r="C434" s="116"/>
      <c r="E434" s="116"/>
      <c r="G434" s="116"/>
      <c r="I434" s="116"/>
      <c r="K434" s="116"/>
      <c r="M434" s="75"/>
      <c r="N434" s="86"/>
      <c r="O434" s="75"/>
      <c r="S434" s="117"/>
    </row>
    <row r="435" spans="1:19" ht="16.5" customHeight="1" x14ac:dyDescent="0.45">
      <c r="A435" s="80"/>
      <c r="C435" s="116"/>
      <c r="E435" s="116"/>
      <c r="G435" s="116"/>
      <c r="I435" s="116"/>
      <c r="K435" s="116"/>
      <c r="M435" s="75"/>
      <c r="N435" s="86"/>
      <c r="O435" s="75"/>
      <c r="S435" s="117"/>
    </row>
    <row r="436" spans="1:19" ht="16.5" customHeight="1" x14ac:dyDescent="0.45">
      <c r="A436" s="80"/>
      <c r="C436" s="116"/>
      <c r="E436" s="116"/>
      <c r="G436" s="116"/>
      <c r="I436" s="116"/>
      <c r="K436" s="116"/>
      <c r="M436" s="75"/>
      <c r="N436" s="86"/>
      <c r="O436" s="75"/>
      <c r="S436" s="117"/>
    </row>
    <row r="437" spans="1:19" ht="16.5" customHeight="1" x14ac:dyDescent="0.45">
      <c r="A437" s="80"/>
      <c r="C437" s="116"/>
      <c r="E437" s="116"/>
      <c r="G437" s="116"/>
      <c r="I437" s="116"/>
      <c r="K437" s="116"/>
      <c r="M437" s="75"/>
      <c r="N437" s="86"/>
      <c r="O437" s="75"/>
      <c r="S437" s="117"/>
    </row>
    <row r="438" spans="1:19" ht="16.5" customHeight="1" x14ac:dyDescent="0.45">
      <c r="A438" s="80"/>
      <c r="C438" s="116"/>
      <c r="E438" s="116"/>
      <c r="G438" s="116"/>
      <c r="I438" s="116"/>
      <c r="K438" s="116"/>
      <c r="M438" s="75"/>
      <c r="N438" s="86"/>
      <c r="O438" s="75"/>
      <c r="S438" s="117"/>
    </row>
    <row r="439" spans="1:19" ht="16.5" customHeight="1" x14ac:dyDescent="0.45">
      <c r="A439" s="80"/>
      <c r="C439" s="116"/>
      <c r="E439" s="116"/>
      <c r="G439" s="116"/>
      <c r="I439" s="116"/>
      <c r="K439" s="116"/>
      <c r="M439" s="75"/>
      <c r="N439" s="86"/>
      <c r="O439" s="75"/>
      <c r="S439" s="117"/>
    </row>
    <row r="440" spans="1:19" ht="16.5" customHeight="1" x14ac:dyDescent="0.45">
      <c r="A440" s="80"/>
      <c r="C440" s="116"/>
      <c r="E440" s="116"/>
      <c r="G440" s="116"/>
      <c r="I440" s="116"/>
      <c r="K440" s="116"/>
      <c r="M440" s="75"/>
      <c r="N440" s="86"/>
      <c r="O440" s="75"/>
      <c r="S440" s="117"/>
    </row>
    <row r="441" spans="1:19" ht="16.5" customHeight="1" x14ac:dyDescent="0.45">
      <c r="A441" s="80"/>
      <c r="C441" s="116"/>
      <c r="E441" s="116"/>
      <c r="G441" s="116"/>
      <c r="I441" s="116"/>
      <c r="K441" s="116"/>
      <c r="M441" s="75"/>
      <c r="N441" s="86"/>
      <c r="O441" s="75"/>
      <c r="S441" s="117"/>
    </row>
    <row r="442" spans="1:19" ht="16.5" customHeight="1" x14ac:dyDescent="0.45">
      <c r="A442" s="80"/>
      <c r="C442" s="116"/>
      <c r="E442" s="116"/>
      <c r="G442" s="116"/>
      <c r="I442" s="116"/>
      <c r="K442" s="116"/>
      <c r="M442" s="75"/>
      <c r="N442" s="86"/>
      <c r="O442" s="75"/>
      <c r="S442" s="117"/>
    </row>
    <row r="443" spans="1:19" ht="16.5" customHeight="1" x14ac:dyDescent="0.45">
      <c r="A443" s="80"/>
      <c r="C443" s="116"/>
      <c r="E443" s="116"/>
      <c r="G443" s="116"/>
      <c r="I443" s="116"/>
      <c r="K443" s="116"/>
      <c r="M443" s="75"/>
      <c r="N443" s="86"/>
      <c r="O443" s="75"/>
      <c r="S443" s="117"/>
    </row>
    <row r="444" spans="1:19" ht="16.5" customHeight="1" x14ac:dyDescent="0.45">
      <c r="A444" s="80"/>
      <c r="C444" s="116"/>
      <c r="E444" s="116"/>
      <c r="G444" s="116"/>
      <c r="I444" s="116"/>
      <c r="K444" s="116"/>
      <c r="M444" s="75"/>
      <c r="N444" s="86"/>
      <c r="O444" s="75"/>
      <c r="S444" s="117"/>
    </row>
    <row r="445" spans="1:19" ht="16.5" customHeight="1" x14ac:dyDescent="0.45">
      <c r="A445" s="80"/>
      <c r="C445" s="116"/>
      <c r="E445" s="116"/>
      <c r="G445" s="116"/>
      <c r="I445" s="116"/>
      <c r="K445" s="116"/>
      <c r="M445" s="75"/>
      <c r="N445" s="86"/>
      <c r="O445" s="75"/>
      <c r="S445" s="117"/>
    </row>
    <row r="446" spans="1:19" ht="16.5" customHeight="1" x14ac:dyDescent="0.45">
      <c r="A446" s="80"/>
      <c r="C446" s="116"/>
      <c r="E446" s="116"/>
      <c r="G446" s="116"/>
      <c r="I446" s="116"/>
      <c r="K446" s="116"/>
      <c r="M446" s="75"/>
      <c r="N446" s="86"/>
      <c r="O446" s="75"/>
      <c r="S446" s="117"/>
    </row>
    <row r="447" spans="1:19" ht="16.5" customHeight="1" x14ac:dyDescent="0.45">
      <c r="A447" s="80"/>
      <c r="C447" s="116"/>
      <c r="E447" s="116"/>
      <c r="G447" s="116"/>
      <c r="I447" s="116"/>
      <c r="K447" s="116"/>
      <c r="M447" s="75"/>
      <c r="N447" s="86"/>
      <c r="O447" s="75"/>
      <c r="S447" s="117"/>
    </row>
    <row r="448" spans="1:19" ht="16.5" customHeight="1" x14ac:dyDescent="0.45">
      <c r="A448" s="80"/>
      <c r="C448" s="116"/>
      <c r="E448" s="116"/>
      <c r="G448" s="116"/>
      <c r="I448" s="116"/>
      <c r="K448" s="116"/>
      <c r="M448" s="75"/>
      <c r="N448" s="86"/>
      <c r="O448" s="75"/>
      <c r="S448" s="117"/>
    </row>
    <row r="449" spans="1:19" ht="16.5" customHeight="1" x14ac:dyDescent="0.45">
      <c r="A449" s="80"/>
      <c r="C449" s="116"/>
      <c r="E449" s="116"/>
      <c r="G449" s="116"/>
      <c r="I449" s="116"/>
      <c r="K449" s="116"/>
      <c r="M449" s="75"/>
      <c r="N449" s="86"/>
      <c r="O449" s="75"/>
      <c r="S449" s="117"/>
    </row>
    <row r="450" spans="1:19" ht="16.5" customHeight="1" x14ac:dyDescent="0.45">
      <c r="A450" s="80"/>
      <c r="C450" s="116"/>
      <c r="E450" s="116"/>
      <c r="G450" s="116"/>
      <c r="I450" s="116"/>
      <c r="K450" s="116"/>
      <c r="M450" s="75"/>
      <c r="N450" s="86"/>
      <c r="O450" s="75"/>
      <c r="S450" s="117"/>
    </row>
    <row r="451" spans="1:19" ht="16.5" customHeight="1" x14ac:dyDescent="0.45">
      <c r="A451" s="80"/>
      <c r="C451" s="116"/>
      <c r="E451" s="116"/>
      <c r="G451" s="116"/>
      <c r="I451" s="116"/>
      <c r="K451" s="116"/>
      <c r="M451" s="75"/>
      <c r="N451" s="86"/>
      <c r="O451" s="75"/>
      <c r="S451" s="117"/>
    </row>
    <row r="452" spans="1:19" ht="16.5" customHeight="1" x14ac:dyDescent="0.45">
      <c r="A452" s="80"/>
      <c r="C452" s="116"/>
      <c r="E452" s="116"/>
      <c r="G452" s="116"/>
      <c r="I452" s="116"/>
      <c r="K452" s="116"/>
      <c r="M452" s="75"/>
      <c r="N452" s="86"/>
      <c r="O452" s="75"/>
      <c r="S452" s="117"/>
    </row>
    <row r="453" spans="1:19" ht="16.5" customHeight="1" x14ac:dyDescent="0.45">
      <c r="A453" s="80"/>
      <c r="C453" s="116"/>
      <c r="E453" s="116"/>
      <c r="G453" s="116"/>
      <c r="I453" s="116"/>
      <c r="K453" s="116"/>
      <c r="M453" s="75"/>
      <c r="N453" s="86"/>
      <c r="O453" s="75"/>
      <c r="S453" s="117"/>
    </row>
    <row r="454" spans="1:19" ht="16.5" customHeight="1" x14ac:dyDescent="0.45">
      <c r="A454" s="80"/>
      <c r="C454" s="116"/>
      <c r="E454" s="116"/>
      <c r="G454" s="116"/>
      <c r="I454" s="116"/>
      <c r="K454" s="116"/>
      <c r="M454" s="75"/>
      <c r="N454" s="86"/>
      <c r="O454" s="75"/>
      <c r="S454" s="117"/>
    </row>
    <row r="455" spans="1:19" ht="16.5" customHeight="1" x14ac:dyDescent="0.45">
      <c r="A455" s="80"/>
      <c r="C455" s="116"/>
      <c r="E455" s="116"/>
      <c r="G455" s="116"/>
      <c r="I455" s="116"/>
      <c r="K455" s="116"/>
      <c r="M455" s="75"/>
      <c r="N455" s="86"/>
      <c r="O455" s="75"/>
      <c r="S455" s="117"/>
    </row>
    <row r="456" spans="1:19" ht="16.5" customHeight="1" x14ac:dyDescent="0.45">
      <c r="A456" s="80"/>
      <c r="C456" s="116"/>
      <c r="E456" s="116"/>
      <c r="G456" s="116"/>
      <c r="I456" s="116"/>
      <c r="K456" s="116"/>
      <c r="M456" s="75"/>
      <c r="N456" s="86"/>
      <c r="O456" s="75"/>
      <c r="S456" s="117"/>
    </row>
    <row r="457" spans="1:19" ht="16.5" customHeight="1" x14ac:dyDescent="0.45">
      <c r="A457" s="80"/>
      <c r="C457" s="116"/>
      <c r="E457" s="116"/>
      <c r="G457" s="116"/>
      <c r="I457" s="116"/>
      <c r="K457" s="116"/>
      <c r="M457" s="75"/>
      <c r="N457" s="86"/>
      <c r="O457" s="75"/>
      <c r="S457" s="117"/>
    </row>
    <row r="458" spans="1:19" ht="16.5" customHeight="1" x14ac:dyDescent="0.45">
      <c r="A458" s="80"/>
      <c r="C458" s="116"/>
      <c r="E458" s="116"/>
      <c r="G458" s="116"/>
      <c r="I458" s="116"/>
      <c r="K458" s="116"/>
      <c r="M458" s="75"/>
      <c r="N458" s="86"/>
      <c r="O458" s="75"/>
      <c r="S458" s="117"/>
    </row>
    <row r="459" spans="1:19" ht="16.5" customHeight="1" x14ac:dyDescent="0.45">
      <c r="A459" s="80"/>
      <c r="C459" s="116"/>
      <c r="E459" s="116"/>
      <c r="G459" s="116"/>
      <c r="I459" s="116"/>
      <c r="K459" s="116"/>
      <c r="M459" s="75"/>
      <c r="N459" s="86"/>
      <c r="O459" s="75"/>
      <c r="S459" s="117"/>
    </row>
    <row r="460" spans="1:19" ht="16.5" customHeight="1" x14ac:dyDescent="0.45">
      <c r="A460" s="80"/>
      <c r="C460" s="116"/>
      <c r="E460" s="116"/>
      <c r="G460" s="116"/>
      <c r="I460" s="116"/>
      <c r="K460" s="116"/>
      <c r="M460" s="75"/>
      <c r="N460" s="86"/>
      <c r="O460" s="75"/>
      <c r="S460" s="117"/>
    </row>
    <row r="461" spans="1:19" ht="16.5" customHeight="1" x14ac:dyDescent="0.45">
      <c r="A461" s="80"/>
      <c r="C461" s="116"/>
      <c r="E461" s="116"/>
      <c r="G461" s="116"/>
      <c r="I461" s="116"/>
      <c r="K461" s="116"/>
      <c r="M461" s="75"/>
      <c r="N461" s="86"/>
      <c r="O461" s="75"/>
      <c r="S461" s="117"/>
    </row>
    <row r="462" spans="1:19" ht="16.5" customHeight="1" x14ac:dyDescent="0.45">
      <c r="A462" s="80"/>
      <c r="C462" s="116"/>
      <c r="E462" s="116"/>
      <c r="G462" s="116"/>
      <c r="I462" s="116"/>
      <c r="K462" s="116"/>
      <c r="M462" s="75"/>
      <c r="N462" s="86"/>
      <c r="O462" s="75"/>
      <c r="S462" s="117"/>
    </row>
    <row r="463" spans="1:19" ht="16.5" customHeight="1" x14ac:dyDescent="0.45">
      <c r="A463" s="80"/>
      <c r="C463" s="116"/>
      <c r="E463" s="116"/>
      <c r="G463" s="116"/>
      <c r="I463" s="116"/>
      <c r="K463" s="116"/>
      <c r="M463" s="75"/>
      <c r="N463" s="86"/>
      <c r="O463" s="75"/>
      <c r="S463" s="117"/>
    </row>
    <row r="464" spans="1:19" ht="16.5" customHeight="1" x14ac:dyDescent="0.45">
      <c r="A464" s="80"/>
      <c r="C464" s="116"/>
      <c r="E464" s="116"/>
      <c r="G464" s="116"/>
      <c r="I464" s="116"/>
      <c r="K464" s="116"/>
      <c r="M464" s="75"/>
      <c r="N464" s="86"/>
      <c r="O464" s="75"/>
      <c r="S464" s="117"/>
    </row>
    <row r="465" spans="1:19" ht="16.5" customHeight="1" x14ac:dyDescent="0.45">
      <c r="A465" s="80"/>
      <c r="C465" s="116"/>
      <c r="E465" s="116"/>
      <c r="G465" s="116"/>
      <c r="I465" s="116"/>
      <c r="K465" s="116"/>
      <c r="M465" s="75"/>
      <c r="N465" s="86"/>
      <c r="O465" s="75"/>
      <c r="S465" s="117"/>
    </row>
    <row r="466" spans="1:19" ht="16.5" customHeight="1" x14ac:dyDescent="0.45">
      <c r="A466" s="80"/>
      <c r="C466" s="116"/>
      <c r="E466" s="116"/>
      <c r="G466" s="116"/>
      <c r="I466" s="116"/>
      <c r="K466" s="116"/>
      <c r="M466" s="75"/>
      <c r="N466" s="86"/>
      <c r="O466" s="75"/>
      <c r="S466" s="117"/>
    </row>
    <row r="467" spans="1:19" ht="16.5" customHeight="1" x14ac:dyDescent="0.45">
      <c r="A467" s="80"/>
      <c r="C467" s="116"/>
      <c r="E467" s="116"/>
      <c r="G467" s="116"/>
      <c r="I467" s="116"/>
      <c r="K467" s="116"/>
      <c r="M467" s="75"/>
      <c r="N467" s="86"/>
      <c r="O467" s="75"/>
      <c r="S467" s="117"/>
    </row>
    <row r="468" spans="1:19" ht="16.5" customHeight="1" x14ac:dyDescent="0.45">
      <c r="A468" s="80"/>
      <c r="C468" s="116"/>
      <c r="E468" s="116"/>
      <c r="G468" s="116"/>
      <c r="I468" s="116"/>
      <c r="K468" s="116"/>
      <c r="M468" s="75"/>
      <c r="N468" s="86"/>
      <c r="O468" s="75"/>
      <c r="S468" s="117"/>
    </row>
    <row r="469" spans="1:19" ht="16.5" customHeight="1" x14ac:dyDescent="0.45">
      <c r="A469" s="80"/>
      <c r="C469" s="116"/>
      <c r="E469" s="116"/>
      <c r="G469" s="116"/>
      <c r="I469" s="116"/>
      <c r="K469" s="116"/>
      <c r="M469" s="75"/>
      <c r="N469" s="86"/>
      <c r="O469" s="75"/>
      <c r="S469" s="117"/>
    </row>
    <row r="470" spans="1:19" ht="16.5" customHeight="1" x14ac:dyDescent="0.45">
      <c r="A470" s="80"/>
      <c r="C470" s="116"/>
      <c r="E470" s="116"/>
      <c r="G470" s="116"/>
      <c r="I470" s="116"/>
      <c r="K470" s="116"/>
      <c r="M470" s="75"/>
      <c r="N470" s="86"/>
      <c r="O470" s="75"/>
      <c r="S470" s="117"/>
    </row>
    <row r="471" spans="1:19" ht="16.5" customHeight="1" x14ac:dyDescent="0.45">
      <c r="A471" s="80"/>
      <c r="C471" s="116"/>
      <c r="E471" s="116"/>
      <c r="G471" s="116"/>
      <c r="I471" s="116"/>
      <c r="K471" s="116"/>
      <c r="M471" s="75"/>
      <c r="N471" s="86"/>
      <c r="O471" s="75"/>
      <c r="S471" s="117"/>
    </row>
    <row r="472" spans="1:19" ht="16.5" customHeight="1" x14ac:dyDescent="0.45">
      <c r="A472" s="80"/>
      <c r="C472" s="116"/>
      <c r="E472" s="116"/>
      <c r="G472" s="116"/>
      <c r="I472" s="116"/>
      <c r="K472" s="116"/>
      <c r="M472" s="75"/>
      <c r="N472" s="86"/>
      <c r="O472" s="75"/>
      <c r="S472" s="117"/>
    </row>
    <row r="473" spans="1:19" ht="16.5" customHeight="1" x14ac:dyDescent="0.45">
      <c r="A473" s="80"/>
      <c r="C473" s="116"/>
      <c r="E473" s="116"/>
      <c r="G473" s="116"/>
      <c r="I473" s="116"/>
      <c r="K473" s="116"/>
      <c r="M473" s="75"/>
      <c r="N473" s="86"/>
      <c r="O473" s="75"/>
      <c r="S473" s="117"/>
    </row>
    <row r="474" spans="1:19" ht="16.5" customHeight="1" x14ac:dyDescent="0.45">
      <c r="A474" s="80"/>
      <c r="C474" s="116"/>
      <c r="E474" s="116"/>
      <c r="G474" s="116"/>
      <c r="I474" s="116"/>
      <c r="K474" s="116"/>
      <c r="M474" s="75"/>
      <c r="N474" s="86"/>
      <c r="O474" s="75"/>
      <c r="S474" s="117"/>
    </row>
    <row r="475" spans="1:19" ht="16.5" customHeight="1" x14ac:dyDescent="0.45">
      <c r="A475" s="80"/>
      <c r="C475" s="116"/>
      <c r="E475" s="116"/>
      <c r="G475" s="116"/>
      <c r="I475" s="116"/>
      <c r="K475" s="116"/>
      <c r="M475" s="75"/>
      <c r="N475" s="86"/>
      <c r="O475" s="75"/>
      <c r="S475" s="117"/>
    </row>
    <row r="476" spans="1:19" ht="16.5" customHeight="1" x14ac:dyDescent="0.45">
      <c r="A476" s="80"/>
      <c r="C476" s="116"/>
      <c r="E476" s="116"/>
      <c r="G476" s="116"/>
      <c r="I476" s="116"/>
      <c r="K476" s="116"/>
      <c r="M476" s="75"/>
      <c r="N476" s="86"/>
      <c r="O476" s="75"/>
      <c r="S476" s="117"/>
    </row>
    <row r="477" spans="1:19" ht="16.5" customHeight="1" x14ac:dyDescent="0.45">
      <c r="A477" s="80"/>
      <c r="C477" s="116"/>
      <c r="E477" s="116"/>
      <c r="G477" s="116"/>
      <c r="I477" s="116"/>
      <c r="K477" s="116"/>
      <c r="M477" s="75"/>
      <c r="N477" s="86"/>
      <c r="O477" s="75"/>
      <c r="S477" s="117"/>
    </row>
    <row r="478" spans="1:19" ht="16.5" customHeight="1" x14ac:dyDescent="0.45">
      <c r="A478" s="80"/>
      <c r="C478" s="116"/>
      <c r="E478" s="116"/>
      <c r="G478" s="116"/>
      <c r="I478" s="116"/>
      <c r="K478" s="116"/>
      <c r="M478" s="75"/>
      <c r="N478" s="86"/>
      <c r="O478" s="75"/>
      <c r="S478" s="117"/>
    </row>
    <row r="479" spans="1:19" ht="16.5" customHeight="1" x14ac:dyDescent="0.45">
      <c r="A479" s="80"/>
      <c r="C479" s="116"/>
      <c r="E479" s="116"/>
      <c r="G479" s="116"/>
      <c r="I479" s="116"/>
      <c r="K479" s="116"/>
      <c r="M479" s="75"/>
      <c r="N479" s="86"/>
      <c r="O479" s="75"/>
      <c r="S479" s="117"/>
    </row>
    <row r="480" spans="1:19" ht="16.5" customHeight="1" x14ac:dyDescent="0.45">
      <c r="A480" s="80"/>
      <c r="C480" s="116"/>
      <c r="E480" s="116"/>
      <c r="G480" s="116"/>
      <c r="I480" s="116"/>
      <c r="K480" s="116"/>
      <c r="M480" s="75"/>
      <c r="N480" s="86"/>
      <c r="O480" s="75"/>
      <c r="S480" s="117"/>
    </row>
    <row r="481" spans="1:19" ht="16.5" customHeight="1" x14ac:dyDescent="0.45">
      <c r="A481" s="80"/>
      <c r="C481" s="116"/>
      <c r="E481" s="116"/>
      <c r="G481" s="116"/>
      <c r="I481" s="116"/>
      <c r="K481" s="116"/>
      <c r="M481" s="75"/>
      <c r="N481" s="86"/>
      <c r="O481" s="75"/>
      <c r="S481" s="117"/>
    </row>
    <row r="482" spans="1:19" ht="16.5" customHeight="1" x14ac:dyDescent="0.45">
      <c r="A482" s="80"/>
      <c r="C482" s="116"/>
      <c r="E482" s="116"/>
      <c r="G482" s="116"/>
      <c r="I482" s="116"/>
      <c r="K482" s="116"/>
      <c r="M482" s="75"/>
      <c r="N482" s="86"/>
      <c r="O482" s="75"/>
      <c r="S482" s="117"/>
    </row>
    <row r="483" spans="1:19" ht="16.5" customHeight="1" x14ac:dyDescent="0.45">
      <c r="A483" s="80"/>
      <c r="C483" s="116"/>
      <c r="E483" s="116"/>
      <c r="G483" s="116"/>
      <c r="I483" s="116"/>
      <c r="K483" s="116"/>
      <c r="M483" s="75"/>
      <c r="N483" s="86"/>
      <c r="O483" s="75"/>
      <c r="S483" s="117"/>
    </row>
    <row r="484" spans="1:19" ht="16.5" customHeight="1" x14ac:dyDescent="0.45">
      <c r="A484" s="80"/>
      <c r="C484" s="116"/>
      <c r="E484" s="116"/>
      <c r="G484" s="116"/>
      <c r="I484" s="116"/>
      <c r="K484" s="116"/>
      <c r="M484" s="75"/>
      <c r="N484" s="86"/>
      <c r="O484" s="75"/>
      <c r="S484" s="117"/>
    </row>
    <row r="485" spans="1:19" ht="16.5" customHeight="1" x14ac:dyDescent="0.45">
      <c r="A485" s="80"/>
      <c r="C485" s="116"/>
      <c r="E485" s="116"/>
      <c r="G485" s="116"/>
      <c r="I485" s="116"/>
      <c r="K485" s="116"/>
      <c r="M485" s="75"/>
      <c r="N485" s="86"/>
      <c r="O485" s="75"/>
      <c r="S485" s="117"/>
    </row>
    <row r="486" spans="1:19" ht="16.5" customHeight="1" x14ac:dyDescent="0.45">
      <c r="A486" s="80"/>
      <c r="C486" s="116"/>
      <c r="E486" s="116"/>
      <c r="G486" s="116"/>
      <c r="I486" s="116"/>
      <c r="K486" s="116"/>
      <c r="M486" s="75"/>
      <c r="N486" s="86"/>
      <c r="O486" s="75"/>
      <c r="S486" s="117"/>
    </row>
    <row r="487" spans="1:19" ht="16.5" customHeight="1" x14ac:dyDescent="0.45">
      <c r="A487" s="80"/>
      <c r="C487" s="116"/>
      <c r="E487" s="116"/>
      <c r="G487" s="116"/>
      <c r="I487" s="116"/>
      <c r="K487" s="116"/>
      <c r="M487" s="75"/>
      <c r="N487" s="86"/>
      <c r="O487" s="75"/>
      <c r="S487" s="117"/>
    </row>
    <row r="488" spans="1:19" ht="16.5" customHeight="1" x14ac:dyDescent="0.45">
      <c r="A488" s="80"/>
      <c r="C488" s="116"/>
      <c r="E488" s="116"/>
      <c r="G488" s="116"/>
      <c r="I488" s="116"/>
      <c r="K488" s="116"/>
      <c r="M488" s="75"/>
      <c r="N488" s="86"/>
      <c r="O488" s="75"/>
      <c r="S488" s="117"/>
    </row>
    <row r="489" spans="1:19" ht="16.5" customHeight="1" x14ac:dyDescent="0.45">
      <c r="A489" s="80"/>
      <c r="C489" s="116"/>
      <c r="E489" s="116"/>
      <c r="G489" s="116"/>
      <c r="I489" s="116"/>
      <c r="K489" s="116"/>
      <c r="M489" s="75"/>
      <c r="N489" s="86"/>
      <c r="O489" s="75"/>
      <c r="S489" s="117"/>
    </row>
    <row r="490" spans="1:19" ht="16.5" customHeight="1" x14ac:dyDescent="0.45">
      <c r="A490" s="80"/>
      <c r="C490" s="116"/>
      <c r="E490" s="116"/>
      <c r="G490" s="116"/>
      <c r="I490" s="116"/>
      <c r="K490" s="116"/>
      <c r="M490" s="75"/>
      <c r="N490" s="86"/>
      <c r="O490" s="75"/>
      <c r="S490" s="117"/>
    </row>
    <row r="491" spans="1:19" ht="16.5" customHeight="1" x14ac:dyDescent="0.45">
      <c r="A491" s="80"/>
      <c r="C491" s="116"/>
      <c r="E491" s="116"/>
      <c r="G491" s="116"/>
      <c r="I491" s="116"/>
      <c r="K491" s="116"/>
      <c r="M491" s="75"/>
      <c r="N491" s="86"/>
      <c r="O491" s="75"/>
      <c r="S491" s="117"/>
    </row>
    <row r="492" spans="1:19" ht="16.5" customHeight="1" x14ac:dyDescent="0.45">
      <c r="A492" s="80"/>
      <c r="C492" s="116"/>
      <c r="E492" s="116"/>
      <c r="G492" s="116"/>
      <c r="I492" s="116"/>
      <c r="K492" s="116"/>
      <c r="M492" s="75"/>
      <c r="N492" s="86"/>
      <c r="O492" s="75"/>
      <c r="S492" s="117"/>
    </row>
    <row r="493" spans="1:19" ht="16.5" customHeight="1" x14ac:dyDescent="0.45">
      <c r="A493" s="80"/>
      <c r="C493" s="116"/>
      <c r="E493" s="116"/>
      <c r="G493" s="116"/>
      <c r="I493" s="116"/>
      <c r="K493" s="116"/>
      <c r="M493" s="75"/>
      <c r="N493" s="86"/>
      <c r="O493" s="75"/>
      <c r="S493" s="117"/>
    </row>
    <row r="494" spans="1:19" ht="16.5" customHeight="1" x14ac:dyDescent="0.45">
      <c r="A494" s="80"/>
      <c r="C494" s="116"/>
      <c r="E494" s="116"/>
      <c r="G494" s="116"/>
      <c r="I494" s="116"/>
      <c r="K494" s="116"/>
      <c r="M494" s="75"/>
      <c r="N494" s="86"/>
      <c r="O494" s="75"/>
      <c r="S494" s="117"/>
    </row>
    <row r="495" spans="1:19" ht="16.5" customHeight="1" x14ac:dyDescent="0.45">
      <c r="A495" s="80"/>
      <c r="C495" s="116"/>
      <c r="E495" s="116"/>
      <c r="G495" s="116"/>
      <c r="I495" s="116"/>
      <c r="K495" s="116"/>
      <c r="M495" s="75"/>
      <c r="N495" s="86"/>
      <c r="O495" s="75"/>
      <c r="S495" s="117"/>
    </row>
    <row r="496" spans="1:19" ht="16.5" customHeight="1" x14ac:dyDescent="0.45">
      <c r="A496" s="80"/>
      <c r="C496" s="116"/>
      <c r="E496" s="116"/>
      <c r="G496" s="116"/>
      <c r="I496" s="116"/>
      <c r="K496" s="116"/>
      <c r="M496" s="75"/>
      <c r="N496" s="86"/>
      <c r="O496" s="75"/>
      <c r="S496" s="117"/>
    </row>
    <row r="497" spans="1:19" ht="16.5" customHeight="1" x14ac:dyDescent="0.45">
      <c r="A497" s="80"/>
      <c r="C497" s="116"/>
      <c r="E497" s="116"/>
      <c r="G497" s="116"/>
      <c r="I497" s="116"/>
      <c r="K497" s="116"/>
      <c r="M497" s="75"/>
      <c r="N497" s="86"/>
      <c r="O497" s="75"/>
      <c r="S497" s="117"/>
    </row>
    <row r="498" spans="1:19" ht="16.5" customHeight="1" x14ac:dyDescent="0.45">
      <c r="A498" s="80"/>
      <c r="C498" s="116"/>
      <c r="E498" s="116"/>
      <c r="G498" s="116"/>
      <c r="I498" s="116"/>
      <c r="K498" s="116"/>
      <c r="M498" s="75"/>
      <c r="N498" s="86"/>
      <c r="O498" s="75"/>
      <c r="S498" s="117"/>
    </row>
    <row r="499" spans="1:19" ht="16.5" customHeight="1" x14ac:dyDescent="0.45">
      <c r="A499" s="80"/>
      <c r="C499" s="116"/>
      <c r="E499" s="116"/>
      <c r="G499" s="116"/>
      <c r="I499" s="116"/>
      <c r="K499" s="116"/>
      <c r="M499" s="75"/>
      <c r="N499" s="86"/>
      <c r="O499" s="75"/>
      <c r="S499" s="117"/>
    </row>
    <row r="500" spans="1:19" ht="16.5" customHeight="1" x14ac:dyDescent="0.45">
      <c r="A500" s="80"/>
      <c r="C500" s="116"/>
      <c r="E500" s="116"/>
      <c r="G500" s="116"/>
      <c r="I500" s="116"/>
      <c r="K500" s="116"/>
      <c r="M500" s="75"/>
      <c r="N500" s="86"/>
      <c r="O500" s="75"/>
      <c r="S500" s="117"/>
    </row>
    <row r="501" spans="1:19" ht="16.5" customHeight="1" x14ac:dyDescent="0.45">
      <c r="A501" s="80"/>
      <c r="C501" s="116"/>
      <c r="E501" s="116"/>
      <c r="G501" s="116"/>
      <c r="I501" s="116"/>
      <c r="K501" s="116"/>
      <c r="M501" s="75"/>
      <c r="N501" s="86"/>
      <c r="O501" s="75"/>
      <c r="S501" s="117"/>
    </row>
    <row r="502" spans="1:19" ht="16.5" customHeight="1" x14ac:dyDescent="0.45">
      <c r="A502" s="80"/>
      <c r="C502" s="116"/>
      <c r="E502" s="116"/>
      <c r="G502" s="116"/>
      <c r="I502" s="116"/>
      <c r="K502" s="116"/>
      <c r="M502" s="75"/>
      <c r="N502" s="86"/>
      <c r="O502" s="75"/>
      <c r="S502" s="117"/>
    </row>
    <row r="503" spans="1:19" ht="16.5" customHeight="1" x14ac:dyDescent="0.45">
      <c r="A503" s="80"/>
      <c r="C503" s="116"/>
      <c r="E503" s="116"/>
      <c r="G503" s="116"/>
      <c r="I503" s="116"/>
      <c r="K503" s="116"/>
      <c r="M503" s="75"/>
      <c r="N503" s="86"/>
      <c r="O503" s="75"/>
      <c r="S503" s="117"/>
    </row>
    <row r="504" spans="1:19" ht="16.5" customHeight="1" x14ac:dyDescent="0.45">
      <c r="A504" s="80"/>
      <c r="C504" s="116"/>
      <c r="E504" s="116"/>
      <c r="G504" s="116"/>
      <c r="I504" s="116"/>
      <c r="K504" s="116"/>
      <c r="M504" s="75"/>
      <c r="N504" s="86"/>
      <c r="O504" s="75"/>
      <c r="S504" s="117"/>
    </row>
    <row r="505" spans="1:19" ht="16.5" customHeight="1" x14ac:dyDescent="0.45">
      <c r="A505" s="80"/>
      <c r="C505" s="116"/>
      <c r="E505" s="116"/>
      <c r="G505" s="116"/>
      <c r="I505" s="116"/>
      <c r="K505" s="116"/>
      <c r="M505" s="75"/>
      <c r="N505" s="86"/>
      <c r="O505" s="75"/>
    </row>
    <row r="506" spans="1:19" ht="14" customHeight="1" x14ac:dyDescent="0.3">
      <c r="C506" s="116"/>
      <c r="E506" s="116"/>
      <c r="G506" s="116"/>
      <c r="I506" s="116"/>
      <c r="K506" s="116"/>
      <c r="M506" s="75"/>
    </row>
    <row r="507" spans="1:19" ht="14" customHeight="1" x14ac:dyDescent="0.3">
      <c r="C507" s="116"/>
      <c r="E507" s="116"/>
      <c r="G507" s="116"/>
      <c r="I507" s="116"/>
      <c r="K507" s="116"/>
      <c r="M507" s="75"/>
    </row>
    <row r="508" spans="1:19" ht="14" customHeight="1" x14ac:dyDescent="0.3">
      <c r="C508" s="116"/>
      <c r="E508" s="116"/>
      <c r="G508" s="116"/>
      <c r="I508" s="116"/>
      <c r="K508" s="116"/>
      <c r="M508" s="75"/>
    </row>
    <row r="509" spans="1:19" ht="14" customHeight="1" x14ac:dyDescent="0.3">
      <c r="C509" s="116"/>
      <c r="E509" s="116"/>
      <c r="G509" s="116"/>
      <c r="I509" s="116"/>
      <c r="K509" s="116"/>
      <c r="M509" s="75"/>
    </row>
    <row r="510" spans="1:19" ht="14" customHeight="1" x14ac:dyDescent="0.3">
      <c r="C510" s="116"/>
      <c r="E510" s="116"/>
      <c r="G510" s="116"/>
      <c r="I510" s="116"/>
      <c r="K510" s="116"/>
      <c r="M510" s="75"/>
    </row>
    <row r="511" spans="1:19" ht="14" customHeight="1" x14ac:dyDescent="0.3">
      <c r="C511" s="116"/>
      <c r="E511" s="116"/>
      <c r="G511" s="116"/>
      <c r="I511" s="116"/>
      <c r="K511" s="116"/>
      <c r="M511" s="75"/>
    </row>
    <row r="512" spans="1:19" ht="14" customHeight="1" x14ac:dyDescent="0.3">
      <c r="C512" s="116"/>
      <c r="E512" s="116"/>
      <c r="G512" s="116"/>
      <c r="I512" s="116"/>
      <c r="K512" s="116"/>
      <c r="M512" s="75"/>
    </row>
    <row r="513" spans="3:13" ht="14" customHeight="1" x14ac:dyDescent="0.3">
      <c r="C513" s="116"/>
      <c r="E513" s="116"/>
      <c r="G513" s="116"/>
      <c r="I513" s="116"/>
      <c r="K513" s="116"/>
      <c r="M513" s="75"/>
    </row>
    <row r="514" spans="3:13" ht="14" customHeight="1" x14ac:dyDescent="0.3">
      <c r="C514" s="116"/>
      <c r="E514" s="116"/>
      <c r="G514" s="116"/>
      <c r="I514" s="116"/>
      <c r="K514" s="116"/>
      <c r="M514" s="75"/>
    </row>
    <row r="515" spans="3:13" ht="14" customHeight="1" x14ac:dyDescent="0.3">
      <c r="C515" s="116"/>
      <c r="E515" s="116"/>
      <c r="G515" s="116"/>
      <c r="I515" s="116"/>
      <c r="K515" s="116"/>
      <c r="M515" s="75"/>
    </row>
    <row r="516" spans="3:13" ht="14" customHeight="1" x14ac:dyDescent="0.3">
      <c r="C516" s="116"/>
      <c r="E516" s="116"/>
      <c r="G516" s="116"/>
      <c r="I516" s="116"/>
      <c r="K516" s="116"/>
      <c r="M516" s="75"/>
    </row>
    <row r="517" spans="3:13" ht="14" customHeight="1" x14ac:dyDescent="0.3">
      <c r="C517" s="116"/>
      <c r="E517" s="116"/>
      <c r="G517" s="116"/>
      <c r="I517" s="116"/>
      <c r="K517" s="116"/>
      <c r="M517" s="75"/>
    </row>
    <row r="518" spans="3:13" ht="14" customHeight="1" x14ac:dyDescent="0.3">
      <c r="C518" s="116"/>
      <c r="E518" s="116"/>
      <c r="G518" s="116"/>
      <c r="I518" s="116"/>
      <c r="K518" s="116"/>
      <c r="M518" s="75"/>
    </row>
    <row r="519" spans="3:13" ht="14" customHeight="1" x14ac:dyDescent="0.3">
      <c r="C519" s="116"/>
      <c r="E519" s="116"/>
      <c r="G519" s="116"/>
      <c r="I519" s="116"/>
      <c r="K519" s="116"/>
      <c r="M519" s="75"/>
    </row>
    <row r="520" spans="3:13" ht="14" customHeight="1" x14ac:dyDescent="0.3">
      <c r="C520" s="116"/>
      <c r="E520" s="116"/>
      <c r="G520" s="116"/>
      <c r="I520" s="116"/>
      <c r="K520" s="116"/>
      <c r="M520" s="75"/>
    </row>
    <row r="521" spans="3:13" ht="14" customHeight="1" x14ac:dyDescent="0.3">
      <c r="C521" s="116"/>
      <c r="E521" s="116"/>
      <c r="G521" s="116"/>
      <c r="I521" s="116"/>
      <c r="K521" s="116"/>
      <c r="M521" s="75"/>
    </row>
    <row r="522" spans="3:13" ht="14" customHeight="1" x14ac:dyDescent="0.3">
      <c r="C522" s="116"/>
      <c r="E522" s="116"/>
      <c r="G522" s="116"/>
      <c r="I522" s="116"/>
      <c r="K522" s="116"/>
      <c r="M522" s="75"/>
    </row>
    <row r="523" spans="3:13" ht="14" customHeight="1" x14ac:dyDescent="0.3">
      <c r="C523" s="116"/>
      <c r="E523" s="116"/>
      <c r="G523" s="116"/>
      <c r="I523" s="116"/>
      <c r="K523" s="116"/>
      <c r="M523" s="75"/>
    </row>
    <row r="524" spans="3:13" ht="14" customHeight="1" x14ac:dyDescent="0.3">
      <c r="C524" s="116"/>
      <c r="E524" s="116"/>
      <c r="G524" s="116"/>
      <c r="I524" s="116"/>
      <c r="K524" s="116"/>
      <c r="M524" s="75"/>
    </row>
    <row r="525" spans="3:13" ht="14" customHeight="1" x14ac:dyDescent="0.3">
      <c r="C525" s="116"/>
      <c r="E525" s="116"/>
      <c r="G525" s="116"/>
      <c r="I525" s="116"/>
      <c r="K525" s="116"/>
      <c r="M525" s="75"/>
    </row>
    <row r="526" spans="3:13" ht="14" customHeight="1" x14ac:dyDescent="0.3">
      <c r="C526" s="116"/>
      <c r="E526" s="116"/>
      <c r="G526" s="116"/>
      <c r="I526" s="116"/>
      <c r="K526" s="116"/>
      <c r="M526" s="75"/>
    </row>
    <row r="527" spans="3:13" ht="14" customHeight="1" x14ac:dyDescent="0.3">
      <c r="C527" s="116"/>
      <c r="E527" s="116"/>
      <c r="G527" s="116"/>
      <c r="I527" s="116"/>
      <c r="K527" s="116"/>
      <c r="M527" s="75"/>
    </row>
    <row r="528" spans="3:13" ht="14" customHeight="1" x14ac:dyDescent="0.3">
      <c r="C528" s="116"/>
      <c r="E528" s="116"/>
      <c r="G528" s="116"/>
      <c r="I528" s="116"/>
      <c r="K528" s="116"/>
      <c r="M528" s="75"/>
    </row>
    <row r="529" spans="3:13" ht="14" customHeight="1" x14ac:dyDescent="0.3">
      <c r="C529" s="116"/>
      <c r="E529" s="116"/>
      <c r="G529" s="116"/>
      <c r="I529" s="116"/>
      <c r="K529" s="116"/>
      <c r="M529" s="75"/>
    </row>
    <row r="530" spans="3:13" ht="14" customHeight="1" x14ac:dyDescent="0.3">
      <c r="C530" s="116"/>
      <c r="E530" s="116"/>
      <c r="G530" s="116"/>
      <c r="I530" s="116"/>
      <c r="K530" s="116"/>
      <c r="M530" s="75"/>
    </row>
    <row r="531" spans="3:13" ht="14" customHeight="1" x14ac:dyDescent="0.3">
      <c r="C531" s="116"/>
      <c r="E531" s="116"/>
      <c r="G531" s="116"/>
      <c r="I531" s="116"/>
      <c r="K531" s="116"/>
      <c r="M531" s="75"/>
    </row>
    <row r="532" spans="3:13" ht="14" customHeight="1" x14ac:dyDescent="0.3">
      <c r="C532" s="116"/>
      <c r="E532" s="116"/>
      <c r="G532" s="116"/>
      <c r="I532" s="116"/>
      <c r="K532" s="116"/>
      <c r="M532" s="75"/>
    </row>
    <row r="533" spans="3:13" ht="14" customHeight="1" x14ac:dyDescent="0.3">
      <c r="C533" s="116"/>
      <c r="E533" s="116"/>
      <c r="G533" s="116"/>
      <c r="I533" s="116"/>
      <c r="K533" s="116"/>
      <c r="M533" s="75"/>
    </row>
    <row r="534" spans="3:13" ht="14" customHeight="1" x14ac:dyDescent="0.3">
      <c r="C534" s="116"/>
      <c r="E534" s="116"/>
      <c r="G534" s="116"/>
      <c r="I534" s="116"/>
      <c r="K534" s="116"/>
      <c r="M534" s="75"/>
    </row>
    <row r="535" spans="3:13" ht="14" customHeight="1" x14ac:dyDescent="0.3">
      <c r="C535" s="116"/>
      <c r="E535" s="116"/>
      <c r="G535" s="116"/>
      <c r="I535" s="116"/>
      <c r="K535" s="116"/>
      <c r="M535" s="75"/>
    </row>
    <row r="536" spans="3:13" ht="14" customHeight="1" x14ac:dyDescent="0.3">
      <c r="C536" s="116"/>
      <c r="E536" s="116"/>
      <c r="G536" s="116"/>
      <c r="I536" s="116"/>
      <c r="K536" s="116"/>
      <c r="M536" s="75"/>
    </row>
    <row r="537" spans="3:13" ht="14" customHeight="1" x14ac:dyDescent="0.3">
      <c r="C537" s="116"/>
      <c r="E537" s="116"/>
      <c r="G537" s="116"/>
      <c r="I537" s="116"/>
      <c r="K537" s="116"/>
      <c r="M537" s="75"/>
    </row>
    <row r="538" spans="3:13" ht="14" customHeight="1" x14ac:dyDescent="0.3">
      <c r="C538" s="116"/>
      <c r="E538" s="116"/>
      <c r="G538" s="116"/>
      <c r="I538" s="116"/>
      <c r="K538" s="116"/>
      <c r="M538" s="75"/>
    </row>
    <row r="539" spans="3:13" ht="14" customHeight="1" x14ac:dyDescent="0.3">
      <c r="C539" s="116"/>
      <c r="E539" s="116"/>
      <c r="G539" s="116"/>
      <c r="I539" s="116"/>
      <c r="K539" s="116"/>
      <c r="M539" s="75"/>
    </row>
    <row r="540" spans="3:13" ht="14" customHeight="1" x14ac:dyDescent="0.3">
      <c r="C540" s="116"/>
      <c r="E540" s="116"/>
      <c r="G540" s="116"/>
      <c r="I540" s="116"/>
      <c r="K540" s="116"/>
      <c r="M540" s="75"/>
    </row>
    <row r="541" spans="3:13" ht="14" customHeight="1" x14ac:dyDescent="0.3">
      <c r="C541" s="116"/>
      <c r="E541" s="116"/>
      <c r="G541" s="116"/>
      <c r="I541" s="116"/>
      <c r="K541" s="116"/>
      <c r="M541" s="75"/>
    </row>
    <row r="542" spans="3:13" ht="14" customHeight="1" x14ac:dyDescent="0.3">
      <c r="C542" s="116"/>
      <c r="E542" s="116"/>
      <c r="G542" s="116"/>
      <c r="I542" s="116"/>
      <c r="K542" s="116"/>
      <c r="M542" s="75"/>
    </row>
    <row r="543" spans="3:13" ht="14" customHeight="1" x14ac:dyDescent="0.3">
      <c r="C543" s="116"/>
      <c r="E543" s="116"/>
      <c r="G543" s="116"/>
      <c r="I543" s="116"/>
      <c r="K543" s="116"/>
      <c r="M543" s="75"/>
    </row>
    <row r="544" spans="3:13" ht="14" customHeight="1" x14ac:dyDescent="0.3">
      <c r="C544" s="116"/>
      <c r="E544" s="116"/>
      <c r="G544" s="116"/>
      <c r="I544" s="116"/>
      <c r="K544" s="116"/>
      <c r="M544" s="75"/>
    </row>
    <row r="545" spans="3:13" ht="14" customHeight="1" x14ac:dyDescent="0.3">
      <c r="C545" s="116"/>
      <c r="E545" s="116"/>
      <c r="G545" s="116"/>
      <c r="I545" s="116"/>
      <c r="K545" s="116"/>
      <c r="M545" s="75"/>
    </row>
    <row r="546" spans="3:13" ht="14" customHeight="1" x14ac:dyDescent="0.3">
      <c r="C546" s="116"/>
      <c r="E546" s="116"/>
      <c r="G546" s="116"/>
      <c r="I546" s="116"/>
      <c r="K546" s="116"/>
      <c r="M546" s="75"/>
    </row>
    <row r="547" spans="3:13" ht="14" customHeight="1" x14ac:dyDescent="0.3">
      <c r="C547" s="116"/>
      <c r="E547" s="116"/>
      <c r="G547" s="116"/>
      <c r="I547" s="116"/>
      <c r="K547" s="116"/>
      <c r="M547" s="75"/>
    </row>
    <row r="548" spans="3:13" ht="14" customHeight="1" x14ac:dyDescent="0.3">
      <c r="C548" s="116"/>
      <c r="E548" s="116"/>
      <c r="G548" s="116"/>
      <c r="I548" s="116"/>
      <c r="K548" s="116"/>
      <c r="M548" s="75"/>
    </row>
    <row r="549" spans="3:13" ht="14" customHeight="1" x14ac:dyDescent="0.3">
      <c r="C549" s="116"/>
      <c r="E549" s="116"/>
      <c r="G549" s="116"/>
      <c r="I549" s="116"/>
      <c r="K549" s="116"/>
      <c r="M549" s="75"/>
    </row>
    <row r="550" spans="3:13" ht="14" customHeight="1" x14ac:dyDescent="0.3">
      <c r="C550" s="116"/>
      <c r="E550" s="116"/>
      <c r="G550" s="116"/>
      <c r="I550" s="116"/>
      <c r="K550" s="116"/>
      <c r="M550" s="75"/>
    </row>
    <row r="551" spans="3:13" ht="14" customHeight="1" x14ac:dyDescent="0.3">
      <c r="C551" s="116"/>
      <c r="E551" s="116"/>
      <c r="G551" s="116"/>
      <c r="I551" s="116"/>
      <c r="K551" s="116"/>
      <c r="M551" s="75"/>
    </row>
    <row r="552" spans="3:13" ht="14" customHeight="1" x14ac:dyDescent="0.3">
      <c r="C552" s="116"/>
      <c r="E552" s="116"/>
      <c r="G552" s="116"/>
      <c r="I552" s="116"/>
      <c r="K552" s="116"/>
      <c r="M552" s="75"/>
    </row>
    <row r="553" spans="3:13" ht="14" customHeight="1" x14ac:dyDescent="0.3">
      <c r="C553" s="116"/>
      <c r="E553" s="116"/>
      <c r="G553" s="116"/>
      <c r="I553" s="116"/>
      <c r="K553" s="116"/>
      <c r="M553" s="75"/>
    </row>
    <row r="554" spans="3:13" ht="14" customHeight="1" x14ac:dyDescent="0.3">
      <c r="C554" s="116"/>
      <c r="E554" s="116"/>
      <c r="G554" s="116"/>
      <c r="I554" s="116"/>
      <c r="K554" s="116"/>
      <c r="M554" s="75"/>
    </row>
    <row r="555" spans="3:13" ht="14" customHeight="1" x14ac:dyDescent="0.3">
      <c r="C555" s="116"/>
      <c r="E555" s="116"/>
      <c r="G555" s="116"/>
      <c r="I555" s="116"/>
      <c r="K555" s="116"/>
      <c r="M555" s="75"/>
    </row>
    <row r="556" spans="3:13" ht="14" customHeight="1" x14ac:dyDescent="0.3">
      <c r="C556" s="116"/>
      <c r="E556" s="116"/>
      <c r="G556" s="116"/>
      <c r="I556" s="116"/>
      <c r="K556" s="116"/>
      <c r="M556" s="75"/>
    </row>
    <row r="557" spans="3:13" ht="14" customHeight="1" x14ac:dyDescent="0.3">
      <c r="C557" s="116"/>
      <c r="E557" s="116"/>
      <c r="G557" s="116"/>
      <c r="I557" s="116"/>
      <c r="K557" s="116"/>
      <c r="M557" s="75"/>
    </row>
    <row r="558" spans="3:13" ht="14" customHeight="1" x14ac:dyDescent="0.3">
      <c r="C558" s="116"/>
      <c r="E558" s="116"/>
      <c r="G558" s="116"/>
      <c r="I558" s="116"/>
      <c r="K558" s="116"/>
      <c r="M558" s="75"/>
    </row>
    <row r="559" spans="3:13" ht="14" customHeight="1" x14ac:dyDescent="0.3">
      <c r="C559" s="116"/>
      <c r="E559" s="116"/>
      <c r="G559" s="116"/>
      <c r="I559" s="116"/>
      <c r="K559" s="116"/>
      <c r="M559" s="75"/>
    </row>
    <row r="560" spans="3:13" ht="14" customHeight="1" x14ac:dyDescent="0.3">
      <c r="C560" s="116"/>
      <c r="E560" s="116"/>
      <c r="G560" s="116"/>
      <c r="I560" s="116"/>
      <c r="K560" s="116"/>
      <c r="M560" s="75"/>
    </row>
    <row r="561" spans="3:13" ht="14" customHeight="1" x14ac:dyDescent="0.3">
      <c r="C561" s="116"/>
      <c r="E561" s="116"/>
      <c r="G561" s="116"/>
      <c r="I561" s="116"/>
      <c r="K561" s="116"/>
      <c r="M561" s="75"/>
    </row>
    <row r="562" spans="3:13" ht="14" customHeight="1" x14ac:dyDescent="0.3">
      <c r="C562" s="116"/>
      <c r="E562" s="116"/>
      <c r="G562" s="116"/>
      <c r="I562" s="116"/>
      <c r="K562" s="116"/>
      <c r="M562" s="75"/>
    </row>
    <row r="563" spans="3:13" ht="14" customHeight="1" x14ac:dyDescent="0.3">
      <c r="C563" s="116"/>
      <c r="E563" s="116"/>
      <c r="G563" s="116"/>
      <c r="I563" s="116"/>
      <c r="K563" s="116"/>
      <c r="M563" s="75"/>
    </row>
    <row r="564" spans="3:13" ht="14" customHeight="1" x14ac:dyDescent="0.3">
      <c r="C564" s="116"/>
      <c r="E564" s="116"/>
      <c r="G564" s="116"/>
      <c r="I564" s="116"/>
      <c r="K564" s="116"/>
      <c r="M564" s="75"/>
    </row>
    <row r="565" spans="3:13" ht="14" customHeight="1" x14ac:dyDescent="0.3">
      <c r="C565" s="116"/>
      <c r="E565" s="116"/>
      <c r="G565" s="116"/>
      <c r="I565" s="116"/>
      <c r="K565" s="116"/>
      <c r="M565" s="75"/>
    </row>
    <row r="566" spans="3:13" ht="14" customHeight="1" x14ac:dyDescent="0.3">
      <c r="C566" s="116"/>
      <c r="E566" s="116"/>
      <c r="G566" s="116"/>
      <c r="I566" s="116"/>
      <c r="K566" s="116"/>
      <c r="M566" s="75"/>
    </row>
    <row r="567" spans="3:13" ht="14" customHeight="1" x14ac:dyDescent="0.3">
      <c r="C567" s="116"/>
      <c r="E567" s="116"/>
      <c r="G567" s="116"/>
      <c r="I567" s="116"/>
      <c r="K567" s="116"/>
      <c r="M567" s="75"/>
    </row>
    <row r="568" spans="3:13" ht="14" customHeight="1" x14ac:dyDescent="0.3">
      <c r="C568" s="116"/>
      <c r="E568" s="116"/>
      <c r="G568" s="116"/>
      <c r="I568" s="116"/>
      <c r="K568" s="116"/>
      <c r="M568" s="75"/>
    </row>
    <row r="569" spans="3:13" ht="14" customHeight="1" x14ac:dyDescent="0.3">
      <c r="C569" s="116"/>
      <c r="E569" s="116"/>
      <c r="G569" s="116"/>
      <c r="I569" s="116"/>
      <c r="K569" s="116"/>
      <c r="M569" s="75"/>
    </row>
    <row r="570" spans="3:13" ht="14" customHeight="1" x14ac:dyDescent="0.3">
      <c r="C570" s="116"/>
      <c r="E570" s="116"/>
      <c r="G570" s="116"/>
      <c r="I570" s="116"/>
      <c r="K570" s="116"/>
      <c r="M570" s="75"/>
    </row>
    <row r="571" spans="3:13" ht="14" customHeight="1" x14ac:dyDescent="0.3">
      <c r="C571" s="116"/>
      <c r="E571" s="116"/>
      <c r="G571" s="116"/>
      <c r="I571" s="116"/>
      <c r="K571" s="116"/>
      <c r="M571" s="75"/>
    </row>
    <row r="572" spans="3:13" ht="14" customHeight="1" x14ac:dyDescent="0.3">
      <c r="C572" s="116"/>
      <c r="E572" s="116"/>
      <c r="G572" s="116"/>
      <c r="I572" s="116"/>
      <c r="K572" s="116"/>
      <c r="M572" s="75"/>
    </row>
    <row r="573" spans="3:13" ht="14" customHeight="1" x14ac:dyDescent="0.3">
      <c r="C573" s="116"/>
      <c r="E573" s="116"/>
      <c r="G573" s="116"/>
      <c r="I573" s="116"/>
      <c r="K573" s="116"/>
      <c r="M573" s="75"/>
    </row>
    <row r="574" spans="3:13" ht="14" customHeight="1" x14ac:dyDescent="0.3">
      <c r="C574" s="116"/>
      <c r="E574" s="116"/>
      <c r="G574" s="116"/>
      <c r="I574" s="116"/>
      <c r="K574" s="116"/>
      <c r="M574" s="75"/>
    </row>
    <row r="575" spans="3:13" ht="14" customHeight="1" x14ac:dyDescent="0.3">
      <c r="C575" s="116"/>
      <c r="E575" s="116"/>
      <c r="G575" s="116"/>
      <c r="I575" s="116"/>
      <c r="K575" s="116"/>
      <c r="M575" s="75"/>
    </row>
    <row r="576" spans="3:13" ht="14" customHeight="1" x14ac:dyDescent="0.3">
      <c r="C576" s="116"/>
      <c r="E576" s="116"/>
      <c r="G576" s="116"/>
      <c r="I576" s="116"/>
      <c r="K576" s="116"/>
      <c r="M576" s="75"/>
    </row>
    <row r="577" spans="3:13" ht="14" customHeight="1" x14ac:dyDescent="0.3">
      <c r="C577" s="116"/>
      <c r="E577" s="116"/>
      <c r="G577" s="116"/>
      <c r="I577" s="116"/>
      <c r="K577" s="116"/>
      <c r="M577" s="75"/>
    </row>
    <row r="578" spans="3:13" ht="14" customHeight="1" x14ac:dyDescent="0.3">
      <c r="C578" s="116"/>
      <c r="E578" s="116"/>
      <c r="G578" s="116"/>
      <c r="I578" s="116"/>
      <c r="K578" s="116"/>
      <c r="M578" s="75"/>
    </row>
    <row r="579" spans="3:13" ht="14" customHeight="1" x14ac:dyDescent="0.3">
      <c r="C579" s="116"/>
      <c r="E579" s="116"/>
      <c r="G579" s="116"/>
      <c r="I579" s="116"/>
      <c r="K579" s="116"/>
      <c r="M579" s="75"/>
    </row>
    <row r="580" spans="3:13" ht="14" customHeight="1" x14ac:dyDescent="0.3">
      <c r="C580" s="116"/>
      <c r="E580" s="116"/>
      <c r="G580" s="116"/>
      <c r="I580" s="116"/>
      <c r="K580" s="116"/>
      <c r="M580" s="75"/>
    </row>
    <row r="581" spans="3:13" ht="14" customHeight="1" x14ac:dyDescent="0.3">
      <c r="C581" s="116"/>
      <c r="E581" s="116"/>
      <c r="G581" s="116"/>
      <c r="I581" s="116"/>
      <c r="K581" s="116"/>
      <c r="M581" s="75"/>
    </row>
    <row r="582" spans="3:13" ht="14" customHeight="1" x14ac:dyDescent="0.3">
      <c r="C582" s="116"/>
      <c r="E582" s="116"/>
      <c r="G582" s="116"/>
      <c r="I582" s="116"/>
      <c r="K582" s="116"/>
      <c r="M582" s="75"/>
    </row>
    <row r="583" spans="3:13" ht="14" customHeight="1" x14ac:dyDescent="0.3">
      <c r="C583" s="116"/>
      <c r="E583" s="116"/>
      <c r="G583" s="116"/>
      <c r="I583" s="116"/>
      <c r="K583" s="116"/>
      <c r="M583" s="75"/>
    </row>
    <row r="584" spans="3:13" ht="14" customHeight="1" x14ac:dyDescent="0.3">
      <c r="C584" s="116"/>
      <c r="E584" s="116"/>
      <c r="G584" s="116"/>
      <c r="I584" s="116"/>
      <c r="K584" s="116"/>
      <c r="M584" s="75"/>
    </row>
    <row r="585" spans="3:13" ht="14" customHeight="1" x14ac:dyDescent="0.3">
      <c r="C585" s="116"/>
      <c r="E585" s="116"/>
      <c r="G585" s="116"/>
      <c r="I585" s="116"/>
      <c r="K585" s="116"/>
      <c r="M585" s="75"/>
    </row>
    <row r="586" spans="3:13" ht="14" customHeight="1" x14ac:dyDescent="0.3">
      <c r="C586" s="116"/>
      <c r="E586" s="116"/>
      <c r="G586" s="116"/>
      <c r="I586" s="116"/>
      <c r="K586" s="116"/>
      <c r="M586" s="75"/>
    </row>
    <row r="587" spans="3:13" ht="14" customHeight="1" x14ac:dyDescent="0.3">
      <c r="C587" s="116"/>
      <c r="E587" s="116"/>
      <c r="G587" s="116"/>
      <c r="I587" s="116"/>
      <c r="K587" s="116"/>
      <c r="M587" s="75"/>
    </row>
    <row r="588" spans="3:13" ht="14" customHeight="1" x14ac:dyDescent="0.3">
      <c r="C588" s="116"/>
      <c r="E588" s="116"/>
      <c r="G588" s="116"/>
      <c r="I588" s="116"/>
      <c r="K588" s="116"/>
      <c r="M588" s="75"/>
    </row>
    <row r="589" spans="3:13" ht="14" customHeight="1" x14ac:dyDescent="0.3">
      <c r="C589" s="116"/>
      <c r="E589" s="116"/>
      <c r="G589" s="116"/>
      <c r="I589" s="116"/>
      <c r="K589" s="116"/>
      <c r="M589" s="75"/>
    </row>
    <row r="590" spans="3:13" ht="14" customHeight="1" x14ac:dyDescent="0.3">
      <c r="C590" s="116"/>
      <c r="E590" s="116"/>
      <c r="G590" s="116"/>
      <c r="I590" s="116"/>
      <c r="K590" s="116"/>
      <c r="M590" s="75"/>
    </row>
    <row r="591" spans="3:13" ht="14" customHeight="1" x14ac:dyDescent="0.3">
      <c r="C591" s="116"/>
      <c r="E591" s="116"/>
      <c r="G591" s="116"/>
      <c r="I591" s="116"/>
      <c r="K591" s="116"/>
      <c r="M591" s="75"/>
    </row>
    <row r="592" spans="3:13" ht="14" customHeight="1" x14ac:dyDescent="0.3">
      <c r="C592" s="116"/>
      <c r="E592" s="116"/>
      <c r="G592" s="116"/>
      <c r="I592" s="116"/>
      <c r="K592" s="116"/>
      <c r="M592" s="75"/>
    </row>
    <row r="593" spans="3:13" ht="14" customHeight="1" x14ac:dyDescent="0.3">
      <c r="C593" s="116"/>
      <c r="E593" s="116"/>
      <c r="G593" s="116"/>
      <c r="I593" s="116"/>
      <c r="K593" s="116"/>
      <c r="M593" s="75"/>
    </row>
    <row r="594" spans="3:13" ht="14" customHeight="1" x14ac:dyDescent="0.3">
      <c r="C594" s="116"/>
      <c r="E594" s="116"/>
      <c r="G594" s="116"/>
      <c r="I594" s="116"/>
      <c r="K594" s="116"/>
      <c r="M594" s="75"/>
    </row>
    <row r="595" spans="3:13" ht="14" customHeight="1" x14ac:dyDescent="0.3">
      <c r="C595" s="116"/>
      <c r="E595" s="116"/>
      <c r="G595" s="116"/>
      <c r="I595" s="116"/>
      <c r="K595" s="116"/>
      <c r="M595" s="75"/>
    </row>
    <row r="596" spans="3:13" ht="14" customHeight="1" x14ac:dyDescent="0.3">
      <c r="C596" s="116"/>
      <c r="E596" s="116"/>
      <c r="G596" s="116"/>
      <c r="I596" s="116"/>
      <c r="K596" s="116"/>
      <c r="M596" s="75"/>
    </row>
    <row r="597" spans="3:13" ht="14" customHeight="1" x14ac:dyDescent="0.3">
      <c r="C597" s="116"/>
      <c r="E597" s="116"/>
      <c r="G597" s="116"/>
      <c r="I597" s="116"/>
      <c r="K597" s="116"/>
      <c r="M597" s="75"/>
    </row>
    <row r="598" spans="3:13" ht="14" customHeight="1" x14ac:dyDescent="0.3">
      <c r="C598" s="116"/>
      <c r="E598" s="116"/>
      <c r="G598" s="116"/>
      <c r="I598" s="116"/>
      <c r="K598" s="116"/>
      <c r="M598" s="75"/>
    </row>
    <row r="599" spans="3:13" ht="14" customHeight="1" x14ac:dyDescent="0.3">
      <c r="C599" s="116"/>
      <c r="E599" s="116"/>
      <c r="G599" s="116"/>
      <c r="I599" s="116"/>
      <c r="K599" s="116"/>
      <c r="M599" s="75"/>
    </row>
    <row r="600" spans="3:13" ht="14" customHeight="1" x14ac:dyDescent="0.3">
      <c r="C600" s="116"/>
      <c r="E600" s="116"/>
      <c r="G600" s="116"/>
      <c r="I600" s="116"/>
      <c r="K600" s="116"/>
      <c r="M600" s="75"/>
    </row>
    <row r="601" spans="3:13" ht="14" customHeight="1" x14ac:dyDescent="0.3">
      <c r="C601" s="116"/>
      <c r="E601" s="116"/>
      <c r="G601" s="116"/>
      <c r="I601" s="116"/>
      <c r="K601" s="116"/>
      <c r="M601" s="75"/>
    </row>
    <row r="602" spans="3:13" ht="14" customHeight="1" x14ac:dyDescent="0.3">
      <c r="C602" s="116"/>
      <c r="E602" s="116"/>
      <c r="G602" s="116"/>
      <c r="I602" s="116"/>
      <c r="K602" s="116"/>
      <c r="M602" s="75"/>
    </row>
    <row r="603" spans="3:13" ht="14" customHeight="1" x14ac:dyDescent="0.3">
      <c r="C603" s="116"/>
      <c r="E603" s="116"/>
      <c r="G603" s="116"/>
      <c r="I603" s="116"/>
      <c r="K603" s="116"/>
      <c r="M603" s="75"/>
    </row>
    <row r="604" spans="3:13" ht="14" customHeight="1" x14ac:dyDescent="0.3">
      <c r="C604" s="116"/>
      <c r="E604" s="116"/>
      <c r="G604" s="116"/>
      <c r="I604" s="116"/>
      <c r="K604" s="116"/>
      <c r="M604" s="75"/>
    </row>
    <row r="605" spans="3:13" ht="14" customHeight="1" x14ac:dyDescent="0.3">
      <c r="C605" s="116"/>
      <c r="E605" s="116"/>
      <c r="G605" s="116"/>
      <c r="I605" s="116"/>
      <c r="K605" s="116"/>
      <c r="M605" s="75"/>
    </row>
    <row r="606" spans="3:13" ht="14" customHeight="1" x14ac:dyDescent="0.3">
      <c r="C606" s="116"/>
      <c r="E606" s="116"/>
      <c r="G606" s="116"/>
      <c r="I606" s="116"/>
      <c r="K606" s="116"/>
      <c r="M606" s="75"/>
    </row>
    <row r="607" spans="3:13" ht="14" customHeight="1" x14ac:dyDescent="0.3">
      <c r="C607" s="116"/>
      <c r="E607" s="116"/>
      <c r="G607" s="116"/>
      <c r="I607" s="116"/>
      <c r="K607" s="116"/>
      <c r="M607" s="75"/>
    </row>
    <row r="608" spans="3:13" ht="14" customHeight="1" x14ac:dyDescent="0.3">
      <c r="C608" s="116"/>
      <c r="E608" s="116"/>
      <c r="G608" s="116"/>
      <c r="I608" s="116"/>
      <c r="K608" s="116"/>
      <c r="M608" s="75"/>
    </row>
    <row r="609" spans="3:13" ht="14" customHeight="1" x14ac:dyDescent="0.3">
      <c r="C609" s="116"/>
      <c r="E609" s="116"/>
      <c r="G609" s="116"/>
      <c r="I609" s="116"/>
      <c r="K609" s="116"/>
      <c r="M609" s="75"/>
    </row>
    <row r="610" spans="3:13" ht="14" customHeight="1" x14ac:dyDescent="0.3">
      <c r="C610" s="116"/>
      <c r="E610" s="116"/>
      <c r="G610" s="116"/>
      <c r="I610" s="116"/>
      <c r="K610" s="116"/>
      <c r="M610" s="75"/>
    </row>
    <row r="611" spans="3:13" ht="14" customHeight="1" x14ac:dyDescent="0.3">
      <c r="C611" s="116"/>
      <c r="E611" s="116"/>
      <c r="G611" s="116"/>
      <c r="I611" s="116"/>
      <c r="K611" s="116"/>
      <c r="M611" s="75"/>
    </row>
    <row r="612" spans="3:13" ht="14" customHeight="1" x14ac:dyDescent="0.3">
      <c r="C612" s="116"/>
      <c r="E612" s="116"/>
      <c r="G612" s="116"/>
      <c r="I612" s="116"/>
      <c r="K612" s="116"/>
      <c r="M612" s="75"/>
    </row>
    <row r="613" spans="3:13" ht="14" customHeight="1" x14ac:dyDescent="0.3">
      <c r="C613" s="116"/>
      <c r="E613" s="116"/>
      <c r="G613" s="116"/>
      <c r="I613" s="116"/>
      <c r="K613" s="116"/>
      <c r="M613" s="75"/>
    </row>
    <row r="614" spans="3:13" ht="14" customHeight="1" x14ac:dyDescent="0.3">
      <c r="C614" s="116"/>
      <c r="E614" s="116"/>
      <c r="G614" s="116"/>
      <c r="I614" s="116"/>
      <c r="K614" s="116"/>
      <c r="M614" s="75"/>
    </row>
    <row r="615" spans="3:13" ht="14" customHeight="1" x14ac:dyDescent="0.3">
      <c r="C615" s="116"/>
      <c r="E615" s="116"/>
      <c r="G615" s="116"/>
      <c r="I615" s="116"/>
      <c r="K615" s="116"/>
      <c r="M615" s="75"/>
    </row>
    <row r="616" spans="3:13" ht="14" customHeight="1" x14ac:dyDescent="0.3">
      <c r="C616" s="116"/>
      <c r="E616" s="116"/>
      <c r="G616" s="116"/>
      <c r="I616" s="116"/>
      <c r="K616" s="116"/>
      <c r="M616" s="75"/>
    </row>
    <row r="617" spans="3:13" ht="14" customHeight="1" x14ac:dyDescent="0.3">
      <c r="C617" s="116"/>
      <c r="E617" s="116"/>
      <c r="G617" s="116"/>
      <c r="I617" s="116"/>
      <c r="K617" s="116"/>
      <c r="M617" s="75"/>
    </row>
    <row r="618" spans="3:13" ht="14" customHeight="1" x14ac:dyDescent="0.3">
      <c r="C618" s="116"/>
      <c r="E618" s="116"/>
      <c r="G618" s="116"/>
      <c r="I618" s="116"/>
      <c r="K618" s="116"/>
      <c r="M618" s="75"/>
    </row>
    <row r="619" spans="3:13" ht="14" customHeight="1" x14ac:dyDescent="0.3">
      <c r="C619" s="116"/>
      <c r="E619" s="116"/>
      <c r="G619" s="116"/>
      <c r="I619" s="116"/>
      <c r="K619" s="116"/>
      <c r="M619" s="75"/>
    </row>
    <row r="620" spans="3:13" ht="14" customHeight="1" x14ac:dyDescent="0.3">
      <c r="C620" s="116"/>
      <c r="E620" s="116"/>
      <c r="G620" s="116"/>
      <c r="I620" s="116"/>
      <c r="K620" s="116"/>
      <c r="M620" s="75"/>
    </row>
    <row r="621" spans="3:13" ht="14" customHeight="1" x14ac:dyDescent="0.3">
      <c r="C621" s="116"/>
      <c r="E621" s="116"/>
      <c r="G621" s="116"/>
      <c r="I621" s="116"/>
      <c r="K621" s="116"/>
      <c r="M621" s="75"/>
    </row>
    <row r="622" spans="3:13" ht="14" customHeight="1" x14ac:dyDescent="0.3">
      <c r="C622" s="116"/>
      <c r="E622" s="116"/>
      <c r="G622" s="116"/>
      <c r="I622" s="116"/>
      <c r="K622" s="116"/>
      <c r="M622" s="75"/>
    </row>
    <row r="623" spans="3:13" ht="14" customHeight="1" x14ac:dyDescent="0.3">
      <c r="C623" s="116"/>
      <c r="E623" s="116"/>
      <c r="G623" s="116"/>
      <c r="I623" s="116"/>
      <c r="K623" s="116"/>
      <c r="M623" s="75"/>
    </row>
    <row r="624" spans="3:13" ht="14" customHeight="1" x14ac:dyDescent="0.3">
      <c r="C624" s="116"/>
      <c r="E624" s="116"/>
      <c r="G624" s="116"/>
      <c r="I624" s="116"/>
      <c r="K624" s="116"/>
      <c r="M624" s="75"/>
    </row>
    <row r="625" spans="3:13" ht="14" customHeight="1" x14ac:dyDescent="0.3">
      <c r="C625" s="116"/>
      <c r="E625" s="116"/>
      <c r="G625" s="116"/>
      <c r="I625" s="116"/>
      <c r="K625" s="116"/>
      <c r="M625" s="75"/>
    </row>
    <row r="626" spans="3:13" ht="14" customHeight="1" x14ac:dyDescent="0.3">
      <c r="C626" s="116"/>
      <c r="E626" s="116"/>
      <c r="G626" s="116"/>
      <c r="I626" s="116"/>
      <c r="K626" s="116"/>
      <c r="M626" s="75"/>
    </row>
    <row r="627" spans="3:13" ht="14" customHeight="1" x14ac:dyDescent="0.3">
      <c r="C627" s="116"/>
      <c r="E627" s="116"/>
      <c r="G627" s="116"/>
      <c r="I627" s="116"/>
      <c r="K627" s="116"/>
      <c r="M627" s="75"/>
    </row>
    <row r="628" spans="3:13" ht="14" customHeight="1" x14ac:dyDescent="0.3">
      <c r="C628" s="116"/>
      <c r="E628" s="116"/>
      <c r="G628" s="116"/>
      <c r="I628" s="116"/>
      <c r="K628" s="116"/>
      <c r="M628" s="75"/>
    </row>
    <row r="629" spans="3:13" ht="14" customHeight="1" x14ac:dyDescent="0.3">
      <c r="C629" s="116"/>
      <c r="E629" s="116"/>
      <c r="G629" s="116"/>
      <c r="I629" s="116"/>
      <c r="K629" s="116"/>
      <c r="M629" s="75"/>
    </row>
    <row r="630" spans="3:13" ht="14" customHeight="1" x14ac:dyDescent="0.3">
      <c r="C630" s="116"/>
      <c r="E630" s="116"/>
      <c r="G630" s="116"/>
      <c r="I630" s="116"/>
      <c r="K630" s="116"/>
      <c r="M630" s="75"/>
    </row>
    <row r="631" spans="3:13" ht="14" customHeight="1" x14ac:dyDescent="0.3">
      <c r="C631" s="116"/>
      <c r="E631" s="116"/>
      <c r="G631" s="116"/>
      <c r="I631" s="116"/>
      <c r="K631" s="116"/>
      <c r="M631" s="75"/>
    </row>
    <row r="632" spans="3:13" ht="14" customHeight="1" x14ac:dyDescent="0.3">
      <c r="C632" s="116"/>
      <c r="E632" s="116"/>
      <c r="G632" s="116"/>
      <c r="I632" s="116"/>
      <c r="K632" s="116"/>
      <c r="M632" s="75"/>
    </row>
    <row r="633" spans="3:13" ht="14" customHeight="1" x14ac:dyDescent="0.3">
      <c r="C633" s="116"/>
      <c r="E633" s="116"/>
      <c r="G633" s="116"/>
      <c r="I633" s="116"/>
      <c r="K633" s="116"/>
      <c r="M633" s="75"/>
    </row>
    <row r="634" spans="3:13" ht="14" customHeight="1" x14ac:dyDescent="0.3">
      <c r="C634" s="116"/>
      <c r="E634" s="116"/>
      <c r="G634" s="116"/>
      <c r="I634" s="116"/>
      <c r="K634" s="116"/>
      <c r="M634" s="75"/>
    </row>
    <row r="635" spans="3:13" ht="14" customHeight="1" x14ac:dyDescent="0.3">
      <c r="C635" s="116"/>
      <c r="E635" s="116"/>
      <c r="G635" s="116"/>
      <c r="I635" s="116"/>
      <c r="K635" s="116"/>
      <c r="M635" s="75"/>
    </row>
    <row r="636" spans="3:13" ht="14" customHeight="1" x14ac:dyDescent="0.3">
      <c r="C636" s="116"/>
      <c r="E636" s="116"/>
      <c r="G636" s="116"/>
      <c r="I636" s="116"/>
      <c r="K636" s="116"/>
      <c r="M636" s="75"/>
    </row>
    <row r="637" spans="3:13" ht="14" customHeight="1" x14ac:dyDescent="0.3">
      <c r="C637" s="116"/>
      <c r="E637" s="116"/>
      <c r="G637" s="116"/>
      <c r="I637" s="116"/>
      <c r="K637" s="116"/>
      <c r="M637" s="75"/>
    </row>
    <row r="638" spans="3:13" ht="14" customHeight="1" x14ac:dyDescent="0.3">
      <c r="C638" s="116"/>
      <c r="E638" s="116"/>
      <c r="G638" s="116"/>
      <c r="I638" s="116"/>
      <c r="K638" s="116"/>
      <c r="M638" s="75"/>
    </row>
    <row r="639" spans="3:13" ht="14" customHeight="1" x14ac:dyDescent="0.3">
      <c r="C639" s="116"/>
      <c r="E639" s="116"/>
      <c r="G639" s="116"/>
      <c r="I639" s="116"/>
      <c r="K639" s="116"/>
      <c r="M639" s="75"/>
    </row>
    <row r="640" spans="3:13" ht="14" customHeight="1" x14ac:dyDescent="0.3">
      <c r="C640" s="116"/>
      <c r="E640" s="116"/>
      <c r="G640" s="116"/>
      <c r="I640" s="116"/>
      <c r="K640" s="116"/>
      <c r="M640" s="75"/>
    </row>
    <row r="641" spans="3:13" ht="14" customHeight="1" x14ac:dyDescent="0.3">
      <c r="C641" s="116"/>
      <c r="E641" s="116"/>
      <c r="G641" s="116"/>
      <c r="I641" s="116"/>
      <c r="K641" s="116"/>
      <c r="M641" s="75"/>
    </row>
    <row r="642" spans="3:13" ht="14" customHeight="1" x14ac:dyDescent="0.3">
      <c r="C642" s="116"/>
      <c r="E642" s="116"/>
      <c r="G642" s="116"/>
      <c r="I642" s="116"/>
      <c r="K642" s="116"/>
      <c r="M642" s="75"/>
    </row>
    <row r="643" spans="3:13" ht="14" customHeight="1" x14ac:dyDescent="0.3">
      <c r="C643" s="116"/>
      <c r="E643" s="116"/>
      <c r="G643" s="116"/>
      <c r="I643" s="116"/>
      <c r="K643" s="116"/>
      <c r="M643" s="75"/>
    </row>
    <row r="644" spans="3:13" ht="14" customHeight="1" x14ac:dyDescent="0.3">
      <c r="C644" s="116"/>
      <c r="E644" s="116"/>
      <c r="G644" s="116"/>
      <c r="I644" s="116"/>
      <c r="K644" s="116"/>
      <c r="M644" s="75"/>
    </row>
    <row r="645" spans="3:13" ht="14" customHeight="1" x14ac:dyDescent="0.3">
      <c r="C645" s="116"/>
      <c r="E645" s="116"/>
      <c r="G645" s="116"/>
      <c r="I645" s="116"/>
      <c r="K645" s="116"/>
      <c r="M645" s="75"/>
    </row>
    <row r="646" spans="3:13" ht="14" customHeight="1" x14ac:dyDescent="0.3">
      <c r="C646" s="116"/>
      <c r="E646" s="116"/>
      <c r="G646" s="116"/>
      <c r="I646" s="116"/>
      <c r="K646" s="116"/>
      <c r="M646" s="75"/>
    </row>
    <row r="647" spans="3:13" ht="14" customHeight="1" x14ac:dyDescent="0.3">
      <c r="C647" s="116"/>
      <c r="E647" s="116"/>
      <c r="G647" s="116"/>
      <c r="I647" s="116"/>
      <c r="K647" s="116"/>
      <c r="M647" s="75"/>
    </row>
    <row r="648" spans="3:13" ht="14" customHeight="1" x14ac:dyDescent="0.3">
      <c r="C648" s="116"/>
      <c r="E648" s="116"/>
      <c r="G648" s="116"/>
      <c r="I648" s="116"/>
      <c r="K648" s="116"/>
      <c r="M648" s="75"/>
    </row>
    <row r="649" spans="3:13" ht="14" customHeight="1" x14ac:dyDescent="0.3">
      <c r="C649" s="116"/>
      <c r="E649" s="116"/>
      <c r="G649" s="116"/>
      <c r="I649" s="116"/>
      <c r="K649" s="116"/>
      <c r="M649" s="75"/>
    </row>
    <row r="650" spans="3:13" ht="14" customHeight="1" x14ac:dyDescent="0.3">
      <c r="C650" s="116"/>
      <c r="E650" s="116"/>
      <c r="G650" s="116"/>
      <c r="I650" s="116"/>
      <c r="K650" s="116"/>
      <c r="M650" s="75"/>
    </row>
    <row r="651" spans="3:13" ht="14" customHeight="1" x14ac:dyDescent="0.3">
      <c r="C651" s="116"/>
      <c r="E651" s="116"/>
      <c r="G651" s="116"/>
      <c r="I651" s="116"/>
      <c r="K651" s="116"/>
      <c r="M651" s="75"/>
    </row>
    <row r="652" spans="3:13" ht="14" customHeight="1" x14ac:dyDescent="0.3">
      <c r="C652" s="116"/>
      <c r="E652" s="116"/>
      <c r="G652" s="116"/>
      <c r="I652" s="116"/>
      <c r="K652" s="116"/>
      <c r="M652" s="75"/>
    </row>
    <row r="653" spans="3:13" ht="14" customHeight="1" x14ac:dyDescent="0.3">
      <c r="C653" s="116"/>
      <c r="E653" s="116"/>
      <c r="G653" s="116"/>
      <c r="I653" s="116"/>
      <c r="K653" s="116"/>
      <c r="M653" s="75"/>
    </row>
    <row r="654" spans="3:13" ht="14" customHeight="1" x14ac:dyDescent="0.3">
      <c r="C654" s="116"/>
      <c r="E654" s="116"/>
      <c r="G654" s="116"/>
      <c r="I654" s="116"/>
      <c r="K654" s="116"/>
      <c r="M654" s="75"/>
    </row>
    <row r="655" spans="3:13" ht="14" customHeight="1" x14ac:dyDescent="0.3">
      <c r="C655" s="116"/>
      <c r="E655" s="116"/>
      <c r="G655" s="116"/>
      <c r="I655" s="116"/>
      <c r="K655" s="116"/>
      <c r="M655" s="75"/>
    </row>
    <row r="656" spans="3:13" ht="14" customHeight="1" x14ac:dyDescent="0.3">
      <c r="C656" s="116"/>
      <c r="E656" s="116"/>
      <c r="G656" s="116"/>
      <c r="I656" s="116"/>
      <c r="K656" s="116"/>
      <c r="M656" s="75"/>
    </row>
    <row r="657" spans="3:13" ht="14" customHeight="1" x14ac:dyDescent="0.3">
      <c r="C657" s="116"/>
      <c r="E657" s="116"/>
      <c r="G657" s="116"/>
      <c r="I657" s="116"/>
      <c r="K657" s="116"/>
      <c r="M657" s="75"/>
    </row>
    <row r="658" spans="3:13" ht="14" customHeight="1" x14ac:dyDescent="0.3">
      <c r="C658" s="116"/>
      <c r="E658" s="116"/>
      <c r="G658" s="116"/>
      <c r="I658" s="116"/>
      <c r="K658" s="116"/>
      <c r="M658" s="75"/>
    </row>
    <row r="659" spans="3:13" ht="14" customHeight="1" x14ac:dyDescent="0.3">
      <c r="C659" s="116"/>
      <c r="E659" s="116"/>
      <c r="G659" s="116"/>
      <c r="I659" s="116"/>
      <c r="K659" s="116"/>
      <c r="M659" s="75"/>
    </row>
    <row r="660" spans="3:13" ht="14" customHeight="1" x14ac:dyDescent="0.3">
      <c r="C660" s="116"/>
      <c r="E660" s="116"/>
      <c r="G660" s="116"/>
      <c r="I660" s="116"/>
      <c r="K660" s="116"/>
      <c r="M660" s="75"/>
    </row>
    <row r="661" spans="3:13" ht="14" customHeight="1" x14ac:dyDescent="0.3">
      <c r="C661" s="116"/>
      <c r="E661" s="116"/>
      <c r="G661" s="116"/>
      <c r="I661" s="116"/>
      <c r="K661" s="116"/>
      <c r="M661" s="75"/>
    </row>
    <row r="662" spans="3:13" ht="14" customHeight="1" x14ac:dyDescent="0.3">
      <c r="C662" s="116"/>
      <c r="E662" s="116"/>
      <c r="G662" s="116"/>
      <c r="I662" s="116"/>
      <c r="K662" s="116"/>
      <c r="M662" s="75"/>
    </row>
    <row r="663" spans="3:13" ht="14" customHeight="1" x14ac:dyDescent="0.3">
      <c r="C663" s="116"/>
      <c r="E663" s="116"/>
      <c r="G663" s="116"/>
      <c r="I663" s="116"/>
      <c r="K663" s="116"/>
      <c r="M663" s="75"/>
    </row>
    <row r="664" spans="3:13" ht="14" customHeight="1" x14ac:dyDescent="0.3">
      <c r="C664" s="116"/>
      <c r="E664" s="116"/>
      <c r="G664" s="116"/>
      <c r="I664" s="116"/>
      <c r="K664" s="116"/>
      <c r="M664" s="75"/>
    </row>
    <row r="665" spans="3:13" ht="14" customHeight="1" x14ac:dyDescent="0.3">
      <c r="C665" s="116"/>
      <c r="E665" s="116"/>
      <c r="G665" s="116"/>
      <c r="I665" s="116"/>
      <c r="K665" s="116"/>
      <c r="M665" s="75"/>
    </row>
    <row r="666" spans="3:13" ht="14" customHeight="1" x14ac:dyDescent="0.3">
      <c r="C666" s="116"/>
      <c r="E666" s="116"/>
      <c r="G666" s="116"/>
      <c r="I666" s="116"/>
      <c r="K666" s="116"/>
      <c r="M666" s="75"/>
    </row>
    <row r="667" spans="3:13" ht="14" customHeight="1" x14ac:dyDescent="0.3">
      <c r="C667" s="116"/>
      <c r="E667" s="116"/>
      <c r="G667" s="116"/>
      <c r="I667" s="116"/>
      <c r="K667" s="116"/>
      <c r="M667" s="75"/>
    </row>
    <row r="668" spans="3:13" ht="14" customHeight="1" x14ac:dyDescent="0.3">
      <c r="C668" s="116"/>
      <c r="E668" s="116"/>
      <c r="G668" s="116"/>
      <c r="I668" s="116"/>
      <c r="K668" s="116"/>
      <c r="M668" s="75"/>
    </row>
    <row r="669" spans="3:13" ht="14" customHeight="1" x14ac:dyDescent="0.3">
      <c r="C669" s="116"/>
      <c r="E669" s="116"/>
      <c r="G669" s="116"/>
      <c r="I669" s="116"/>
      <c r="K669" s="116"/>
      <c r="M669" s="75"/>
    </row>
    <row r="670" spans="3:13" ht="14" customHeight="1" x14ac:dyDescent="0.3">
      <c r="C670" s="116"/>
      <c r="E670" s="116"/>
      <c r="G670" s="116"/>
      <c r="I670" s="116"/>
      <c r="K670" s="116"/>
      <c r="M670" s="75"/>
    </row>
    <row r="671" spans="3:13" ht="14" customHeight="1" x14ac:dyDescent="0.3">
      <c r="C671" s="116"/>
      <c r="E671" s="116"/>
      <c r="G671" s="116"/>
      <c r="I671" s="116"/>
      <c r="K671" s="116"/>
      <c r="M671" s="75"/>
    </row>
    <row r="672" spans="3:13" ht="14" customHeight="1" x14ac:dyDescent="0.3">
      <c r="C672" s="116"/>
      <c r="E672" s="116"/>
      <c r="G672" s="116"/>
      <c r="I672" s="116"/>
      <c r="K672" s="116"/>
      <c r="M672" s="75"/>
    </row>
    <row r="673" spans="3:13" ht="14" customHeight="1" x14ac:dyDescent="0.3">
      <c r="C673" s="116"/>
      <c r="E673" s="116"/>
      <c r="G673" s="116"/>
      <c r="I673" s="116"/>
      <c r="K673" s="116"/>
      <c r="M673" s="75"/>
    </row>
    <row r="674" spans="3:13" ht="14" customHeight="1" x14ac:dyDescent="0.3">
      <c r="C674" s="116"/>
      <c r="E674" s="116"/>
      <c r="G674" s="116"/>
      <c r="I674" s="116"/>
      <c r="K674" s="116"/>
      <c r="M674" s="75"/>
    </row>
    <row r="675" spans="3:13" ht="14" customHeight="1" x14ac:dyDescent="0.3">
      <c r="C675" s="116"/>
      <c r="E675" s="116"/>
      <c r="G675" s="116"/>
      <c r="I675" s="116"/>
      <c r="K675" s="116"/>
      <c r="M675" s="75"/>
    </row>
    <row r="676" spans="3:13" ht="14" customHeight="1" x14ac:dyDescent="0.3">
      <c r="C676" s="116"/>
      <c r="E676" s="116"/>
      <c r="G676" s="116"/>
      <c r="I676" s="116"/>
      <c r="K676" s="116"/>
      <c r="M676" s="75"/>
    </row>
    <row r="677" spans="3:13" ht="14" customHeight="1" x14ac:dyDescent="0.3">
      <c r="C677" s="116"/>
      <c r="E677" s="116"/>
      <c r="G677" s="116"/>
      <c r="I677" s="116"/>
      <c r="K677" s="116"/>
      <c r="M677" s="75"/>
    </row>
    <row r="678" spans="3:13" ht="14" customHeight="1" x14ac:dyDescent="0.3">
      <c r="C678" s="116"/>
      <c r="E678" s="116"/>
      <c r="G678" s="116"/>
      <c r="I678" s="116"/>
      <c r="K678" s="116"/>
      <c r="M678" s="75"/>
    </row>
    <row r="679" spans="3:13" ht="14" customHeight="1" x14ac:dyDescent="0.3">
      <c r="C679" s="116"/>
      <c r="E679" s="116"/>
      <c r="G679" s="116"/>
      <c r="I679" s="116"/>
      <c r="K679" s="116"/>
      <c r="M679" s="75"/>
    </row>
    <row r="680" spans="3:13" ht="14" customHeight="1" x14ac:dyDescent="0.3">
      <c r="C680" s="116"/>
      <c r="E680" s="116"/>
      <c r="G680" s="116"/>
      <c r="I680" s="116"/>
      <c r="K680" s="116"/>
      <c r="M680" s="75"/>
    </row>
    <row r="681" spans="3:13" ht="14" customHeight="1" x14ac:dyDescent="0.3">
      <c r="C681" s="116"/>
      <c r="E681" s="116"/>
      <c r="G681" s="116"/>
      <c r="I681" s="116"/>
      <c r="K681" s="116"/>
      <c r="M681" s="75"/>
    </row>
    <row r="682" spans="3:13" ht="14" customHeight="1" x14ac:dyDescent="0.3">
      <c r="C682" s="116"/>
      <c r="E682" s="116"/>
      <c r="G682" s="116"/>
      <c r="I682" s="116"/>
      <c r="K682" s="116"/>
      <c r="M682" s="75"/>
    </row>
    <row r="683" spans="3:13" ht="14" customHeight="1" x14ac:dyDescent="0.3">
      <c r="C683" s="116"/>
      <c r="E683" s="116"/>
      <c r="G683" s="116"/>
      <c r="I683" s="116"/>
      <c r="K683" s="116"/>
      <c r="M683" s="75"/>
    </row>
    <row r="684" spans="3:13" ht="14" customHeight="1" x14ac:dyDescent="0.3">
      <c r="C684" s="116"/>
      <c r="E684" s="116"/>
      <c r="G684" s="116"/>
      <c r="I684" s="116"/>
      <c r="K684" s="116"/>
      <c r="M684" s="75"/>
    </row>
    <row r="685" spans="3:13" ht="14" customHeight="1" x14ac:dyDescent="0.3">
      <c r="C685" s="116"/>
      <c r="E685" s="116"/>
      <c r="G685" s="116"/>
      <c r="I685" s="116"/>
      <c r="K685" s="116"/>
      <c r="M685" s="75"/>
    </row>
    <row r="686" spans="3:13" ht="14" customHeight="1" x14ac:dyDescent="0.3">
      <c r="C686" s="116"/>
      <c r="E686" s="116"/>
      <c r="G686" s="116"/>
      <c r="I686" s="116"/>
      <c r="K686" s="116"/>
      <c r="M686" s="75"/>
    </row>
    <row r="687" spans="3:13" ht="14" customHeight="1" x14ac:dyDescent="0.3">
      <c r="C687" s="116"/>
      <c r="E687" s="116"/>
      <c r="G687" s="116"/>
      <c r="I687" s="116"/>
      <c r="K687" s="116"/>
      <c r="M687" s="75"/>
    </row>
    <row r="688" spans="3:13" ht="14" customHeight="1" x14ac:dyDescent="0.3">
      <c r="C688" s="116"/>
      <c r="E688" s="116"/>
      <c r="G688" s="116"/>
      <c r="I688" s="116"/>
      <c r="K688" s="116"/>
      <c r="M688" s="75"/>
    </row>
    <row r="689" spans="3:13" ht="14" customHeight="1" x14ac:dyDescent="0.3">
      <c r="C689" s="116"/>
      <c r="E689" s="116"/>
      <c r="G689" s="116"/>
      <c r="I689" s="116"/>
      <c r="K689" s="116"/>
      <c r="M689" s="75"/>
    </row>
    <row r="690" spans="3:13" ht="14" customHeight="1" x14ac:dyDescent="0.3">
      <c r="C690" s="116"/>
      <c r="E690" s="116"/>
      <c r="G690" s="116"/>
      <c r="I690" s="116"/>
      <c r="K690" s="116"/>
      <c r="M690" s="75"/>
    </row>
    <row r="691" spans="3:13" ht="14" customHeight="1" x14ac:dyDescent="0.3">
      <c r="C691" s="116"/>
      <c r="E691" s="116"/>
      <c r="G691" s="116"/>
      <c r="I691" s="116"/>
      <c r="K691" s="116"/>
      <c r="M691" s="75"/>
    </row>
    <row r="692" spans="3:13" ht="14" customHeight="1" x14ac:dyDescent="0.3">
      <c r="C692" s="116"/>
      <c r="E692" s="116"/>
      <c r="G692" s="116"/>
      <c r="I692" s="116"/>
      <c r="K692" s="116"/>
      <c r="M692" s="75"/>
    </row>
    <row r="693" spans="3:13" ht="14" customHeight="1" x14ac:dyDescent="0.3">
      <c r="C693" s="116"/>
      <c r="E693" s="116"/>
      <c r="G693" s="116"/>
      <c r="I693" s="116"/>
      <c r="K693" s="116"/>
      <c r="M693" s="75"/>
    </row>
    <row r="694" spans="3:13" ht="14" customHeight="1" x14ac:dyDescent="0.3">
      <c r="C694" s="116"/>
      <c r="E694" s="116"/>
      <c r="G694" s="116"/>
      <c r="I694" s="116"/>
      <c r="K694" s="116"/>
      <c r="M694" s="75"/>
    </row>
    <row r="695" spans="3:13" ht="14" customHeight="1" x14ac:dyDescent="0.3">
      <c r="C695" s="116"/>
      <c r="E695" s="116"/>
      <c r="G695" s="116"/>
      <c r="I695" s="116"/>
      <c r="K695" s="116"/>
      <c r="M695" s="75"/>
    </row>
    <row r="696" spans="3:13" ht="14" customHeight="1" x14ac:dyDescent="0.3">
      <c r="C696" s="116"/>
      <c r="E696" s="116"/>
      <c r="G696" s="116"/>
      <c r="I696" s="116"/>
      <c r="K696" s="116"/>
      <c r="M696" s="75"/>
    </row>
    <row r="697" spans="3:13" ht="14" customHeight="1" x14ac:dyDescent="0.3">
      <c r="C697" s="116"/>
      <c r="E697" s="116"/>
      <c r="G697" s="116"/>
      <c r="I697" s="116"/>
      <c r="K697" s="116"/>
      <c r="M697" s="75"/>
    </row>
    <row r="698" spans="3:13" ht="14" customHeight="1" x14ac:dyDescent="0.3">
      <c r="C698" s="116"/>
      <c r="E698" s="116"/>
      <c r="G698" s="116"/>
      <c r="I698" s="116"/>
      <c r="K698" s="116"/>
      <c r="M698" s="75"/>
    </row>
    <row r="699" spans="3:13" ht="14" customHeight="1" x14ac:dyDescent="0.3">
      <c r="C699" s="116"/>
      <c r="E699" s="116"/>
      <c r="G699" s="116"/>
      <c r="I699" s="116"/>
      <c r="K699" s="116"/>
      <c r="M699" s="75"/>
    </row>
    <row r="700" spans="3:13" ht="14" customHeight="1" x14ac:dyDescent="0.3">
      <c r="C700" s="116"/>
      <c r="E700" s="116"/>
      <c r="G700" s="116"/>
      <c r="I700" s="116"/>
      <c r="K700" s="116"/>
      <c r="M700" s="75"/>
    </row>
    <row r="701" spans="3:13" ht="14" customHeight="1" x14ac:dyDescent="0.3">
      <c r="C701" s="116"/>
      <c r="E701" s="116"/>
      <c r="G701" s="116"/>
      <c r="I701" s="116"/>
      <c r="K701" s="116"/>
      <c r="M701" s="75"/>
    </row>
    <row r="702" spans="3:13" ht="14" customHeight="1" x14ac:dyDescent="0.3">
      <c r="C702" s="116"/>
      <c r="E702" s="116"/>
      <c r="G702" s="116"/>
      <c r="I702" s="116"/>
      <c r="K702" s="116"/>
      <c r="M702" s="75"/>
    </row>
    <row r="703" spans="3:13" ht="14" customHeight="1" x14ac:dyDescent="0.3">
      <c r="C703" s="116"/>
      <c r="E703" s="116"/>
      <c r="G703" s="116"/>
      <c r="I703" s="116"/>
      <c r="K703" s="116"/>
      <c r="M703" s="75"/>
    </row>
    <row r="704" spans="3:13" ht="14" customHeight="1" x14ac:dyDescent="0.3">
      <c r="C704" s="116"/>
      <c r="E704" s="116"/>
      <c r="G704" s="116"/>
      <c r="I704" s="116"/>
      <c r="K704" s="116"/>
      <c r="M704" s="75"/>
    </row>
    <row r="705" spans="3:13" ht="14" customHeight="1" x14ac:dyDescent="0.3">
      <c r="C705" s="116"/>
      <c r="E705" s="116"/>
      <c r="G705" s="116"/>
      <c r="I705" s="116"/>
      <c r="K705" s="116"/>
      <c r="M705" s="75"/>
    </row>
    <row r="706" spans="3:13" ht="14" customHeight="1" x14ac:dyDescent="0.3">
      <c r="C706" s="116"/>
      <c r="E706" s="116"/>
      <c r="G706" s="116"/>
      <c r="I706" s="116"/>
      <c r="K706" s="116"/>
      <c r="M706" s="75"/>
    </row>
    <row r="707" spans="3:13" ht="14" customHeight="1" x14ac:dyDescent="0.3">
      <c r="C707" s="116"/>
      <c r="E707" s="116"/>
      <c r="G707" s="116"/>
      <c r="I707" s="116"/>
      <c r="K707" s="116"/>
      <c r="M707" s="75"/>
    </row>
    <row r="708" spans="3:13" ht="14" customHeight="1" x14ac:dyDescent="0.3">
      <c r="C708" s="116"/>
      <c r="E708" s="116"/>
      <c r="G708" s="116"/>
      <c r="I708" s="116"/>
      <c r="K708" s="116"/>
      <c r="M708" s="75"/>
    </row>
    <row r="709" spans="3:13" ht="14" customHeight="1" x14ac:dyDescent="0.3">
      <c r="C709" s="116"/>
      <c r="E709" s="116"/>
      <c r="G709" s="116"/>
      <c r="I709" s="116"/>
      <c r="K709" s="116"/>
      <c r="M709" s="75"/>
    </row>
    <row r="710" spans="3:13" ht="14" customHeight="1" x14ac:dyDescent="0.3">
      <c r="C710" s="116"/>
      <c r="E710" s="116"/>
      <c r="G710" s="116"/>
      <c r="I710" s="116"/>
      <c r="K710" s="116"/>
      <c r="M710" s="75"/>
    </row>
    <row r="711" spans="3:13" ht="14" customHeight="1" x14ac:dyDescent="0.3">
      <c r="C711" s="116"/>
      <c r="E711" s="116"/>
      <c r="G711" s="116"/>
      <c r="I711" s="116"/>
      <c r="K711" s="116"/>
      <c r="M711" s="75"/>
    </row>
    <row r="712" spans="3:13" ht="14" customHeight="1" x14ac:dyDescent="0.3">
      <c r="C712" s="116"/>
      <c r="E712" s="116"/>
      <c r="G712" s="116"/>
      <c r="I712" s="116"/>
      <c r="K712" s="116"/>
      <c r="M712" s="75"/>
    </row>
    <row r="713" spans="3:13" ht="14" customHeight="1" x14ac:dyDescent="0.3">
      <c r="C713" s="116"/>
      <c r="E713" s="116"/>
      <c r="G713" s="116"/>
      <c r="I713" s="116"/>
      <c r="K713" s="116"/>
      <c r="M713" s="75"/>
    </row>
    <row r="714" spans="3:13" ht="14" customHeight="1" x14ac:dyDescent="0.3">
      <c r="C714" s="116"/>
      <c r="E714" s="116"/>
      <c r="G714" s="116"/>
      <c r="I714" s="116"/>
      <c r="K714" s="116"/>
      <c r="M714" s="75"/>
    </row>
    <row r="715" spans="3:13" ht="14" customHeight="1" x14ac:dyDescent="0.3">
      <c r="C715" s="116"/>
      <c r="E715" s="116"/>
      <c r="G715" s="116"/>
      <c r="I715" s="116"/>
      <c r="K715" s="116"/>
      <c r="M715" s="75"/>
    </row>
    <row r="716" spans="3:13" ht="14" customHeight="1" x14ac:dyDescent="0.3">
      <c r="C716" s="116"/>
      <c r="E716" s="116"/>
      <c r="G716" s="116"/>
      <c r="I716" s="116"/>
      <c r="K716" s="116"/>
      <c r="M716" s="75"/>
    </row>
    <row r="717" spans="3:13" ht="14" customHeight="1" x14ac:dyDescent="0.3">
      <c r="C717" s="116"/>
      <c r="E717" s="116"/>
      <c r="G717" s="116"/>
      <c r="I717" s="116"/>
      <c r="K717" s="116"/>
      <c r="M717" s="75"/>
    </row>
    <row r="718" spans="3:13" ht="14" customHeight="1" x14ac:dyDescent="0.3">
      <c r="C718" s="116"/>
      <c r="E718" s="116"/>
      <c r="G718" s="116"/>
      <c r="I718" s="116"/>
      <c r="K718" s="116"/>
      <c r="M718" s="75"/>
    </row>
    <row r="719" spans="3:13" ht="14" customHeight="1" x14ac:dyDescent="0.3">
      <c r="C719" s="116"/>
      <c r="E719" s="116"/>
      <c r="G719" s="116"/>
      <c r="I719" s="116"/>
      <c r="K719" s="116"/>
      <c r="M719" s="75"/>
    </row>
    <row r="720" spans="3:13" ht="14" customHeight="1" x14ac:dyDescent="0.3">
      <c r="C720" s="116"/>
      <c r="E720" s="116"/>
      <c r="G720" s="116"/>
      <c r="I720" s="116"/>
      <c r="K720" s="116"/>
      <c r="M720" s="75"/>
    </row>
    <row r="721" spans="3:13" ht="14" customHeight="1" x14ac:dyDescent="0.3">
      <c r="C721" s="116"/>
      <c r="E721" s="116"/>
      <c r="G721" s="116"/>
      <c r="I721" s="116"/>
      <c r="K721" s="116"/>
      <c r="M721" s="75"/>
    </row>
    <row r="722" spans="3:13" ht="14" customHeight="1" x14ac:dyDescent="0.3">
      <c r="C722" s="116"/>
      <c r="E722" s="116"/>
      <c r="G722" s="116"/>
      <c r="I722" s="116"/>
      <c r="K722" s="116"/>
      <c r="M722" s="75"/>
    </row>
    <row r="723" spans="3:13" ht="14" customHeight="1" x14ac:dyDescent="0.3">
      <c r="C723" s="116"/>
      <c r="E723" s="116"/>
      <c r="G723" s="116"/>
      <c r="I723" s="116"/>
      <c r="K723" s="116"/>
      <c r="M723" s="75"/>
    </row>
    <row r="724" spans="3:13" ht="14" customHeight="1" x14ac:dyDescent="0.3">
      <c r="C724" s="116"/>
      <c r="E724" s="116"/>
      <c r="G724" s="116"/>
      <c r="I724" s="116"/>
      <c r="K724" s="116"/>
      <c r="M724" s="75"/>
    </row>
    <row r="725" spans="3:13" ht="14" customHeight="1" x14ac:dyDescent="0.3">
      <c r="C725" s="116"/>
      <c r="E725" s="116"/>
      <c r="G725" s="116"/>
      <c r="I725" s="116"/>
      <c r="K725" s="116"/>
      <c r="M725" s="75"/>
    </row>
    <row r="726" spans="3:13" ht="14" customHeight="1" x14ac:dyDescent="0.3">
      <c r="C726" s="116"/>
      <c r="E726" s="116"/>
      <c r="G726" s="116"/>
      <c r="I726" s="116"/>
      <c r="K726" s="116"/>
      <c r="M726" s="75"/>
    </row>
    <row r="727" spans="3:13" ht="14" customHeight="1" x14ac:dyDescent="0.3">
      <c r="C727" s="116"/>
      <c r="E727" s="116"/>
      <c r="G727" s="116"/>
      <c r="I727" s="116"/>
      <c r="K727" s="116"/>
      <c r="M727" s="75"/>
    </row>
    <row r="728" spans="3:13" ht="14" customHeight="1" x14ac:dyDescent="0.3">
      <c r="C728" s="116"/>
      <c r="E728" s="116"/>
      <c r="G728" s="116"/>
      <c r="I728" s="116"/>
      <c r="K728" s="116"/>
      <c r="M728" s="75"/>
    </row>
    <row r="729" spans="3:13" ht="14" customHeight="1" x14ac:dyDescent="0.3">
      <c r="C729" s="116"/>
      <c r="E729" s="116"/>
      <c r="G729" s="116"/>
      <c r="I729" s="116"/>
      <c r="K729" s="116"/>
      <c r="M729" s="75"/>
    </row>
    <row r="730" spans="3:13" ht="14" customHeight="1" x14ac:dyDescent="0.3">
      <c r="C730" s="116"/>
      <c r="E730" s="116"/>
      <c r="G730" s="116"/>
      <c r="I730" s="116"/>
      <c r="K730" s="116"/>
      <c r="M730" s="75"/>
    </row>
    <row r="731" spans="3:13" ht="14" customHeight="1" x14ac:dyDescent="0.3">
      <c r="C731" s="116"/>
      <c r="E731" s="116"/>
      <c r="G731" s="116"/>
      <c r="I731" s="116"/>
      <c r="K731" s="116"/>
      <c r="M731" s="75"/>
    </row>
    <row r="732" spans="3:13" ht="14" customHeight="1" x14ac:dyDescent="0.3">
      <c r="C732" s="116"/>
      <c r="E732" s="116"/>
      <c r="G732" s="116"/>
      <c r="I732" s="116"/>
      <c r="K732" s="116"/>
      <c r="M732" s="75"/>
    </row>
    <row r="733" spans="3:13" ht="14" customHeight="1" x14ac:dyDescent="0.3">
      <c r="C733" s="116"/>
      <c r="E733" s="116"/>
      <c r="G733" s="116"/>
      <c r="I733" s="116"/>
      <c r="K733" s="116"/>
      <c r="M733" s="75"/>
    </row>
    <row r="734" spans="3:13" ht="14" customHeight="1" x14ac:dyDescent="0.3">
      <c r="C734" s="116"/>
      <c r="E734" s="116"/>
      <c r="G734" s="116"/>
      <c r="I734" s="116"/>
      <c r="K734" s="116"/>
      <c r="M734" s="75"/>
    </row>
    <row r="735" spans="3:13" ht="14" customHeight="1" x14ac:dyDescent="0.3">
      <c r="C735" s="116"/>
      <c r="E735" s="116"/>
      <c r="G735" s="116"/>
      <c r="I735" s="116"/>
      <c r="K735" s="116"/>
      <c r="M735" s="75"/>
    </row>
    <row r="736" spans="3:13" ht="14" customHeight="1" x14ac:dyDescent="0.3">
      <c r="C736" s="116"/>
      <c r="E736" s="116"/>
      <c r="G736" s="116"/>
      <c r="I736" s="116"/>
      <c r="K736" s="116"/>
      <c r="M736" s="75"/>
    </row>
    <row r="737" spans="3:13" ht="14" customHeight="1" x14ac:dyDescent="0.3">
      <c r="C737" s="116"/>
      <c r="E737" s="116"/>
      <c r="G737" s="116"/>
      <c r="I737" s="116"/>
      <c r="K737" s="116"/>
      <c r="M737" s="75"/>
    </row>
    <row r="738" spans="3:13" ht="14" customHeight="1" x14ac:dyDescent="0.3">
      <c r="C738" s="116"/>
      <c r="E738" s="116"/>
      <c r="G738" s="116"/>
      <c r="I738" s="116"/>
      <c r="K738" s="116"/>
      <c r="M738" s="75"/>
    </row>
    <row r="739" spans="3:13" ht="14" customHeight="1" x14ac:dyDescent="0.3">
      <c r="C739" s="116"/>
      <c r="E739" s="116"/>
      <c r="G739" s="116"/>
      <c r="I739" s="116"/>
      <c r="K739" s="116"/>
      <c r="M739" s="75"/>
    </row>
    <row r="740" spans="3:13" ht="14" customHeight="1" x14ac:dyDescent="0.3">
      <c r="C740" s="116"/>
      <c r="E740" s="116"/>
      <c r="G740" s="116"/>
      <c r="I740" s="116"/>
      <c r="K740" s="116"/>
      <c r="M740" s="75"/>
    </row>
    <row r="741" spans="3:13" ht="14" customHeight="1" x14ac:dyDescent="0.3">
      <c r="C741" s="116"/>
      <c r="E741" s="116"/>
      <c r="G741" s="116"/>
      <c r="I741" s="116"/>
      <c r="K741" s="116"/>
      <c r="M741" s="75"/>
    </row>
    <row r="742" spans="3:13" ht="14" customHeight="1" x14ac:dyDescent="0.3">
      <c r="C742" s="116"/>
      <c r="E742" s="116"/>
      <c r="G742" s="116"/>
      <c r="I742" s="116"/>
      <c r="K742" s="116"/>
      <c r="M742" s="75"/>
    </row>
    <row r="743" spans="3:13" ht="14" customHeight="1" x14ac:dyDescent="0.3">
      <c r="C743" s="116"/>
      <c r="E743" s="116"/>
      <c r="G743" s="116"/>
      <c r="I743" s="116"/>
      <c r="K743" s="116"/>
      <c r="M743" s="75"/>
    </row>
    <row r="744" spans="3:13" ht="14" customHeight="1" x14ac:dyDescent="0.3">
      <c r="C744" s="116"/>
      <c r="E744" s="116"/>
      <c r="G744" s="116"/>
      <c r="I744" s="116"/>
      <c r="K744" s="116"/>
      <c r="M744" s="75"/>
    </row>
    <row r="745" spans="3:13" ht="14" customHeight="1" x14ac:dyDescent="0.3">
      <c r="C745" s="116"/>
      <c r="E745" s="116"/>
      <c r="G745" s="116"/>
      <c r="I745" s="116"/>
      <c r="K745" s="116"/>
      <c r="M745" s="75"/>
    </row>
    <row r="746" spans="3:13" ht="14" customHeight="1" x14ac:dyDescent="0.3">
      <c r="C746" s="116"/>
      <c r="E746" s="116"/>
      <c r="G746" s="116"/>
      <c r="I746" s="116"/>
      <c r="K746" s="116"/>
      <c r="M746" s="75"/>
    </row>
    <row r="747" spans="3:13" ht="14" customHeight="1" x14ac:dyDescent="0.3">
      <c r="C747" s="116"/>
      <c r="E747" s="116"/>
      <c r="G747" s="116"/>
      <c r="I747" s="116"/>
      <c r="K747" s="116"/>
      <c r="M747" s="75"/>
    </row>
    <row r="748" spans="3:13" ht="14" customHeight="1" x14ac:dyDescent="0.3">
      <c r="C748" s="116"/>
      <c r="E748" s="116"/>
      <c r="G748" s="116"/>
      <c r="I748" s="116"/>
      <c r="K748" s="116"/>
      <c r="M748" s="75"/>
    </row>
    <row r="749" spans="3:13" ht="14" customHeight="1" x14ac:dyDescent="0.3">
      <c r="C749" s="116"/>
      <c r="E749" s="116"/>
      <c r="G749" s="116"/>
      <c r="I749" s="116"/>
      <c r="K749" s="116"/>
      <c r="M749" s="75"/>
    </row>
    <row r="750" spans="3:13" ht="14" customHeight="1" x14ac:dyDescent="0.3">
      <c r="C750" s="116"/>
      <c r="E750" s="116"/>
      <c r="G750" s="116"/>
      <c r="I750" s="116"/>
      <c r="K750" s="116"/>
      <c r="M750" s="75"/>
    </row>
    <row r="751" spans="3:13" ht="14" customHeight="1" x14ac:dyDescent="0.3">
      <c r="C751" s="116"/>
      <c r="E751" s="116"/>
      <c r="G751" s="116"/>
      <c r="I751" s="116"/>
      <c r="K751" s="116"/>
      <c r="M751" s="75"/>
    </row>
    <row r="752" spans="3:13" ht="14" customHeight="1" x14ac:dyDescent="0.3">
      <c r="C752" s="116"/>
      <c r="E752" s="116"/>
      <c r="G752" s="116"/>
      <c r="I752" s="116"/>
      <c r="K752" s="116"/>
      <c r="M752" s="75"/>
    </row>
    <row r="753" spans="3:13" ht="14" customHeight="1" x14ac:dyDescent="0.3">
      <c r="C753" s="116"/>
      <c r="E753" s="116"/>
      <c r="G753" s="116"/>
      <c r="I753" s="116"/>
      <c r="K753" s="116"/>
      <c r="M753" s="75"/>
    </row>
    <row r="754" spans="3:13" ht="14" customHeight="1" x14ac:dyDescent="0.3">
      <c r="C754" s="116"/>
      <c r="E754" s="116"/>
      <c r="G754" s="116"/>
      <c r="I754" s="116"/>
      <c r="K754" s="116"/>
      <c r="M754" s="75"/>
    </row>
    <row r="755" spans="3:13" ht="14" customHeight="1" x14ac:dyDescent="0.3">
      <c r="C755" s="116"/>
      <c r="E755" s="116"/>
      <c r="G755" s="116"/>
      <c r="I755" s="116"/>
      <c r="K755" s="116"/>
      <c r="M755" s="75"/>
    </row>
    <row r="756" spans="3:13" ht="14" customHeight="1" x14ac:dyDescent="0.3">
      <c r="C756" s="116"/>
      <c r="E756" s="116"/>
      <c r="G756" s="116"/>
      <c r="I756" s="116"/>
      <c r="K756" s="116"/>
      <c r="M756" s="75"/>
    </row>
    <row r="757" spans="3:13" ht="14" customHeight="1" x14ac:dyDescent="0.3">
      <c r="C757" s="116"/>
      <c r="E757" s="116"/>
      <c r="G757" s="116"/>
      <c r="I757" s="116"/>
      <c r="K757" s="116"/>
      <c r="M757" s="75"/>
    </row>
    <row r="758" spans="3:13" ht="14" customHeight="1" x14ac:dyDescent="0.3">
      <c r="C758" s="116"/>
      <c r="E758" s="116"/>
      <c r="G758" s="116"/>
      <c r="I758" s="116"/>
      <c r="K758" s="116"/>
      <c r="M758" s="75"/>
    </row>
    <row r="759" spans="3:13" ht="14" customHeight="1" x14ac:dyDescent="0.3">
      <c r="C759" s="116"/>
      <c r="E759" s="116"/>
      <c r="G759" s="116"/>
      <c r="I759" s="116"/>
      <c r="K759" s="116"/>
      <c r="M759" s="75"/>
    </row>
    <row r="760" spans="3:13" ht="14" customHeight="1" x14ac:dyDescent="0.3">
      <c r="C760" s="116"/>
      <c r="E760" s="116"/>
      <c r="G760" s="116"/>
      <c r="I760" s="116"/>
      <c r="K760" s="116"/>
      <c r="M760" s="75"/>
    </row>
    <row r="761" spans="3:13" ht="14" customHeight="1" x14ac:dyDescent="0.3">
      <c r="C761" s="116"/>
      <c r="E761" s="116"/>
      <c r="G761" s="116"/>
      <c r="I761" s="116"/>
      <c r="K761" s="116"/>
      <c r="M761" s="75"/>
    </row>
    <row r="762" spans="3:13" ht="14" customHeight="1" x14ac:dyDescent="0.3">
      <c r="C762" s="116"/>
      <c r="E762" s="116"/>
      <c r="G762" s="116"/>
      <c r="I762" s="116"/>
      <c r="K762" s="116"/>
      <c r="M762" s="75"/>
    </row>
    <row r="763" spans="3:13" ht="14" customHeight="1" x14ac:dyDescent="0.3">
      <c r="C763" s="116"/>
      <c r="E763" s="116"/>
      <c r="G763" s="116"/>
      <c r="I763" s="116"/>
      <c r="K763" s="116"/>
      <c r="M763" s="75"/>
    </row>
    <row r="764" spans="3:13" ht="14" customHeight="1" x14ac:dyDescent="0.3">
      <c r="C764" s="116"/>
      <c r="E764" s="116"/>
      <c r="G764" s="116"/>
      <c r="I764" s="116"/>
      <c r="K764" s="116"/>
      <c r="M764" s="75"/>
    </row>
    <row r="765" spans="3:13" ht="14" customHeight="1" x14ac:dyDescent="0.3">
      <c r="C765" s="116"/>
      <c r="E765" s="116"/>
      <c r="G765" s="116"/>
      <c r="I765" s="116"/>
      <c r="K765" s="116"/>
      <c r="M765" s="75"/>
    </row>
    <row r="766" spans="3:13" ht="14" customHeight="1" x14ac:dyDescent="0.3">
      <c r="C766" s="116"/>
      <c r="E766" s="116"/>
      <c r="G766" s="116"/>
      <c r="I766" s="116"/>
      <c r="K766" s="116"/>
      <c r="M766" s="75"/>
    </row>
    <row r="767" spans="3:13" ht="14" customHeight="1" x14ac:dyDescent="0.3">
      <c r="C767" s="116"/>
      <c r="E767" s="116"/>
      <c r="G767" s="116"/>
      <c r="I767" s="116"/>
      <c r="K767" s="116"/>
      <c r="M767" s="75"/>
    </row>
    <row r="768" spans="3:13" ht="14" customHeight="1" x14ac:dyDescent="0.3">
      <c r="C768" s="116"/>
      <c r="E768" s="116"/>
      <c r="G768" s="116"/>
      <c r="I768" s="116"/>
      <c r="K768" s="116"/>
      <c r="M768" s="75"/>
    </row>
    <row r="769" spans="3:13" ht="14" customHeight="1" x14ac:dyDescent="0.3">
      <c r="C769" s="116"/>
      <c r="E769" s="116"/>
      <c r="G769" s="116"/>
      <c r="I769" s="116"/>
      <c r="K769" s="116"/>
      <c r="M769" s="75"/>
    </row>
    <row r="770" spans="3:13" ht="14" customHeight="1" x14ac:dyDescent="0.3">
      <c r="C770" s="116"/>
      <c r="E770" s="116"/>
      <c r="G770" s="116"/>
      <c r="I770" s="116"/>
      <c r="K770" s="116"/>
      <c r="M770" s="75"/>
    </row>
    <row r="771" spans="3:13" ht="14" customHeight="1" x14ac:dyDescent="0.3">
      <c r="C771" s="116"/>
      <c r="E771" s="116"/>
      <c r="G771" s="116"/>
      <c r="I771" s="116"/>
      <c r="K771" s="116"/>
      <c r="M771" s="75"/>
    </row>
    <row r="772" spans="3:13" ht="14" customHeight="1" x14ac:dyDescent="0.3">
      <c r="C772" s="116"/>
      <c r="E772" s="116"/>
      <c r="G772" s="116"/>
      <c r="I772" s="116"/>
      <c r="K772" s="116"/>
      <c r="M772" s="75"/>
    </row>
    <row r="773" spans="3:13" ht="14" customHeight="1" x14ac:dyDescent="0.3">
      <c r="C773" s="116"/>
      <c r="E773" s="116"/>
      <c r="G773" s="116"/>
      <c r="I773" s="116"/>
      <c r="K773" s="116"/>
      <c r="M773" s="75"/>
    </row>
    <row r="774" spans="3:13" ht="14" customHeight="1" x14ac:dyDescent="0.3">
      <c r="C774" s="116"/>
      <c r="E774" s="116"/>
      <c r="G774" s="116"/>
      <c r="I774" s="116"/>
      <c r="K774" s="116"/>
      <c r="M774" s="75"/>
    </row>
    <row r="775" spans="3:13" ht="14" customHeight="1" x14ac:dyDescent="0.3">
      <c r="C775" s="116"/>
      <c r="E775" s="116"/>
      <c r="G775" s="116"/>
      <c r="I775" s="116"/>
      <c r="K775" s="116"/>
      <c r="M775" s="75"/>
    </row>
    <row r="776" spans="3:13" ht="14" customHeight="1" x14ac:dyDescent="0.3">
      <c r="C776" s="116"/>
      <c r="E776" s="116"/>
      <c r="G776" s="116"/>
      <c r="I776" s="116"/>
      <c r="K776" s="116"/>
      <c r="M776" s="75"/>
    </row>
    <row r="777" spans="3:13" ht="14" customHeight="1" x14ac:dyDescent="0.3">
      <c r="C777" s="116"/>
      <c r="E777" s="116"/>
      <c r="G777" s="116"/>
      <c r="I777" s="116"/>
      <c r="K777" s="116"/>
      <c r="M777" s="75"/>
    </row>
    <row r="778" spans="3:13" ht="14" customHeight="1" x14ac:dyDescent="0.3">
      <c r="C778" s="116"/>
      <c r="E778" s="116"/>
      <c r="G778" s="116"/>
      <c r="I778" s="116"/>
      <c r="K778" s="116"/>
      <c r="M778" s="75"/>
    </row>
    <row r="779" spans="3:13" ht="14" customHeight="1" x14ac:dyDescent="0.3">
      <c r="C779" s="116"/>
      <c r="E779" s="116"/>
      <c r="G779" s="116"/>
      <c r="I779" s="116"/>
      <c r="K779" s="116"/>
      <c r="M779" s="75"/>
    </row>
    <row r="780" spans="3:13" ht="14" customHeight="1" x14ac:dyDescent="0.3">
      <c r="C780" s="116"/>
      <c r="E780" s="116"/>
      <c r="G780" s="116"/>
      <c r="I780" s="116"/>
      <c r="K780" s="116"/>
      <c r="M780" s="75"/>
    </row>
    <row r="781" spans="3:13" ht="14" customHeight="1" x14ac:dyDescent="0.3">
      <c r="C781" s="116"/>
      <c r="E781" s="116"/>
      <c r="G781" s="116"/>
      <c r="I781" s="116"/>
      <c r="K781" s="116"/>
      <c r="M781" s="75"/>
    </row>
    <row r="782" spans="3:13" ht="14" customHeight="1" x14ac:dyDescent="0.3">
      <c r="C782" s="116"/>
      <c r="E782" s="116"/>
      <c r="G782" s="116"/>
      <c r="I782" s="116"/>
      <c r="K782" s="116"/>
      <c r="M782" s="75"/>
    </row>
    <row r="783" spans="3:13" ht="14" customHeight="1" x14ac:dyDescent="0.3">
      <c r="C783" s="116"/>
      <c r="E783" s="116"/>
      <c r="G783" s="116"/>
      <c r="I783" s="116"/>
      <c r="K783" s="116"/>
      <c r="M783" s="75"/>
    </row>
    <row r="784" spans="3:13" ht="14" customHeight="1" x14ac:dyDescent="0.3">
      <c r="C784" s="116"/>
      <c r="E784" s="116"/>
      <c r="G784" s="116"/>
      <c r="I784" s="116"/>
      <c r="K784" s="116"/>
      <c r="M784" s="75"/>
    </row>
    <row r="785" spans="3:13" ht="14" customHeight="1" x14ac:dyDescent="0.3">
      <c r="C785" s="116"/>
      <c r="E785" s="116"/>
      <c r="G785" s="116"/>
      <c r="I785" s="116"/>
      <c r="K785" s="116"/>
      <c r="M785" s="75"/>
    </row>
    <row r="786" spans="3:13" ht="14" customHeight="1" x14ac:dyDescent="0.3">
      <c r="C786" s="116"/>
      <c r="E786" s="116"/>
      <c r="G786" s="116"/>
      <c r="I786" s="116"/>
      <c r="K786" s="116"/>
      <c r="M786" s="75"/>
    </row>
    <row r="787" spans="3:13" ht="14" customHeight="1" x14ac:dyDescent="0.3">
      <c r="C787" s="116"/>
      <c r="E787" s="116"/>
      <c r="G787" s="116"/>
      <c r="I787" s="116"/>
      <c r="K787" s="116"/>
      <c r="M787" s="75"/>
    </row>
    <row r="788" spans="3:13" ht="14" customHeight="1" x14ac:dyDescent="0.3">
      <c r="C788" s="116"/>
      <c r="E788" s="116"/>
      <c r="G788" s="116"/>
      <c r="I788" s="116"/>
      <c r="K788" s="116"/>
      <c r="M788" s="75"/>
    </row>
    <row r="789" spans="3:13" ht="14" customHeight="1" x14ac:dyDescent="0.3">
      <c r="C789" s="116"/>
      <c r="E789" s="116"/>
      <c r="G789" s="116"/>
      <c r="I789" s="116"/>
      <c r="K789" s="116"/>
      <c r="M789" s="75"/>
    </row>
    <row r="790" spans="3:13" ht="14" customHeight="1" x14ac:dyDescent="0.3">
      <c r="C790" s="116"/>
      <c r="E790" s="116"/>
      <c r="G790" s="116"/>
      <c r="I790" s="116"/>
      <c r="K790" s="116"/>
      <c r="M790" s="75"/>
    </row>
    <row r="791" spans="3:13" ht="14" customHeight="1" x14ac:dyDescent="0.3">
      <c r="C791" s="116"/>
      <c r="E791" s="116"/>
      <c r="G791" s="116"/>
      <c r="I791" s="116"/>
      <c r="K791" s="116"/>
      <c r="M791" s="75"/>
    </row>
    <row r="792" spans="3:13" ht="14" customHeight="1" x14ac:dyDescent="0.3">
      <c r="C792" s="116"/>
      <c r="E792" s="116"/>
      <c r="G792" s="116"/>
      <c r="I792" s="116"/>
      <c r="K792" s="116"/>
      <c r="M792" s="75"/>
    </row>
    <row r="793" spans="3:13" ht="14" customHeight="1" x14ac:dyDescent="0.3">
      <c r="C793" s="116"/>
      <c r="E793" s="116"/>
      <c r="G793" s="116"/>
      <c r="I793" s="116"/>
      <c r="K793" s="116"/>
      <c r="M793" s="75"/>
    </row>
    <row r="794" spans="3:13" ht="14" customHeight="1" x14ac:dyDescent="0.3">
      <c r="C794" s="116"/>
      <c r="E794" s="116"/>
      <c r="G794" s="116"/>
      <c r="I794" s="116"/>
      <c r="K794" s="116"/>
      <c r="M794" s="75"/>
    </row>
    <row r="795" spans="3:13" ht="14" customHeight="1" x14ac:dyDescent="0.3">
      <c r="C795" s="116"/>
      <c r="E795" s="116"/>
      <c r="G795" s="116"/>
      <c r="I795" s="116"/>
      <c r="K795" s="116"/>
      <c r="M795" s="75"/>
    </row>
    <row r="796" spans="3:13" ht="14" customHeight="1" x14ac:dyDescent="0.3">
      <c r="C796" s="116"/>
      <c r="E796" s="116"/>
      <c r="G796" s="116"/>
      <c r="I796" s="116"/>
      <c r="K796" s="116"/>
      <c r="M796" s="75"/>
    </row>
    <row r="797" spans="3:13" ht="14" customHeight="1" x14ac:dyDescent="0.3">
      <c r="C797" s="116"/>
      <c r="E797" s="116"/>
      <c r="G797" s="116"/>
      <c r="I797" s="116"/>
      <c r="K797" s="116"/>
      <c r="M797" s="75"/>
    </row>
    <row r="798" spans="3:13" ht="14" customHeight="1" x14ac:dyDescent="0.3">
      <c r="C798" s="116"/>
      <c r="E798" s="116"/>
      <c r="G798" s="116"/>
      <c r="I798" s="116"/>
      <c r="K798" s="116"/>
      <c r="M798" s="75"/>
    </row>
    <row r="799" spans="3:13" ht="14" customHeight="1" x14ac:dyDescent="0.3">
      <c r="C799" s="116"/>
      <c r="E799" s="116"/>
      <c r="G799" s="116"/>
      <c r="I799" s="116"/>
      <c r="K799" s="116"/>
      <c r="M799" s="75"/>
    </row>
    <row r="800" spans="3:13" ht="14" customHeight="1" x14ac:dyDescent="0.3">
      <c r="C800" s="116"/>
      <c r="E800" s="116"/>
      <c r="G800" s="116"/>
      <c r="I800" s="116"/>
      <c r="K800" s="116"/>
      <c r="M800" s="75"/>
    </row>
    <row r="801" spans="3:13" ht="14" customHeight="1" x14ac:dyDescent="0.3">
      <c r="C801" s="116"/>
      <c r="E801" s="116"/>
      <c r="G801" s="116"/>
      <c r="I801" s="116"/>
      <c r="K801" s="116"/>
      <c r="M801" s="75"/>
    </row>
    <row r="802" spans="3:13" ht="14" customHeight="1" x14ac:dyDescent="0.3">
      <c r="C802" s="116"/>
      <c r="E802" s="116"/>
      <c r="G802" s="116"/>
      <c r="I802" s="116"/>
      <c r="K802" s="116"/>
      <c r="M802" s="75"/>
    </row>
    <row r="803" spans="3:13" ht="14" customHeight="1" x14ac:dyDescent="0.3">
      <c r="C803" s="116"/>
      <c r="E803" s="116"/>
      <c r="G803" s="116"/>
      <c r="I803" s="116"/>
      <c r="K803" s="116"/>
      <c r="M803" s="75"/>
    </row>
    <row r="804" spans="3:13" ht="14" customHeight="1" x14ac:dyDescent="0.3">
      <c r="C804" s="116"/>
      <c r="E804" s="116"/>
      <c r="G804" s="116"/>
      <c r="I804" s="116"/>
      <c r="K804" s="116"/>
      <c r="M804" s="75"/>
    </row>
    <row r="805" spans="3:13" ht="14" customHeight="1" x14ac:dyDescent="0.3">
      <c r="C805" s="116"/>
      <c r="E805" s="116"/>
      <c r="G805" s="116"/>
      <c r="I805" s="116"/>
      <c r="K805" s="116"/>
      <c r="M805" s="75"/>
    </row>
    <row r="806" spans="3:13" ht="14" customHeight="1" x14ac:dyDescent="0.3">
      <c r="C806" s="116"/>
      <c r="E806" s="116"/>
      <c r="G806" s="116"/>
      <c r="I806" s="116"/>
      <c r="K806" s="116"/>
      <c r="M806" s="75"/>
    </row>
    <row r="807" spans="3:13" ht="14" customHeight="1" x14ac:dyDescent="0.3">
      <c r="C807" s="116"/>
      <c r="E807" s="116"/>
      <c r="G807" s="116"/>
      <c r="I807" s="116"/>
      <c r="K807" s="116"/>
      <c r="M807" s="75"/>
    </row>
    <row r="808" spans="3:13" ht="14" customHeight="1" x14ac:dyDescent="0.3">
      <c r="C808" s="116"/>
      <c r="E808" s="116"/>
      <c r="G808" s="116"/>
      <c r="I808" s="116"/>
      <c r="K808" s="116"/>
      <c r="M808" s="75"/>
    </row>
    <row r="809" spans="3:13" ht="14" customHeight="1" x14ac:dyDescent="0.3">
      <c r="C809" s="116"/>
      <c r="E809" s="116"/>
      <c r="G809" s="116"/>
      <c r="I809" s="116"/>
      <c r="K809" s="116"/>
      <c r="M809" s="75"/>
    </row>
    <row r="810" spans="3:13" ht="14" customHeight="1" x14ac:dyDescent="0.3">
      <c r="C810" s="116"/>
      <c r="E810" s="116"/>
      <c r="G810" s="116"/>
      <c r="I810" s="116"/>
      <c r="K810" s="116"/>
      <c r="M810" s="75"/>
    </row>
    <row r="811" spans="3:13" ht="14" customHeight="1" x14ac:dyDescent="0.3">
      <c r="C811" s="116"/>
      <c r="E811" s="116"/>
      <c r="G811" s="116"/>
      <c r="I811" s="116"/>
      <c r="K811" s="116"/>
      <c r="M811" s="75"/>
    </row>
    <row r="812" spans="3:13" ht="14" customHeight="1" x14ac:dyDescent="0.3">
      <c r="C812" s="116"/>
      <c r="E812" s="116"/>
      <c r="G812" s="116"/>
      <c r="I812" s="116"/>
      <c r="K812" s="116"/>
      <c r="M812" s="75"/>
    </row>
    <row r="813" spans="3:13" ht="14" customHeight="1" x14ac:dyDescent="0.3">
      <c r="C813" s="116"/>
      <c r="E813" s="116"/>
      <c r="G813" s="116"/>
      <c r="I813" s="116"/>
      <c r="K813" s="116"/>
      <c r="M813" s="75"/>
    </row>
    <row r="814" spans="3:13" ht="14" customHeight="1" x14ac:dyDescent="0.3">
      <c r="C814" s="116"/>
      <c r="E814" s="116"/>
      <c r="G814" s="116"/>
      <c r="I814" s="116"/>
      <c r="K814" s="116"/>
      <c r="M814" s="75"/>
    </row>
    <row r="815" spans="3:13" ht="14" customHeight="1" x14ac:dyDescent="0.3">
      <c r="C815" s="116"/>
      <c r="E815" s="116"/>
      <c r="G815" s="116"/>
      <c r="I815" s="116"/>
      <c r="K815" s="116"/>
      <c r="M815" s="75"/>
    </row>
    <row r="816" spans="3:13" ht="14" customHeight="1" x14ac:dyDescent="0.3">
      <c r="C816" s="116"/>
      <c r="E816" s="116"/>
      <c r="G816" s="116"/>
      <c r="I816" s="116"/>
      <c r="K816" s="116"/>
      <c r="M816" s="75"/>
    </row>
    <row r="817" spans="3:13" ht="14" customHeight="1" x14ac:dyDescent="0.3">
      <c r="C817" s="116"/>
      <c r="E817" s="116"/>
      <c r="G817" s="116"/>
      <c r="I817" s="116"/>
      <c r="K817" s="116"/>
      <c r="M817" s="75"/>
    </row>
    <row r="818" spans="3:13" ht="14" customHeight="1" x14ac:dyDescent="0.3">
      <c r="C818" s="116"/>
      <c r="E818" s="116"/>
      <c r="G818" s="116"/>
      <c r="I818" s="116"/>
      <c r="K818" s="116"/>
      <c r="M818" s="75"/>
    </row>
    <row r="819" spans="3:13" ht="14" customHeight="1" x14ac:dyDescent="0.3">
      <c r="C819" s="116"/>
      <c r="E819" s="116"/>
      <c r="G819" s="116"/>
      <c r="I819" s="116"/>
      <c r="K819" s="116"/>
      <c r="M819" s="75"/>
    </row>
    <row r="820" spans="3:13" ht="14" customHeight="1" x14ac:dyDescent="0.3">
      <c r="C820" s="116"/>
      <c r="E820" s="116"/>
      <c r="G820" s="116"/>
      <c r="I820" s="116"/>
      <c r="K820" s="116"/>
      <c r="M820" s="75"/>
    </row>
    <row r="821" spans="3:13" ht="14" customHeight="1" x14ac:dyDescent="0.3">
      <c r="C821" s="116"/>
      <c r="E821" s="116"/>
      <c r="G821" s="116"/>
      <c r="I821" s="116"/>
      <c r="K821" s="116"/>
      <c r="M821" s="75"/>
    </row>
    <row r="822" spans="3:13" ht="14" customHeight="1" x14ac:dyDescent="0.3">
      <c r="C822" s="116"/>
      <c r="E822" s="116"/>
      <c r="G822" s="116"/>
      <c r="I822" s="116"/>
      <c r="K822" s="116"/>
      <c r="M822" s="75"/>
    </row>
    <row r="823" spans="3:13" ht="14" customHeight="1" x14ac:dyDescent="0.3">
      <c r="C823" s="116"/>
      <c r="E823" s="116"/>
      <c r="G823" s="116"/>
      <c r="I823" s="116"/>
      <c r="K823" s="116"/>
      <c r="M823" s="75"/>
    </row>
    <row r="824" spans="3:13" ht="14" customHeight="1" x14ac:dyDescent="0.3">
      <c r="C824" s="116"/>
      <c r="E824" s="116"/>
      <c r="G824" s="116"/>
      <c r="I824" s="116"/>
      <c r="K824" s="116"/>
      <c r="M824" s="75"/>
    </row>
    <row r="825" spans="3:13" ht="14" customHeight="1" x14ac:dyDescent="0.3">
      <c r="C825" s="116"/>
      <c r="E825" s="116"/>
      <c r="G825" s="116"/>
      <c r="I825" s="116"/>
      <c r="K825" s="116"/>
      <c r="M825" s="75"/>
    </row>
    <row r="826" spans="3:13" ht="14" customHeight="1" x14ac:dyDescent="0.3">
      <c r="C826" s="116"/>
      <c r="E826" s="116"/>
      <c r="G826" s="116"/>
      <c r="I826" s="116"/>
      <c r="K826" s="116"/>
      <c r="M826" s="75"/>
    </row>
    <row r="827" spans="3:13" ht="14" customHeight="1" x14ac:dyDescent="0.3">
      <c r="C827" s="116"/>
      <c r="E827" s="116"/>
      <c r="G827" s="116"/>
      <c r="I827" s="116"/>
      <c r="K827" s="116"/>
      <c r="M827" s="75"/>
    </row>
    <row r="828" spans="3:13" ht="14" customHeight="1" x14ac:dyDescent="0.3">
      <c r="C828" s="116"/>
      <c r="E828" s="116"/>
      <c r="G828" s="116"/>
      <c r="I828" s="116"/>
      <c r="K828" s="116"/>
      <c r="M828" s="75"/>
    </row>
    <row r="829" spans="3:13" ht="14" customHeight="1" x14ac:dyDescent="0.3">
      <c r="C829" s="116"/>
      <c r="E829" s="116"/>
      <c r="G829" s="116"/>
      <c r="I829" s="116"/>
      <c r="K829" s="116"/>
      <c r="M829" s="75"/>
    </row>
    <row r="830" spans="3:13" ht="14" customHeight="1" x14ac:dyDescent="0.3">
      <c r="C830" s="116"/>
      <c r="E830" s="116"/>
      <c r="G830" s="116"/>
      <c r="I830" s="116"/>
      <c r="K830" s="116"/>
      <c r="M830" s="75"/>
    </row>
    <row r="831" spans="3:13" ht="14" customHeight="1" x14ac:dyDescent="0.3">
      <c r="C831" s="116"/>
      <c r="E831" s="116"/>
      <c r="G831" s="116"/>
      <c r="I831" s="116"/>
      <c r="K831" s="116"/>
      <c r="M831" s="75"/>
    </row>
    <row r="832" spans="3:13" ht="14" customHeight="1" x14ac:dyDescent="0.3">
      <c r="C832" s="116"/>
      <c r="E832" s="116"/>
      <c r="G832" s="116"/>
      <c r="I832" s="116"/>
      <c r="K832" s="116"/>
      <c r="M832" s="75"/>
    </row>
    <row r="833" spans="3:13" ht="14" customHeight="1" x14ac:dyDescent="0.3">
      <c r="C833" s="116"/>
      <c r="E833" s="116"/>
      <c r="G833" s="116"/>
      <c r="I833" s="116"/>
      <c r="K833" s="116"/>
      <c r="M833" s="75"/>
    </row>
    <row r="834" spans="3:13" ht="14" customHeight="1" x14ac:dyDescent="0.3">
      <c r="C834" s="116"/>
      <c r="E834" s="116"/>
      <c r="G834" s="116"/>
      <c r="I834" s="116"/>
      <c r="K834" s="116"/>
      <c r="M834" s="75"/>
    </row>
    <row r="835" spans="3:13" ht="14" customHeight="1" x14ac:dyDescent="0.3">
      <c r="C835" s="116"/>
      <c r="E835" s="116"/>
      <c r="G835" s="116"/>
      <c r="I835" s="116"/>
      <c r="K835" s="116"/>
      <c r="M835" s="75"/>
    </row>
    <row r="836" spans="3:13" ht="14" customHeight="1" x14ac:dyDescent="0.3">
      <c r="C836" s="116"/>
      <c r="E836" s="116"/>
      <c r="G836" s="116"/>
      <c r="I836" s="116"/>
      <c r="K836" s="116"/>
      <c r="M836" s="75"/>
    </row>
    <row r="837" spans="3:13" ht="14" customHeight="1" x14ac:dyDescent="0.3">
      <c r="C837" s="116"/>
      <c r="E837" s="116"/>
      <c r="G837" s="116"/>
      <c r="I837" s="116"/>
      <c r="K837" s="116"/>
      <c r="M837" s="75"/>
    </row>
    <row r="838" spans="3:13" ht="14" customHeight="1" x14ac:dyDescent="0.3">
      <c r="C838" s="116"/>
      <c r="E838" s="116"/>
      <c r="G838" s="116"/>
      <c r="I838" s="116"/>
      <c r="K838" s="116"/>
      <c r="M838" s="75"/>
    </row>
    <row r="839" spans="3:13" ht="14" customHeight="1" x14ac:dyDescent="0.3">
      <c r="C839" s="116"/>
      <c r="E839" s="116"/>
      <c r="G839" s="116"/>
      <c r="I839" s="116"/>
      <c r="K839" s="116"/>
      <c r="M839" s="75"/>
    </row>
    <row r="840" spans="3:13" ht="14" customHeight="1" x14ac:dyDescent="0.3">
      <c r="C840" s="116"/>
      <c r="E840" s="116"/>
      <c r="G840" s="116"/>
      <c r="I840" s="116"/>
      <c r="K840" s="116"/>
      <c r="M840" s="75"/>
    </row>
    <row r="841" spans="3:13" ht="14" customHeight="1" x14ac:dyDescent="0.3">
      <c r="C841" s="116"/>
      <c r="E841" s="116"/>
      <c r="G841" s="116"/>
      <c r="I841" s="116"/>
      <c r="K841" s="116"/>
      <c r="M841" s="75"/>
    </row>
    <row r="842" spans="3:13" ht="14" customHeight="1" x14ac:dyDescent="0.3">
      <c r="C842" s="116"/>
      <c r="E842" s="116"/>
      <c r="G842" s="116"/>
      <c r="I842" s="116"/>
      <c r="K842" s="116"/>
      <c r="M842" s="75"/>
    </row>
    <row r="843" spans="3:13" ht="14" customHeight="1" x14ac:dyDescent="0.3">
      <c r="C843" s="116"/>
      <c r="E843" s="116"/>
      <c r="G843" s="116"/>
      <c r="I843" s="116"/>
      <c r="K843" s="116"/>
      <c r="M843" s="75"/>
    </row>
    <row r="844" spans="3:13" ht="14" customHeight="1" x14ac:dyDescent="0.3">
      <c r="C844" s="116"/>
      <c r="E844" s="116"/>
      <c r="G844" s="116"/>
      <c r="I844" s="116"/>
      <c r="K844" s="116"/>
      <c r="M844" s="75"/>
    </row>
    <row r="845" spans="3:13" ht="14" customHeight="1" x14ac:dyDescent="0.3">
      <c r="C845" s="116"/>
      <c r="E845" s="116"/>
      <c r="G845" s="116"/>
      <c r="I845" s="116"/>
      <c r="K845" s="116"/>
      <c r="M845" s="75"/>
    </row>
    <row r="846" spans="3:13" ht="14" customHeight="1" x14ac:dyDescent="0.3">
      <c r="C846" s="116"/>
      <c r="E846" s="116"/>
      <c r="G846" s="116"/>
      <c r="I846" s="116"/>
      <c r="K846" s="116"/>
      <c r="M846" s="75"/>
    </row>
    <row r="847" spans="3:13" ht="14" customHeight="1" x14ac:dyDescent="0.3">
      <c r="C847" s="116"/>
      <c r="E847" s="116"/>
      <c r="G847" s="116"/>
      <c r="I847" s="116"/>
      <c r="K847" s="116"/>
      <c r="M847" s="75"/>
    </row>
    <row r="848" spans="3:13" ht="14" customHeight="1" x14ac:dyDescent="0.3">
      <c r="C848" s="116"/>
      <c r="E848" s="116"/>
      <c r="G848" s="116"/>
      <c r="I848" s="116"/>
      <c r="K848" s="116"/>
      <c r="M848" s="75"/>
    </row>
    <row r="849" spans="3:13" ht="14" customHeight="1" x14ac:dyDescent="0.3">
      <c r="C849" s="116"/>
      <c r="E849" s="116"/>
      <c r="G849" s="116"/>
      <c r="I849" s="116"/>
      <c r="K849" s="116"/>
      <c r="M849" s="75"/>
    </row>
    <row r="850" spans="3:13" ht="14" customHeight="1" x14ac:dyDescent="0.3">
      <c r="C850" s="116"/>
      <c r="E850" s="116"/>
      <c r="G850" s="116"/>
      <c r="I850" s="116"/>
      <c r="K850" s="116"/>
      <c r="M850" s="75"/>
    </row>
    <row r="851" spans="3:13" ht="14" customHeight="1" x14ac:dyDescent="0.3">
      <c r="C851" s="116"/>
      <c r="E851" s="116"/>
      <c r="G851" s="116"/>
      <c r="I851" s="116"/>
      <c r="K851" s="116"/>
      <c r="M851" s="75"/>
    </row>
    <row r="852" spans="3:13" ht="14" customHeight="1" x14ac:dyDescent="0.3">
      <c r="C852" s="116"/>
      <c r="E852" s="116"/>
      <c r="G852" s="116"/>
      <c r="I852" s="116"/>
      <c r="K852" s="116"/>
      <c r="M852" s="75"/>
    </row>
    <row r="853" spans="3:13" ht="14" customHeight="1" x14ac:dyDescent="0.3">
      <c r="C853" s="116"/>
      <c r="E853" s="116"/>
      <c r="G853" s="116"/>
      <c r="I853" s="116"/>
      <c r="K853" s="116"/>
      <c r="M853" s="75"/>
    </row>
    <row r="854" spans="3:13" ht="14" customHeight="1" x14ac:dyDescent="0.3">
      <c r="C854" s="116"/>
      <c r="E854" s="116"/>
      <c r="G854" s="116"/>
      <c r="I854" s="116"/>
      <c r="K854" s="116"/>
      <c r="M854" s="75"/>
    </row>
    <row r="855" spans="3:13" ht="14" customHeight="1" x14ac:dyDescent="0.3">
      <c r="C855" s="116"/>
      <c r="E855" s="116"/>
      <c r="G855" s="116"/>
      <c r="I855" s="116"/>
      <c r="K855" s="116"/>
      <c r="M855" s="75"/>
    </row>
    <row r="856" spans="3:13" ht="14" customHeight="1" x14ac:dyDescent="0.3">
      <c r="C856" s="116"/>
      <c r="E856" s="116"/>
      <c r="G856" s="116"/>
      <c r="I856" s="116"/>
      <c r="K856" s="116"/>
      <c r="M856" s="75"/>
    </row>
    <row r="857" spans="3:13" ht="14" customHeight="1" x14ac:dyDescent="0.3">
      <c r="C857" s="116"/>
      <c r="E857" s="116"/>
      <c r="G857" s="116"/>
      <c r="I857" s="116"/>
      <c r="K857" s="116"/>
      <c r="M857" s="75"/>
    </row>
    <row r="858" spans="3:13" ht="14" customHeight="1" x14ac:dyDescent="0.3">
      <c r="C858" s="116"/>
      <c r="E858" s="116"/>
      <c r="G858" s="116"/>
      <c r="I858" s="116"/>
      <c r="K858" s="116"/>
      <c r="M858" s="75"/>
    </row>
    <row r="859" spans="3:13" ht="14" customHeight="1" x14ac:dyDescent="0.3">
      <c r="C859" s="116"/>
      <c r="E859" s="116"/>
      <c r="G859" s="116"/>
      <c r="I859" s="116"/>
      <c r="K859" s="116"/>
      <c r="M859" s="75"/>
    </row>
    <row r="860" spans="3:13" ht="14" customHeight="1" x14ac:dyDescent="0.3">
      <c r="C860" s="116"/>
      <c r="E860" s="116"/>
      <c r="G860" s="116"/>
      <c r="I860" s="116"/>
      <c r="K860" s="116"/>
      <c r="M860" s="75"/>
    </row>
    <row r="861" spans="3:13" ht="14" customHeight="1" x14ac:dyDescent="0.3">
      <c r="C861" s="116"/>
      <c r="E861" s="116"/>
      <c r="G861" s="116"/>
      <c r="I861" s="116"/>
      <c r="K861" s="116"/>
      <c r="M861" s="75"/>
    </row>
    <row r="862" spans="3:13" ht="14" customHeight="1" x14ac:dyDescent="0.3">
      <c r="C862" s="116"/>
      <c r="E862" s="116"/>
      <c r="G862" s="116"/>
      <c r="I862" s="116"/>
      <c r="K862" s="116"/>
      <c r="M862" s="75"/>
    </row>
    <row r="863" spans="3:13" ht="14" customHeight="1" x14ac:dyDescent="0.3">
      <c r="C863" s="116"/>
      <c r="E863" s="116"/>
      <c r="G863" s="116"/>
      <c r="I863" s="116"/>
      <c r="K863" s="116"/>
      <c r="M863" s="75"/>
    </row>
    <row r="864" spans="3:13" ht="14" customHeight="1" x14ac:dyDescent="0.3">
      <c r="C864" s="116"/>
      <c r="E864" s="116"/>
      <c r="G864" s="116"/>
      <c r="I864" s="116"/>
      <c r="K864" s="116"/>
      <c r="M864" s="75"/>
    </row>
    <row r="865" spans="3:13" ht="14" customHeight="1" x14ac:dyDescent="0.3">
      <c r="C865" s="116"/>
      <c r="E865" s="116"/>
      <c r="G865" s="116"/>
      <c r="I865" s="116"/>
      <c r="K865" s="116"/>
      <c r="M865" s="75"/>
    </row>
    <row r="866" spans="3:13" ht="14" customHeight="1" x14ac:dyDescent="0.3">
      <c r="C866" s="116"/>
      <c r="E866" s="116"/>
      <c r="G866" s="116"/>
      <c r="I866" s="116"/>
      <c r="K866" s="116"/>
      <c r="M866" s="75"/>
    </row>
    <row r="867" spans="3:13" ht="14" customHeight="1" x14ac:dyDescent="0.3">
      <c r="C867" s="116"/>
      <c r="E867" s="116"/>
      <c r="G867" s="116"/>
      <c r="I867" s="116"/>
      <c r="K867" s="116"/>
      <c r="M867" s="75"/>
    </row>
    <row r="868" spans="3:13" ht="14" customHeight="1" x14ac:dyDescent="0.3">
      <c r="C868" s="116"/>
      <c r="E868" s="116"/>
      <c r="G868" s="116"/>
      <c r="I868" s="116"/>
      <c r="K868" s="116"/>
      <c r="M868" s="75"/>
    </row>
    <row r="869" spans="3:13" ht="14" customHeight="1" x14ac:dyDescent="0.3">
      <c r="C869" s="116"/>
      <c r="E869" s="116"/>
      <c r="G869" s="116"/>
      <c r="I869" s="116"/>
      <c r="K869" s="116"/>
      <c r="M869" s="75"/>
    </row>
    <row r="870" spans="3:13" ht="14" customHeight="1" x14ac:dyDescent="0.3">
      <c r="C870" s="116"/>
      <c r="E870" s="116"/>
      <c r="G870" s="116"/>
      <c r="I870" s="116"/>
      <c r="K870" s="116"/>
      <c r="M870" s="75"/>
    </row>
    <row r="871" spans="3:13" ht="14" customHeight="1" x14ac:dyDescent="0.3">
      <c r="C871" s="116"/>
      <c r="E871" s="116"/>
      <c r="G871" s="116"/>
      <c r="I871" s="116"/>
      <c r="K871" s="116"/>
      <c r="M871" s="75"/>
    </row>
    <row r="872" spans="3:13" ht="14" customHeight="1" x14ac:dyDescent="0.3">
      <c r="C872" s="116"/>
      <c r="E872" s="116"/>
      <c r="G872" s="116"/>
      <c r="I872" s="116"/>
      <c r="K872" s="116"/>
      <c r="M872" s="75"/>
    </row>
    <row r="873" spans="3:13" ht="14" customHeight="1" x14ac:dyDescent="0.3">
      <c r="C873" s="116"/>
      <c r="E873" s="116"/>
      <c r="G873" s="116"/>
      <c r="I873" s="116"/>
      <c r="K873" s="116"/>
      <c r="M873" s="75"/>
    </row>
    <row r="874" spans="3:13" ht="14" customHeight="1" x14ac:dyDescent="0.3">
      <c r="C874" s="116"/>
      <c r="E874" s="116"/>
      <c r="G874" s="116"/>
      <c r="I874" s="116"/>
      <c r="K874" s="116"/>
      <c r="M874" s="75"/>
    </row>
    <row r="875" spans="3:13" ht="14" customHeight="1" x14ac:dyDescent="0.3">
      <c r="C875" s="116"/>
      <c r="E875" s="116"/>
      <c r="G875" s="116"/>
      <c r="I875" s="116"/>
      <c r="K875" s="116"/>
      <c r="M875" s="75"/>
    </row>
    <row r="876" spans="3:13" ht="14" customHeight="1" x14ac:dyDescent="0.3">
      <c r="C876" s="116"/>
      <c r="E876" s="116"/>
      <c r="G876" s="116"/>
      <c r="I876" s="116"/>
      <c r="K876" s="116"/>
      <c r="M876" s="75"/>
    </row>
    <row r="877" spans="3:13" ht="14" customHeight="1" x14ac:dyDescent="0.3">
      <c r="C877" s="116"/>
      <c r="E877" s="116"/>
      <c r="G877" s="116"/>
      <c r="I877" s="116"/>
      <c r="K877" s="116"/>
      <c r="M877" s="75"/>
    </row>
    <row r="878" spans="3:13" ht="14" customHeight="1" x14ac:dyDescent="0.3">
      <c r="C878" s="116"/>
      <c r="E878" s="116"/>
      <c r="G878" s="116"/>
      <c r="I878" s="116"/>
      <c r="K878" s="116"/>
      <c r="M878" s="75"/>
    </row>
    <row r="879" spans="3:13" ht="14" customHeight="1" x14ac:dyDescent="0.3">
      <c r="C879" s="116"/>
      <c r="E879" s="116"/>
      <c r="G879" s="116"/>
      <c r="I879" s="116"/>
      <c r="K879" s="116"/>
      <c r="M879" s="75"/>
    </row>
    <row r="880" spans="3:13" ht="14" customHeight="1" x14ac:dyDescent="0.3">
      <c r="C880" s="116"/>
      <c r="E880" s="116"/>
      <c r="G880" s="116"/>
      <c r="I880" s="116"/>
      <c r="K880" s="116"/>
      <c r="M880" s="75"/>
    </row>
    <row r="881" spans="3:13" ht="14" customHeight="1" x14ac:dyDescent="0.3">
      <c r="C881" s="116"/>
      <c r="E881" s="116"/>
      <c r="G881" s="116"/>
      <c r="I881" s="116"/>
      <c r="K881" s="116"/>
      <c r="M881" s="75"/>
    </row>
    <row r="882" spans="3:13" ht="14" customHeight="1" x14ac:dyDescent="0.3">
      <c r="C882" s="116"/>
      <c r="E882" s="116"/>
      <c r="G882" s="116"/>
      <c r="I882" s="116"/>
      <c r="K882" s="116"/>
      <c r="M882" s="75"/>
    </row>
    <row r="883" spans="3:13" ht="14" customHeight="1" x14ac:dyDescent="0.3">
      <c r="C883" s="116"/>
      <c r="E883" s="116"/>
      <c r="G883" s="116"/>
      <c r="I883" s="116"/>
      <c r="K883" s="116"/>
      <c r="M883" s="75"/>
    </row>
    <row r="884" spans="3:13" ht="14" customHeight="1" x14ac:dyDescent="0.3">
      <c r="C884" s="116"/>
      <c r="E884" s="116"/>
      <c r="G884" s="116"/>
      <c r="I884" s="116"/>
      <c r="K884" s="116"/>
      <c r="M884" s="75"/>
    </row>
    <row r="885" spans="3:13" ht="14" customHeight="1" x14ac:dyDescent="0.3">
      <c r="C885" s="116"/>
      <c r="E885" s="116"/>
      <c r="G885" s="116"/>
      <c r="I885" s="116"/>
      <c r="K885" s="116"/>
      <c r="M885" s="75"/>
    </row>
    <row r="886" spans="3:13" ht="14" customHeight="1" x14ac:dyDescent="0.3">
      <c r="C886" s="116"/>
      <c r="E886" s="116"/>
      <c r="G886" s="116"/>
      <c r="I886" s="116"/>
      <c r="K886" s="116"/>
      <c r="M886" s="75"/>
    </row>
    <row r="887" spans="3:13" ht="14" customHeight="1" x14ac:dyDescent="0.3">
      <c r="C887" s="116"/>
      <c r="E887" s="116"/>
      <c r="G887" s="116"/>
      <c r="I887" s="116"/>
      <c r="K887" s="116"/>
      <c r="M887" s="75"/>
    </row>
    <row r="888" spans="3:13" ht="14" customHeight="1" x14ac:dyDescent="0.3">
      <c r="C888" s="116"/>
      <c r="E888" s="116"/>
      <c r="G888" s="116"/>
      <c r="I888" s="116"/>
      <c r="K888" s="116"/>
      <c r="M888" s="75"/>
    </row>
    <row r="889" spans="3:13" ht="14" customHeight="1" x14ac:dyDescent="0.3">
      <c r="C889" s="116"/>
      <c r="E889" s="116"/>
      <c r="G889" s="116"/>
      <c r="I889" s="116"/>
      <c r="K889" s="116"/>
      <c r="M889" s="75"/>
    </row>
    <row r="890" spans="3:13" ht="14" customHeight="1" x14ac:dyDescent="0.3">
      <c r="C890" s="116"/>
      <c r="E890" s="116"/>
      <c r="G890" s="116"/>
      <c r="I890" s="116"/>
      <c r="K890" s="116"/>
      <c r="M890" s="75"/>
    </row>
    <row r="891" spans="3:13" ht="14" customHeight="1" x14ac:dyDescent="0.3">
      <c r="C891" s="116"/>
      <c r="E891" s="116"/>
      <c r="G891" s="116"/>
      <c r="I891" s="116"/>
      <c r="K891" s="116"/>
      <c r="M891" s="75"/>
    </row>
    <row r="892" spans="3:13" ht="14" customHeight="1" x14ac:dyDescent="0.3">
      <c r="C892" s="116"/>
      <c r="E892" s="116"/>
      <c r="G892" s="116"/>
      <c r="I892" s="116"/>
      <c r="K892" s="116"/>
      <c r="M892" s="75"/>
    </row>
    <row r="893" spans="3:13" ht="14" customHeight="1" x14ac:dyDescent="0.3">
      <c r="C893" s="116"/>
      <c r="E893" s="116"/>
      <c r="G893" s="116"/>
      <c r="I893" s="116"/>
      <c r="K893" s="116"/>
      <c r="M893" s="75"/>
    </row>
    <row r="894" spans="3:13" ht="14" customHeight="1" x14ac:dyDescent="0.3">
      <c r="C894" s="116"/>
      <c r="E894" s="116"/>
      <c r="G894" s="116"/>
      <c r="I894" s="116"/>
      <c r="K894" s="116"/>
      <c r="M894" s="75"/>
    </row>
    <row r="895" spans="3:13" ht="14" customHeight="1" x14ac:dyDescent="0.3">
      <c r="C895" s="116"/>
      <c r="E895" s="116"/>
      <c r="G895" s="116"/>
      <c r="I895" s="116"/>
      <c r="K895" s="116"/>
      <c r="M895" s="75"/>
    </row>
    <row r="896" spans="3:13" ht="14" customHeight="1" x14ac:dyDescent="0.3">
      <c r="C896" s="116"/>
      <c r="E896" s="116"/>
      <c r="G896" s="116"/>
      <c r="I896" s="116"/>
      <c r="K896" s="116"/>
      <c r="M896" s="75"/>
    </row>
    <row r="897" spans="3:13" ht="14" customHeight="1" x14ac:dyDescent="0.3">
      <c r="C897" s="116"/>
      <c r="E897" s="116"/>
      <c r="G897" s="116"/>
      <c r="I897" s="116"/>
      <c r="K897" s="116"/>
      <c r="M897" s="75"/>
    </row>
    <row r="898" spans="3:13" ht="14" customHeight="1" x14ac:dyDescent="0.3">
      <c r="C898" s="116"/>
      <c r="E898" s="116"/>
      <c r="G898" s="116"/>
      <c r="I898" s="116"/>
      <c r="K898" s="116"/>
      <c r="M898" s="75"/>
    </row>
    <row r="899" spans="3:13" ht="14" customHeight="1" x14ac:dyDescent="0.3">
      <c r="C899" s="116"/>
      <c r="E899" s="116"/>
      <c r="G899" s="116"/>
      <c r="I899" s="116"/>
      <c r="K899" s="116"/>
      <c r="M899" s="75"/>
    </row>
    <row r="900" spans="3:13" ht="14" customHeight="1" x14ac:dyDescent="0.3">
      <c r="C900" s="116"/>
      <c r="E900" s="116"/>
      <c r="G900" s="116"/>
      <c r="I900" s="116"/>
      <c r="K900" s="116"/>
      <c r="M900" s="75"/>
    </row>
    <row r="901" spans="3:13" ht="14" customHeight="1" x14ac:dyDescent="0.3">
      <c r="C901" s="116"/>
      <c r="E901" s="116"/>
      <c r="G901" s="116"/>
      <c r="I901" s="116"/>
      <c r="K901" s="116"/>
      <c r="M901" s="75"/>
    </row>
    <row r="902" spans="3:13" ht="14" customHeight="1" x14ac:dyDescent="0.3">
      <c r="C902" s="116"/>
      <c r="E902" s="116"/>
      <c r="G902" s="116"/>
      <c r="I902" s="116"/>
      <c r="K902" s="116"/>
      <c r="M902" s="75"/>
    </row>
    <row r="903" spans="3:13" ht="14" customHeight="1" x14ac:dyDescent="0.3">
      <c r="C903" s="116"/>
      <c r="E903" s="116"/>
      <c r="G903" s="116"/>
      <c r="I903" s="116"/>
      <c r="K903" s="116"/>
      <c r="M903" s="75"/>
    </row>
    <row r="904" spans="3:13" ht="14" customHeight="1" x14ac:dyDescent="0.3">
      <c r="C904" s="116"/>
      <c r="E904" s="116"/>
      <c r="G904" s="116"/>
      <c r="I904" s="116"/>
      <c r="K904" s="116"/>
      <c r="M904" s="75"/>
    </row>
    <row r="905" spans="3:13" ht="14" customHeight="1" x14ac:dyDescent="0.3">
      <c r="C905" s="116"/>
      <c r="E905" s="116"/>
      <c r="G905" s="116"/>
      <c r="I905" s="116"/>
      <c r="K905" s="116"/>
      <c r="M905" s="75"/>
    </row>
    <row r="906" spans="3:13" ht="14" customHeight="1" x14ac:dyDescent="0.3">
      <c r="C906" s="116"/>
      <c r="E906" s="116"/>
      <c r="G906" s="116"/>
      <c r="I906" s="116"/>
      <c r="K906" s="116"/>
      <c r="M906" s="75"/>
    </row>
    <row r="907" spans="3:13" ht="14" customHeight="1" x14ac:dyDescent="0.3">
      <c r="C907" s="116"/>
      <c r="E907" s="116"/>
      <c r="G907" s="116"/>
      <c r="I907" s="116"/>
      <c r="K907" s="116"/>
      <c r="M907" s="75"/>
    </row>
    <row r="908" spans="3:13" ht="14" customHeight="1" x14ac:dyDescent="0.3">
      <c r="C908" s="116"/>
      <c r="E908" s="116"/>
      <c r="G908" s="116"/>
      <c r="I908" s="116"/>
      <c r="K908" s="116"/>
      <c r="M908" s="75"/>
    </row>
    <row r="909" spans="3:13" ht="14" customHeight="1" x14ac:dyDescent="0.3">
      <c r="C909" s="116"/>
      <c r="E909" s="116"/>
      <c r="G909" s="116"/>
      <c r="I909" s="116"/>
      <c r="K909" s="116"/>
      <c r="M909" s="75"/>
    </row>
    <row r="910" spans="3:13" ht="14" customHeight="1" x14ac:dyDescent="0.3">
      <c r="C910" s="116"/>
      <c r="E910" s="116"/>
      <c r="G910" s="116"/>
      <c r="I910" s="116"/>
      <c r="K910" s="116"/>
      <c r="M910" s="75"/>
    </row>
    <row r="911" spans="3:13" ht="14" customHeight="1" x14ac:dyDescent="0.3">
      <c r="C911" s="116"/>
      <c r="E911" s="116"/>
      <c r="G911" s="116"/>
      <c r="I911" s="116"/>
      <c r="K911" s="116"/>
      <c r="M911" s="75"/>
    </row>
    <row r="912" spans="3:13" ht="14" customHeight="1" x14ac:dyDescent="0.3">
      <c r="C912" s="116"/>
      <c r="E912" s="116"/>
      <c r="G912" s="116"/>
      <c r="I912" s="116"/>
      <c r="K912" s="116"/>
      <c r="M912" s="75"/>
    </row>
    <row r="913" spans="3:13" ht="14" customHeight="1" x14ac:dyDescent="0.3">
      <c r="C913" s="116"/>
      <c r="E913" s="116"/>
      <c r="G913" s="116"/>
      <c r="I913" s="116"/>
      <c r="K913" s="116"/>
      <c r="M913" s="75"/>
    </row>
    <row r="914" spans="3:13" ht="14" customHeight="1" x14ac:dyDescent="0.3">
      <c r="C914" s="116"/>
      <c r="E914" s="116"/>
      <c r="G914" s="116"/>
      <c r="I914" s="116"/>
      <c r="K914" s="116"/>
      <c r="M914" s="75"/>
    </row>
    <row r="915" spans="3:13" ht="14" customHeight="1" x14ac:dyDescent="0.3">
      <c r="C915" s="116"/>
      <c r="E915" s="116"/>
      <c r="G915" s="116"/>
      <c r="I915" s="116"/>
      <c r="K915" s="116"/>
      <c r="M915" s="75"/>
    </row>
    <row r="916" spans="3:13" ht="14" customHeight="1" x14ac:dyDescent="0.3">
      <c r="C916" s="116"/>
      <c r="E916" s="116"/>
      <c r="G916" s="116"/>
      <c r="I916" s="116"/>
      <c r="K916" s="116"/>
      <c r="M916" s="75"/>
    </row>
    <row r="917" spans="3:13" ht="14" customHeight="1" x14ac:dyDescent="0.3">
      <c r="C917" s="116"/>
      <c r="E917" s="116"/>
      <c r="G917" s="116"/>
      <c r="I917" s="116"/>
      <c r="K917" s="116"/>
      <c r="M917" s="75"/>
    </row>
    <row r="918" spans="3:13" ht="14" customHeight="1" x14ac:dyDescent="0.3">
      <c r="C918" s="116"/>
      <c r="E918" s="116"/>
      <c r="G918" s="116"/>
      <c r="I918" s="116"/>
      <c r="K918" s="116"/>
      <c r="M918" s="75"/>
    </row>
    <row r="919" spans="3:13" ht="14" customHeight="1" x14ac:dyDescent="0.3">
      <c r="C919" s="116"/>
      <c r="E919" s="116"/>
      <c r="G919" s="116"/>
      <c r="I919" s="116"/>
      <c r="K919" s="116"/>
      <c r="M919" s="75"/>
    </row>
    <row r="920" spans="3:13" ht="14" customHeight="1" x14ac:dyDescent="0.3">
      <c r="C920" s="116"/>
      <c r="E920" s="116"/>
      <c r="G920" s="116"/>
      <c r="I920" s="116"/>
      <c r="K920" s="116"/>
      <c r="M920" s="75"/>
    </row>
    <row r="921" spans="3:13" ht="14" customHeight="1" x14ac:dyDescent="0.3">
      <c r="C921" s="116"/>
      <c r="E921" s="116"/>
      <c r="G921" s="116"/>
      <c r="I921" s="116"/>
      <c r="K921" s="116"/>
      <c r="M921" s="75"/>
    </row>
    <row r="922" spans="3:13" ht="14" customHeight="1" x14ac:dyDescent="0.3">
      <c r="C922" s="116"/>
      <c r="E922" s="116"/>
      <c r="G922" s="116"/>
      <c r="I922" s="116"/>
      <c r="K922" s="116"/>
      <c r="M922" s="75"/>
    </row>
    <row r="923" spans="3:13" ht="14" customHeight="1" x14ac:dyDescent="0.3">
      <c r="C923" s="116"/>
      <c r="E923" s="116"/>
      <c r="G923" s="116"/>
      <c r="I923" s="116"/>
      <c r="K923" s="116"/>
      <c r="M923" s="75"/>
    </row>
    <row r="924" spans="3:13" ht="14" customHeight="1" x14ac:dyDescent="0.3">
      <c r="C924" s="116"/>
      <c r="E924" s="116"/>
      <c r="G924" s="116"/>
      <c r="I924" s="116"/>
      <c r="K924" s="116"/>
      <c r="M924" s="75"/>
    </row>
    <row r="925" spans="3:13" ht="14" customHeight="1" x14ac:dyDescent="0.3">
      <c r="C925" s="116"/>
      <c r="E925" s="116"/>
      <c r="G925" s="116"/>
      <c r="I925" s="116"/>
      <c r="K925" s="116"/>
      <c r="M925" s="75"/>
    </row>
    <row r="926" spans="3:13" ht="14" customHeight="1" x14ac:dyDescent="0.3">
      <c r="C926" s="116"/>
      <c r="E926" s="116"/>
      <c r="G926" s="116"/>
      <c r="I926" s="116"/>
      <c r="K926" s="116"/>
      <c r="M926" s="75"/>
    </row>
    <row r="927" spans="3:13" ht="14" customHeight="1" x14ac:dyDescent="0.3">
      <c r="C927" s="116"/>
      <c r="E927" s="116"/>
      <c r="G927" s="116"/>
      <c r="I927" s="116"/>
      <c r="K927" s="116"/>
      <c r="M927" s="75"/>
    </row>
    <row r="928" spans="3:13" ht="14" customHeight="1" x14ac:dyDescent="0.3">
      <c r="C928" s="116"/>
      <c r="E928" s="116"/>
      <c r="G928" s="116"/>
      <c r="I928" s="116"/>
      <c r="K928" s="116"/>
      <c r="M928" s="75"/>
    </row>
    <row r="929" spans="3:13" ht="14" customHeight="1" x14ac:dyDescent="0.3">
      <c r="C929" s="116"/>
      <c r="E929" s="116"/>
      <c r="G929" s="116"/>
      <c r="I929" s="116"/>
      <c r="K929" s="116"/>
      <c r="M929" s="75"/>
    </row>
    <row r="930" spans="3:13" ht="14" customHeight="1" x14ac:dyDescent="0.3">
      <c r="C930" s="116"/>
      <c r="E930" s="116"/>
      <c r="G930" s="116"/>
      <c r="I930" s="116"/>
      <c r="K930" s="116"/>
      <c r="M930" s="75"/>
    </row>
    <row r="931" spans="3:13" ht="14" customHeight="1" x14ac:dyDescent="0.3">
      <c r="C931" s="116"/>
      <c r="E931" s="116"/>
      <c r="G931" s="116"/>
      <c r="I931" s="116"/>
      <c r="K931" s="116"/>
      <c r="M931" s="75"/>
    </row>
    <row r="932" spans="3:13" ht="14" customHeight="1" x14ac:dyDescent="0.3">
      <c r="C932" s="116"/>
      <c r="E932" s="116"/>
      <c r="G932" s="116"/>
      <c r="I932" s="116"/>
      <c r="K932" s="116"/>
      <c r="M932" s="75"/>
    </row>
    <row r="933" spans="3:13" ht="14" customHeight="1" x14ac:dyDescent="0.3">
      <c r="C933" s="116"/>
      <c r="E933" s="116"/>
      <c r="G933" s="116"/>
      <c r="I933" s="116"/>
      <c r="K933" s="116"/>
      <c r="M933" s="75"/>
    </row>
    <row r="934" spans="3:13" ht="14" customHeight="1" x14ac:dyDescent="0.3">
      <c r="C934" s="116"/>
      <c r="E934" s="116"/>
      <c r="G934" s="116"/>
      <c r="I934" s="116"/>
      <c r="K934" s="116"/>
      <c r="M934" s="75"/>
    </row>
    <row r="935" spans="3:13" ht="14" customHeight="1" x14ac:dyDescent="0.3">
      <c r="C935" s="116"/>
      <c r="E935" s="116"/>
      <c r="G935" s="116"/>
      <c r="I935" s="116"/>
      <c r="K935" s="116"/>
      <c r="M935" s="75"/>
    </row>
    <row r="936" spans="3:13" ht="14" customHeight="1" x14ac:dyDescent="0.3">
      <c r="C936" s="116"/>
      <c r="E936" s="116"/>
      <c r="G936" s="116"/>
      <c r="I936" s="116"/>
      <c r="K936" s="116"/>
      <c r="M936" s="75"/>
    </row>
    <row r="937" spans="3:13" ht="14" customHeight="1" x14ac:dyDescent="0.3">
      <c r="C937" s="116"/>
      <c r="E937" s="116"/>
      <c r="G937" s="116"/>
      <c r="I937" s="116"/>
      <c r="K937" s="116"/>
      <c r="M937" s="75"/>
    </row>
    <row r="938" spans="3:13" ht="14" customHeight="1" x14ac:dyDescent="0.3">
      <c r="C938" s="116"/>
      <c r="E938" s="116"/>
      <c r="G938" s="116"/>
      <c r="I938" s="116"/>
      <c r="K938" s="116"/>
      <c r="M938" s="75"/>
    </row>
    <row r="939" spans="3:13" ht="14" customHeight="1" x14ac:dyDescent="0.3">
      <c r="C939" s="116"/>
      <c r="E939" s="116"/>
      <c r="G939" s="116"/>
      <c r="I939" s="116"/>
      <c r="K939" s="116"/>
      <c r="M939" s="75"/>
    </row>
    <row r="940" spans="3:13" ht="14" customHeight="1" x14ac:dyDescent="0.3">
      <c r="C940" s="116"/>
      <c r="E940" s="116"/>
      <c r="G940" s="116"/>
      <c r="I940" s="116"/>
      <c r="K940" s="116"/>
      <c r="M940" s="75"/>
    </row>
    <row r="941" spans="3:13" ht="14" customHeight="1" x14ac:dyDescent="0.3">
      <c r="C941" s="116"/>
      <c r="E941" s="116"/>
      <c r="G941" s="116"/>
      <c r="I941" s="116"/>
      <c r="K941" s="116"/>
      <c r="M941" s="75"/>
    </row>
    <row r="942" spans="3:13" ht="14" customHeight="1" x14ac:dyDescent="0.3">
      <c r="C942" s="116"/>
      <c r="E942" s="116"/>
      <c r="G942" s="116"/>
      <c r="I942" s="116"/>
      <c r="K942" s="116"/>
      <c r="M942" s="75"/>
    </row>
    <row r="943" spans="3:13" ht="14" customHeight="1" x14ac:dyDescent="0.3">
      <c r="C943" s="116"/>
      <c r="E943" s="116"/>
      <c r="G943" s="116"/>
      <c r="I943" s="116"/>
      <c r="K943" s="116"/>
      <c r="M943" s="75"/>
    </row>
    <row r="944" spans="3:13" ht="14" customHeight="1" x14ac:dyDescent="0.3">
      <c r="C944" s="116"/>
      <c r="E944" s="116"/>
      <c r="G944" s="116"/>
      <c r="I944" s="116"/>
      <c r="K944" s="116"/>
      <c r="M944" s="75"/>
    </row>
    <row r="945" spans="3:13" ht="14" customHeight="1" x14ac:dyDescent="0.3">
      <c r="C945" s="116"/>
      <c r="E945" s="116"/>
      <c r="G945" s="116"/>
      <c r="I945" s="116"/>
      <c r="K945" s="116"/>
      <c r="M945" s="75"/>
    </row>
    <row r="946" spans="3:13" ht="14" customHeight="1" x14ac:dyDescent="0.3">
      <c r="C946" s="116"/>
      <c r="E946" s="116"/>
      <c r="G946" s="116"/>
      <c r="I946" s="116"/>
      <c r="K946" s="116"/>
      <c r="M946" s="75"/>
    </row>
    <row r="947" spans="3:13" ht="14" customHeight="1" x14ac:dyDescent="0.3">
      <c r="C947" s="116"/>
      <c r="E947" s="116"/>
      <c r="G947" s="116"/>
      <c r="I947" s="116"/>
      <c r="K947" s="116"/>
      <c r="M947" s="75"/>
    </row>
    <row r="948" spans="3:13" ht="14" customHeight="1" x14ac:dyDescent="0.3">
      <c r="C948" s="116"/>
      <c r="E948" s="116"/>
      <c r="G948" s="116"/>
      <c r="I948" s="116"/>
      <c r="K948" s="116"/>
      <c r="M948" s="75"/>
    </row>
    <row r="949" spans="3:13" ht="14" customHeight="1" x14ac:dyDescent="0.3">
      <c r="C949" s="116"/>
      <c r="E949" s="116"/>
      <c r="G949" s="116"/>
      <c r="I949" s="116"/>
      <c r="K949" s="116"/>
      <c r="M949" s="75"/>
    </row>
    <row r="950" spans="3:13" ht="14" customHeight="1" x14ac:dyDescent="0.3">
      <c r="C950" s="116"/>
      <c r="E950" s="116"/>
      <c r="G950" s="116"/>
      <c r="I950" s="116"/>
      <c r="K950" s="116"/>
      <c r="M950" s="75"/>
    </row>
    <row r="951" spans="3:13" ht="14" customHeight="1" x14ac:dyDescent="0.3">
      <c r="C951" s="116"/>
      <c r="E951" s="116"/>
      <c r="G951" s="116"/>
      <c r="I951" s="116"/>
      <c r="K951" s="116"/>
      <c r="M951" s="75"/>
    </row>
    <row r="952" spans="3:13" ht="14" customHeight="1" x14ac:dyDescent="0.3">
      <c r="C952" s="116"/>
      <c r="E952" s="116"/>
      <c r="G952" s="116"/>
      <c r="I952" s="116"/>
      <c r="K952" s="116"/>
      <c r="M952" s="75"/>
    </row>
    <row r="953" spans="3:13" ht="14" customHeight="1" x14ac:dyDescent="0.3">
      <c r="C953" s="116"/>
      <c r="E953" s="116"/>
      <c r="G953" s="116"/>
      <c r="I953" s="116"/>
      <c r="K953" s="116"/>
      <c r="M953" s="75"/>
    </row>
    <row r="954" spans="3:13" ht="14" customHeight="1" x14ac:dyDescent="0.3">
      <c r="C954" s="116"/>
      <c r="E954" s="116"/>
      <c r="G954" s="116"/>
      <c r="I954" s="116"/>
      <c r="K954" s="116"/>
      <c r="M954" s="75"/>
    </row>
    <row r="955" spans="3:13" ht="14" customHeight="1" x14ac:dyDescent="0.3">
      <c r="C955" s="116"/>
      <c r="E955" s="116"/>
      <c r="G955" s="116"/>
      <c r="I955" s="116"/>
      <c r="K955" s="116"/>
      <c r="M955" s="75"/>
    </row>
    <row r="956" spans="3:13" ht="14" customHeight="1" x14ac:dyDescent="0.3">
      <c r="C956" s="116"/>
      <c r="E956" s="116"/>
      <c r="G956" s="116"/>
      <c r="I956" s="116"/>
      <c r="K956" s="116"/>
      <c r="M956" s="75"/>
    </row>
    <row r="957" spans="3:13" ht="14" customHeight="1" x14ac:dyDescent="0.3">
      <c r="C957" s="116"/>
      <c r="E957" s="116"/>
      <c r="G957" s="116"/>
      <c r="I957" s="116"/>
      <c r="K957" s="116"/>
      <c r="M957" s="75"/>
    </row>
    <row r="958" spans="3:13" ht="14" customHeight="1" x14ac:dyDescent="0.3">
      <c r="C958" s="116"/>
      <c r="E958" s="116"/>
      <c r="G958" s="116"/>
      <c r="I958" s="116"/>
      <c r="K958" s="116"/>
      <c r="M958" s="75"/>
    </row>
    <row r="959" spans="3:13" ht="14" customHeight="1" x14ac:dyDescent="0.3">
      <c r="C959" s="116"/>
      <c r="E959" s="116"/>
      <c r="G959" s="116"/>
      <c r="I959" s="116"/>
      <c r="K959" s="116"/>
      <c r="M959" s="75"/>
    </row>
    <row r="960" spans="3:13" ht="14" customHeight="1" x14ac:dyDescent="0.3">
      <c r="C960" s="116"/>
      <c r="E960" s="116"/>
      <c r="G960" s="116"/>
      <c r="I960" s="116"/>
      <c r="K960" s="116"/>
      <c r="M960" s="75"/>
    </row>
    <row r="961" spans="3:13" ht="14" customHeight="1" x14ac:dyDescent="0.3">
      <c r="C961" s="116"/>
      <c r="E961" s="116"/>
      <c r="G961" s="116"/>
      <c r="I961" s="116"/>
      <c r="K961" s="116"/>
      <c r="M961" s="75"/>
    </row>
    <row r="962" spans="3:13" ht="14" customHeight="1" x14ac:dyDescent="0.3">
      <c r="C962" s="116"/>
      <c r="E962" s="116"/>
      <c r="G962" s="116"/>
      <c r="I962" s="116"/>
      <c r="K962" s="116"/>
      <c r="M962" s="75"/>
    </row>
    <row r="963" spans="3:13" ht="14" customHeight="1" x14ac:dyDescent="0.3">
      <c r="C963" s="116"/>
      <c r="E963" s="116"/>
      <c r="G963" s="116"/>
      <c r="I963" s="116"/>
      <c r="K963" s="116"/>
      <c r="M963" s="75"/>
    </row>
    <row r="964" spans="3:13" ht="14" customHeight="1" x14ac:dyDescent="0.3">
      <c r="C964" s="116"/>
      <c r="E964" s="116"/>
      <c r="G964" s="116"/>
      <c r="I964" s="116"/>
      <c r="K964" s="116"/>
      <c r="M964" s="75"/>
    </row>
    <row r="965" spans="3:13" ht="14" customHeight="1" x14ac:dyDescent="0.3">
      <c r="C965" s="116"/>
      <c r="E965" s="116"/>
      <c r="G965" s="116"/>
      <c r="I965" s="116"/>
      <c r="K965" s="116"/>
      <c r="M965" s="75"/>
    </row>
    <row r="966" spans="3:13" ht="14" customHeight="1" x14ac:dyDescent="0.3">
      <c r="C966" s="116"/>
      <c r="E966" s="116"/>
      <c r="G966" s="116"/>
      <c r="I966" s="116"/>
      <c r="K966" s="116"/>
      <c r="M966" s="75"/>
    </row>
    <row r="967" spans="3:13" ht="14" customHeight="1" x14ac:dyDescent="0.3">
      <c r="C967" s="116"/>
      <c r="E967" s="116"/>
      <c r="G967" s="116"/>
      <c r="I967" s="116"/>
      <c r="K967" s="116"/>
      <c r="M967" s="75"/>
    </row>
    <row r="968" spans="3:13" ht="14" customHeight="1" x14ac:dyDescent="0.3">
      <c r="C968" s="116"/>
      <c r="E968" s="116"/>
      <c r="G968" s="116"/>
      <c r="I968" s="116"/>
      <c r="K968" s="116"/>
      <c r="M968" s="75"/>
    </row>
    <row r="969" spans="3:13" ht="14" customHeight="1" x14ac:dyDescent="0.3">
      <c r="C969" s="116"/>
      <c r="E969" s="116"/>
      <c r="G969" s="116"/>
      <c r="I969" s="116"/>
      <c r="K969" s="116"/>
      <c r="M969" s="75"/>
    </row>
    <row r="970" spans="3:13" ht="14" customHeight="1" x14ac:dyDescent="0.3">
      <c r="C970" s="116"/>
      <c r="E970" s="116"/>
      <c r="G970" s="116"/>
      <c r="I970" s="116"/>
      <c r="K970" s="116"/>
      <c r="M970" s="75"/>
    </row>
    <row r="971" spans="3:13" ht="14" customHeight="1" x14ac:dyDescent="0.3">
      <c r="C971" s="116"/>
      <c r="E971" s="116"/>
      <c r="G971" s="116"/>
      <c r="I971" s="116"/>
      <c r="K971" s="116"/>
      <c r="M971" s="75"/>
    </row>
    <row r="972" spans="3:13" ht="14" customHeight="1" x14ac:dyDescent="0.3">
      <c r="C972" s="116"/>
      <c r="E972" s="116"/>
      <c r="G972" s="116"/>
      <c r="I972" s="116"/>
      <c r="K972" s="116"/>
      <c r="M972" s="75"/>
    </row>
    <row r="973" spans="3:13" ht="14" customHeight="1" x14ac:dyDescent="0.3">
      <c r="C973" s="116"/>
      <c r="E973" s="116"/>
      <c r="G973" s="116"/>
      <c r="I973" s="116"/>
      <c r="K973" s="116"/>
      <c r="M973" s="75"/>
    </row>
    <row r="974" spans="3:13" ht="14" customHeight="1" x14ac:dyDescent="0.3">
      <c r="C974" s="116"/>
      <c r="E974" s="116"/>
      <c r="G974" s="116"/>
      <c r="I974" s="116"/>
      <c r="K974" s="116"/>
      <c r="M974" s="75"/>
    </row>
    <row r="975" spans="3:13" ht="14" customHeight="1" x14ac:dyDescent="0.3">
      <c r="C975" s="116"/>
      <c r="E975" s="116"/>
      <c r="G975" s="116"/>
      <c r="I975" s="116"/>
      <c r="K975" s="116"/>
      <c r="M975" s="75"/>
    </row>
    <row r="976" spans="3:13" ht="14" customHeight="1" x14ac:dyDescent="0.3">
      <c r="C976" s="116"/>
      <c r="E976" s="116"/>
      <c r="G976" s="116"/>
      <c r="I976" s="116"/>
      <c r="K976" s="116"/>
      <c r="M976" s="75"/>
    </row>
    <row r="977" spans="3:13" ht="14" customHeight="1" x14ac:dyDescent="0.3">
      <c r="C977" s="116"/>
      <c r="E977" s="116"/>
      <c r="G977" s="116"/>
      <c r="I977" s="116"/>
      <c r="K977" s="116"/>
      <c r="M977" s="75"/>
    </row>
    <row r="978" spans="3:13" ht="14" customHeight="1" x14ac:dyDescent="0.3">
      <c r="C978" s="116"/>
      <c r="E978" s="116"/>
      <c r="G978" s="116"/>
      <c r="I978" s="116"/>
      <c r="K978" s="116"/>
      <c r="M978" s="75"/>
    </row>
    <row r="979" spans="3:13" ht="14" customHeight="1" x14ac:dyDescent="0.3">
      <c r="C979" s="116"/>
      <c r="E979" s="116"/>
      <c r="G979" s="116"/>
      <c r="I979" s="116"/>
      <c r="K979" s="116"/>
      <c r="M979" s="75"/>
    </row>
    <row r="980" spans="3:13" ht="14" customHeight="1" x14ac:dyDescent="0.3">
      <c r="C980" s="116"/>
      <c r="E980" s="116"/>
      <c r="G980" s="116"/>
      <c r="I980" s="116"/>
      <c r="K980" s="116"/>
      <c r="M980" s="75"/>
    </row>
    <row r="981" spans="3:13" ht="14" customHeight="1" x14ac:dyDescent="0.3">
      <c r="C981" s="116"/>
      <c r="E981" s="116"/>
      <c r="G981" s="116"/>
      <c r="I981" s="116"/>
      <c r="K981" s="116"/>
      <c r="M981" s="75"/>
    </row>
    <row r="982" spans="3:13" ht="14" customHeight="1" x14ac:dyDescent="0.3">
      <c r="C982" s="116"/>
      <c r="E982" s="116"/>
      <c r="G982" s="116"/>
      <c r="I982" s="116"/>
      <c r="K982" s="116"/>
      <c r="M982" s="75"/>
    </row>
    <row r="983" spans="3:13" ht="14" customHeight="1" x14ac:dyDescent="0.3">
      <c r="C983" s="116"/>
      <c r="E983" s="116"/>
      <c r="G983" s="116"/>
      <c r="I983" s="116"/>
      <c r="K983" s="116"/>
      <c r="M983" s="75"/>
    </row>
    <row r="984" spans="3:13" ht="14" customHeight="1" x14ac:dyDescent="0.3">
      <c r="C984" s="116"/>
      <c r="E984" s="116"/>
      <c r="G984" s="116"/>
      <c r="I984" s="116"/>
      <c r="K984" s="116"/>
      <c r="M984" s="75"/>
    </row>
    <row r="985" spans="3:13" ht="14" customHeight="1" x14ac:dyDescent="0.3">
      <c r="C985" s="116"/>
      <c r="E985" s="116"/>
      <c r="G985" s="116"/>
      <c r="I985" s="116"/>
      <c r="K985" s="116"/>
      <c r="M985" s="75"/>
    </row>
    <row r="986" spans="3:13" ht="14" customHeight="1" x14ac:dyDescent="0.3">
      <c r="C986" s="116"/>
      <c r="E986" s="116"/>
      <c r="G986" s="116"/>
      <c r="I986" s="116"/>
      <c r="K986" s="116"/>
      <c r="M986" s="75"/>
    </row>
    <row r="987" spans="3:13" ht="14" customHeight="1" x14ac:dyDescent="0.3">
      <c r="C987" s="116"/>
      <c r="E987" s="116"/>
      <c r="G987" s="116"/>
      <c r="I987" s="116"/>
      <c r="K987" s="116"/>
      <c r="M987" s="75"/>
    </row>
    <row r="988" spans="3:13" ht="14" customHeight="1" x14ac:dyDescent="0.3">
      <c r="C988" s="116"/>
      <c r="E988" s="116"/>
      <c r="G988" s="116"/>
      <c r="I988" s="116"/>
      <c r="K988" s="116"/>
      <c r="M988" s="75"/>
    </row>
    <row r="989" spans="3:13" ht="14" customHeight="1" x14ac:dyDescent="0.3">
      <c r="C989" s="116"/>
      <c r="E989" s="116"/>
      <c r="G989" s="116"/>
      <c r="I989" s="116"/>
      <c r="K989" s="116"/>
      <c r="M989" s="75"/>
    </row>
    <row r="990" spans="3:13" ht="14" customHeight="1" x14ac:dyDescent="0.3">
      <c r="C990" s="116"/>
      <c r="E990" s="116"/>
      <c r="G990" s="116"/>
      <c r="I990" s="116"/>
      <c r="K990" s="116"/>
      <c r="M990" s="75"/>
    </row>
    <row r="991" spans="3:13" ht="14" customHeight="1" x14ac:dyDescent="0.3">
      <c r="C991" s="116"/>
      <c r="E991" s="116"/>
      <c r="G991" s="116"/>
      <c r="I991" s="116"/>
      <c r="K991" s="116"/>
      <c r="M991" s="75"/>
    </row>
    <row r="992" spans="3:13" ht="14" customHeight="1" x14ac:dyDescent="0.3">
      <c r="C992" s="116"/>
      <c r="E992" s="116"/>
      <c r="G992" s="116"/>
      <c r="I992" s="116"/>
      <c r="K992" s="116"/>
      <c r="M992" s="75"/>
    </row>
    <row r="993" spans="3:13" ht="14" customHeight="1" x14ac:dyDescent="0.3">
      <c r="C993" s="116"/>
      <c r="E993" s="116"/>
      <c r="G993" s="116"/>
      <c r="I993" s="116"/>
      <c r="K993" s="116"/>
      <c r="M993" s="75"/>
    </row>
    <row r="994" spans="3:13" ht="14" customHeight="1" x14ac:dyDescent="0.3">
      <c r="C994" s="116"/>
      <c r="E994" s="116"/>
      <c r="G994" s="116"/>
      <c r="I994" s="116"/>
      <c r="K994" s="116"/>
      <c r="M994" s="75"/>
    </row>
    <row r="995" spans="3:13" ht="14" customHeight="1" x14ac:dyDescent="0.3">
      <c r="C995" s="116"/>
      <c r="E995" s="116"/>
      <c r="G995" s="116"/>
      <c r="I995" s="116"/>
      <c r="K995" s="116"/>
      <c r="M995" s="75"/>
    </row>
    <row r="996" spans="3:13" ht="14" customHeight="1" x14ac:dyDescent="0.3">
      <c r="C996" s="116"/>
      <c r="E996" s="116"/>
      <c r="G996" s="116"/>
      <c r="I996" s="116"/>
      <c r="K996" s="116"/>
      <c r="M996" s="75"/>
    </row>
    <row r="997" spans="3:13" ht="14" customHeight="1" x14ac:dyDescent="0.3">
      <c r="C997" s="116"/>
      <c r="E997" s="116"/>
      <c r="G997" s="116"/>
      <c r="I997" s="116"/>
      <c r="K997" s="116"/>
      <c r="M997" s="75"/>
    </row>
    <row r="998" spans="3:13" ht="14" customHeight="1" x14ac:dyDescent="0.3">
      <c r="C998" s="116"/>
      <c r="E998" s="116"/>
      <c r="G998" s="116"/>
      <c r="I998" s="116"/>
      <c r="K998" s="116"/>
      <c r="M998" s="75"/>
    </row>
    <row r="999" spans="3:13" ht="14" customHeight="1" x14ac:dyDescent="0.3">
      <c r="C999" s="116"/>
      <c r="E999" s="116"/>
      <c r="G999" s="116"/>
      <c r="I999" s="116"/>
      <c r="K999" s="116"/>
      <c r="M999" s="75"/>
    </row>
    <row r="1000" spans="3:13" ht="14" customHeight="1" x14ac:dyDescent="0.3">
      <c r="C1000" s="116"/>
      <c r="E1000" s="116"/>
      <c r="G1000" s="116"/>
      <c r="I1000" s="116"/>
      <c r="K1000" s="116"/>
      <c r="M1000" s="75"/>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8B6F00"/>
    <outlinePr summaryBelow="0" summaryRight="0"/>
  </sheetPr>
  <dimension ref="A1:AG1000"/>
  <sheetViews>
    <sheetView workbookViewId="0">
      <pane xSplit="1" ySplit="1" topLeftCell="B2" activePane="bottomRight" state="frozen"/>
      <selection pane="topRight"/>
      <selection pane="bottomLeft"/>
      <selection pane="bottomRight"/>
    </sheetView>
  </sheetViews>
  <sheetFormatPr defaultColWidth="14.453125" defaultRowHeight="15" customHeight="1" x14ac:dyDescent="0.3"/>
  <cols>
    <col min="1" max="1" width="17.7265625" style="7" customWidth="1"/>
    <col min="2" max="2" width="12.453125" style="7" customWidth="1"/>
    <col min="3" max="3" width="12.26953125" style="7" customWidth="1"/>
    <col min="4" max="4" width="10.7265625" style="7" customWidth="1"/>
    <col min="5" max="5" width="11.08984375" style="7" customWidth="1"/>
    <col min="6" max="6" width="10.7265625" style="7" customWidth="1"/>
    <col min="7" max="7" width="12.81640625" style="7" customWidth="1"/>
    <col min="8" max="10" width="7" style="7" customWidth="1"/>
    <col min="11" max="11" width="8.08984375" style="7" customWidth="1"/>
    <col min="12" max="12" width="38.7265625" style="7" customWidth="1"/>
    <col min="13" max="13" width="10.7265625" style="7" customWidth="1"/>
    <col min="14" max="14" width="16.54296875" style="7" customWidth="1"/>
    <col min="15" max="15" width="27.54296875" style="7" customWidth="1"/>
    <col min="16" max="16" width="19.7265625" style="7" customWidth="1"/>
    <col min="17" max="17" width="28.54296875" style="7" customWidth="1"/>
    <col min="18" max="18" width="32.26953125" style="7" customWidth="1"/>
    <col min="19" max="19" width="43.08984375" style="7" customWidth="1"/>
    <col min="20" max="20" width="23.81640625" style="7" customWidth="1"/>
    <col min="21" max="21" width="14.453125" style="7" customWidth="1"/>
    <col min="22" max="16384" width="14.453125" style="7"/>
  </cols>
  <sheetData>
    <row r="1" spans="1:33" ht="15" customHeight="1" x14ac:dyDescent="0.7">
      <c r="A1" s="100" t="s">
        <v>430</v>
      </c>
      <c r="B1" s="115" t="s">
        <v>467</v>
      </c>
      <c r="C1" s="114" t="str">
        <f>B1&amp;" PnL"</f>
        <v>SPY PnL</v>
      </c>
      <c r="D1" s="115" t="s">
        <v>463</v>
      </c>
      <c r="E1" s="114" t="str">
        <f>D1&amp;" PnL"</f>
        <v>IEF PnL</v>
      </c>
      <c r="F1" s="115" t="s">
        <v>462</v>
      </c>
      <c r="G1" s="114" t="str">
        <f>F1&amp;" PnL"</f>
        <v>GLD PnL</v>
      </c>
      <c r="H1" s="100"/>
      <c r="I1" s="100"/>
      <c r="J1" s="100"/>
      <c r="K1" s="113"/>
      <c r="L1" s="113" t="s">
        <v>497</v>
      </c>
      <c r="M1" s="100" t="s">
        <v>481</v>
      </c>
      <c r="N1" s="100" t="s">
        <v>489</v>
      </c>
      <c r="O1" s="100" t="s">
        <v>490</v>
      </c>
      <c r="P1" s="112" t="s">
        <v>440</v>
      </c>
      <c r="Q1" s="112" t="s">
        <v>494</v>
      </c>
      <c r="R1" s="112" t="s">
        <v>458</v>
      </c>
      <c r="S1" s="112" t="s">
        <v>495</v>
      </c>
      <c r="T1" s="112" t="s">
        <v>459</v>
      </c>
      <c r="U1" s="100"/>
      <c r="V1" s="100"/>
      <c r="W1" s="100"/>
      <c r="X1" s="100"/>
      <c r="Y1" s="100"/>
      <c r="Z1" s="100"/>
      <c r="AA1" s="100"/>
      <c r="AB1" s="100"/>
      <c r="AC1" s="100"/>
      <c r="AD1" s="100"/>
      <c r="AE1" s="100"/>
      <c r="AF1" s="100"/>
      <c r="AG1" s="100"/>
    </row>
    <row r="2" spans="1:33" ht="15" customHeight="1" x14ac:dyDescent="0.7">
      <c r="A2" s="95">
        <v>44369</v>
      </c>
      <c r="B2" s="94">
        <f t="shared" ref="B2:B65" ca="1" si="0">INDIRECT(B$1&amp;"!D"&amp;ROW())</f>
        <v>5.3461960751626236E-3</v>
      </c>
      <c r="C2" s="92">
        <f t="shared" ref="C2:C65" ca="1" si="1">C3*(1+B2)</f>
        <v>44.364406450164466</v>
      </c>
      <c r="D2" s="94">
        <f t="shared" ref="D2:D65" ca="1" si="2">INDIRECT(D$1&amp;"!D"&amp;ROW())</f>
        <v>1.8233828570526356E-3</v>
      </c>
      <c r="E2" s="92">
        <f t="shared" ref="E2:E65" ca="1" si="3">E3*(1+D2)</f>
        <v>35.219206128311697</v>
      </c>
      <c r="F2" s="94">
        <f t="shared" ref="F2:F65" ca="1" si="4">INDIRECT(F$1&amp;"!D"&amp;ROW())</f>
        <v>-4.1928542232917421E-3</v>
      </c>
      <c r="G2" s="92">
        <f t="shared" ref="G2:G65" ca="1" si="5">G3*(1+F2)</f>
        <v>38.493314452795723</v>
      </c>
      <c r="H2" s="91"/>
      <c r="I2" s="91"/>
      <c r="J2" s="91"/>
      <c r="K2" s="126"/>
      <c r="L2" s="92">
        <f t="shared" ref="L2:L65" ca="1" si="6">SUM(C2,E2,G2,I2,K2)</f>
        <v>118.07692703127188</v>
      </c>
      <c r="M2" s="94">
        <f t="shared" ref="M2:M65" ca="1" si="7">L2/L3-1</f>
        <v>1.1696246408285926E-3</v>
      </c>
      <c r="N2" s="99">
        <f t="shared" ref="N2:N33" ca="1" si="8">_xlfn.STDEV.P(M2:M254)</f>
        <v>5.710472839643147E-3</v>
      </c>
      <c r="O2" s="94">
        <f t="shared" ref="O2:O33" ca="1" si="9">N2*SQRT(250)</f>
        <v>9.029050344900906E-2</v>
      </c>
      <c r="P2" s="108">
        <f t="shared" ref="P2:P33" si="10">0.09%</f>
        <v>8.9999999999999998E-4</v>
      </c>
      <c r="Q2" s="99">
        <f t="shared" ref="Q2:Q33" ca="1" si="11">L2/L254-1</f>
        <v>0.1016314664952136</v>
      </c>
      <c r="R2" s="110">
        <f t="shared" ref="R2:R33" ca="1" si="12">Q2-P2</f>
        <v>0.1007314664952136</v>
      </c>
      <c r="S2" s="111">
        <f t="shared" ref="S2:S33" ca="1" si="13">AVERAGE(R2:R1000)</f>
        <v>0.13776670519806009</v>
      </c>
      <c r="T2" s="109">
        <f t="shared" ref="T2:T33" ca="1" si="14">R2/O2</f>
        <v>1.1156374441095125</v>
      </c>
      <c r="U2" s="91"/>
      <c r="V2" s="91"/>
      <c r="W2" s="91"/>
      <c r="X2" s="91"/>
      <c r="Y2" s="91"/>
      <c r="Z2" s="91"/>
      <c r="AA2" s="91"/>
      <c r="AB2" s="91"/>
      <c r="AC2" s="91"/>
      <c r="AD2" s="91"/>
      <c r="AE2" s="91"/>
      <c r="AF2" s="91"/>
      <c r="AG2" s="91"/>
    </row>
    <row r="3" spans="1:33" ht="15" customHeight="1" x14ac:dyDescent="0.7">
      <c r="A3" s="95">
        <v>44368</v>
      </c>
      <c r="B3" s="94">
        <f t="shared" ca="1" si="0"/>
        <v>1.4315944793918733E-2</v>
      </c>
      <c r="C3" s="92">
        <f t="shared" ca="1" si="1"/>
        <v>44.128486906661209</v>
      </c>
      <c r="D3" s="94">
        <f t="shared" ca="1" si="2"/>
        <v>-3.2023801003775443E-3</v>
      </c>
      <c r="E3" s="92">
        <f t="shared" ca="1" si="3"/>
        <v>35.155104912676038</v>
      </c>
      <c r="F3" s="94">
        <f t="shared" ca="1" si="4"/>
        <v>1.224764497504105E-2</v>
      </c>
      <c r="G3" s="92">
        <f t="shared" ca="1" si="5"/>
        <v>38.655390871664977</v>
      </c>
      <c r="H3" s="91"/>
      <c r="I3" s="91"/>
      <c r="J3" s="91"/>
      <c r="K3" s="126"/>
      <c r="L3" s="92">
        <f t="shared" ca="1" si="6"/>
        <v>117.93898269100222</v>
      </c>
      <c r="M3" s="94">
        <f t="shared" ca="1" si="7"/>
        <v>8.3582465258835725E-3</v>
      </c>
      <c r="N3" s="99">
        <f t="shared" ca="1" si="8"/>
        <v>5.7114759900540098E-3</v>
      </c>
      <c r="O3" s="94">
        <f t="shared" ca="1" si="9"/>
        <v>9.0306364649679352E-2</v>
      </c>
      <c r="P3" s="108">
        <f t="shared" si="10"/>
        <v>8.9999999999999998E-4</v>
      </c>
      <c r="Q3" s="99">
        <f t="shared" ca="1" si="11"/>
        <v>0.10464578187449258</v>
      </c>
      <c r="R3" s="110">
        <f t="shared" ca="1" si="12"/>
        <v>0.10374578187449258</v>
      </c>
      <c r="S3" s="111">
        <f t="shared" ca="1" si="13"/>
        <v>0.13808324569979383</v>
      </c>
      <c r="T3" s="109">
        <f t="shared" ca="1" si="14"/>
        <v>1.1488202661788904</v>
      </c>
      <c r="U3" s="91"/>
      <c r="V3" s="91"/>
      <c r="W3" s="91"/>
      <c r="X3" s="91"/>
      <c r="Y3" s="91"/>
      <c r="Z3" s="91"/>
      <c r="AA3" s="91"/>
      <c r="AB3" s="91"/>
      <c r="AC3" s="91"/>
      <c r="AD3" s="91"/>
      <c r="AE3" s="91"/>
      <c r="AF3" s="91"/>
      <c r="AG3" s="91"/>
    </row>
    <row r="4" spans="1:33" ht="15" customHeight="1" x14ac:dyDescent="0.7">
      <c r="A4" s="95">
        <v>44365</v>
      </c>
      <c r="B4" s="94">
        <f t="shared" ca="1" si="0"/>
        <v>-1.6707320386029179E-2</v>
      </c>
      <c r="C4" s="92">
        <f t="shared" ca="1" si="1"/>
        <v>43.505662247700258</v>
      </c>
      <c r="D4" s="94">
        <f t="shared" ca="1" si="2"/>
        <v>5.6576029737802624E-3</v>
      </c>
      <c r="E4" s="92">
        <f t="shared" ca="1" si="3"/>
        <v>35.268046603297627</v>
      </c>
      <c r="F4" s="94">
        <f t="shared" ca="1" si="4"/>
        <v>-5.5472593712176943E-3</v>
      </c>
      <c r="G4" s="92">
        <f t="shared" ca="1" si="5"/>
        <v>38.187681703737724</v>
      </c>
      <c r="H4" s="91"/>
      <c r="I4" s="91"/>
      <c r="J4" s="91"/>
      <c r="K4" s="126"/>
      <c r="L4" s="92">
        <f t="shared" ca="1" si="6"/>
        <v>116.9613905547356</v>
      </c>
      <c r="M4" s="94">
        <f t="shared" ca="1" si="7"/>
        <v>-6.4037762055002556E-3</v>
      </c>
      <c r="N4" s="99">
        <f t="shared" ca="1" si="8"/>
        <v>5.6895497583786901E-3</v>
      </c>
      <c r="O4" s="94">
        <f t="shared" ca="1" si="9"/>
        <v>8.9959680486686663E-2</v>
      </c>
      <c r="P4" s="108">
        <f t="shared" si="10"/>
        <v>8.9999999999999998E-4</v>
      </c>
      <c r="Q4" s="99">
        <f t="shared" ca="1" si="11"/>
        <v>9.7985266855029396E-2</v>
      </c>
      <c r="R4" s="110">
        <f t="shared" ca="1" si="12"/>
        <v>9.7085266855029398E-2</v>
      </c>
      <c r="S4" s="111">
        <f t="shared" ca="1" si="13"/>
        <v>0.13837925831897746</v>
      </c>
      <c r="T4" s="109">
        <f t="shared" ca="1" si="14"/>
        <v>1.0792086669249261</v>
      </c>
      <c r="U4" s="91"/>
      <c r="V4" s="91"/>
      <c r="W4" s="91"/>
      <c r="X4" s="91"/>
      <c r="Y4" s="91"/>
      <c r="Z4" s="91"/>
      <c r="AA4" s="91"/>
      <c r="AB4" s="91"/>
      <c r="AC4" s="91"/>
      <c r="AD4" s="91"/>
      <c r="AE4" s="91"/>
      <c r="AF4" s="91"/>
      <c r="AG4" s="91"/>
    </row>
    <row r="5" spans="1:33" ht="15" customHeight="1" x14ac:dyDescent="0.7">
      <c r="A5" s="95">
        <v>44364</v>
      </c>
      <c r="B5" s="94">
        <f t="shared" ca="1" si="0"/>
        <v>-3.3162920796570017E-4</v>
      </c>
      <c r="C5" s="92">
        <f t="shared" ca="1" si="1"/>
        <v>44.244875559106241</v>
      </c>
      <c r="D5" s="94">
        <f t="shared" ca="1" si="2"/>
        <v>3.5813765658270214E-3</v>
      </c>
      <c r="E5" s="92">
        <f t="shared" ca="1" si="3"/>
        <v>35.069636523413372</v>
      </c>
      <c r="F5" s="94">
        <f t="shared" ca="1" si="4"/>
        <v>-3.0740429953010184E-2</v>
      </c>
      <c r="G5" s="92">
        <f t="shared" ca="1" si="5"/>
        <v>38.400700348607863</v>
      </c>
      <c r="H5" s="91"/>
      <c r="I5" s="91"/>
      <c r="J5" s="91"/>
      <c r="K5" s="126"/>
      <c r="L5" s="92">
        <f t="shared" ca="1" si="6"/>
        <v>117.71521243112747</v>
      </c>
      <c r="M5" s="94">
        <f t="shared" ca="1" si="7"/>
        <v>-9.3199497625511274E-3</v>
      </c>
      <c r="N5" s="99">
        <f t="shared" ca="1" si="8"/>
        <v>5.6735207653184792E-3</v>
      </c>
      <c r="O5" s="94">
        <f t="shared" ca="1" si="9"/>
        <v>8.9706239853340169E-2</v>
      </c>
      <c r="P5" s="108">
        <f t="shared" si="10"/>
        <v>8.9999999999999998E-4</v>
      </c>
      <c r="Q5" s="99">
        <f t="shared" ca="1" si="11"/>
        <v>0.10526964168745012</v>
      </c>
      <c r="R5" s="110">
        <f t="shared" ca="1" si="12"/>
        <v>0.10436964168745012</v>
      </c>
      <c r="S5" s="111">
        <f t="shared" ca="1" si="13"/>
        <v>0.13873833650562048</v>
      </c>
      <c r="T5" s="109">
        <f t="shared" ca="1" si="14"/>
        <v>1.1634602214749274</v>
      </c>
      <c r="U5" s="91"/>
      <c r="V5" s="91"/>
      <c r="W5" s="91"/>
      <c r="X5" s="91"/>
      <c r="Y5" s="91"/>
      <c r="Z5" s="91"/>
      <c r="AA5" s="91"/>
      <c r="AB5" s="91"/>
      <c r="AC5" s="91"/>
      <c r="AD5" s="91"/>
      <c r="AE5" s="91"/>
      <c r="AF5" s="91"/>
      <c r="AG5" s="91"/>
    </row>
    <row r="6" spans="1:33" ht="15" customHeight="1" x14ac:dyDescent="0.7">
      <c r="A6" s="95">
        <v>44363</v>
      </c>
      <c r="B6" s="94">
        <f t="shared" ca="1" si="0"/>
        <v>-5.5833630290779146E-3</v>
      </c>
      <c r="C6" s="92">
        <f t="shared" ca="1" si="1"/>
        <v>44.259553319718577</v>
      </c>
      <c r="D6" s="94">
        <f t="shared" ca="1" si="2"/>
        <v>-6.8534225779498525E-3</v>
      </c>
      <c r="E6" s="92">
        <f t="shared" ca="1" si="3"/>
        <v>34.944487156008002</v>
      </c>
      <c r="F6" s="94">
        <f t="shared" ca="1" si="4"/>
        <v>-1.6891708987790133E-2</v>
      </c>
      <c r="G6" s="92">
        <f t="shared" ca="1" si="5"/>
        <v>39.618592929390623</v>
      </c>
      <c r="H6" s="91"/>
      <c r="I6" s="91"/>
      <c r="J6" s="91"/>
      <c r="K6" s="126"/>
      <c r="L6" s="92">
        <f t="shared" ca="1" si="6"/>
        <v>118.82263340511719</v>
      </c>
      <c r="M6" s="94">
        <f t="shared" ca="1" si="7"/>
        <v>-9.7536600264552797E-3</v>
      </c>
      <c r="N6" s="99">
        <f t="shared" ca="1" si="8"/>
        <v>5.6471030216589417E-3</v>
      </c>
      <c r="O6" s="94">
        <f t="shared" ca="1" si="9"/>
        <v>8.9288538650307114E-2</v>
      </c>
      <c r="P6" s="108">
        <f t="shared" si="10"/>
        <v>8.9999999999999998E-4</v>
      </c>
      <c r="Q6" s="99">
        <f t="shared" ca="1" si="11"/>
        <v>0.11561671350551195</v>
      </c>
      <c r="R6" s="110">
        <f t="shared" ca="1" si="12"/>
        <v>0.11471671350551195</v>
      </c>
      <c r="S6" s="111">
        <f t="shared" ca="1" si="13"/>
        <v>0.13903981628472725</v>
      </c>
      <c r="T6" s="109">
        <f t="shared" ca="1" si="14"/>
        <v>1.2847865497585604</v>
      </c>
      <c r="U6" s="91"/>
      <c r="V6" s="91"/>
      <c r="W6" s="91"/>
      <c r="X6" s="91"/>
      <c r="Y6" s="91"/>
      <c r="Z6" s="91"/>
      <c r="AA6" s="91"/>
      <c r="AB6" s="91"/>
      <c r="AC6" s="91"/>
      <c r="AD6" s="91"/>
      <c r="AE6" s="91"/>
      <c r="AF6" s="91"/>
      <c r="AG6" s="91"/>
    </row>
    <row r="7" spans="1:33" ht="15" customHeight="1" x14ac:dyDescent="0.7">
      <c r="A7" s="95">
        <v>44362</v>
      </c>
      <c r="B7" s="94">
        <f t="shared" ca="1" si="0"/>
        <v>-1.8341696412979003E-3</v>
      </c>
      <c r="C7" s="92">
        <f t="shared" ca="1" si="1"/>
        <v>44.508057965056729</v>
      </c>
      <c r="D7" s="94">
        <f t="shared" ca="1" si="2"/>
        <v>1.735097613884129E-4</v>
      </c>
      <c r="E7" s="92">
        <f t="shared" ca="1" si="3"/>
        <v>35.185629141183561</v>
      </c>
      <c r="F7" s="94">
        <f t="shared" ca="1" si="4"/>
        <v>-3.7777114850666704E-3</v>
      </c>
      <c r="G7" s="92">
        <f t="shared" ca="1" si="5"/>
        <v>40.299317269107</v>
      </c>
      <c r="H7" s="91"/>
      <c r="I7" s="91"/>
      <c r="J7" s="91"/>
      <c r="K7" s="126"/>
      <c r="L7" s="92">
        <f t="shared" ca="1" si="6"/>
        <v>119.99300437534728</v>
      </c>
      <c r="M7" s="94">
        <f t="shared" ca="1" si="7"/>
        <v>-1.900640334508874E-3</v>
      </c>
      <c r="N7" s="99">
        <f t="shared" ca="1" si="8"/>
        <v>5.6109058946799536E-3</v>
      </c>
      <c r="O7" s="94">
        <f t="shared" ca="1" si="9"/>
        <v>8.8716211820267454E-2</v>
      </c>
      <c r="P7" s="108">
        <f t="shared" si="10"/>
        <v>8.9999999999999998E-4</v>
      </c>
      <c r="Q7" s="99">
        <f t="shared" ca="1" si="11"/>
        <v>0.13208659231048725</v>
      </c>
      <c r="R7" s="110">
        <f t="shared" ca="1" si="12"/>
        <v>0.13118659231048724</v>
      </c>
      <c r="S7" s="111">
        <f t="shared" ca="1" si="13"/>
        <v>0.13925506498188844</v>
      </c>
      <c r="T7" s="109">
        <f t="shared" ca="1" si="14"/>
        <v>1.478721753542201</v>
      </c>
      <c r="U7" s="91"/>
      <c r="V7" s="91"/>
      <c r="W7" s="91"/>
      <c r="X7" s="91"/>
      <c r="Y7" s="91"/>
      <c r="Z7" s="91"/>
      <c r="AA7" s="91"/>
      <c r="AB7" s="91"/>
      <c r="AC7" s="91"/>
      <c r="AD7" s="91"/>
      <c r="AE7" s="91"/>
      <c r="AF7" s="91"/>
      <c r="AG7" s="91"/>
    </row>
    <row r="8" spans="1:33" ht="15" customHeight="1" x14ac:dyDescent="0.7">
      <c r="A8" s="95">
        <v>44361</v>
      </c>
      <c r="B8" s="94">
        <f t="shared" ca="1" si="0"/>
        <v>2.2389573766301574E-3</v>
      </c>
      <c r="C8" s="92">
        <f t="shared" ca="1" si="1"/>
        <v>44.589843301951397</v>
      </c>
      <c r="D8" s="94">
        <f t="shared" ca="1" si="2"/>
        <v>-3.113926104022724E-3</v>
      </c>
      <c r="E8" s="92">
        <f t="shared" ca="1" si="3"/>
        <v>35.179525150168999</v>
      </c>
      <c r="F8" s="94">
        <f t="shared" ca="1" si="4"/>
        <v>-5.8609193734802112E-3</v>
      </c>
      <c r="G8" s="92">
        <f t="shared" ca="1" si="5"/>
        <v>40.452133759405356</v>
      </c>
      <c r="H8" s="91"/>
      <c r="I8" s="91"/>
      <c r="J8" s="91"/>
      <c r="K8" s="126"/>
      <c r="L8" s="92">
        <f t="shared" ca="1" si="6"/>
        <v>120.22150221152576</v>
      </c>
      <c r="M8" s="94">
        <f t="shared" ca="1" si="7"/>
        <v>-2.064918924946646E-3</v>
      </c>
      <c r="N8" s="99">
        <f t="shared" ca="1" si="8"/>
        <v>5.6114588659963022E-3</v>
      </c>
      <c r="O8" s="94">
        <f t="shared" ca="1" si="9"/>
        <v>8.8724955064469466E-2</v>
      </c>
      <c r="P8" s="108">
        <f t="shared" si="10"/>
        <v>8.9999999999999998E-4</v>
      </c>
      <c r="Q8" s="99">
        <f t="shared" ca="1" si="11"/>
        <v>0.13634008346330972</v>
      </c>
      <c r="R8" s="110">
        <f t="shared" ca="1" si="12"/>
        <v>0.13544008346330971</v>
      </c>
      <c r="S8" s="111">
        <f t="shared" ca="1" si="13"/>
        <v>0.13932710491645453</v>
      </c>
      <c r="T8" s="109">
        <f t="shared" ca="1" si="14"/>
        <v>1.526516224943659</v>
      </c>
      <c r="U8" s="91"/>
      <c r="V8" s="91"/>
      <c r="W8" s="91"/>
      <c r="X8" s="91"/>
      <c r="Y8" s="91"/>
      <c r="Z8" s="91"/>
      <c r="AA8" s="91"/>
      <c r="AB8" s="91"/>
      <c r="AC8" s="91"/>
      <c r="AD8" s="91"/>
      <c r="AE8" s="91"/>
      <c r="AF8" s="91"/>
      <c r="AG8" s="91"/>
    </row>
    <row r="9" spans="1:33" ht="15" customHeight="1" x14ac:dyDescent="0.7">
      <c r="A9" s="95">
        <v>44358</v>
      </c>
      <c r="B9" s="94">
        <f t="shared" ca="1" si="0"/>
        <v>1.6524940978432934E-3</v>
      </c>
      <c r="C9" s="92">
        <f t="shared" ca="1" si="1"/>
        <v>44.490231569790232</v>
      </c>
      <c r="D9" s="94">
        <f t="shared" ca="1" si="2"/>
        <v>-1.4682846905189617E-3</v>
      </c>
      <c r="E9" s="92">
        <f t="shared" ca="1" si="3"/>
        <v>35.289413776924626</v>
      </c>
      <c r="F9" s="94">
        <f t="shared" ca="1" si="4"/>
        <v>-1.1252390816575031E-2</v>
      </c>
      <c r="G9" s="92">
        <f t="shared" ca="1" si="5"/>
        <v>40.690618191885065</v>
      </c>
      <c r="H9" s="91"/>
      <c r="I9" s="91"/>
      <c r="J9" s="91"/>
      <c r="K9" s="126"/>
      <c r="L9" s="92">
        <f t="shared" ca="1" si="6"/>
        <v>120.47026353859992</v>
      </c>
      <c r="M9" s="94">
        <f t="shared" ca="1" si="7"/>
        <v>-3.6519999459910801E-3</v>
      </c>
      <c r="N9" s="99">
        <f t="shared" ca="1" si="8"/>
        <v>5.7413654006493826E-3</v>
      </c>
      <c r="O9" s="94">
        <f t="shared" ca="1" si="9"/>
        <v>9.0778957726686094E-2</v>
      </c>
      <c r="P9" s="108">
        <f t="shared" si="10"/>
        <v>8.9999999999999998E-4</v>
      </c>
      <c r="Q9" s="99">
        <f t="shared" ca="1" si="11"/>
        <v>0.14239533758971823</v>
      </c>
      <c r="R9" s="110">
        <f t="shared" ca="1" si="12"/>
        <v>0.14149533758971822</v>
      </c>
      <c r="S9" s="111">
        <f t="shared" ca="1" si="13"/>
        <v>0.13936212312774413</v>
      </c>
      <c r="T9" s="109">
        <f t="shared" ca="1" si="14"/>
        <v>1.5586799092332291</v>
      </c>
      <c r="U9" s="91"/>
      <c r="V9" s="91"/>
      <c r="W9" s="91"/>
      <c r="X9" s="91"/>
      <c r="Y9" s="91"/>
      <c r="Z9" s="91"/>
      <c r="AA9" s="91"/>
      <c r="AB9" s="91"/>
      <c r="AC9" s="91"/>
      <c r="AD9" s="91"/>
      <c r="AE9" s="91"/>
      <c r="AF9" s="91"/>
      <c r="AG9" s="91"/>
    </row>
    <row r="10" spans="1:33" ht="15" customHeight="1" x14ac:dyDescent="0.7">
      <c r="A10" s="95">
        <v>44357</v>
      </c>
      <c r="B10" s="94">
        <f t="shared" ca="1" si="0"/>
        <v>4.6483837967279396E-3</v>
      </c>
      <c r="C10" s="92">
        <f t="shared" ca="1" si="1"/>
        <v>44.416833015387411</v>
      </c>
      <c r="D10" s="94">
        <f t="shared" ca="1" si="2"/>
        <v>3.5537487157732972E-3</v>
      </c>
      <c r="E10" s="92">
        <f t="shared" ca="1" si="3"/>
        <v>35.341304873813812</v>
      </c>
      <c r="F10" s="94">
        <f t="shared" ca="1" si="4"/>
        <v>4.2943214893054193E-3</v>
      </c>
      <c r="G10" s="92">
        <f t="shared" ca="1" si="5"/>
        <v>41.153695658986365</v>
      </c>
      <c r="H10" s="91"/>
      <c r="I10" s="91"/>
      <c r="J10" s="91"/>
      <c r="K10" s="126"/>
      <c r="L10" s="92">
        <f t="shared" ca="1" si="6"/>
        <v>120.91183354818759</v>
      </c>
      <c r="M10" s="94">
        <f t="shared" ca="1" si="7"/>
        <v>4.2077258671027185E-3</v>
      </c>
      <c r="N10" s="99">
        <f t="shared" ca="1" si="8"/>
        <v>5.7452859106148042E-3</v>
      </c>
      <c r="O10" s="94">
        <f t="shared" ca="1" si="9"/>
        <v>9.0840946432086692E-2</v>
      </c>
      <c r="P10" s="108">
        <f t="shared" si="10"/>
        <v>8.9999999999999998E-4</v>
      </c>
      <c r="Q10" s="99">
        <f t="shared" ca="1" si="11"/>
        <v>0.12481412333018271</v>
      </c>
      <c r="R10" s="110">
        <f t="shared" ca="1" si="12"/>
        <v>0.12391412333018272</v>
      </c>
      <c r="S10" s="111">
        <f t="shared" ca="1" si="13"/>
        <v>0.1393427302689989</v>
      </c>
      <c r="T10" s="109">
        <f t="shared" ca="1" si="14"/>
        <v>1.3640778547240451</v>
      </c>
      <c r="U10" s="91"/>
      <c r="V10" s="91"/>
      <c r="W10" s="91"/>
      <c r="X10" s="91"/>
      <c r="Y10" s="91"/>
      <c r="Z10" s="91"/>
      <c r="AA10" s="91"/>
      <c r="AB10" s="91"/>
      <c r="AC10" s="91"/>
      <c r="AD10" s="91"/>
      <c r="AE10" s="91"/>
      <c r="AF10" s="91"/>
      <c r="AG10" s="91"/>
    </row>
    <row r="11" spans="1:33" ht="15" customHeight="1" x14ac:dyDescent="0.7">
      <c r="A11" s="95">
        <v>44356</v>
      </c>
      <c r="B11" s="94">
        <f t="shared" ca="1" si="0"/>
        <v>-1.4919129522873442E-3</v>
      </c>
      <c r="C11" s="92">
        <f t="shared" ca="1" si="1"/>
        <v>44.211321823391636</v>
      </c>
      <c r="D11" s="94">
        <f t="shared" ca="1" si="2"/>
        <v>3.1301712350200184E-3</v>
      </c>
      <c r="E11" s="92">
        <f t="shared" ca="1" si="3"/>
        <v>35.216155506408441</v>
      </c>
      <c r="F11" s="94">
        <f t="shared" ca="1" si="4"/>
        <v>-1.917499360351349E-3</v>
      </c>
      <c r="G11" s="92">
        <f t="shared" ca="1" si="5"/>
        <v>40.977724137639271</v>
      </c>
      <c r="H11" s="91"/>
      <c r="I11" s="91"/>
      <c r="J11" s="91"/>
      <c r="K11" s="126"/>
      <c r="L11" s="92">
        <f t="shared" ca="1" si="6"/>
        <v>120.40520146743934</v>
      </c>
      <c r="M11" s="94">
        <f t="shared" ca="1" si="7"/>
        <v>-2.8972980778663171E-4</v>
      </c>
      <c r="N11" s="99">
        <f t="shared" ca="1" si="8"/>
        <v>5.7415889772757418E-3</v>
      </c>
      <c r="O11" s="94">
        <f t="shared" ca="1" si="9"/>
        <v>9.0782492783540447E-2</v>
      </c>
      <c r="P11" s="108">
        <f t="shared" si="10"/>
        <v>8.9999999999999998E-4</v>
      </c>
      <c r="Q11" s="99">
        <f t="shared" ca="1" si="11"/>
        <v>0.12662643987374245</v>
      </c>
      <c r="R11" s="110">
        <f t="shared" ca="1" si="12"/>
        <v>0.12572643987374243</v>
      </c>
      <c r="S11" s="111">
        <f t="shared" ca="1" si="13"/>
        <v>0.1394842771216486</v>
      </c>
      <c r="T11" s="109">
        <f t="shared" ca="1" si="14"/>
        <v>1.3849194488800993</v>
      </c>
      <c r="U11" s="91"/>
      <c r="V11" s="91"/>
      <c r="W11" s="91"/>
      <c r="X11" s="91"/>
      <c r="Y11" s="91"/>
      <c r="Z11" s="91"/>
      <c r="AA11" s="91"/>
      <c r="AB11" s="91"/>
      <c r="AC11" s="91"/>
      <c r="AD11" s="91"/>
      <c r="AE11" s="91"/>
      <c r="AF11" s="91"/>
      <c r="AG11" s="91"/>
    </row>
    <row r="12" spans="1:33" ht="15" customHeight="1" x14ac:dyDescent="0.7">
      <c r="A12" s="95">
        <v>44355</v>
      </c>
      <c r="B12" s="94">
        <f t="shared" ca="1" si="0"/>
        <v>2.1316705647600465E-4</v>
      </c>
      <c r="C12" s="92">
        <f t="shared" ca="1" si="1"/>
        <v>44.277379819838195</v>
      </c>
      <c r="D12" s="94">
        <f t="shared" ca="1" si="2"/>
        <v>2.8775898151376378E-3</v>
      </c>
      <c r="E12" s="92">
        <f t="shared" ca="1" si="3"/>
        <v>35.106266879652814</v>
      </c>
      <c r="F12" s="94">
        <f t="shared" ca="1" si="4"/>
        <v>-3.0920785712058585E-3</v>
      </c>
      <c r="G12" s="92">
        <f t="shared" ca="1" si="5"/>
        <v>41.056449853972559</v>
      </c>
      <c r="H12" s="91"/>
      <c r="I12" s="91"/>
      <c r="J12" s="91"/>
      <c r="K12" s="126"/>
      <c r="L12" s="92">
        <f t="shared" ca="1" si="6"/>
        <v>120.44009655346358</v>
      </c>
      <c r="M12" s="94">
        <f t="shared" ca="1" si="7"/>
        <v>-1.4258571227310224E-4</v>
      </c>
      <c r="N12" s="99">
        <f t="shared" ca="1" si="8"/>
        <v>5.7600160691102112E-3</v>
      </c>
      <c r="O12" s="94">
        <f t="shared" ca="1" si="9"/>
        <v>9.1073850687790517E-2</v>
      </c>
      <c r="P12" s="108">
        <f t="shared" si="10"/>
        <v>8.9999999999999998E-4</v>
      </c>
      <c r="Q12" s="99">
        <f t="shared" ca="1" si="11"/>
        <v>0.12946863831102728</v>
      </c>
      <c r="R12" s="110">
        <f t="shared" ca="1" si="12"/>
        <v>0.12856863831102727</v>
      </c>
      <c r="S12" s="111">
        <f t="shared" ca="1" si="13"/>
        <v>0.13961166450357365</v>
      </c>
      <c r="T12" s="109">
        <f t="shared" ca="1" si="14"/>
        <v>1.4116965225481934</v>
      </c>
      <c r="U12" s="91"/>
      <c r="V12" s="91"/>
      <c r="W12" s="91"/>
      <c r="X12" s="91"/>
      <c r="Y12" s="91"/>
      <c r="Z12" s="91"/>
      <c r="AA12" s="91"/>
      <c r="AB12" s="91"/>
      <c r="AC12" s="91"/>
      <c r="AD12" s="91"/>
      <c r="AE12" s="91"/>
      <c r="AF12" s="91"/>
      <c r="AG12" s="91"/>
    </row>
    <row r="13" spans="1:33" ht="15" customHeight="1" x14ac:dyDescent="0.7">
      <c r="A13" s="95">
        <v>44354</v>
      </c>
      <c r="B13" s="94">
        <f t="shared" ca="1" si="0"/>
        <v>-9.7019402313969216E-4</v>
      </c>
      <c r="C13" s="92">
        <f t="shared" ca="1" si="1"/>
        <v>44.267943352657461</v>
      </c>
      <c r="D13" s="94">
        <f t="shared" ca="1" si="2"/>
        <v>-7.8415093101380506E-4</v>
      </c>
      <c r="E13" s="92">
        <f t="shared" ca="1" si="3"/>
        <v>35.005535307777713</v>
      </c>
      <c r="F13" s="94">
        <f t="shared" ca="1" si="4"/>
        <v>4.0076257844292584E-3</v>
      </c>
      <c r="G13" s="92">
        <f t="shared" ca="1" si="5"/>
        <v>41.183793378960615</v>
      </c>
      <c r="H13" s="91"/>
      <c r="I13" s="91"/>
      <c r="J13" s="91"/>
      <c r="K13" s="126"/>
      <c r="L13" s="92">
        <f t="shared" ca="1" si="6"/>
        <v>120.45727203939579</v>
      </c>
      <c r="M13" s="94">
        <f t="shared" ca="1" si="7"/>
        <v>7.8037920102702607E-4</v>
      </c>
      <c r="N13" s="99">
        <f t="shared" ca="1" si="8"/>
        <v>5.7607574385159042E-3</v>
      </c>
      <c r="O13" s="94">
        <f t="shared" ca="1" si="9"/>
        <v>9.1085572767338294E-2</v>
      </c>
      <c r="P13" s="108">
        <f t="shared" si="10"/>
        <v>8.9999999999999998E-4</v>
      </c>
      <c r="Q13" s="99">
        <f t="shared" ca="1" si="11"/>
        <v>0.13853046176735928</v>
      </c>
      <c r="R13" s="110">
        <f t="shared" ca="1" si="12"/>
        <v>0.13763046176735927</v>
      </c>
      <c r="S13" s="111">
        <f t="shared" ca="1" si="13"/>
        <v>0.13971487035584043</v>
      </c>
      <c r="T13" s="109">
        <f t="shared" ca="1" si="14"/>
        <v>1.5110017710369075</v>
      </c>
      <c r="U13" s="91"/>
      <c r="V13" s="91"/>
      <c r="W13" s="91"/>
      <c r="X13" s="91"/>
      <c r="Y13" s="91"/>
      <c r="Z13" s="91"/>
      <c r="AA13" s="91"/>
      <c r="AB13" s="91"/>
      <c r="AC13" s="91"/>
      <c r="AD13" s="91"/>
      <c r="AE13" s="91"/>
      <c r="AF13" s="91"/>
      <c r="AG13" s="91"/>
    </row>
    <row r="14" spans="1:33" ht="15" customHeight="1" x14ac:dyDescent="0.7">
      <c r="A14" s="95">
        <v>44351</v>
      </c>
      <c r="B14" s="94">
        <f t="shared" ca="1" si="0"/>
        <v>9.1458726761817211E-3</v>
      </c>
      <c r="C14" s="92">
        <f t="shared" ca="1" si="1"/>
        <v>44.310933555552801</v>
      </c>
      <c r="D14" s="94">
        <f t="shared" ca="1" si="2"/>
        <v>5.5195199362145786E-3</v>
      </c>
      <c r="E14" s="92">
        <f t="shared" ca="1" si="3"/>
        <v>35.033006472419274</v>
      </c>
      <c r="F14" s="94">
        <f t="shared" ca="1" si="4"/>
        <v>1.0783362565564669E-2</v>
      </c>
      <c r="G14" s="92">
        <f t="shared" ca="1" si="5"/>
        <v>41.019402961988256</v>
      </c>
      <c r="H14" s="91"/>
      <c r="I14" s="91"/>
      <c r="J14" s="91"/>
      <c r="K14" s="126"/>
      <c r="L14" s="92">
        <f t="shared" ca="1" si="6"/>
        <v>120.36334298996033</v>
      </c>
      <c r="M14" s="94">
        <f t="shared" ca="1" si="7"/>
        <v>8.643974794955156E-3</v>
      </c>
      <c r="N14" s="99">
        <f t="shared" ca="1" si="8"/>
        <v>5.7610629126031866E-3</v>
      </c>
      <c r="O14" s="94">
        <f t="shared" ca="1" si="9"/>
        <v>9.1090402736748163E-2</v>
      </c>
      <c r="P14" s="108">
        <f t="shared" si="10"/>
        <v>8.9999999999999998E-4</v>
      </c>
      <c r="Q14" s="99">
        <f t="shared" ca="1" si="11"/>
        <v>0.13640464130153962</v>
      </c>
      <c r="R14" s="110">
        <f t="shared" ca="1" si="12"/>
        <v>0.13550464130153961</v>
      </c>
      <c r="S14" s="111">
        <f t="shared" ca="1" si="13"/>
        <v>0.13973453458780724</v>
      </c>
      <c r="T14" s="109">
        <f t="shared" ca="1" si="14"/>
        <v>1.4875841716623965</v>
      </c>
      <c r="U14" s="91"/>
      <c r="V14" s="91"/>
      <c r="W14" s="91"/>
      <c r="X14" s="91"/>
      <c r="Y14" s="91"/>
      <c r="Z14" s="91"/>
      <c r="AA14" s="91"/>
      <c r="AB14" s="91"/>
      <c r="AC14" s="91"/>
      <c r="AD14" s="91"/>
      <c r="AE14" s="91"/>
      <c r="AF14" s="91"/>
      <c r="AG14" s="91"/>
    </row>
    <row r="15" spans="1:33" ht="15" customHeight="1" x14ac:dyDescent="0.7">
      <c r="A15" s="95">
        <v>44350</v>
      </c>
      <c r="B15" s="94">
        <f t="shared" ca="1" si="0"/>
        <v>-3.7113649947606575E-3</v>
      </c>
      <c r="C15" s="92">
        <f t="shared" ca="1" si="1"/>
        <v>43.909344283441811</v>
      </c>
      <c r="D15" s="94">
        <f t="shared" ca="1" si="2"/>
        <v>-2.5343091846543597E-3</v>
      </c>
      <c r="E15" s="92">
        <f t="shared" ca="1" si="3"/>
        <v>34.840702520266937</v>
      </c>
      <c r="F15" s="94">
        <f t="shared" ca="1" si="4"/>
        <v>-1.9578228571276446E-2</v>
      </c>
      <c r="G15" s="92">
        <f t="shared" ca="1" si="5"/>
        <v>40.581794755577533</v>
      </c>
      <c r="H15" s="91"/>
      <c r="I15" s="91"/>
      <c r="J15" s="91"/>
      <c r="K15" s="126"/>
      <c r="L15" s="92">
        <f t="shared" ca="1" si="6"/>
        <v>119.33184155928629</v>
      </c>
      <c r="M15" s="94">
        <f t="shared" ca="1" si="7"/>
        <v>-8.82498195041026E-3</v>
      </c>
      <c r="N15" s="99">
        <f t="shared" ca="1" si="8"/>
        <v>5.7472590297316332E-3</v>
      </c>
      <c r="O15" s="94">
        <f t="shared" ca="1" si="9"/>
        <v>9.0872144184606693E-2</v>
      </c>
      <c r="P15" s="108">
        <f t="shared" si="10"/>
        <v>8.9999999999999998E-4</v>
      </c>
      <c r="Q15" s="99">
        <f t="shared" ca="1" si="11"/>
        <v>0.12836010100840722</v>
      </c>
      <c r="R15" s="110">
        <f t="shared" ca="1" si="12"/>
        <v>0.12746010100840721</v>
      </c>
      <c r="S15" s="111">
        <f t="shared" ca="1" si="13"/>
        <v>0.13977481928577168</v>
      </c>
      <c r="T15" s="109">
        <f t="shared" ca="1" si="14"/>
        <v>1.4026311599897117</v>
      </c>
      <c r="U15" s="91"/>
      <c r="V15" s="91"/>
      <c r="W15" s="91"/>
      <c r="X15" s="91"/>
      <c r="Y15" s="91"/>
      <c r="Z15" s="91"/>
      <c r="AA15" s="91"/>
      <c r="AB15" s="91"/>
      <c r="AC15" s="91"/>
      <c r="AD15" s="91"/>
      <c r="AE15" s="91"/>
      <c r="AF15" s="91"/>
      <c r="AG15" s="91"/>
    </row>
    <row r="16" spans="1:33" ht="15" customHeight="1" x14ac:dyDescent="0.7">
      <c r="A16" s="95">
        <v>44349</v>
      </c>
      <c r="B16" s="94">
        <f t="shared" ca="1" si="0"/>
        <v>1.5726022340318835E-3</v>
      </c>
      <c r="C16" s="92">
        <f t="shared" ca="1" si="1"/>
        <v>44.072914957231141</v>
      </c>
      <c r="D16" s="94">
        <f t="shared" ca="1" si="2"/>
        <v>1.1373315537008821E-3</v>
      </c>
      <c r="E16" s="92">
        <f t="shared" ca="1" si="3"/>
        <v>34.929223973395565</v>
      </c>
      <c r="F16" s="94">
        <f t="shared" ca="1" si="4"/>
        <v>4.8904442346411336E-3</v>
      </c>
      <c r="G16" s="92">
        <f t="shared" ca="1" si="5"/>
        <v>41.392180323004816</v>
      </c>
      <c r="H16" s="91"/>
      <c r="I16" s="91"/>
      <c r="J16" s="91"/>
      <c r="K16" s="126"/>
      <c r="L16" s="92">
        <f t="shared" ca="1" si="6"/>
        <v>120.39431925363152</v>
      </c>
      <c r="M16" s="94">
        <f t="shared" ca="1" si="7"/>
        <v>2.5842105491671319E-3</v>
      </c>
      <c r="N16" s="99">
        <f t="shared" ca="1" si="8"/>
        <v>5.7176183607035849E-3</v>
      </c>
      <c r="O16" s="94">
        <f t="shared" ca="1" si="9"/>
        <v>9.0403484057107478E-2</v>
      </c>
      <c r="P16" s="108">
        <f t="shared" si="10"/>
        <v>8.9999999999999998E-4</v>
      </c>
      <c r="Q16" s="99">
        <f t="shared" ca="1" si="11"/>
        <v>0.13316187520768419</v>
      </c>
      <c r="R16" s="110">
        <f t="shared" ca="1" si="12"/>
        <v>0.13226187520768418</v>
      </c>
      <c r="S16" s="111">
        <f t="shared" ca="1" si="13"/>
        <v>0.13989323003843865</v>
      </c>
      <c r="T16" s="109">
        <f t="shared" ca="1" si="14"/>
        <v>1.463017455434958</v>
      </c>
      <c r="U16" s="91"/>
      <c r="V16" s="91"/>
      <c r="W16" s="91"/>
      <c r="X16" s="91"/>
      <c r="Y16" s="91"/>
      <c r="Z16" s="91"/>
      <c r="AA16" s="91"/>
      <c r="AB16" s="91"/>
      <c r="AC16" s="91"/>
      <c r="AD16" s="91"/>
      <c r="AE16" s="91"/>
      <c r="AF16" s="91"/>
      <c r="AG16" s="91"/>
    </row>
    <row r="17" spans="1:33" ht="15" customHeight="1" x14ac:dyDescent="0.7">
      <c r="A17" s="95">
        <v>44348</v>
      </c>
      <c r="B17" s="94">
        <f t="shared" ca="1" si="0"/>
        <v>-8.8085894693901157E-4</v>
      </c>
      <c r="C17" s="92">
        <f t="shared" ca="1" si="1"/>
        <v>44.003714617318245</v>
      </c>
      <c r="D17" s="94">
        <f t="shared" ca="1" si="2"/>
        <v>-1.8365829710775827E-4</v>
      </c>
      <c r="E17" s="92">
        <f t="shared" ca="1" si="3"/>
        <v>34.88954299525286</v>
      </c>
      <c r="F17" s="94">
        <f t="shared" ca="1" si="4"/>
        <v>-2.6909462190003453E-3</v>
      </c>
      <c r="G17" s="92">
        <f t="shared" ca="1" si="5"/>
        <v>41.190739309428416</v>
      </c>
      <c r="H17" s="91"/>
      <c r="I17" s="91"/>
      <c r="J17" s="91"/>
      <c r="K17" s="126"/>
      <c r="L17" s="92">
        <f t="shared" ca="1" si="6"/>
        <v>120.08399692199953</v>
      </c>
      <c r="M17" s="94">
        <f t="shared" ca="1" si="7"/>
        <v>-1.3002733199913852E-3</v>
      </c>
      <c r="N17" s="99">
        <f t="shared" ca="1" si="8"/>
        <v>5.7177867259161864E-3</v>
      </c>
      <c r="O17" s="94">
        <f t="shared" ca="1" si="9"/>
        <v>9.0406146144860283E-2</v>
      </c>
      <c r="P17" s="108">
        <f t="shared" si="10"/>
        <v>8.9999999999999998E-4</v>
      </c>
      <c r="Q17" s="99">
        <f t="shared" ca="1" si="11"/>
        <v>0.12976375041790655</v>
      </c>
      <c r="R17" s="110">
        <f t="shared" ca="1" si="12"/>
        <v>0.12886375041790654</v>
      </c>
      <c r="S17" s="111">
        <f t="shared" ca="1" si="13"/>
        <v>0.13996732086203822</v>
      </c>
      <c r="T17" s="109">
        <f t="shared" ca="1" si="14"/>
        <v>1.4253870551170778</v>
      </c>
      <c r="U17" s="91"/>
      <c r="V17" s="91"/>
      <c r="W17" s="91"/>
      <c r="X17" s="91"/>
      <c r="Y17" s="91"/>
      <c r="Z17" s="91"/>
      <c r="AA17" s="91"/>
      <c r="AB17" s="91"/>
      <c r="AC17" s="91"/>
      <c r="AD17" s="91"/>
      <c r="AE17" s="91"/>
      <c r="AF17" s="91"/>
      <c r="AG17" s="91"/>
    </row>
    <row r="18" spans="1:33" ht="15" customHeight="1" x14ac:dyDescent="0.7">
      <c r="A18" s="95">
        <v>44344</v>
      </c>
      <c r="B18" s="94">
        <f t="shared" ca="1" si="0"/>
        <v>1.7887380664964869E-3</v>
      </c>
      <c r="C18" s="92">
        <f t="shared" ca="1" si="1"/>
        <v>44.042509856170703</v>
      </c>
      <c r="D18" s="94">
        <f t="shared" ca="1" si="2"/>
        <v>-8.7421613775173768E-5</v>
      </c>
      <c r="E18" s="92">
        <f t="shared" ca="1" si="3"/>
        <v>34.895951926359608</v>
      </c>
      <c r="F18" s="94">
        <f t="shared" ca="1" si="4"/>
        <v>3.7701759811421542E-3</v>
      </c>
      <c r="G18" s="92">
        <f t="shared" ca="1" si="5"/>
        <v>41.301880448458803</v>
      </c>
      <c r="H18" s="91"/>
      <c r="I18" s="91"/>
      <c r="J18" s="91"/>
      <c r="K18" s="126"/>
      <c r="L18" s="92">
        <f t="shared" ca="1" si="6"/>
        <v>120.24034223098911</v>
      </c>
      <c r="M18" s="94">
        <f t="shared" ca="1" si="7"/>
        <v>1.9225075761606369E-3</v>
      </c>
      <c r="N18" s="99">
        <f t="shared" ca="1" si="8"/>
        <v>5.7237275653976684E-3</v>
      </c>
      <c r="O18" s="94">
        <f t="shared" ca="1" si="9"/>
        <v>9.0500079064734965E-2</v>
      </c>
      <c r="P18" s="108">
        <f t="shared" si="10"/>
        <v>8.9999999999999998E-4</v>
      </c>
      <c r="Q18" s="99">
        <f t="shared" ca="1" si="11"/>
        <v>0.1342872339329273</v>
      </c>
      <c r="R18" s="110">
        <f t="shared" ca="1" si="12"/>
        <v>0.13338723393292728</v>
      </c>
      <c r="S18" s="111">
        <f t="shared" ca="1" si="13"/>
        <v>0.14007617939580422</v>
      </c>
      <c r="T18" s="109">
        <f t="shared" ca="1" si="14"/>
        <v>1.4738908000015671</v>
      </c>
      <c r="U18" s="91"/>
      <c r="V18" s="91"/>
      <c r="W18" s="91"/>
      <c r="X18" s="91"/>
      <c r="Y18" s="91"/>
      <c r="Z18" s="91"/>
      <c r="AA18" s="91"/>
      <c r="AB18" s="91"/>
      <c r="AC18" s="91"/>
      <c r="AD18" s="91"/>
      <c r="AE18" s="91"/>
      <c r="AF18" s="91"/>
      <c r="AG18" s="91"/>
    </row>
    <row r="19" spans="1:33" ht="15" customHeight="1" x14ac:dyDescent="0.7">
      <c r="A19" s="95">
        <v>44343</v>
      </c>
      <c r="B19" s="94">
        <f t="shared" ca="1" si="0"/>
        <v>5.2497672542828333E-4</v>
      </c>
      <c r="C19" s="92">
        <f t="shared" ca="1" si="1"/>
        <v>43.963870008336286</v>
      </c>
      <c r="D19" s="94">
        <f t="shared" ca="1" si="2"/>
        <v>-1.7450232384106368E-3</v>
      </c>
      <c r="E19" s="92">
        <f t="shared" ca="1" si="3"/>
        <v>34.899002853508208</v>
      </c>
      <c r="F19" s="94">
        <f t="shared" ca="1" si="4"/>
        <v>3.9410043005005946E-4</v>
      </c>
      <c r="G19" s="92">
        <f t="shared" ca="1" si="5"/>
        <v>41.146749960057335</v>
      </c>
      <c r="H19" s="91"/>
      <c r="I19" s="91"/>
      <c r="J19" s="91"/>
      <c r="K19" s="126"/>
      <c r="L19" s="92">
        <f t="shared" ca="1" si="6"/>
        <v>120.00962282190183</v>
      </c>
      <c r="M19" s="94">
        <f t="shared" ca="1" si="7"/>
        <v>-1.8102408744991028E-4</v>
      </c>
      <c r="N19" s="99">
        <f t="shared" ca="1" si="8"/>
        <v>5.7230744132743469E-3</v>
      </c>
      <c r="O19" s="94">
        <f t="shared" ca="1" si="9"/>
        <v>9.0489751822893608E-2</v>
      </c>
      <c r="P19" s="108">
        <f t="shared" si="10"/>
        <v>8.9999999999999998E-4</v>
      </c>
      <c r="Q19" s="99">
        <f t="shared" ca="1" si="11"/>
        <v>0.13782970804889971</v>
      </c>
      <c r="R19" s="110">
        <f t="shared" ca="1" si="12"/>
        <v>0.1369297080488997</v>
      </c>
      <c r="S19" s="111">
        <f t="shared" ca="1" si="13"/>
        <v>0.14014240657860497</v>
      </c>
      <c r="T19" s="109">
        <f t="shared" ca="1" si="14"/>
        <v>1.5132068028752947</v>
      </c>
      <c r="U19" s="91"/>
      <c r="V19" s="91"/>
      <c r="W19" s="91"/>
      <c r="X19" s="91"/>
      <c r="Y19" s="91"/>
      <c r="Z19" s="91"/>
      <c r="AA19" s="91"/>
      <c r="AB19" s="91"/>
      <c r="AC19" s="91"/>
      <c r="AD19" s="91"/>
      <c r="AE19" s="91"/>
      <c r="AF19" s="91"/>
      <c r="AG19" s="91"/>
    </row>
    <row r="20" spans="1:33" ht="15" customHeight="1" x14ac:dyDescent="0.7">
      <c r="A20" s="95">
        <v>44342</v>
      </c>
      <c r="B20" s="94">
        <f t="shared" ca="1" si="0"/>
        <v>1.9845471974118123E-3</v>
      </c>
      <c r="C20" s="92">
        <f t="shared" ca="1" si="1"/>
        <v>43.940802109931923</v>
      </c>
      <c r="D20" s="94">
        <f t="shared" ca="1" si="2"/>
        <v>-1.1329595332610909E-3</v>
      </c>
      <c r="E20" s="92">
        <f t="shared" ca="1" si="3"/>
        <v>34.960008881421331</v>
      </c>
      <c r="F20" s="94">
        <f t="shared" ca="1" si="4"/>
        <v>-1.7420511673288397E-3</v>
      </c>
      <c r="G20" s="92">
        <f t="shared" ca="1" si="5"/>
        <v>41.130540396398921</v>
      </c>
      <c r="H20" s="91"/>
      <c r="I20" s="91"/>
      <c r="J20" s="91"/>
      <c r="K20" s="126"/>
      <c r="L20" s="92">
        <f t="shared" ca="1" si="6"/>
        <v>120.03135138775218</v>
      </c>
      <c r="M20" s="94">
        <f t="shared" ca="1" si="7"/>
        <v>-2.0323778005149062E-4</v>
      </c>
      <c r="N20" s="99">
        <f t="shared" ca="1" si="8"/>
        <v>5.7307413177431253E-3</v>
      </c>
      <c r="O20" s="94">
        <f t="shared" ca="1" si="9"/>
        <v>9.0610976226514928E-2</v>
      </c>
      <c r="P20" s="108">
        <f t="shared" si="10"/>
        <v>8.9999999999999998E-4</v>
      </c>
      <c r="Q20" s="99">
        <f t="shared" ca="1" si="11"/>
        <v>0.13840241032075684</v>
      </c>
      <c r="R20" s="110">
        <f t="shared" ca="1" si="12"/>
        <v>0.13750241032075683</v>
      </c>
      <c r="S20" s="111">
        <f t="shared" ca="1" si="13"/>
        <v>0.140174533563902</v>
      </c>
      <c r="T20" s="109">
        <f t="shared" ca="1" si="14"/>
        <v>1.5175028020558987</v>
      </c>
      <c r="U20" s="91"/>
      <c r="V20" s="91"/>
      <c r="W20" s="91"/>
      <c r="X20" s="91"/>
      <c r="Y20" s="91"/>
      <c r="Z20" s="91"/>
      <c r="AA20" s="91"/>
      <c r="AB20" s="91"/>
      <c r="AC20" s="91"/>
      <c r="AD20" s="91"/>
      <c r="AE20" s="91"/>
      <c r="AF20" s="91"/>
      <c r="AG20" s="91"/>
    </row>
    <row r="21" spans="1:33" ht="15" customHeight="1" x14ac:dyDescent="0.7">
      <c r="A21" s="95">
        <v>44341</v>
      </c>
      <c r="B21" s="94">
        <f t="shared" ca="1" si="0"/>
        <v>-2.2187250307907913E-3</v>
      </c>
      <c r="C21" s="92">
        <f t="shared" ca="1" si="1"/>
        <v>43.853772229158608</v>
      </c>
      <c r="D21" s="94">
        <f t="shared" ca="1" si="2"/>
        <v>3.6738807663805328E-3</v>
      </c>
      <c r="E21" s="92">
        <f t="shared" ca="1" si="3"/>
        <v>34.999662082238316</v>
      </c>
      <c r="F21" s="94">
        <f t="shared" ca="1" si="4"/>
        <v>9.0728151151862058E-3</v>
      </c>
      <c r="G21" s="92">
        <f t="shared" ca="1" si="5"/>
        <v>41.202316940722156</v>
      </c>
      <c r="H21" s="91"/>
      <c r="I21" s="91"/>
      <c r="J21" s="91"/>
      <c r="K21" s="126"/>
      <c r="L21" s="92">
        <f t="shared" ca="1" si="6"/>
        <v>120.05575125211908</v>
      </c>
      <c r="M21" s="94">
        <f t="shared" ca="1" si="7"/>
        <v>3.3517947858268116E-3</v>
      </c>
      <c r="N21" s="99">
        <f t="shared" ca="1" si="8"/>
        <v>5.7336559512705179E-3</v>
      </c>
      <c r="O21" s="94">
        <f t="shared" ca="1" si="9"/>
        <v>9.0657060628971178E-2</v>
      </c>
      <c r="P21" s="108">
        <f t="shared" si="10"/>
        <v>8.9999999999999998E-4</v>
      </c>
      <c r="Q21" s="99">
        <f t="shared" ca="1" si="11"/>
        <v>0.14467683331822179</v>
      </c>
      <c r="R21" s="110">
        <f t="shared" ca="1" si="12"/>
        <v>0.14377683331822178</v>
      </c>
      <c r="S21" s="111">
        <f t="shared" ca="1" si="13"/>
        <v>0.14020152470777217</v>
      </c>
      <c r="T21" s="109">
        <f t="shared" ca="1" si="14"/>
        <v>1.585941925766289</v>
      </c>
      <c r="U21" s="91"/>
      <c r="V21" s="91"/>
      <c r="W21" s="91"/>
      <c r="X21" s="91"/>
      <c r="Y21" s="91"/>
      <c r="Z21" s="91"/>
      <c r="AA21" s="91"/>
      <c r="AB21" s="91"/>
      <c r="AC21" s="91"/>
      <c r="AD21" s="91"/>
      <c r="AE21" s="91"/>
      <c r="AF21" s="91"/>
      <c r="AG21" s="91"/>
    </row>
    <row r="22" spans="1:33" ht="15" customHeight="1" x14ac:dyDescent="0.7">
      <c r="A22" s="95">
        <v>44340</v>
      </c>
      <c r="B22" s="94">
        <f t="shared" ca="1" si="0"/>
        <v>1.0194271411797962E-2</v>
      </c>
      <c r="C22" s="92">
        <f t="shared" ca="1" si="1"/>
        <v>43.951288052095286</v>
      </c>
      <c r="D22" s="94">
        <f t="shared" ca="1" si="2"/>
        <v>9.6314654776996633E-4</v>
      </c>
      <c r="E22" s="92">
        <f t="shared" ca="1" si="3"/>
        <v>34.871548172114871</v>
      </c>
      <c r="F22" s="94">
        <f t="shared" ca="1" si="4"/>
        <v>1.7610373342833441E-3</v>
      </c>
      <c r="G22" s="92">
        <f t="shared" ca="1" si="5"/>
        <v>40.831857050889724</v>
      </c>
      <c r="H22" s="91"/>
      <c r="I22" s="91"/>
      <c r="J22" s="91"/>
      <c r="K22" s="126"/>
      <c r="L22" s="92">
        <f t="shared" ca="1" si="6"/>
        <v>119.65469327509989</v>
      </c>
      <c r="M22" s="94">
        <f t="shared" ca="1" si="7"/>
        <v>4.6082043983250998E-3</v>
      </c>
      <c r="N22" s="99">
        <f t="shared" ca="1" si="8"/>
        <v>5.7336262744231608E-3</v>
      </c>
      <c r="O22" s="94">
        <f t="shared" ca="1" si="9"/>
        <v>9.0656591396814076E-2</v>
      </c>
      <c r="P22" s="108">
        <f t="shared" si="10"/>
        <v>8.9999999999999998E-4</v>
      </c>
      <c r="Q22" s="99">
        <f t="shared" ca="1" si="11"/>
        <v>0.13804989627720654</v>
      </c>
      <c r="R22" s="110">
        <f t="shared" ca="1" si="12"/>
        <v>0.13714989627720653</v>
      </c>
      <c r="S22" s="111">
        <f t="shared" ca="1" si="13"/>
        <v>0.14016504196684923</v>
      </c>
      <c r="T22" s="109">
        <f t="shared" ca="1" si="14"/>
        <v>1.5128507940132674</v>
      </c>
      <c r="U22" s="91"/>
      <c r="V22" s="91"/>
      <c r="W22" s="91"/>
      <c r="X22" s="91"/>
      <c r="Y22" s="91"/>
      <c r="Z22" s="91"/>
      <c r="AA22" s="91"/>
      <c r="AB22" s="91"/>
      <c r="AC22" s="91"/>
      <c r="AD22" s="91"/>
      <c r="AE22" s="91"/>
      <c r="AF22" s="91"/>
      <c r="AG22" s="91"/>
    </row>
    <row r="23" spans="1:33" ht="15" customHeight="1" x14ac:dyDescent="0.7">
      <c r="A23" s="95">
        <v>44337</v>
      </c>
      <c r="B23" s="94">
        <f t="shared" ca="1" si="0"/>
        <v>-8.1871749378414904E-4</v>
      </c>
      <c r="C23" s="92">
        <f t="shared" ca="1" si="1"/>
        <v>43.50775815692473</v>
      </c>
      <c r="D23" s="94">
        <f t="shared" ca="1" si="2"/>
        <v>3.503339031818431E-4</v>
      </c>
      <c r="E23" s="92">
        <f t="shared" ca="1" si="3"/>
        <v>34.837994078387041</v>
      </c>
      <c r="F23" s="94">
        <f t="shared" ca="1" si="4"/>
        <v>4.545692021937775E-4</v>
      </c>
      <c r="G23" s="92">
        <f t="shared" ca="1" si="5"/>
        <v>40.760077033485494</v>
      </c>
      <c r="H23" s="91"/>
      <c r="I23" s="91"/>
      <c r="J23" s="91"/>
      <c r="K23" s="126"/>
      <c r="L23" s="92">
        <f t="shared" ca="1" si="6"/>
        <v>119.10582926879727</v>
      </c>
      <c r="M23" s="94">
        <f t="shared" ca="1" si="7"/>
        <v>-4.1383637979230947E-5</v>
      </c>
      <c r="N23" s="99">
        <f t="shared" ca="1" si="8"/>
        <v>5.7475358923312278E-3</v>
      </c>
      <c r="O23" s="94">
        <f t="shared" ca="1" si="9"/>
        <v>9.0876521766674864E-2</v>
      </c>
      <c r="P23" s="108">
        <f t="shared" si="10"/>
        <v>8.9999999999999998E-4</v>
      </c>
      <c r="Q23" s="99">
        <f t="shared" ca="1" si="11"/>
        <v>0.13660920088858086</v>
      </c>
      <c r="R23" s="110">
        <f t="shared" ca="1" si="12"/>
        <v>0.13570920088858085</v>
      </c>
      <c r="S23" s="111">
        <f t="shared" ca="1" si="13"/>
        <v>0.1401961259430311</v>
      </c>
      <c r="T23" s="109">
        <f t="shared" ca="1" si="14"/>
        <v>1.4933362132522383</v>
      </c>
      <c r="U23" s="91"/>
      <c r="V23" s="91"/>
      <c r="W23" s="91"/>
      <c r="X23" s="91"/>
      <c r="Y23" s="91"/>
      <c r="Z23" s="91"/>
      <c r="AA23" s="91"/>
      <c r="AB23" s="91"/>
      <c r="AC23" s="91"/>
      <c r="AD23" s="91"/>
      <c r="AE23" s="91"/>
      <c r="AF23" s="91"/>
      <c r="AG23" s="91"/>
    </row>
    <row r="24" spans="1:33" ht="15" customHeight="1" x14ac:dyDescent="0.7">
      <c r="A24" s="95">
        <v>44336</v>
      </c>
      <c r="B24" s="94">
        <f t="shared" ca="1" si="0"/>
        <v>1.0757956874286378E-2</v>
      </c>
      <c r="C24" s="92">
        <f t="shared" ca="1" si="1"/>
        <v>43.543407906716936</v>
      </c>
      <c r="D24" s="94">
        <f t="shared" ca="1" si="2"/>
        <v>4.1337344018812505E-3</v>
      </c>
      <c r="E24" s="92">
        <f t="shared" ca="1" si="3"/>
        <v>34.825793422246022</v>
      </c>
      <c r="F24" s="94">
        <f t="shared" ca="1" si="4"/>
        <v>4.5672698203409468E-3</v>
      </c>
      <c r="G24" s="92">
        <f t="shared" ca="1" si="5"/>
        <v>40.741557176343711</v>
      </c>
      <c r="H24" s="91"/>
      <c r="I24" s="91"/>
      <c r="J24" s="91"/>
      <c r="K24" s="126"/>
      <c r="L24" s="92">
        <f t="shared" ca="1" si="6"/>
        <v>119.11075850530668</v>
      </c>
      <c r="M24" s="94">
        <f t="shared" ca="1" si="7"/>
        <v>6.694223966901669E-3</v>
      </c>
      <c r="N24" s="99">
        <f t="shared" ca="1" si="8"/>
        <v>5.7571531713471683E-3</v>
      </c>
      <c r="O24" s="94">
        <f t="shared" ca="1" si="9"/>
        <v>9.1028584299593443E-2</v>
      </c>
      <c r="P24" s="108">
        <f t="shared" si="10"/>
        <v>8.9999999999999998E-4</v>
      </c>
      <c r="Q24" s="99">
        <f t="shared" ca="1" si="11"/>
        <v>0.12865323774079807</v>
      </c>
      <c r="R24" s="110">
        <f t="shared" ca="1" si="12"/>
        <v>0.12775323774079805</v>
      </c>
      <c r="S24" s="111">
        <f t="shared" ca="1" si="13"/>
        <v>0.14024286474568162</v>
      </c>
      <c r="T24" s="109">
        <f t="shared" ca="1" si="14"/>
        <v>1.4034408941298742</v>
      </c>
      <c r="U24" s="91"/>
      <c r="V24" s="91"/>
      <c r="W24" s="91"/>
      <c r="X24" s="91"/>
      <c r="Y24" s="91"/>
      <c r="Z24" s="91"/>
      <c r="AA24" s="91"/>
      <c r="AB24" s="91"/>
      <c r="AC24" s="91"/>
      <c r="AD24" s="91"/>
      <c r="AE24" s="91"/>
      <c r="AF24" s="91"/>
      <c r="AG24" s="91"/>
    </row>
    <row r="25" spans="1:33" ht="15" customHeight="1" x14ac:dyDescent="0.7">
      <c r="A25" s="95">
        <v>44335</v>
      </c>
      <c r="B25" s="94">
        <f t="shared" ca="1" si="0"/>
        <v>-2.6217822856640094E-3</v>
      </c>
      <c r="C25" s="92">
        <f t="shared" ca="1" si="1"/>
        <v>43.079955602202276</v>
      </c>
      <c r="D25" s="94">
        <f t="shared" ca="1" si="2"/>
        <v>-2.9814959032127275E-3</v>
      </c>
      <c r="E25" s="92">
        <f t="shared" ca="1" si="3"/>
        <v>34.682425486870265</v>
      </c>
      <c r="F25" s="94">
        <f t="shared" ca="1" si="4"/>
        <v>6.8562045703446373E-4</v>
      </c>
      <c r="G25" s="92">
        <f t="shared" ca="1" si="5"/>
        <v>40.556325494886991</v>
      </c>
      <c r="H25" s="91"/>
      <c r="I25" s="91"/>
      <c r="J25" s="91"/>
      <c r="K25" s="126"/>
      <c r="L25" s="92">
        <f t="shared" ca="1" si="6"/>
        <v>118.31870658395952</v>
      </c>
      <c r="M25" s="94">
        <f t="shared" ca="1" si="7"/>
        <v>-1.5962711283180608E-3</v>
      </c>
      <c r="N25" s="99">
        <f t="shared" ca="1" si="8"/>
        <v>5.7443164416839448E-3</v>
      </c>
      <c r="O25" s="94">
        <f t="shared" ca="1" si="9"/>
        <v>9.0825617782375273E-2</v>
      </c>
      <c r="P25" s="108">
        <f t="shared" si="10"/>
        <v>8.9999999999999998E-4</v>
      </c>
      <c r="Q25" s="99">
        <f t="shared" ca="1" si="11"/>
        <v>0.12767937022988218</v>
      </c>
      <c r="R25" s="110">
        <f t="shared" ca="1" si="12"/>
        <v>0.12677937022988217</v>
      </c>
      <c r="S25" s="111">
        <f t="shared" ca="1" si="13"/>
        <v>0.14037433450362777</v>
      </c>
      <c r="T25" s="109">
        <f t="shared" ca="1" si="14"/>
        <v>1.3958547524956526</v>
      </c>
      <c r="U25" s="91"/>
      <c r="V25" s="91"/>
      <c r="W25" s="91"/>
      <c r="X25" s="91"/>
      <c r="Y25" s="91"/>
      <c r="Z25" s="91"/>
      <c r="AA25" s="91"/>
      <c r="AB25" s="91"/>
      <c r="AC25" s="91"/>
      <c r="AD25" s="91"/>
      <c r="AE25" s="91"/>
      <c r="AF25" s="91"/>
      <c r="AG25" s="91"/>
    </row>
    <row r="26" spans="1:33" ht="15" customHeight="1" x14ac:dyDescent="0.7">
      <c r="A26" s="95">
        <v>44334</v>
      </c>
      <c r="B26" s="94">
        <f t="shared" ca="1" si="0"/>
        <v>-8.6156793770997275E-3</v>
      </c>
      <c r="C26" s="92">
        <f t="shared" ca="1" si="1"/>
        <v>43.193198765587056</v>
      </c>
      <c r="D26" s="94">
        <f t="shared" ca="1" si="2"/>
        <v>0</v>
      </c>
      <c r="E26" s="92">
        <f t="shared" ca="1" si="3"/>
        <v>34.786140221429037</v>
      </c>
      <c r="F26" s="94">
        <f t="shared" ca="1" si="4"/>
        <v>1.946170611554221E-3</v>
      </c>
      <c r="G26" s="92">
        <f t="shared" ca="1" si="5"/>
        <v>40.528538299934851</v>
      </c>
      <c r="H26" s="91"/>
      <c r="I26" s="91"/>
      <c r="J26" s="91"/>
      <c r="K26" s="126"/>
      <c r="L26" s="92">
        <f t="shared" ca="1" si="6"/>
        <v>118.50787728695094</v>
      </c>
      <c r="M26" s="94">
        <f t="shared" ca="1" si="7"/>
        <v>-2.4969637599500105E-3</v>
      </c>
      <c r="N26" s="99">
        <f t="shared" ca="1" si="8"/>
        <v>5.7462929800711484E-3</v>
      </c>
      <c r="O26" s="94">
        <f t="shared" ca="1" si="9"/>
        <v>9.0856869598306869E-2</v>
      </c>
      <c r="P26" s="108">
        <f t="shared" si="10"/>
        <v>8.9999999999999998E-4</v>
      </c>
      <c r="Q26" s="99">
        <f t="shared" ca="1" si="11"/>
        <v>0.1311388250791794</v>
      </c>
      <c r="R26" s="110">
        <f t="shared" ca="1" si="12"/>
        <v>0.13023882507917939</v>
      </c>
      <c r="S26" s="111">
        <f t="shared" ca="1" si="13"/>
        <v>0.14051896178313569</v>
      </c>
      <c r="T26" s="109">
        <f t="shared" ca="1" si="14"/>
        <v>1.4334504991750938</v>
      </c>
      <c r="U26" s="91"/>
      <c r="V26" s="91"/>
      <c r="W26" s="91"/>
      <c r="X26" s="91"/>
      <c r="Y26" s="91"/>
      <c r="Z26" s="91"/>
      <c r="AA26" s="91"/>
      <c r="AB26" s="91"/>
      <c r="AC26" s="91"/>
      <c r="AD26" s="91"/>
      <c r="AE26" s="91"/>
      <c r="AF26" s="91"/>
      <c r="AG26" s="91"/>
    </row>
    <row r="27" spans="1:33" ht="15" customHeight="1" x14ac:dyDescent="0.7">
      <c r="A27" s="95">
        <v>44333</v>
      </c>
      <c r="B27" s="94">
        <f t="shared" ca="1" si="0"/>
        <v>-2.5445245404935868E-3</v>
      </c>
      <c r="C27" s="92">
        <f t="shared" ca="1" si="1"/>
        <v>43.568571609492658</v>
      </c>
      <c r="D27" s="94">
        <f t="shared" ca="1" si="2"/>
        <v>-9.6365273698628684E-4</v>
      </c>
      <c r="E27" s="92">
        <f t="shared" ca="1" si="3"/>
        <v>34.786140221429037</v>
      </c>
      <c r="F27" s="94">
        <f t="shared" ca="1" si="4"/>
        <v>1.1639324666867568E-2</v>
      </c>
      <c r="G27" s="92">
        <f t="shared" ca="1" si="5"/>
        <v>40.449816056682565</v>
      </c>
      <c r="H27" s="91"/>
      <c r="I27" s="91"/>
      <c r="J27" s="91"/>
      <c r="K27" s="126"/>
      <c r="L27" s="92">
        <f t="shared" ca="1" si="6"/>
        <v>118.80452788760427</v>
      </c>
      <c r="M27" s="94">
        <f t="shared" ca="1" si="7"/>
        <v>2.7066434513318693E-3</v>
      </c>
      <c r="N27" s="99">
        <f t="shared" ca="1" si="8"/>
        <v>5.7454398742579783E-3</v>
      </c>
      <c r="O27" s="94">
        <f t="shared" ca="1" si="9"/>
        <v>9.0843380811033131E-2</v>
      </c>
      <c r="P27" s="108">
        <f t="shared" si="10"/>
        <v>8.9999999999999998E-4</v>
      </c>
      <c r="Q27" s="99">
        <f t="shared" ca="1" si="11"/>
        <v>0.13816310242885588</v>
      </c>
      <c r="R27" s="110">
        <f t="shared" ca="1" si="12"/>
        <v>0.13726310242885587</v>
      </c>
      <c r="S27" s="111">
        <f t="shared" ca="1" si="13"/>
        <v>0.1406295008874793</v>
      </c>
      <c r="T27" s="109">
        <f t="shared" ca="1" si="14"/>
        <v>1.5109862843434043</v>
      </c>
      <c r="U27" s="91"/>
      <c r="V27" s="91"/>
      <c r="W27" s="91"/>
      <c r="X27" s="91"/>
      <c r="Y27" s="91"/>
      <c r="Z27" s="91"/>
      <c r="AA27" s="91"/>
      <c r="AB27" s="91"/>
      <c r="AC27" s="91"/>
      <c r="AD27" s="91"/>
      <c r="AE27" s="91"/>
      <c r="AF27" s="91"/>
      <c r="AG27" s="91"/>
    </row>
    <row r="28" spans="1:33" ht="15" customHeight="1" x14ac:dyDescent="0.7">
      <c r="A28" s="95">
        <v>44330</v>
      </c>
      <c r="B28" s="94">
        <f t="shared" ca="1" si="0"/>
        <v>1.5355337855502027E-2</v>
      </c>
      <c r="C28" s="92">
        <f t="shared" ca="1" si="1"/>
        <v>43.679715718059043</v>
      </c>
      <c r="D28" s="94">
        <f t="shared" ca="1" si="2"/>
        <v>2.1949574272284167E-3</v>
      </c>
      <c r="E28" s="92">
        <f t="shared" ca="1" si="3"/>
        <v>34.819694315156866</v>
      </c>
      <c r="F28" s="94">
        <f t="shared" ca="1" si="4"/>
        <v>9.1158590219171387E-3</v>
      </c>
      <c r="G28" s="92">
        <f t="shared" ca="1" si="5"/>
        <v>39.984424359939425</v>
      </c>
      <c r="H28" s="91"/>
      <c r="I28" s="91"/>
      <c r="J28" s="91"/>
      <c r="K28" s="126"/>
      <c r="L28" s="92">
        <f t="shared" ca="1" si="6"/>
        <v>118.48383439315533</v>
      </c>
      <c r="M28" s="94">
        <f t="shared" ca="1" si="7"/>
        <v>9.354057678476968E-3</v>
      </c>
      <c r="N28" s="99">
        <f t="shared" ca="1" si="8"/>
        <v>5.758704547088816E-3</v>
      </c>
      <c r="O28" s="94">
        <f t="shared" ca="1" si="9"/>
        <v>9.105311370384514E-2</v>
      </c>
      <c r="P28" s="108">
        <f t="shared" si="10"/>
        <v>8.9999999999999998E-4</v>
      </c>
      <c r="Q28" s="99">
        <f t="shared" ca="1" si="11"/>
        <v>0.13862517353401493</v>
      </c>
      <c r="R28" s="110">
        <f t="shared" ca="1" si="12"/>
        <v>0.13772517353401492</v>
      </c>
      <c r="S28" s="111">
        <f t="shared" ca="1" si="13"/>
        <v>0.14066609217507303</v>
      </c>
      <c r="T28" s="109">
        <f t="shared" ca="1" si="14"/>
        <v>1.5125806019327688</v>
      </c>
      <c r="U28" s="91"/>
      <c r="V28" s="91"/>
      <c r="W28" s="91"/>
      <c r="X28" s="91"/>
      <c r="Y28" s="91"/>
      <c r="Z28" s="91"/>
      <c r="AA28" s="91"/>
      <c r="AB28" s="91"/>
      <c r="AC28" s="91"/>
      <c r="AD28" s="91"/>
      <c r="AE28" s="91"/>
      <c r="AF28" s="91"/>
      <c r="AG28" s="91"/>
    </row>
    <row r="29" spans="1:33" ht="15" customHeight="1" x14ac:dyDescent="0.7">
      <c r="A29" s="95">
        <v>44329</v>
      </c>
      <c r="B29" s="94">
        <f t="shared" ca="1" si="0"/>
        <v>1.2012518072938239E-2</v>
      </c>
      <c r="C29" s="92">
        <f t="shared" ca="1" si="1"/>
        <v>43.019142254487484</v>
      </c>
      <c r="D29" s="94">
        <f t="shared" ca="1" si="2"/>
        <v>3.3474226673715357E-3</v>
      </c>
      <c r="E29" s="92">
        <f t="shared" ca="1" si="3"/>
        <v>34.743433956746088</v>
      </c>
      <c r="F29" s="94">
        <f t="shared" ca="1" si="4"/>
        <v>4.1073286906725404E-3</v>
      </c>
      <c r="G29" s="92">
        <f t="shared" ca="1" si="5"/>
        <v>39.623224630216612</v>
      </c>
      <c r="H29" s="91"/>
      <c r="I29" s="91"/>
      <c r="J29" s="91"/>
      <c r="K29" s="126"/>
      <c r="L29" s="92">
        <f t="shared" ca="1" si="6"/>
        <v>117.38580084145019</v>
      </c>
      <c r="M29" s="94">
        <f t="shared" ca="1" si="7"/>
        <v>6.7636893427869271E-3</v>
      </c>
      <c r="N29" s="99">
        <f t="shared" ca="1" si="8"/>
        <v>5.7326610701188864E-3</v>
      </c>
      <c r="O29" s="94">
        <f t="shared" ca="1" si="9"/>
        <v>9.064133017676955E-2</v>
      </c>
      <c r="P29" s="108">
        <f t="shared" si="10"/>
        <v>8.9999999999999998E-4</v>
      </c>
      <c r="Q29" s="99">
        <f t="shared" ca="1" si="11"/>
        <v>0.13611245439322417</v>
      </c>
      <c r="R29" s="110">
        <f t="shared" ca="1" si="12"/>
        <v>0.13521245439322416</v>
      </c>
      <c r="S29" s="111">
        <f t="shared" ca="1" si="13"/>
        <v>0.1406984099623374</v>
      </c>
      <c r="T29" s="109">
        <f t="shared" ca="1" si="14"/>
        <v>1.4917306942597994</v>
      </c>
      <c r="U29" s="91"/>
      <c r="V29" s="91"/>
      <c r="W29" s="91"/>
      <c r="X29" s="91"/>
      <c r="Y29" s="91"/>
      <c r="Z29" s="91"/>
      <c r="AA29" s="91"/>
      <c r="AB29" s="91"/>
      <c r="AC29" s="91"/>
      <c r="AD29" s="91"/>
      <c r="AE29" s="91"/>
      <c r="AF29" s="91"/>
      <c r="AG29" s="91"/>
    </row>
    <row r="30" spans="1:33" ht="15" customHeight="1" x14ac:dyDescent="0.7">
      <c r="A30" s="95">
        <v>44328</v>
      </c>
      <c r="B30" s="94">
        <f t="shared" ca="1" si="0"/>
        <v>-2.1245231141708509E-2</v>
      </c>
      <c r="C30" s="92">
        <f t="shared" ca="1" si="1"/>
        <v>42.508508033481647</v>
      </c>
      <c r="D30" s="94">
        <f t="shared" ca="1" si="2"/>
        <v>-4.8216079367371378E-3</v>
      </c>
      <c r="E30" s="92">
        <f t="shared" ca="1" si="3"/>
        <v>34.627521008008998</v>
      </c>
      <c r="F30" s="94">
        <f t="shared" ca="1" si="4"/>
        <v>-9.933809747495026E-3</v>
      </c>
      <c r="G30" s="92">
        <f t="shared" ca="1" si="5"/>
        <v>39.461144738266348</v>
      </c>
      <c r="H30" s="91"/>
      <c r="I30" s="91"/>
      <c r="J30" s="91"/>
      <c r="K30" s="126"/>
      <c r="L30" s="92">
        <f t="shared" ca="1" si="6"/>
        <v>116.59717377975699</v>
      </c>
      <c r="M30" s="94">
        <f t="shared" ca="1" si="7"/>
        <v>-1.2587762269620439E-2</v>
      </c>
      <c r="N30" s="99">
        <f t="shared" ca="1" si="8"/>
        <v>5.7239592678180237E-3</v>
      </c>
      <c r="O30" s="94">
        <f t="shared" ca="1" si="9"/>
        <v>9.0503742601673445E-2</v>
      </c>
      <c r="P30" s="108">
        <f t="shared" si="10"/>
        <v>8.9999999999999998E-4</v>
      </c>
      <c r="Q30" s="99">
        <f t="shared" ca="1" si="11"/>
        <v>0.12748642401097121</v>
      </c>
      <c r="R30" s="110">
        <f t="shared" ca="1" si="12"/>
        <v>0.1265864240109712</v>
      </c>
      <c r="S30" s="111">
        <f t="shared" ca="1" si="13"/>
        <v>0.14075936502421643</v>
      </c>
      <c r="T30" s="109">
        <f t="shared" ca="1" si="14"/>
        <v>1.3986871743868698</v>
      </c>
      <c r="U30" s="91"/>
      <c r="V30" s="91"/>
      <c r="W30" s="91"/>
      <c r="X30" s="91"/>
      <c r="Y30" s="91"/>
      <c r="Z30" s="91"/>
      <c r="AA30" s="91"/>
      <c r="AB30" s="91"/>
      <c r="AC30" s="91"/>
      <c r="AD30" s="91"/>
      <c r="AE30" s="91"/>
      <c r="AF30" s="91"/>
      <c r="AG30" s="91"/>
    </row>
    <row r="31" spans="1:33" ht="15" customHeight="1" x14ac:dyDescent="0.7">
      <c r="A31" s="95">
        <v>44327</v>
      </c>
      <c r="B31" s="94">
        <f t="shared" ca="1" si="0"/>
        <v>-8.9247523140892904E-3</v>
      </c>
      <c r="C31" s="92">
        <f t="shared" ca="1" si="1"/>
        <v>43.4312142183148</v>
      </c>
      <c r="D31" s="94">
        <f t="shared" ca="1" si="2"/>
        <v>-1.6629109516629326E-3</v>
      </c>
      <c r="E31" s="92">
        <f t="shared" ca="1" si="3"/>
        <v>34.795290255666792</v>
      </c>
      <c r="F31" s="94">
        <f t="shared" ca="1" si="4"/>
        <v>1.7429550767356083E-4</v>
      </c>
      <c r="G31" s="92">
        <f t="shared" ca="1" si="5"/>
        <v>39.85707736187036</v>
      </c>
      <c r="H31" s="91"/>
      <c r="I31" s="91"/>
      <c r="J31" s="91"/>
      <c r="K31" s="126"/>
      <c r="L31" s="92">
        <f t="shared" ca="1" si="6"/>
        <v>118.08358183585196</v>
      </c>
      <c r="M31" s="94">
        <f t="shared" ca="1" si="7"/>
        <v>-3.7301234163314989E-3</v>
      </c>
      <c r="N31" s="99">
        <f t="shared" ca="1" si="8"/>
        <v>5.6691870518943742E-3</v>
      </c>
      <c r="O31" s="94">
        <f t="shared" ca="1" si="9"/>
        <v>8.9637717827607072E-2</v>
      </c>
      <c r="P31" s="108">
        <f t="shared" si="10"/>
        <v>8.9999999999999998E-4</v>
      </c>
      <c r="Q31" s="99">
        <f t="shared" ca="1" si="11"/>
        <v>0.13814970765470891</v>
      </c>
      <c r="R31" s="110">
        <f t="shared" ca="1" si="12"/>
        <v>0.1372497076547089</v>
      </c>
      <c r="S31" s="111">
        <f t="shared" ca="1" si="13"/>
        <v>0.14091861155245514</v>
      </c>
      <c r="T31" s="109">
        <f t="shared" ca="1" si="14"/>
        <v>1.5311602189456686</v>
      </c>
      <c r="U31" s="91"/>
      <c r="V31" s="91"/>
      <c r="W31" s="91"/>
      <c r="X31" s="91"/>
      <c r="Y31" s="91"/>
      <c r="Z31" s="91"/>
      <c r="AA31" s="91"/>
      <c r="AB31" s="91"/>
      <c r="AC31" s="91"/>
      <c r="AD31" s="91"/>
      <c r="AE31" s="91"/>
      <c r="AF31" s="91"/>
      <c r="AG31" s="91"/>
    </row>
    <row r="32" spans="1:33" ht="15" customHeight="1" x14ac:dyDescent="0.7">
      <c r="A32" s="95">
        <v>44326</v>
      </c>
      <c r="B32" s="94">
        <f t="shared" ca="1" si="0"/>
        <v>-9.9023809568651311E-3</v>
      </c>
      <c r="C32" s="92">
        <f t="shared" ca="1" si="1"/>
        <v>43.822317548262411</v>
      </c>
      <c r="D32" s="94">
        <f t="shared" ca="1" si="2"/>
        <v>-2.00885520259797E-3</v>
      </c>
      <c r="E32" s="92">
        <f t="shared" ca="1" si="3"/>
        <v>34.853248103639359</v>
      </c>
      <c r="F32" s="94">
        <f t="shared" ca="1" si="4"/>
        <v>3.0305088415527592E-3</v>
      </c>
      <c r="G32" s="92">
        <f t="shared" ca="1" si="5"/>
        <v>39.850131662941308</v>
      </c>
      <c r="H32" s="91"/>
      <c r="I32" s="91"/>
      <c r="J32" s="91"/>
      <c r="K32" s="126"/>
      <c r="L32" s="92">
        <f t="shared" ca="1" si="6"/>
        <v>118.52569731484307</v>
      </c>
      <c r="M32" s="94">
        <f t="shared" ca="1" si="7"/>
        <v>-3.2632067807473186E-3</v>
      </c>
      <c r="N32" s="99">
        <f t="shared" ca="1" si="8"/>
        <v>5.6631384653959794E-3</v>
      </c>
      <c r="O32" s="94">
        <f t="shared" ca="1" si="9"/>
        <v>8.9542081277809715E-2</v>
      </c>
      <c r="P32" s="108">
        <f t="shared" si="10"/>
        <v>8.9999999999999998E-4</v>
      </c>
      <c r="Q32" s="99">
        <f t="shared" ca="1" si="11"/>
        <v>0.13880875018060923</v>
      </c>
      <c r="R32" s="110">
        <f t="shared" ca="1" si="12"/>
        <v>0.13790875018060922</v>
      </c>
      <c r="S32" s="111">
        <f t="shared" ca="1" si="13"/>
        <v>0.14096030364220224</v>
      </c>
      <c r="T32" s="109">
        <f t="shared" ca="1" si="14"/>
        <v>1.540155736973982</v>
      </c>
      <c r="U32" s="91"/>
      <c r="V32" s="91"/>
      <c r="W32" s="91"/>
      <c r="X32" s="91"/>
      <c r="Y32" s="91"/>
      <c r="Z32" s="91"/>
      <c r="AA32" s="91"/>
      <c r="AB32" s="91"/>
      <c r="AC32" s="91"/>
      <c r="AD32" s="91"/>
      <c r="AE32" s="91"/>
      <c r="AF32" s="91"/>
      <c r="AG32" s="91"/>
    </row>
    <row r="33" spans="1:33" ht="15" customHeight="1" x14ac:dyDescent="0.7">
      <c r="A33" s="95">
        <v>44323</v>
      </c>
      <c r="B33" s="94">
        <f t="shared" ca="1" si="0"/>
        <v>7.277991622053781E-3</v>
      </c>
      <c r="C33" s="92">
        <f t="shared" ca="1" si="1"/>
        <v>44.260602899554328</v>
      </c>
      <c r="D33" s="94">
        <f t="shared" ca="1" si="2"/>
        <v>3.4954678528698047E-4</v>
      </c>
      <c r="E33" s="92">
        <f t="shared" ca="1" si="3"/>
        <v>34.923404165790238</v>
      </c>
      <c r="F33" s="94">
        <f t="shared" ca="1" si="4"/>
        <v>8.9968129953759135E-3</v>
      </c>
      <c r="G33" s="92">
        <f t="shared" ca="1" si="5"/>
        <v>39.729730363801302</v>
      </c>
      <c r="H33" s="91"/>
      <c r="I33" s="91"/>
      <c r="J33" s="91"/>
      <c r="K33" s="126"/>
      <c r="L33" s="92">
        <f t="shared" ca="1" si="6"/>
        <v>118.91373742914587</v>
      </c>
      <c r="M33" s="94">
        <f t="shared" ca="1" si="7"/>
        <v>5.8045531248553939E-3</v>
      </c>
      <c r="N33" s="99">
        <f t="shared" ca="1" si="8"/>
        <v>5.6967920856854275E-3</v>
      </c>
      <c r="O33" s="94">
        <f t="shared" ca="1" si="9"/>
        <v>9.0074191735935269E-2</v>
      </c>
      <c r="P33" s="108">
        <f t="shared" si="10"/>
        <v>8.9999999999999998E-4</v>
      </c>
      <c r="Q33" s="99">
        <f t="shared" ca="1" si="11"/>
        <v>0.1441382999516494</v>
      </c>
      <c r="R33" s="110">
        <f t="shared" ca="1" si="12"/>
        <v>0.14323829995164938</v>
      </c>
      <c r="S33" s="111">
        <f t="shared" ca="1" si="13"/>
        <v>0.140995378969347</v>
      </c>
      <c r="T33" s="109">
        <f t="shared" ca="1" si="14"/>
        <v>1.590225759355931</v>
      </c>
      <c r="U33" s="91"/>
      <c r="V33" s="91"/>
      <c r="W33" s="91"/>
      <c r="X33" s="91"/>
      <c r="Y33" s="91"/>
      <c r="Z33" s="91"/>
      <c r="AA33" s="91"/>
      <c r="AB33" s="91"/>
      <c r="AC33" s="91"/>
      <c r="AD33" s="91"/>
      <c r="AE33" s="91"/>
      <c r="AF33" s="91"/>
      <c r="AG33" s="91"/>
    </row>
    <row r="34" spans="1:33" ht="15" customHeight="1" x14ac:dyDescent="0.7">
      <c r="A34" s="95">
        <v>44322</v>
      </c>
      <c r="B34" s="94">
        <f t="shared" ca="1" si="0"/>
        <v>7.9855850871917156E-3</v>
      </c>
      <c r="C34" s="92">
        <f t="shared" ca="1" si="1"/>
        <v>43.940802109931923</v>
      </c>
      <c r="D34" s="94">
        <f t="shared" ca="1" si="2"/>
        <v>4.3698883352139006E-4</v>
      </c>
      <c r="E34" s="92">
        <f t="shared" ca="1" si="3"/>
        <v>34.91120106768652</v>
      </c>
      <c r="F34" s="94">
        <f t="shared" ca="1" si="4"/>
        <v>1.6679583507393181E-2</v>
      </c>
      <c r="G34" s="92">
        <f t="shared" ca="1" si="5"/>
        <v>39.375476564546275</v>
      </c>
      <c r="H34" s="91"/>
      <c r="I34" s="91"/>
      <c r="J34" s="91"/>
      <c r="K34" s="126"/>
      <c r="L34" s="92">
        <f t="shared" ca="1" si="6"/>
        <v>118.22747974216472</v>
      </c>
      <c r="M34" s="94">
        <f t="shared" ca="1" si="7"/>
        <v>8.6109032958450182E-3</v>
      </c>
      <c r="N34" s="99">
        <f t="shared" ref="N34:N65" ca="1" si="15">_xlfn.STDEV.P(M34:M286)</f>
        <v>5.7119458613603194E-3</v>
      </c>
      <c r="O34" s="94">
        <f t="shared" ref="O34:O65" ca="1" si="16">N34*SQRT(250)</f>
        <v>9.0313793967354838E-2</v>
      </c>
      <c r="P34" s="108">
        <f t="shared" ref="P34:P65" si="17">0.09%</f>
        <v>8.9999999999999998E-4</v>
      </c>
      <c r="Q34" s="99">
        <f t="shared" ref="Q34:Q65" ca="1" si="18">L34/L286-1</f>
        <v>0.15018153284443492</v>
      </c>
      <c r="R34" s="110">
        <f t="shared" ref="R34:R65" ca="1" si="19">Q34-P34</f>
        <v>0.14928153284443491</v>
      </c>
      <c r="S34" s="111">
        <f t="shared" ref="S34:S65" ca="1" si="20">AVERAGE(R34:R1032)</f>
        <v>0.14096929849280859</v>
      </c>
      <c r="T34" s="109">
        <f t="shared" ref="T34:T65" ca="1" si="21">R34/O34</f>
        <v>1.6529206258170792</v>
      </c>
      <c r="U34" s="91"/>
      <c r="V34" s="91"/>
      <c r="W34" s="91"/>
      <c r="X34" s="91"/>
      <c r="Y34" s="91"/>
      <c r="Z34" s="91"/>
      <c r="AA34" s="91"/>
      <c r="AB34" s="91"/>
      <c r="AC34" s="91"/>
      <c r="AD34" s="91"/>
      <c r="AE34" s="91"/>
      <c r="AF34" s="91"/>
      <c r="AG34" s="91"/>
    </row>
    <row r="35" spans="1:33" ht="15" customHeight="1" x14ac:dyDescent="0.7">
      <c r="A35" s="95">
        <v>44321</v>
      </c>
      <c r="B35" s="94">
        <f t="shared" ca="1" si="0"/>
        <v>3.1279775170589552E-4</v>
      </c>
      <c r="C35" s="92">
        <f t="shared" ca="1" si="1"/>
        <v>43.59268898287965</v>
      </c>
      <c r="D35" s="94">
        <f t="shared" ca="1" si="2"/>
        <v>1.2252465708006977E-3</v>
      </c>
      <c r="E35" s="92">
        <f t="shared" ca="1" si="3"/>
        <v>34.895951926359601</v>
      </c>
      <c r="F35" s="94">
        <f t="shared" ca="1" si="4"/>
        <v>4.1421658765496971E-3</v>
      </c>
      <c r="G35" s="92">
        <f t="shared" ca="1" si="5"/>
        <v>38.729484887172362</v>
      </c>
      <c r="H35" s="91"/>
      <c r="I35" s="91"/>
      <c r="J35" s="91"/>
      <c r="K35" s="126"/>
      <c r="L35" s="92">
        <f t="shared" ca="1" si="6"/>
        <v>117.21812579641161</v>
      </c>
      <c r="M35" s="94">
        <f t="shared" ca="1" si="7"/>
        <v>1.8469546743145049E-3</v>
      </c>
      <c r="N35" s="99">
        <f t="shared" ca="1" si="15"/>
        <v>5.693204715685218E-3</v>
      </c>
      <c r="O35" s="94">
        <f t="shared" ca="1" si="16"/>
        <v>9.0017470435883165E-2</v>
      </c>
      <c r="P35" s="108">
        <f t="shared" si="17"/>
        <v>8.9999999999999998E-4</v>
      </c>
      <c r="Q35" s="99">
        <f t="shared" ca="1" si="18"/>
        <v>0.13138499093784062</v>
      </c>
      <c r="R35" s="110">
        <f t="shared" ca="1" si="19"/>
        <v>0.13048499093784061</v>
      </c>
      <c r="S35" s="111">
        <f t="shared" ca="1" si="20"/>
        <v>0.1408715075004365</v>
      </c>
      <c r="T35" s="109">
        <f t="shared" ca="1" si="21"/>
        <v>1.4495518515017736</v>
      </c>
      <c r="U35" s="91"/>
      <c r="V35" s="91"/>
      <c r="W35" s="91"/>
      <c r="X35" s="91"/>
      <c r="Y35" s="91"/>
      <c r="Z35" s="91"/>
      <c r="AA35" s="91"/>
      <c r="AB35" s="91"/>
      <c r="AC35" s="91"/>
      <c r="AD35" s="91"/>
      <c r="AE35" s="91"/>
      <c r="AF35" s="91"/>
      <c r="AG35" s="91"/>
    </row>
    <row r="36" spans="1:33" ht="15" customHeight="1" x14ac:dyDescent="0.7">
      <c r="A36" s="95">
        <v>44320</v>
      </c>
      <c r="B36" s="94">
        <f t="shared" ca="1" si="0"/>
        <v>-6.1693374604685491E-3</v>
      </c>
      <c r="C36" s="92">
        <f t="shared" ca="1" si="1"/>
        <v>43.579057551656028</v>
      </c>
      <c r="D36" s="94">
        <f t="shared" ca="1" si="2"/>
        <v>1.3145700820802464E-3</v>
      </c>
      <c r="E36" s="92">
        <f t="shared" ca="1" si="3"/>
        <v>34.853248103639352</v>
      </c>
      <c r="F36" s="94">
        <f t="shared" ca="1" si="4"/>
        <v>-7.3296943844788354E-3</v>
      </c>
      <c r="G36" s="92">
        <f t="shared" ca="1" si="5"/>
        <v>38.569722697944947</v>
      </c>
      <c r="H36" s="91"/>
      <c r="I36" s="91"/>
      <c r="J36" s="91"/>
      <c r="K36" s="126"/>
      <c r="L36" s="92">
        <f t="shared" ca="1" si="6"/>
        <v>117.00202835324032</v>
      </c>
      <c r="M36" s="94">
        <f t="shared" ca="1" si="7"/>
        <v>-4.3362336067733764E-3</v>
      </c>
      <c r="N36" s="99">
        <f t="shared" ca="1" si="15"/>
        <v>5.6934593255332025E-3</v>
      </c>
      <c r="O36" s="94">
        <f t="shared" ca="1" si="16"/>
        <v>9.0021496171054871E-2</v>
      </c>
      <c r="P36" s="108">
        <f t="shared" si="17"/>
        <v>8.9999999999999998E-4</v>
      </c>
      <c r="Q36" s="99">
        <f t="shared" ca="1" si="18"/>
        <v>0.13368272085284238</v>
      </c>
      <c r="R36" s="110">
        <f t="shared" ca="1" si="19"/>
        <v>0.13278272085284237</v>
      </c>
      <c r="S36" s="111">
        <f t="shared" ca="1" si="20"/>
        <v>0.14099515650713407</v>
      </c>
      <c r="T36" s="109">
        <f t="shared" ca="1" si="21"/>
        <v>1.4750112639822661</v>
      </c>
      <c r="U36" s="91"/>
      <c r="V36" s="91"/>
      <c r="W36" s="91"/>
      <c r="X36" s="91"/>
      <c r="Y36" s="91"/>
      <c r="Z36" s="91"/>
      <c r="AA36" s="91"/>
      <c r="AB36" s="91"/>
      <c r="AC36" s="91"/>
      <c r="AD36" s="91"/>
      <c r="AE36" s="91"/>
      <c r="AF36" s="91"/>
      <c r="AG36" s="91"/>
    </row>
    <row r="37" spans="1:33" ht="15" customHeight="1" x14ac:dyDescent="0.7">
      <c r="A37" s="95">
        <v>44319</v>
      </c>
      <c r="B37" s="94">
        <f t="shared" ca="1" si="0"/>
        <v>2.1567793574919225E-3</v>
      </c>
      <c r="C37" s="92">
        <f t="shared" ca="1" si="1"/>
        <v>43.849580410709649</v>
      </c>
      <c r="D37" s="94">
        <f t="shared" ca="1" si="2"/>
        <v>1.7029826084999922E-3</v>
      </c>
      <c r="E37" s="92">
        <f t="shared" ca="1" si="3"/>
        <v>34.807491217053141</v>
      </c>
      <c r="F37" s="94">
        <f t="shared" ca="1" si="4"/>
        <v>1.2978352940278937E-2</v>
      </c>
      <c r="G37" s="92">
        <f t="shared" ca="1" si="5"/>
        <v>38.854514414057313</v>
      </c>
      <c r="H37" s="91"/>
      <c r="I37" s="91"/>
      <c r="J37" s="91"/>
      <c r="K37" s="126"/>
      <c r="L37" s="92">
        <f t="shared" ca="1" si="6"/>
        <v>117.5115860418201</v>
      </c>
      <c r="M37" s="94">
        <f t="shared" ca="1" si="7"/>
        <v>5.5737780225597611E-3</v>
      </c>
      <c r="N37" s="99">
        <f t="shared" ca="1" si="15"/>
        <v>5.6957884781261743E-3</v>
      </c>
      <c r="O37" s="94">
        <f t="shared" ca="1" si="16"/>
        <v>9.005832330711426E-2</v>
      </c>
      <c r="P37" s="108">
        <f t="shared" si="17"/>
        <v>8.9999999999999998E-4</v>
      </c>
      <c r="Q37" s="99">
        <f t="shared" ca="1" si="18"/>
        <v>0.14101040622839611</v>
      </c>
      <c r="R37" s="110">
        <f t="shared" ca="1" si="19"/>
        <v>0.1401104062283961</v>
      </c>
      <c r="S37" s="111">
        <f t="shared" ca="1" si="20"/>
        <v>0.14109410151501711</v>
      </c>
      <c r="T37" s="109">
        <f t="shared" ca="1" si="21"/>
        <v>1.5557740926465584</v>
      </c>
      <c r="U37" s="91"/>
      <c r="V37" s="91"/>
      <c r="W37" s="91"/>
      <c r="X37" s="91"/>
      <c r="Y37" s="91"/>
      <c r="Z37" s="91"/>
      <c r="AA37" s="91"/>
      <c r="AB37" s="91"/>
      <c r="AC37" s="91"/>
      <c r="AD37" s="91"/>
      <c r="AE37" s="91"/>
      <c r="AF37" s="91"/>
      <c r="AG37" s="91"/>
    </row>
    <row r="38" spans="1:33" ht="15" customHeight="1" x14ac:dyDescent="0.7">
      <c r="A38" s="95">
        <v>44316</v>
      </c>
      <c r="B38" s="94">
        <f t="shared" ca="1" si="0"/>
        <v>-6.5705137674166858E-3</v>
      </c>
      <c r="C38" s="92">
        <f t="shared" ca="1" si="1"/>
        <v>43.755210076833215</v>
      </c>
      <c r="D38" s="94">
        <f t="shared" ca="1" si="2"/>
        <v>8.7799559253443071E-4</v>
      </c>
      <c r="E38" s="92">
        <f t="shared" ca="1" si="3"/>
        <v>34.748315440183838</v>
      </c>
      <c r="F38" s="94">
        <f t="shared" ca="1" si="4"/>
        <v>-3.3690109290759329E-3</v>
      </c>
      <c r="G38" s="92">
        <f t="shared" ca="1" si="5"/>
        <v>38.356707526155809</v>
      </c>
      <c r="H38" s="91"/>
      <c r="I38" s="91"/>
      <c r="J38" s="91"/>
      <c r="K38" s="126"/>
      <c r="L38" s="92">
        <f t="shared" ca="1" si="6"/>
        <v>116.86023304317285</v>
      </c>
      <c r="M38" s="94">
        <f t="shared" ca="1" si="7"/>
        <v>-3.3141026161371823E-3</v>
      </c>
      <c r="N38" s="99">
        <f t="shared" ca="1" si="15"/>
        <v>5.7250513866136344E-3</v>
      </c>
      <c r="O38" s="94">
        <f t="shared" ca="1" si="16"/>
        <v>9.0521010516021502E-2</v>
      </c>
      <c r="P38" s="108">
        <f t="shared" si="17"/>
        <v>8.9999999999999998E-4</v>
      </c>
      <c r="Q38" s="99">
        <f t="shared" ca="1" si="18"/>
        <v>0.12903051325019699</v>
      </c>
      <c r="R38" s="110">
        <f t="shared" ca="1" si="19"/>
        <v>0.12813051325019698</v>
      </c>
      <c r="S38" s="111">
        <f t="shared" ca="1" si="20"/>
        <v>0.1411060977990003</v>
      </c>
      <c r="T38" s="109">
        <f t="shared" ca="1" si="21"/>
        <v>1.4154781582726463</v>
      </c>
      <c r="U38" s="91"/>
      <c r="V38" s="91"/>
      <c r="W38" s="91"/>
      <c r="X38" s="91"/>
      <c r="Y38" s="91"/>
      <c r="Z38" s="91"/>
      <c r="AA38" s="91"/>
      <c r="AB38" s="91"/>
      <c r="AC38" s="91"/>
      <c r="AD38" s="91"/>
      <c r="AE38" s="91"/>
      <c r="AF38" s="91"/>
      <c r="AG38" s="91"/>
    </row>
    <row r="39" spans="1:33" ht="15" customHeight="1" x14ac:dyDescent="0.7">
      <c r="A39" s="95">
        <v>44315</v>
      </c>
      <c r="B39" s="94">
        <f t="shared" ca="1" si="0"/>
        <v>6.3727935750761411E-3</v>
      </c>
      <c r="C39" s="92">
        <f t="shared" ca="1" si="1"/>
        <v>44.044605765395183</v>
      </c>
      <c r="D39" s="94">
        <f t="shared" ca="1" si="2"/>
        <v>-1.7529744148009341E-3</v>
      </c>
      <c r="E39" s="92">
        <f t="shared" ca="1" si="3"/>
        <v>34.717833335532895</v>
      </c>
      <c r="F39" s="94">
        <f t="shared" ca="1" si="4"/>
        <v>-4.1339822866458542E-3</v>
      </c>
      <c r="G39" s="92">
        <f t="shared" ca="1" si="5"/>
        <v>38.486368522327979</v>
      </c>
      <c r="H39" s="91"/>
      <c r="I39" s="91"/>
      <c r="J39" s="91"/>
      <c r="K39" s="126"/>
      <c r="L39" s="92">
        <f t="shared" ca="1" si="6"/>
        <v>117.24880762325606</v>
      </c>
      <c r="M39" s="94">
        <f t="shared" ca="1" si="7"/>
        <v>4.9646444668405287E-4</v>
      </c>
      <c r="N39" s="99">
        <f t="shared" ca="1" si="15"/>
        <v>5.7466756889636957E-3</v>
      </c>
      <c r="O39" s="94">
        <f t="shared" ca="1" si="16"/>
        <v>9.0862920757213125E-2</v>
      </c>
      <c r="P39" s="108">
        <f t="shared" si="17"/>
        <v>8.9999999999999998E-4</v>
      </c>
      <c r="Q39" s="99">
        <f t="shared" ca="1" si="18"/>
        <v>0.12143279292503117</v>
      </c>
      <c r="R39" s="110">
        <f t="shared" ca="1" si="19"/>
        <v>0.12053279292503118</v>
      </c>
      <c r="S39" s="111">
        <f t="shared" ca="1" si="20"/>
        <v>0.14126629020083736</v>
      </c>
      <c r="T39" s="109">
        <f t="shared" ca="1" si="21"/>
        <v>1.326534431433217</v>
      </c>
      <c r="U39" s="91"/>
      <c r="V39" s="91"/>
      <c r="W39" s="91"/>
      <c r="X39" s="91"/>
      <c r="Y39" s="91"/>
      <c r="Z39" s="91"/>
      <c r="AA39" s="91"/>
      <c r="AB39" s="91"/>
      <c r="AC39" s="91"/>
      <c r="AD39" s="91"/>
      <c r="AE39" s="91"/>
      <c r="AF39" s="91"/>
      <c r="AG39" s="91"/>
    </row>
    <row r="40" spans="1:33" ht="26.5" customHeight="1" x14ac:dyDescent="0.7">
      <c r="A40" s="95">
        <v>44314</v>
      </c>
      <c r="B40" s="94">
        <f t="shared" ca="1" si="0"/>
        <v>-2.8739941358835175E-4</v>
      </c>
      <c r="C40" s="92">
        <f t="shared" ca="1" si="1"/>
        <v>43.765696018996586</v>
      </c>
      <c r="D40" s="94">
        <f t="shared" ca="1" si="2"/>
        <v>1.3165166030379982E-3</v>
      </c>
      <c r="E40" s="92">
        <f t="shared" ca="1" si="3"/>
        <v>34.778799681552144</v>
      </c>
      <c r="F40" s="94">
        <f t="shared" ca="1" si="4"/>
        <v>2.9443937380650986E-3</v>
      </c>
      <c r="G40" s="92">
        <f t="shared" ca="1" si="5"/>
        <v>38.646130943094128</v>
      </c>
      <c r="H40" s="91"/>
      <c r="I40" s="91"/>
      <c r="J40" s="91"/>
      <c r="K40" s="126"/>
      <c r="L40" s="92">
        <f t="shared" ca="1" si="6"/>
        <v>117.19062664364287</v>
      </c>
      <c r="M40" s="94">
        <f t="shared" ca="1" si="7"/>
        <v>1.2525217135574973E-3</v>
      </c>
      <c r="N40" s="99">
        <f t="shared" ca="1" si="15"/>
        <v>5.747889782838982E-3</v>
      </c>
      <c r="O40" s="94">
        <f t="shared" ca="1" si="16"/>
        <v>9.0882117266908952E-2</v>
      </c>
      <c r="P40" s="108">
        <f t="shared" si="17"/>
        <v>8.9999999999999998E-4</v>
      </c>
      <c r="Q40" s="99">
        <f t="shared" ca="1" si="18"/>
        <v>0.1312620050376101</v>
      </c>
      <c r="R40" s="110">
        <f t="shared" ca="1" si="19"/>
        <v>0.13036200503761008</v>
      </c>
      <c r="S40" s="111">
        <f t="shared" ca="1" si="20"/>
        <v>0.14152545891678495</v>
      </c>
      <c r="T40" s="109">
        <f t="shared" ca="1" si="21"/>
        <v>1.434407658601899</v>
      </c>
      <c r="U40" s="91"/>
      <c r="V40" s="91"/>
      <c r="W40" s="91"/>
      <c r="X40" s="91"/>
      <c r="Y40" s="91"/>
      <c r="Z40" s="91"/>
      <c r="AA40" s="91"/>
      <c r="AB40" s="91"/>
      <c r="AC40" s="91"/>
      <c r="AD40" s="91"/>
      <c r="AE40" s="91"/>
      <c r="AF40" s="91"/>
      <c r="AG40" s="91"/>
    </row>
    <row r="41" spans="1:33" ht="26.5" customHeight="1" x14ac:dyDescent="0.7">
      <c r="A41" s="95">
        <v>44313</v>
      </c>
      <c r="B41" s="94">
        <f t="shared" ca="1" si="0"/>
        <v>-2.1550251007529386E-4</v>
      </c>
      <c r="C41" s="92">
        <f t="shared" ca="1" si="1"/>
        <v>43.778277870384443</v>
      </c>
      <c r="D41" s="94">
        <f t="shared" ca="1" si="2"/>
        <v>-3.9339511966901552E-3</v>
      </c>
      <c r="E41" s="92">
        <f t="shared" ca="1" si="3"/>
        <v>34.733073014254344</v>
      </c>
      <c r="F41" s="94">
        <f t="shared" ca="1" si="4"/>
        <v>-2.5173699956215767E-3</v>
      </c>
      <c r="G41" s="92">
        <f t="shared" ca="1" si="5"/>
        <v>38.532675574421908</v>
      </c>
      <c r="H41" s="91"/>
      <c r="I41" s="91"/>
      <c r="J41" s="91"/>
      <c r="K41" s="126"/>
      <c r="L41" s="92">
        <f t="shared" ca="1" si="6"/>
        <v>117.04402645906069</v>
      </c>
      <c r="M41" s="94">
        <f t="shared" ca="1" si="7"/>
        <v>-2.0791578722408888E-3</v>
      </c>
      <c r="N41" s="99">
        <f t="shared" ca="1" si="15"/>
        <v>5.74788141157125E-3</v>
      </c>
      <c r="O41" s="94">
        <f t="shared" ca="1" si="16"/>
        <v>9.0881984905544264E-2</v>
      </c>
      <c r="P41" s="108">
        <f t="shared" si="17"/>
        <v>8.9999999999999998E-4</v>
      </c>
      <c r="Q41" s="99">
        <f t="shared" ca="1" si="18"/>
        <v>0.12829148830813142</v>
      </c>
      <c r="R41" s="110">
        <f t="shared" ca="1" si="19"/>
        <v>0.12739148830813141</v>
      </c>
      <c r="S41" s="111">
        <f t="shared" ca="1" si="20"/>
        <v>0.14166676845955931</v>
      </c>
      <c r="T41" s="109">
        <f t="shared" ca="1" si="21"/>
        <v>1.401724317977125</v>
      </c>
      <c r="U41" s="91"/>
      <c r="V41" s="91"/>
      <c r="W41" s="91"/>
      <c r="X41" s="91"/>
      <c r="Y41" s="91"/>
      <c r="Z41" s="91"/>
      <c r="AA41" s="91"/>
      <c r="AB41" s="91"/>
      <c r="AC41" s="91"/>
      <c r="AD41" s="91"/>
      <c r="AE41" s="91"/>
      <c r="AF41" s="91"/>
      <c r="AG41" s="91"/>
    </row>
    <row r="42" spans="1:33" ht="26.5" customHeight="1" x14ac:dyDescent="0.7">
      <c r="A42" s="95">
        <v>44312</v>
      </c>
      <c r="B42" s="94">
        <f t="shared" ca="1" si="0"/>
        <v>2.0876206288722443E-3</v>
      </c>
      <c r="C42" s="92">
        <f t="shared" ca="1" si="1"/>
        <v>43.787714232712055</v>
      </c>
      <c r="D42" s="94">
        <f t="shared" ca="1" si="2"/>
        <v>-1.0479758395148808E-3</v>
      </c>
      <c r="E42" s="92">
        <f t="shared" ca="1" si="3"/>
        <v>34.870250879430365</v>
      </c>
      <c r="F42" s="94">
        <f t="shared" ca="1" si="4"/>
        <v>2.6442428838069354E-3</v>
      </c>
      <c r="G42" s="92">
        <f t="shared" ca="1" si="5"/>
        <v>38.629921379435721</v>
      </c>
      <c r="H42" s="91"/>
      <c r="I42" s="91"/>
      <c r="J42" s="91"/>
      <c r="K42" s="126"/>
      <c r="L42" s="92">
        <f t="shared" ca="1" si="6"/>
        <v>117.28788649157815</v>
      </c>
      <c r="M42" s="94">
        <f t="shared" ca="1" si="7"/>
        <v>1.336257653909767E-3</v>
      </c>
      <c r="N42" s="99">
        <f t="shared" ca="1" si="15"/>
        <v>5.7468302427815671E-3</v>
      </c>
      <c r="O42" s="94">
        <f t="shared" ca="1" si="16"/>
        <v>9.0865364467640861E-2</v>
      </c>
      <c r="P42" s="108">
        <f t="shared" si="17"/>
        <v>8.9999999999999998E-4</v>
      </c>
      <c r="Q42" s="99">
        <f t="shared" ca="1" si="18"/>
        <v>0.13036556662764709</v>
      </c>
      <c r="R42" s="110">
        <f t="shared" ca="1" si="19"/>
        <v>0.12946556662764708</v>
      </c>
      <c r="S42" s="111">
        <f t="shared" ca="1" si="20"/>
        <v>0.14184978487175709</v>
      </c>
      <c r="T42" s="109">
        <f t="shared" ca="1" si="21"/>
        <v>1.424806551827045</v>
      </c>
      <c r="U42" s="91"/>
      <c r="V42" s="91"/>
      <c r="W42" s="91"/>
      <c r="X42" s="91"/>
      <c r="Y42" s="91"/>
      <c r="Z42" s="91"/>
      <c r="AA42" s="91"/>
      <c r="AB42" s="91"/>
      <c r="AC42" s="91"/>
      <c r="AD42" s="91"/>
      <c r="AE42" s="91"/>
      <c r="AF42" s="91"/>
      <c r="AG42" s="91"/>
    </row>
    <row r="43" spans="1:33" ht="26.5" customHeight="1" x14ac:dyDescent="0.7">
      <c r="A43" s="95">
        <v>44309</v>
      </c>
      <c r="B43" s="94">
        <f t="shared" ca="1" si="0"/>
        <v>1.08424118157191E-2</v>
      </c>
      <c r="C43" s="92">
        <f t="shared" ca="1" si="1"/>
        <v>43.696492533489781</v>
      </c>
      <c r="D43" s="94">
        <f t="shared" ca="1" si="2"/>
        <v>-1.3081797085664482E-3</v>
      </c>
      <c r="E43" s="92">
        <f t="shared" ca="1" si="3"/>
        <v>34.906832396415801</v>
      </c>
      <c r="F43" s="94">
        <f t="shared" ca="1" si="4"/>
        <v>-3.8314117984907803E-3</v>
      </c>
      <c r="G43" s="92">
        <f t="shared" ca="1" si="5"/>
        <v>38.528043873595962</v>
      </c>
      <c r="H43" s="91"/>
      <c r="I43" s="91"/>
      <c r="J43" s="91"/>
      <c r="K43" s="126"/>
      <c r="L43" s="92">
        <f t="shared" ca="1" si="6"/>
        <v>117.13136880350154</v>
      </c>
      <c r="M43" s="94">
        <f t="shared" ca="1" si="7"/>
        <v>2.3514705401945779E-3</v>
      </c>
      <c r="N43" s="99">
        <f t="shared" ca="1" si="15"/>
        <v>5.7503743396998134E-3</v>
      </c>
      <c r="O43" s="94">
        <f t="shared" ca="1" si="16"/>
        <v>9.0921401560191073E-2</v>
      </c>
      <c r="P43" s="108">
        <f t="shared" si="17"/>
        <v>8.9999999999999998E-4</v>
      </c>
      <c r="Q43" s="99">
        <f t="shared" ca="1" si="18"/>
        <v>0.13156635838964892</v>
      </c>
      <c r="R43" s="110">
        <f t="shared" ca="1" si="19"/>
        <v>0.13066635838964891</v>
      </c>
      <c r="S43" s="111">
        <f t="shared" ca="1" si="20"/>
        <v>0.14201061887492733</v>
      </c>
      <c r="T43" s="109">
        <f t="shared" ca="1" si="21"/>
        <v>1.4371353294982612</v>
      </c>
      <c r="U43" s="91"/>
      <c r="V43" s="91"/>
      <c r="W43" s="91"/>
      <c r="X43" s="91"/>
      <c r="Y43" s="91"/>
      <c r="Z43" s="91"/>
      <c r="AA43" s="91"/>
      <c r="AB43" s="91"/>
      <c r="AC43" s="91"/>
      <c r="AD43" s="91"/>
      <c r="AE43" s="91"/>
      <c r="AF43" s="91"/>
      <c r="AG43" s="91"/>
    </row>
    <row r="44" spans="1:33" ht="26.5" customHeight="1" x14ac:dyDescent="0.7">
      <c r="A44" s="95">
        <v>44308</v>
      </c>
      <c r="B44" s="94">
        <f t="shared" ca="1" si="0"/>
        <v>-9.1331216768046897E-3</v>
      </c>
      <c r="C44" s="92">
        <f t="shared" ca="1" si="1"/>
        <v>43.227798935543518</v>
      </c>
      <c r="D44" s="94">
        <f t="shared" ca="1" si="2"/>
        <v>7.855681236763612E-4</v>
      </c>
      <c r="E44" s="92">
        <f t="shared" ca="1" si="3"/>
        <v>34.952556621750894</v>
      </c>
      <c r="F44" s="94">
        <f t="shared" ca="1" si="4"/>
        <v>-6.4831497506944169E-3</v>
      </c>
      <c r="G44" s="92">
        <f t="shared" ca="1" si="5"/>
        <v>38.676228431529651</v>
      </c>
      <c r="H44" s="91"/>
      <c r="I44" s="91"/>
      <c r="J44" s="91"/>
      <c r="K44" s="126"/>
      <c r="L44" s="92">
        <f t="shared" ca="1" si="6"/>
        <v>116.85658398882406</v>
      </c>
      <c r="M44" s="94">
        <f t="shared" ca="1" si="7"/>
        <v>-5.3063318844245311E-3</v>
      </c>
      <c r="N44" s="99">
        <f t="shared" ca="1" si="15"/>
        <v>5.795015658923118E-3</v>
      </c>
      <c r="O44" s="94">
        <f t="shared" ca="1" si="16"/>
        <v>9.1627242792692576E-2</v>
      </c>
      <c r="P44" s="108">
        <f t="shared" si="17"/>
        <v>8.9999999999999998E-4</v>
      </c>
      <c r="Q44" s="99">
        <f t="shared" ca="1" si="18"/>
        <v>0.13323488440186493</v>
      </c>
      <c r="R44" s="110">
        <f t="shared" ca="1" si="19"/>
        <v>0.13233488440186492</v>
      </c>
      <c r="S44" s="111">
        <f t="shared" ca="1" si="20"/>
        <v>0.14215988546025995</v>
      </c>
      <c r="T44" s="109">
        <f t="shared" ca="1" si="21"/>
        <v>1.4442744359477642</v>
      </c>
      <c r="U44" s="91"/>
      <c r="V44" s="91"/>
      <c r="W44" s="91"/>
      <c r="X44" s="91"/>
      <c r="Y44" s="91"/>
      <c r="Z44" s="91"/>
      <c r="AA44" s="91"/>
      <c r="AB44" s="91"/>
      <c r="AC44" s="91"/>
      <c r="AD44" s="91"/>
      <c r="AE44" s="91"/>
      <c r="AF44" s="91"/>
      <c r="AG44" s="91"/>
    </row>
    <row r="45" spans="1:33" ht="26.5" customHeight="1" x14ac:dyDescent="0.7">
      <c r="A45" s="95">
        <v>44307</v>
      </c>
      <c r="B45" s="94">
        <f t="shared" ca="1" si="0"/>
        <v>9.4621002911243757E-3</v>
      </c>
      <c r="C45" s="92">
        <f t="shared" ca="1" si="1"/>
        <v>43.626242718594256</v>
      </c>
      <c r="D45" s="94">
        <f t="shared" ca="1" si="2"/>
        <v>5.2391359088854728E-4</v>
      </c>
      <c r="E45" s="92">
        <f t="shared" ca="1" si="3"/>
        <v>34.925120560323151</v>
      </c>
      <c r="F45" s="94">
        <f t="shared" ca="1" si="4"/>
        <v>9.9111547311667714E-3</v>
      </c>
      <c r="G45" s="92">
        <f t="shared" ca="1" si="5"/>
        <v>38.928608429564662</v>
      </c>
      <c r="H45" s="91"/>
      <c r="I45" s="91"/>
      <c r="J45" s="91"/>
      <c r="K45" s="126"/>
      <c r="L45" s="92">
        <f t="shared" ca="1" si="6"/>
        <v>117.47997170848207</v>
      </c>
      <c r="M45" s="94">
        <f t="shared" ca="1" si="7"/>
        <v>6.9362370068737356E-3</v>
      </c>
      <c r="N45" s="99">
        <f t="shared" ca="1" si="15"/>
        <v>5.8214136919669882E-3</v>
      </c>
      <c r="O45" s="94">
        <f t="shared" ca="1" si="16"/>
        <v>9.2044632343527666E-2</v>
      </c>
      <c r="P45" s="108">
        <f t="shared" si="17"/>
        <v>8.9999999999999998E-4</v>
      </c>
      <c r="Q45" s="99">
        <f t="shared" ca="1" si="18"/>
        <v>0.15306740922965711</v>
      </c>
      <c r="R45" s="110">
        <f t="shared" ca="1" si="19"/>
        <v>0.1521674092296571</v>
      </c>
      <c r="S45" s="111">
        <f t="shared" ca="1" si="20"/>
        <v>0.14229088547437188</v>
      </c>
      <c r="T45" s="109">
        <f t="shared" ca="1" si="21"/>
        <v>1.6531915588704844</v>
      </c>
      <c r="U45" s="91"/>
      <c r="V45" s="91"/>
      <c r="W45" s="91"/>
      <c r="X45" s="91"/>
      <c r="Y45" s="91"/>
      <c r="Z45" s="91"/>
      <c r="AA45" s="91"/>
      <c r="AB45" s="91"/>
      <c r="AC45" s="91"/>
      <c r="AD45" s="91"/>
      <c r="AE45" s="91"/>
      <c r="AF45" s="91"/>
      <c r="AG45" s="91"/>
    </row>
    <row r="46" spans="1:33" ht="26.5" customHeight="1" x14ac:dyDescent="0.7">
      <c r="A46" s="95">
        <v>44306</v>
      </c>
      <c r="B46" s="94">
        <f t="shared" ca="1" si="0"/>
        <v>-7.3215434741309426E-3</v>
      </c>
      <c r="C46" s="92">
        <f t="shared" ca="1" si="1"/>
        <v>43.217316138974056</v>
      </c>
      <c r="D46" s="94">
        <f t="shared" ca="1" si="2"/>
        <v>2.9780358291353615E-3</v>
      </c>
      <c r="E46" s="92">
        <f t="shared" ca="1" si="3"/>
        <v>34.906832396415801</v>
      </c>
      <c r="F46" s="94">
        <f t="shared" ca="1" si="4"/>
        <v>3.5565555702969931E-3</v>
      </c>
      <c r="G46" s="92">
        <f t="shared" ca="1" si="5"/>
        <v>38.546567435357481</v>
      </c>
      <c r="H46" s="91"/>
      <c r="I46" s="91"/>
      <c r="J46" s="91"/>
      <c r="K46" s="126"/>
      <c r="L46" s="92">
        <f t="shared" ca="1" si="6"/>
        <v>116.67071597074732</v>
      </c>
      <c r="M46" s="94">
        <f t="shared" ca="1" si="7"/>
        <v>-6.7237208459458575E-4</v>
      </c>
      <c r="N46" s="99">
        <f t="shared" ca="1" si="15"/>
        <v>5.8089407028120155E-3</v>
      </c>
      <c r="O46" s="94">
        <f t="shared" ca="1" si="16"/>
        <v>9.1847417068726206E-2</v>
      </c>
      <c r="P46" s="108">
        <f t="shared" si="17"/>
        <v>8.9999999999999998E-4</v>
      </c>
      <c r="Q46" s="99">
        <f t="shared" ca="1" si="18"/>
        <v>0.13364182610300923</v>
      </c>
      <c r="R46" s="110">
        <f t="shared" ca="1" si="19"/>
        <v>0.13274182610300922</v>
      </c>
      <c r="S46" s="111">
        <f t="shared" ca="1" si="20"/>
        <v>0.14215741893713832</v>
      </c>
      <c r="T46" s="109">
        <f t="shared" ca="1" si="21"/>
        <v>1.4452428858580004</v>
      </c>
      <c r="U46" s="91"/>
      <c r="V46" s="91"/>
      <c r="W46" s="91"/>
      <c r="X46" s="91"/>
      <c r="Y46" s="91"/>
      <c r="Z46" s="91"/>
      <c r="AA46" s="91"/>
      <c r="AB46" s="91"/>
      <c r="AC46" s="91"/>
      <c r="AD46" s="91"/>
      <c r="AE46" s="91"/>
      <c r="AF46" s="91"/>
      <c r="AG46" s="91"/>
    </row>
    <row r="47" spans="1:33" ht="26.5" customHeight="1" x14ac:dyDescent="0.7">
      <c r="A47" s="95">
        <v>44305</v>
      </c>
      <c r="B47" s="94">
        <f t="shared" ca="1" si="0"/>
        <v>-4.9130492998837871E-3</v>
      </c>
      <c r="C47" s="92">
        <f t="shared" ca="1" si="1"/>
        <v>43.536067348760703</v>
      </c>
      <c r="D47" s="94">
        <f t="shared" ca="1" si="2"/>
        <v>-1.0499931047738276E-3</v>
      </c>
      <c r="E47" s="92">
        <f t="shared" ca="1" si="3"/>
        <v>34.803187257793986</v>
      </c>
      <c r="F47" s="94">
        <f t="shared" ca="1" si="4"/>
        <v>-2.7652959627787466E-3</v>
      </c>
      <c r="G47" s="92">
        <f t="shared" ca="1" si="5"/>
        <v>38.409960277178797</v>
      </c>
      <c r="H47" s="91"/>
      <c r="I47" s="91"/>
      <c r="J47" s="91"/>
      <c r="K47" s="126"/>
      <c r="L47" s="92">
        <f t="shared" ca="1" si="6"/>
        <v>116.74921488373349</v>
      </c>
      <c r="M47" s="94">
        <f t="shared" ca="1" si="7"/>
        <v>-3.05738410030576E-3</v>
      </c>
      <c r="N47" s="99">
        <f t="shared" ca="1" si="15"/>
        <v>5.8087740284858014E-3</v>
      </c>
      <c r="O47" s="94">
        <f t="shared" ca="1" si="16"/>
        <v>9.1844781716234655E-2</v>
      </c>
      <c r="P47" s="108">
        <f t="shared" si="17"/>
        <v>8.9999999999999998E-4</v>
      </c>
      <c r="Q47" s="99">
        <f t="shared" ca="1" si="18"/>
        <v>0.13261261808231573</v>
      </c>
      <c r="R47" s="110">
        <f t="shared" ca="1" si="19"/>
        <v>0.13171261808231571</v>
      </c>
      <c r="S47" s="111">
        <f t="shared" ca="1" si="20"/>
        <v>0.14228639966089349</v>
      </c>
      <c r="T47" s="109">
        <f t="shared" ca="1" si="21"/>
        <v>1.4340784051211257</v>
      </c>
      <c r="U47" s="91"/>
      <c r="V47" s="91"/>
      <c r="W47" s="91"/>
      <c r="X47" s="91"/>
      <c r="Y47" s="91"/>
      <c r="Z47" s="91"/>
      <c r="AA47" s="91"/>
      <c r="AB47" s="91"/>
      <c r="AC47" s="91"/>
      <c r="AD47" s="91"/>
      <c r="AE47" s="91"/>
      <c r="AF47" s="91"/>
      <c r="AG47" s="91"/>
    </row>
    <row r="48" spans="1:33" ht="26.5" customHeight="1" x14ac:dyDescent="0.7">
      <c r="A48" s="95">
        <v>44302</v>
      </c>
      <c r="B48" s="94">
        <f t="shared" ca="1" si="0"/>
        <v>3.3424267600743462E-3</v>
      </c>
      <c r="C48" s="92">
        <f t="shared" ca="1" si="1"/>
        <v>43.751018258384264</v>
      </c>
      <c r="D48" s="94">
        <f t="shared" ca="1" si="2"/>
        <v>-2.7050014750121809E-3</v>
      </c>
      <c r="E48" s="92">
        <f t="shared" ca="1" si="3"/>
        <v>34.839768774779422</v>
      </c>
      <c r="F48" s="94">
        <f t="shared" ca="1" si="4"/>
        <v>6.0477772223364035E-3</v>
      </c>
      <c r="G48" s="92">
        <f t="shared" ca="1" si="5"/>
        <v>38.516469715383238</v>
      </c>
      <c r="H48" s="91"/>
      <c r="I48" s="91"/>
      <c r="J48" s="91"/>
      <c r="K48" s="126"/>
      <c r="L48" s="92">
        <f t="shared" ca="1" si="6"/>
        <v>117.10725674854692</v>
      </c>
      <c r="M48" s="94">
        <f t="shared" ca="1" si="7"/>
        <v>2.4206308987657632E-3</v>
      </c>
      <c r="N48" s="99">
        <f t="shared" ca="1" si="15"/>
        <v>5.8046988739896641E-3</v>
      </c>
      <c r="O48" s="94">
        <f t="shared" ca="1" si="16"/>
        <v>9.1780347866110307E-2</v>
      </c>
      <c r="P48" s="108">
        <f t="shared" si="17"/>
        <v>8.9999999999999998E-4</v>
      </c>
      <c r="Q48" s="99">
        <f t="shared" ca="1" si="18"/>
        <v>0.13558366140103928</v>
      </c>
      <c r="R48" s="110">
        <f t="shared" ca="1" si="19"/>
        <v>0.13468366140103927</v>
      </c>
      <c r="S48" s="111">
        <f t="shared" ca="1" si="20"/>
        <v>0.14243325773837376</v>
      </c>
      <c r="T48" s="109">
        <f t="shared" ca="1" si="21"/>
        <v>1.4674564275733248</v>
      </c>
      <c r="U48" s="91"/>
      <c r="V48" s="91"/>
      <c r="W48" s="91"/>
      <c r="X48" s="91"/>
      <c r="Y48" s="91"/>
      <c r="Z48" s="91"/>
      <c r="AA48" s="91"/>
      <c r="AB48" s="91"/>
      <c r="AC48" s="91"/>
      <c r="AD48" s="91"/>
      <c r="AE48" s="91"/>
      <c r="AF48" s="91"/>
      <c r="AG48" s="91"/>
    </row>
    <row r="49" spans="1:33" ht="26.5" customHeight="1" x14ac:dyDescent="0.7">
      <c r="A49" s="95">
        <v>44301</v>
      </c>
      <c r="B49" s="94">
        <f t="shared" ca="1" si="0"/>
        <v>1.074245441995525E-2</v>
      </c>
      <c r="C49" s="92">
        <f t="shared" ca="1" si="1"/>
        <v>43.605270834267522</v>
      </c>
      <c r="D49" s="94">
        <f t="shared" ca="1" si="2"/>
        <v>6.4107899523888623E-3</v>
      </c>
      <c r="E49" s="92">
        <f t="shared" ca="1" si="3"/>
        <v>34.934266015880851</v>
      </c>
      <c r="F49" s="94">
        <f t="shared" ca="1" si="4"/>
        <v>1.6162764158291765E-2</v>
      </c>
      <c r="G49" s="92">
        <f t="shared" ca="1" si="5"/>
        <v>38.284930981832588</v>
      </c>
      <c r="H49" s="91"/>
      <c r="I49" s="91"/>
      <c r="J49" s="91"/>
      <c r="K49" s="126"/>
      <c r="L49" s="92">
        <f t="shared" ca="1" si="6"/>
        <v>116.82446783198097</v>
      </c>
      <c r="M49" s="94">
        <f t="shared" ca="1" si="7"/>
        <v>1.1208620058444252E-2</v>
      </c>
      <c r="N49" s="99">
        <f t="shared" ca="1" si="15"/>
        <v>5.8127610762785491E-3</v>
      </c>
      <c r="O49" s="94">
        <f t="shared" ca="1" si="16"/>
        <v>9.1907822477059795E-2</v>
      </c>
      <c r="P49" s="108">
        <f t="shared" si="17"/>
        <v>8.9999999999999998E-4</v>
      </c>
      <c r="Q49" s="99">
        <f t="shared" ca="1" si="18"/>
        <v>0.13443816221302973</v>
      </c>
      <c r="R49" s="110">
        <f t="shared" ca="1" si="19"/>
        <v>0.13353816221302972</v>
      </c>
      <c r="S49" s="111">
        <f t="shared" ca="1" si="20"/>
        <v>0.14254240698256157</v>
      </c>
      <c r="T49" s="109">
        <f t="shared" ca="1" si="21"/>
        <v>1.452957524332174</v>
      </c>
      <c r="U49" s="91"/>
      <c r="V49" s="91"/>
      <c r="W49" s="91"/>
      <c r="X49" s="91"/>
      <c r="Y49" s="91"/>
      <c r="Z49" s="91"/>
      <c r="AA49" s="91"/>
      <c r="AB49" s="91"/>
      <c r="AC49" s="91"/>
      <c r="AD49" s="91"/>
      <c r="AE49" s="91"/>
      <c r="AF49" s="91"/>
      <c r="AG49" s="91"/>
    </row>
    <row r="50" spans="1:33" ht="26.5" customHeight="1" x14ac:dyDescent="0.7">
      <c r="A50" s="95">
        <v>44300</v>
      </c>
      <c r="B50" s="94">
        <f t="shared" ca="1" si="0"/>
        <v>-3.4151360054910374E-3</v>
      </c>
      <c r="C50" s="92">
        <f t="shared" ca="1" si="1"/>
        <v>43.141821780199891</v>
      </c>
      <c r="D50" s="94">
        <f t="shared" ca="1" si="2"/>
        <v>-1.2279229474486675E-3</v>
      </c>
      <c r="E50" s="92">
        <f t="shared" ca="1" si="3"/>
        <v>34.711736365161109</v>
      </c>
      <c r="F50" s="94">
        <f t="shared" ca="1" si="4"/>
        <v>-4.3443188546180567E-3</v>
      </c>
      <c r="G50" s="92">
        <f t="shared" ca="1" si="5"/>
        <v>37.675982954900704</v>
      </c>
      <c r="H50" s="91"/>
      <c r="I50" s="91"/>
      <c r="J50" s="91"/>
      <c r="K50" s="126"/>
      <c r="L50" s="92">
        <f t="shared" ca="1" si="6"/>
        <v>115.52954110026171</v>
      </c>
      <c r="M50" s="94">
        <f t="shared" ca="1" si="7"/>
        <v>-3.0625893205774579E-3</v>
      </c>
      <c r="N50" s="99">
        <f t="shared" ca="1" si="15"/>
        <v>5.8152856333203501E-3</v>
      </c>
      <c r="O50" s="94">
        <f t="shared" ca="1" si="16"/>
        <v>9.1947739228735337E-2</v>
      </c>
      <c r="P50" s="108">
        <f t="shared" si="17"/>
        <v>8.9999999999999998E-4</v>
      </c>
      <c r="Q50" s="99">
        <f t="shared" ca="1" si="18"/>
        <v>0.11657063800603096</v>
      </c>
      <c r="R50" s="110">
        <f t="shared" ca="1" si="19"/>
        <v>0.11567063800603096</v>
      </c>
      <c r="S50" s="111">
        <f t="shared" ca="1" si="20"/>
        <v>0.14267103905069772</v>
      </c>
      <c r="T50" s="109">
        <f t="shared" ca="1" si="21"/>
        <v>1.2580041551460113</v>
      </c>
      <c r="U50" s="91"/>
      <c r="V50" s="91"/>
      <c r="W50" s="91"/>
      <c r="X50" s="91"/>
      <c r="Y50" s="91"/>
      <c r="Z50" s="91"/>
      <c r="AA50" s="91"/>
      <c r="AB50" s="91"/>
      <c r="AC50" s="91"/>
      <c r="AD50" s="91"/>
      <c r="AE50" s="91"/>
      <c r="AF50" s="91"/>
      <c r="AG50" s="91"/>
    </row>
    <row r="51" spans="1:33" ht="26.5" customHeight="1" x14ac:dyDescent="0.7">
      <c r="A51" s="95">
        <v>44299</v>
      </c>
      <c r="B51" s="94">
        <f t="shared" ca="1" si="0"/>
        <v>2.9636817499387735E-3</v>
      </c>
      <c r="C51" s="92">
        <f t="shared" ca="1" si="1"/>
        <v>43.289661863094075</v>
      </c>
      <c r="D51" s="94">
        <f t="shared" ca="1" si="2"/>
        <v>4.1394878868026286E-3</v>
      </c>
      <c r="E51" s="92">
        <f t="shared" ca="1" si="3"/>
        <v>34.754412105310308</v>
      </c>
      <c r="F51" s="94">
        <f t="shared" ca="1" si="4"/>
        <v>7.0864802014201089E-3</v>
      </c>
      <c r="G51" s="92">
        <f t="shared" ca="1" si="5"/>
        <v>37.840373603411798</v>
      </c>
      <c r="H51" s="91"/>
      <c r="I51" s="91"/>
      <c r="J51" s="91"/>
      <c r="K51" s="126"/>
      <c r="L51" s="92">
        <f t="shared" ca="1" si="6"/>
        <v>115.88444757181617</v>
      </c>
      <c r="M51" s="94">
        <f t="shared" ca="1" si="7"/>
        <v>4.6594906768970823E-3</v>
      </c>
      <c r="N51" s="99">
        <f t="shared" ca="1" si="15"/>
        <v>5.8127840267049183E-3</v>
      </c>
      <c r="O51" s="94">
        <f t="shared" ca="1" si="16"/>
        <v>9.1908185355162791E-2</v>
      </c>
      <c r="P51" s="108">
        <f t="shared" si="17"/>
        <v>8.9999999999999998E-4</v>
      </c>
      <c r="Q51" s="99">
        <f t="shared" ca="1" si="18"/>
        <v>0.13293661672035673</v>
      </c>
      <c r="R51" s="110">
        <f t="shared" ca="1" si="19"/>
        <v>0.13203661672035671</v>
      </c>
      <c r="S51" s="111">
        <f t="shared" ca="1" si="20"/>
        <v>0.14306234921076538</v>
      </c>
      <c r="T51" s="109">
        <f t="shared" ca="1" si="21"/>
        <v>1.4366143364720427</v>
      </c>
      <c r="U51" s="91"/>
      <c r="V51" s="91"/>
      <c r="W51" s="91"/>
      <c r="X51" s="91"/>
      <c r="Y51" s="91"/>
      <c r="Z51" s="91"/>
      <c r="AA51" s="91"/>
      <c r="AB51" s="91"/>
      <c r="AC51" s="91"/>
      <c r="AD51" s="91"/>
      <c r="AE51" s="91"/>
      <c r="AF51" s="91"/>
      <c r="AG51" s="91"/>
    </row>
    <row r="52" spans="1:33" ht="26.5" customHeight="1" x14ac:dyDescent="0.7">
      <c r="A52" s="95">
        <v>44298</v>
      </c>
      <c r="B52" s="94">
        <f t="shared" ca="1" si="0"/>
        <v>3.6458967082042548E-4</v>
      </c>
      <c r="C52" s="92">
        <f t="shared" ca="1" si="1"/>
        <v>43.161744189543995</v>
      </c>
      <c r="D52" s="94">
        <f t="shared" ca="1" si="2"/>
        <v>-6.1609669283324564E-4</v>
      </c>
      <c r="E52" s="92">
        <f t="shared" ca="1" si="3"/>
        <v>34.611139711725187</v>
      </c>
      <c r="F52" s="94">
        <f t="shared" ca="1" si="4"/>
        <v>-6.0636061477649106E-3</v>
      </c>
      <c r="G52" s="92">
        <f t="shared" ca="1" si="5"/>
        <v>37.574105449060959</v>
      </c>
      <c r="H52" s="91"/>
      <c r="I52" s="91"/>
      <c r="J52" s="91"/>
      <c r="K52" s="126"/>
      <c r="L52" s="92">
        <f t="shared" ca="1" si="6"/>
        <v>115.34698935033015</v>
      </c>
      <c r="M52" s="94">
        <f t="shared" ca="1" si="7"/>
        <v>-2.0317284059894192E-3</v>
      </c>
      <c r="N52" s="99">
        <f t="shared" ca="1" si="15"/>
        <v>5.8716801984012692E-3</v>
      </c>
      <c r="O52" s="94">
        <f t="shared" ca="1" si="16"/>
        <v>9.2839415595286856E-2</v>
      </c>
      <c r="P52" s="108">
        <f t="shared" si="17"/>
        <v>8.9999999999999998E-4</v>
      </c>
      <c r="Q52" s="99">
        <f t="shared" ca="1" si="18"/>
        <v>0.13087856571447842</v>
      </c>
      <c r="R52" s="110">
        <f t="shared" ca="1" si="19"/>
        <v>0.12997856571447841</v>
      </c>
      <c r="S52" s="111">
        <f t="shared" ca="1" si="20"/>
        <v>0.14322449233562431</v>
      </c>
      <c r="T52" s="109">
        <f t="shared" ca="1" si="21"/>
        <v>1.4000364487546062</v>
      </c>
      <c r="U52" s="91"/>
      <c r="V52" s="91"/>
      <c r="W52" s="91"/>
      <c r="X52" s="91"/>
      <c r="Y52" s="91"/>
      <c r="Z52" s="91"/>
      <c r="AA52" s="91"/>
      <c r="AB52" s="91"/>
      <c r="AC52" s="91"/>
      <c r="AD52" s="91"/>
      <c r="AE52" s="91"/>
      <c r="AF52" s="91"/>
      <c r="AG52" s="91"/>
    </row>
    <row r="53" spans="1:33" ht="26.5" customHeight="1" x14ac:dyDescent="0.7">
      <c r="A53" s="95">
        <v>44295</v>
      </c>
      <c r="B53" s="94">
        <f t="shared" ca="1" si="0"/>
        <v>7.270148536109966E-3</v>
      </c>
      <c r="C53" s="92">
        <f t="shared" ca="1" si="1"/>
        <v>43.14601359864885</v>
      </c>
      <c r="D53" s="94">
        <f t="shared" ca="1" si="2"/>
        <v>-2.6337264990987652E-3</v>
      </c>
      <c r="E53" s="92">
        <f t="shared" ca="1" si="3"/>
        <v>34.632476666063774</v>
      </c>
      <c r="F53" s="94">
        <f t="shared" ca="1" si="4"/>
        <v>-7.5374812332831276E-3</v>
      </c>
      <c r="G53" s="92">
        <f t="shared" ca="1" si="5"/>
        <v>37.803329952969769</v>
      </c>
      <c r="H53" s="91"/>
      <c r="I53" s="91"/>
      <c r="J53" s="91"/>
      <c r="K53" s="126"/>
      <c r="L53" s="92">
        <f t="shared" ca="1" si="6"/>
        <v>115.58182021768238</v>
      </c>
      <c r="M53" s="94">
        <f t="shared" ca="1" si="7"/>
        <v>-5.8059644309393921E-4</v>
      </c>
      <c r="N53" s="99">
        <f t="shared" ca="1" si="15"/>
        <v>5.8775975164518119E-3</v>
      </c>
      <c r="O53" s="94">
        <f t="shared" ca="1" si="16"/>
        <v>9.2932976608683562E-2</v>
      </c>
      <c r="P53" s="108">
        <f t="shared" si="17"/>
        <v>8.9999999999999998E-4</v>
      </c>
      <c r="Q53" s="99">
        <f t="shared" ca="1" si="18"/>
        <v>0.14945744713633013</v>
      </c>
      <c r="R53" s="110">
        <f t="shared" ca="1" si="19"/>
        <v>0.14855744713633012</v>
      </c>
      <c r="S53" s="111">
        <f t="shared" ca="1" si="20"/>
        <v>0.14342219273295487</v>
      </c>
      <c r="T53" s="109">
        <f t="shared" ca="1" si="21"/>
        <v>1.5985439459436088</v>
      </c>
      <c r="U53" s="91"/>
      <c r="V53" s="91"/>
      <c r="W53" s="91"/>
      <c r="X53" s="91"/>
      <c r="Y53" s="91"/>
      <c r="Z53" s="91"/>
      <c r="AA53" s="91"/>
      <c r="AB53" s="91"/>
      <c r="AC53" s="91"/>
      <c r="AD53" s="91"/>
      <c r="AE53" s="91"/>
      <c r="AF53" s="91"/>
      <c r="AG53" s="91"/>
    </row>
    <row r="54" spans="1:33" ht="26.5" customHeight="1" x14ac:dyDescent="0.7">
      <c r="A54" s="95">
        <v>44294</v>
      </c>
      <c r="B54" s="94">
        <f t="shared" ca="1" si="0"/>
        <v>4.7467793575521888E-3</v>
      </c>
      <c r="C54" s="92">
        <f t="shared" ca="1" si="1"/>
        <v>42.83459969637142</v>
      </c>
      <c r="D54" s="94">
        <f t="shared" ca="1" si="2"/>
        <v>3.4356092044984798E-3</v>
      </c>
      <c r="E54" s="92">
        <f t="shared" ca="1" si="3"/>
        <v>34.723930000659358</v>
      </c>
      <c r="F54" s="94">
        <f t="shared" ca="1" si="4"/>
        <v>1.0752027855493562E-2</v>
      </c>
      <c r="G54" s="92">
        <f t="shared" ca="1" si="5"/>
        <v>38.090435898723975</v>
      </c>
      <c r="H54" s="91"/>
      <c r="I54" s="91"/>
      <c r="J54" s="91"/>
      <c r="K54" s="126"/>
      <c r="L54" s="92">
        <f t="shared" ca="1" si="6"/>
        <v>115.64896559575476</v>
      </c>
      <c r="M54" s="94">
        <f t="shared" ca="1" si="7"/>
        <v>6.3211979918686989E-3</v>
      </c>
      <c r="N54" s="99">
        <f t="shared" ca="1" si="15"/>
        <v>5.8821783432934094E-3</v>
      </c>
      <c r="O54" s="94">
        <f t="shared" ca="1" si="16"/>
        <v>9.300540584061498E-2</v>
      </c>
      <c r="P54" s="108">
        <f t="shared" si="17"/>
        <v>8.9999999999999998E-4</v>
      </c>
      <c r="Q54" s="99">
        <f t="shared" ca="1" si="18"/>
        <v>0.15646568461997745</v>
      </c>
      <c r="R54" s="110">
        <f t="shared" ca="1" si="19"/>
        <v>0.15556568461997744</v>
      </c>
      <c r="S54" s="111">
        <f t="shared" ca="1" si="20"/>
        <v>0.14334438584805526</v>
      </c>
      <c r="T54" s="109">
        <f t="shared" ca="1" si="21"/>
        <v>1.6726520702094794</v>
      </c>
      <c r="U54" s="91"/>
      <c r="V54" s="91"/>
      <c r="W54" s="91"/>
      <c r="X54" s="91"/>
      <c r="Y54" s="91"/>
      <c r="Z54" s="91"/>
      <c r="AA54" s="91"/>
      <c r="AB54" s="91"/>
      <c r="AC54" s="91"/>
      <c r="AD54" s="91"/>
      <c r="AE54" s="91"/>
      <c r="AF54" s="91"/>
      <c r="AG54" s="91"/>
    </row>
    <row r="55" spans="1:33" ht="26.5" customHeight="1" x14ac:dyDescent="0.7">
      <c r="A55" s="95">
        <v>44293</v>
      </c>
      <c r="B55" s="94">
        <f t="shared" ca="1" si="0"/>
        <v>1.1572958873891093E-3</v>
      </c>
      <c r="C55" s="92">
        <f t="shared" ca="1" si="1"/>
        <v>42.632233888582761</v>
      </c>
      <c r="D55" s="94">
        <f t="shared" ca="1" si="2"/>
        <v>-6.1626688217142345E-4</v>
      </c>
      <c r="E55" s="92">
        <f t="shared" ca="1" si="3"/>
        <v>34.605040604636024</v>
      </c>
      <c r="F55" s="94">
        <f t="shared" ca="1" si="4"/>
        <v>-2.8183188162091977E-3</v>
      </c>
      <c r="G55" s="92">
        <f t="shared" ca="1" si="5"/>
        <v>37.685243115010337</v>
      </c>
      <c r="H55" s="91"/>
      <c r="I55" s="91"/>
      <c r="J55" s="91"/>
      <c r="K55" s="126"/>
      <c r="L55" s="92">
        <f t="shared" ca="1" si="6"/>
        <v>114.92251760822913</v>
      </c>
      <c r="M55" s="94">
        <f t="shared" ca="1" si="7"/>
        <v>-6.8318678623957574E-4</v>
      </c>
      <c r="N55" s="99">
        <f t="shared" ca="1" si="15"/>
        <v>6.0826856552194985E-3</v>
      </c>
      <c r="O55" s="94">
        <f t="shared" ca="1" si="16"/>
        <v>9.6175704806636397E-2</v>
      </c>
      <c r="P55" s="108">
        <f t="shared" si="17"/>
        <v>8.9999999999999998E-4</v>
      </c>
      <c r="Q55" s="99">
        <f t="shared" ca="1" si="18"/>
        <v>0.14542417184009171</v>
      </c>
      <c r="R55" s="110">
        <f t="shared" ca="1" si="19"/>
        <v>0.1445241718400917</v>
      </c>
      <c r="S55" s="111">
        <f t="shared" ca="1" si="20"/>
        <v>0.1431563658669488</v>
      </c>
      <c r="T55" s="109">
        <f t="shared" ca="1" si="21"/>
        <v>1.5027097761400456</v>
      </c>
      <c r="U55" s="91"/>
      <c r="V55" s="91"/>
      <c r="W55" s="91"/>
      <c r="X55" s="91"/>
      <c r="Y55" s="91"/>
      <c r="Z55" s="91"/>
      <c r="AA55" s="91"/>
      <c r="AB55" s="91"/>
      <c r="AC55" s="91"/>
      <c r="AD55" s="91"/>
      <c r="AE55" s="91"/>
      <c r="AF55" s="91"/>
      <c r="AG55" s="91"/>
    </row>
    <row r="56" spans="1:33" ht="26.5" customHeight="1" x14ac:dyDescent="0.7">
      <c r="A56" s="95">
        <v>44292</v>
      </c>
      <c r="B56" s="94">
        <f t="shared" ca="1" si="0"/>
        <v>-5.9058472501904991E-4</v>
      </c>
      <c r="C56" s="92">
        <f t="shared" ca="1" si="1"/>
        <v>42.582952812420061</v>
      </c>
      <c r="D56" s="94">
        <f t="shared" ca="1" si="2"/>
        <v>4.8654598115305259E-3</v>
      </c>
      <c r="E56" s="92">
        <f t="shared" ca="1" si="3"/>
        <v>34.626379695691973</v>
      </c>
      <c r="F56" s="94">
        <f t="shared" ca="1" si="4"/>
        <v>8.0286747533186986E-3</v>
      </c>
      <c r="G56" s="92">
        <f t="shared" ca="1" si="5"/>
        <v>37.791752321676036</v>
      </c>
      <c r="H56" s="91"/>
      <c r="I56" s="91"/>
      <c r="J56" s="91"/>
      <c r="K56" s="126"/>
      <c r="L56" s="92">
        <f t="shared" ca="1" si="6"/>
        <v>115.00108482978806</v>
      </c>
      <c r="M56" s="94">
        <f t="shared" ca="1" si="7"/>
        <v>3.8713704913757585E-3</v>
      </c>
      <c r="N56" s="99">
        <f t="shared" ca="1" si="15"/>
        <v>6.0840361401377297E-3</v>
      </c>
      <c r="O56" s="94">
        <f t="shared" ca="1" si="16"/>
        <v>9.6197057848072989E-2</v>
      </c>
      <c r="P56" s="108">
        <f t="shared" si="17"/>
        <v>8.9999999999999998E-4</v>
      </c>
      <c r="Q56" s="99">
        <f t="shared" ca="1" si="18"/>
        <v>0.1759007189014421</v>
      </c>
      <c r="R56" s="110">
        <f t="shared" ca="1" si="19"/>
        <v>0.17500071890144209</v>
      </c>
      <c r="S56" s="111">
        <f t="shared" ca="1" si="20"/>
        <v>0.14313499389861842</v>
      </c>
      <c r="T56" s="109">
        <f t="shared" ca="1" si="21"/>
        <v>1.8191899296735892</v>
      </c>
      <c r="U56" s="91"/>
      <c r="V56" s="91"/>
      <c r="W56" s="91"/>
      <c r="X56" s="91"/>
      <c r="Y56" s="91"/>
      <c r="Z56" s="91"/>
      <c r="AA56" s="91"/>
      <c r="AB56" s="91"/>
      <c r="AC56" s="91"/>
      <c r="AD56" s="91"/>
      <c r="AE56" s="91"/>
      <c r="AF56" s="91"/>
      <c r="AG56" s="91"/>
    </row>
    <row r="57" spans="1:33" ht="26.5" customHeight="1" x14ac:dyDescent="0.7">
      <c r="A57" s="95">
        <v>44291</v>
      </c>
      <c r="B57" s="94">
        <f t="shared" ca="1" si="0"/>
        <v>1.4353112042376992E-2</v>
      </c>
      <c r="C57" s="92">
        <f t="shared" ca="1" si="1"/>
        <v>42.608116515195768</v>
      </c>
      <c r="D57" s="94">
        <f t="shared" ca="1" si="2"/>
        <v>-2.8228701453498761E-3</v>
      </c>
      <c r="E57" s="92">
        <f t="shared" ca="1" si="3"/>
        <v>34.458722167827709</v>
      </c>
      <c r="F57" s="94">
        <f t="shared" ca="1" si="4"/>
        <v>-3.7040376269681374E-4</v>
      </c>
      <c r="G57" s="92">
        <f t="shared" ca="1" si="5"/>
        <v>37.490751273443983</v>
      </c>
      <c r="H57" s="91"/>
      <c r="I57" s="91"/>
      <c r="J57" s="91"/>
      <c r="K57" s="126"/>
      <c r="L57" s="92">
        <f t="shared" ca="1" si="6"/>
        <v>114.55758995646747</v>
      </c>
      <c r="M57" s="94">
        <f t="shared" ca="1" si="7"/>
        <v>4.3086041509272643E-3</v>
      </c>
      <c r="N57" s="99">
        <f t="shared" ca="1" si="15"/>
        <v>6.1221223371312828E-3</v>
      </c>
      <c r="O57" s="94">
        <f t="shared" ca="1" si="16"/>
        <v>9.6799253497640417E-2</v>
      </c>
      <c r="P57" s="108">
        <f t="shared" si="17"/>
        <v>8.9999999999999998E-4</v>
      </c>
      <c r="Q57" s="99">
        <f t="shared" ca="1" si="18"/>
        <v>0.16927606738040346</v>
      </c>
      <c r="R57" s="110">
        <f t="shared" ca="1" si="19"/>
        <v>0.16837606738040345</v>
      </c>
      <c r="S57" s="111">
        <f t="shared" ca="1" si="20"/>
        <v>0.14262918873984343</v>
      </c>
      <c r="T57" s="109">
        <f t="shared" ca="1" si="21"/>
        <v>1.7394355978634461</v>
      </c>
      <c r="U57" s="91"/>
      <c r="V57" s="91"/>
      <c r="W57" s="91"/>
      <c r="X57" s="91"/>
      <c r="Y57" s="91"/>
      <c r="Z57" s="91"/>
      <c r="AA57" s="91"/>
      <c r="AB57" s="91"/>
      <c r="AC57" s="91"/>
      <c r="AD57" s="91"/>
      <c r="AE57" s="91"/>
      <c r="AF57" s="91"/>
      <c r="AG57" s="91"/>
    </row>
    <row r="58" spans="1:33" ht="26.5" customHeight="1" x14ac:dyDescent="0.7">
      <c r="A58" s="95">
        <v>44287</v>
      </c>
      <c r="B58" s="94">
        <f t="shared" ca="1" si="0"/>
        <v>1.0799076881356395E-2</v>
      </c>
      <c r="C58" s="92">
        <f t="shared" ca="1" si="1"/>
        <v>42.005211015131891</v>
      </c>
      <c r="D58" s="94">
        <f t="shared" ca="1" si="2"/>
        <v>4.4302464078798121E-3</v>
      </c>
      <c r="E58" s="92">
        <f t="shared" ca="1" si="3"/>
        <v>34.556270030832394</v>
      </c>
      <c r="F58" s="94">
        <f t="shared" ca="1" si="4"/>
        <v>1.262808771945112E-2</v>
      </c>
      <c r="G58" s="92">
        <f t="shared" ca="1" si="5"/>
        <v>37.504643134379556</v>
      </c>
      <c r="H58" s="91"/>
      <c r="I58" s="91"/>
      <c r="J58" s="91"/>
      <c r="K58" s="126"/>
      <c r="L58" s="92">
        <f t="shared" ca="1" si="6"/>
        <v>114.06612418034385</v>
      </c>
      <c r="M58" s="94">
        <f t="shared" ca="1" si="7"/>
        <v>9.4594746232485871E-3</v>
      </c>
      <c r="N58" s="99">
        <f t="shared" ca="1" si="15"/>
        <v>6.1388833282407049E-3</v>
      </c>
      <c r="O58" s="94">
        <f t="shared" ca="1" si="16"/>
        <v>9.7064268036378451E-2</v>
      </c>
      <c r="P58" s="108">
        <f t="shared" si="17"/>
        <v>8.9999999999999998E-4</v>
      </c>
      <c r="Q58" s="99">
        <f t="shared" ca="1" si="18"/>
        <v>0.17820338383959733</v>
      </c>
      <c r="R58" s="110">
        <f t="shared" ca="1" si="19"/>
        <v>0.17730338383959732</v>
      </c>
      <c r="S58" s="111">
        <f t="shared" ca="1" si="20"/>
        <v>0.14221391650370541</v>
      </c>
      <c r="T58" s="109">
        <f t="shared" ca="1" si="21"/>
        <v>1.8266596702006372</v>
      </c>
      <c r="U58" s="91"/>
      <c r="V58" s="91"/>
      <c r="W58" s="91"/>
      <c r="X58" s="91"/>
      <c r="Y58" s="91"/>
      <c r="Z58" s="91"/>
      <c r="AA58" s="91"/>
      <c r="AB58" s="91"/>
      <c r="AC58" s="91"/>
      <c r="AD58" s="91"/>
      <c r="AE58" s="91"/>
      <c r="AF58" s="91"/>
      <c r="AG58" s="91"/>
    </row>
    <row r="59" spans="1:33" ht="26.5" customHeight="1" x14ac:dyDescent="0.7">
      <c r="A59" s="95">
        <v>44286</v>
      </c>
      <c r="B59" s="94">
        <f t="shared" ca="1" si="0"/>
        <v>4.0533426783200266E-3</v>
      </c>
      <c r="C59" s="92">
        <f t="shared" ca="1" si="1"/>
        <v>41.556439826529733</v>
      </c>
      <c r="D59" s="94">
        <f t="shared" ca="1" si="2"/>
        <v>-1.4147698094574279E-3</v>
      </c>
      <c r="E59" s="92">
        <f t="shared" ca="1" si="3"/>
        <v>34.403852486934923</v>
      </c>
      <c r="F59" s="94">
        <f t="shared" ca="1" si="4"/>
        <v>1.5167861228818635E-2</v>
      </c>
      <c r="G59" s="92">
        <f t="shared" ca="1" si="5"/>
        <v>37.036937439533304</v>
      </c>
      <c r="H59" s="91"/>
      <c r="I59" s="91"/>
      <c r="J59" s="91"/>
      <c r="K59" s="126"/>
      <c r="L59" s="92">
        <f t="shared" ca="1" si="6"/>
        <v>112.99722975299797</v>
      </c>
      <c r="M59" s="94">
        <f t="shared" ca="1" si="7"/>
        <v>5.9861881041711751E-3</v>
      </c>
      <c r="N59" s="99">
        <f t="shared" ca="1" si="15"/>
        <v>6.1894433774631608E-3</v>
      </c>
      <c r="O59" s="94">
        <f t="shared" ca="1" si="16"/>
        <v>9.7863692607144379E-2</v>
      </c>
      <c r="P59" s="108">
        <f t="shared" si="17"/>
        <v>8.9999999999999998E-4</v>
      </c>
      <c r="Q59" s="99">
        <f t="shared" ca="1" si="18"/>
        <v>0.15850257927823508</v>
      </c>
      <c r="R59" s="110">
        <f t="shared" ca="1" si="19"/>
        <v>0.15760257927823507</v>
      </c>
      <c r="S59" s="111">
        <f t="shared" ca="1" si="20"/>
        <v>0.14163867933426452</v>
      </c>
      <c r="T59" s="109">
        <f t="shared" ca="1" si="21"/>
        <v>1.610429517624083</v>
      </c>
      <c r="U59" s="91"/>
      <c r="V59" s="91"/>
      <c r="W59" s="91"/>
      <c r="X59" s="91"/>
      <c r="Y59" s="91"/>
      <c r="Z59" s="91"/>
      <c r="AA59" s="91"/>
      <c r="AB59" s="91"/>
      <c r="AC59" s="91"/>
      <c r="AD59" s="91"/>
      <c r="AE59" s="91"/>
      <c r="AF59" s="91"/>
      <c r="AG59" s="91"/>
    </row>
    <row r="60" spans="1:33" ht="26.5" customHeight="1" x14ac:dyDescent="0.7">
      <c r="A60" s="95">
        <v>44285</v>
      </c>
      <c r="B60" s="94">
        <f t="shared" ca="1" si="0"/>
        <v>-2.6529587211403527E-3</v>
      </c>
      <c r="C60" s="92">
        <f t="shared" ca="1" si="1"/>
        <v>41.38867733429143</v>
      </c>
      <c r="D60" s="94">
        <f t="shared" ca="1" si="2"/>
        <v>-8.8350412778459564E-4</v>
      </c>
      <c r="E60" s="92">
        <f t="shared" ca="1" si="3"/>
        <v>34.452594978167497</v>
      </c>
      <c r="F60" s="94">
        <f t="shared" ca="1" si="4"/>
        <v>-1.7091828545840348E-2</v>
      </c>
      <c r="G60" s="92">
        <f t="shared" ca="1" si="5"/>
        <v>36.48355986634725</v>
      </c>
      <c r="H60" s="91"/>
      <c r="I60" s="91"/>
      <c r="J60" s="91"/>
      <c r="K60" s="126"/>
      <c r="L60" s="92">
        <f t="shared" ca="1" si="6"/>
        <v>112.32483217880618</v>
      </c>
      <c r="M60" s="94">
        <f t="shared" ca="1" si="7"/>
        <v>-6.8521293201652123E-3</v>
      </c>
      <c r="N60" s="99">
        <f t="shared" ca="1" si="15"/>
        <v>6.2156298523787052E-3</v>
      </c>
      <c r="O60" s="94">
        <f t="shared" ca="1" si="16"/>
        <v>9.8277737130264303E-2</v>
      </c>
      <c r="P60" s="108">
        <f t="shared" si="17"/>
        <v>8.9999999999999998E-4</v>
      </c>
      <c r="Q60" s="99">
        <f t="shared" ca="1" si="18"/>
        <v>0.1345829562278944</v>
      </c>
      <c r="R60" s="110">
        <f t="shared" ca="1" si="19"/>
        <v>0.13368295622789439</v>
      </c>
      <c r="S60" s="111">
        <f t="shared" ca="1" si="20"/>
        <v>0.14137261433519835</v>
      </c>
      <c r="T60" s="109">
        <f t="shared" ca="1" si="21"/>
        <v>1.3602567593787949</v>
      </c>
      <c r="U60" s="91"/>
      <c r="V60" s="91"/>
      <c r="W60" s="91"/>
      <c r="X60" s="91"/>
      <c r="Y60" s="91"/>
      <c r="Z60" s="91"/>
      <c r="AA60" s="91"/>
      <c r="AB60" s="91"/>
      <c r="AC60" s="91"/>
      <c r="AD60" s="91"/>
      <c r="AE60" s="91"/>
      <c r="AF60" s="91"/>
      <c r="AG60" s="91"/>
    </row>
    <row r="61" spans="1:33" ht="26.5" customHeight="1" x14ac:dyDescent="0.7">
      <c r="A61" s="95">
        <v>44284</v>
      </c>
      <c r="B61" s="94">
        <f t="shared" ca="1" si="0"/>
        <v>-5.0510630446953808E-4</v>
      </c>
      <c r="C61" s="92">
        <f t="shared" ca="1" si="1"/>
        <v>41.49877186302205</v>
      </c>
      <c r="D61" s="94">
        <f t="shared" ca="1" si="2"/>
        <v>-3.4337006235718448E-3</v>
      </c>
      <c r="E61" s="92">
        <f t="shared" ca="1" si="3"/>
        <v>34.483060904815552</v>
      </c>
      <c r="F61" s="94">
        <f t="shared" ca="1" si="4"/>
        <v>-1.1895999386834277E-2</v>
      </c>
      <c r="G61" s="92">
        <f t="shared" ca="1" si="5"/>
        <v>37.117973912427431</v>
      </c>
      <c r="H61" s="91"/>
      <c r="I61" s="91"/>
      <c r="J61" s="91"/>
      <c r="K61" s="126"/>
      <c r="L61" s="92">
        <f t="shared" ca="1" si="6"/>
        <v>113.09980668026503</v>
      </c>
      <c r="M61" s="94">
        <f t="shared" ca="1" si="7"/>
        <v>-5.1602954528197076E-3</v>
      </c>
      <c r="N61" s="99">
        <f t="shared" ca="1" si="15"/>
        <v>6.220052485479079E-3</v>
      </c>
      <c r="O61" s="94">
        <f t="shared" ca="1" si="16"/>
        <v>9.8347665099526471E-2</v>
      </c>
      <c r="P61" s="108">
        <f t="shared" si="17"/>
        <v>8.9999999999999998E-4</v>
      </c>
      <c r="Q61" s="99">
        <f t="shared" ca="1" si="18"/>
        <v>0.15511639964442581</v>
      </c>
      <c r="R61" s="110">
        <f t="shared" ca="1" si="19"/>
        <v>0.15421639964442579</v>
      </c>
      <c r="S61" s="111">
        <f t="shared" ca="1" si="20"/>
        <v>0.14150294752345774</v>
      </c>
      <c r="T61" s="109">
        <f t="shared" ca="1" si="21"/>
        <v>1.5680738275622603</v>
      </c>
      <c r="U61" s="91"/>
      <c r="V61" s="91"/>
      <c r="W61" s="91"/>
      <c r="X61" s="91"/>
      <c r="Y61" s="91"/>
      <c r="Z61" s="91"/>
      <c r="AA61" s="91"/>
      <c r="AB61" s="91"/>
      <c r="AC61" s="91"/>
      <c r="AD61" s="91"/>
      <c r="AE61" s="91"/>
      <c r="AF61" s="91"/>
      <c r="AG61" s="91"/>
    </row>
    <row r="62" spans="1:33" ht="26.5" customHeight="1" x14ac:dyDescent="0.7">
      <c r="A62" s="95">
        <v>44281</v>
      </c>
      <c r="B62" s="94">
        <f t="shared" ca="1" si="0"/>
        <v>1.6114957163511745E-2</v>
      </c>
      <c r="C62" s="92">
        <f t="shared" ca="1" si="1"/>
        <v>41.519743747348798</v>
      </c>
      <c r="D62" s="94">
        <f t="shared" ca="1" si="2"/>
        <v>-3.3345132793782817E-3</v>
      </c>
      <c r="E62" s="92">
        <f t="shared" ca="1" si="3"/>
        <v>34.601873379013824</v>
      </c>
      <c r="F62" s="94">
        <f t="shared" ca="1" si="4"/>
        <v>2.843404641138525E-3</v>
      </c>
      <c r="G62" s="92">
        <f t="shared" ca="1" si="5"/>
        <v>37.564845288951318</v>
      </c>
      <c r="H62" s="91"/>
      <c r="I62" s="91"/>
      <c r="J62" s="91"/>
      <c r="K62" s="126"/>
      <c r="L62" s="92">
        <f t="shared" ca="1" si="6"/>
        <v>113.68646241531394</v>
      </c>
      <c r="M62" s="94">
        <f t="shared" ca="1" si="7"/>
        <v>5.743419762027635E-3</v>
      </c>
      <c r="N62" s="99">
        <f t="shared" ca="1" si="15"/>
        <v>6.339623859021524E-3</v>
      </c>
      <c r="O62" s="94">
        <f t="shared" ca="1" si="16"/>
        <v>0.10023825451627108</v>
      </c>
      <c r="P62" s="108">
        <f t="shared" si="17"/>
        <v>8.9999999999999998E-4</v>
      </c>
      <c r="Q62" s="99">
        <f t="shared" ca="1" si="18"/>
        <v>0.15212364861095939</v>
      </c>
      <c r="R62" s="110">
        <f t="shared" ca="1" si="19"/>
        <v>0.15122364861095938</v>
      </c>
      <c r="S62" s="111">
        <f t="shared" ca="1" si="20"/>
        <v>0.14128375007309624</v>
      </c>
      <c r="T62" s="109">
        <f t="shared" ca="1" si="21"/>
        <v>1.5086420782238597</v>
      </c>
      <c r="U62" s="91"/>
      <c r="V62" s="91"/>
      <c r="W62" s="91"/>
      <c r="X62" s="91"/>
      <c r="Y62" s="91"/>
      <c r="Z62" s="91"/>
      <c r="AA62" s="91"/>
      <c r="AB62" s="91"/>
      <c r="AC62" s="91"/>
      <c r="AD62" s="91"/>
      <c r="AE62" s="91"/>
      <c r="AF62" s="91"/>
      <c r="AG62" s="91"/>
    </row>
    <row r="63" spans="1:33" ht="26.5" customHeight="1" x14ac:dyDescent="0.7">
      <c r="A63" s="95">
        <v>44280</v>
      </c>
      <c r="B63" s="94">
        <f t="shared" ca="1" si="0"/>
        <v>5.6255756138556823E-3</v>
      </c>
      <c r="C63" s="92">
        <f t="shared" ca="1" si="1"/>
        <v>40.861266193001725</v>
      </c>
      <c r="D63" s="94">
        <f t="shared" ca="1" si="2"/>
        <v>-1.3145012225017627E-3</v>
      </c>
      <c r="E63" s="92">
        <f t="shared" ca="1" si="3"/>
        <v>34.717639809988903</v>
      </c>
      <c r="F63" s="94">
        <f t="shared" ca="1" si="4"/>
        <v>-3.6336516485080406E-3</v>
      </c>
      <c r="G63" s="92">
        <f t="shared" ca="1" si="5"/>
        <v>37.458336082285619</v>
      </c>
      <c r="H63" s="91"/>
      <c r="I63" s="91"/>
      <c r="J63" s="91"/>
      <c r="K63" s="126"/>
      <c r="L63" s="92">
        <f t="shared" ca="1" si="6"/>
        <v>113.03724208527626</v>
      </c>
      <c r="M63" s="94">
        <f t="shared" ca="1" si="7"/>
        <v>4.0958020025905206E-4</v>
      </c>
      <c r="N63" s="99">
        <f t="shared" ca="1" si="15"/>
        <v>6.3323001580703831E-3</v>
      </c>
      <c r="O63" s="94">
        <f t="shared" ca="1" si="16"/>
        <v>0.10012245663673335</v>
      </c>
      <c r="P63" s="108">
        <f t="shared" si="17"/>
        <v>8.9999999999999998E-4</v>
      </c>
      <c r="Q63" s="99">
        <f t="shared" ca="1" si="18"/>
        <v>0.16953075845798415</v>
      </c>
      <c r="R63" s="110">
        <f t="shared" ca="1" si="19"/>
        <v>0.16863075845798414</v>
      </c>
      <c r="S63" s="111">
        <f t="shared" ca="1" si="20"/>
        <v>0.14110936588822146</v>
      </c>
      <c r="T63" s="109">
        <f t="shared" ca="1" si="21"/>
        <v>1.6842451146580855</v>
      </c>
      <c r="U63" s="91"/>
      <c r="V63" s="91"/>
      <c r="W63" s="91"/>
      <c r="X63" s="91"/>
      <c r="Y63" s="91"/>
      <c r="Z63" s="91"/>
      <c r="AA63" s="91"/>
      <c r="AB63" s="91"/>
      <c r="AC63" s="91"/>
      <c r="AD63" s="91"/>
      <c r="AE63" s="91"/>
      <c r="AF63" s="91"/>
      <c r="AG63" s="91"/>
    </row>
    <row r="64" spans="1:33" ht="26.5" customHeight="1" x14ac:dyDescent="0.7">
      <c r="A64" s="95">
        <v>44279</v>
      </c>
      <c r="B64" s="94">
        <f t="shared" ca="1" si="0"/>
        <v>-5.0834685494223208E-3</v>
      </c>
      <c r="C64" s="92">
        <f t="shared" ca="1" si="1"/>
        <v>40.632683957007679</v>
      </c>
      <c r="D64" s="94">
        <f t="shared" ca="1" si="2"/>
        <v>1.3162314102996842E-3</v>
      </c>
      <c r="E64" s="92">
        <f t="shared" ca="1" si="3"/>
        <v>34.763336257998283</v>
      </c>
      <c r="F64" s="94">
        <f t="shared" ca="1" si="4"/>
        <v>3.4608306465708782E-3</v>
      </c>
      <c r="G64" s="92">
        <f t="shared" ca="1" si="5"/>
        <v>37.594943008925569</v>
      </c>
      <c r="H64" s="91"/>
      <c r="I64" s="91"/>
      <c r="J64" s="91"/>
      <c r="K64" s="126"/>
      <c r="L64" s="92">
        <f t="shared" ca="1" si="6"/>
        <v>112.99096322393153</v>
      </c>
      <c r="M64" s="94">
        <f t="shared" ca="1" si="7"/>
        <v>-2.8536533103296069E-4</v>
      </c>
      <c r="N64" s="99">
        <f t="shared" ca="1" si="15"/>
        <v>6.737771211030124E-3</v>
      </c>
      <c r="O64" s="94">
        <f t="shared" ca="1" si="16"/>
        <v>0.10653351689983104</v>
      </c>
      <c r="P64" s="108">
        <f t="shared" si="17"/>
        <v>8.9999999999999998E-4</v>
      </c>
      <c r="Q64" s="99">
        <f t="shared" ca="1" si="18"/>
        <v>0.16797089562052747</v>
      </c>
      <c r="R64" s="110">
        <f t="shared" ca="1" si="19"/>
        <v>0.16707089562052746</v>
      </c>
      <c r="S64" s="111">
        <f t="shared" ca="1" si="20"/>
        <v>0.14061791244947569</v>
      </c>
      <c r="T64" s="109">
        <f t="shared" ca="1" si="21"/>
        <v>1.568247256660241</v>
      </c>
      <c r="U64" s="91"/>
      <c r="V64" s="91"/>
      <c r="W64" s="91"/>
      <c r="X64" s="91"/>
      <c r="Y64" s="91"/>
      <c r="Z64" s="91"/>
      <c r="AA64" s="91"/>
      <c r="AB64" s="91"/>
      <c r="AC64" s="91"/>
      <c r="AD64" s="91"/>
      <c r="AE64" s="91"/>
      <c r="AF64" s="91"/>
      <c r="AG64" s="91"/>
    </row>
    <row r="65" spans="1:33" ht="26.5" customHeight="1" x14ac:dyDescent="0.7">
      <c r="A65" s="95">
        <v>44278</v>
      </c>
      <c r="B65" s="94">
        <f t="shared" ca="1" si="0"/>
        <v>-7.8707965854534212E-3</v>
      </c>
      <c r="C65" s="92">
        <f t="shared" ca="1" si="1"/>
        <v>40.840294308674977</v>
      </c>
      <c r="D65" s="94">
        <f t="shared" ca="1" si="2"/>
        <v>4.9383658518213913E-3</v>
      </c>
      <c r="E65" s="92">
        <f t="shared" ca="1" si="3"/>
        <v>34.717639809988903</v>
      </c>
      <c r="F65" s="94">
        <f t="shared" ca="1" si="4"/>
        <v>-7.3006257668710717E-3</v>
      </c>
      <c r="G65" s="92">
        <f t="shared" ca="1" si="5"/>
        <v>37.465282012753413</v>
      </c>
      <c r="H65" s="91"/>
      <c r="I65" s="91"/>
      <c r="J65" s="91"/>
      <c r="K65" s="126"/>
      <c r="L65" s="92">
        <f t="shared" ca="1" si="6"/>
        <v>113.02321613141729</v>
      </c>
      <c r="M65" s="94">
        <f t="shared" ca="1" si="7"/>
        <v>-3.7806376006374043E-3</v>
      </c>
      <c r="N65" s="99">
        <f t="shared" ca="1" si="15"/>
        <v>6.7855449195664448E-3</v>
      </c>
      <c r="O65" s="94">
        <f t="shared" ca="1" si="16"/>
        <v>0.10728888555607005</v>
      </c>
      <c r="P65" s="108">
        <f t="shared" si="17"/>
        <v>8.9999999999999998E-4</v>
      </c>
      <c r="Q65" s="99">
        <f t="shared" ca="1" si="18"/>
        <v>0.21191294674335892</v>
      </c>
      <c r="R65" s="110">
        <f t="shared" ca="1" si="19"/>
        <v>0.21101294674335891</v>
      </c>
      <c r="S65" s="111">
        <f t="shared" ca="1" si="20"/>
        <v>0.14013694911909297</v>
      </c>
      <c r="T65" s="109">
        <f t="shared" ca="1" si="21"/>
        <v>1.9667735912223807</v>
      </c>
      <c r="U65" s="91"/>
      <c r="V65" s="91"/>
      <c r="W65" s="91"/>
      <c r="X65" s="91"/>
      <c r="Y65" s="91"/>
      <c r="Z65" s="91"/>
      <c r="AA65" s="91"/>
      <c r="AB65" s="91"/>
      <c r="AC65" s="91"/>
      <c r="AD65" s="91"/>
      <c r="AE65" s="91"/>
      <c r="AF65" s="91"/>
      <c r="AG65" s="91"/>
    </row>
    <row r="66" spans="1:33" ht="26.5" customHeight="1" x14ac:dyDescent="0.7">
      <c r="A66" s="95">
        <v>44277</v>
      </c>
      <c r="B66" s="94">
        <f t="shared" ref="B66:B129" ca="1" si="22">INDIRECT(B$1&amp;"!D"&amp;ROW())</f>
        <v>7.9849669101503817E-3</v>
      </c>
      <c r="C66" s="92">
        <f t="shared" ref="C66:C129" ca="1" si="23">C67*(1+B66)</f>
        <v>41.164290062340257</v>
      </c>
      <c r="D66" s="94">
        <f t="shared" ref="D66:D129" ca="1" si="24">INDIRECT(D$1&amp;"!D"&amp;ROW())</f>
        <v>3.2734190475012248E-3</v>
      </c>
      <c r="E66" s="92">
        <f t="shared" ref="E66:E129" ca="1" si="25">E67*(1+D66)</f>
        <v>34.547033917409451</v>
      </c>
      <c r="F66" s="94">
        <f t="shared" ref="F66:F129" ca="1" si="26">INDIRECT(F$1&amp;"!D"&amp;ROW())</f>
        <v>-1.4702584700361232E-3</v>
      </c>
      <c r="G66" s="92">
        <f t="shared" ref="G66:G129" ca="1" si="27">G67*(1+F66)</f>
        <v>37.740813568756153</v>
      </c>
      <c r="H66" s="91"/>
      <c r="I66" s="91"/>
      <c r="J66" s="91"/>
      <c r="K66" s="126"/>
      <c r="L66" s="92">
        <f t="shared" ref="L66:L129" ca="1" si="28">SUM(C66,E66,G66,I66,K66)</f>
        <v>113.45213754850586</v>
      </c>
      <c r="M66" s="94">
        <f t="shared" ref="M66:M129" ca="1" si="29">L66/L67-1</f>
        <v>3.3894303418358085E-3</v>
      </c>
      <c r="N66" s="99">
        <f t="shared" ref="N66:N97" ca="1" si="30">_xlfn.STDEV.P(M66:M318)</f>
        <v>6.7811474027276676E-3</v>
      </c>
      <c r="O66" s="94">
        <f t="shared" ref="O66:O97" ca="1" si="31">N66*SQRT(250)</f>
        <v>0.10721935470977266</v>
      </c>
      <c r="P66" s="108">
        <f t="shared" ref="P66:P97" si="32">0.09%</f>
        <v>8.9999999999999998E-4</v>
      </c>
      <c r="Q66" s="99">
        <f t="shared" ref="Q66:Q97" ca="1" si="33">L66/L318-1</f>
        <v>0.23310614516082806</v>
      </c>
      <c r="R66" s="110">
        <f t="shared" ref="R66:R97" ca="1" si="34">Q66-P66</f>
        <v>0.23220614516082805</v>
      </c>
      <c r="S66" s="111">
        <f t="shared" ref="S66:S97" ca="1" si="35">AVERAGE(R66:R1064)</f>
        <v>0.13882443064456951</v>
      </c>
      <c r="T66" s="109">
        <f t="shared" ref="T66:T97" ca="1" si="36">R66/O66</f>
        <v>2.1657110862994524</v>
      </c>
      <c r="U66" s="91"/>
      <c r="V66" s="91"/>
      <c r="W66" s="91"/>
      <c r="X66" s="91"/>
      <c r="Y66" s="91"/>
      <c r="Z66" s="91"/>
      <c r="AA66" s="91"/>
      <c r="AB66" s="91"/>
      <c r="AC66" s="91"/>
      <c r="AD66" s="91"/>
      <c r="AE66" s="91"/>
      <c r="AF66" s="91"/>
      <c r="AG66" s="91"/>
    </row>
    <row r="67" spans="1:33" ht="26.5" customHeight="1" x14ac:dyDescent="0.7">
      <c r="A67" s="95">
        <v>44274</v>
      </c>
      <c r="B67" s="94">
        <f t="shared" ca="1" si="22"/>
        <v>-1.8502852558448524E-3</v>
      </c>
      <c r="C67" s="92">
        <f t="shared" ca="1" si="23"/>
        <v>40.838198399450491</v>
      </c>
      <c r="D67" s="94">
        <f t="shared" ca="1" si="24"/>
        <v>-6.1891316307782773E-4</v>
      </c>
      <c r="E67" s="92">
        <f t="shared" ca="1" si="25"/>
        <v>34.434315971620272</v>
      </c>
      <c r="F67" s="94">
        <f t="shared" ca="1" si="26"/>
        <v>4.1831139786308036E-3</v>
      </c>
      <c r="G67" s="92">
        <f t="shared" ca="1" si="27"/>
        <v>37.796384022501975</v>
      </c>
      <c r="H67" s="91"/>
      <c r="I67" s="91"/>
      <c r="J67" s="91"/>
      <c r="K67" s="126"/>
      <c r="L67" s="92">
        <f t="shared" ca="1" si="28"/>
        <v>113.06889839357274</v>
      </c>
      <c r="M67" s="94">
        <f t="shared" ca="1" si="29"/>
        <v>5.346547760698428E-4</v>
      </c>
      <c r="N67" s="99">
        <f t="shared" ca="1" si="30"/>
        <v>6.7887973297990432E-3</v>
      </c>
      <c r="O67" s="94">
        <f t="shared" ca="1" si="31"/>
        <v>0.1073403106771713</v>
      </c>
      <c r="P67" s="108">
        <f t="shared" si="32"/>
        <v>8.9999999999999998E-4</v>
      </c>
      <c r="Q67" s="99">
        <f t="shared" ca="1" si="33"/>
        <v>0.2330842482647717</v>
      </c>
      <c r="R67" s="110">
        <f t="shared" ca="1" si="34"/>
        <v>0.23218424826477169</v>
      </c>
      <c r="S67" s="111">
        <f t="shared" ca="1" si="35"/>
        <v>0.13706251150275331</v>
      </c>
      <c r="T67" s="109">
        <f t="shared" ca="1" si="36"/>
        <v>2.1630666689895439</v>
      </c>
      <c r="U67" s="91"/>
      <c r="V67" s="91"/>
      <c r="W67" s="91"/>
      <c r="X67" s="91"/>
      <c r="Y67" s="91"/>
      <c r="Z67" s="91"/>
      <c r="AA67" s="91"/>
      <c r="AB67" s="91"/>
      <c r="AC67" s="91"/>
      <c r="AD67" s="91"/>
      <c r="AE67" s="91"/>
      <c r="AF67" s="91"/>
      <c r="AG67" s="91"/>
    </row>
    <row r="68" spans="1:33" ht="26.5" customHeight="1" x14ac:dyDescent="0.7">
      <c r="A68" s="95">
        <v>44273</v>
      </c>
      <c r="B68" s="94">
        <f t="shared" ca="1" si="22"/>
        <v>-1.4549685288252956E-2</v>
      </c>
      <c r="C68" s="92">
        <f t="shared" ca="1" si="23"/>
        <v>40.91390078683547</v>
      </c>
      <c r="D68" s="94">
        <f t="shared" ca="1" si="24"/>
        <v>-6.2384097774466074E-3</v>
      </c>
      <c r="E68" s="92">
        <f t="shared" ca="1" si="25"/>
        <v>34.455641021390697</v>
      </c>
      <c r="F68" s="94">
        <f t="shared" ca="1" si="26"/>
        <v>-5.8100240294178818E-3</v>
      </c>
      <c r="G68" s="92">
        <f t="shared" ca="1" si="27"/>
        <v>37.6389360629164</v>
      </c>
      <c r="H68" s="91"/>
      <c r="I68" s="91"/>
      <c r="J68" s="91"/>
      <c r="K68" s="126"/>
      <c r="L68" s="92">
        <f t="shared" ca="1" si="28"/>
        <v>113.00847787114256</v>
      </c>
      <c r="M68" s="94">
        <f t="shared" ca="1" si="29"/>
        <v>-9.1218165404478579E-3</v>
      </c>
      <c r="N68" s="99">
        <f t="shared" ca="1" si="30"/>
        <v>6.9956154590038733E-3</v>
      </c>
      <c r="O68" s="94">
        <f t="shared" ca="1" si="31"/>
        <v>0.11061039242568256</v>
      </c>
      <c r="P68" s="108">
        <f t="shared" si="32"/>
        <v>8.9999999999999998E-4</v>
      </c>
      <c r="Q68" s="99">
        <f t="shared" ca="1" si="33"/>
        <v>0.22642136045874639</v>
      </c>
      <c r="R68" s="110">
        <f t="shared" ca="1" si="34"/>
        <v>0.22552136045874638</v>
      </c>
      <c r="S68" s="111">
        <f t="shared" ca="1" si="35"/>
        <v>0.13523324733425296</v>
      </c>
      <c r="T68" s="109">
        <f t="shared" ca="1" si="36"/>
        <v>2.0388803937231375</v>
      </c>
      <c r="U68" s="91"/>
      <c r="V68" s="91"/>
      <c r="W68" s="91"/>
      <c r="X68" s="91"/>
      <c r="Y68" s="91"/>
      <c r="Z68" s="91"/>
      <c r="AA68" s="91"/>
      <c r="AB68" s="91"/>
      <c r="AC68" s="91"/>
      <c r="AD68" s="91"/>
      <c r="AE68" s="91"/>
      <c r="AF68" s="91"/>
      <c r="AG68" s="91"/>
    </row>
    <row r="69" spans="1:33" ht="26.5" customHeight="1" x14ac:dyDescent="0.7">
      <c r="A69" s="95">
        <v>44272</v>
      </c>
      <c r="B69" s="94">
        <f t="shared" ca="1" si="22"/>
        <v>3.4099144654557989E-3</v>
      </c>
      <c r="C69" s="92">
        <f t="shared" ca="1" si="23"/>
        <v>41.51797424591939</v>
      </c>
      <c r="D69" s="94">
        <f t="shared" ca="1" si="24"/>
        <v>-1.6667376243352239E-3</v>
      </c>
      <c r="E69" s="92">
        <f t="shared" ca="1" si="25"/>
        <v>34.67193878329946</v>
      </c>
      <c r="F69" s="94">
        <f t="shared" ca="1" si="26"/>
        <v>7.1449889567605229E-3</v>
      </c>
      <c r="G69" s="92">
        <f t="shared" ca="1" si="27"/>
        <v>37.858897165173317</v>
      </c>
      <c r="H69" s="91"/>
      <c r="I69" s="91"/>
      <c r="J69" s="91"/>
      <c r="K69" s="126"/>
      <c r="L69" s="92">
        <f t="shared" ca="1" si="28"/>
        <v>114.04881019439216</v>
      </c>
      <c r="M69" s="94">
        <f t="shared" ca="1" si="29"/>
        <v>3.0940872902223138E-3</v>
      </c>
      <c r="N69" s="99">
        <f t="shared" ca="1" si="30"/>
        <v>6.9880812374539178E-3</v>
      </c>
      <c r="O69" s="94">
        <f t="shared" ca="1" si="31"/>
        <v>0.11049126592321164</v>
      </c>
      <c r="P69" s="108">
        <f t="shared" si="32"/>
        <v>8.9999999999999998E-4</v>
      </c>
      <c r="Q69" s="99">
        <f t="shared" ca="1" si="33"/>
        <v>0.20543448410874054</v>
      </c>
      <c r="R69" s="110">
        <f t="shared" ca="1" si="34"/>
        <v>0.20453448410874053</v>
      </c>
      <c r="S69" s="111">
        <f t="shared" ca="1" si="35"/>
        <v>0.13346289217494917</v>
      </c>
      <c r="T69" s="109">
        <f t="shared" ca="1" si="36"/>
        <v>1.8511371229187139</v>
      </c>
      <c r="U69" s="91"/>
      <c r="V69" s="91"/>
      <c r="W69" s="91"/>
      <c r="X69" s="91"/>
      <c r="Y69" s="91"/>
      <c r="Z69" s="91"/>
      <c r="AA69" s="91"/>
      <c r="AB69" s="91"/>
      <c r="AC69" s="91"/>
      <c r="AD69" s="91"/>
      <c r="AE69" s="91"/>
      <c r="AF69" s="91"/>
      <c r="AG69" s="91"/>
    </row>
    <row r="70" spans="1:33" ht="26.5" customHeight="1" x14ac:dyDescent="0.7">
      <c r="A70" s="95">
        <v>44271</v>
      </c>
      <c r="B70" s="94">
        <f t="shared" ca="1" si="22"/>
        <v>-1.261358989683381E-3</v>
      </c>
      <c r="C70" s="92">
        <f t="shared" ca="1" si="23"/>
        <v>41.376882615353828</v>
      </c>
      <c r="D70" s="94">
        <f t="shared" ca="1" si="24"/>
        <v>-1.7539170616653887E-4</v>
      </c>
      <c r="E70" s="92">
        <f t="shared" ca="1" si="25"/>
        <v>34.729824288127034</v>
      </c>
      <c r="F70" s="94">
        <f t="shared" ca="1" si="26"/>
        <v>9.2483972117474167E-4</v>
      </c>
      <c r="G70" s="92">
        <f t="shared" ca="1" si="27"/>
        <v>37.590314781180631</v>
      </c>
      <c r="H70" s="91"/>
      <c r="I70" s="91"/>
      <c r="J70" s="91"/>
      <c r="K70" s="126"/>
      <c r="L70" s="92">
        <f t="shared" ca="1" si="28"/>
        <v>113.69702168466151</v>
      </c>
      <c r="M70" s="94">
        <f t="shared" ca="1" si="29"/>
        <v>-2.0767132417909284E-4</v>
      </c>
      <c r="N70" s="99">
        <f t="shared" ca="1" si="30"/>
        <v>7.1808108897253135E-3</v>
      </c>
      <c r="O70" s="94">
        <f t="shared" ca="1" si="31"/>
        <v>0.11353858929236091</v>
      </c>
      <c r="P70" s="108">
        <f t="shared" si="32"/>
        <v>8.9999999999999998E-4</v>
      </c>
      <c r="Q70" s="99">
        <f t="shared" ca="1" si="33"/>
        <v>0.21276332809259091</v>
      </c>
      <c r="R70" s="110">
        <f t="shared" ca="1" si="34"/>
        <v>0.2118633280925909</v>
      </c>
      <c r="S70" s="111">
        <f t="shared" ca="1" si="35"/>
        <v>0.13204146033627334</v>
      </c>
      <c r="T70" s="109">
        <f t="shared" ca="1" si="36"/>
        <v>1.8660028225913976</v>
      </c>
      <c r="U70" s="91"/>
      <c r="V70" s="91"/>
      <c r="W70" s="91"/>
      <c r="X70" s="91"/>
      <c r="Y70" s="91"/>
      <c r="Z70" s="91"/>
      <c r="AA70" s="91"/>
      <c r="AB70" s="91"/>
      <c r="AC70" s="91"/>
      <c r="AD70" s="91"/>
      <c r="AE70" s="91"/>
      <c r="AF70" s="91"/>
      <c r="AG70" s="91"/>
    </row>
    <row r="71" spans="1:33" ht="26.5" customHeight="1" x14ac:dyDescent="0.7">
      <c r="A71" s="95">
        <v>44270</v>
      </c>
      <c r="B71" s="94">
        <f t="shared" ca="1" si="22"/>
        <v>5.9636040674428958E-3</v>
      </c>
      <c r="C71" s="92">
        <f t="shared" ca="1" si="23"/>
        <v>41.429139633064842</v>
      </c>
      <c r="D71" s="94">
        <f t="shared" ca="1" si="24"/>
        <v>1.2293568569783364E-3</v>
      </c>
      <c r="E71" s="92">
        <f t="shared" ca="1" si="25"/>
        <v>34.735916679818764</v>
      </c>
      <c r="F71" s="94">
        <f t="shared" ca="1" si="26"/>
        <v>4.3965073875624761E-3</v>
      </c>
      <c r="G71" s="92">
        <f t="shared" ca="1" si="27"/>
        <v>37.555581887299425</v>
      </c>
      <c r="H71" s="91"/>
      <c r="I71" s="91"/>
      <c r="J71" s="91"/>
      <c r="K71" s="126"/>
      <c r="L71" s="92">
        <f t="shared" ca="1" si="28"/>
        <v>113.72063820018303</v>
      </c>
      <c r="M71" s="94">
        <f t="shared" ca="1" si="29"/>
        <v>3.9962159181794465E-3</v>
      </c>
      <c r="N71" s="99">
        <f t="shared" ca="1" si="30"/>
        <v>7.2015331727381497E-3</v>
      </c>
      <c r="O71" s="94">
        <f t="shared" ca="1" si="31"/>
        <v>0.1138662373555568</v>
      </c>
      <c r="P71" s="108">
        <f t="shared" si="32"/>
        <v>8.9999999999999998E-4</v>
      </c>
      <c r="Q71" s="99">
        <f t="shared" ca="1" si="33"/>
        <v>0.1819049270198978</v>
      </c>
      <c r="R71" s="110">
        <f t="shared" ca="1" si="34"/>
        <v>0.18100492701989779</v>
      </c>
      <c r="S71" s="111">
        <f t="shared" ca="1" si="35"/>
        <v>0.13041244262696075</v>
      </c>
      <c r="T71" s="109">
        <f t="shared" ca="1" si="36"/>
        <v>1.5896277177816531</v>
      </c>
      <c r="U71" s="91"/>
      <c r="V71" s="91"/>
      <c r="W71" s="91"/>
      <c r="X71" s="91"/>
      <c r="Y71" s="91"/>
      <c r="Z71" s="91"/>
      <c r="AA71" s="91"/>
      <c r="AB71" s="91"/>
      <c r="AC71" s="91"/>
      <c r="AD71" s="91"/>
      <c r="AE71" s="91"/>
      <c r="AF71" s="91"/>
      <c r="AG71" s="91"/>
    </row>
    <row r="72" spans="1:33" ht="26.5" customHeight="1" x14ac:dyDescent="0.7">
      <c r="A72" s="95">
        <v>44267</v>
      </c>
      <c r="B72" s="94">
        <f t="shared" ca="1" si="22"/>
        <v>1.3467592855795907E-3</v>
      </c>
      <c r="C72" s="92">
        <f t="shared" ca="1" si="23"/>
        <v>41.183537322377425</v>
      </c>
      <c r="D72" s="94">
        <f t="shared" ca="1" si="24"/>
        <v>-7.2356583352700676E-3</v>
      </c>
      <c r="E72" s="92">
        <f t="shared" ca="1" si="25"/>
        <v>34.693266275032578</v>
      </c>
      <c r="F72" s="94">
        <f t="shared" ca="1" si="26"/>
        <v>-1.8572931684679439E-4</v>
      </c>
      <c r="G72" s="92">
        <f t="shared" ca="1" si="27"/>
        <v>37.391191238788331</v>
      </c>
      <c r="H72" s="91"/>
      <c r="I72" s="91"/>
      <c r="J72" s="91"/>
      <c r="K72" s="126"/>
      <c r="L72" s="92">
        <f t="shared" ca="1" si="28"/>
        <v>113.26799483619834</v>
      </c>
      <c r="M72" s="94">
        <f t="shared" ca="1" si="29"/>
        <v>-1.8014461318068831E-3</v>
      </c>
      <c r="N72" s="99">
        <f t="shared" ca="1" si="30"/>
        <v>7.6640325637600476E-3</v>
      </c>
      <c r="O72" s="94">
        <f t="shared" ca="1" si="31"/>
        <v>0.12117899481590694</v>
      </c>
      <c r="P72" s="108">
        <f t="shared" si="32"/>
        <v>8.9999999999999998E-4</v>
      </c>
      <c r="Q72" s="99">
        <f t="shared" ca="1" si="33"/>
        <v>0.18830877186095996</v>
      </c>
      <c r="R72" s="110">
        <f t="shared" ca="1" si="34"/>
        <v>0.18740877186095994</v>
      </c>
      <c r="S72" s="111">
        <f t="shared" ca="1" si="35"/>
        <v>0.12935843253544121</v>
      </c>
      <c r="T72" s="109">
        <f t="shared" ca="1" si="36"/>
        <v>1.5465450274254886</v>
      </c>
      <c r="U72" s="91"/>
      <c r="V72" s="91"/>
      <c r="W72" s="91"/>
      <c r="X72" s="91"/>
      <c r="Y72" s="91"/>
      <c r="Z72" s="91"/>
      <c r="AA72" s="91"/>
      <c r="AB72" s="91"/>
      <c r="AC72" s="91"/>
      <c r="AD72" s="91"/>
      <c r="AE72" s="91"/>
      <c r="AF72" s="91"/>
      <c r="AG72" s="91"/>
    </row>
    <row r="73" spans="1:33" ht="26.5" customHeight="1" x14ac:dyDescent="0.7">
      <c r="A73" s="95">
        <v>44266</v>
      </c>
      <c r="B73" s="94">
        <f t="shared" ca="1" si="22"/>
        <v>1.0139118953494508E-2</v>
      </c>
      <c r="C73" s="92">
        <f t="shared" ca="1" si="23"/>
        <v>41.128147607688085</v>
      </c>
      <c r="D73" s="94">
        <f t="shared" ca="1" si="24"/>
        <v>-3.4854312170928825E-4</v>
      </c>
      <c r="E73" s="92">
        <f t="shared" ca="1" si="25"/>
        <v>34.946124491998489</v>
      </c>
      <c r="F73" s="94">
        <f t="shared" ca="1" si="26"/>
        <v>-8.6601507197781036E-4</v>
      </c>
      <c r="G73" s="92">
        <f t="shared" ca="1" si="27"/>
        <v>37.398137169256117</v>
      </c>
      <c r="H73" s="91"/>
      <c r="I73" s="91"/>
      <c r="J73" s="91"/>
      <c r="K73" s="126"/>
      <c r="L73" s="92">
        <f t="shared" ca="1" si="28"/>
        <v>113.47240926894268</v>
      </c>
      <c r="M73" s="94">
        <f t="shared" ca="1" si="29"/>
        <v>3.2555616941241095E-3</v>
      </c>
      <c r="N73" s="99">
        <f t="shared" ca="1" si="30"/>
        <v>7.7605485088373082E-3</v>
      </c>
      <c r="O73" s="94">
        <f t="shared" ca="1" si="31"/>
        <v>0.12270504590074624</v>
      </c>
      <c r="P73" s="108">
        <f t="shared" si="32"/>
        <v>8.9999999999999998E-4</v>
      </c>
      <c r="Q73" s="99">
        <f t="shared" ca="1" si="33"/>
        <v>0.14139771303752169</v>
      </c>
      <c r="R73" s="110">
        <f t="shared" ca="1" si="34"/>
        <v>0.14049771303752168</v>
      </c>
      <c r="S73" s="111">
        <f t="shared" ca="1" si="35"/>
        <v>0.1281233189327706</v>
      </c>
      <c r="T73" s="109">
        <f t="shared" ca="1" si="36"/>
        <v>1.1450035490078181</v>
      </c>
      <c r="U73" s="91"/>
      <c r="V73" s="91"/>
      <c r="W73" s="91"/>
      <c r="X73" s="91"/>
      <c r="Y73" s="91"/>
      <c r="Z73" s="91"/>
      <c r="AA73" s="91"/>
      <c r="AB73" s="91"/>
      <c r="AC73" s="91"/>
      <c r="AD73" s="91"/>
      <c r="AE73" s="91"/>
      <c r="AF73" s="91"/>
      <c r="AG73" s="91"/>
    </row>
    <row r="74" spans="1:33" ht="26.5" customHeight="1" x14ac:dyDescent="0.7">
      <c r="A74" s="95">
        <v>44265</v>
      </c>
      <c r="B74" s="94">
        <f t="shared" ca="1" si="22"/>
        <v>6.2246494818647413E-3</v>
      </c>
      <c r="C74" s="92">
        <f t="shared" ca="1" si="23"/>
        <v>40.715330033250176</v>
      </c>
      <c r="D74" s="94">
        <f t="shared" ca="1" si="24"/>
        <v>2.0958429300015347E-3</v>
      </c>
      <c r="E74" s="92">
        <f t="shared" ca="1" si="25"/>
        <v>34.958308970136621</v>
      </c>
      <c r="F74" s="94">
        <f t="shared" ca="1" si="26"/>
        <v>5.0982841357443132E-3</v>
      </c>
      <c r="G74" s="92">
        <f t="shared" ca="1" si="27"/>
        <v>37.430552591953209</v>
      </c>
      <c r="H74" s="91"/>
      <c r="I74" s="91"/>
      <c r="J74" s="91"/>
      <c r="K74" s="126"/>
      <c r="L74" s="92">
        <f t="shared" ca="1" si="28"/>
        <v>113.10419159534001</v>
      </c>
      <c r="M74" s="94">
        <f t="shared" ca="1" si="29"/>
        <v>4.5727982658640975E-3</v>
      </c>
      <c r="N74" s="99">
        <f t="shared" ca="1" si="30"/>
        <v>7.7586054493075799E-3</v>
      </c>
      <c r="O74" s="94">
        <f t="shared" ca="1" si="31"/>
        <v>0.12267432343203005</v>
      </c>
      <c r="P74" s="108">
        <f t="shared" si="32"/>
        <v>8.9999999999999998E-4</v>
      </c>
      <c r="Q74" s="99">
        <f t="shared" ca="1" si="33"/>
        <v>0.11603956947737348</v>
      </c>
      <c r="R74" s="110">
        <f t="shared" ca="1" si="34"/>
        <v>0.11513956947737349</v>
      </c>
      <c r="S74" s="111">
        <f t="shared" ca="1" si="35"/>
        <v>0.127854310365276</v>
      </c>
      <c r="T74" s="109">
        <f t="shared" ca="1" si="36"/>
        <v>0.93857920921136084</v>
      </c>
      <c r="U74" s="91"/>
      <c r="V74" s="91"/>
      <c r="W74" s="91"/>
      <c r="X74" s="91"/>
      <c r="Y74" s="91"/>
      <c r="Z74" s="91"/>
      <c r="AA74" s="91"/>
      <c r="AB74" s="91"/>
      <c r="AC74" s="91"/>
      <c r="AD74" s="91"/>
      <c r="AE74" s="91"/>
      <c r="AF74" s="91"/>
      <c r="AG74" s="91"/>
    </row>
    <row r="75" spans="1:33" ht="26.5" customHeight="1" x14ac:dyDescent="0.7">
      <c r="A75" s="95">
        <v>44264</v>
      </c>
      <c r="B75" s="94">
        <f t="shared" ca="1" si="22"/>
        <v>1.4277514886003484E-2</v>
      </c>
      <c r="C75" s="92">
        <f t="shared" ca="1" si="23"/>
        <v>40.463459183012183</v>
      </c>
      <c r="D75" s="94">
        <f t="shared" ca="1" si="24"/>
        <v>4.7380665651846066E-3</v>
      </c>
      <c r="E75" s="92">
        <f t="shared" ca="1" si="25"/>
        <v>34.885195080665085</v>
      </c>
      <c r="F75" s="94">
        <f t="shared" ca="1" si="26"/>
        <v>2.1271133999900549E-2</v>
      </c>
      <c r="G75" s="92">
        <f t="shared" ca="1" si="27"/>
        <v>37.240688978131814</v>
      </c>
      <c r="H75" s="91"/>
      <c r="I75" s="91"/>
      <c r="J75" s="91"/>
      <c r="K75" s="126"/>
      <c r="L75" s="92">
        <f t="shared" ca="1" si="28"/>
        <v>112.58934324180909</v>
      </c>
      <c r="M75" s="94">
        <f t="shared" ca="1" si="29"/>
        <v>1.3591577783758524E-2</v>
      </c>
      <c r="N75" s="99">
        <f t="shared" ca="1" si="30"/>
        <v>7.8529465278725247E-3</v>
      </c>
      <c r="O75" s="94">
        <f t="shared" ca="1" si="31"/>
        <v>0.12416598685794063</v>
      </c>
      <c r="P75" s="108">
        <f t="shared" si="32"/>
        <v>8.9999999999999998E-4</v>
      </c>
      <c r="Q75" s="99">
        <f t="shared" ca="1" si="33"/>
        <v>0.11108929857645666</v>
      </c>
      <c r="R75" s="110">
        <f t="shared" ca="1" si="34"/>
        <v>0.11018929857645667</v>
      </c>
      <c r="S75" s="111">
        <f t="shared" ca="1" si="35"/>
        <v>0.12813686016278494</v>
      </c>
      <c r="T75" s="109">
        <f t="shared" ca="1" si="36"/>
        <v>0.88743545124418965</v>
      </c>
      <c r="U75" s="91"/>
      <c r="V75" s="91"/>
      <c r="W75" s="91"/>
      <c r="X75" s="91"/>
      <c r="Y75" s="91"/>
      <c r="Z75" s="91"/>
      <c r="AA75" s="91"/>
      <c r="AB75" s="91"/>
      <c r="AC75" s="91"/>
      <c r="AD75" s="91"/>
      <c r="AE75" s="91"/>
      <c r="AF75" s="91"/>
      <c r="AG75" s="91"/>
    </row>
    <row r="76" spans="1:33" ht="26.5" customHeight="1" x14ac:dyDescent="0.7">
      <c r="A76" s="95">
        <v>44263</v>
      </c>
      <c r="B76" s="94">
        <f t="shared" ca="1" si="22"/>
        <v>-4.9787928883130439E-3</v>
      </c>
      <c r="C76" s="92">
        <f t="shared" ca="1" si="23"/>
        <v>39.893873805888269</v>
      </c>
      <c r="D76" s="94">
        <f t="shared" ca="1" si="24"/>
        <v>-3.9328109154153079E-3</v>
      </c>
      <c r="E76" s="92">
        <f t="shared" ca="1" si="25"/>
        <v>34.720686158457433</v>
      </c>
      <c r="F76" s="94">
        <f t="shared" ca="1" si="26"/>
        <v>-1.0368191594622211E-2</v>
      </c>
      <c r="G76" s="92">
        <f t="shared" ca="1" si="27"/>
        <v>36.46503630458573</v>
      </c>
      <c r="H76" s="91"/>
      <c r="I76" s="91"/>
      <c r="J76" s="91"/>
      <c r="K76" s="126"/>
      <c r="L76" s="92">
        <f t="shared" ca="1" si="28"/>
        <v>111.07959626893143</v>
      </c>
      <c r="M76" s="94">
        <f t="shared" ca="1" si="29"/>
        <v>-6.4289304083492427E-3</v>
      </c>
      <c r="N76" s="99">
        <f t="shared" ca="1" si="30"/>
        <v>7.8093108483564154E-3</v>
      </c>
      <c r="O76" s="94">
        <f t="shared" ca="1" si="31"/>
        <v>0.12347604618534033</v>
      </c>
      <c r="P76" s="108">
        <f t="shared" si="32"/>
        <v>8.9999999999999998E-4</v>
      </c>
      <c r="Q76" s="99">
        <f t="shared" ca="1" si="33"/>
        <v>7.5003032544795456E-2</v>
      </c>
      <c r="R76" s="110">
        <f t="shared" ca="1" si="34"/>
        <v>7.4103032544795458E-2</v>
      </c>
      <c r="S76" s="111">
        <f t="shared" ca="1" si="35"/>
        <v>0.12854475928974693</v>
      </c>
      <c r="T76" s="109">
        <f t="shared" ca="1" si="36"/>
        <v>0.6001409571664218</v>
      </c>
      <c r="U76" s="91"/>
      <c r="V76" s="91"/>
      <c r="W76" s="91"/>
      <c r="X76" s="91"/>
      <c r="Y76" s="91"/>
      <c r="Z76" s="91"/>
      <c r="AA76" s="91"/>
      <c r="AB76" s="91"/>
      <c r="AC76" s="91"/>
      <c r="AD76" s="91"/>
      <c r="AE76" s="91"/>
      <c r="AF76" s="91"/>
      <c r="AG76" s="91"/>
    </row>
    <row r="77" spans="1:33" ht="26.5" customHeight="1" x14ac:dyDescent="0.7">
      <c r="A77" s="95">
        <v>44260</v>
      </c>
      <c r="B77" s="94">
        <f t="shared" ca="1" si="22"/>
        <v>1.8396610895225596E-2</v>
      </c>
      <c r="C77" s="92">
        <f t="shared" ca="1" si="23"/>
        <v>40.09349099371542</v>
      </c>
      <c r="D77" s="94">
        <f t="shared" ca="1" si="24"/>
        <v>-1.3964420690785184E-3</v>
      </c>
      <c r="E77" s="92">
        <f t="shared" ca="1" si="25"/>
        <v>34.85777519724023</v>
      </c>
      <c r="F77" s="94">
        <f t="shared" ca="1" si="26"/>
        <v>6.288103898495212E-4</v>
      </c>
      <c r="G77" s="92">
        <f t="shared" ca="1" si="27"/>
        <v>36.847073825711902</v>
      </c>
      <c r="H77" s="91"/>
      <c r="I77" s="91"/>
      <c r="J77" s="91"/>
      <c r="K77" s="126"/>
      <c r="L77" s="92">
        <f t="shared" ca="1" si="28"/>
        <v>111.79834001666755</v>
      </c>
      <c r="M77" s="94">
        <f t="shared" ca="1" si="29"/>
        <v>6.2886842972205148E-3</v>
      </c>
      <c r="N77" s="99">
        <f t="shared" ca="1" si="30"/>
        <v>7.7977640467679346E-3</v>
      </c>
      <c r="O77" s="94">
        <f t="shared" ca="1" si="31"/>
        <v>0.12329347522179208</v>
      </c>
      <c r="P77" s="108">
        <f t="shared" si="32"/>
        <v>8.9999999999999998E-4</v>
      </c>
      <c r="Q77" s="99">
        <f t="shared" ca="1" si="33"/>
        <v>8.0558149430914439E-2</v>
      </c>
      <c r="R77" s="110">
        <f t="shared" ca="1" si="34"/>
        <v>7.9658149430914441E-2</v>
      </c>
      <c r="S77" s="111">
        <f t="shared" ca="1" si="35"/>
        <v>0.12981084595823417</v>
      </c>
      <c r="T77" s="109">
        <f t="shared" ca="1" si="36"/>
        <v>0.6460856852937088</v>
      </c>
      <c r="U77" s="91"/>
      <c r="V77" s="91"/>
      <c r="W77" s="91"/>
      <c r="X77" s="91"/>
      <c r="Y77" s="91"/>
      <c r="Z77" s="91"/>
      <c r="AA77" s="91"/>
      <c r="AB77" s="91"/>
      <c r="AC77" s="91"/>
      <c r="AD77" s="91"/>
      <c r="AE77" s="91"/>
      <c r="AF77" s="91"/>
      <c r="AG77" s="91"/>
    </row>
    <row r="78" spans="1:33" ht="26.5" customHeight="1" x14ac:dyDescent="0.7">
      <c r="A78" s="95">
        <v>44259</v>
      </c>
      <c r="B78" s="94">
        <f t="shared" ca="1" si="22"/>
        <v>-1.2374806449248488E-2</v>
      </c>
      <c r="C78" s="92">
        <f t="shared" ca="1" si="23"/>
        <v>39.369230577536072</v>
      </c>
      <c r="D78" s="94">
        <f t="shared" ca="1" si="24"/>
        <v>-4.9500237112191092E-3</v>
      </c>
      <c r="E78" s="92">
        <f t="shared" ca="1" si="25"/>
        <v>34.906520130435503</v>
      </c>
      <c r="F78" s="94">
        <f t="shared" ca="1" si="26"/>
        <v>-9.836894839898247E-3</v>
      </c>
      <c r="G78" s="92">
        <f t="shared" ca="1" si="27"/>
        <v>36.823918563124437</v>
      </c>
      <c r="H78" s="91"/>
      <c r="I78" s="91"/>
      <c r="J78" s="91"/>
      <c r="K78" s="126"/>
      <c r="L78" s="92">
        <f t="shared" ca="1" si="28"/>
        <v>111.09966927109602</v>
      </c>
      <c r="M78" s="94">
        <f t="shared" ca="1" si="29"/>
        <v>-9.2102723997316005E-3</v>
      </c>
      <c r="N78" s="99">
        <f t="shared" ca="1" si="30"/>
        <v>7.8262936326425024E-3</v>
      </c>
      <c r="O78" s="94">
        <f t="shared" ca="1" si="31"/>
        <v>0.12374456758211709</v>
      </c>
      <c r="P78" s="108">
        <f t="shared" si="32"/>
        <v>8.9999999999999998E-4</v>
      </c>
      <c r="Q78" s="99">
        <f t="shared" ca="1" si="33"/>
        <v>7.4022243144776345E-2</v>
      </c>
      <c r="R78" s="110">
        <f t="shared" ca="1" si="34"/>
        <v>7.3122243144776347E-2</v>
      </c>
      <c r="S78" s="111">
        <f t="shared" ca="1" si="35"/>
        <v>0.13100495778031324</v>
      </c>
      <c r="T78" s="109">
        <f t="shared" ca="1" si="36"/>
        <v>0.590912753372</v>
      </c>
      <c r="U78" s="91"/>
      <c r="V78" s="91"/>
      <c r="W78" s="91"/>
      <c r="X78" s="91"/>
      <c r="Y78" s="91"/>
      <c r="Z78" s="91"/>
      <c r="AA78" s="91"/>
      <c r="AB78" s="91"/>
      <c r="AC78" s="91"/>
      <c r="AD78" s="91"/>
      <c r="AE78" s="91"/>
      <c r="AF78" s="91"/>
      <c r="AG78" s="91"/>
    </row>
    <row r="79" spans="1:33" ht="26.5" customHeight="1" x14ac:dyDescent="0.7">
      <c r="A79" s="95">
        <v>44258</v>
      </c>
      <c r="B79" s="94">
        <f t="shared" ca="1" si="22"/>
        <v>-1.3245760685351438E-2</v>
      </c>
      <c r="C79" s="92">
        <f t="shared" ca="1" si="23"/>
        <v>39.862521566500511</v>
      </c>
      <c r="D79" s="94">
        <f t="shared" ca="1" si="24"/>
        <v>-5.3554733066323301E-3</v>
      </c>
      <c r="E79" s="92">
        <f t="shared" ca="1" si="25"/>
        <v>35.080167792803422</v>
      </c>
      <c r="F79" s="94">
        <f t="shared" ca="1" si="26"/>
        <v>-1.1021543968436798E-2</v>
      </c>
      <c r="G79" s="92">
        <f t="shared" ca="1" si="27"/>
        <v>37.189750225211931</v>
      </c>
      <c r="H79" s="91"/>
      <c r="I79" s="91"/>
      <c r="J79" s="91"/>
      <c r="K79" s="126"/>
      <c r="L79" s="92">
        <f t="shared" ca="1" si="28"/>
        <v>112.13243958451585</v>
      </c>
      <c r="M79" s="94">
        <f t="shared" ca="1" si="29"/>
        <v>-1.0050562934711071E-2</v>
      </c>
      <c r="N79" s="99">
        <f t="shared" ca="1" si="30"/>
        <v>7.8103596313333287E-3</v>
      </c>
      <c r="O79" s="94">
        <f t="shared" ca="1" si="31"/>
        <v>0.12349262890023162</v>
      </c>
      <c r="P79" s="108">
        <f t="shared" si="32"/>
        <v>8.9999999999999998E-4</v>
      </c>
      <c r="Q79" s="99">
        <f t="shared" ca="1" si="33"/>
        <v>9.7574965039776584E-2</v>
      </c>
      <c r="R79" s="110">
        <f t="shared" ca="1" si="34"/>
        <v>9.6674965039776586E-2</v>
      </c>
      <c r="S79" s="111">
        <f t="shared" ca="1" si="35"/>
        <v>0.13241673130800924</v>
      </c>
      <c r="T79" s="109">
        <f t="shared" ca="1" si="36"/>
        <v>0.78283996300604519</v>
      </c>
      <c r="U79" s="91"/>
      <c r="V79" s="91"/>
      <c r="W79" s="91"/>
      <c r="X79" s="91"/>
      <c r="Y79" s="91"/>
      <c r="Z79" s="91"/>
      <c r="AA79" s="91"/>
      <c r="AB79" s="91"/>
      <c r="AC79" s="91"/>
      <c r="AD79" s="91"/>
      <c r="AE79" s="91"/>
      <c r="AF79" s="91"/>
      <c r="AG79" s="91"/>
    </row>
    <row r="80" spans="1:33" ht="26.5" customHeight="1" x14ac:dyDescent="0.7">
      <c r="A80" s="95">
        <v>44257</v>
      </c>
      <c r="B80" s="94">
        <f t="shared" ca="1" si="22"/>
        <v>-7.803234707404294E-3</v>
      </c>
      <c r="C80" s="92">
        <f t="shared" ca="1" si="23"/>
        <v>40.397618756811298</v>
      </c>
      <c r="D80" s="94">
        <f t="shared" ca="1" si="24"/>
        <v>1.8172920048846741E-3</v>
      </c>
      <c r="E80" s="92">
        <f t="shared" ca="1" si="25"/>
        <v>35.2690502499674</v>
      </c>
      <c r="F80" s="94">
        <f t="shared" ca="1" si="26"/>
        <v>5.447935401770021E-3</v>
      </c>
      <c r="G80" s="92">
        <f t="shared" ca="1" si="27"/>
        <v>37.604206642116196</v>
      </c>
      <c r="H80" s="91"/>
      <c r="I80" s="91"/>
      <c r="J80" s="91"/>
      <c r="K80" s="126"/>
      <c r="L80" s="92">
        <f t="shared" ca="1" si="28"/>
        <v>113.2708756488949</v>
      </c>
      <c r="M80" s="94">
        <f t="shared" ca="1" si="29"/>
        <v>-4.4103212278900905E-4</v>
      </c>
      <c r="N80" s="99">
        <f t="shared" ca="1" si="30"/>
        <v>7.8343145250421419E-3</v>
      </c>
      <c r="O80" s="94">
        <f t="shared" ca="1" si="31"/>
        <v>0.12387138902636706</v>
      </c>
      <c r="P80" s="108">
        <f t="shared" si="32"/>
        <v>8.9999999999999998E-4</v>
      </c>
      <c r="Q80" s="99">
        <f t="shared" ca="1" si="33"/>
        <v>0.1151402324674311</v>
      </c>
      <c r="R80" s="110">
        <f t="shared" ca="1" si="34"/>
        <v>0.1142402324674311</v>
      </c>
      <c r="S80" s="111">
        <f t="shared" ca="1" si="35"/>
        <v>0.13331027546471505</v>
      </c>
      <c r="T80" s="109">
        <f t="shared" ca="1" si="36"/>
        <v>0.92224874012766678</v>
      </c>
      <c r="U80" s="91"/>
      <c r="V80" s="91"/>
      <c r="W80" s="91"/>
      <c r="X80" s="91"/>
      <c r="Y80" s="91"/>
      <c r="Z80" s="91"/>
      <c r="AA80" s="91"/>
      <c r="AB80" s="91"/>
      <c r="AC80" s="91"/>
      <c r="AD80" s="91"/>
      <c r="AE80" s="91"/>
      <c r="AF80" s="91"/>
      <c r="AG80" s="91"/>
    </row>
    <row r="81" spans="1:33" ht="26.5" customHeight="1" x14ac:dyDescent="0.7">
      <c r="A81" s="95">
        <v>44256</v>
      </c>
      <c r="B81" s="94">
        <f t="shared" ca="1" si="22"/>
        <v>2.42402209003445E-2</v>
      </c>
      <c r="C81" s="92">
        <f t="shared" ca="1" si="23"/>
        <v>40.715330033250176</v>
      </c>
      <c r="D81" s="94">
        <f t="shared" ca="1" si="24"/>
        <v>-1.1237668911464604E-3</v>
      </c>
      <c r="E81" s="92">
        <f t="shared" ca="1" si="25"/>
        <v>35.205072353448095</v>
      </c>
      <c r="F81" s="94">
        <f t="shared" ca="1" si="26"/>
        <v>-1.7304184133294376E-3</v>
      </c>
      <c r="G81" s="92">
        <f t="shared" ca="1" si="27"/>
        <v>37.400451398897964</v>
      </c>
      <c r="H81" s="91"/>
      <c r="I81" s="91"/>
      <c r="J81" s="91"/>
      <c r="K81" s="126"/>
      <c r="L81" s="92">
        <f t="shared" ca="1" si="28"/>
        <v>113.32085378559623</v>
      </c>
      <c r="M81" s="94">
        <f t="shared" ca="1" si="29"/>
        <v>7.6395209876345405E-3</v>
      </c>
      <c r="N81" s="99">
        <f t="shared" ca="1" si="30"/>
        <v>7.8632486885009747E-3</v>
      </c>
      <c r="O81" s="94">
        <f t="shared" ca="1" si="31"/>
        <v>0.1243288783199747</v>
      </c>
      <c r="P81" s="108">
        <f t="shared" si="32"/>
        <v>8.9999999999999998E-4</v>
      </c>
      <c r="Q81" s="99">
        <f t="shared" ca="1" si="33"/>
        <v>0.13215064515305142</v>
      </c>
      <c r="R81" s="110">
        <f t="shared" ca="1" si="34"/>
        <v>0.1312506451530514</v>
      </c>
      <c r="S81" s="111">
        <f t="shared" ca="1" si="35"/>
        <v>0.13379925092618389</v>
      </c>
      <c r="T81" s="109">
        <f t="shared" ca="1" si="36"/>
        <v>1.055673041747089</v>
      </c>
      <c r="U81" s="91"/>
      <c r="V81" s="91"/>
      <c r="W81" s="91"/>
      <c r="X81" s="91"/>
      <c r="Y81" s="91"/>
      <c r="Z81" s="91"/>
      <c r="AA81" s="91"/>
      <c r="AB81" s="91"/>
      <c r="AC81" s="91"/>
      <c r="AD81" s="91"/>
      <c r="AE81" s="91"/>
      <c r="AF81" s="91"/>
      <c r="AG81" s="91"/>
    </row>
    <row r="82" spans="1:33" ht="26.5" customHeight="1" x14ac:dyDescent="0.7">
      <c r="A82" s="95">
        <v>44253</v>
      </c>
      <c r="B82" s="94">
        <f t="shared" ca="1" si="22"/>
        <v>-5.1525991340316546E-3</v>
      </c>
      <c r="C82" s="92">
        <f t="shared" ca="1" si="23"/>
        <v>39.751739096381037</v>
      </c>
      <c r="D82" s="94">
        <f t="shared" ca="1" si="24"/>
        <v>8.9775170239991819E-3</v>
      </c>
      <c r="E82" s="92">
        <f t="shared" ca="1" si="25"/>
        <v>35.244679156973781</v>
      </c>
      <c r="F82" s="94">
        <f t="shared" ca="1" si="26"/>
        <v>-2.4182902127123929E-2</v>
      </c>
      <c r="G82" s="92">
        <f t="shared" ca="1" si="27"/>
        <v>37.465282012753413</v>
      </c>
      <c r="H82" s="91"/>
      <c r="I82" s="91"/>
      <c r="J82" s="91"/>
      <c r="K82" s="126"/>
      <c r="L82" s="92">
        <f t="shared" ca="1" si="28"/>
        <v>112.46170026610824</v>
      </c>
      <c r="M82" s="94">
        <f t="shared" ca="1" si="29"/>
        <v>-7.245283972076022E-3</v>
      </c>
      <c r="N82" s="99">
        <f t="shared" ca="1" si="30"/>
        <v>7.8909912308252166E-3</v>
      </c>
      <c r="O82" s="94">
        <f t="shared" ca="1" si="31"/>
        <v>0.12476752642911583</v>
      </c>
      <c r="P82" s="108">
        <f t="shared" si="32"/>
        <v>8.9999999999999998E-4</v>
      </c>
      <c r="Q82" s="99">
        <f t="shared" ca="1" si="33"/>
        <v>0.11203866935894591</v>
      </c>
      <c r="R82" s="110">
        <f t="shared" ca="1" si="34"/>
        <v>0.11113866935894591</v>
      </c>
      <c r="S82" s="111">
        <f t="shared" ca="1" si="35"/>
        <v>0.13386631949916103</v>
      </c>
      <c r="T82" s="109">
        <f t="shared" ca="1" si="36"/>
        <v>0.89076599127808398</v>
      </c>
      <c r="U82" s="91"/>
      <c r="V82" s="91"/>
      <c r="W82" s="91"/>
      <c r="X82" s="91"/>
      <c r="Y82" s="91"/>
      <c r="Z82" s="91"/>
      <c r="AA82" s="91"/>
      <c r="AB82" s="91"/>
      <c r="AC82" s="91"/>
      <c r="AD82" s="91"/>
      <c r="AE82" s="91"/>
      <c r="AF82" s="91"/>
      <c r="AG82" s="91"/>
    </row>
    <row r="83" spans="1:33" ht="26.5" customHeight="1" x14ac:dyDescent="0.7">
      <c r="A83" s="95">
        <v>44252</v>
      </c>
      <c r="B83" s="94">
        <f t="shared" ca="1" si="22"/>
        <v>-2.4095764884001558E-2</v>
      </c>
      <c r="C83" s="92">
        <f t="shared" ca="1" si="23"/>
        <v>39.957624718905635</v>
      </c>
      <c r="D83" s="94">
        <f t="shared" ca="1" si="24"/>
        <v>-1.3329822217333698E-2</v>
      </c>
      <c r="E83" s="92">
        <f t="shared" ca="1" si="25"/>
        <v>34.93108474897312</v>
      </c>
      <c r="F83" s="94">
        <f t="shared" ca="1" si="26"/>
        <v>-1.8816526627218888E-2</v>
      </c>
      <c r="G83" s="92">
        <f t="shared" ca="1" si="27"/>
        <v>38.393754418140126</v>
      </c>
      <c r="H83" s="91"/>
      <c r="I83" s="91"/>
      <c r="J83" s="91"/>
      <c r="K83" s="126"/>
      <c r="L83" s="92">
        <f t="shared" ca="1" si="28"/>
        <v>113.28246388601889</v>
      </c>
      <c r="M83" s="94">
        <f t="shared" ca="1" si="29"/>
        <v>-1.900624731331646E-2</v>
      </c>
      <c r="N83" s="99">
        <f t="shared" ca="1" si="30"/>
        <v>7.8762876150983326E-3</v>
      </c>
      <c r="O83" s="94">
        <f t="shared" ca="1" si="31"/>
        <v>0.1245350418514317</v>
      </c>
      <c r="P83" s="108">
        <f t="shared" si="32"/>
        <v>8.9999999999999998E-4</v>
      </c>
      <c r="Q83" s="99">
        <f t="shared" ca="1" si="33"/>
        <v>0.10637479101813829</v>
      </c>
      <c r="R83" s="110">
        <f t="shared" ca="1" si="34"/>
        <v>0.10547479101813829</v>
      </c>
      <c r="S83" s="111">
        <f t="shared" ca="1" si="35"/>
        <v>0.13448058031376145</v>
      </c>
      <c r="T83" s="109">
        <f t="shared" ca="1" si="36"/>
        <v>0.84694869371761261</v>
      </c>
      <c r="U83" s="91"/>
      <c r="V83" s="91"/>
      <c r="W83" s="91"/>
      <c r="X83" s="91"/>
      <c r="Y83" s="91"/>
      <c r="Z83" s="91"/>
      <c r="AA83" s="91"/>
      <c r="AB83" s="91"/>
      <c r="AC83" s="91"/>
      <c r="AD83" s="91"/>
      <c r="AE83" s="91"/>
      <c r="AF83" s="91"/>
      <c r="AG83" s="91"/>
    </row>
    <row r="84" spans="1:33" ht="26.5" customHeight="1" x14ac:dyDescent="0.7">
      <c r="A84" s="95">
        <v>44251</v>
      </c>
      <c r="B84" s="94">
        <f t="shared" ca="1" si="22"/>
        <v>1.1019309915698106E-2</v>
      </c>
      <c r="C84" s="92">
        <f t="shared" ca="1" si="23"/>
        <v>40.94420669683452</v>
      </c>
      <c r="D84" s="94">
        <f t="shared" ca="1" si="24"/>
        <v>-1.374105846626561E-3</v>
      </c>
      <c r="E84" s="92">
        <f t="shared" ca="1" si="25"/>
        <v>35.403000450944397</v>
      </c>
      <c r="F84" s="94">
        <f t="shared" ca="1" si="26"/>
        <v>-7.0952580148775368E-4</v>
      </c>
      <c r="G84" s="92">
        <f t="shared" ca="1" si="27"/>
        <v>39.13004597006006</v>
      </c>
      <c r="H84" s="91"/>
      <c r="I84" s="91"/>
      <c r="J84" s="91"/>
      <c r="K84" s="126"/>
      <c r="L84" s="92">
        <f t="shared" ca="1" si="28"/>
        <v>115.47725311783898</v>
      </c>
      <c r="M84" s="94">
        <f t="shared" ca="1" si="29"/>
        <v>3.2123150958898172E-3</v>
      </c>
      <c r="N84" s="99">
        <f t="shared" ca="1" si="30"/>
        <v>7.8406217731289297E-3</v>
      </c>
      <c r="O84" s="94">
        <f t="shared" ca="1" si="31"/>
        <v>0.123971115374977</v>
      </c>
      <c r="P84" s="108">
        <f t="shared" si="32"/>
        <v>8.9999999999999998E-4</v>
      </c>
      <c r="Q84" s="99">
        <f t="shared" ca="1" si="33"/>
        <v>0.128020302068101</v>
      </c>
      <c r="R84" s="110">
        <f t="shared" ca="1" si="34"/>
        <v>0.12712030206810099</v>
      </c>
      <c r="S84" s="111">
        <f t="shared" ca="1" si="35"/>
        <v>0.13528629668308431</v>
      </c>
      <c r="T84" s="109">
        <f t="shared" ca="1" si="36"/>
        <v>1.0254025841713097</v>
      </c>
      <c r="U84" s="91"/>
      <c r="V84" s="91"/>
      <c r="W84" s="91"/>
      <c r="X84" s="91"/>
      <c r="Y84" s="91"/>
      <c r="Z84" s="91"/>
      <c r="AA84" s="91"/>
      <c r="AB84" s="91"/>
      <c r="AC84" s="91"/>
      <c r="AD84" s="91"/>
      <c r="AE84" s="91"/>
      <c r="AF84" s="91"/>
      <c r="AG84" s="91"/>
    </row>
    <row r="85" spans="1:33" ht="26.5" customHeight="1" x14ac:dyDescent="0.7">
      <c r="A85" s="95">
        <v>44250</v>
      </c>
      <c r="B85" s="94">
        <f t="shared" ca="1" si="22"/>
        <v>1.2144003894998256E-3</v>
      </c>
      <c r="C85" s="92">
        <f t="shared" ca="1" si="23"/>
        <v>40.49794726497219</v>
      </c>
      <c r="D85" s="94">
        <f t="shared" ca="1" si="24"/>
        <v>7.7363644960093403E-4</v>
      </c>
      <c r="E85" s="92">
        <f t="shared" ca="1" si="25"/>
        <v>35.451714859605922</v>
      </c>
      <c r="F85" s="94">
        <f t="shared" ca="1" si="26"/>
        <v>-2.3007492861999435E-3</v>
      </c>
      <c r="G85" s="92">
        <f t="shared" ca="1" si="27"/>
        <v>39.157829460392463</v>
      </c>
      <c r="H85" s="91"/>
      <c r="I85" s="91"/>
      <c r="J85" s="91"/>
      <c r="K85" s="126"/>
      <c r="L85" s="92">
        <f t="shared" ca="1" si="28"/>
        <v>115.10749158497057</v>
      </c>
      <c r="M85" s="94">
        <f t="shared" ca="1" si="29"/>
        <v>-1.1964339425118986E-4</v>
      </c>
      <c r="N85" s="99">
        <f t="shared" ca="1" si="30"/>
        <v>7.8466991112561071E-3</v>
      </c>
      <c r="O85" s="94">
        <f t="shared" ca="1" si="31"/>
        <v>0.12406720652794131</v>
      </c>
      <c r="P85" s="108">
        <f t="shared" si="32"/>
        <v>8.9999999999999998E-4</v>
      </c>
      <c r="Q85" s="99">
        <f t="shared" ca="1" si="33"/>
        <v>0.10761745489246533</v>
      </c>
      <c r="R85" s="110">
        <f t="shared" ca="1" si="34"/>
        <v>0.10671745489246533</v>
      </c>
      <c r="S85" s="111">
        <f t="shared" ca="1" si="35"/>
        <v>0.13551961081494099</v>
      </c>
      <c r="T85" s="109">
        <f t="shared" ca="1" si="36"/>
        <v>0.86015844056609247</v>
      </c>
      <c r="U85" s="91"/>
      <c r="V85" s="91"/>
      <c r="W85" s="91"/>
      <c r="X85" s="91"/>
      <c r="Y85" s="91"/>
      <c r="Z85" s="91"/>
      <c r="AA85" s="91"/>
      <c r="AB85" s="91"/>
      <c r="AC85" s="91"/>
      <c r="AD85" s="91"/>
      <c r="AE85" s="91"/>
      <c r="AF85" s="91"/>
      <c r="AG85" s="91"/>
    </row>
    <row r="86" spans="1:33" ht="26.5" customHeight="1" x14ac:dyDescent="0.7">
      <c r="A86" s="95">
        <v>44249</v>
      </c>
      <c r="B86" s="94">
        <f t="shared" ca="1" si="22"/>
        <v>-7.6917102452923602E-3</v>
      </c>
      <c r="C86" s="92">
        <f t="shared" ca="1" si="23"/>
        <v>40.448826194686553</v>
      </c>
      <c r="D86" s="94">
        <f t="shared" ca="1" si="24"/>
        <v>-1.6304081280061888E-3</v>
      </c>
      <c r="E86" s="92">
        <f t="shared" ca="1" si="25"/>
        <v>35.424309322711935</v>
      </c>
      <c r="F86" s="94">
        <f t="shared" ca="1" si="26"/>
        <v>1.4969163971294108E-2</v>
      </c>
      <c r="G86" s="92">
        <f t="shared" ca="1" si="27"/>
        <v>39.248129566477218</v>
      </c>
      <c r="H86" s="91"/>
      <c r="I86" s="91"/>
      <c r="J86" s="91"/>
      <c r="K86" s="126"/>
      <c r="L86" s="92">
        <f t="shared" ca="1" si="28"/>
        <v>115.1212650838757</v>
      </c>
      <c r="M86" s="94">
        <f t="shared" ca="1" si="29"/>
        <v>1.8053896099785582E-3</v>
      </c>
      <c r="N86" s="99">
        <f t="shared" ca="1" si="30"/>
        <v>7.8483064088764633E-3</v>
      </c>
      <c r="O86" s="94">
        <f t="shared" ca="1" si="31"/>
        <v>0.12409262013473178</v>
      </c>
      <c r="P86" s="108">
        <f t="shared" si="32"/>
        <v>8.9999999999999998E-4</v>
      </c>
      <c r="Q86" s="99">
        <f t="shared" ca="1" si="33"/>
        <v>0.10197507047696175</v>
      </c>
      <c r="R86" s="110">
        <f t="shared" ca="1" si="34"/>
        <v>0.10107507047696175</v>
      </c>
      <c r="S86" s="111">
        <f t="shared" ca="1" si="35"/>
        <v>0.13636673304795496</v>
      </c>
      <c r="T86" s="109">
        <f t="shared" ca="1" si="36"/>
        <v>0.81451314644836204</v>
      </c>
      <c r="U86" s="91"/>
      <c r="V86" s="91"/>
      <c r="W86" s="91"/>
      <c r="X86" s="91"/>
      <c r="Y86" s="91"/>
      <c r="Z86" s="91"/>
      <c r="AA86" s="91"/>
      <c r="AB86" s="91"/>
      <c r="AC86" s="91"/>
      <c r="AD86" s="91"/>
      <c r="AE86" s="91"/>
      <c r="AF86" s="91"/>
      <c r="AG86" s="91"/>
    </row>
    <row r="87" spans="1:33" ht="26.5" customHeight="1" x14ac:dyDescent="0.7">
      <c r="A87" s="95">
        <v>44246</v>
      </c>
      <c r="B87" s="94">
        <f t="shared" ca="1" si="22"/>
        <v>-1.7660411674229604E-3</v>
      </c>
      <c r="C87" s="92">
        <f t="shared" ca="1" si="23"/>
        <v>40.762358444758384</v>
      </c>
      <c r="D87" s="94">
        <f t="shared" ca="1" si="24"/>
        <v>-4.0168193966099164E-3</v>
      </c>
      <c r="E87" s="92">
        <f t="shared" ca="1" si="25"/>
        <v>35.48215972432569</v>
      </c>
      <c r="F87" s="94">
        <f t="shared" ca="1" si="26"/>
        <v>4.1485568239545412E-3</v>
      </c>
      <c r="G87" s="92">
        <f t="shared" ca="1" si="27"/>
        <v>38.669282732600585</v>
      </c>
      <c r="H87" s="91"/>
      <c r="I87" s="91"/>
      <c r="J87" s="91"/>
      <c r="K87" s="126"/>
      <c r="L87" s="92">
        <f t="shared" ca="1" si="28"/>
        <v>114.91380090168465</v>
      </c>
      <c r="M87" s="94">
        <f t="shared" ca="1" si="29"/>
        <v>-4.8236068061435766E-4</v>
      </c>
      <c r="N87" s="99">
        <f t="shared" ca="1" si="30"/>
        <v>7.8479000231215634E-3</v>
      </c>
      <c r="O87" s="94">
        <f t="shared" ca="1" si="31"/>
        <v>0.12408619461176114</v>
      </c>
      <c r="P87" s="108">
        <f t="shared" si="32"/>
        <v>8.9999999999999998E-4</v>
      </c>
      <c r="Q87" s="99">
        <f t="shared" ca="1" si="33"/>
        <v>0.10329339732827836</v>
      </c>
      <c r="R87" s="110">
        <f t="shared" ca="1" si="34"/>
        <v>0.10239339732827836</v>
      </c>
      <c r="S87" s="111">
        <f t="shared" ca="1" si="35"/>
        <v>0.13743617736828809</v>
      </c>
      <c r="T87" s="109">
        <f t="shared" ca="1" si="36"/>
        <v>0.82517960719679695</v>
      </c>
      <c r="U87" s="91"/>
      <c r="V87" s="91"/>
      <c r="W87" s="91"/>
      <c r="X87" s="91"/>
      <c r="Y87" s="91"/>
      <c r="Z87" s="91"/>
      <c r="AA87" s="91"/>
      <c r="AB87" s="91"/>
      <c r="AC87" s="91"/>
      <c r="AD87" s="91"/>
      <c r="AE87" s="91"/>
      <c r="AF87" s="91"/>
      <c r="AG87" s="91"/>
    </row>
    <row r="88" spans="1:33" ht="26.5" customHeight="1" x14ac:dyDescent="0.7">
      <c r="A88" s="95">
        <v>44245</v>
      </c>
      <c r="B88" s="94">
        <f t="shared" ca="1" si="22"/>
        <v>-4.2559742527454869E-3</v>
      </c>
      <c r="C88" s="92">
        <f t="shared" ca="1" si="23"/>
        <v>40.834473806550804</v>
      </c>
      <c r="D88" s="94">
        <f t="shared" ca="1" si="24"/>
        <v>-8.5366532266872852E-5</v>
      </c>
      <c r="E88" s="92">
        <f t="shared" ca="1" si="25"/>
        <v>35.625259959540443</v>
      </c>
      <c r="F88" s="94">
        <f t="shared" ca="1" si="26"/>
        <v>-6.0091383874305571E-5</v>
      </c>
      <c r="G88" s="92">
        <f t="shared" ca="1" si="27"/>
        <v>38.509523784915437</v>
      </c>
      <c r="H88" s="91"/>
      <c r="I88" s="91"/>
      <c r="J88" s="91"/>
      <c r="K88" s="126"/>
      <c r="L88" s="92">
        <f t="shared" ca="1" si="28"/>
        <v>114.96925755100668</v>
      </c>
      <c r="M88" s="94">
        <f t="shared" ca="1" si="29"/>
        <v>-1.5622258427422375E-3</v>
      </c>
      <c r="N88" s="99">
        <f t="shared" ca="1" si="30"/>
        <v>7.8500607865832454E-3</v>
      </c>
      <c r="O88" s="94">
        <f t="shared" ca="1" si="31"/>
        <v>0.12412035928188006</v>
      </c>
      <c r="P88" s="108">
        <f t="shared" si="32"/>
        <v>8.9999999999999998E-4</v>
      </c>
      <c r="Q88" s="99">
        <f t="shared" ca="1" si="33"/>
        <v>0.10489113186116605</v>
      </c>
      <c r="R88" s="110">
        <f t="shared" ca="1" si="34"/>
        <v>0.10399113186116606</v>
      </c>
      <c r="S88" s="111">
        <f t="shared" ca="1" si="35"/>
        <v>0.1385312642445384</v>
      </c>
      <c r="T88" s="109">
        <f t="shared" ca="1" si="36"/>
        <v>0.83782493430429017</v>
      </c>
      <c r="U88" s="91"/>
      <c r="V88" s="91"/>
      <c r="W88" s="91"/>
      <c r="X88" s="91"/>
      <c r="Y88" s="91"/>
      <c r="Z88" s="91"/>
      <c r="AA88" s="91"/>
      <c r="AB88" s="91"/>
      <c r="AC88" s="91"/>
      <c r="AD88" s="91"/>
      <c r="AE88" s="91"/>
      <c r="AF88" s="91"/>
      <c r="AG88" s="91"/>
    </row>
    <row r="89" spans="1:33" ht="26.5" customHeight="1" x14ac:dyDescent="0.7">
      <c r="A89" s="95">
        <v>44244</v>
      </c>
      <c r="B89" s="94">
        <f t="shared" ca="1" si="22"/>
        <v>2.2945413658570502E-4</v>
      </c>
      <c r="C89" s="92">
        <f t="shared" ca="1" si="23"/>
        <v>41.009007084834515</v>
      </c>
      <c r="D89" s="94">
        <f t="shared" ca="1" si="24"/>
        <v>6.8405099374335698E-4</v>
      </c>
      <c r="E89" s="92">
        <f t="shared" ca="1" si="25"/>
        <v>35.628301424083574</v>
      </c>
      <c r="F89" s="94">
        <f t="shared" ca="1" si="26"/>
        <v>-1.1352846785756987E-2</v>
      </c>
      <c r="G89" s="92">
        <f t="shared" ca="1" si="27"/>
        <v>38.511838014557277</v>
      </c>
      <c r="H89" s="91"/>
      <c r="I89" s="91"/>
      <c r="J89" s="91"/>
      <c r="K89" s="126"/>
      <c r="L89" s="92">
        <f t="shared" ca="1" si="28"/>
        <v>115.14914652347537</v>
      </c>
      <c r="M89" s="94">
        <f t="shared" ca="1" si="29"/>
        <v>-3.5348358655359347E-3</v>
      </c>
      <c r="N89" s="99">
        <f t="shared" ca="1" si="30"/>
        <v>7.8521126684080716E-3</v>
      </c>
      <c r="O89" s="94">
        <f t="shared" ca="1" si="31"/>
        <v>0.12415280238215982</v>
      </c>
      <c r="P89" s="108">
        <f t="shared" si="32"/>
        <v>8.9999999999999998E-4</v>
      </c>
      <c r="Q89" s="99">
        <f t="shared" ca="1" si="33"/>
        <v>0.11049284088108058</v>
      </c>
      <c r="R89" s="110">
        <f t="shared" ca="1" si="34"/>
        <v>0.10959284088108058</v>
      </c>
      <c r="S89" s="111">
        <f t="shared" ca="1" si="35"/>
        <v>0.13964546206335685</v>
      </c>
      <c r="T89" s="109">
        <f t="shared" ca="1" si="36"/>
        <v>0.88272547037430837</v>
      </c>
      <c r="U89" s="91"/>
      <c r="V89" s="91"/>
      <c r="W89" s="91"/>
      <c r="X89" s="91"/>
      <c r="Y89" s="91"/>
      <c r="Z89" s="91"/>
      <c r="AA89" s="91"/>
      <c r="AB89" s="91"/>
      <c r="AC89" s="91"/>
      <c r="AD89" s="91"/>
      <c r="AE89" s="91"/>
      <c r="AF89" s="91"/>
      <c r="AG89" s="91"/>
    </row>
    <row r="90" spans="1:33" ht="26.5" customHeight="1" x14ac:dyDescent="0.7">
      <c r="A90" s="95">
        <v>44243</v>
      </c>
      <c r="B90" s="94">
        <f t="shared" ca="1" si="22"/>
        <v>-8.6595090382857176E-4</v>
      </c>
      <c r="C90" s="92">
        <f t="shared" ca="1" si="23"/>
        <v>40.999599557117776</v>
      </c>
      <c r="D90" s="94">
        <f t="shared" ca="1" si="24"/>
        <v>-7.2162449673371931E-3</v>
      </c>
      <c r="E90" s="92">
        <f t="shared" ca="1" si="25"/>
        <v>35.603946509092843</v>
      </c>
      <c r="F90" s="94">
        <f t="shared" ca="1" si="26"/>
        <v>-1.4353488612648735E-2</v>
      </c>
      <c r="G90" s="92">
        <f t="shared" ca="1" si="27"/>
        <v>38.954077690255218</v>
      </c>
      <c r="H90" s="91"/>
      <c r="I90" s="91"/>
      <c r="J90" s="91"/>
      <c r="K90" s="126"/>
      <c r="L90" s="92">
        <f t="shared" ca="1" si="28"/>
        <v>115.55762375646583</v>
      </c>
      <c r="M90" s="94">
        <f t="shared" ca="1" si="29"/>
        <v>-7.4008219986664292E-3</v>
      </c>
      <c r="N90" s="99">
        <f t="shared" ca="1" si="30"/>
        <v>7.8493746134995681E-3</v>
      </c>
      <c r="O90" s="94">
        <f t="shared" ca="1" si="31"/>
        <v>0.12410950993281246</v>
      </c>
      <c r="P90" s="108">
        <f t="shared" si="32"/>
        <v>8.9999999999999998E-4</v>
      </c>
      <c r="Q90" s="99">
        <f t="shared" ca="1" si="33"/>
        <v>0.11882617580703103</v>
      </c>
      <c r="R90" s="110">
        <f t="shared" ca="1" si="34"/>
        <v>0.11792617580703103</v>
      </c>
      <c r="S90" s="111">
        <f t="shared" ca="1" si="35"/>
        <v>0.14064721610276604</v>
      </c>
      <c r="T90" s="109">
        <f t="shared" ca="1" si="36"/>
        <v>0.95017840188774561</v>
      </c>
      <c r="U90" s="91"/>
      <c r="V90" s="91"/>
      <c r="W90" s="91"/>
      <c r="X90" s="91"/>
      <c r="Y90" s="91"/>
      <c r="Z90" s="91"/>
      <c r="AA90" s="91"/>
      <c r="AB90" s="91"/>
      <c r="AC90" s="91"/>
      <c r="AD90" s="91"/>
      <c r="AE90" s="91"/>
      <c r="AF90" s="91"/>
      <c r="AG90" s="91"/>
    </row>
    <row r="91" spans="1:33" ht="26.5" customHeight="1" x14ac:dyDescent="0.7">
      <c r="A91" s="95">
        <v>44239</v>
      </c>
      <c r="B91" s="94">
        <f t="shared" ca="1" si="22"/>
        <v>4.9397419990839797E-3</v>
      </c>
      <c r="C91" s="92">
        <f t="shared" ca="1" si="23"/>
        <v>41.035133968466496</v>
      </c>
      <c r="D91" s="94">
        <f t="shared" ca="1" si="24"/>
        <v>-3.3001022131002866E-3</v>
      </c>
      <c r="E91" s="92">
        <f t="shared" ca="1" si="25"/>
        <v>35.862740832137675</v>
      </c>
      <c r="F91" s="94">
        <f t="shared" ca="1" si="26"/>
        <v>-3.0372348504138502E-3</v>
      </c>
      <c r="G91" s="92">
        <f t="shared" ca="1" si="27"/>
        <v>39.52134689283811</v>
      </c>
      <c r="H91" s="91"/>
      <c r="I91" s="91"/>
      <c r="J91" s="91"/>
      <c r="K91" s="126"/>
      <c r="L91" s="92">
        <f t="shared" ca="1" si="28"/>
        <v>116.41922169344228</v>
      </c>
      <c r="M91" s="94">
        <f t="shared" ca="1" si="29"/>
        <v>-3.2146960362533505E-4</v>
      </c>
      <c r="N91" s="99">
        <f t="shared" ca="1" si="30"/>
        <v>7.8340674356084956E-3</v>
      </c>
      <c r="O91" s="94">
        <f t="shared" ca="1" si="31"/>
        <v>0.12386748219938665</v>
      </c>
      <c r="P91" s="108">
        <f t="shared" si="32"/>
        <v>8.9999999999999998E-4</v>
      </c>
      <c r="Q91" s="99">
        <f t="shared" ca="1" si="33"/>
        <v>0.13026888708672124</v>
      </c>
      <c r="R91" s="110">
        <f t="shared" ca="1" si="34"/>
        <v>0.12936888708672123</v>
      </c>
      <c r="S91" s="111">
        <f t="shared" ca="1" si="35"/>
        <v>0.14143070025089485</v>
      </c>
      <c r="T91" s="109">
        <f t="shared" ca="1" si="36"/>
        <v>1.0444136329378124</v>
      </c>
      <c r="U91" s="91"/>
      <c r="V91" s="91"/>
      <c r="W91" s="91"/>
      <c r="X91" s="91"/>
      <c r="Y91" s="91"/>
      <c r="Z91" s="91"/>
      <c r="AA91" s="91"/>
      <c r="AB91" s="91"/>
      <c r="AC91" s="91"/>
      <c r="AD91" s="91"/>
      <c r="AE91" s="91"/>
      <c r="AF91" s="91"/>
      <c r="AG91" s="91"/>
    </row>
    <row r="92" spans="1:33" ht="26.5" customHeight="1" x14ac:dyDescent="0.7">
      <c r="A92" s="95">
        <v>44238</v>
      </c>
      <c r="B92" s="94">
        <f t="shared" ca="1" si="22"/>
        <v>1.6150962518894918E-3</v>
      </c>
      <c r="C92" s="92">
        <f t="shared" ca="1" si="23"/>
        <v>40.833427372308954</v>
      </c>
      <c r="D92" s="94">
        <f t="shared" ca="1" si="24"/>
        <v>-7.6089064148421315E-4</v>
      </c>
      <c r="E92" s="92">
        <f t="shared" ca="1" si="25"/>
        <v>35.981483405153654</v>
      </c>
      <c r="F92" s="94">
        <f t="shared" ca="1" si="26"/>
        <v>-8.6850786822098014E-3</v>
      </c>
      <c r="G92" s="92">
        <f t="shared" ca="1" si="27"/>
        <v>39.641748191978117</v>
      </c>
      <c r="H92" s="91"/>
      <c r="I92" s="91"/>
      <c r="J92" s="91"/>
      <c r="K92" s="126"/>
      <c r="L92" s="92">
        <f t="shared" ca="1" si="28"/>
        <v>116.45665896944072</v>
      </c>
      <c r="M92" s="94">
        <f t="shared" ca="1" si="29"/>
        <v>-2.6451588096586542E-3</v>
      </c>
      <c r="N92" s="99">
        <f t="shared" ca="1" si="30"/>
        <v>7.8339526996890965E-3</v>
      </c>
      <c r="O92" s="94">
        <f t="shared" ca="1" si="31"/>
        <v>0.12386566806521297</v>
      </c>
      <c r="P92" s="108">
        <f t="shared" si="32"/>
        <v>8.9999999999999998E-4</v>
      </c>
      <c r="Q92" s="99">
        <f t="shared" ca="1" si="33"/>
        <v>0.13269648617293739</v>
      </c>
      <c r="R92" s="110">
        <f t="shared" ca="1" si="34"/>
        <v>0.13179648617293738</v>
      </c>
      <c r="S92" s="111">
        <f t="shared" ca="1" si="35"/>
        <v>0.14186147929247248</v>
      </c>
      <c r="T92" s="109">
        <f t="shared" ca="1" si="36"/>
        <v>1.064027573028137</v>
      </c>
      <c r="U92" s="91"/>
      <c r="V92" s="91"/>
      <c r="W92" s="91"/>
      <c r="X92" s="91"/>
      <c r="Y92" s="91"/>
      <c r="Z92" s="91"/>
      <c r="AA92" s="91"/>
      <c r="AB92" s="91"/>
      <c r="AC92" s="91"/>
      <c r="AD92" s="91"/>
      <c r="AE92" s="91"/>
      <c r="AF92" s="91"/>
      <c r="AG92" s="91"/>
    </row>
    <row r="93" spans="1:33" ht="26.5" customHeight="1" x14ac:dyDescent="0.7">
      <c r="A93" s="95">
        <v>44237</v>
      </c>
      <c r="B93" s="94">
        <f t="shared" ca="1" si="22"/>
        <v>-4.3566696746411004E-4</v>
      </c>
      <c r="C93" s="92">
        <f t="shared" ca="1" si="23"/>
        <v>40.767583800514153</v>
      </c>
      <c r="D93" s="94">
        <f t="shared" ca="1" si="24"/>
        <v>2.5430239674943955E-3</v>
      </c>
      <c r="E93" s="92">
        <f t="shared" ca="1" si="25"/>
        <v>36.008882226650222</v>
      </c>
      <c r="F93" s="94">
        <f t="shared" ca="1" si="26"/>
        <v>3.661116879810189E-3</v>
      </c>
      <c r="G93" s="92">
        <f t="shared" ca="1" si="27"/>
        <v>39.989056292304092</v>
      </c>
      <c r="H93" s="91"/>
      <c r="I93" s="91"/>
      <c r="J93" s="91"/>
      <c r="K93" s="126"/>
      <c r="L93" s="92">
        <f t="shared" ca="1" si="28"/>
        <v>116.76552231946846</v>
      </c>
      <c r="M93" s="94">
        <f t="shared" ca="1" si="29"/>
        <v>1.8828681248026502E-3</v>
      </c>
      <c r="N93" s="99">
        <f t="shared" ca="1" si="30"/>
        <v>7.8323111285158471E-3</v>
      </c>
      <c r="O93" s="94">
        <f t="shared" ca="1" si="31"/>
        <v>0.12383971254596926</v>
      </c>
      <c r="P93" s="108">
        <f t="shared" si="32"/>
        <v>8.9999999999999998E-4</v>
      </c>
      <c r="Q93" s="99">
        <f t="shared" ca="1" si="33"/>
        <v>0.13687725174559739</v>
      </c>
      <c r="R93" s="110">
        <f t="shared" ca="1" si="34"/>
        <v>0.13597725174559738</v>
      </c>
      <c r="S93" s="111">
        <f t="shared" ca="1" si="35"/>
        <v>0.14223425681541824</v>
      </c>
      <c r="T93" s="109">
        <f t="shared" ca="1" si="36"/>
        <v>1.0980100724565447</v>
      </c>
      <c r="U93" s="91"/>
      <c r="V93" s="91"/>
      <c r="W93" s="91"/>
      <c r="X93" s="91"/>
      <c r="Y93" s="91"/>
      <c r="Z93" s="91"/>
      <c r="AA93" s="91"/>
      <c r="AB93" s="91"/>
      <c r="AC93" s="91"/>
      <c r="AD93" s="91"/>
      <c r="AE93" s="91"/>
      <c r="AF93" s="91"/>
      <c r="AG93" s="91"/>
    </row>
    <row r="94" spans="1:33" ht="26.5" customHeight="1" x14ac:dyDescent="0.7">
      <c r="A94" s="95">
        <v>44236</v>
      </c>
      <c r="B94" s="94">
        <f t="shared" ca="1" si="22"/>
        <v>-6.6580571671248645E-4</v>
      </c>
      <c r="C94" s="92">
        <f t="shared" ca="1" si="23"/>
        <v>40.785352631412032</v>
      </c>
      <c r="D94" s="94">
        <f t="shared" ca="1" si="24"/>
        <v>7.6353562402076136E-4</v>
      </c>
      <c r="E94" s="92">
        <f t="shared" ca="1" si="25"/>
        <v>35.917543053810867</v>
      </c>
      <c r="F94" s="94">
        <f t="shared" ca="1" si="26"/>
        <v>3.2649136365459075E-3</v>
      </c>
      <c r="G94" s="92">
        <f t="shared" ca="1" si="27"/>
        <v>39.843185732473522</v>
      </c>
      <c r="H94" s="91"/>
      <c r="I94" s="91"/>
      <c r="J94" s="91"/>
      <c r="K94" s="126"/>
      <c r="L94" s="92">
        <f t="shared" ca="1" si="28"/>
        <v>116.54608141769643</v>
      </c>
      <c r="M94" s="94">
        <f t="shared" ca="1" si="29"/>
        <v>1.115750436976759E-3</v>
      </c>
      <c r="N94" s="99">
        <f t="shared" ca="1" si="30"/>
        <v>7.834862464698153E-3</v>
      </c>
      <c r="O94" s="94">
        <f t="shared" ca="1" si="31"/>
        <v>0.12388005271303368</v>
      </c>
      <c r="P94" s="108">
        <f t="shared" si="32"/>
        <v>8.9999999999999998E-4</v>
      </c>
      <c r="Q94" s="99">
        <f t="shared" ca="1" si="33"/>
        <v>0.1331964937778205</v>
      </c>
      <c r="R94" s="110">
        <f t="shared" ca="1" si="34"/>
        <v>0.13229649377782049</v>
      </c>
      <c r="S94" s="111">
        <f t="shared" ca="1" si="35"/>
        <v>0.14247491085656519</v>
      </c>
      <c r="T94" s="109">
        <f t="shared" ca="1" si="36"/>
        <v>1.0679402444579464</v>
      </c>
      <c r="U94" s="91"/>
      <c r="V94" s="91"/>
      <c r="W94" s="91"/>
      <c r="X94" s="91"/>
      <c r="Y94" s="91"/>
      <c r="Z94" s="91"/>
      <c r="AA94" s="91"/>
      <c r="AB94" s="91"/>
      <c r="AC94" s="91"/>
      <c r="AD94" s="91"/>
      <c r="AE94" s="91"/>
      <c r="AF94" s="91"/>
      <c r="AG94" s="91"/>
    </row>
    <row r="95" spans="1:33" ht="26.5" customHeight="1" x14ac:dyDescent="0.7">
      <c r="A95" s="95">
        <v>44235</v>
      </c>
      <c r="B95" s="94">
        <f t="shared" ca="1" si="22"/>
        <v>7.2219022609221195E-3</v>
      </c>
      <c r="C95" s="92">
        <f t="shared" ca="1" si="23"/>
        <v>40.812525844432734</v>
      </c>
      <c r="D95" s="94">
        <f t="shared" ca="1" si="24"/>
        <v>4.2435795608675164E-4</v>
      </c>
      <c r="E95" s="92">
        <f t="shared" ca="1" si="25"/>
        <v>35.890139653634236</v>
      </c>
      <c r="F95" s="94">
        <f t="shared" ca="1" si="26"/>
        <v>1.0070113775044076E-2</v>
      </c>
      <c r="G95" s="92">
        <f t="shared" ca="1" si="27"/>
        <v>39.713524504762624</v>
      </c>
      <c r="H95" s="91"/>
      <c r="I95" s="91"/>
      <c r="J95" s="91"/>
      <c r="K95" s="126"/>
      <c r="L95" s="92">
        <f t="shared" ca="1" si="28"/>
        <v>116.41619000282961</v>
      </c>
      <c r="M95" s="94">
        <f t="shared" ca="1" si="29"/>
        <v>6.0822101557200803E-3</v>
      </c>
      <c r="N95" s="99">
        <f t="shared" ca="1" si="30"/>
        <v>7.8347843939982429E-3</v>
      </c>
      <c r="O95" s="94">
        <f t="shared" ca="1" si="31"/>
        <v>0.12387881830688248</v>
      </c>
      <c r="P95" s="108">
        <f t="shared" si="32"/>
        <v>8.9999999999999998E-4</v>
      </c>
      <c r="Q95" s="99">
        <f t="shared" ca="1" si="33"/>
        <v>0.13644995481516564</v>
      </c>
      <c r="R95" s="110">
        <f t="shared" ca="1" si="34"/>
        <v>0.13554995481516563</v>
      </c>
      <c r="S95" s="111">
        <f t="shared" ca="1" si="35"/>
        <v>0.14288204753971498</v>
      </c>
      <c r="T95" s="109">
        <f t="shared" ca="1" si="36"/>
        <v>1.094214141431108</v>
      </c>
      <c r="U95" s="91"/>
      <c r="V95" s="91"/>
      <c r="W95" s="91"/>
      <c r="X95" s="91"/>
      <c r="Y95" s="91"/>
      <c r="Z95" s="91"/>
      <c r="AA95" s="91"/>
      <c r="AB95" s="91"/>
      <c r="AC95" s="91"/>
      <c r="AD95" s="91"/>
      <c r="AE95" s="91"/>
      <c r="AF95" s="91"/>
      <c r="AG95" s="91"/>
    </row>
    <row r="96" spans="1:33" ht="26.5" customHeight="1" x14ac:dyDescent="0.7">
      <c r="A96" s="95">
        <v>44232</v>
      </c>
      <c r="B96" s="94">
        <f t="shared" ca="1" si="22"/>
        <v>3.9359050023892728E-3</v>
      </c>
      <c r="C96" s="92">
        <f t="shared" ca="1" si="23"/>
        <v>40.519895122237124</v>
      </c>
      <c r="D96" s="94">
        <f t="shared" ca="1" si="24"/>
        <v>-2.1173396836571268E-3</v>
      </c>
      <c r="E96" s="92">
        <f t="shared" ca="1" si="25"/>
        <v>35.874915847670337</v>
      </c>
      <c r="F96" s="94">
        <f t="shared" ca="1" si="26"/>
        <v>9.8721621125958947E-3</v>
      </c>
      <c r="G96" s="92">
        <f t="shared" ca="1" si="27"/>
        <v>39.317591881158606</v>
      </c>
      <c r="H96" s="91"/>
      <c r="I96" s="91"/>
      <c r="J96" s="91"/>
      <c r="K96" s="126"/>
      <c r="L96" s="92">
        <f t="shared" ca="1" si="28"/>
        <v>115.71240285106607</v>
      </c>
      <c r="M96" s="94">
        <f t="shared" ca="1" si="29"/>
        <v>4.0530228508099952E-3</v>
      </c>
      <c r="N96" s="99">
        <f t="shared" ca="1" si="30"/>
        <v>7.82874897636812E-3</v>
      </c>
      <c r="O96" s="94">
        <f t="shared" ca="1" si="31"/>
        <v>0.12378338997517487</v>
      </c>
      <c r="P96" s="108">
        <f t="shared" si="32"/>
        <v>8.9999999999999998E-4</v>
      </c>
      <c r="Q96" s="99">
        <f t="shared" ca="1" si="33"/>
        <v>0.13035689075880397</v>
      </c>
      <c r="R96" s="110">
        <f t="shared" ca="1" si="34"/>
        <v>0.12945689075880396</v>
      </c>
      <c r="S96" s="111">
        <f t="shared" ca="1" si="35"/>
        <v>0.14318755140323786</v>
      </c>
      <c r="T96" s="109">
        <f t="shared" ca="1" si="36"/>
        <v>1.0458341041133785</v>
      </c>
      <c r="U96" s="91"/>
      <c r="V96" s="91"/>
      <c r="W96" s="91"/>
      <c r="X96" s="91"/>
      <c r="Y96" s="91"/>
      <c r="Z96" s="91"/>
      <c r="AA96" s="91"/>
      <c r="AB96" s="91"/>
      <c r="AC96" s="91"/>
      <c r="AD96" s="91"/>
      <c r="AE96" s="91"/>
      <c r="AF96" s="91"/>
      <c r="AG96" s="91"/>
    </row>
    <row r="97" spans="1:33" ht="26.5" customHeight="1" x14ac:dyDescent="0.7">
      <c r="A97" s="95">
        <v>44231</v>
      </c>
      <c r="B97" s="94">
        <f t="shared" ca="1" si="22"/>
        <v>1.1365730645660044E-2</v>
      </c>
      <c r="C97" s="92">
        <f t="shared" ca="1" si="23"/>
        <v>40.361037911220727</v>
      </c>
      <c r="D97" s="94">
        <f t="shared" ca="1" si="24"/>
        <v>-3.3860871117807889E-4</v>
      </c>
      <c r="E97" s="92">
        <f t="shared" ca="1" si="25"/>
        <v>35.951036403716529</v>
      </c>
      <c r="F97" s="94">
        <f t="shared" ca="1" si="26"/>
        <v>-2.1530473499081659E-2</v>
      </c>
      <c r="G97" s="92">
        <f t="shared" ca="1" si="27"/>
        <v>38.933236657309585</v>
      </c>
      <c r="H97" s="91"/>
      <c r="I97" s="91"/>
      <c r="J97" s="91"/>
      <c r="K97" s="126"/>
      <c r="L97" s="92">
        <f t="shared" ca="1" si="28"/>
        <v>115.24531097224684</v>
      </c>
      <c r="M97" s="94">
        <f t="shared" ca="1" si="29"/>
        <v>-3.590644336055937E-3</v>
      </c>
      <c r="N97" s="99">
        <f t="shared" ca="1" si="30"/>
        <v>7.8269011038358156E-3</v>
      </c>
      <c r="O97" s="94">
        <f t="shared" ca="1" si="31"/>
        <v>0.12375417254503614</v>
      </c>
      <c r="P97" s="108">
        <f t="shared" si="32"/>
        <v>8.9999999999999998E-4</v>
      </c>
      <c r="Q97" s="99">
        <f t="shared" ca="1" si="33"/>
        <v>0.12934563771113572</v>
      </c>
      <c r="R97" s="110">
        <f t="shared" ca="1" si="34"/>
        <v>0.12844563771113571</v>
      </c>
      <c r="S97" s="111">
        <f t="shared" ca="1" si="35"/>
        <v>0.14378453664864804</v>
      </c>
      <c r="T97" s="109">
        <f t="shared" ca="1" si="36"/>
        <v>1.037909551408396</v>
      </c>
      <c r="U97" s="91"/>
      <c r="V97" s="91"/>
      <c r="W97" s="91"/>
      <c r="X97" s="91"/>
      <c r="Y97" s="91"/>
      <c r="Z97" s="91"/>
      <c r="AA97" s="91"/>
      <c r="AB97" s="91"/>
      <c r="AC97" s="91"/>
      <c r="AD97" s="91"/>
      <c r="AE97" s="91"/>
      <c r="AF97" s="91"/>
      <c r="AG97" s="91"/>
    </row>
    <row r="98" spans="1:33" ht="26.5" customHeight="1" x14ac:dyDescent="0.7">
      <c r="A98" s="95">
        <v>44230</v>
      </c>
      <c r="B98" s="94">
        <f t="shared" ca="1" si="22"/>
        <v>7.862412051473644E-4</v>
      </c>
      <c r="C98" s="92">
        <f t="shared" ca="1" si="23"/>
        <v>39.907460464825199</v>
      </c>
      <c r="D98" s="94">
        <f t="shared" ca="1" si="24"/>
        <v>-2.449082909033895E-3</v>
      </c>
      <c r="E98" s="92">
        <f t="shared" ca="1" si="25"/>
        <v>35.963213861211898</v>
      </c>
      <c r="F98" s="94">
        <f t="shared" ca="1" si="26"/>
        <v>-1.510632726101746E-3</v>
      </c>
      <c r="G98" s="92">
        <f t="shared" ca="1" si="27"/>
        <v>39.789932749911806</v>
      </c>
      <c r="H98" s="91"/>
      <c r="I98" s="91"/>
      <c r="J98" s="91"/>
      <c r="K98" s="126"/>
      <c r="L98" s="92">
        <f t="shared" ca="1" si="28"/>
        <v>115.66060707594889</v>
      </c>
      <c r="M98" s="94">
        <f t="shared" ca="1" si="29"/>
        <v>-1.0117644056428787E-3</v>
      </c>
      <c r="N98" s="99">
        <f t="shared" ref="N98:N120" ca="1" si="37">_xlfn.STDEV.P(M98:M350)</f>
        <v>7.823522033352813E-3</v>
      </c>
      <c r="O98" s="94">
        <f t="shared" ref="O98:O120" ca="1" si="38">N98*SQRT(250)</f>
        <v>0.12370074474953346</v>
      </c>
      <c r="P98" s="108">
        <f t="shared" ref="P98:P119" si="39">0.09%</f>
        <v>8.9999999999999998E-4</v>
      </c>
      <c r="Q98" s="99">
        <f t="shared" ref="Q98:Q119" ca="1" si="40">L98/L350-1</f>
        <v>0.13657684803363912</v>
      </c>
      <c r="R98" s="110">
        <f t="shared" ref="R98:R119" ca="1" si="41">Q98-P98</f>
        <v>0.13567684803363911</v>
      </c>
      <c r="S98" s="111">
        <f t="shared" ref="S98:S119" ca="1" si="42">AVERAGE(R98:R1096)</f>
        <v>0.14448175932762586</v>
      </c>
      <c r="T98" s="109">
        <f t="shared" ref="T98:T119" ca="1" si="43">R98/O98</f>
        <v>1.0968151267670587</v>
      </c>
      <c r="U98" s="91"/>
      <c r="V98" s="91"/>
      <c r="W98" s="91"/>
      <c r="X98" s="91"/>
      <c r="Y98" s="91"/>
      <c r="Z98" s="91"/>
      <c r="AA98" s="91"/>
      <c r="AB98" s="91"/>
      <c r="AC98" s="91"/>
      <c r="AD98" s="91"/>
      <c r="AE98" s="91"/>
      <c r="AF98" s="91"/>
      <c r="AG98" s="91"/>
    </row>
    <row r="99" spans="1:33" ht="26.5" customHeight="1" x14ac:dyDescent="0.7">
      <c r="A99" s="95">
        <v>44229</v>
      </c>
      <c r="B99" s="94">
        <f t="shared" ca="1" si="22"/>
        <v>1.4140230755851801E-2</v>
      </c>
      <c r="C99" s="92">
        <f t="shared" ca="1" si="23"/>
        <v>39.876108225437441</v>
      </c>
      <c r="D99" s="94">
        <f t="shared" ca="1" si="24"/>
        <v>-2.5271715577057652E-3</v>
      </c>
      <c r="E99" s="92">
        <f t="shared" ca="1" si="25"/>
        <v>36.051506990828052</v>
      </c>
      <c r="F99" s="94">
        <f t="shared" ca="1" si="26"/>
        <v>-1.216779572215565E-2</v>
      </c>
      <c r="G99" s="92">
        <f t="shared" ca="1" si="27"/>
        <v>39.850131662941308</v>
      </c>
      <c r="H99" s="91"/>
      <c r="I99" s="91"/>
      <c r="J99" s="91"/>
      <c r="K99" s="126"/>
      <c r="L99" s="92">
        <f t="shared" ca="1" si="28"/>
        <v>115.7777468792068</v>
      </c>
      <c r="M99" s="94">
        <f t="shared" ca="1" si="29"/>
        <v>-2.2628470086072383E-4</v>
      </c>
      <c r="N99" s="99">
        <f t="shared" ca="1" si="37"/>
        <v>7.8230154428422759E-3</v>
      </c>
      <c r="O99" s="94">
        <f t="shared" ca="1" si="38"/>
        <v>0.12369273485026185</v>
      </c>
      <c r="P99" s="108">
        <f t="shared" si="39"/>
        <v>8.9999999999999998E-4</v>
      </c>
      <c r="Q99" s="99">
        <f t="shared" ca="1" si="40"/>
        <v>0.1361761933832415</v>
      </c>
      <c r="R99" s="110">
        <f t="shared" ca="1" si="41"/>
        <v>0.13527619338324148</v>
      </c>
      <c r="S99" s="111">
        <f t="shared" ca="1" si="42"/>
        <v>0.14490104081781571</v>
      </c>
      <c r="T99" s="109">
        <f t="shared" ca="1" si="43"/>
        <v>1.0936470403617655</v>
      </c>
      <c r="U99" s="91"/>
      <c r="V99" s="91"/>
      <c r="W99" s="91"/>
      <c r="X99" s="91"/>
      <c r="Y99" s="91"/>
      <c r="Z99" s="91"/>
      <c r="AA99" s="91"/>
      <c r="AB99" s="91"/>
      <c r="AC99" s="91"/>
      <c r="AD99" s="91"/>
      <c r="AE99" s="91"/>
      <c r="AF99" s="91"/>
      <c r="AG99" s="91"/>
    </row>
    <row r="100" spans="1:33" ht="26.5" customHeight="1" x14ac:dyDescent="0.7">
      <c r="A100" s="95">
        <v>44228</v>
      </c>
      <c r="B100" s="94">
        <f t="shared" ca="1" si="22"/>
        <v>1.6645505721344378E-2</v>
      </c>
      <c r="C100" s="92">
        <f t="shared" ca="1" si="23"/>
        <v>39.320112757697487</v>
      </c>
      <c r="D100" s="94">
        <f t="shared" ca="1" si="24"/>
        <v>1.2483525146991248E-3</v>
      </c>
      <c r="E100" s="92">
        <f t="shared" ca="1" si="25"/>
        <v>36.142846163667407</v>
      </c>
      <c r="F100" s="94">
        <f t="shared" ca="1" si="26"/>
        <v>9.3852904849933694E-3</v>
      </c>
      <c r="G100" s="92">
        <f t="shared" ca="1" si="27"/>
        <v>40.340992620375019</v>
      </c>
      <c r="H100" s="91"/>
      <c r="I100" s="91"/>
      <c r="J100" s="91"/>
      <c r="K100" s="126"/>
      <c r="L100" s="92">
        <f t="shared" ca="1" si="28"/>
        <v>115.80395154173992</v>
      </c>
      <c r="M100" s="94">
        <f t="shared" ca="1" si="29"/>
        <v>9.2726273008971738E-3</v>
      </c>
      <c r="N100" s="99">
        <f t="shared" ca="1" si="37"/>
        <v>7.8249626887877868E-3</v>
      </c>
      <c r="O100" s="94">
        <f t="shared" ca="1" si="38"/>
        <v>0.12372352351202356</v>
      </c>
      <c r="P100" s="108">
        <f t="shared" si="39"/>
        <v>8.9999999999999998E-4</v>
      </c>
      <c r="Q100" s="99">
        <f t="shared" ca="1" si="40"/>
        <v>0.13633720360164747</v>
      </c>
      <c r="R100" s="110">
        <f t="shared" ca="1" si="41"/>
        <v>0.13543720360164746</v>
      </c>
      <c r="S100" s="111">
        <f t="shared" ca="1" si="42"/>
        <v>0.14538228318954444</v>
      </c>
      <c r="T100" s="109">
        <f t="shared" ca="1" si="43"/>
        <v>1.0946762568436352</v>
      </c>
      <c r="U100" s="91"/>
      <c r="V100" s="91"/>
      <c r="W100" s="91"/>
      <c r="X100" s="91"/>
      <c r="Y100" s="91"/>
      <c r="Z100" s="91"/>
      <c r="AA100" s="91"/>
      <c r="AB100" s="91"/>
      <c r="AC100" s="91"/>
      <c r="AD100" s="91"/>
      <c r="AE100" s="91"/>
      <c r="AF100" s="91"/>
      <c r="AG100" s="91"/>
    </row>
    <row r="101" spans="1:33" ht="26.5" customHeight="1" x14ac:dyDescent="0.7">
      <c r="A101" s="95">
        <v>44225</v>
      </c>
      <c r="B101" s="94">
        <f t="shared" ca="1" si="22"/>
        <v>-2.0019566191425864E-2</v>
      </c>
      <c r="C101" s="92">
        <f t="shared" ca="1" si="23"/>
        <v>38.676325756044669</v>
      </c>
      <c r="D101" s="94">
        <f t="shared" ca="1" si="24"/>
        <v>-1.7670232496821425E-3</v>
      </c>
      <c r="E101" s="92">
        <f t="shared" ca="1" si="25"/>
        <v>36.097783404978735</v>
      </c>
      <c r="F101" s="94">
        <f t="shared" ca="1" si="26"/>
        <v>-4.0532779034796462E-4</v>
      </c>
      <c r="G101" s="92">
        <f t="shared" ca="1" si="27"/>
        <v>39.965901029716633</v>
      </c>
      <c r="H101" s="91"/>
      <c r="I101" s="91"/>
      <c r="J101" s="91"/>
      <c r="K101" s="126"/>
      <c r="L101" s="92">
        <f t="shared" ca="1" si="28"/>
        <v>114.74001019074004</v>
      </c>
      <c r="M101" s="94">
        <f t="shared" ca="1" si="29"/>
        <v>-7.5270608820195983E-3</v>
      </c>
      <c r="N101" s="99">
        <f t="shared" ca="1" si="37"/>
        <v>7.805757417605327E-3</v>
      </c>
      <c r="O101" s="94">
        <f t="shared" ca="1" si="38"/>
        <v>0.12341986151193472</v>
      </c>
      <c r="P101" s="108">
        <f t="shared" si="39"/>
        <v>8.9999999999999998E-4</v>
      </c>
      <c r="Q101" s="99">
        <f t="shared" ca="1" si="40"/>
        <v>0.12325470411098927</v>
      </c>
      <c r="R101" s="110">
        <f t="shared" ca="1" si="41"/>
        <v>0.12235470411098927</v>
      </c>
      <c r="S101" s="111">
        <f t="shared" ca="1" si="42"/>
        <v>0.14590570843101269</v>
      </c>
      <c r="T101" s="109">
        <f t="shared" ca="1" si="43"/>
        <v>0.99136964352498114</v>
      </c>
      <c r="U101" s="91"/>
      <c r="V101" s="91"/>
      <c r="W101" s="91"/>
      <c r="X101" s="91"/>
      <c r="Y101" s="91"/>
      <c r="Z101" s="91"/>
      <c r="AA101" s="91"/>
      <c r="AB101" s="91"/>
      <c r="AC101" s="91"/>
      <c r="AD101" s="91"/>
      <c r="AE101" s="91"/>
      <c r="AF101" s="91"/>
      <c r="AG101" s="91"/>
    </row>
    <row r="102" spans="1:33" ht="26.5" customHeight="1" x14ac:dyDescent="0.7">
      <c r="A102" s="95">
        <v>44224</v>
      </c>
      <c r="B102" s="94">
        <f t="shared" ca="1" si="22"/>
        <v>8.6002375737375125E-3</v>
      </c>
      <c r="C102" s="92">
        <f t="shared" ca="1" si="23"/>
        <v>39.466426493571774</v>
      </c>
      <c r="D102" s="94">
        <f t="shared" ca="1" si="24"/>
        <v>-2.6015057713895118E-3</v>
      </c>
      <c r="E102" s="92">
        <f t="shared" ca="1" si="25"/>
        <v>36.161681937710277</v>
      </c>
      <c r="F102" s="94">
        <f t="shared" ca="1" si="26"/>
        <v>9.2736492169342988E-4</v>
      </c>
      <c r="G102" s="92">
        <f t="shared" ca="1" si="27"/>
        <v>39.982106888755311</v>
      </c>
      <c r="H102" s="91"/>
      <c r="I102" s="91"/>
      <c r="J102" s="91"/>
      <c r="K102" s="126"/>
      <c r="L102" s="92">
        <f t="shared" ca="1" si="28"/>
        <v>115.61021532003736</v>
      </c>
      <c r="M102" s="94">
        <f t="shared" ca="1" si="29"/>
        <v>2.4212915179946393E-3</v>
      </c>
      <c r="N102" s="99">
        <f t="shared" ca="1" si="37"/>
        <v>7.791114293654912E-3</v>
      </c>
      <c r="O102" s="94">
        <f t="shared" ca="1" si="38"/>
        <v>0.12318833339321734</v>
      </c>
      <c r="P102" s="108">
        <f t="shared" si="39"/>
        <v>8.9999999999999998E-4</v>
      </c>
      <c r="Q102" s="99">
        <f t="shared" ca="1" si="40"/>
        <v>0.13337333533918305</v>
      </c>
      <c r="R102" s="110">
        <f t="shared" ca="1" si="41"/>
        <v>0.13247333533918304</v>
      </c>
      <c r="S102" s="111">
        <f t="shared" ca="1" si="42"/>
        <v>0.14721409755990289</v>
      </c>
      <c r="T102" s="109">
        <f t="shared" ca="1" si="43"/>
        <v>1.075372413037913</v>
      </c>
      <c r="U102" s="91"/>
      <c r="V102" s="91"/>
      <c r="W102" s="91"/>
      <c r="X102" s="91"/>
      <c r="Y102" s="91"/>
      <c r="Z102" s="91"/>
      <c r="AA102" s="91"/>
      <c r="AB102" s="91"/>
      <c r="AC102" s="91"/>
      <c r="AD102" s="91"/>
      <c r="AE102" s="91"/>
      <c r="AF102" s="91"/>
      <c r="AG102" s="91"/>
    </row>
    <row r="103" spans="1:33" ht="26.5" customHeight="1" x14ac:dyDescent="0.7">
      <c r="A103" s="95">
        <v>44223</v>
      </c>
      <c r="B103" s="94">
        <f t="shared" ca="1" si="22"/>
        <v>-2.4440491602083947E-2</v>
      </c>
      <c r="C103" s="92">
        <f t="shared" ca="1" si="23"/>
        <v>39.129900056846289</v>
      </c>
      <c r="D103" s="94">
        <f t="shared" ca="1" si="24"/>
        <v>1.1763358321847939E-3</v>
      </c>
      <c r="E103" s="92">
        <f t="shared" ca="1" si="25"/>
        <v>36.256002136515932</v>
      </c>
      <c r="F103" s="94">
        <f t="shared" ca="1" si="26"/>
        <v>-6.3356239585192764E-3</v>
      </c>
      <c r="G103" s="92">
        <f t="shared" ca="1" si="27"/>
        <v>39.945063238313274</v>
      </c>
      <c r="H103" s="91"/>
      <c r="I103" s="91"/>
      <c r="J103" s="91"/>
      <c r="K103" s="126"/>
      <c r="L103" s="92">
        <f t="shared" ca="1" si="28"/>
        <v>115.33096543167551</v>
      </c>
      <c r="M103" s="94">
        <f t="shared" ca="1" si="29"/>
        <v>-1.0233180960416033E-2</v>
      </c>
      <c r="N103" s="99">
        <f t="shared" ca="1" si="37"/>
        <v>7.7906137847637063E-3</v>
      </c>
      <c r="O103" s="94">
        <f t="shared" ca="1" si="38"/>
        <v>0.12318041965279047</v>
      </c>
      <c r="P103" s="108">
        <f t="shared" si="39"/>
        <v>8.9999999999999998E-4</v>
      </c>
      <c r="Q103" s="99">
        <f t="shared" ca="1" si="40"/>
        <v>0.13419448963912384</v>
      </c>
      <c r="R103" s="110">
        <f t="shared" ca="1" si="41"/>
        <v>0.13329448963912383</v>
      </c>
      <c r="S103" s="111">
        <f t="shared" ca="1" si="42"/>
        <v>0.14808120121994525</v>
      </c>
      <c r="T103" s="109">
        <f t="shared" ca="1" si="43"/>
        <v>1.0821077734175768</v>
      </c>
      <c r="U103" s="91"/>
      <c r="V103" s="91"/>
      <c r="W103" s="91"/>
      <c r="X103" s="91"/>
      <c r="Y103" s="91"/>
      <c r="Z103" s="91"/>
      <c r="AA103" s="91"/>
      <c r="AB103" s="91"/>
      <c r="AC103" s="91"/>
      <c r="AD103" s="91"/>
      <c r="AE103" s="91"/>
      <c r="AF103" s="91"/>
      <c r="AG103" s="91"/>
    </row>
    <row r="104" spans="1:33" ht="26.5" customHeight="1" x14ac:dyDescent="0.7">
      <c r="A104" s="95">
        <v>44222</v>
      </c>
      <c r="B104" s="94">
        <f t="shared" ca="1" si="22"/>
        <v>-1.5609452206842844E-3</v>
      </c>
      <c r="C104" s="92">
        <f t="shared" ca="1" si="23"/>
        <v>40.110213390371456</v>
      </c>
      <c r="D104" s="94">
        <f t="shared" ca="1" si="24"/>
        <v>-3.3602995992865203E-4</v>
      </c>
      <c r="E104" s="92">
        <f t="shared" ca="1" si="25"/>
        <v>36.213403012946451</v>
      </c>
      <c r="F104" s="94">
        <f t="shared" ca="1" si="26"/>
        <v>-2.4706003595990067E-3</v>
      </c>
      <c r="G104" s="92">
        <f t="shared" ca="1" si="27"/>
        <v>40.199753761370388</v>
      </c>
      <c r="H104" s="91"/>
      <c r="I104" s="91"/>
      <c r="J104" s="91"/>
      <c r="K104" s="126"/>
      <c r="L104" s="92">
        <f t="shared" ca="1" si="28"/>
        <v>116.5233701646883</v>
      </c>
      <c r="M104" s="94">
        <f t="shared" ca="1" si="29"/>
        <v>-1.4948361873793337E-3</v>
      </c>
      <c r="N104" s="99">
        <f t="shared" ca="1" si="37"/>
        <v>7.7615308946242054E-3</v>
      </c>
      <c r="O104" s="94">
        <f t="shared" ca="1" si="38"/>
        <v>0.12272057878388409</v>
      </c>
      <c r="P104" s="108">
        <f t="shared" si="39"/>
        <v>8.9999999999999998E-4</v>
      </c>
      <c r="Q104" s="99">
        <f t="shared" ca="1" si="40"/>
        <v>0.14508163400145846</v>
      </c>
      <c r="R104" s="110">
        <f t="shared" ca="1" si="41"/>
        <v>0.14418163400145845</v>
      </c>
      <c r="S104" s="111">
        <f t="shared" ca="1" si="42"/>
        <v>0.14900537069374659</v>
      </c>
      <c r="T104" s="109">
        <f t="shared" ca="1" si="43"/>
        <v>1.1748773957085725</v>
      </c>
      <c r="U104" s="91"/>
      <c r="V104" s="91"/>
      <c r="W104" s="91"/>
      <c r="X104" s="91"/>
      <c r="Y104" s="91"/>
      <c r="Z104" s="91"/>
      <c r="AA104" s="91"/>
      <c r="AB104" s="91"/>
      <c r="AC104" s="91"/>
      <c r="AD104" s="91"/>
      <c r="AE104" s="91"/>
      <c r="AF104" s="91"/>
      <c r="AG104" s="91"/>
    </row>
    <row r="105" spans="1:33" ht="26.5" customHeight="1" x14ac:dyDescent="0.7">
      <c r="A105" s="95">
        <v>44221</v>
      </c>
      <c r="B105" s="94">
        <f t="shared" ca="1" si="22"/>
        <v>3.9438611736632989E-3</v>
      </c>
      <c r="C105" s="92">
        <f t="shared" ca="1" si="23"/>
        <v>40.172921119594015</v>
      </c>
      <c r="D105" s="94">
        <f t="shared" ca="1" si="24"/>
        <v>4.0478273191875136E-3</v>
      </c>
      <c r="E105" s="92">
        <f t="shared" ca="1" si="25"/>
        <v>36.22557589176175</v>
      </c>
      <c r="F105" s="94">
        <f t="shared" ca="1" si="26"/>
        <v>8.626164759959476E-4</v>
      </c>
      <c r="G105" s="92">
        <f t="shared" ca="1" si="27"/>
        <v>40.299317269107036</v>
      </c>
      <c r="H105" s="91"/>
      <c r="I105" s="91"/>
      <c r="J105" s="91"/>
      <c r="K105" s="126"/>
      <c r="L105" s="92">
        <f t="shared" ca="1" si="28"/>
        <v>116.69781428046281</v>
      </c>
      <c r="M105" s="94">
        <f t="shared" ca="1" si="29"/>
        <v>2.9098736353305732E-3</v>
      </c>
      <c r="N105" s="99">
        <f t="shared" ca="1" si="37"/>
        <v>7.7604901560691074E-3</v>
      </c>
      <c r="O105" s="94">
        <f t="shared" ca="1" si="38"/>
        <v>0.12270412326246978</v>
      </c>
      <c r="P105" s="108">
        <f t="shared" si="39"/>
        <v>8.9999999999999998E-4</v>
      </c>
      <c r="Q105" s="99">
        <f t="shared" ca="1" si="40"/>
        <v>0.14591694470918526</v>
      </c>
      <c r="R105" s="110">
        <f t="shared" ca="1" si="41"/>
        <v>0.14501694470918525</v>
      </c>
      <c r="S105" s="111">
        <f t="shared" ca="1" si="42"/>
        <v>0.14932695313989913</v>
      </c>
      <c r="T105" s="109">
        <f t="shared" ca="1" si="43"/>
        <v>1.1818424748367038</v>
      </c>
      <c r="U105" s="91"/>
      <c r="V105" s="91"/>
      <c r="W105" s="91"/>
      <c r="X105" s="91"/>
      <c r="Y105" s="91"/>
      <c r="Z105" s="91"/>
      <c r="AA105" s="91"/>
      <c r="AB105" s="91"/>
      <c r="AC105" s="91"/>
      <c r="AD105" s="91"/>
      <c r="AE105" s="91"/>
      <c r="AF105" s="91"/>
      <c r="AG105" s="91"/>
    </row>
    <row r="106" spans="1:33" ht="26.5" customHeight="1" x14ac:dyDescent="0.7">
      <c r="A106" s="95">
        <v>44218</v>
      </c>
      <c r="B106" s="94">
        <f t="shared" ca="1" si="22"/>
        <v>-3.539453984625629E-3</v>
      </c>
      <c r="C106" s="92">
        <f t="shared" ca="1" si="23"/>
        <v>40.015107092372432</v>
      </c>
      <c r="D106" s="94">
        <f t="shared" ca="1" si="24"/>
        <v>1.5203309181213154E-3</v>
      </c>
      <c r="E106" s="92">
        <f t="shared" ca="1" si="25"/>
        <v>36.079532175757215</v>
      </c>
      <c r="F106" s="94">
        <f t="shared" ca="1" si="26"/>
        <v>-7.8731458687423261E-3</v>
      </c>
      <c r="G106" s="92">
        <f t="shared" ca="1" si="27"/>
        <v>40.264584375225837</v>
      </c>
      <c r="H106" s="91"/>
      <c r="I106" s="91"/>
      <c r="J106" s="91"/>
      <c r="K106" s="126"/>
      <c r="L106" s="92">
        <f t="shared" ca="1" si="28"/>
        <v>116.35922364335548</v>
      </c>
      <c r="M106" s="94">
        <f t="shared" ca="1" si="29"/>
        <v>-3.4846561833946632E-3</v>
      </c>
      <c r="N106" s="99">
        <f t="shared" ca="1" si="37"/>
        <v>7.7595901482346175E-3</v>
      </c>
      <c r="O106" s="94">
        <f t="shared" ca="1" si="38"/>
        <v>0.12268989288912487</v>
      </c>
      <c r="P106" s="108">
        <f t="shared" si="39"/>
        <v>8.9999999999999998E-4</v>
      </c>
      <c r="Q106" s="99">
        <f t="shared" ca="1" si="40"/>
        <v>0.14278140251183324</v>
      </c>
      <c r="R106" s="110">
        <f t="shared" ca="1" si="41"/>
        <v>0.14188140251183323</v>
      </c>
      <c r="S106" s="111">
        <f t="shared" ca="1" si="42"/>
        <v>0.14963481088495009</v>
      </c>
      <c r="T106" s="109">
        <f t="shared" ca="1" si="43"/>
        <v>1.1564229063273515</v>
      </c>
      <c r="U106" s="91"/>
      <c r="V106" s="91"/>
      <c r="W106" s="91"/>
      <c r="X106" s="91"/>
      <c r="Y106" s="91"/>
      <c r="Z106" s="91"/>
      <c r="AA106" s="91"/>
      <c r="AB106" s="91"/>
      <c r="AC106" s="91"/>
      <c r="AD106" s="91"/>
      <c r="AE106" s="91"/>
      <c r="AF106" s="91"/>
      <c r="AG106" s="91"/>
    </row>
    <row r="107" spans="1:33" ht="26.5" customHeight="1" x14ac:dyDescent="0.7">
      <c r="A107" s="95">
        <v>44217</v>
      </c>
      <c r="B107" s="94">
        <f t="shared" ca="1" si="22"/>
        <v>9.1168967081523E-4</v>
      </c>
      <c r="C107" s="92">
        <f t="shared" ca="1" si="23"/>
        <v>40.157241801879671</v>
      </c>
      <c r="D107" s="94">
        <f t="shared" ca="1" si="24"/>
        <v>-1.4337182675957516E-3</v>
      </c>
      <c r="E107" s="92">
        <f t="shared" ca="1" si="25"/>
        <v>36.024762615335142</v>
      </c>
      <c r="F107" s="94">
        <f t="shared" ca="1" si="26"/>
        <v>-6.2717373069820503E-4</v>
      </c>
      <c r="G107" s="92">
        <f t="shared" ca="1" si="27"/>
        <v>40.584108985219409</v>
      </c>
      <c r="H107" s="91"/>
      <c r="I107" s="91"/>
      <c r="J107" s="91"/>
      <c r="K107" s="126"/>
      <c r="L107" s="92">
        <f t="shared" ca="1" si="28"/>
        <v>116.76611340243423</v>
      </c>
      <c r="M107" s="94">
        <f t="shared" ca="1" si="29"/>
        <v>-3.4771269804279026E-4</v>
      </c>
      <c r="N107" s="99">
        <f t="shared" ca="1" si="37"/>
        <v>7.755428698108629E-3</v>
      </c>
      <c r="O107" s="94">
        <f t="shared" ca="1" si="38"/>
        <v>0.12262409458528828</v>
      </c>
      <c r="P107" s="108">
        <f t="shared" si="39"/>
        <v>8.9999999999999998E-4</v>
      </c>
      <c r="Q107" s="99">
        <f t="shared" ca="1" si="40"/>
        <v>0.14903084214613482</v>
      </c>
      <c r="R107" s="110">
        <f t="shared" ca="1" si="41"/>
        <v>0.14813084214613481</v>
      </c>
      <c r="S107" s="111">
        <f t="shared" ca="1" si="42"/>
        <v>0.1502312269136514</v>
      </c>
      <c r="T107" s="109">
        <f t="shared" ca="1" si="43"/>
        <v>1.2080076321632363</v>
      </c>
      <c r="U107" s="91"/>
      <c r="V107" s="91"/>
      <c r="W107" s="91"/>
      <c r="X107" s="91"/>
      <c r="Y107" s="91"/>
      <c r="Z107" s="91"/>
      <c r="AA107" s="91"/>
      <c r="AB107" s="91"/>
      <c r="AC107" s="91"/>
      <c r="AD107" s="91"/>
      <c r="AE107" s="91"/>
      <c r="AF107" s="91"/>
      <c r="AG107" s="91"/>
    </row>
    <row r="108" spans="1:33" ht="26.5" customHeight="1" x14ac:dyDescent="0.7">
      <c r="A108" s="95">
        <v>44216</v>
      </c>
      <c r="B108" s="94">
        <f t="shared" ca="1" si="22"/>
        <v>1.3838656421005568E-2</v>
      </c>
      <c r="C108" s="92">
        <f t="shared" ca="1" si="23"/>
        <v>40.120664206736144</v>
      </c>
      <c r="D108" s="94">
        <f t="shared" ca="1" si="24"/>
        <v>4.2183482752822243E-4</v>
      </c>
      <c r="E108" s="92">
        <f t="shared" ca="1" si="25"/>
        <v>36.076486132534022</v>
      </c>
      <c r="F108" s="94">
        <f t="shared" ca="1" si="26"/>
        <v>1.6282286287144565E-2</v>
      </c>
      <c r="G108" s="92">
        <f t="shared" ca="1" si="27"/>
        <v>40.609578245909979</v>
      </c>
      <c r="H108" s="91"/>
      <c r="I108" s="91"/>
      <c r="J108" s="91"/>
      <c r="K108" s="126"/>
      <c r="L108" s="92">
        <f t="shared" ca="1" si="28"/>
        <v>116.80672858518014</v>
      </c>
      <c r="M108" s="94">
        <f t="shared" ca="1" si="29"/>
        <v>1.049777997199608E-2</v>
      </c>
      <c r="N108" s="99">
        <f t="shared" ca="1" si="37"/>
        <v>7.7552550847980175E-3</v>
      </c>
      <c r="O108" s="94">
        <f t="shared" ca="1" si="38"/>
        <v>0.12262134951782</v>
      </c>
      <c r="P108" s="108">
        <f t="shared" si="39"/>
        <v>8.9999999999999998E-4</v>
      </c>
      <c r="Q108" s="99">
        <f t="shared" ca="1" si="40"/>
        <v>0.14967593631687492</v>
      </c>
      <c r="R108" s="110">
        <f t="shared" ca="1" si="41"/>
        <v>0.14877593631687491</v>
      </c>
      <c r="S108" s="111">
        <f t="shared" ca="1" si="42"/>
        <v>0.15040625897761109</v>
      </c>
      <c r="T108" s="109">
        <f t="shared" ca="1" si="43"/>
        <v>1.213295538679861</v>
      </c>
      <c r="U108" s="91"/>
      <c r="V108" s="91"/>
      <c r="W108" s="91"/>
      <c r="X108" s="91"/>
      <c r="Y108" s="91"/>
      <c r="Z108" s="91"/>
      <c r="AA108" s="91"/>
      <c r="AB108" s="91"/>
      <c r="AC108" s="91"/>
      <c r="AD108" s="91"/>
      <c r="AE108" s="91"/>
      <c r="AF108" s="91"/>
      <c r="AG108" s="91"/>
    </row>
    <row r="109" spans="1:33" ht="26.5" customHeight="1" x14ac:dyDescent="0.7">
      <c r="A109" s="95">
        <v>44215</v>
      </c>
      <c r="B109" s="94">
        <f t="shared" ca="1" si="22"/>
        <v>7.8520053184751859E-3</v>
      </c>
      <c r="C109" s="92">
        <f t="shared" ca="1" si="23"/>
        <v>39.573026686877164</v>
      </c>
      <c r="D109" s="94">
        <f t="shared" ca="1" si="24"/>
        <v>5.9100248246624076E-4</v>
      </c>
      <c r="E109" s="92">
        <f t="shared" ca="1" si="25"/>
        <v>36.061274231138285</v>
      </c>
      <c r="F109" s="94">
        <f t="shared" ca="1" si="26"/>
        <v>8.4730728547572909E-3</v>
      </c>
      <c r="G109" s="92">
        <f t="shared" ca="1" si="27"/>
        <v>39.958955099248854</v>
      </c>
      <c r="H109" s="91"/>
      <c r="I109" s="91"/>
      <c r="J109" s="91"/>
      <c r="K109" s="126"/>
      <c r="L109" s="92">
        <f t="shared" ca="1" si="28"/>
        <v>115.5932560172643</v>
      </c>
      <c r="M109" s="94">
        <f t="shared" ca="1" si="29"/>
        <v>5.7891674924155367E-3</v>
      </c>
      <c r="N109" s="99">
        <f t="shared" ca="1" si="37"/>
        <v>7.7302596584152283E-3</v>
      </c>
      <c r="O109" s="94">
        <f t="shared" ca="1" si="38"/>
        <v>0.12222613712553662</v>
      </c>
      <c r="P109" s="108">
        <f t="shared" si="39"/>
        <v>8.9999999999999998E-4</v>
      </c>
      <c r="Q109" s="99">
        <f t="shared" ca="1" si="40"/>
        <v>0.13888463200634438</v>
      </c>
      <c r="R109" s="110">
        <f t="shared" ca="1" si="41"/>
        <v>0.13798463200634437</v>
      </c>
      <c r="S109" s="111">
        <f t="shared" ca="1" si="42"/>
        <v>0.15055447012858714</v>
      </c>
      <c r="T109" s="109">
        <f t="shared" ca="1" si="43"/>
        <v>1.1289290102052594</v>
      </c>
      <c r="U109" s="91"/>
      <c r="V109" s="91"/>
      <c r="W109" s="91"/>
      <c r="X109" s="91"/>
      <c r="Y109" s="91"/>
      <c r="Z109" s="91"/>
      <c r="AA109" s="91"/>
      <c r="AB109" s="91"/>
      <c r="AC109" s="91"/>
      <c r="AD109" s="91"/>
      <c r="AE109" s="91"/>
      <c r="AF109" s="91"/>
      <c r="AG109" s="91"/>
    </row>
    <row r="110" spans="1:33" ht="26.5" customHeight="1" x14ac:dyDescent="0.7">
      <c r="A110" s="95">
        <v>44211</v>
      </c>
      <c r="B110" s="94">
        <f t="shared" ca="1" si="22"/>
        <v>-7.2926760981983918E-3</v>
      </c>
      <c r="C110" s="92">
        <f t="shared" ca="1" si="23"/>
        <v>39.264719897414231</v>
      </c>
      <c r="D110" s="94">
        <f t="shared" ca="1" si="24"/>
        <v>2.7088768510969974E-3</v>
      </c>
      <c r="E110" s="92">
        <f t="shared" ca="1" si="25"/>
        <v>36.039974516730879</v>
      </c>
      <c r="F110" s="94">
        <f t="shared" ca="1" si="26"/>
        <v>-1.2407629342149229E-2</v>
      </c>
      <c r="G110" s="92">
        <f t="shared" ca="1" si="27"/>
        <v>39.623224630216612</v>
      </c>
      <c r="H110" s="91"/>
      <c r="I110" s="91"/>
      <c r="J110" s="91"/>
      <c r="K110" s="126"/>
      <c r="L110" s="92">
        <f t="shared" ca="1" si="28"/>
        <v>114.92791904436172</v>
      </c>
      <c r="M110" s="94">
        <f t="shared" ca="1" si="29"/>
        <v>-5.958400221809157E-3</v>
      </c>
      <c r="N110" s="99">
        <f t="shared" ca="1" si="37"/>
        <v>7.7234798004721193E-3</v>
      </c>
      <c r="O110" s="94">
        <f t="shared" ca="1" si="38"/>
        <v>0.12211893815897357</v>
      </c>
      <c r="P110" s="108">
        <f t="shared" si="39"/>
        <v>8.9999999999999998E-4</v>
      </c>
      <c r="Q110" s="99">
        <f t="shared" ca="1" si="40"/>
        <v>0.13390574057749882</v>
      </c>
      <c r="R110" s="110">
        <f t="shared" ca="1" si="41"/>
        <v>0.13300574057749881</v>
      </c>
      <c r="S110" s="111">
        <f t="shared" ca="1" si="42"/>
        <v>0.15181145394081139</v>
      </c>
      <c r="T110" s="109">
        <f t="shared" ca="1" si="43"/>
        <v>1.0891491736060863</v>
      </c>
      <c r="U110" s="91"/>
      <c r="V110" s="91"/>
      <c r="W110" s="91"/>
      <c r="X110" s="91"/>
      <c r="Y110" s="91"/>
      <c r="Z110" s="91"/>
      <c r="AA110" s="91"/>
      <c r="AB110" s="91"/>
      <c r="AC110" s="91"/>
      <c r="AD110" s="91"/>
      <c r="AE110" s="91"/>
      <c r="AF110" s="91"/>
      <c r="AG110" s="91"/>
    </row>
    <row r="111" spans="1:33" ht="26.5" customHeight="1" x14ac:dyDescent="0.7">
      <c r="A111" s="95">
        <v>44210</v>
      </c>
      <c r="B111" s="94">
        <f t="shared" ca="1" si="22"/>
        <v>-3.502003437214074E-3</v>
      </c>
      <c r="C111" s="92">
        <f t="shared" ca="1" si="23"/>
        <v>39.553168342795757</v>
      </c>
      <c r="D111" s="94">
        <f t="shared" ca="1" si="24"/>
        <v>-2.2804370647200312E-3</v>
      </c>
      <c r="E111" s="92">
        <f t="shared" ca="1" si="25"/>
        <v>35.942610411419388</v>
      </c>
      <c r="F111" s="94">
        <f t="shared" ca="1" si="26"/>
        <v>-5.1909789811077633E-4</v>
      </c>
      <c r="G111" s="92">
        <f t="shared" ca="1" si="27"/>
        <v>40.121031518118109</v>
      </c>
      <c r="H111" s="91"/>
      <c r="I111" s="91"/>
      <c r="J111" s="91"/>
      <c r="K111" s="126"/>
      <c r="L111" s="92">
        <f t="shared" ca="1" si="28"/>
        <v>115.61681027233325</v>
      </c>
      <c r="M111" s="94">
        <f t="shared" ca="1" si="29"/>
        <v>-2.0886792946623878E-3</v>
      </c>
      <c r="N111" s="99">
        <f t="shared" ca="1" si="37"/>
        <v>7.7149159354942499E-3</v>
      </c>
      <c r="O111" s="94">
        <f t="shared" ca="1" si="38"/>
        <v>0.12198353156445249</v>
      </c>
      <c r="P111" s="108">
        <f t="shared" si="39"/>
        <v>8.9999999999999998E-4</v>
      </c>
      <c r="Q111" s="99">
        <f t="shared" ca="1" si="40"/>
        <v>0.14247902251149691</v>
      </c>
      <c r="R111" s="110">
        <f t="shared" ca="1" si="41"/>
        <v>0.1415790225114969</v>
      </c>
      <c r="S111" s="111">
        <f t="shared" ca="1" si="42"/>
        <v>0.15390097764784613</v>
      </c>
      <c r="T111" s="109">
        <f t="shared" ca="1" si="43"/>
        <v>1.1606404626569671</v>
      </c>
      <c r="U111" s="91"/>
      <c r="V111" s="91"/>
      <c r="W111" s="91"/>
      <c r="X111" s="91"/>
      <c r="Y111" s="91"/>
      <c r="Z111" s="91"/>
      <c r="AA111" s="91"/>
      <c r="AB111" s="91"/>
      <c r="AC111" s="91"/>
      <c r="AD111" s="91"/>
      <c r="AE111" s="91"/>
      <c r="AF111" s="91"/>
      <c r="AG111" s="91"/>
    </row>
    <row r="112" spans="1:33" ht="26.5" customHeight="1" x14ac:dyDescent="0.7">
      <c r="A112" s="95">
        <v>44209</v>
      </c>
      <c r="B112" s="94">
        <f t="shared" ca="1" si="22"/>
        <v>2.6929876666459407E-3</v>
      </c>
      <c r="C112" s="92">
        <f t="shared" ca="1" si="23"/>
        <v>39.692170460177785</v>
      </c>
      <c r="D112" s="94">
        <f t="shared" ca="1" si="24"/>
        <v>3.4748979892154086E-3</v>
      </c>
      <c r="E112" s="92">
        <f t="shared" ca="1" si="25"/>
        <v>36.024762615335142</v>
      </c>
      <c r="F112" s="94">
        <f t="shared" ca="1" si="26"/>
        <v>-4.3073743483624805E-3</v>
      </c>
      <c r="G112" s="92">
        <f t="shared" ca="1" si="27"/>
        <v>40.141869077982726</v>
      </c>
      <c r="H112" s="91"/>
      <c r="I112" s="91"/>
      <c r="J112" s="91"/>
      <c r="K112" s="126"/>
      <c r="L112" s="92">
        <f t="shared" ca="1" si="28"/>
        <v>115.85880215349565</v>
      </c>
      <c r="M112" s="94">
        <f t="shared" ca="1" si="29"/>
        <v>4.9825327377295281E-4</v>
      </c>
      <c r="N112" s="99">
        <f t="shared" ca="1" si="37"/>
        <v>7.713233741323525E-3</v>
      </c>
      <c r="O112" s="94">
        <f t="shared" ca="1" si="38"/>
        <v>0.12195693373922176</v>
      </c>
      <c r="P112" s="108">
        <f t="shared" si="39"/>
        <v>8.9999999999999998E-4</v>
      </c>
      <c r="Q112" s="99">
        <f t="shared" ca="1" si="40"/>
        <v>0.14892341534746611</v>
      </c>
      <c r="R112" s="110">
        <f t="shared" ca="1" si="41"/>
        <v>0.1480234153474661</v>
      </c>
      <c r="S112" s="111">
        <f t="shared" ca="1" si="42"/>
        <v>0.1554412220398898</v>
      </c>
      <c r="T112" s="109">
        <f t="shared" ca="1" si="43"/>
        <v>1.2137351342727412</v>
      </c>
      <c r="U112" s="91"/>
      <c r="V112" s="91"/>
      <c r="W112" s="91"/>
      <c r="X112" s="91"/>
      <c r="Y112" s="91"/>
      <c r="Z112" s="91"/>
      <c r="AA112" s="91"/>
      <c r="AB112" s="91"/>
      <c r="AC112" s="91"/>
      <c r="AD112" s="91"/>
      <c r="AE112" s="91"/>
      <c r="AF112" s="91"/>
      <c r="AG112" s="91"/>
    </row>
    <row r="113" spans="1:33" ht="26.5" customHeight="1" x14ac:dyDescent="0.7">
      <c r="A113" s="95">
        <v>44208</v>
      </c>
      <c r="B113" s="94">
        <f t="shared" ca="1" si="22"/>
        <v>2.1118348041615498E-4</v>
      </c>
      <c r="C113" s="92">
        <f t="shared" ca="1" si="23"/>
        <v>39.585567016425365</v>
      </c>
      <c r="D113" s="94">
        <f t="shared" ca="1" si="24"/>
        <v>-1.6948014965023628E-4</v>
      </c>
      <c r="E113" s="92">
        <f t="shared" ca="1" si="25"/>
        <v>35.900013729812613</v>
      </c>
      <c r="F113" s="94">
        <f t="shared" ca="1" si="26"/>
        <v>6.4739595375722381E-3</v>
      </c>
      <c r="G113" s="92">
        <f t="shared" ca="1" si="27"/>
        <v>40.315523128145713</v>
      </c>
      <c r="H113" s="91"/>
      <c r="I113" s="91"/>
      <c r="J113" s="91"/>
      <c r="K113" s="126"/>
      <c r="L113" s="92">
        <f t="shared" ca="1" si="28"/>
        <v>115.8011038743837</v>
      </c>
      <c r="M113" s="94">
        <f t="shared" ca="1" si="29"/>
        <v>2.2641164732561947E-3</v>
      </c>
      <c r="N113" s="99">
        <f t="shared" ca="1" si="37"/>
        <v>7.7135933514554753E-3</v>
      </c>
      <c r="O113" s="94">
        <f t="shared" ca="1" si="38"/>
        <v>0.12196261967465494</v>
      </c>
      <c r="P113" s="108">
        <f t="shared" si="39"/>
        <v>8.9999999999999998E-4</v>
      </c>
      <c r="Q113" s="99">
        <f t="shared" ca="1" si="40"/>
        <v>0.14817846985771532</v>
      </c>
      <c r="R113" s="110">
        <f t="shared" ca="1" si="41"/>
        <v>0.14727846985771531</v>
      </c>
      <c r="S113" s="111">
        <f t="shared" ca="1" si="42"/>
        <v>0.15650090871023606</v>
      </c>
      <c r="T113" s="109">
        <f t="shared" ca="1" si="43"/>
        <v>1.2075705675279231</v>
      </c>
      <c r="U113" s="91"/>
      <c r="V113" s="91"/>
      <c r="W113" s="91"/>
      <c r="X113" s="91"/>
      <c r="Y113" s="91"/>
      <c r="Z113" s="91"/>
      <c r="AA113" s="91"/>
      <c r="AB113" s="91"/>
      <c r="AC113" s="91"/>
      <c r="AD113" s="91"/>
      <c r="AE113" s="91"/>
      <c r="AF113" s="91"/>
      <c r="AG113" s="91"/>
    </row>
    <row r="114" spans="1:33" ht="26.5" customHeight="1" x14ac:dyDescent="0.7">
      <c r="A114" s="95">
        <v>44207</v>
      </c>
      <c r="B114" s="94">
        <f t="shared" ca="1" si="22"/>
        <v>-6.7408192617340879E-3</v>
      </c>
      <c r="C114" s="92">
        <f t="shared" ca="1" si="23"/>
        <v>39.577208963691255</v>
      </c>
      <c r="D114" s="94">
        <f t="shared" ca="1" si="24"/>
        <v>-1.9451542110927589E-3</v>
      </c>
      <c r="E114" s="92">
        <f t="shared" ca="1" si="25"/>
        <v>35.906099100861582</v>
      </c>
      <c r="F114" s="94">
        <f t="shared" ca="1" si="26"/>
        <v>-1.961439989879854E-3</v>
      </c>
      <c r="G114" s="92">
        <f t="shared" ca="1" si="27"/>
        <v>40.056200904262653</v>
      </c>
      <c r="H114" s="91"/>
      <c r="I114" s="91"/>
      <c r="J114" s="91"/>
      <c r="K114" s="126"/>
      <c r="L114" s="92">
        <f t="shared" ca="1" si="28"/>
        <v>115.53950896881548</v>
      </c>
      <c r="M114" s="94">
        <f t="shared" ca="1" si="29"/>
        <v>-3.5987074665564389E-3</v>
      </c>
      <c r="N114" s="99">
        <f t="shared" ca="1" si="37"/>
        <v>7.7132353059111937E-3</v>
      </c>
      <c r="O114" s="94">
        <f t="shared" ca="1" si="38"/>
        <v>0.12195695847752491</v>
      </c>
      <c r="P114" s="108">
        <f t="shared" si="39"/>
        <v>8.9999999999999998E-4</v>
      </c>
      <c r="Q114" s="99">
        <f t="shared" ca="1" si="40"/>
        <v>0.14488439803424424</v>
      </c>
      <c r="R114" s="110">
        <f t="shared" ca="1" si="41"/>
        <v>0.14398439803424423</v>
      </c>
      <c r="S114" s="111">
        <f t="shared" ca="1" si="42"/>
        <v>0.15803798185232285</v>
      </c>
      <c r="T114" s="109">
        <f t="shared" ca="1" si="43"/>
        <v>1.1806165046398618</v>
      </c>
      <c r="U114" s="91"/>
      <c r="V114" s="91"/>
      <c r="W114" s="91"/>
      <c r="X114" s="91"/>
      <c r="Y114" s="91"/>
      <c r="Z114" s="91"/>
      <c r="AA114" s="91"/>
      <c r="AB114" s="91"/>
      <c r="AC114" s="91"/>
      <c r="AD114" s="91"/>
      <c r="AE114" s="91"/>
      <c r="AF114" s="91"/>
      <c r="AG114" s="91"/>
    </row>
    <row r="115" spans="1:33" ht="26.5" customHeight="1" x14ac:dyDescent="0.7">
      <c r="A115" s="95">
        <v>44204</v>
      </c>
      <c r="B115" s="94">
        <f t="shared" ca="1" si="22"/>
        <v>5.6977191860358989E-3</v>
      </c>
      <c r="C115" s="92">
        <f t="shared" ca="1" si="23"/>
        <v>39.845802315438412</v>
      </c>
      <c r="D115" s="94">
        <f t="shared" ca="1" si="24"/>
        <v>-2.8673890375451316E-3</v>
      </c>
      <c r="E115" s="92">
        <f t="shared" ca="1" si="25"/>
        <v>35.976078120716693</v>
      </c>
      <c r="F115" s="94">
        <f t="shared" ca="1" si="26"/>
        <v>-3.4209940588587839E-2</v>
      </c>
      <c r="G115" s="92">
        <f t="shared" ca="1" si="27"/>
        <v>40.134923147514947</v>
      </c>
      <c r="H115" s="91"/>
      <c r="I115" s="91"/>
      <c r="J115" s="91"/>
      <c r="K115" s="126"/>
      <c r="L115" s="92">
        <f t="shared" ca="1" si="28"/>
        <v>115.95680358367005</v>
      </c>
      <c r="M115" s="94">
        <f t="shared" ca="1" si="29"/>
        <v>-1.1081361489721497E-2</v>
      </c>
      <c r="N115" s="99">
        <f t="shared" ca="1" si="37"/>
        <v>7.708759859733327E-3</v>
      </c>
      <c r="O115" s="94">
        <f t="shared" ca="1" si="38"/>
        <v>0.12188619546018714</v>
      </c>
      <c r="P115" s="108">
        <f t="shared" si="39"/>
        <v>8.9999999999999998E-4</v>
      </c>
      <c r="Q115" s="99">
        <f t="shared" ca="1" si="40"/>
        <v>0.15106738986349688</v>
      </c>
      <c r="R115" s="110">
        <f t="shared" ca="1" si="41"/>
        <v>0.15016738986349687</v>
      </c>
      <c r="S115" s="111">
        <f t="shared" ca="1" si="42"/>
        <v>0.16084869861593856</v>
      </c>
      <c r="T115" s="109">
        <f t="shared" ca="1" si="43"/>
        <v>1.2320295115991826</v>
      </c>
      <c r="U115" s="91"/>
      <c r="V115" s="91"/>
      <c r="W115" s="91"/>
      <c r="X115" s="91"/>
      <c r="Y115" s="91"/>
      <c r="Z115" s="91"/>
      <c r="AA115" s="91"/>
      <c r="AB115" s="91"/>
      <c r="AC115" s="91"/>
      <c r="AD115" s="91"/>
      <c r="AE115" s="91"/>
      <c r="AF115" s="91"/>
      <c r="AG115" s="91"/>
    </row>
    <row r="116" spans="1:33" ht="26.5" customHeight="1" x14ac:dyDescent="0.7">
      <c r="A116" s="95">
        <v>44203</v>
      </c>
      <c r="B116" s="94">
        <f t="shared" ca="1" si="22"/>
        <v>1.4857557803382271E-2</v>
      </c>
      <c r="C116" s="92">
        <f t="shared" ca="1" si="23"/>
        <v>39.620058348832409</v>
      </c>
      <c r="D116" s="94">
        <f t="shared" ca="1" si="24"/>
        <v>-3.529339034399448E-3</v>
      </c>
      <c r="E116" s="92">
        <f t="shared" ca="1" si="25"/>
        <v>36.079532175757215</v>
      </c>
      <c r="F116" s="94">
        <f t="shared" ca="1" si="26"/>
        <v>-2.3346193107710578E-3</v>
      </c>
      <c r="G116" s="92">
        <f t="shared" ca="1" si="27"/>
        <v>41.556570971515939</v>
      </c>
      <c r="H116" s="91"/>
      <c r="I116" s="91"/>
      <c r="J116" s="91"/>
      <c r="K116" s="126"/>
      <c r="L116" s="92">
        <f t="shared" ca="1" si="28"/>
        <v>117.25616149610556</v>
      </c>
      <c r="M116" s="94">
        <f t="shared" ca="1" si="29"/>
        <v>3.0368016750843552E-3</v>
      </c>
      <c r="N116" s="99">
        <f t="shared" ca="1" si="37"/>
        <v>7.6748807169004932E-3</v>
      </c>
      <c r="O116" s="94">
        <f t="shared" ca="1" si="38"/>
        <v>0.12135051917755753</v>
      </c>
      <c r="P116" s="108">
        <f t="shared" si="39"/>
        <v>8.9999999999999998E-4</v>
      </c>
      <c r="Q116" s="99">
        <f t="shared" ca="1" si="40"/>
        <v>0.16463165699314009</v>
      </c>
      <c r="R116" s="110">
        <f t="shared" ca="1" si="41"/>
        <v>0.16373165699314007</v>
      </c>
      <c r="S116" s="111">
        <f t="shared" ca="1" si="42"/>
        <v>0.16351902580404898</v>
      </c>
      <c r="T116" s="109">
        <f t="shared" ca="1" si="43"/>
        <v>1.3492456241869997</v>
      </c>
      <c r="U116" s="91"/>
      <c r="V116" s="91"/>
      <c r="W116" s="91"/>
      <c r="X116" s="91"/>
      <c r="Y116" s="91"/>
      <c r="Z116" s="91"/>
      <c r="AA116" s="91"/>
      <c r="AB116" s="91"/>
      <c r="AC116" s="91"/>
      <c r="AD116" s="91"/>
      <c r="AE116" s="91"/>
      <c r="AF116" s="91"/>
      <c r="AG116" s="91"/>
    </row>
    <row r="117" spans="1:33" ht="26.5" customHeight="1" x14ac:dyDescent="0.7">
      <c r="A117" s="95">
        <v>44202</v>
      </c>
      <c r="B117" s="94">
        <f t="shared" ca="1" si="22"/>
        <v>5.978470090575172E-3</v>
      </c>
      <c r="C117" s="92">
        <f t="shared" ca="1" si="23"/>
        <v>39.040019009749905</v>
      </c>
      <c r="D117" s="94">
        <f t="shared" ca="1" si="24"/>
        <v>-5.8479389536544302E-3</v>
      </c>
      <c r="E117" s="92">
        <f t="shared" ca="1" si="25"/>
        <v>36.207320083860175</v>
      </c>
      <c r="F117" s="94">
        <f t="shared" ca="1" si="26"/>
        <v>-1.6241051463910194E-2</v>
      </c>
      <c r="G117" s="92">
        <f t="shared" ca="1" si="27"/>
        <v>41.653816776529744</v>
      </c>
      <c r="H117" s="91"/>
      <c r="I117" s="91"/>
      <c r="J117" s="91"/>
      <c r="K117" s="126"/>
      <c r="L117" s="92">
        <f t="shared" ca="1" si="28"/>
        <v>116.90115587013983</v>
      </c>
      <c r="M117" s="94">
        <f t="shared" ca="1" si="29"/>
        <v>-5.6871874613410034E-3</v>
      </c>
      <c r="N117" s="99">
        <f t="shared" ca="1" si="37"/>
        <v>7.6734993360239199E-3</v>
      </c>
      <c r="O117" s="94">
        <f t="shared" ca="1" si="38"/>
        <v>0.12132867762812667</v>
      </c>
      <c r="P117" s="108">
        <f t="shared" si="39"/>
        <v>8.9999999999999998E-4</v>
      </c>
      <c r="Q117" s="99">
        <f t="shared" ca="1" si="40"/>
        <v>0.15927715163422551</v>
      </c>
      <c r="R117" s="110">
        <f t="shared" ca="1" si="41"/>
        <v>0.1583771516342255</v>
      </c>
      <c r="S117" s="111">
        <f t="shared" ca="1" si="42"/>
        <v>0.16344814874101862</v>
      </c>
      <c r="T117" s="109">
        <f t="shared" ca="1" si="43"/>
        <v>1.3053562828703424</v>
      </c>
      <c r="U117" s="91"/>
      <c r="V117" s="91"/>
      <c r="W117" s="91"/>
      <c r="X117" s="91"/>
      <c r="Y117" s="91"/>
      <c r="Z117" s="91"/>
      <c r="AA117" s="91"/>
      <c r="AB117" s="91"/>
      <c r="AC117" s="91"/>
      <c r="AD117" s="91"/>
      <c r="AE117" s="91"/>
      <c r="AF117" s="91"/>
      <c r="AG117" s="91"/>
    </row>
    <row r="118" spans="1:33" ht="26.5" customHeight="1" x14ac:dyDescent="0.7">
      <c r="A118" s="95">
        <v>44201</v>
      </c>
      <c r="B118" s="94">
        <f t="shared" ca="1" si="22"/>
        <v>6.887303597369554E-3</v>
      </c>
      <c r="C118" s="92">
        <f t="shared" ca="1" si="23"/>
        <v>38.808006503593326</v>
      </c>
      <c r="D118" s="94">
        <f t="shared" ca="1" si="24"/>
        <v>-2.333788350723065E-3</v>
      </c>
      <c r="E118" s="92">
        <f t="shared" ca="1" si="25"/>
        <v>36.420303797139397</v>
      </c>
      <c r="F118" s="94">
        <f t="shared" ca="1" si="26"/>
        <v>2.9616244944701275E-3</v>
      </c>
      <c r="G118" s="92">
        <f t="shared" ca="1" si="27"/>
        <v>42.341487046713915</v>
      </c>
      <c r="H118" s="91"/>
      <c r="I118" s="91"/>
      <c r="J118" s="91"/>
      <c r="K118" s="126"/>
      <c r="L118" s="92">
        <f t="shared" ca="1" si="28"/>
        <v>117.56979734744664</v>
      </c>
      <c r="M118" s="94">
        <f t="shared" ca="1" si="29"/>
        <v>2.603408686080444E-3</v>
      </c>
      <c r="N118" s="99">
        <f t="shared" ca="1" si="37"/>
        <v>7.6669099522456326E-3</v>
      </c>
      <c r="O118" s="94">
        <f t="shared" ca="1" si="38"/>
        <v>0.1212244903225449</v>
      </c>
      <c r="P118" s="108">
        <f t="shared" si="39"/>
        <v>8.9999999999999998E-4</v>
      </c>
      <c r="Q118" s="99">
        <f t="shared" ca="1" si="40"/>
        <v>0.16582433000058927</v>
      </c>
      <c r="R118" s="110">
        <f t="shared" ca="1" si="41"/>
        <v>0.16492433000058926</v>
      </c>
      <c r="S118" s="111">
        <f t="shared" ca="1" si="42"/>
        <v>0.16598364729441517</v>
      </c>
      <c r="T118" s="109">
        <f t="shared" ca="1" si="43"/>
        <v>1.3604868914009962</v>
      </c>
      <c r="U118" s="91"/>
      <c r="V118" s="91"/>
      <c r="W118" s="91"/>
      <c r="X118" s="91"/>
      <c r="Y118" s="91"/>
      <c r="Z118" s="91"/>
      <c r="AA118" s="91"/>
      <c r="AB118" s="91"/>
      <c r="AC118" s="91"/>
      <c r="AD118" s="91"/>
      <c r="AE118" s="91"/>
      <c r="AF118" s="91"/>
      <c r="AG118" s="91"/>
    </row>
    <row r="119" spans="1:33" ht="26.5" customHeight="1" x14ac:dyDescent="0.7">
      <c r="A119" s="95">
        <v>44200</v>
      </c>
      <c r="B119" s="94">
        <f t="shared" ca="1" si="22"/>
        <v>-1.3613941483421987E-2</v>
      </c>
      <c r="C119" s="92">
        <f t="shared" ca="1" si="23"/>
        <v>38.542552244865462</v>
      </c>
      <c r="D119" s="94">
        <f t="shared" ca="1" si="24"/>
        <v>2.5020062677882926E-4</v>
      </c>
      <c r="E119" s="92">
        <f t="shared" ca="1" si="25"/>
        <v>36.505499907560981</v>
      </c>
      <c r="F119" s="94">
        <f t="shared" ca="1" si="26"/>
        <v>2.22583593728507E-2</v>
      </c>
      <c r="G119" s="92">
        <f t="shared" ca="1" si="27"/>
        <v>42.216457751367699</v>
      </c>
      <c r="H119" s="91"/>
      <c r="I119" s="91"/>
      <c r="J119" s="91"/>
      <c r="K119" s="126"/>
      <c r="L119" s="92">
        <f t="shared" ca="1" si="28"/>
        <v>117.26450990379413</v>
      </c>
      <c r="M119" s="94">
        <f t="shared" ca="1" si="29"/>
        <v>3.3917059245576198E-3</v>
      </c>
      <c r="N119" s="99">
        <f t="shared" ca="1" si="37"/>
        <v>7.6690361301459953E-3</v>
      </c>
      <c r="O119" s="94">
        <f t="shared" ca="1" si="38"/>
        <v>0.1212581081469242</v>
      </c>
      <c r="P119" s="108">
        <f t="shared" si="39"/>
        <v>8.9999999999999998E-4</v>
      </c>
      <c r="Q119" s="99">
        <f t="shared" ca="1" si="40"/>
        <v>0.16794296458824109</v>
      </c>
      <c r="R119" s="110">
        <f t="shared" ca="1" si="41"/>
        <v>0.16704296458824108</v>
      </c>
      <c r="S119" s="111">
        <f t="shared" ca="1" si="42"/>
        <v>0.16704296458824108</v>
      </c>
      <c r="T119" s="109">
        <f t="shared" ca="1" si="43"/>
        <v>1.3775818140411771</v>
      </c>
      <c r="U119" s="91"/>
      <c r="V119" s="91"/>
      <c r="W119" s="91"/>
      <c r="X119" s="91"/>
      <c r="Y119" s="91"/>
      <c r="Z119" s="91"/>
      <c r="AA119" s="91"/>
      <c r="AB119" s="91"/>
      <c r="AC119" s="91"/>
      <c r="AD119" s="91"/>
      <c r="AE119" s="91"/>
      <c r="AF119" s="91"/>
      <c r="AG119" s="91"/>
    </row>
    <row r="120" spans="1:33" ht="26.5" customHeight="1" x14ac:dyDescent="0.7">
      <c r="A120" s="95">
        <v>44196</v>
      </c>
      <c r="B120" s="94">
        <f t="shared" ca="1" si="22"/>
        <v>5.0808359009510973E-3</v>
      </c>
      <c r="C120" s="92">
        <f t="shared" ca="1" si="23"/>
        <v>39.074510342156955</v>
      </c>
      <c r="D120" s="94">
        <f t="shared" ca="1" si="24"/>
        <v>6.6732608934749749E-4</v>
      </c>
      <c r="E120" s="92">
        <f t="shared" ca="1" si="25"/>
        <v>36.496368493288813</v>
      </c>
      <c r="F120" s="94">
        <f t="shared" ca="1" si="26"/>
        <v>3.7141475022084425E-3</v>
      </c>
      <c r="G120" s="92">
        <f t="shared" ca="1" si="27"/>
        <v>41.297248747632878</v>
      </c>
      <c r="H120" s="91"/>
      <c r="I120" s="91"/>
      <c r="J120" s="91"/>
      <c r="K120" s="126"/>
      <c r="L120" s="92">
        <f t="shared" ca="1" si="28"/>
        <v>116.86812758307865</v>
      </c>
      <c r="M120" s="94">
        <f t="shared" ca="1" si="29"/>
        <v>3.2163423252269396E-3</v>
      </c>
      <c r="N120" s="99">
        <f t="shared" ca="1" si="37"/>
        <v>7.6823021426128263E-3</v>
      </c>
      <c r="O120" s="94">
        <f t="shared" ca="1" si="38"/>
        <v>0.12146786222124108</v>
      </c>
      <c r="P120" s="108"/>
      <c r="Q120" s="99"/>
      <c r="R120" s="110"/>
      <c r="S120" s="111" t="str">
        <f>IFERROR(AVERAGE(R120:R1118),"")</f>
        <v/>
      </c>
      <c r="T120" s="109"/>
      <c r="U120" s="91"/>
      <c r="V120" s="91"/>
      <c r="W120" s="91"/>
      <c r="X120" s="91"/>
      <c r="Y120" s="91"/>
      <c r="Z120" s="91"/>
      <c r="AA120" s="91"/>
      <c r="AB120" s="91"/>
      <c r="AC120" s="91"/>
      <c r="AD120" s="91"/>
      <c r="AE120" s="91"/>
      <c r="AF120" s="91"/>
      <c r="AG120" s="91"/>
    </row>
    <row r="121" spans="1:33" ht="26.5" customHeight="1" x14ac:dyDescent="0.7">
      <c r="A121" s="95">
        <v>44195</v>
      </c>
      <c r="B121" s="94">
        <f t="shared" ca="1" si="22"/>
        <v>1.4267732291233237E-3</v>
      </c>
      <c r="C121" s="92">
        <f t="shared" ca="1" si="23"/>
        <v>38.87698277236646</v>
      </c>
      <c r="D121" s="94">
        <f t="shared" ca="1" si="24"/>
        <v>6.678303742004843E-4</v>
      </c>
      <c r="E121" s="92">
        <f t="shared" ca="1" si="25"/>
        <v>36.472029756300977</v>
      </c>
      <c r="F121" s="94">
        <f t="shared" ca="1" si="26"/>
        <v>7.6551797792396847E-3</v>
      </c>
      <c r="G121" s="92">
        <f t="shared" ca="1" si="27"/>
        <v>41.144432257334515</v>
      </c>
      <c r="H121" s="91"/>
      <c r="I121" s="91"/>
      <c r="J121" s="91"/>
      <c r="K121" s="126"/>
      <c r="L121" s="92">
        <f t="shared" ca="1" si="28"/>
        <v>116.49344478600194</v>
      </c>
      <c r="M121" s="94">
        <f t="shared" ca="1" si="29"/>
        <v>3.3789994916566535E-3</v>
      </c>
      <c r="N121" s="99"/>
      <c r="O121" s="94"/>
      <c r="P121" s="108"/>
      <c r="Q121" s="99"/>
      <c r="R121" s="110"/>
      <c r="S121" s="111" t="str">
        <f>IFERROR(AVERAGE(R121:R1119),"")</f>
        <v/>
      </c>
      <c r="T121" s="109"/>
      <c r="U121" s="91"/>
      <c r="V121" s="91"/>
      <c r="W121" s="91"/>
      <c r="X121" s="91"/>
      <c r="Y121" s="91"/>
      <c r="Z121" s="91"/>
      <c r="AA121" s="91"/>
      <c r="AB121" s="91"/>
      <c r="AC121" s="91"/>
      <c r="AD121" s="91"/>
      <c r="AE121" s="91"/>
      <c r="AF121" s="91"/>
      <c r="AG121" s="91"/>
    </row>
    <row r="122" spans="1:33" ht="26.5" customHeight="1" x14ac:dyDescent="0.7">
      <c r="A122" s="95">
        <v>44194</v>
      </c>
      <c r="B122" s="94">
        <f t="shared" ca="1" si="22"/>
        <v>-1.9077864118995924E-3</v>
      </c>
      <c r="C122" s="92">
        <f t="shared" ca="1" si="23"/>
        <v>38.821593162530242</v>
      </c>
      <c r="D122" s="94">
        <f t="shared" ca="1" si="24"/>
        <v>-1.6686693266454444E-4</v>
      </c>
      <c r="E122" s="92">
        <f t="shared" ca="1" si="25"/>
        <v>36.44768888259577</v>
      </c>
      <c r="F122" s="94">
        <f t="shared" ca="1" si="26"/>
        <v>3.6423594246399738E-3</v>
      </c>
      <c r="G122" s="92">
        <f t="shared" ca="1" si="27"/>
        <v>40.831857050889738</v>
      </c>
      <c r="H122" s="91"/>
      <c r="I122" s="91"/>
      <c r="J122" s="91"/>
      <c r="K122" s="126"/>
      <c r="L122" s="92">
        <f t="shared" ca="1" si="28"/>
        <v>116.10113909601574</v>
      </c>
      <c r="M122" s="94">
        <f t="shared" ca="1" si="29"/>
        <v>5.851491564050626E-4</v>
      </c>
      <c r="N122" s="99"/>
      <c r="O122" s="94"/>
      <c r="P122" s="108"/>
      <c r="Q122" s="99"/>
      <c r="R122" s="110"/>
      <c r="S122" s="111" t="str">
        <f>IFERROR(AVERAGE(R122:R1120),"")</f>
        <v/>
      </c>
      <c r="T122" s="109"/>
      <c r="U122" s="91"/>
      <c r="V122" s="91"/>
      <c r="W122" s="91"/>
      <c r="X122" s="91"/>
      <c r="Y122" s="91"/>
      <c r="Z122" s="91"/>
      <c r="AA122" s="91"/>
      <c r="AB122" s="91"/>
      <c r="AC122" s="91"/>
      <c r="AD122" s="91"/>
      <c r="AE122" s="91"/>
      <c r="AF122" s="91"/>
      <c r="AG122" s="91"/>
    </row>
    <row r="123" spans="1:33" ht="26.5" customHeight="1" x14ac:dyDescent="0.7">
      <c r="A123" s="95">
        <v>44193</v>
      </c>
      <c r="B123" s="94">
        <f t="shared" ca="1" si="22"/>
        <v>8.5908311300699758E-3</v>
      </c>
      <c r="C123" s="92">
        <f t="shared" ca="1" si="23"/>
        <v>38.895798037506189</v>
      </c>
      <c r="D123" s="94">
        <f t="shared" ca="1" si="24"/>
        <v>8.3381803839488455E-5</v>
      </c>
      <c r="E123" s="92">
        <f t="shared" ca="1" si="25"/>
        <v>36.453771811682039</v>
      </c>
      <c r="F123" s="94">
        <f t="shared" ca="1" si="26"/>
        <v>-3.629140789482177E-3</v>
      </c>
      <c r="G123" s="92">
        <f t="shared" ca="1" si="27"/>
        <v>40.683672492956056</v>
      </c>
      <c r="H123" s="91"/>
      <c r="I123" s="91"/>
      <c r="J123" s="91"/>
      <c r="K123" s="126"/>
      <c r="L123" s="92">
        <f t="shared" ca="1" si="28"/>
        <v>116.03324234214429</v>
      </c>
      <c r="M123" s="94">
        <f t="shared" ca="1" si="29"/>
        <v>1.6069100786217927E-3</v>
      </c>
      <c r="N123" s="99"/>
      <c r="O123" s="94"/>
      <c r="P123" s="108"/>
      <c r="Q123" s="99"/>
      <c r="R123" s="110"/>
      <c r="S123" s="106"/>
      <c r="T123" s="109"/>
      <c r="U123" s="91"/>
      <c r="V123" s="91"/>
      <c r="W123" s="91"/>
      <c r="X123" s="91"/>
      <c r="Y123" s="91"/>
      <c r="Z123" s="91"/>
      <c r="AA123" s="91"/>
      <c r="AB123" s="91"/>
      <c r="AC123" s="91"/>
      <c r="AD123" s="91"/>
      <c r="AE123" s="91"/>
      <c r="AF123" s="91"/>
      <c r="AG123" s="91"/>
    </row>
    <row r="124" spans="1:33" ht="26.5" customHeight="1" x14ac:dyDescent="0.7">
      <c r="A124" s="95">
        <v>44189</v>
      </c>
      <c r="B124" s="94">
        <f t="shared" ca="1" si="22"/>
        <v>3.8903943612684788E-3</v>
      </c>
      <c r="C124" s="92">
        <f t="shared" ca="1" si="23"/>
        <v>38.564496956536487</v>
      </c>
      <c r="D124" s="94">
        <f t="shared" ca="1" si="24"/>
        <v>1.421140406137722E-3</v>
      </c>
      <c r="E124" s="92">
        <f t="shared" ca="1" si="25"/>
        <v>36.450732483856264</v>
      </c>
      <c r="F124" s="94">
        <f t="shared" ca="1" si="26"/>
        <v>3.9852662904162894E-3</v>
      </c>
      <c r="G124" s="92">
        <f t="shared" ca="1" si="27"/>
        <v>40.831857050889745</v>
      </c>
      <c r="H124" s="91"/>
      <c r="I124" s="91"/>
      <c r="J124" s="91"/>
      <c r="K124" s="126"/>
      <c r="L124" s="92">
        <f t="shared" ca="1" si="28"/>
        <v>115.84708649128248</v>
      </c>
      <c r="M124" s="94">
        <f t="shared" ca="1" si="29"/>
        <v>3.1455284678389983E-3</v>
      </c>
      <c r="N124" s="99"/>
      <c r="O124" s="94"/>
      <c r="P124" s="108"/>
      <c r="Q124" s="99"/>
      <c r="R124" s="110"/>
      <c r="S124" s="106"/>
      <c r="T124" s="109"/>
      <c r="U124" s="91"/>
      <c r="V124" s="91"/>
      <c r="W124" s="91"/>
      <c r="X124" s="91"/>
      <c r="Y124" s="91"/>
      <c r="Z124" s="91"/>
      <c r="AA124" s="91"/>
      <c r="AB124" s="91"/>
      <c r="AC124" s="91"/>
      <c r="AD124" s="91"/>
      <c r="AE124" s="91"/>
      <c r="AF124" s="91"/>
      <c r="AG124" s="91"/>
    </row>
    <row r="125" spans="1:33" ht="26.5" customHeight="1" x14ac:dyDescent="0.7">
      <c r="A125" s="95">
        <v>44188</v>
      </c>
      <c r="B125" s="94">
        <f t="shared" ca="1" si="22"/>
        <v>8.9866682651029706E-4</v>
      </c>
      <c r="C125" s="92">
        <f t="shared" ca="1" si="23"/>
        <v>38.415047273236823</v>
      </c>
      <c r="D125" s="94">
        <f t="shared" ca="1" si="24"/>
        <v>-2.08538032827843E-3</v>
      </c>
      <c r="E125" s="92">
        <f t="shared" ca="1" si="25"/>
        <v>36.399004387977328</v>
      </c>
      <c r="F125" s="94">
        <f t="shared" ca="1" si="26"/>
        <v>6.6478822096429635E-3</v>
      </c>
      <c r="G125" s="92">
        <f t="shared" ca="1" si="27"/>
        <v>40.669777158939482</v>
      </c>
      <c r="H125" s="91"/>
      <c r="I125" s="91"/>
      <c r="J125" s="91"/>
      <c r="K125" s="126"/>
      <c r="L125" s="92">
        <f t="shared" ca="1" si="28"/>
        <v>115.48382882015363</v>
      </c>
      <c r="M125" s="94">
        <f t="shared" ca="1" si="29"/>
        <v>1.9695956082337318E-3</v>
      </c>
      <c r="N125" s="99"/>
      <c r="O125" s="94"/>
      <c r="P125" s="108"/>
      <c r="Q125" s="99"/>
      <c r="R125" s="110"/>
      <c r="S125" s="106"/>
      <c r="T125" s="109"/>
      <c r="U125" s="91"/>
      <c r="V125" s="91"/>
      <c r="W125" s="91"/>
      <c r="X125" s="91"/>
      <c r="Y125" s="91"/>
      <c r="Z125" s="91"/>
      <c r="AA125" s="91"/>
      <c r="AB125" s="91"/>
      <c r="AC125" s="91"/>
      <c r="AD125" s="91"/>
      <c r="AE125" s="91"/>
      <c r="AF125" s="91"/>
      <c r="AG125" s="91"/>
    </row>
    <row r="126" spans="1:33" ht="26.5" customHeight="1" x14ac:dyDescent="0.7">
      <c r="A126" s="95">
        <v>44187</v>
      </c>
      <c r="B126" s="94">
        <f t="shared" ca="1" si="22"/>
        <v>-1.6854375637349595E-3</v>
      </c>
      <c r="C126" s="92">
        <f t="shared" ca="1" si="23"/>
        <v>38.38055594082978</v>
      </c>
      <c r="D126" s="94">
        <f t="shared" ca="1" si="24"/>
        <v>1.6710518491307447E-3</v>
      </c>
      <c r="E126" s="92">
        <f t="shared" ca="1" si="25"/>
        <v>36.475068778881408</v>
      </c>
      <c r="F126" s="94">
        <f t="shared" ca="1" si="26"/>
        <v>-7.9031155360724803E-3</v>
      </c>
      <c r="G126" s="92">
        <f t="shared" ca="1" si="27"/>
        <v>40.401194774946795</v>
      </c>
      <c r="H126" s="91"/>
      <c r="I126" s="91"/>
      <c r="J126" s="91"/>
      <c r="K126" s="126"/>
      <c r="L126" s="92">
        <f t="shared" ca="1" si="28"/>
        <v>115.25681949465798</v>
      </c>
      <c r="M126" s="94">
        <f t="shared" ca="1" si="29"/>
        <v>-2.8186424159963863E-3</v>
      </c>
      <c r="N126" s="99"/>
      <c r="O126" s="94"/>
      <c r="P126" s="108"/>
      <c r="Q126" s="99"/>
      <c r="R126" s="110"/>
      <c r="S126" s="106"/>
      <c r="T126" s="109"/>
      <c r="U126" s="91"/>
      <c r="V126" s="91"/>
      <c r="W126" s="91"/>
      <c r="X126" s="91"/>
      <c r="Y126" s="91"/>
      <c r="Z126" s="91"/>
      <c r="AA126" s="91"/>
      <c r="AB126" s="91"/>
      <c r="AC126" s="91"/>
      <c r="AD126" s="91"/>
      <c r="AE126" s="91"/>
      <c r="AF126" s="91"/>
      <c r="AG126" s="91"/>
    </row>
    <row r="127" spans="1:33" ht="26.5" customHeight="1" x14ac:dyDescent="0.7">
      <c r="A127" s="95">
        <v>44186</v>
      </c>
      <c r="B127" s="94">
        <f t="shared" ca="1" si="22"/>
        <v>-3.5755275323315905E-3</v>
      </c>
      <c r="C127" s="92">
        <f t="shared" ca="1" si="23"/>
        <v>38.445353183235859</v>
      </c>
      <c r="D127" s="94">
        <f t="shared" ca="1" si="24"/>
        <v>6.6883257080330161E-4</v>
      </c>
      <c r="E127" s="92">
        <f t="shared" ca="1" si="25"/>
        <v>36.414218731335758</v>
      </c>
      <c r="F127" s="94">
        <f t="shared" ca="1" si="26"/>
        <v>-3.1738664342113587E-3</v>
      </c>
      <c r="G127" s="92">
        <f t="shared" ca="1" si="27"/>
        <v>40.723033614582199</v>
      </c>
      <c r="H127" s="91"/>
      <c r="I127" s="91"/>
      <c r="J127" s="91"/>
      <c r="K127" s="126"/>
      <c r="L127" s="92">
        <f t="shared" ca="1" si="28"/>
        <v>115.58260552915382</v>
      </c>
      <c r="M127" s="94">
        <f t="shared" ca="1" si="29"/>
        <v>-2.1003763151471455E-3</v>
      </c>
      <c r="N127" s="99"/>
      <c r="O127" s="94"/>
      <c r="P127" s="108"/>
      <c r="Q127" s="99"/>
      <c r="R127" s="110"/>
      <c r="S127" s="106"/>
      <c r="T127" s="109"/>
      <c r="U127" s="91"/>
      <c r="V127" s="91"/>
      <c r="W127" s="91"/>
      <c r="X127" s="91"/>
      <c r="Y127" s="91"/>
      <c r="Z127" s="91"/>
      <c r="AA127" s="91"/>
      <c r="AB127" s="91"/>
      <c r="AC127" s="91"/>
      <c r="AD127" s="91"/>
      <c r="AE127" s="91"/>
      <c r="AF127" s="91"/>
      <c r="AG127" s="91"/>
    </row>
    <row r="128" spans="1:33" ht="26.5" customHeight="1" x14ac:dyDescent="0.7">
      <c r="A128" s="95">
        <v>44183</v>
      </c>
      <c r="B128" s="94">
        <f t="shared" ca="1" si="22"/>
        <v>-3.9929356391198434E-3</v>
      </c>
      <c r="C128" s="92">
        <f t="shared" ca="1" si="23"/>
        <v>38.583308866376044</v>
      </c>
      <c r="D128" s="94">
        <f t="shared" ca="1" si="24"/>
        <v>-8.3535280103463894E-4</v>
      </c>
      <c r="E128" s="92">
        <f t="shared" ca="1" si="25"/>
        <v>36.389879994347915</v>
      </c>
      <c r="F128" s="94">
        <f t="shared" ca="1" si="26"/>
        <v>-1.697425548901621E-3</v>
      </c>
      <c r="G128" s="92">
        <f t="shared" ca="1" si="27"/>
        <v>40.852694610754362</v>
      </c>
      <c r="H128" s="91"/>
      <c r="I128" s="91"/>
      <c r="J128" s="91"/>
      <c r="K128" s="126"/>
      <c r="L128" s="92">
        <f t="shared" ca="1" si="28"/>
        <v>115.82588347147831</v>
      </c>
      <c r="M128" s="94">
        <f t="shared" ca="1" si="29"/>
        <v>-2.192999868866008E-3</v>
      </c>
      <c r="N128" s="99"/>
      <c r="O128" s="94"/>
      <c r="P128" s="108"/>
      <c r="Q128" s="99"/>
      <c r="R128" s="110"/>
      <c r="S128" s="106"/>
      <c r="T128" s="109"/>
      <c r="U128" s="91"/>
      <c r="V128" s="91"/>
      <c r="W128" s="91"/>
      <c r="X128" s="91"/>
      <c r="Y128" s="91"/>
      <c r="Z128" s="91"/>
      <c r="AA128" s="91"/>
      <c r="AB128" s="91"/>
      <c r="AC128" s="91"/>
      <c r="AD128" s="91"/>
      <c r="AE128" s="91"/>
      <c r="AF128" s="91"/>
      <c r="AG128" s="91"/>
    </row>
    <row r="129" spans="1:33" ht="26.5" customHeight="1" x14ac:dyDescent="0.7">
      <c r="A129" s="95">
        <v>44182</v>
      </c>
      <c r="B129" s="94">
        <f t="shared" ca="1" si="22"/>
        <v>5.5919954252678927E-3</v>
      </c>
      <c r="C129" s="92">
        <f t="shared" ca="1" si="23"/>
        <v>38.737987155878514</v>
      </c>
      <c r="D129" s="94">
        <f t="shared" ca="1" si="24"/>
        <v>-7.2638062401653158E-4</v>
      </c>
      <c r="E129" s="92">
        <f t="shared" ca="1" si="25"/>
        <v>36.42030379713939</v>
      </c>
      <c r="F129" s="94">
        <f t="shared" ca="1" si="26"/>
        <v>1.0520360566736331E-2</v>
      </c>
      <c r="G129" s="92">
        <f t="shared" ca="1" si="27"/>
        <v>40.922156925435758</v>
      </c>
      <c r="H129" s="91"/>
      <c r="I129" s="91"/>
      <c r="J129" s="91"/>
      <c r="K129" s="126"/>
      <c r="L129" s="92">
        <f t="shared" ca="1" si="28"/>
        <v>116.08044787845367</v>
      </c>
      <c r="M129" s="94">
        <f t="shared" ca="1" si="29"/>
        <v>5.3260737794527113E-3</v>
      </c>
      <c r="N129" s="99"/>
      <c r="O129" s="94"/>
      <c r="P129" s="108"/>
      <c r="Q129" s="99"/>
      <c r="R129" s="110"/>
      <c r="S129" s="106"/>
      <c r="T129" s="109"/>
      <c r="U129" s="91"/>
      <c r="V129" s="91"/>
      <c r="W129" s="91"/>
      <c r="X129" s="91"/>
      <c r="Y129" s="91"/>
      <c r="Z129" s="91"/>
      <c r="AA129" s="91"/>
      <c r="AB129" s="91"/>
      <c r="AC129" s="91"/>
      <c r="AD129" s="91"/>
      <c r="AE129" s="91"/>
      <c r="AF129" s="91"/>
      <c r="AG129" s="91"/>
    </row>
    <row r="130" spans="1:33" ht="26.5" customHeight="1" x14ac:dyDescent="0.7">
      <c r="A130" s="95">
        <v>44181</v>
      </c>
      <c r="B130" s="94">
        <f t="shared" ref="B130:B193" ca="1" si="44">INDIRECT(B$1&amp;"!D"&amp;ROW())</f>
        <v>1.5693917349461906E-3</v>
      </c>
      <c r="C130" s="92">
        <f t="shared" ref="C130:C193" ca="1" si="45">C131*(1+B130)</f>
        <v>38.522569125558825</v>
      </c>
      <c r="D130" s="94">
        <f t="shared" ref="D130:D193" ca="1" si="46">INDIRECT(D$1&amp;"!D"&amp;ROW())</f>
        <v>-8.3360665693699154E-4</v>
      </c>
      <c r="E130" s="92">
        <f t="shared" ref="E130:E193" ca="1" si="47">E131*(1+D130)</f>
        <v>36.446778030508582</v>
      </c>
      <c r="F130" s="94">
        <f t="shared" ref="F130:F193" ca="1" si="48">INDIRECT(F$1&amp;"!D"&amp;ROW())</f>
        <v>5.5190984762665263E-3</v>
      </c>
      <c r="G130" s="92">
        <f t="shared" ref="G130:G193" ca="1" si="49">G131*(1+F130)</f>
        <v>40.496123108776487</v>
      </c>
      <c r="H130" s="91"/>
      <c r="I130" s="91"/>
      <c r="J130" s="91"/>
      <c r="K130" s="126"/>
      <c r="L130" s="92">
        <f t="shared" ref="L130:L193" ca="1" si="50">SUM(C130,E130,G130,I130,K130)</f>
        <v>115.4654702648439</v>
      </c>
      <c r="M130" s="94">
        <f t="shared" ref="M130:M193" ca="1" si="51">L130/L131-1</f>
        <v>2.189244708567184E-3</v>
      </c>
      <c r="N130" s="99"/>
      <c r="O130" s="94"/>
      <c r="P130" s="108"/>
      <c r="Q130" s="99"/>
      <c r="R130" s="110"/>
      <c r="S130" s="106"/>
      <c r="T130" s="109"/>
      <c r="U130" s="91"/>
      <c r="V130" s="91"/>
      <c r="W130" s="91"/>
      <c r="X130" s="91"/>
      <c r="Y130" s="91"/>
      <c r="Z130" s="91"/>
      <c r="AA130" s="91"/>
      <c r="AB130" s="91"/>
      <c r="AC130" s="91"/>
      <c r="AD130" s="91"/>
      <c r="AE130" s="91"/>
      <c r="AF130" s="91"/>
      <c r="AG130" s="91"/>
    </row>
    <row r="131" spans="1:33" ht="26.5" customHeight="1" x14ac:dyDescent="0.7">
      <c r="A131" s="95">
        <v>44180</v>
      </c>
      <c r="B131" s="94">
        <f t="shared" ca="1" si="44"/>
        <v>1.3519408240099562E-2</v>
      </c>
      <c r="C131" s="92">
        <f t="shared" ca="1" si="45"/>
        <v>38.462206856011207</v>
      </c>
      <c r="D131" s="94">
        <f t="shared" ca="1" si="46"/>
        <v>-9.993082888642979E-4</v>
      </c>
      <c r="E131" s="92">
        <f t="shared" ca="1" si="47"/>
        <v>36.477185655297163</v>
      </c>
      <c r="F131" s="94">
        <f t="shared" ca="1" si="48"/>
        <v>1.3990958947981191E-2</v>
      </c>
      <c r="G131" s="92">
        <f t="shared" ca="1" si="49"/>
        <v>40.27384777687773</v>
      </c>
      <c r="H131" s="91"/>
      <c r="I131" s="91"/>
      <c r="J131" s="91"/>
      <c r="K131" s="126"/>
      <c r="L131" s="92">
        <f t="shared" ca="1" si="50"/>
        <v>115.2132402881861</v>
      </c>
      <c r="M131" s="94">
        <f t="shared" ca="1" si="51"/>
        <v>9.0405314211139398E-3</v>
      </c>
      <c r="N131" s="99"/>
      <c r="O131" s="94"/>
      <c r="P131" s="108"/>
      <c r="Q131" s="99"/>
      <c r="R131" s="110"/>
      <c r="S131" s="106"/>
      <c r="T131" s="109"/>
      <c r="U131" s="91"/>
      <c r="V131" s="91"/>
      <c r="W131" s="91"/>
      <c r="X131" s="91"/>
      <c r="Y131" s="91"/>
      <c r="Z131" s="91"/>
      <c r="AA131" s="91"/>
      <c r="AB131" s="91"/>
      <c r="AC131" s="91"/>
      <c r="AD131" s="91"/>
      <c r="AE131" s="91"/>
      <c r="AF131" s="91"/>
      <c r="AG131" s="91"/>
    </row>
    <row r="132" spans="1:33" ht="26.5" customHeight="1" x14ac:dyDescent="0.7">
      <c r="A132" s="95">
        <v>44179</v>
      </c>
      <c r="B132" s="94">
        <f t="shared" ca="1" si="44"/>
        <v>-4.4771447373249673E-3</v>
      </c>
      <c r="C132" s="92">
        <f t="shared" ca="1" si="45"/>
        <v>37.949156714026763</v>
      </c>
      <c r="D132" s="94">
        <f t="shared" ca="1" si="46"/>
        <v>-5.8260275097077319E-4</v>
      </c>
      <c r="E132" s="92">
        <f t="shared" ca="1" si="47"/>
        <v>36.513674072454656</v>
      </c>
      <c r="F132" s="94">
        <f t="shared" ca="1" si="48"/>
        <v>-5.507635065579497E-3</v>
      </c>
      <c r="G132" s="92">
        <f t="shared" ca="1" si="49"/>
        <v>39.718152732507569</v>
      </c>
      <c r="H132" s="91"/>
      <c r="I132" s="91"/>
      <c r="J132" s="91"/>
      <c r="K132" s="126"/>
      <c r="L132" s="92">
        <f t="shared" ca="1" si="50"/>
        <v>114.180983518989</v>
      </c>
      <c r="M132" s="94">
        <f t="shared" ca="1" si="51"/>
        <v>-3.5946198284558806E-3</v>
      </c>
      <c r="N132" s="99"/>
      <c r="O132" s="94"/>
      <c r="P132" s="108"/>
      <c r="Q132" s="99"/>
      <c r="R132" s="110"/>
      <c r="S132" s="106"/>
      <c r="T132" s="109"/>
      <c r="U132" s="91"/>
      <c r="V132" s="91"/>
      <c r="W132" s="91"/>
      <c r="X132" s="91"/>
      <c r="Y132" s="91"/>
      <c r="Z132" s="91"/>
      <c r="AA132" s="91"/>
      <c r="AB132" s="91"/>
      <c r="AC132" s="91"/>
      <c r="AD132" s="91"/>
      <c r="AE132" s="91"/>
      <c r="AF132" s="91"/>
      <c r="AG132" s="91"/>
    </row>
    <row r="133" spans="1:33" ht="26.5" customHeight="1" x14ac:dyDescent="0.7">
      <c r="A133" s="95">
        <v>44176</v>
      </c>
      <c r="B133" s="94">
        <f t="shared" ca="1" si="44"/>
        <v>-1.1725548662996355E-3</v>
      </c>
      <c r="C133" s="92">
        <f t="shared" ca="1" si="45"/>
        <v>38.119824686509723</v>
      </c>
      <c r="D133" s="94">
        <f t="shared" ca="1" si="46"/>
        <v>2.0015003090001482E-3</v>
      </c>
      <c r="E133" s="92">
        <f t="shared" ca="1" si="47"/>
        <v>36.5349594403312</v>
      </c>
      <c r="F133" s="94">
        <f t="shared" ca="1" si="48"/>
        <v>1.8586687792143675E-3</v>
      </c>
      <c r="G133" s="92">
        <f t="shared" ca="1" si="49"/>
        <v>39.938117307845488</v>
      </c>
      <c r="H133" s="91"/>
      <c r="I133" s="91"/>
      <c r="J133" s="91"/>
      <c r="K133" s="126"/>
      <c r="L133" s="92">
        <f t="shared" ca="1" si="50"/>
        <v>114.59290143468641</v>
      </c>
      <c r="M133" s="94">
        <f t="shared" ca="1" si="51"/>
        <v>8.9372090280304128E-4</v>
      </c>
      <c r="N133" s="99"/>
      <c r="O133" s="94"/>
      <c r="P133" s="108"/>
      <c r="Q133" s="99"/>
      <c r="R133" s="110"/>
      <c r="S133" s="106"/>
      <c r="T133" s="109"/>
      <c r="U133" s="91"/>
      <c r="V133" s="91"/>
      <c r="W133" s="91"/>
      <c r="X133" s="91"/>
      <c r="Y133" s="91"/>
      <c r="Z133" s="91"/>
      <c r="AA133" s="91"/>
      <c r="AB133" s="91"/>
      <c r="AC133" s="91"/>
      <c r="AD133" s="91"/>
      <c r="AE133" s="91"/>
      <c r="AF133" s="91"/>
      <c r="AG133" s="91"/>
    </row>
    <row r="134" spans="1:33" ht="26.5" customHeight="1" x14ac:dyDescent="0.7">
      <c r="A134" s="95">
        <v>44175</v>
      </c>
      <c r="B134" s="94">
        <f t="shared" ca="1" si="44"/>
        <v>-3.2713506812886983E-4</v>
      </c>
      <c r="C134" s="92">
        <f t="shared" ca="1" si="45"/>
        <v>38.16457474434646</v>
      </c>
      <c r="D134" s="94">
        <f t="shared" ca="1" si="46"/>
        <v>2.2568261515147903E-3</v>
      </c>
      <c r="E134" s="92">
        <f t="shared" ca="1" si="47"/>
        <v>36.461980774544195</v>
      </c>
      <c r="F134" s="94">
        <f t="shared" ca="1" si="48"/>
        <v>-1.9130550724638651E-3</v>
      </c>
      <c r="G134" s="92">
        <f t="shared" ca="1" si="49"/>
        <v>39.864023292338146</v>
      </c>
      <c r="H134" s="91"/>
      <c r="I134" s="91"/>
      <c r="J134" s="91"/>
      <c r="K134" s="126"/>
      <c r="L134" s="92">
        <f t="shared" ca="1" si="50"/>
        <v>114.4905788112288</v>
      </c>
      <c r="M134" s="94">
        <f t="shared" ca="1" si="51"/>
        <v>-5.9339720370976679E-5</v>
      </c>
      <c r="N134" s="99"/>
      <c r="O134" s="94"/>
      <c r="P134" s="108"/>
      <c r="Q134" s="99"/>
      <c r="R134" s="110"/>
      <c r="S134" s="106"/>
      <c r="T134" s="109"/>
      <c r="U134" s="91"/>
      <c r="V134" s="91"/>
      <c r="W134" s="91"/>
      <c r="X134" s="91"/>
      <c r="Y134" s="91"/>
      <c r="Z134" s="91"/>
      <c r="AA134" s="91"/>
      <c r="AB134" s="91"/>
      <c r="AC134" s="91"/>
      <c r="AD134" s="91"/>
      <c r="AE134" s="91"/>
      <c r="AF134" s="91"/>
      <c r="AG134" s="91"/>
    </row>
    <row r="135" spans="1:33" ht="26.5" customHeight="1" x14ac:dyDescent="0.7">
      <c r="A135" s="95">
        <v>44174</v>
      </c>
      <c r="B135" s="94">
        <f t="shared" ca="1" si="44"/>
        <v>-8.9689066094951198E-3</v>
      </c>
      <c r="C135" s="92">
        <f t="shared" ca="1" si="45"/>
        <v>38.177063800713867</v>
      </c>
      <c r="D135" s="94">
        <f t="shared" ca="1" si="46"/>
        <v>-1.4189065050130845E-3</v>
      </c>
      <c r="E135" s="92">
        <f t="shared" ca="1" si="47"/>
        <v>36.379877715127783</v>
      </c>
      <c r="F135" s="94">
        <f t="shared" ca="1" si="48"/>
        <v>-1.7094017094017144E-2</v>
      </c>
      <c r="G135" s="92">
        <f t="shared" ca="1" si="49"/>
        <v>39.940431537487335</v>
      </c>
      <c r="H135" s="91"/>
      <c r="I135" s="91"/>
      <c r="J135" s="91"/>
      <c r="K135" s="126"/>
      <c r="L135" s="92">
        <f t="shared" ca="1" si="50"/>
        <v>114.497373053329</v>
      </c>
      <c r="M135" s="94">
        <f t="shared" ca="1" si="51"/>
        <v>-9.4456457485416756E-3</v>
      </c>
      <c r="N135" s="99"/>
      <c r="O135" s="94"/>
      <c r="P135" s="108"/>
      <c r="Q135" s="99"/>
      <c r="R135" s="110"/>
      <c r="S135" s="106"/>
      <c r="T135" s="109"/>
      <c r="U135" s="91"/>
      <c r="V135" s="91"/>
      <c r="W135" s="91"/>
      <c r="X135" s="91"/>
      <c r="Y135" s="91"/>
      <c r="Z135" s="91"/>
      <c r="AA135" s="91"/>
      <c r="AB135" s="91"/>
      <c r="AC135" s="91"/>
      <c r="AD135" s="91"/>
      <c r="AE135" s="91"/>
      <c r="AF135" s="91"/>
      <c r="AG135" s="91"/>
    </row>
    <row r="136" spans="1:33" ht="26.5" customHeight="1" x14ac:dyDescent="0.7">
      <c r="A136" s="95">
        <v>44173</v>
      </c>
      <c r="B136" s="94">
        <f t="shared" ca="1" si="44"/>
        <v>2.9261834737812631E-3</v>
      </c>
      <c r="C136" s="92">
        <f t="shared" ca="1" si="45"/>
        <v>38.522569125558825</v>
      </c>
      <c r="D136" s="94">
        <f t="shared" ca="1" si="46"/>
        <v>1.0025560957591662E-3</v>
      </c>
      <c r="E136" s="92">
        <f t="shared" ca="1" si="47"/>
        <v>36.431570707792915</v>
      </c>
      <c r="F136" s="94">
        <f t="shared" ca="1" si="48"/>
        <v>3.4879124220248414E-3</v>
      </c>
      <c r="G136" s="92">
        <f t="shared" ca="1" si="49"/>
        <v>40.635047738139292</v>
      </c>
      <c r="H136" s="91"/>
      <c r="I136" s="91"/>
      <c r="J136" s="91"/>
      <c r="K136" s="126"/>
      <c r="L136" s="92">
        <f t="shared" ca="1" si="50"/>
        <v>115.58918757149104</v>
      </c>
      <c r="M136" s="94">
        <f t="shared" ca="1" si="51"/>
        <v>2.5162579251469808E-3</v>
      </c>
      <c r="N136" s="99"/>
      <c r="O136" s="94"/>
      <c r="P136" s="108"/>
      <c r="Q136" s="99"/>
      <c r="R136" s="110"/>
      <c r="S136" s="106"/>
      <c r="T136" s="109"/>
      <c r="U136" s="91"/>
      <c r="V136" s="91"/>
      <c r="W136" s="91"/>
      <c r="X136" s="91"/>
      <c r="Y136" s="91"/>
      <c r="Z136" s="91"/>
      <c r="AA136" s="91"/>
      <c r="AB136" s="91"/>
      <c r="AC136" s="91"/>
      <c r="AD136" s="91"/>
      <c r="AE136" s="91"/>
      <c r="AF136" s="91"/>
      <c r="AG136" s="91"/>
    </row>
    <row r="137" spans="1:33" ht="26.5" customHeight="1" x14ac:dyDescent="0.7">
      <c r="A137" s="95">
        <v>44172</v>
      </c>
      <c r="B137" s="94">
        <f t="shared" ca="1" si="44"/>
        <v>-2.0548854590342058E-3</v>
      </c>
      <c r="C137" s="92">
        <f t="shared" ca="1" si="45"/>
        <v>38.410173909439955</v>
      </c>
      <c r="D137" s="94">
        <f t="shared" ca="1" si="46"/>
        <v>3.1007625938634931E-3</v>
      </c>
      <c r="E137" s="92">
        <f t="shared" ca="1" si="47"/>
        <v>36.395082595880758</v>
      </c>
      <c r="F137" s="94">
        <f t="shared" ca="1" si="48"/>
        <v>1.4914066246527025E-2</v>
      </c>
      <c r="G137" s="92">
        <f t="shared" ca="1" si="49"/>
        <v>40.493808879134662</v>
      </c>
      <c r="H137" s="91"/>
      <c r="I137" s="91"/>
      <c r="J137" s="91"/>
      <c r="K137" s="126"/>
      <c r="L137" s="92">
        <f t="shared" ca="1" si="50"/>
        <v>115.29906538445537</v>
      </c>
      <c r="M137" s="94">
        <f t="shared" ca="1" si="51"/>
        <v>5.4806142577119576E-3</v>
      </c>
      <c r="N137" s="99"/>
      <c r="O137" s="94"/>
      <c r="P137" s="108"/>
      <c r="Q137" s="99"/>
      <c r="R137" s="110"/>
      <c r="S137" s="106"/>
      <c r="T137" s="109"/>
      <c r="U137" s="91"/>
      <c r="V137" s="91"/>
      <c r="W137" s="91"/>
      <c r="X137" s="91"/>
      <c r="Y137" s="91"/>
      <c r="Z137" s="91"/>
      <c r="AA137" s="91"/>
      <c r="AB137" s="91"/>
      <c r="AC137" s="91"/>
      <c r="AD137" s="91"/>
      <c r="AE137" s="91"/>
      <c r="AF137" s="91"/>
      <c r="AG137" s="91"/>
    </row>
    <row r="138" spans="1:33" ht="26.5" customHeight="1" x14ac:dyDescent="0.7">
      <c r="A138" s="95">
        <v>44169</v>
      </c>
      <c r="B138" s="94">
        <f t="shared" ca="1" si="44"/>
        <v>8.617569672698222E-3</v>
      </c>
      <c r="C138" s="92">
        <f t="shared" ca="1" si="45"/>
        <v>38.489264940294682</v>
      </c>
      <c r="D138" s="94">
        <f t="shared" ca="1" si="46"/>
        <v>-3.9233868229375801E-3</v>
      </c>
      <c r="E138" s="92">
        <f t="shared" ca="1" si="47"/>
        <v>36.282578932318529</v>
      </c>
      <c r="F138" s="94">
        <f t="shared" ca="1" si="48"/>
        <v>-2.8354320101316999E-3</v>
      </c>
      <c r="G138" s="92">
        <f t="shared" ca="1" si="49"/>
        <v>39.898756186219359</v>
      </c>
      <c r="H138" s="91"/>
      <c r="I138" s="91"/>
      <c r="J138" s="91"/>
      <c r="K138" s="126"/>
      <c r="L138" s="92">
        <f t="shared" ca="1" si="50"/>
        <v>114.67060005883256</v>
      </c>
      <c r="M138" s="94">
        <f t="shared" ca="1" si="51"/>
        <v>6.3253092237602893E-4</v>
      </c>
      <c r="N138" s="99"/>
      <c r="O138" s="94"/>
      <c r="P138" s="108"/>
      <c r="Q138" s="99"/>
      <c r="R138" s="110"/>
      <c r="S138" s="106"/>
      <c r="T138" s="109"/>
      <c r="U138" s="91"/>
      <c r="V138" s="91"/>
      <c r="W138" s="91"/>
      <c r="X138" s="91"/>
      <c r="Y138" s="91"/>
      <c r="Z138" s="91"/>
      <c r="AA138" s="91"/>
      <c r="AB138" s="91"/>
      <c r="AC138" s="91"/>
      <c r="AD138" s="91"/>
      <c r="AE138" s="91"/>
      <c r="AF138" s="91"/>
      <c r="AG138" s="91"/>
    </row>
    <row r="139" spans="1:33" ht="26.5" customHeight="1" x14ac:dyDescent="0.7">
      <c r="A139" s="95">
        <v>44168</v>
      </c>
      <c r="B139" s="94">
        <f t="shared" ca="1" si="44"/>
        <v>-2.726177697763843E-4</v>
      </c>
      <c r="C139" s="92">
        <f t="shared" ca="1" si="45"/>
        <v>38.160414906102275</v>
      </c>
      <c r="D139" s="94">
        <f t="shared" ca="1" si="46"/>
        <v>2.6784535618720184E-3</v>
      </c>
      <c r="E139" s="92">
        <f t="shared" ca="1" si="47"/>
        <v>36.425490220669346</v>
      </c>
      <c r="F139" s="94">
        <f t="shared" ca="1" si="48"/>
        <v>7.8735037028199173E-3</v>
      </c>
      <c r="G139" s="92">
        <f t="shared" ca="1" si="49"/>
        <v>40.012208081810577</v>
      </c>
      <c r="H139" s="91"/>
      <c r="I139" s="91"/>
      <c r="J139" s="91"/>
      <c r="K139" s="126"/>
      <c r="L139" s="92">
        <f t="shared" ca="1" si="50"/>
        <v>114.59811320858219</v>
      </c>
      <c r="M139" s="94">
        <f t="shared" ca="1" si="51"/>
        <v>3.4980497268699562E-3</v>
      </c>
      <c r="N139" s="99"/>
      <c r="O139" s="94"/>
      <c r="P139" s="108"/>
      <c r="Q139" s="99"/>
      <c r="R139" s="110"/>
      <c r="S139" s="106"/>
      <c r="T139" s="109"/>
      <c r="U139" s="91"/>
      <c r="V139" s="91"/>
      <c r="W139" s="91"/>
      <c r="X139" s="91"/>
      <c r="Y139" s="91"/>
      <c r="Z139" s="91"/>
      <c r="AA139" s="91"/>
      <c r="AB139" s="91"/>
      <c r="AC139" s="91"/>
      <c r="AD139" s="91"/>
      <c r="AE139" s="91"/>
      <c r="AF139" s="91"/>
      <c r="AG139" s="91"/>
    </row>
    <row r="140" spans="1:33" ht="26.5" customHeight="1" x14ac:dyDescent="0.7">
      <c r="A140" s="95">
        <v>44167</v>
      </c>
      <c r="B140" s="94">
        <f t="shared" ca="1" si="44"/>
        <v>2.1037744792031798E-3</v>
      </c>
      <c r="C140" s="92">
        <f t="shared" ca="1" si="45"/>
        <v>38.17082095018025</v>
      </c>
      <c r="D140" s="94">
        <f t="shared" ca="1" si="46"/>
        <v>-1.6712535670917461E-3</v>
      </c>
      <c r="E140" s="92">
        <f t="shared" ca="1" si="47"/>
        <v>36.328186859180022</v>
      </c>
      <c r="F140" s="94">
        <f t="shared" ca="1" si="48"/>
        <v>7.5215304539353323E-3</v>
      </c>
      <c r="G140" s="92">
        <f t="shared" ca="1" si="49"/>
        <v>39.699632875365793</v>
      </c>
      <c r="H140" s="91"/>
      <c r="I140" s="91"/>
      <c r="J140" s="91"/>
      <c r="K140" s="126"/>
      <c r="L140" s="92">
        <f t="shared" ca="1" si="50"/>
        <v>114.19864068472607</v>
      </c>
      <c r="M140" s="94">
        <f t="shared" ca="1" si="51"/>
        <v>2.7720724534363583E-3</v>
      </c>
      <c r="N140" s="99"/>
      <c r="O140" s="94"/>
      <c r="P140" s="108"/>
      <c r="Q140" s="99"/>
      <c r="R140" s="110"/>
      <c r="S140" s="106"/>
      <c r="T140" s="109"/>
      <c r="U140" s="91"/>
      <c r="V140" s="91"/>
      <c r="W140" s="91"/>
      <c r="X140" s="91"/>
      <c r="Y140" s="91"/>
      <c r="Z140" s="91"/>
      <c r="AA140" s="91"/>
      <c r="AB140" s="91"/>
      <c r="AC140" s="91"/>
      <c r="AD140" s="91"/>
      <c r="AE140" s="91"/>
      <c r="AF140" s="91"/>
      <c r="AG140" s="91"/>
    </row>
    <row r="141" spans="1:33" ht="26.5" customHeight="1" x14ac:dyDescent="0.7">
      <c r="A141" s="95">
        <v>44166</v>
      </c>
      <c r="B141" s="94">
        <f t="shared" ca="1" si="44"/>
        <v>1.0937355375399749E-2</v>
      </c>
      <c r="C141" s="92">
        <f t="shared" ca="1" si="45"/>
        <v>38.090686735530717</v>
      </c>
      <c r="D141" s="94">
        <f t="shared" ca="1" si="46"/>
        <v>-5.3195722938719214E-3</v>
      </c>
      <c r="E141" s="92">
        <f t="shared" ca="1" si="47"/>
        <v>36.38900210875719</v>
      </c>
      <c r="F141" s="94">
        <f t="shared" ca="1" si="48"/>
        <v>2.1059549061733351E-2</v>
      </c>
      <c r="G141" s="92">
        <f t="shared" ca="1" si="49"/>
        <v>39.403260054878693</v>
      </c>
      <c r="H141" s="91"/>
      <c r="I141" s="91"/>
      <c r="J141" s="91"/>
      <c r="K141" s="126"/>
      <c r="L141" s="92">
        <f t="shared" ca="1" si="50"/>
        <v>113.88294889916659</v>
      </c>
      <c r="M141" s="94">
        <f t="shared" ca="1" si="51"/>
        <v>9.1286622834345632E-3</v>
      </c>
      <c r="N141" s="99"/>
      <c r="O141" s="94"/>
      <c r="P141" s="108"/>
      <c r="Q141" s="99"/>
      <c r="R141" s="110"/>
      <c r="S141" s="106"/>
      <c r="T141" s="109"/>
      <c r="U141" s="91"/>
      <c r="V141" s="91"/>
      <c r="W141" s="91"/>
      <c r="X141" s="91"/>
      <c r="Y141" s="91"/>
      <c r="Z141" s="91"/>
      <c r="AA141" s="91"/>
      <c r="AB141" s="91"/>
      <c r="AC141" s="91"/>
      <c r="AD141" s="91"/>
      <c r="AE141" s="91"/>
      <c r="AF141" s="91"/>
      <c r="AG141" s="91"/>
    </row>
    <row r="142" spans="1:33" ht="26.5" customHeight="1" x14ac:dyDescent="0.7">
      <c r="A142" s="95">
        <v>44165</v>
      </c>
      <c r="B142" s="94">
        <f t="shared" ca="1" si="44"/>
        <v>-4.4270857878330183E-3</v>
      </c>
      <c r="C142" s="92">
        <f t="shared" ca="1" si="45"/>
        <v>37.678582686645491</v>
      </c>
      <c r="D142" s="94">
        <f t="shared" ca="1" si="46"/>
        <v>-6.6408179258370392E-4</v>
      </c>
      <c r="E142" s="92">
        <f t="shared" ca="1" si="47"/>
        <v>36.583611273698537</v>
      </c>
      <c r="F142" s="94">
        <f t="shared" ca="1" si="48"/>
        <v>-6.6749809090225209E-3</v>
      </c>
      <c r="G142" s="92">
        <f t="shared" ca="1" si="49"/>
        <v>38.590560257809578</v>
      </c>
      <c r="H142" s="91"/>
      <c r="I142" s="91"/>
      <c r="J142" s="91"/>
      <c r="K142" s="126"/>
      <c r="L142" s="92">
        <f t="shared" ca="1" si="50"/>
        <v>112.85275421815362</v>
      </c>
      <c r="M142" s="94">
        <f t="shared" ca="1" si="51"/>
        <v>-3.9820412700860564E-3</v>
      </c>
      <c r="N142" s="99"/>
      <c r="O142" s="94"/>
      <c r="P142" s="108"/>
      <c r="Q142" s="99"/>
      <c r="R142" s="110"/>
      <c r="S142" s="106"/>
      <c r="T142" s="109"/>
      <c r="U142" s="91"/>
      <c r="V142" s="91"/>
      <c r="W142" s="91"/>
      <c r="X142" s="91"/>
      <c r="Y142" s="91"/>
      <c r="Z142" s="91"/>
      <c r="AA142" s="91"/>
      <c r="AB142" s="91"/>
      <c r="AC142" s="91"/>
      <c r="AD142" s="91"/>
      <c r="AE142" s="91"/>
      <c r="AF142" s="91"/>
      <c r="AG142" s="91"/>
    </row>
    <row r="143" spans="1:33" ht="26.5" customHeight="1" x14ac:dyDescent="0.7">
      <c r="A143" s="95">
        <v>44162</v>
      </c>
      <c r="B143" s="94">
        <f t="shared" ca="1" si="44"/>
        <v>2.7850115712604318E-3</v>
      </c>
      <c r="C143" s="92">
        <f t="shared" ca="1" si="45"/>
        <v>37.846130754232021</v>
      </c>
      <c r="D143" s="94">
        <f t="shared" ca="1" si="46"/>
        <v>2.997295818453205E-3</v>
      </c>
      <c r="E143" s="92">
        <f t="shared" ca="1" si="47"/>
        <v>36.607921928115324</v>
      </c>
      <c r="F143" s="94">
        <f t="shared" ca="1" si="48"/>
        <v>-1.0146906086570207E-2</v>
      </c>
      <c r="G143" s="92">
        <f t="shared" ca="1" si="49"/>
        <v>38.849882481692646</v>
      </c>
      <c r="H143" s="91"/>
      <c r="I143" s="91"/>
      <c r="J143" s="91"/>
      <c r="K143" s="126"/>
      <c r="L143" s="92">
        <f t="shared" ca="1" si="50"/>
        <v>113.30393516403998</v>
      </c>
      <c r="M143" s="94">
        <f t="shared" ca="1" si="51"/>
        <v>-1.6190394644156614E-3</v>
      </c>
      <c r="N143" s="99"/>
      <c r="O143" s="94"/>
      <c r="P143" s="108"/>
      <c r="Q143" s="99"/>
      <c r="R143" s="110"/>
      <c r="S143" s="106"/>
      <c r="T143" s="109"/>
      <c r="U143" s="91"/>
      <c r="V143" s="91"/>
      <c r="W143" s="91"/>
      <c r="X143" s="91"/>
      <c r="Y143" s="91"/>
      <c r="Z143" s="91"/>
      <c r="AA143" s="91"/>
      <c r="AB143" s="91"/>
      <c r="AC143" s="91"/>
      <c r="AD143" s="91"/>
      <c r="AE143" s="91"/>
      <c r="AF143" s="91"/>
      <c r="AG143" s="91"/>
    </row>
    <row r="144" spans="1:33" ht="26.5" customHeight="1" x14ac:dyDescent="0.7">
      <c r="A144" s="95">
        <v>44160</v>
      </c>
      <c r="B144" s="94">
        <f t="shared" ca="1" si="44"/>
        <v>-1.5417219510216462E-3</v>
      </c>
      <c r="C144" s="92">
        <f t="shared" ca="1" si="45"/>
        <v>37.741021572441582</v>
      </c>
      <c r="D144" s="94">
        <f t="shared" ca="1" si="46"/>
        <v>3.3311778030076233E-4</v>
      </c>
      <c r="E144" s="92">
        <f t="shared" ca="1" si="47"/>
        <v>36.498525051598456</v>
      </c>
      <c r="F144" s="94">
        <f t="shared" ca="1" si="48"/>
        <v>-4.7173183493687265E-4</v>
      </c>
      <c r="G144" s="92">
        <f t="shared" ca="1" si="49"/>
        <v>39.248129566477232</v>
      </c>
      <c r="H144" s="91"/>
      <c r="I144" s="91"/>
      <c r="J144" s="91"/>
      <c r="K144" s="126"/>
      <c r="L144" s="92">
        <f t="shared" ca="1" si="50"/>
        <v>113.48767619051726</v>
      </c>
      <c r="M144" s="94">
        <f t="shared" ca="1" si="51"/>
        <v>-5.6929772515390553E-4</v>
      </c>
      <c r="N144" s="99"/>
      <c r="O144" s="94"/>
      <c r="P144" s="108"/>
      <c r="Q144" s="99"/>
      <c r="R144" s="110"/>
      <c r="S144" s="106"/>
      <c r="T144" s="109"/>
      <c r="U144" s="91"/>
      <c r="V144" s="91"/>
      <c r="W144" s="91"/>
      <c r="X144" s="91"/>
      <c r="Y144" s="91"/>
      <c r="Z144" s="91"/>
      <c r="AA144" s="91"/>
      <c r="AB144" s="91"/>
      <c r="AC144" s="91"/>
      <c r="AD144" s="91"/>
      <c r="AE144" s="91"/>
      <c r="AF144" s="91"/>
      <c r="AG144" s="91"/>
    </row>
    <row r="145" spans="1:33" ht="26.5" customHeight="1" x14ac:dyDescent="0.7">
      <c r="A145" s="95">
        <v>44159</v>
      </c>
      <c r="B145" s="94">
        <f t="shared" ca="1" si="44"/>
        <v>1.6113693615451785E-2</v>
      </c>
      <c r="C145" s="92">
        <f t="shared" ca="1" si="45"/>
        <v>37.799297579252716</v>
      </c>
      <c r="D145" s="94">
        <f t="shared" ca="1" si="46"/>
        <v>-1.5799723307089453E-3</v>
      </c>
      <c r="E145" s="92">
        <f t="shared" ca="1" si="47"/>
        <v>36.486370792748744</v>
      </c>
      <c r="F145" s="94">
        <f t="shared" ca="1" si="48"/>
        <v>-1.5328340366448034E-2</v>
      </c>
      <c r="G145" s="92">
        <f t="shared" ca="1" si="49"/>
        <v>39.266652896700023</v>
      </c>
      <c r="H145" s="91"/>
      <c r="I145" s="91"/>
      <c r="J145" s="91"/>
      <c r="K145" s="126"/>
      <c r="L145" s="92">
        <f t="shared" ca="1" si="50"/>
        <v>113.55232126870148</v>
      </c>
      <c r="M145" s="94">
        <f t="shared" ca="1" si="51"/>
        <v>-6.1232587642956471E-4</v>
      </c>
      <c r="N145" s="99"/>
      <c r="O145" s="94"/>
      <c r="P145" s="108"/>
      <c r="Q145" s="99"/>
      <c r="R145" s="110"/>
      <c r="S145" s="106"/>
      <c r="T145" s="109"/>
      <c r="U145" s="91"/>
      <c r="V145" s="91"/>
      <c r="W145" s="91"/>
      <c r="X145" s="91"/>
      <c r="Y145" s="91"/>
      <c r="Z145" s="91"/>
      <c r="AA145" s="91"/>
      <c r="AB145" s="91"/>
      <c r="AC145" s="91"/>
      <c r="AD145" s="91"/>
      <c r="AE145" s="91"/>
      <c r="AF145" s="91"/>
      <c r="AG145" s="91"/>
    </row>
    <row r="146" spans="1:33" ht="26.5" customHeight="1" x14ac:dyDescent="0.7">
      <c r="A146" s="95">
        <v>44158</v>
      </c>
      <c r="B146" s="94">
        <f t="shared" ca="1" si="44"/>
        <v>5.99436491197336E-3</v>
      </c>
      <c r="C146" s="92">
        <f t="shared" ca="1" si="45"/>
        <v>37.199870267231987</v>
      </c>
      <c r="D146" s="94">
        <f t="shared" ca="1" si="46"/>
        <v>-1.9915661769379644E-3</v>
      </c>
      <c r="E146" s="92">
        <f t="shared" ca="1" si="47"/>
        <v>36.544109474568963</v>
      </c>
      <c r="F146" s="94">
        <f t="shared" ca="1" si="48"/>
        <v>-1.9693812741831462E-2</v>
      </c>
      <c r="G146" s="92">
        <f t="shared" ca="1" si="49"/>
        <v>39.87791515327374</v>
      </c>
      <c r="H146" s="91"/>
      <c r="I146" s="91"/>
      <c r="J146" s="91"/>
      <c r="K146" s="126"/>
      <c r="L146" s="92">
        <f t="shared" ca="1" si="50"/>
        <v>113.62189489507469</v>
      </c>
      <c r="M146" s="94">
        <f t="shared" ca="1" si="51"/>
        <v>-5.7089814756198232E-3</v>
      </c>
      <c r="N146" s="99"/>
      <c r="O146" s="94"/>
      <c r="P146" s="108"/>
      <c r="Q146" s="99"/>
      <c r="R146" s="110"/>
      <c r="S146" s="106"/>
      <c r="T146" s="109"/>
      <c r="U146" s="91"/>
      <c r="V146" s="91"/>
      <c r="W146" s="91"/>
      <c r="X146" s="91"/>
      <c r="Y146" s="91"/>
      <c r="Z146" s="91"/>
      <c r="AA146" s="91"/>
      <c r="AB146" s="91"/>
      <c r="AC146" s="91"/>
      <c r="AD146" s="91"/>
      <c r="AE146" s="91"/>
      <c r="AF146" s="91"/>
      <c r="AG146" s="91"/>
    </row>
    <row r="147" spans="1:33" ht="26.5" customHeight="1" x14ac:dyDescent="0.7">
      <c r="A147" s="95">
        <v>44155</v>
      </c>
      <c r="B147" s="94">
        <f t="shared" ca="1" si="44"/>
        <v>-6.8477928585635173E-3</v>
      </c>
      <c r="C147" s="92">
        <f t="shared" ca="1" si="45"/>
        <v>36.978209386378673</v>
      </c>
      <c r="D147" s="94">
        <f t="shared" ca="1" si="46"/>
        <v>1.7457994133760479E-3</v>
      </c>
      <c r="E147" s="92">
        <f t="shared" ca="1" si="47"/>
        <v>36.617034722421899</v>
      </c>
      <c r="F147" s="94">
        <f t="shared" ca="1" si="48"/>
        <v>3.02579349107579E-3</v>
      </c>
      <c r="G147" s="92">
        <f t="shared" ca="1" si="49"/>
        <v>40.679040560591396</v>
      </c>
      <c r="H147" s="91"/>
      <c r="I147" s="91"/>
      <c r="J147" s="91"/>
      <c r="K147" s="126"/>
      <c r="L147" s="92">
        <f t="shared" ca="1" si="50"/>
        <v>114.27428466939196</v>
      </c>
      <c r="M147" s="94">
        <f t="shared" ca="1" si="51"/>
        <v>-5.9851130095323057E-4</v>
      </c>
      <c r="N147" s="99"/>
      <c r="O147" s="94"/>
      <c r="P147" s="108"/>
      <c r="Q147" s="99"/>
      <c r="R147" s="110"/>
      <c r="S147" s="106"/>
      <c r="T147" s="109"/>
      <c r="U147" s="91"/>
      <c r="V147" s="91"/>
      <c r="W147" s="91"/>
      <c r="X147" s="91"/>
      <c r="Y147" s="91"/>
      <c r="Z147" s="91"/>
      <c r="AA147" s="91"/>
      <c r="AB147" s="91"/>
      <c r="AC147" s="91"/>
      <c r="AD147" s="91"/>
      <c r="AE147" s="91"/>
      <c r="AF147" s="91"/>
      <c r="AG147" s="91"/>
    </row>
    <row r="148" spans="1:33" ht="26.5" customHeight="1" x14ac:dyDescent="0.7">
      <c r="A148" s="95">
        <v>44154</v>
      </c>
      <c r="B148" s="94">
        <f t="shared" ca="1" si="44"/>
        <v>4.2102053968904318E-3</v>
      </c>
      <c r="C148" s="92">
        <f t="shared" ca="1" si="45"/>
        <v>37.233174452496122</v>
      </c>
      <c r="D148" s="94">
        <f t="shared" ca="1" si="46"/>
        <v>1.0817758887358142E-3</v>
      </c>
      <c r="E148" s="92">
        <f t="shared" ca="1" si="47"/>
        <v>36.553220132158174</v>
      </c>
      <c r="F148" s="94">
        <f t="shared" ca="1" si="48"/>
        <v>-1.8804546731878702E-3</v>
      </c>
      <c r="G148" s="92">
        <f t="shared" ca="1" si="49"/>
        <v>40.556325494887012</v>
      </c>
      <c r="H148" s="91"/>
      <c r="I148" s="91"/>
      <c r="J148" s="91"/>
      <c r="K148" s="126"/>
      <c r="L148" s="92">
        <f t="shared" ca="1" si="50"/>
        <v>114.34272007954129</v>
      </c>
      <c r="M148" s="94">
        <f t="shared" ca="1" si="51"/>
        <v>1.0435130378232405E-3</v>
      </c>
      <c r="N148" s="99"/>
      <c r="O148" s="94"/>
      <c r="P148" s="108"/>
      <c r="Q148" s="99"/>
      <c r="R148" s="110"/>
      <c r="S148" s="106"/>
      <c r="T148" s="109"/>
      <c r="U148" s="91"/>
      <c r="V148" s="91"/>
      <c r="W148" s="91"/>
      <c r="X148" s="91"/>
      <c r="Y148" s="91"/>
      <c r="Z148" s="91"/>
      <c r="AA148" s="91"/>
      <c r="AB148" s="91"/>
      <c r="AC148" s="91"/>
      <c r="AD148" s="91"/>
      <c r="AE148" s="91"/>
      <c r="AF148" s="91"/>
      <c r="AG148" s="91"/>
    </row>
    <row r="149" spans="1:33" ht="26.5" customHeight="1" x14ac:dyDescent="0.7">
      <c r="A149" s="95">
        <v>44153</v>
      </c>
      <c r="B149" s="94">
        <f t="shared" ca="1" si="44"/>
        <v>-1.2034810758234538E-2</v>
      </c>
      <c r="C149" s="92">
        <f t="shared" ca="1" si="45"/>
        <v>37.077072362335322</v>
      </c>
      <c r="D149" s="94">
        <f t="shared" ca="1" si="46"/>
        <v>-3.3269902318644462E-4</v>
      </c>
      <c r="E149" s="92">
        <f t="shared" ca="1" si="47"/>
        <v>36.513720469745962</v>
      </c>
      <c r="F149" s="94">
        <f t="shared" ca="1" si="48"/>
        <v>-5.722351274787596E-3</v>
      </c>
      <c r="G149" s="92">
        <f t="shared" ca="1" si="49"/>
        <v>40.632733508497466</v>
      </c>
      <c r="H149" s="91"/>
      <c r="I149" s="91"/>
      <c r="J149" s="91"/>
      <c r="K149" s="126"/>
      <c r="L149" s="92">
        <f t="shared" ca="1" si="50"/>
        <v>114.22352634057876</v>
      </c>
      <c r="M149" s="94">
        <f t="shared" ca="1" si="51"/>
        <v>-6.0707360885670081E-3</v>
      </c>
      <c r="N149" s="99"/>
      <c r="O149" s="94"/>
      <c r="P149" s="108"/>
      <c r="Q149" s="99"/>
      <c r="R149" s="110"/>
      <c r="S149" s="106"/>
      <c r="T149" s="109"/>
      <c r="U149" s="91"/>
      <c r="V149" s="91"/>
      <c r="W149" s="91"/>
      <c r="X149" s="91"/>
      <c r="Y149" s="91"/>
      <c r="Z149" s="91"/>
      <c r="AA149" s="91"/>
      <c r="AB149" s="91"/>
      <c r="AC149" s="91"/>
      <c r="AD149" s="91"/>
      <c r="AE149" s="91"/>
      <c r="AF149" s="91"/>
      <c r="AG149" s="91"/>
    </row>
    <row r="150" spans="1:33" ht="26.5" customHeight="1" x14ac:dyDescent="0.7">
      <c r="A150" s="95">
        <v>44152</v>
      </c>
      <c r="B150" s="94">
        <f t="shared" ca="1" si="44"/>
        <v>-5.3783845278954079E-3</v>
      </c>
      <c r="C150" s="92">
        <f t="shared" ca="1" si="45"/>
        <v>37.528723447018308</v>
      </c>
      <c r="D150" s="94">
        <f t="shared" ca="1" si="46"/>
        <v>2.5856435677078515E-3</v>
      </c>
      <c r="E150" s="92">
        <f t="shared" ca="1" si="47"/>
        <v>36.525872591878311</v>
      </c>
      <c r="F150" s="94">
        <f t="shared" ca="1" si="48"/>
        <v>-3.6691731414904005E-3</v>
      </c>
      <c r="G150" s="92">
        <f t="shared" ca="1" si="49"/>
        <v>40.866586471689956</v>
      </c>
      <c r="H150" s="91"/>
      <c r="I150" s="91"/>
      <c r="J150" s="91"/>
      <c r="K150" s="126"/>
      <c r="L150" s="92">
        <f t="shared" ca="1" si="50"/>
        <v>114.92118251058658</v>
      </c>
      <c r="M150" s="94">
        <f t="shared" ca="1" si="51"/>
        <v>-2.2506849852516053E-3</v>
      </c>
      <c r="N150" s="99"/>
      <c r="O150" s="94"/>
      <c r="P150" s="108"/>
      <c r="Q150" s="99"/>
      <c r="R150" s="110"/>
      <c r="S150" s="106"/>
      <c r="T150" s="109"/>
      <c r="U150" s="91"/>
      <c r="V150" s="91"/>
      <c r="W150" s="91"/>
      <c r="X150" s="91"/>
      <c r="Y150" s="91"/>
      <c r="Z150" s="91"/>
      <c r="AA150" s="91"/>
      <c r="AB150" s="91"/>
      <c r="AC150" s="91"/>
      <c r="AD150" s="91"/>
      <c r="AE150" s="91"/>
      <c r="AF150" s="91"/>
      <c r="AG150" s="91"/>
    </row>
    <row r="151" spans="1:33" ht="26.5" customHeight="1" x14ac:dyDescent="0.7">
      <c r="A151" s="95">
        <v>44151</v>
      </c>
      <c r="B151" s="94">
        <f t="shared" ca="1" si="44"/>
        <v>1.2482621946445782E-2</v>
      </c>
      <c r="C151" s="92">
        <f t="shared" ca="1" si="45"/>
        <v>37.731658817011549</v>
      </c>
      <c r="D151" s="94">
        <f t="shared" ca="1" si="46"/>
        <v>-7.5003125583728014E-4</v>
      </c>
      <c r="E151" s="92">
        <f t="shared" ca="1" si="47"/>
        <v>36.43167327022632</v>
      </c>
      <c r="F151" s="94">
        <f t="shared" ca="1" si="48"/>
        <v>-5.6502595247143184E-5</v>
      </c>
      <c r="G151" s="92">
        <f t="shared" ca="1" si="49"/>
        <v>41.017085259265478</v>
      </c>
      <c r="H151" s="91"/>
      <c r="I151" s="91"/>
      <c r="J151" s="91"/>
      <c r="K151" s="126"/>
      <c r="L151" s="92">
        <f t="shared" ca="1" si="50"/>
        <v>115.18041734650336</v>
      </c>
      <c r="M151" s="94">
        <f t="shared" ca="1" si="51"/>
        <v>3.7955519544738969E-3</v>
      </c>
      <c r="N151" s="99"/>
      <c r="O151" s="94"/>
      <c r="P151" s="108"/>
      <c r="Q151" s="99"/>
      <c r="R151" s="110"/>
      <c r="S151" s="106"/>
      <c r="T151" s="109"/>
      <c r="U151" s="91"/>
      <c r="V151" s="91"/>
      <c r="W151" s="91"/>
      <c r="X151" s="91"/>
      <c r="Y151" s="91"/>
      <c r="Z151" s="91"/>
      <c r="AA151" s="91"/>
      <c r="AB151" s="91"/>
      <c r="AC151" s="91"/>
      <c r="AD151" s="91"/>
      <c r="AE151" s="91"/>
      <c r="AF151" s="91"/>
      <c r="AG151" s="91"/>
    </row>
    <row r="152" spans="1:33" ht="26.5" customHeight="1" x14ac:dyDescent="0.7">
      <c r="A152" s="95">
        <v>44148</v>
      </c>
      <c r="B152" s="94">
        <f t="shared" ca="1" si="44"/>
        <v>1.3844497703850767E-2</v>
      </c>
      <c r="C152" s="92">
        <f t="shared" ca="1" si="45"/>
        <v>37.26647549216635</v>
      </c>
      <c r="D152" s="94">
        <f t="shared" ca="1" si="46"/>
        <v>-1.3319371353029963E-3</v>
      </c>
      <c r="E152" s="92">
        <f t="shared" ca="1" si="47"/>
        <v>36.459018673788819</v>
      </c>
      <c r="F152" s="94">
        <f t="shared" ca="1" si="48"/>
        <v>6.8197144365877982E-3</v>
      </c>
      <c r="G152" s="92">
        <f t="shared" ca="1" si="49"/>
        <v>41.01940296198832</v>
      </c>
      <c r="H152" s="91"/>
      <c r="I152" s="91"/>
      <c r="J152" s="91"/>
      <c r="K152" s="126"/>
      <c r="L152" s="92">
        <f t="shared" ca="1" si="50"/>
        <v>114.74489712794349</v>
      </c>
      <c r="M152" s="94">
        <f t="shared" ca="1" si="51"/>
        <v>6.4742654518439302E-3</v>
      </c>
      <c r="N152" s="99"/>
      <c r="O152" s="94"/>
      <c r="P152" s="108"/>
      <c r="Q152" s="99"/>
      <c r="R152" s="110"/>
      <c r="S152" s="106"/>
      <c r="T152" s="109"/>
      <c r="U152" s="91"/>
      <c r="V152" s="91"/>
      <c r="W152" s="91"/>
      <c r="X152" s="91"/>
      <c r="Y152" s="91"/>
      <c r="Z152" s="91"/>
      <c r="AA152" s="91"/>
      <c r="AB152" s="91"/>
      <c r="AC152" s="91"/>
      <c r="AD152" s="91"/>
      <c r="AE152" s="91"/>
      <c r="AF152" s="91"/>
      <c r="AG152" s="91"/>
    </row>
    <row r="153" spans="1:33" ht="26.5" customHeight="1" x14ac:dyDescent="0.7">
      <c r="A153" s="95">
        <v>44147</v>
      </c>
      <c r="B153" s="94">
        <f t="shared" ca="1" si="44"/>
        <v>-9.7008877546684857E-3</v>
      </c>
      <c r="C153" s="92">
        <f t="shared" ca="1" si="45"/>
        <v>36.757585188426084</v>
      </c>
      <c r="D153" s="94">
        <f t="shared" ca="1" si="46"/>
        <v>5.6922720470600208E-3</v>
      </c>
      <c r="E153" s="92">
        <f t="shared" ca="1" si="47"/>
        <v>36.507644561302463</v>
      </c>
      <c r="F153" s="94">
        <f t="shared" ca="1" si="48"/>
        <v>6.0606805967071686E-3</v>
      </c>
      <c r="G153" s="92">
        <f t="shared" ca="1" si="49"/>
        <v>40.74155717634374</v>
      </c>
      <c r="H153" s="91"/>
      <c r="I153" s="91"/>
      <c r="J153" s="91"/>
      <c r="K153" s="126"/>
      <c r="L153" s="92">
        <f t="shared" ca="1" si="50"/>
        <v>114.00678692607229</v>
      </c>
      <c r="M153" s="94">
        <f t="shared" ca="1" si="51"/>
        <v>8.0757765419070537E-4</v>
      </c>
      <c r="N153" s="99"/>
      <c r="O153" s="94"/>
      <c r="P153" s="108"/>
      <c r="Q153" s="99"/>
      <c r="R153" s="110"/>
      <c r="S153" s="106"/>
      <c r="T153" s="109"/>
      <c r="U153" s="91"/>
      <c r="V153" s="91"/>
      <c r="W153" s="91"/>
      <c r="X153" s="91"/>
      <c r="Y153" s="91"/>
      <c r="Z153" s="91"/>
      <c r="AA153" s="91"/>
      <c r="AB153" s="91"/>
      <c r="AC153" s="91"/>
      <c r="AD153" s="91"/>
      <c r="AE153" s="91"/>
      <c r="AF153" s="91"/>
      <c r="AG153" s="91"/>
    </row>
    <row r="154" spans="1:33" ht="26.5" customHeight="1" x14ac:dyDescent="0.7">
      <c r="A154" s="95">
        <v>44146</v>
      </c>
      <c r="B154" s="94">
        <f t="shared" ca="1" si="44"/>
        <v>7.4285491023138306E-3</v>
      </c>
      <c r="C154" s="92">
        <f t="shared" ca="1" si="45"/>
        <v>37.117659436333973</v>
      </c>
      <c r="D154" s="94">
        <f t="shared" ca="1" si="46"/>
        <v>1.5931544428491318E-3</v>
      </c>
      <c r="E154" s="92">
        <f t="shared" ca="1" si="47"/>
        <v>36.301009340553165</v>
      </c>
      <c r="F154" s="94">
        <f t="shared" ca="1" si="48"/>
        <v>-4.3265967362723368E-3</v>
      </c>
      <c r="G154" s="92">
        <f t="shared" ca="1" si="49"/>
        <v>40.496123108776516</v>
      </c>
      <c r="H154" s="91"/>
      <c r="I154" s="91"/>
      <c r="J154" s="91"/>
      <c r="K154" s="126"/>
      <c r="L154" s="92">
        <f t="shared" ca="1" si="50"/>
        <v>113.91479188566365</v>
      </c>
      <c r="M154" s="94">
        <f t="shared" ca="1" si="51"/>
        <v>1.366626895580092E-3</v>
      </c>
      <c r="N154" s="99"/>
      <c r="O154" s="94"/>
      <c r="P154" s="108"/>
      <c r="Q154" s="99"/>
      <c r="R154" s="110"/>
      <c r="S154" s="106"/>
      <c r="T154" s="109"/>
      <c r="U154" s="91"/>
      <c r="V154" s="91"/>
      <c r="W154" s="91"/>
      <c r="X154" s="91"/>
      <c r="Y154" s="91"/>
      <c r="Z154" s="91"/>
      <c r="AA154" s="91"/>
      <c r="AB154" s="91"/>
      <c r="AC154" s="91"/>
      <c r="AD154" s="91"/>
      <c r="AE154" s="91"/>
      <c r="AF154" s="91"/>
      <c r="AG154" s="91"/>
    </row>
    <row r="155" spans="1:33" ht="26.5" customHeight="1" x14ac:dyDescent="0.7">
      <c r="A155" s="95">
        <v>44145</v>
      </c>
      <c r="B155" s="94">
        <f t="shared" ca="1" si="44"/>
        <v>-1.4666363719112452E-3</v>
      </c>
      <c r="C155" s="92">
        <f t="shared" ca="1" si="45"/>
        <v>36.843962253609241</v>
      </c>
      <c r="D155" s="94">
        <f t="shared" ca="1" si="46"/>
        <v>-2.8426592533321582E-3</v>
      </c>
      <c r="E155" s="92">
        <f t="shared" ca="1" si="47"/>
        <v>36.243268216770247</v>
      </c>
      <c r="F155" s="94">
        <f t="shared" ca="1" si="48"/>
        <v>3.3127826900525292E-3</v>
      </c>
      <c r="G155" s="92">
        <f t="shared" ca="1" si="49"/>
        <v>40.672094861662345</v>
      </c>
      <c r="H155" s="91"/>
      <c r="I155" s="91"/>
      <c r="J155" s="91"/>
      <c r="K155" s="126"/>
      <c r="L155" s="92">
        <f t="shared" ca="1" si="50"/>
        <v>113.75932533204184</v>
      </c>
      <c r="M155" s="94">
        <f t="shared" ca="1" si="51"/>
        <v>-2.0340658244799581E-4</v>
      </c>
      <c r="N155" s="99"/>
      <c r="O155" s="94"/>
      <c r="P155" s="108"/>
      <c r="Q155" s="99"/>
      <c r="R155" s="110"/>
      <c r="S155" s="106"/>
      <c r="T155" s="109"/>
      <c r="U155" s="91"/>
      <c r="V155" s="91"/>
      <c r="W155" s="91"/>
      <c r="X155" s="91"/>
      <c r="Y155" s="91"/>
      <c r="Z155" s="91"/>
      <c r="AA155" s="91"/>
      <c r="AB155" s="91"/>
      <c r="AC155" s="91"/>
      <c r="AD155" s="91"/>
      <c r="AE155" s="91"/>
      <c r="AF155" s="91"/>
      <c r="AG155" s="91"/>
    </row>
    <row r="156" spans="1:33" ht="26.5" customHeight="1" x14ac:dyDescent="0.7">
      <c r="A156" s="95">
        <v>44144</v>
      </c>
      <c r="B156" s="94">
        <f t="shared" ca="1" si="44"/>
        <v>1.2565724911737908E-2</v>
      </c>
      <c r="C156" s="92">
        <f t="shared" ca="1" si="45"/>
        <v>36.898078317323055</v>
      </c>
      <c r="D156" s="94">
        <f t="shared" ca="1" si="46"/>
        <v>-7.385784775540416E-3</v>
      </c>
      <c r="E156" s="92">
        <f t="shared" ca="1" si="47"/>
        <v>36.346589184843602</v>
      </c>
      <c r="F156" s="94">
        <f t="shared" ca="1" si="48"/>
        <v>-4.4270975006594493E-2</v>
      </c>
      <c r="G156" s="92">
        <f t="shared" ca="1" si="49"/>
        <v>40.537801933125508</v>
      </c>
      <c r="H156" s="91"/>
      <c r="I156" s="91"/>
      <c r="J156" s="91"/>
      <c r="K156" s="126"/>
      <c r="L156" s="92">
        <f t="shared" ca="1" si="50"/>
        <v>113.78246943529217</v>
      </c>
      <c r="M156" s="94">
        <f t="shared" ca="1" si="51"/>
        <v>-1.463831675366245E-2</v>
      </c>
      <c r="N156" s="99"/>
      <c r="O156" s="94"/>
      <c r="P156" s="108"/>
      <c r="Q156" s="99"/>
      <c r="R156" s="110"/>
      <c r="S156" s="106"/>
      <c r="T156" s="109"/>
      <c r="U156" s="91"/>
      <c r="V156" s="91"/>
      <c r="W156" s="91"/>
      <c r="X156" s="91"/>
      <c r="Y156" s="91"/>
      <c r="Z156" s="91"/>
      <c r="AA156" s="91"/>
      <c r="AB156" s="91"/>
      <c r="AC156" s="91"/>
      <c r="AD156" s="91"/>
      <c r="AE156" s="91"/>
      <c r="AF156" s="91"/>
      <c r="AG156" s="91"/>
    </row>
    <row r="157" spans="1:33" ht="26.5" customHeight="1" x14ac:dyDescent="0.7">
      <c r="A157" s="95">
        <v>44141</v>
      </c>
      <c r="B157" s="94">
        <f t="shared" ca="1" si="44"/>
        <v>-2.284338424788368E-4</v>
      </c>
      <c r="C157" s="92">
        <f t="shared" ca="1" si="45"/>
        <v>36.440181026806279</v>
      </c>
      <c r="D157" s="94">
        <f t="shared" ca="1" si="46"/>
        <v>-3.3909894448854727E-3</v>
      </c>
      <c r="E157" s="92">
        <f t="shared" ca="1" si="47"/>
        <v>36.617034722421899</v>
      </c>
      <c r="F157" s="94">
        <f t="shared" ca="1" si="48"/>
        <v>1.4213579508528529E-3</v>
      </c>
      <c r="G157" s="92">
        <f t="shared" ca="1" si="49"/>
        <v>42.415581062221293</v>
      </c>
      <c r="H157" s="91"/>
      <c r="I157" s="91"/>
      <c r="J157" s="91"/>
      <c r="K157" s="126"/>
      <c r="L157" s="92">
        <f t="shared" ca="1" si="50"/>
        <v>115.47279681144947</v>
      </c>
      <c r="M157" s="94">
        <f t="shared" ca="1" si="51"/>
        <v>-6.2931376908881287E-4</v>
      </c>
      <c r="N157" s="99"/>
      <c r="O157" s="94"/>
      <c r="P157" s="108"/>
      <c r="Q157" s="99"/>
      <c r="R157" s="110"/>
      <c r="S157" s="106"/>
      <c r="T157" s="109"/>
      <c r="U157" s="91"/>
      <c r="V157" s="91"/>
      <c r="W157" s="91"/>
      <c r="X157" s="91"/>
      <c r="Y157" s="91"/>
      <c r="Z157" s="91"/>
      <c r="AA157" s="91"/>
      <c r="AB157" s="91"/>
      <c r="AC157" s="91"/>
      <c r="AD157" s="91"/>
      <c r="AE157" s="91"/>
      <c r="AF157" s="91"/>
      <c r="AG157" s="91"/>
    </row>
    <row r="158" spans="1:33" ht="26.5" customHeight="1" x14ac:dyDescent="0.7">
      <c r="A158" s="95">
        <v>44140</v>
      </c>
      <c r="B158" s="94">
        <f t="shared" ca="1" si="44"/>
        <v>1.9502817836880793E-2</v>
      </c>
      <c r="C158" s="92">
        <f t="shared" ca="1" si="45"/>
        <v>36.4485070993356</v>
      </c>
      <c r="D158" s="94">
        <f t="shared" ca="1" si="46"/>
        <v>-1.6547406721245661E-4</v>
      </c>
      <c r="E158" s="92">
        <f t="shared" ca="1" si="47"/>
        <v>36.741625185614254</v>
      </c>
      <c r="F158" s="94">
        <f t="shared" ca="1" si="48"/>
        <v>2.298392707254493E-2</v>
      </c>
      <c r="G158" s="92">
        <f t="shared" ca="1" si="49"/>
        <v>42.355378907649516</v>
      </c>
      <c r="H158" s="91"/>
      <c r="I158" s="91"/>
      <c r="J158" s="91"/>
      <c r="K158" s="126"/>
      <c r="L158" s="92">
        <f t="shared" ca="1" si="50"/>
        <v>115.54551119259938</v>
      </c>
      <c r="M158" s="94">
        <f t="shared" ca="1" si="51"/>
        <v>1.442274951363931E-2</v>
      </c>
      <c r="N158" s="99"/>
      <c r="O158" s="94"/>
      <c r="P158" s="108"/>
      <c r="Q158" s="99"/>
      <c r="R158" s="110"/>
      <c r="S158" s="106"/>
      <c r="T158" s="109"/>
      <c r="U158" s="91"/>
      <c r="V158" s="91"/>
      <c r="W158" s="91"/>
      <c r="X158" s="91"/>
      <c r="Y158" s="91"/>
      <c r="Z158" s="91"/>
      <c r="AA158" s="91"/>
      <c r="AB158" s="91"/>
      <c r="AC158" s="91"/>
      <c r="AD158" s="91"/>
      <c r="AE158" s="91"/>
      <c r="AF158" s="91"/>
      <c r="AG158" s="91"/>
    </row>
    <row r="159" spans="1:33" ht="26.5" customHeight="1" x14ac:dyDescent="0.7">
      <c r="A159" s="95">
        <v>44139</v>
      </c>
      <c r="B159" s="94">
        <f t="shared" ca="1" si="44"/>
        <v>2.2349177209342708E-2</v>
      </c>
      <c r="C159" s="92">
        <f t="shared" ca="1" si="45"/>
        <v>35.751256849559113</v>
      </c>
      <c r="D159" s="94">
        <f t="shared" ca="1" si="46"/>
        <v>8.4223608781914816E-3</v>
      </c>
      <c r="E159" s="92">
        <f t="shared" ca="1" si="47"/>
        <v>36.747705977983159</v>
      </c>
      <c r="F159" s="94">
        <f t="shared" ca="1" si="48"/>
        <v>-5.588587140493706E-4</v>
      </c>
      <c r="G159" s="92">
        <f t="shared" ca="1" si="49"/>
        <v>41.403757954298612</v>
      </c>
      <c r="H159" s="91"/>
      <c r="I159" s="91"/>
      <c r="J159" s="91"/>
      <c r="K159" s="126"/>
      <c r="L159" s="92">
        <f t="shared" ca="1" si="50"/>
        <v>113.90272078184088</v>
      </c>
      <c r="M159" s="94">
        <f t="shared" ca="1" si="51"/>
        <v>9.4411062530144196E-3</v>
      </c>
      <c r="N159" s="99"/>
      <c r="O159" s="94"/>
      <c r="P159" s="108"/>
      <c r="Q159" s="99"/>
      <c r="R159" s="110"/>
      <c r="S159" s="106"/>
      <c r="T159" s="109"/>
      <c r="U159" s="91"/>
      <c r="V159" s="91"/>
      <c r="W159" s="91"/>
      <c r="X159" s="91"/>
      <c r="Y159" s="91"/>
      <c r="Z159" s="91"/>
      <c r="AA159" s="91"/>
      <c r="AB159" s="91"/>
      <c r="AC159" s="91"/>
      <c r="AD159" s="91"/>
      <c r="AE159" s="91"/>
      <c r="AF159" s="91"/>
      <c r="AG159" s="91"/>
    </row>
    <row r="160" spans="1:33" ht="26.5" customHeight="1" x14ac:dyDescent="0.7">
      <c r="A160" s="95">
        <v>44138</v>
      </c>
      <c r="B160" s="94">
        <f t="shared" ca="1" si="44"/>
        <v>1.7655910503381778E-2</v>
      </c>
      <c r="C160" s="92">
        <f t="shared" ca="1" si="45"/>
        <v>34.969712546888914</v>
      </c>
      <c r="D160" s="94">
        <f t="shared" ca="1" si="46"/>
        <v>-2.2464630123484319E-3</v>
      </c>
      <c r="E160" s="92">
        <f t="shared" ca="1" si="47"/>
        <v>36.440788506495601</v>
      </c>
      <c r="F160" s="94">
        <f t="shared" ca="1" si="48"/>
        <v>5.6769938580856216E-3</v>
      </c>
      <c r="G160" s="92">
        <f t="shared" ca="1" si="49"/>
        <v>41.426909743805076</v>
      </c>
      <c r="H160" s="91"/>
      <c r="I160" s="91"/>
      <c r="J160" s="91"/>
      <c r="K160" s="126"/>
      <c r="L160" s="92">
        <f t="shared" ca="1" si="50"/>
        <v>112.83741079718959</v>
      </c>
      <c r="M160" s="94">
        <f t="shared" ca="1" si="51"/>
        <v>6.7676936580385316E-3</v>
      </c>
      <c r="N160" s="99"/>
      <c r="O160" s="94"/>
      <c r="P160" s="108"/>
      <c r="Q160" s="99"/>
      <c r="R160" s="110"/>
      <c r="S160" s="106"/>
      <c r="T160" s="109"/>
      <c r="U160" s="91"/>
      <c r="V160" s="91"/>
      <c r="W160" s="91"/>
      <c r="X160" s="91"/>
      <c r="Y160" s="91"/>
      <c r="Z160" s="91"/>
      <c r="AA160" s="91"/>
      <c r="AB160" s="91"/>
      <c r="AC160" s="91"/>
      <c r="AD160" s="91"/>
      <c r="AE160" s="91"/>
      <c r="AF160" s="91"/>
      <c r="AG160" s="91"/>
    </row>
    <row r="161" spans="1:33" ht="26.5" customHeight="1" x14ac:dyDescent="0.7">
      <c r="A161" s="95">
        <v>44137</v>
      </c>
      <c r="B161" s="94">
        <f t="shared" ca="1" si="44"/>
        <v>1.1208525378429091E-2</v>
      </c>
      <c r="C161" s="92">
        <f t="shared" ca="1" si="45"/>
        <v>34.363002450986805</v>
      </c>
      <c r="D161" s="94">
        <f t="shared" ca="1" si="46"/>
        <v>1.7169814383644066E-3</v>
      </c>
      <c r="E161" s="92">
        <f t="shared" ca="1" si="47"/>
        <v>36.522835706015243</v>
      </c>
      <c r="F161" s="94">
        <f t="shared" ca="1" si="48"/>
        <v>9.70492071007234E-3</v>
      </c>
      <c r="G161" s="92">
        <f t="shared" ca="1" si="49"/>
        <v>41.193057012151321</v>
      </c>
      <c r="H161" s="91"/>
      <c r="I161" s="91"/>
      <c r="J161" s="91"/>
      <c r="K161" s="126"/>
      <c r="L161" s="92">
        <f t="shared" ca="1" si="50"/>
        <v>112.07889516915336</v>
      </c>
      <c r="M161" s="94">
        <f t="shared" ca="1" si="51"/>
        <v>7.546096423654669E-3</v>
      </c>
      <c r="N161" s="99"/>
      <c r="O161" s="94"/>
      <c r="P161" s="108"/>
      <c r="Q161" s="99"/>
      <c r="R161" s="110"/>
      <c r="S161" s="106"/>
      <c r="T161" s="109"/>
      <c r="U161" s="91"/>
      <c r="V161" s="91"/>
      <c r="W161" s="91"/>
      <c r="X161" s="91"/>
      <c r="Y161" s="91"/>
      <c r="Z161" s="91"/>
      <c r="AA161" s="91"/>
      <c r="AB161" s="91"/>
      <c r="AC161" s="91"/>
      <c r="AD161" s="91"/>
      <c r="AE161" s="91"/>
      <c r="AF161" s="91"/>
      <c r="AG161" s="91"/>
    </row>
    <row r="162" spans="1:33" ht="26.5" customHeight="1" x14ac:dyDescent="0.7">
      <c r="A162" s="95">
        <v>44134</v>
      </c>
      <c r="B162" s="94">
        <f t="shared" ca="1" si="44"/>
        <v>-1.0424870251667606E-2</v>
      </c>
      <c r="C162" s="92">
        <f t="shared" ca="1" si="45"/>
        <v>33.982113074182188</v>
      </c>
      <c r="D162" s="94">
        <f t="shared" ca="1" si="46"/>
        <v>-3.2378877393891559E-3</v>
      </c>
      <c r="E162" s="92">
        <f t="shared" ca="1" si="47"/>
        <v>36.460234160722862</v>
      </c>
      <c r="F162" s="94">
        <f t="shared" ca="1" si="48"/>
        <v>4.5610206805366538E-3</v>
      </c>
      <c r="G162" s="92">
        <f t="shared" ca="1" si="49"/>
        <v>40.797124157008575</v>
      </c>
      <c r="H162" s="91"/>
      <c r="I162" s="91"/>
      <c r="J162" s="91"/>
      <c r="K162" s="126"/>
      <c r="L162" s="92">
        <f t="shared" ca="1" si="50"/>
        <v>111.23947139191361</v>
      </c>
      <c r="M162" s="94">
        <f t="shared" ca="1" si="51"/>
        <v>-2.6109148830207873E-3</v>
      </c>
      <c r="N162" s="99"/>
      <c r="O162" s="94"/>
      <c r="P162" s="108"/>
      <c r="Q162" s="99"/>
      <c r="R162" s="110"/>
      <c r="S162" s="106"/>
      <c r="T162" s="109"/>
      <c r="U162" s="91"/>
      <c r="V162" s="91"/>
      <c r="W162" s="91"/>
      <c r="X162" s="91"/>
      <c r="Y162" s="91"/>
      <c r="Z162" s="91"/>
      <c r="AA162" s="91"/>
      <c r="AB162" s="91"/>
      <c r="AC162" s="91"/>
      <c r="AD162" s="91"/>
      <c r="AE162" s="91"/>
      <c r="AF162" s="91"/>
      <c r="AG162" s="91"/>
    </row>
    <row r="163" spans="1:33" ht="26.5" customHeight="1" x14ac:dyDescent="0.7">
      <c r="A163" s="95">
        <v>44133</v>
      </c>
      <c r="B163" s="94">
        <f t="shared" ca="1" si="44"/>
        <v>1.0163439274008201E-2</v>
      </c>
      <c r="C163" s="92">
        <f t="shared" ca="1" si="45"/>
        <v>34.340104204947508</v>
      </c>
      <c r="D163" s="94">
        <f t="shared" ca="1" si="46"/>
        <v>-4.2162911761330912E-3</v>
      </c>
      <c r="E163" s="92">
        <f t="shared" ca="1" si="47"/>
        <v>36.578671793646649</v>
      </c>
      <c r="F163" s="94">
        <f t="shared" ca="1" si="48"/>
        <v>-4.1447282080075976E-3</v>
      </c>
      <c r="G163" s="92">
        <f t="shared" ca="1" si="49"/>
        <v>40.611892475551855</v>
      </c>
      <c r="H163" s="91"/>
      <c r="I163" s="91"/>
      <c r="J163" s="91"/>
      <c r="K163" s="126"/>
      <c r="L163" s="92">
        <f t="shared" ca="1" si="50"/>
        <v>111.53066847414601</v>
      </c>
      <c r="M163" s="94">
        <f t="shared" ca="1" si="51"/>
        <v>1.936784526246349E-4</v>
      </c>
      <c r="N163" s="99"/>
      <c r="O163" s="94"/>
      <c r="P163" s="108"/>
      <c r="Q163" s="99"/>
      <c r="R163" s="110"/>
      <c r="S163" s="106"/>
      <c r="T163" s="109"/>
      <c r="U163" s="91"/>
      <c r="V163" s="91"/>
      <c r="W163" s="91"/>
      <c r="X163" s="91"/>
      <c r="Y163" s="91"/>
      <c r="Z163" s="91"/>
      <c r="AA163" s="91"/>
      <c r="AB163" s="91"/>
      <c r="AC163" s="91"/>
      <c r="AD163" s="91"/>
      <c r="AE163" s="91"/>
      <c r="AF163" s="91"/>
      <c r="AG163" s="91"/>
    </row>
    <row r="164" spans="1:33" ht="26.5" customHeight="1" x14ac:dyDescent="0.7">
      <c r="A164" s="95">
        <v>44132</v>
      </c>
      <c r="B164" s="94">
        <f t="shared" ca="1" si="44"/>
        <v>-3.4178858612294527E-2</v>
      </c>
      <c r="C164" s="92">
        <f t="shared" ca="1" si="45"/>
        <v>33.994602130549595</v>
      </c>
      <c r="D164" s="94">
        <f t="shared" ca="1" si="46"/>
        <v>-8.2724677682000092E-5</v>
      </c>
      <c r="E164" s="92">
        <f t="shared" ca="1" si="47"/>
        <v>36.733551141191285</v>
      </c>
      <c r="F164" s="94">
        <f t="shared" ca="1" si="48"/>
        <v>-1.6143441712804241E-2</v>
      </c>
      <c r="G164" s="92">
        <f t="shared" ca="1" si="49"/>
        <v>40.780918297969905</v>
      </c>
      <c r="H164" s="91"/>
      <c r="I164" s="91"/>
      <c r="J164" s="91"/>
      <c r="K164" s="126"/>
      <c r="L164" s="92">
        <f t="shared" ca="1" si="50"/>
        <v>111.50907156971078</v>
      </c>
      <c r="M164" s="94">
        <f t="shared" ca="1" si="51"/>
        <v>-1.6538449830936885E-2</v>
      </c>
      <c r="N164" s="99"/>
      <c r="O164" s="94"/>
      <c r="P164" s="108"/>
      <c r="Q164" s="99"/>
      <c r="R164" s="110"/>
      <c r="S164" s="106"/>
      <c r="T164" s="109"/>
      <c r="U164" s="91"/>
      <c r="V164" s="91"/>
      <c r="W164" s="91"/>
      <c r="X164" s="91"/>
      <c r="Y164" s="91"/>
      <c r="Z164" s="91"/>
      <c r="AA164" s="91"/>
      <c r="AB164" s="91"/>
      <c r="AC164" s="91"/>
      <c r="AD164" s="91"/>
      <c r="AE164" s="91"/>
      <c r="AF164" s="91"/>
      <c r="AG164" s="91"/>
    </row>
    <row r="165" spans="1:33" ht="26.5" customHeight="1" x14ac:dyDescent="0.7">
      <c r="A165" s="95">
        <v>44131</v>
      </c>
      <c r="B165" s="94">
        <f t="shared" ca="1" si="44"/>
        <v>-3.4475227096357752E-3</v>
      </c>
      <c r="C165" s="92">
        <f t="shared" ca="1" si="45"/>
        <v>35.197616487982103</v>
      </c>
      <c r="D165" s="94">
        <f t="shared" ca="1" si="46"/>
        <v>2.2370556110733464E-3</v>
      </c>
      <c r="E165" s="92">
        <f t="shared" ca="1" si="47"/>
        <v>36.736590163771716</v>
      </c>
      <c r="F165" s="94">
        <f t="shared" ca="1" si="48"/>
        <v>2.6323214343491053E-3</v>
      </c>
      <c r="G165" s="92">
        <f t="shared" ca="1" si="49"/>
        <v>41.450065006392549</v>
      </c>
      <c r="H165" s="91"/>
      <c r="I165" s="91"/>
      <c r="J165" s="91"/>
      <c r="K165" s="126"/>
      <c r="L165" s="92">
        <f t="shared" ca="1" si="50"/>
        <v>113.38427165814636</v>
      </c>
      <c r="M165" s="94">
        <f t="shared" ca="1" si="51"/>
        <v>6.0942768765070987E-4</v>
      </c>
      <c r="N165" s="99"/>
      <c r="O165" s="94"/>
      <c r="P165" s="108"/>
      <c r="Q165" s="99"/>
      <c r="R165" s="110"/>
      <c r="S165" s="106"/>
      <c r="T165" s="109"/>
      <c r="U165" s="91"/>
      <c r="V165" s="91"/>
      <c r="W165" s="91"/>
      <c r="X165" s="91"/>
      <c r="Y165" s="91"/>
      <c r="Z165" s="91"/>
      <c r="AA165" s="91"/>
      <c r="AB165" s="91"/>
      <c r="AC165" s="91"/>
      <c r="AD165" s="91"/>
      <c r="AE165" s="91"/>
      <c r="AF165" s="91"/>
      <c r="AG165" s="91"/>
    </row>
    <row r="166" spans="1:33" ht="26.5" customHeight="1" x14ac:dyDescent="0.7">
      <c r="A166" s="95">
        <v>44130</v>
      </c>
      <c r="B166" s="94">
        <f t="shared" ca="1" si="44"/>
        <v>-1.8479858227564816E-2</v>
      </c>
      <c r="C166" s="92">
        <f t="shared" ca="1" si="45"/>
        <v>35.319380855571964</v>
      </c>
      <c r="D166" s="94">
        <f t="shared" ca="1" si="46"/>
        <v>2.6582186549186648E-3</v>
      </c>
      <c r="E166" s="92">
        <f t="shared" ca="1" si="47"/>
        <v>36.654591803506079</v>
      </c>
      <c r="F166" s="94">
        <f t="shared" ca="1" si="48"/>
        <v>-5.0378414970764229E-4</v>
      </c>
      <c r="G166" s="92">
        <f t="shared" ca="1" si="49"/>
        <v>41.34124157008501</v>
      </c>
      <c r="H166" s="91"/>
      <c r="I166" s="91"/>
      <c r="J166" s="91"/>
      <c r="K166" s="126"/>
      <c r="L166" s="92">
        <f t="shared" ca="1" si="50"/>
        <v>113.31521422916305</v>
      </c>
      <c r="M166" s="94">
        <f t="shared" ca="1" si="51"/>
        <v>-5.1679192992298839E-3</v>
      </c>
      <c r="N166" s="99"/>
      <c r="O166" s="94"/>
      <c r="P166" s="108"/>
      <c r="Q166" s="99"/>
      <c r="R166" s="110"/>
      <c r="S166" s="106"/>
      <c r="T166" s="109"/>
      <c r="U166" s="91"/>
      <c r="V166" s="91"/>
      <c r="W166" s="91"/>
      <c r="X166" s="91"/>
      <c r="Y166" s="91"/>
      <c r="Z166" s="91"/>
      <c r="AA166" s="91"/>
      <c r="AB166" s="91"/>
      <c r="AC166" s="91"/>
      <c r="AD166" s="91"/>
      <c r="AE166" s="91"/>
      <c r="AF166" s="91"/>
      <c r="AG166" s="91"/>
    </row>
    <row r="167" spans="1:33" ht="26.5" customHeight="1" x14ac:dyDescent="0.7">
      <c r="A167" s="95">
        <v>44127</v>
      </c>
      <c r="B167" s="94">
        <f t="shared" ca="1" si="44"/>
        <v>3.3951230918509712E-3</v>
      </c>
      <c r="C167" s="92">
        <f t="shared" ca="1" si="45"/>
        <v>35.984366853432071</v>
      </c>
      <c r="D167" s="94">
        <f t="shared" ca="1" si="46"/>
        <v>1.4141738975346207E-3</v>
      </c>
      <c r="E167" s="92">
        <f t="shared" ca="1" si="47"/>
        <v>36.557414203095824</v>
      </c>
      <c r="F167" s="94">
        <f t="shared" ca="1" si="48"/>
        <v>-1.0624783194936871E-3</v>
      </c>
      <c r="G167" s="92">
        <f t="shared" ca="1" si="49"/>
        <v>41.362079129949635</v>
      </c>
      <c r="H167" s="91"/>
      <c r="I167" s="91"/>
      <c r="J167" s="91"/>
      <c r="K167" s="126"/>
      <c r="L167" s="92">
        <f t="shared" ca="1" si="50"/>
        <v>113.90386018647753</v>
      </c>
      <c r="M167" s="94">
        <f t="shared" ca="1" si="51"/>
        <v>1.1372538259633025E-3</v>
      </c>
      <c r="N167" s="99"/>
      <c r="O167" s="94"/>
      <c r="P167" s="108"/>
      <c r="Q167" s="99"/>
      <c r="R167" s="110"/>
      <c r="S167" s="106"/>
      <c r="T167" s="109"/>
      <c r="U167" s="91"/>
      <c r="V167" s="91"/>
      <c r="W167" s="91"/>
      <c r="X167" s="91"/>
      <c r="Y167" s="91"/>
      <c r="Z167" s="91"/>
      <c r="AA167" s="91"/>
      <c r="AB167" s="91"/>
      <c r="AC167" s="91"/>
      <c r="AD167" s="91"/>
      <c r="AE167" s="91"/>
      <c r="AF167" s="91"/>
      <c r="AG167" s="91"/>
    </row>
    <row r="168" spans="1:33" ht="26.5" customHeight="1" x14ac:dyDescent="0.7">
      <c r="A168" s="95">
        <v>44126</v>
      </c>
      <c r="B168" s="94">
        <f t="shared" ca="1" si="44"/>
        <v>5.4853587150982541E-3</v>
      </c>
      <c r="C168" s="92">
        <f t="shared" ca="1" si="45"/>
        <v>35.862608881883169</v>
      </c>
      <c r="D168" s="94">
        <f t="shared" ca="1" si="46"/>
        <v>-3.4816798974268703E-3</v>
      </c>
      <c r="E168" s="92">
        <f t="shared" ca="1" si="47"/>
        <v>36.505788669650286</v>
      </c>
      <c r="F168" s="94">
        <f t="shared" ca="1" si="48"/>
        <v>-9.8006862746172763E-3</v>
      </c>
      <c r="G168" s="92">
        <f t="shared" ca="1" si="49"/>
        <v>41.406072183940459</v>
      </c>
      <c r="H168" s="91"/>
      <c r="I168" s="91"/>
      <c r="J168" s="91"/>
      <c r="K168" s="126"/>
      <c r="L168" s="92">
        <f t="shared" ca="1" si="50"/>
        <v>113.77446973547393</v>
      </c>
      <c r="M168" s="94">
        <f t="shared" ca="1" si="51"/>
        <v>-2.9945262947580487E-3</v>
      </c>
      <c r="N168" s="99"/>
      <c r="O168" s="94"/>
      <c r="P168" s="108"/>
      <c r="Q168" s="99"/>
      <c r="R168" s="110"/>
      <c r="S168" s="106"/>
      <c r="T168" s="109"/>
      <c r="U168" s="91"/>
      <c r="V168" s="91"/>
      <c r="W168" s="91"/>
      <c r="X168" s="91"/>
      <c r="Y168" s="91"/>
      <c r="Z168" s="91"/>
      <c r="AA168" s="91"/>
      <c r="AB168" s="91"/>
      <c r="AC168" s="91"/>
      <c r="AD168" s="91"/>
      <c r="AE168" s="91"/>
      <c r="AF168" s="91"/>
      <c r="AG168" s="91"/>
    </row>
    <row r="169" spans="1:33" ht="26.5" customHeight="1" x14ac:dyDescent="0.7">
      <c r="A169" s="95">
        <v>44125</v>
      </c>
      <c r="B169" s="94">
        <f t="shared" ca="1" si="44"/>
        <v>-1.8929872790939273E-3</v>
      </c>
      <c r="C169" s="92">
        <f t="shared" ca="1" si="45"/>
        <v>35.666962796665395</v>
      </c>
      <c r="D169" s="94">
        <f t="shared" ca="1" si="46"/>
        <v>-1.324668593195133E-3</v>
      </c>
      <c r="E169" s="92">
        <f t="shared" ca="1" si="47"/>
        <v>36.633334212955255</v>
      </c>
      <c r="F169" s="94">
        <f t="shared" ca="1" si="48"/>
        <v>7.5314142259415018E-3</v>
      </c>
      <c r="G169" s="92">
        <f t="shared" ca="1" si="49"/>
        <v>41.815896668480043</v>
      </c>
      <c r="H169" s="91"/>
      <c r="I169" s="91"/>
      <c r="J169" s="91"/>
      <c r="K169" s="126"/>
      <c r="L169" s="92">
        <f t="shared" ca="1" si="50"/>
        <v>114.1161936781007</v>
      </c>
      <c r="M169" s="94">
        <f t="shared" ca="1" si="51"/>
        <v>1.7235110806317344E-3</v>
      </c>
      <c r="N169" s="99"/>
      <c r="O169" s="94"/>
      <c r="P169" s="108"/>
      <c r="Q169" s="99"/>
      <c r="R169" s="110"/>
      <c r="S169" s="106"/>
      <c r="T169" s="109"/>
      <c r="U169" s="91"/>
      <c r="V169" s="91"/>
      <c r="W169" s="91"/>
      <c r="X169" s="91"/>
      <c r="Y169" s="91"/>
      <c r="Z169" s="91"/>
      <c r="AA169" s="91"/>
      <c r="AB169" s="91"/>
      <c r="AC169" s="91"/>
      <c r="AD169" s="91"/>
      <c r="AE169" s="91"/>
      <c r="AF169" s="91"/>
      <c r="AG169" s="91"/>
    </row>
    <row r="170" spans="1:33" ht="26.5" customHeight="1" x14ac:dyDescent="0.7">
      <c r="A170" s="95">
        <v>44124</v>
      </c>
      <c r="B170" s="94">
        <f t="shared" ca="1" si="44"/>
        <v>4.0057586206705409E-3</v>
      </c>
      <c r="C170" s="92">
        <f t="shared" ca="1" si="45"/>
        <v>35.734607954947521</v>
      </c>
      <c r="D170" s="94">
        <f t="shared" ca="1" si="46"/>
        <v>-2.1478509313550553E-3</v>
      </c>
      <c r="E170" s="92">
        <f t="shared" ca="1" si="47"/>
        <v>36.681925607745754</v>
      </c>
      <c r="F170" s="94">
        <f t="shared" ca="1" si="48"/>
        <v>4.8209036651207793E-3</v>
      </c>
      <c r="G170" s="92">
        <f t="shared" ca="1" si="49"/>
        <v>41.503317988954258</v>
      </c>
      <c r="H170" s="91"/>
      <c r="I170" s="91"/>
      <c r="J170" s="91"/>
      <c r="K170" s="126"/>
      <c r="L170" s="92">
        <f t="shared" ca="1" si="50"/>
        <v>113.91985155164753</v>
      </c>
      <c r="M170" s="94">
        <f t="shared" ca="1" si="51"/>
        <v>2.3116876977067324E-3</v>
      </c>
      <c r="N170" s="99"/>
      <c r="O170" s="94"/>
      <c r="P170" s="108"/>
      <c r="Q170" s="99"/>
      <c r="R170" s="110"/>
      <c r="S170" s="106"/>
      <c r="T170" s="109"/>
      <c r="U170" s="91"/>
      <c r="V170" s="91"/>
      <c r="W170" s="91"/>
      <c r="X170" s="91"/>
      <c r="Y170" s="91"/>
      <c r="Z170" s="91"/>
      <c r="AA170" s="91"/>
      <c r="AB170" s="91"/>
      <c r="AC170" s="91"/>
      <c r="AD170" s="91"/>
      <c r="AE170" s="91"/>
      <c r="AF170" s="91"/>
      <c r="AG170" s="91"/>
    </row>
    <row r="171" spans="1:33" ht="26.5" customHeight="1" x14ac:dyDescent="0.7">
      <c r="A171" s="95">
        <v>44123</v>
      </c>
      <c r="B171" s="94">
        <f t="shared" ca="1" si="44"/>
        <v>-1.5203408567380672E-2</v>
      </c>
      <c r="C171" s="92">
        <f t="shared" ca="1" si="45"/>
        <v>35.592034854501897</v>
      </c>
      <c r="D171" s="94">
        <f t="shared" ca="1" si="46"/>
        <v>-1.6494626919258959E-3</v>
      </c>
      <c r="E171" s="92">
        <f t="shared" ca="1" si="47"/>
        <v>36.76088250346826</v>
      </c>
      <c r="F171" s="94">
        <f t="shared" ca="1" si="48"/>
        <v>5.0474480362172613E-4</v>
      </c>
      <c r="G171" s="92">
        <f t="shared" ca="1" si="49"/>
        <v>41.304194446561965</v>
      </c>
      <c r="H171" s="91"/>
      <c r="I171" s="91"/>
      <c r="J171" s="91"/>
      <c r="K171" s="126"/>
      <c r="L171" s="92">
        <f t="shared" ca="1" si="50"/>
        <v>113.65711180453212</v>
      </c>
      <c r="M171" s="94">
        <f t="shared" ca="1" si="51"/>
        <v>-5.1587797825530801E-3</v>
      </c>
      <c r="N171" s="99"/>
      <c r="O171" s="94"/>
      <c r="P171" s="108"/>
      <c r="Q171" s="99"/>
      <c r="R171" s="110"/>
      <c r="S171" s="106"/>
      <c r="T171" s="109"/>
      <c r="U171" s="91"/>
      <c r="V171" s="91"/>
      <c r="W171" s="91"/>
      <c r="X171" s="91"/>
      <c r="Y171" s="91"/>
      <c r="Z171" s="91"/>
      <c r="AA171" s="91"/>
      <c r="AB171" s="91"/>
      <c r="AC171" s="91"/>
      <c r="AD171" s="91"/>
      <c r="AE171" s="91"/>
      <c r="AF171" s="91"/>
      <c r="AG171" s="91"/>
    </row>
    <row r="172" spans="1:33" ht="26.5" customHeight="1" x14ac:dyDescent="0.7">
      <c r="A172" s="95">
        <v>44120</v>
      </c>
      <c r="B172" s="94">
        <f t="shared" ca="1" si="44"/>
        <v>-6.0434262193853616E-4</v>
      </c>
      <c r="C172" s="92">
        <f t="shared" ca="1" si="45"/>
        <v>36.141508981793763</v>
      </c>
      <c r="D172" s="94">
        <f t="shared" ca="1" si="46"/>
        <v>-5.769796734238497E-4</v>
      </c>
      <c r="E172" s="92">
        <f t="shared" ca="1" si="47"/>
        <v>36.821618389257672</v>
      </c>
      <c r="F172" s="94">
        <f t="shared" ca="1" si="48"/>
        <v>-3.4652079528861846E-3</v>
      </c>
      <c r="G172" s="92">
        <f t="shared" ca="1" si="49"/>
        <v>41.283356886697341</v>
      </c>
      <c r="H172" s="91"/>
      <c r="I172" s="91"/>
      <c r="J172" s="91"/>
      <c r="K172" s="126"/>
      <c r="L172" s="92">
        <f t="shared" ca="1" si="50"/>
        <v>114.24648425774876</v>
      </c>
      <c r="M172" s="94">
        <f t="shared" ca="1" si="51"/>
        <v>-1.6312188407123784E-3</v>
      </c>
      <c r="N172" s="99"/>
      <c r="O172" s="94"/>
      <c r="P172" s="108"/>
      <c r="Q172" s="99"/>
      <c r="R172" s="110"/>
      <c r="S172" s="106"/>
      <c r="T172" s="109"/>
      <c r="U172" s="91"/>
      <c r="V172" s="91"/>
      <c r="W172" s="91"/>
      <c r="X172" s="91"/>
      <c r="Y172" s="91"/>
      <c r="Z172" s="91"/>
      <c r="AA172" s="91"/>
      <c r="AB172" s="91"/>
      <c r="AC172" s="91"/>
      <c r="AD172" s="91"/>
      <c r="AE172" s="91"/>
      <c r="AF172" s="91"/>
      <c r="AG172" s="91"/>
    </row>
    <row r="173" spans="1:33" ht="26.5" customHeight="1" x14ac:dyDescent="0.7">
      <c r="A173" s="95">
        <v>44119</v>
      </c>
      <c r="B173" s="94">
        <f t="shared" ca="1" si="44"/>
        <v>-1.2358256495860198E-3</v>
      </c>
      <c r="C173" s="92">
        <f t="shared" ca="1" si="45"/>
        <v>36.163364044038254</v>
      </c>
      <c r="D173" s="94">
        <f t="shared" ca="1" si="46"/>
        <v>-1.0703926290274168E-3</v>
      </c>
      <c r="E173" s="92">
        <f t="shared" ca="1" si="47"/>
        <v>36.842875979808497</v>
      </c>
      <c r="F173" s="94">
        <f t="shared" ca="1" si="48"/>
        <v>3.6461209705251907E-3</v>
      </c>
      <c r="G173" s="92">
        <f t="shared" ca="1" si="49"/>
        <v>41.426909743805069</v>
      </c>
      <c r="H173" s="91"/>
      <c r="I173" s="91"/>
      <c r="J173" s="91"/>
      <c r="K173" s="126"/>
      <c r="L173" s="92">
        <f t="shared" ca="1" si="50"/>
        <v>114.43314976765181</v>
      </c>
      <c r="M173" s="94">
        <f t="shared" ca="1" si="51"/>
        <v>5.7947962627924454E-4</v>
      </c>
      <c r="N173" s="99"/>
      <c r="O173" s="94"/>
      <c r="P173" s="108"/>
      <c r="Q173" s="99"/>
      <c r="R173" s="110"/>
      <c r="S173" s="106"/>
      <c r="T173" s="109"/>
      <c r="U173" s="91"/>
      <c r="V173" s="91"/>
      <c r="W173" s="91"/>
      <c r="X173" s="91"/>
      <c r="Y173" s="91"/>
      <c r="Z173" s="91"/>
      <c r="AA173" s="91"/>
      <c r="AB173" s="91"/>
      <c r="AC173" s="91"/>
      <c r="AD173" s="91"/>
      <c r="AE173" s="91"/>
      <c r="AF173" s="91"/>
      <c r="AG173" s="91"/>
    </row>
    <row r="174" spans="1:33" ht="26.5" customHeight="1" x14ac:dyDescent="0.7">
      <c r="A174" s="95">
        <v>44118</v>
      </c>
      <c r="B174" s="94">
        <f t="shared" ca="1" si="44"/>
        <v>-6.2834450082857041E-3</v>
      </c>
      <c r="C174" s="92">
        <f t="shared" ca="1" si="45"/>
        <v>36.208110956281082</v>
      </c>
      <c r="D174" s="94">
        <f t="shared" ca="1" si="46"/>
        <v>3.2926897155394208E-4</v>
      </c>
      <c r="E174" s="92">
        <f t="shared" ca="1" si="47"/>
        <v>36.882354580292414</v>
      </c>
      <c r="F174" s="94">
        <f t="shared" ca="1" si="48"/>
        <v>3.0947726587060576E-3</v>
      </c>
      <c r="G174" s="92">
        <f t="shared" ca="1" si="49"/>
        <v>41.276410956229547</v>
      </c>
      <c r="H174" s="91"/>
      <c r="I174" s="91"/>
      <c r="J174" s="91"/>
      <c r="K174" s="126"/>
      <c r="L174" s="92">
        <f t="shared" ca="1" si="50"/>
        <v>114.36687649280304</v>
      </c>
      <c r="M174" s="94">
        <f t="shared" ca="1" si="51"/>
        <v>-7.8163477184589603E-4</v>
      </c>
      <c r="N174" s="99"/>
      <c r="O174" s="94"/>
      <c r="P174" s="108"/>
      <c r="Q174" s="99"/>
      <c r="R174" s="110"/>
      <c r="S174" s="106"/>
      <c r="T174" s="109"/>
      <c r="U174" s="91"/>
      <c r="V174" s="91"/>
      <c r="W174" s="91"/>
      <c r="X174" s="91"/>
      <c r="Y174" s="91"/>
      <c r="Z174" s="91"/>
      <c r="AA174" s="91"/>
      <c r="AB174" s="91"/>
      <c r="AC174" s="91"/>
      <c r="AD174" s="91"/>
      <c r="AE174" s="91"/>
      <c r="AF174" s="91"/>
      <c r="AG174" s="91"/>
    </row>
    <row r="175" spans="1:33" ht="26.5" customHeight="1" x14ac:dyDescent="0.7">
      <c r="A175" s="95">
        <v>44117</v>
      </c>
      <c r="B175" s="94">
        <f t="shared" ca="1" si="44"/>
        <v>-6.5260730791650845E-3</v>
      </c>
      <c r="C175" s="92">
        <f t="shared" ca="1" si="45"/>
        <v>36.437061226762985</v>
      </c>
      <c r="D175" s="94">
        <f t="shared" ca="1" si="46"/>
        <v>2.2289965804804801E-3</v>
      </c>
      <c r="E175" s="92">
        <f t="shared" ca="1" si="47"/>
        <v>36.870214362728227</v>
      </c>
      <c r="F175" s="94">
        <f t="shared" ca="1" si="48"/>
        <v>-1.5728827156943237E-2</v>
      </c>
      <c r="G175" s="92">
        <f t="shared" ca="1" si="49"/>
        <v>41.149063958160482</v>
      </c>
      <c r="H175" s="91"/>
      <c r="I175" s="91"/>
      <c r="J175" s="91"/>
      <c r="K175" s="126"/>
      <c r="L175" s="92">
        <f t="shared" ca="1" si="50"/>
        <v>114.45633954765169</v>
      </c>
      <c r="M175" s="94">
        <f t="shared" ca="1" si="51"/>
        <v>-7.069597907882974E-3</v>
      </c>
      <c r="N175" s="99"/>
      <c r="O175" s="94"/>
      <c r="P175" s="108"/>
      <c r="Q175" s="99"/>
      <c r="R175" s="110"/>
      <c r="S175" s="106"/>
      <c r="T175" s="109"/>
      <c r="U175" s="91"/>
      <c r="V175" s="91"/>
      <c r="W175" s="91"/>
      <c r="X175" s="91"/>
      <c r="Y175" s="91"/>
      <c r="Z175" s="91"/>
      <c r="AA175" s="91"/>
      <c r="AB175" s="91"/>
      <c r="AC175" s="91"/>
      <c r="AD175" s="91"/>
      <c r="AE175" s="91"/>
      <c r="AF175" s="91"/>
      <c r="AG175" s="91"/>
    </row>
    <row r="176" spans="1:33" ht="26.5" customHeight="1" x14ac:dyDescent="0.7">
      <c r="A176" s="95">
        <v>44116</v>
      </c>
      <c r="B176" s="94">
        <f t="shared" ca="1" si="44"/>
        <v>1.6087647279294126E-2</v>
      </c>
      <c r="C176" s="92">
        <f t="shared" ca="1" si="45"/>
        <v>36.676414186022697</v>
      </c>
      <c r="D176" s="94">
        <f t="shared" ca="1" si="46"/>
        <v>1.0742180905267684E-3</v>
      </c>
      <c r="E176" s="92">
        <f t="shared" ca="1" si="47"/>
        <v>36.788213560499884</v>
      </c>
      <c r="F176" s="94">
        <f t="shared" ca="1" si="48"/>
        <v>-2.8716809932440857E-3</v>
      </c>
      <c r="G176" s="92">
        <f t="shared" ca="1" si="49"/>
        <v>41.806633266828136</v>
      </c>
      <c r="H176" s="91"/>
      <c r="I176" s="91"/>
      <c r="J176" s="91"/>
      <c r="K176" s="126"/>
      <c r="L176" s="92">
        <f t="shared" ca="1" si="50"/>
        <v>115.27126101335071</v>
      </c>
      <c r="M176" s="94">
        <f t="shared" ca="1" si="51"/>
        <v>4.3544810925395527E-3</v>
      </c>
      <c r="N176" s="99"/>
      <c r="O176" s="94"/>
      <c r="P176" s="108"/>
      <c r="Q176" s="99"/>
      <c r="R176" s="110"/>
      <c r="S176" s="106"/>
      <c r="T176" s="109"/>
      <c r="U176" s="91"/>
      <c r="V176" s="91"/>
      <c r="W176" s="91"/>
      <c r="X176" s="91"/>
      <c r="Y176" s="91"/>
      <c r="Z176" s="91"/>
      <c r="AA176" s="91"/>
      <c r="AB176" s="91"/>
      <c r="AC176" s="91"/>
      <c r="AD176" s="91"/>
      <c r="AE176" s="91"/>
      <c r="AF176" s="91"/>
      <c r="AG176" s="91"/>
    </row>
    <row r="177" spans="1:33" ht="26.5" customHeight="1" x14ac:dyDescent="0.7">
      <c r="A177" s="95">
        <v>44113</v>
      </c>
      <c r="B177" s="94">
        <f t="shared" ca="1" si="44"/>
        <v>8.9301516030568795E-3</v>
      </c>
      <c r="C177" s="92">
        <f t="shared" ca="1" si="45"/>
        <v>36.095718990609257</v>
      </c>
      <c r="D177" s="94">
        <f t="shared" ca="1" si="46"/>
        <v>-4.9563919286599312E-4</v>
      </c>
      <c r="E177" s="92">
        <f t="shared" ca="1" si="47"/>
        <v>36.748737401978659</v>
      </c>
      <c r="F177" s="94">
        <f t="shared" ca="1" si="48"/>
        <v>1.8161348839088598E-2</v>
      </c>
      <c r="G177" s="92">
        <f t="shared" ca="1" si="49"/>
        <v>41.927034334429408</v>
      </c>
      <c r="H177" s="91"/>
      <c r="I177" s="91"/>
      <c r="J177" s="91"/>
      <c r="K177" s="126"/>
      <c r="L177" s="92">
        <f t="shared" ca="1" si="50"/>
        <v>114.77149072701732</v>
      </c>
      <c r="M177" s="94">
        <f t="shared" ca="1" si="51"/>
        <v>9.2253909730970474E-3</v>
      </c>
      <c r="N177" s="99"/>
      <c r="O177" s="94"/>
      <c r="P177" s="108"/>
      <c r="Q177" s="99"/>
      <c r="R177" s="110"/>
      <c r="S177" s="106"/>
      <c r="T177" s="109"/>
      <c r="U177" s="91"/>
      <c r="V177" s="91"/>
      <c r="W177" s="91"/>
      <c r="X177" s="91"/>
      <c r="Y177" s="91"/>
      <c r="Z177" s="91"/>
      <c r="AA177" s="91"/>
      <c r="AB177" s="91"/>
      <c r="AC177" s="91"/>
      <c r="AD177" s="91"/>
      <c r="AE177" s="91"/>
      <c r="AF177" s="91"/>
      <c r="AG177" s="91"/>
    </row>
    <row r="178" spans="1:33" ht="26.5" customHeight="1" x14ac:dyDescent="0.7">
      <c r="A178" s="95">
        <v>44112</v>
      </c>
      <c r="B178" s="94">
        <f t="shared" ca="1" si="44"/>
        <v>8.8624849759806335E-3</v>
      </c>
      <c r="C178" s="92">
        <f t="shared" ca="1" si="45"/>
        <v>35.776231816700019</v>
      </c>
      <c r="D178" s="94">
        <f t="shared" ca="1" si="46"/>
        <v>1.820610796353872E-3</v>
      </c>
      <c r="E178" s="92">
        <f t="shared" ca="1" si="47"/>
        <v>36.766960548629115</v>
      </c>
      <c r="F178" s="94">
        <f t="shared" ca="1" si="48"/>
        <v>3.5549317032224081E-3</v>
      </c>
      <c r="G178" s="92">
        <f t="shared" ca="1" si="49"/>
        <v>41.179165151215742</v>
      </c>
      <c r="H178" s="91"/>
      <c r="I178" s="91"/>
      <c r="J178" s="91"/>
      <c r="K178" s="126"/>
      <c r="L178" s="92">
        <f t="shared" ca="1" si="50"/>
        <v>113.72235751654488</v>
      </c>
      <c r="M178" s="94">
        <f t="shared" ca="1" si="51"/>
        <v>4.6553861217586423E-3</v>
      </c>
      <c r="N178" s="99"/>
      <c r="O178" s="94"/>
      <c r="P178" s="108"/>
      <c r="Q178" s="99"/>
      <c r="R178" s="110"/>
      <c r="S178" s="106"/>
      <c r="T178" s="109"/>
      <c r="U178" s="91"/>
      <c r="V178" s="91"/>
      <c r="W178" s="91"/>
      <c r="X178" s="91"/>
      <c r="Y178" s="91"/>
      <c r="Z178" s="91"/>
      <c r="AA178" s="91"/>
      <c r="AB178" s="91"/>
      <c r="AC178" s="91"/>
      <c r="AD178" s="91"/>
      <c r="AE178" s="91"/>
      <c r="AF178" s="91"/>
      <c r="AG178" s="91"/>
    </row>
    <row r="179" spans="1:33" ht="26.5" customHeight="1" x14ac:dyDescent="0.7">
      <c r="A179" s="95">
        <v>44111</v>
      </c>
      <c r="B179" s="94">
        <f t="shared" ca="1" si="44"/>
        <v>1.7406662254833227E-2</v>
      </c>
      <c r="C179" s="92">
        <f t="shared" ca="1" si="45"/>
        <v>35.461950810423673</v>
      </c>
      <c r="D179" s="94">
        <f t="shared" ca="1" si="46"/>
        <v>-2.8878292940539563E-3</v>
      </c>
      <c r="E179" s="92">
        <f t="shared" ca="1" si="47"/>
        <v>36.700143870470797</v>
      </c>
      <c r="F179" s="94">
        <f t="shared" ca="1" si="48"/>
        <v>-4.5122390663476786E-4</v>
      </c>
      <c r="G179" s="92">
        <f t="shared" ca="1" si="49"/>
        <v>41.033294591385165</v>
      </c>
      <c r="H179" s="91"/>
      <c r="I179" s="91"/>
      <c r="J179" s="91"/>
      <c r="K179" s="126"/>
      <c r="L179" s="92">
        <f t="shared" ca="1" si="50"/>
        <v>113.19538927227964</v>
      </c>
      <c r="M179" s="94">
        <f t="shared" ca="1" si="51"/>
        <v>4.2754339682247178E-3</v>
      </c>
      <c r="N179" s="99"/>
      <c r="O179" s="94"/>
      <c r="P179" s="108"/>
      <c r="Q179" s="99"/>
      <c r="R179" s="110"/>
      <c r="S179" s="106"/>
      <c r="T179" s="109"/>
      <c r="U179" s="91"/>
      <c r="V179" s="91"/>
      <c r="W179" s="91"/>
      <c r="X179" s="91"/>
      <c r="Y179" s="91"/>
      <c r="Z179" s="91"/>
      <c r="AA179" s="91"/>
      <c r="AB179" s="91"/>
      <c r="AC179" s="91"/>
      <c r="AD179" s="91"/>
      <c r="AE179" s="91"/>
      <c r="AF179" s="91"/>
      <c r="AG179" s="91"/>
    </row>
    <row r="180" spans="1:33" ht="26.5" customHeight="1" x14ac:dyDescent="0.7">
      <c r="A180" s="95">
        <v>44110</v>
      </c>
      <c r="B180" s="94">
        <f t="shared" ca="1" si="44"/>
        <v>-1.4215899700477208E-2</v>
      </c>
      <c r="C180" s="92">
        <f t="shared" ca="1" si="45"/>
        <v>34.85523746407452</v>
      </c>
      <c r="D180" s="94">
        <f t="shared" ca="1" si="46"/>
        <v>2.3155614549295045E-3</v>
      </c>
      <c r="E180" s="92">
        <f t="shared" ca="1" si="47"/>
        <v>36.80643457043297</v>
      </c>
      <c r="F180" s="94">
        <f t="shared" ca="1" si="48"/>
        <v>-1.1760776729038969E-2</v>
      </c>
      <c r="G180" s="92">
        <f t="shared" ca="1" si="49"/>
        <v>41.051818153146691</v>
      </c>
      <c r="H180" s="91"/>
      <c r="I180" s="91"/>
      <c r="J180" s="91"/>
      <c r="K180" s="126"/>
      <c r="L180" s="92">
        <f t="shared" ca="1" si="50"/>
        <v>112.71349018765417</v>
      </c>
      <c r="M180" s="94">
        <f t="shared" ca="1" si="51"/>
        <v>-7.9753844091504655E-3</v>
      </c>
      <c r="N180" s="99"/>
      <c r="O180" s="94"/>
      <c r="P180" s="108"/>
      <c r="Q180" s="99"/>
      <c r="R180" s="110"/>
      <c r="S180" s="106"/>
      <c r="T180" s="109"/>
      <c r="U180" s="91"/>
      <c r="V180" s="91"/>
      <c r="W180" s="91"/>
      <c r="X180" s="91"/>
      <c r="Y180" s="91"/>
      <c r="Z180" s="91"/>
      <c r="AA180" s="91"/>
      <c r="AB180" s="91"/>
      <c r="AC180" s="91"/>
      <c r="AD180" s="91"/>
      <c r="AE180" s="91"/>
      <c r="AF180" s="91"/>
      <c r="AG180" s="91"/>
    </row>
    <row r="181" spans="1:33" ht="26.5" customHeight="1" x14ac:dyDescent="0.7">
      <c r="A181" s="95">
        <v>44109</v>
      </c>
      <c r="B181" s="94">
        <f t="shared" ca="1" si="44"/>
        <v>1.7732990373368063E-2</v>
      </c>
      <c r="C181" s="92">
        <f t="shared" ca="1" si="45"/>
        <v>35.357881561980996</v>
      </c>
      <c r="D181" s="94">
        <f t="shared" ca="1" si="46"/>
        <v>-6.3277418455311985E-3</v>
      </c>
      <c r="E181" s="92">
        <f t="shared" ca="1" si="47"/>
        <v>36.721403902984321</v>
      </c>
      <c r="F181" s="94">
        <f t="shared" ca="1" si="48"/>
        <v>4.872919424837141E-3</v>
      </c>
      <c r="G181" s="92">
        <f t="shared" ca="1" si="49"/>
        <v>41.540365112477296</v>
      </c>
      <c r="H181" s="91"/>
      <c r="I181" s="91"/>
      <c r="J181" s="91"/>
      <c r="K181" s="126"/>
      <c r="L181" s="92">
        <f t="shared" ca="1" si="50"/>
        <v>113.61965057744263</v>
      </c>
      <c r="M181" s="94">
        <f t="shared" ca="1" si="51"/>
        <v>5.1636134006685097E-3</v>
      </c>
      <c r="N181" s="99"/>
      <c r="O181" s="94"/>
      <c r="P181" s="108"/>
      <c r="Q181" s="99"/>
      <c r="R181" s="110"/>
      <c r="S181" s="106"/>
      <c r="T181" s="109"/>
      <c r="U181" s="91"/>
      <c r="V181" s="91"/>
      <c r="W181" s="91"/>
      <c r="X181" s="91"/>
      <c r="Y181" s="91"/>
      <c r="Z181" s="91"/>
      <c r="AA181" s="91"/>
      <c r="AB181" s="91"/>
      <c r="AC181" s="91"/>
      <c r="AD181" s="91"/>
      <c r="AE181" s="91"/>
      <c r="AF181" s="91"/>
      <c r="AG181" s="91"/>
    </row>
    <row r="182" spans="1:33" ht="26.5" customHeight="1" x14ac:dyDescent="0.7">
      <c r="A182" s="95">
        <v>44106</v>
      </c>
      <c r="B182" s="94">
        <f t="shared" ca="1" si="44"/>
        <v>-9.4943618378858785E-3</v>
      </c>
      <c r="C182" s="92">
        <f t="shared" ca="1" si="45"/>
        <v>34.74180546020181</v>
      </c>
      <c r="D182" s="94">
        <f t="shared" ca="1" si="46"/>
        <v>-9.8494288838024691E-4</v>
      </c>
      <c r="E182" s="92">
        <f t="shared" ca="1" si="47"/>
        <v>36.955247166894225</v>
      </c>
      <c r="F182" s="94">
        <f t="shared" ca="1" si="48"/>
        <v>-8.9537774306724938E-4</v>
      </c>
      <c r="G182" s="92">
        <f t="shared" ca="1" si="49"/>
        <v>41.338923867362162</v>
      </c>
      <c r="H182" s="91"/>
      <c r="I182" s="91"/>
      <c r="J182" s="91"/>
      <c r="K182" s="126"/>
      <c r="L182" s="92">
        <f t="shared" ca="1" si="50"/>
        <v>113.0359764944582</v>
      </c>
      <c r="M182" s="94">
        <f t="shared" ca="1" si="51"/>
        <v>-3.5832685128059927E-3</v>
      </c>
      <c r="N182" s="99"/>
      <c r="O182" s="94"/>
      <c r="P182" s="108"/>
      <c r="Q182" s="99"/>
      <c r="R182" s="110"/>
      <c r="S182" s="106"/>
      <c r="T182" s="109"/>
      <c r="U182" s="91"/>
      <c r="V182" s="91"/>
      <c r="W182" s="91"/>
      <c r="X182" s="91"/>
      <c r="Y182" s="91"/>
      <c r="Z182" s="91"/>
      <c r="AA182" s="91"/>
      <c r="AB182" s="91"/>
      <c r="AC182" s="91"/>
      <c r="AD182" s="91"/>
      <c r="AE182" s="91"/>
      <c r="AF182" s="91"/>
      <c r="AG182" s="91"/>
    </row>
    <row r="183" spans="1:33" ht="26.5" customHeight="1" x14ac:dyDescent="0.7">
      <c r="A183" s="95">
        <v>44105</v>
      </c>
      <c r="B183" s="94">
        <f t="shared" ca="1" si="44"/>
        <v>6.4199120269423648E-3</v>
      </c>
      <c r="C183" s="92">
        <f t="shared" ca="1" si="45"/>
        <v>35.074818478232316</v>
      </c>
      <c r="D183" s="94">
        <f t="shared" ca="1" si="46"/>
        <v>5.6679402420822811E-4</v>
      </c>
      <c r="E183" s="92">
        <f t="shared" ca="1" si="47"/>
        <v>36.991681860872312</v>
      </c>
      <c r="F183" s="94">
        <f t="shared" ca="1" si="48"/>
        <v>8.9205174153264011E-3</v>
      </c>
      <c r="G183" s="92">
        <f t="shared" ca="1" si="49"/>
        <v>41.3759709908852</v>
      </c>
      <c r="H183" s="91"/>
      <c r="I183" s="91"/>
      <c r="J183" s="91"/>
      <c r="K183" s="126"/>
      <c r="L183" s="92">
        <f t="shared" ca="1" si="50"/>
        <v>113.44247132998984</v>
      </c>
      <c r="M183" s="94">
        <f t="shared" ca="1" si="51"/>
        <v>5.4109437440184038E-3</v>
      </c>
      <c r="N183" s="99"/>
      <c r="O183" s="94"/>
      <c r="P183" s="108"/>
      <c r="Q183" s="99"/>
      <c r="R183" s="110"/>
      <c r="S183" s="106"/>
      <c r="T183" s="109"/>
      <c r="U183" s="91"/>
      <c r="V183" s="91"/>
      <c r="W183" s="91"/>
      <c r="X183" s="91"/>
      <c r="Y183" s="91"/>
      <c r="Z183" s="91"/>
      <c r="AA183" s="91"/>
      <c r="AB183" s="91"/>
      <c r="AC183" s="91"/>
      <c r="AD183" s="91"/>
      <c r="AE183" s="91"/>
      <c r="AF183" s="91"/>
      <c r="AG183" s="91"/>
    </row>
    <row r="184" spans="1:33" ht="26.5" customHeight="1" x14ac:dyDescent="0.7">
      <c r="A184" s="95">
        <v>44104</v>
      </c>
      <c r="B184" s="94">
        <f t="shared" ca="1" si="44"/>
        <v>7.5820577779261988E-3</v>
      </c>
      <c r="C184" s="92">
        <f t="shared" ca="1" si="45"/>
        <v>34.851077625830349</v>
      </c>
      <c r="D184" s="94">
        <f t="shared" ca="1" si="46"/>
        <v>-2.7017479922589738E-3</v>
      </c>
      <c r="E184" s="92">
        <f t="shared" ca="1" si="47"/>
        <v>36.97072707369631</v>
      </c>
      <c r="F184" s="94">
        <f t="shared" ca="1" si="48"/>
        <v>-6.0048655255080519E-3</v>
      </c>
      <c r="G184" s="92">
        <f t="shared" ca="1" si="49"/>
        <v>41.010139328797699</v>
      </c>
      <c r="H184" s="91"/>
      <c r="I184" s="91"/>
      <c r="J184" s="91"/>
      <c r="K184" s="126"/>
      <c r="L184" s="92">
        <f t="shared" ca="1" si="50"/>
        <v>112.83194402832436</v>
      </c>
      <c r="M184" s="94">
        <f t="shared" ca="1" si="51"/>
        <v>-7.5851593572462406E-4</v>
      </c>
      <c r="N184" s="99"/>
      <c r="O184" s="94"/>
      <c r="P184" s="108"/>
      <c r="Q184" s="99"/>
      <c r="R184" s="110"/>
      <c r="S184" s="106"/>
      <c r="T184" s="109"/>
      <c r="U184" s="91"/>
      <c r="V184" s="91"/>
      <c r="W184" s="91"/>
      <c r="X184" s="91"/>
      <c r="Y184" s="91"/>
      <c r="Z184" s="91"/>
      <c r="AA184" s="91"/>
      <c r="AB184" s="91"/>
      <c r="AC184" s="91"/>
      <c r="AD184" s="91"/>
      <c r="AE184" s="91"/>
      <c r="AF184" s="91"/>
      <c r="AG184" s="91"/>
    </row>
    <row r="185" spans="1:33" ht="26.5" customHeight="1" x14ac:dyDescent="0.7">
      <c r="A185" s="95">
        <v>44103</v>
      </c>
      <c r="B185" s="94">
        <f t="shared" ca="1" si="44"/>
        <v>-5.4461191017153299E-3</v>
      </c>
      <c r="C185" s="92">
        <f t="shared" ca="1" si="45"/>
        <v>34.588823170084297</v>
      </c>
      <c r="D185" s="94">
        <f t="shared" ca="1" si="46"/>
        <v>7.3750364102309618E-4</v>
      </c>
      <c r="E185" s="92">
        <f t="shared" ca="1" si="47"/>
        <v>37.070883258110179</v>
      </c>
      <c r="F185" s="94">
        <f t="shared" ca="1" si="48"/>
        <v>8.4323996904198673E-3</v>
      </c>
      <c r="G185" s="92">
        <f t="shared" ca="1" si="49"/>
        <v>41.257887394468035</v>
      </c>
      <c r="H185" s="91"/>
      <c r="I185" s="91"/>
      <c r="J185" s="91"/>
      <c r="K185" s="126"/>
      <c r="L185" s="92">
        <f t="shared" ca="1" si="50"/>
        <v>112.91759382266252</v>
      </c>
      <c r="M185" s="94">
        <f t="shared" ca="1" si="51"/>
        <v>1.622457638605912E-3</v>
      </c>
      <c r="N185" s="99"/>
      <c r="O185" s="94"/>
      <c r="P185" s="108"/>
      <c r="Q185" s="99"/>
      <c r="R185" s="110"/>
      <c r="S185" s="106"/>
      <c r="T185" s="109"/>
      <c r="U185" s="91"/>
      <c r="V185" s="91"/>
      <c r="W185" s="91"/>
      <c r="X185" s="91"/>
      <c r="Y185" s="91"/>
      <c r="Z185" s="91"/>
      <c r="AA185" s="91"/>
      <c r="AB185" s="91"/>
      <c r="AC185" s="91"/>
      <c r="AD185" s="91"/>
      <c r="AE185" s="91"/>
      <c r="AF185" s="91"/>
      <c r="AG185" s="91"/>
    </row>
    <row r="186" spans="1:33" ht="26.5" customHeight="1" x14ac:dyDescent="0.7">
      <c r="A186" s="95">
        <v>44102</v>
      </c>
      <c r="B186" s="94">
        <f t="shared" ca="1" si="44"/>
        <v>1.6609443280685809E-2</v>
      </c>
      <c r="C186" s="92">
        <f t="shared" ca="1" si="45"/>
        <v>34.778229550362369</v>
      </c>
      <c r="D186" s="94">
        <f t="shared" ca="1" si="46"/>
        <v>-1.6387016477048544E-4</v>
      </c>
      <c r="E186" s="92">
        <f t="shared" ca="1" si="47"/>
        <v>37.043563495156029</v>
      </c>
      <c r="F186" s="94">
        <f t="shared" ca="1" si="48"/>
        <v>1.006056350679585E-2</v>
      </c>
      <c r="G186" s="92">
        <f t="shared" ca="1" si="49"/>
        <v>40.9128935237839</v>
      </c>
      <c r="H186" s="91"/>
      <c r="I186" s="91"/>
      <c r="J186" s="91"/>
      <c r="K186" s="126"/>
      <c r="L186" s="92">
        <f t="shared" ca="1" si="50"/>
        <v>112.73468656930231</v>
      </c>
      <c r="M186" s="94">
        <f t="shared" ca="1" si="51"/>
        <v>8.675745654493916E-3</v>
      </c>
      <c r="N186" s="99"/>
      <c r="O186" s="94"/>
      <c r="P186" s="108"/>
      <c r="Q186" s="99"/>
      <c r="R186" s="110"/>
      <c r="S186" s="106"/>
      <c r="T186" s="109"/>
      <c r="U186" s="91"/>
      <c r="V186" s="91"/>
      <c r="W186" s="91"/>
      <c r="X186" s="91"/>
      <c r="Y186" s="91"/>
      <c r="Z186" s="91"/>
      <c r="AA186" s="91"/>
      <c r="AB186" s="91"/>
      <c r="AC186" s="91"/>
      <c r="AD186" s="91"/>
      <c r="AE186" s="91"/>
      <c r="AF186" s="91"/>
      <c r="AG186" s="91"/>
    </row>
    <row r="187" spans="1:33" ht="26.5" customHeight="1" x14ac:dyDescent="0.7">
      <c r="A187" s="95">
        <v>44099</v>
      </c>
      <c r="B187" s="94">
        <f t="shared" ca="1" si="44"/>
        <v>1.6166912279361956E-2</v>
      </c>
      <c r="C187" s="92">
        <f t="shared" ca="1" si="45"/>
        <v>34.210020160869291</v>
      </c>
      <c r="D187" s="94">
        <f t="shared" ca="1" si="46"/>
        <v>8.197586353460018E-4</v>
      </c>
      <c r="E187" s="92">
        <f t="shared" ca="1" si="47"/>
        <v>37.049634824919472</v>
      </c>
      <c r="F187" s="94">
        <f t="shared" ca="1" si="48"/>
        <v>-2.8499771676929742E-3</v>
      </c>
      <c r="G187" s="92">
        <f t="shared" ca="1" si="49"/>
        <v>40.505386510428423</v>
      </c>
      <c r="H187" s="91"/>
      <c r="I187" s="91"/>
      <c r="J187" s="91"/>
      <c r="K187" s="126"/>
      <c r="L187" s="92">
        <f t="shared" ca="1" si="50"/>
        <v>111.76504149621718</v>
      </c>
      <c r="M187" s="94">
        <f t="shared" ca="1" si="51"/>
        <v>4.1224006757407672E-3</v>
      </c>
      <c r="N187" s="99"/>
      <c r="O187" s="94"/>
      <c r="P187" s="108"/>
      <c r="Q187" s="99"/>
      <c r="R187" s="110"/>
      <c r="S187" s="106"/>
      <c r="T187" s="109"/>
      <c r="U187" s="91"/>
      <c r="V187" s="91"/>
      <c r="W187" s="91"/>
      <c r="X187" s="91"/>
      <c r="Y187" s="91"/>
      <c r="Z187" s="91"/>
      <c r="AA187" s="91"/>
      <c r="AB187" s="91"/>
      <c r="AC187" s="91"/>
      <c r="AD187" s="91"/>
      <c r="AE187" s="91"/>
      <c r="AF187" s="91"/>
      <c r="AG187" s="91"/>
    </row>
    <row r="188" spans="1:33" ht="26.5" customHeight="1" x14ac:dyDescent="0.7">
      <c r="A188" s="95">
        <v>44098</v>
      </c>
      <c r="B188" s="94">
        <f t="shared" ca="1" si="44"/>
        <v>2.6654842276934154E-3</v>
      </c>
      <c r="C188" s="92">
        <f t="shared" ca="1" si="45"/>
        <v>33.66574895076328</v>
      </c>
      <c r="D188" s="94">
        <f t="shared" ca="1" si="46"/>
        <v>4.9213188728702839E-4</v>
      </c>
      <c r="E188" s="92">
        <f t="shared" ca="1" si="47"/>
        <v>37.01928794395306</v>
      </c>
      <c r="F188" s="94">
        <f t="shared" ca="1" si="48"/>
        <v>3.7187998514307541E-3</v>
      </c>
      <c r="G188" s="92">
        <f t="shared" ca="1" si="49"/>
        <v>40.621155877203748</v>
      </c>
      <c r="H188" s="91"/>
      <c r="I188" s="91"/>
      <c r="J188" s="91"/>
      <c r="K188" s="126"/>
      <c r="L188" s="92">
        <f t="shared" ca="1" si="50"/>
        <v>111.3061927719201</v>
      </c>
      <c r="M188" s="94">
        <f t="shared" ca="1" si="51"/>
        <v>2.3251988171415494E-3</v>
      </c>
      <c r="N188" s="99"/>
      <c r="O188" s="94"/>
      <c r="P188" s="108"/>
      <c r="Q188" s="99"/>
      <c r="R188" s="110"/>
      <c r="S188" s="106"/>
      <c r="T188" s="109"/>
      <c r="U188" s="91"/>
      <c r="V188" s="91"/>
      <c r="W188" s="91"/>
      <c r="X188" s="91"/>
      <c r="Y188" s="91"/>
      <c r="Z188" s="91"/>
      <c r="AA188" s="91"/>
      <c r="AB188" s="91"/>
      <c r="AC188" s="91"/>
      <c r="AD188" s="91"/>
      <c r="AE188" s="91"/>
      <c r="AF188" s="91"/>
      <c r="AG188" s="91"/>
    </row>
    <row r="189" spans="1:33" ht="26.5" customHeight="1" x14ac:dyDescent="0.7">
      <c r="A189" s="95">
        <v>44097</v>
      </c>
      <c r="B189" s="94">
        <f t="shared" ca="1" si="44"/>
        <v>-2.3190986049814399E-2</v>
      </c>
      <c r="C189" s="92">
        <f t="shared" ca="1" si="45"/>
        <v>33.576251980683708</v>
      </c>
      <c r="D189" s="94">
        <f t="shared" ca="1" si="46"/>
        <v>0</v>
      </c>
      <c r="E189" s="92">
        <f t="shared" ca="1" si="47"/>
        <v>37.001078533342792</v>
      </c>
      <c r="F189" s="94">
        <f t="shared" ca="1" si="48"/>
        <v>-2.160649946621318E-2</v>
      </c>
      <c r="G189" s="92">
        <f t="shared" ca="1" si="49"/>
        <v>40.470653616547224</v>
      </c>
      <c r="H189" s="91"/>
      <c r="I189" s="91"/>
      <c r="J189" s="91"/>
      <c r="K189" s="126"/>
      <c r="L189" s="92">
        <f t="shared" ca="1" si="50"/>
        <v>111.04798413057372</v>
      </c>
      <c r="M189" s="94">
        <f t="shared" ca="1" si="51"/>
        <v>-1.4998312442252804E-2</v>
      </c>
      <c r="N189" s="99"/>
      <c r="O189" s="94"/>
      <c r="P189" s="108"/>
      <c r="Q189" s="99"/>
      <c r="R189" s="110"/>
      <c r="S189" s="106"/>
      <c r="T189" s="109"/>
      <c r="U189" s="91"/>
      <c r="V189" s="91"/>
      <c r="W189" s="91"/>
      <c r="X189" s="91"/>
      <c r="Y189" s="91"/>
      <c r="Z189" s="91"/>
      <c r="AA189" s="91"/>
      <c r="AB189" s="91"/>
      <c r="AC189" s="91"/>
      <c r="AD189" s="91"/>
      <c r="AE189" s="91"/>
      <c r="AF189" s="91"/>
      <c r="AG189" s="91"/>
    </row>
    <row r="190" spans="1:33" ht="26.5" customHeight="1" x14ac:dyDescent="0.7">
      <c r="A190" s="95">
        <v>44096</v>
      </c>
      <c r="B190" s="94">
        <f t="shared" ca="1" si="44"/>
        <v>1.0184365405683904E-2</v>
      </c>
      <c r="C190" s="92">
        <f t="shared" ca="1" si="45"/>
        <v>34.373405139764607</v>
      </c>
      <c r="D190" s="94">
        <f t="shared" ca="1" si="46"/>
        <v>0</v>
      </c>
      <c r="E190" s="92">
        <f t="shared" ca="1" si="47"/>
        <v>37.001078533342792</v>
      </c>
      <c r="F190" s="94">
        <f t="shared" ca="1" si="48"/>
        <v>-4.8463122806080561E-3</v>
      </c>
      <c r="G190" s="92">
        <f t="shared" ca="1" si="49"/>
        <v>41.364393359591467</v>
      </c>
      <c r="H190" s="91"/>
      <c r="I190" s="91"/>
      <c r="J190" s="91"/>
      <c r="K190" s="126"/>
      <c r="L190" s="92">
        <f t="shared" ca="1" si="50"/>
        <v>112.73887703269887</v>
      </c>
      <c r="M190" s="94">
        <f t="shared" ca="1" si="51"/>
        <v>1.288712389569513E-3</v>
      </c>
      <c r="N190" s="99"/>
      <c r="O190" s="94"/>
      <c r="P190" s="108"/>
      <c r="Q190" s="99"/>
      <c r="R190" s="110"/>
      <c r="S190" s="106"/>
      <c r="T190" s="109"/>
      <c r="U190" s="91"/>
      <c r="V190" s="91"/>
      <c r="W190" s="91"/>
      <c r="X190" s="91"/>
      <c r="Y190" s="91"/>
      <c r="Z190" s="91"/>
      <c r="AA190" s="91"/>
      <c r="AB190" s="91"/>
      <c r="AC190" s="91"/>
      <c r="AD190" s="91"/>
      <c r="AE190" s="91"/>
      <c r="AF190" s="91"/>
      <c r="AG190" s="91"/>
    </row>
    <row r="191" spans="1:33" ht="26.5" customHeight="1" x14ac:dyDescent="0.7">
      <c r="A191" s="95">
        <v>44095</v>
      </c>
      <c r="B191" s="94">
        <f t="shared" ca="1" si="44"/>
        <v>-1.112955531825699E-2</v>
      </c>
      <c r="C191" s="92">
        <f t="shared" ca="1" si="45"/>
        <v>34.026863132018931</v>
      </c>
      <c r="D191" s="94">
        <f t="shared" ca="1" si="46"/>
        <v>1.8077373545575259E-3</v>
      </c>
      <c r="E191" s="92">
        <f t="shared" ca="1" si="47"/>
        <v>37.001078533342792</v>
      </c>
      <c r="F191" s="94">
        <f t="shared" ca="1" si="48"/>
        <v>-2.0087298363874906E-2</v>
      </c>
      <c r="G191" s="92">
        <f t="shared" ca="1" si="49"/>
        <v>41.565834373167874</v>
      </c>
      <c r="H191" s="91"/>
      <c r="I191" s="91"/>
      <c r="J191" s="91"/>
      <c r="K191" s="126"/>
      <c r="L191" s="92">
        <f t="shared" ca="1" si="50"/>
        <v>112.5937760385296</v>
      </c>
      <c r="M191" s="94">
        <f t="shared" ca="1" si="51"/>
        <v>-1.0269326472468032E-2</v>
      </c>
      <c r="N191" s="99"/>
      <c r="O191" s="94"/>
      <c r="P191" s="108"/>
      <c r="Q191" s="99"/>
      <c r="R191" s="110"/>
      <c r="S191" s="106"/>
      <c r="T191" s="109"/>
      <c r="U191" s="91"/>
      <c r="V191" s="91"/>
      <c r="W191" s="91"/>
      <c r="X191" s="91"/>
      <c r="Y191" s="91"/>
      <c r="Z191" s="91"/>
      <c r="AA191" s="91"/>
      <c r="AB191" s="91"/>
      <c r="AC191" s="91"/>
      <c r="AD191" s="91"/>
      <c r="AE191" s="91"/>
      <c r="AF191" s="91"/>
      <c r="AG191" s="91"/>
    </row>
    <row r="192" spans="1:33" ht="26.5" customHeight="1" x14ac:dyDescent="0.7">
      <c r="A192" s="95">
        <v>44092</v>
      </c>
      <c r="B192" s="94">
        <f t="shared" ca="1" si="44"/>
        <v>-1.1512692698043558E-2</v>
      </c>
      <c r="C192" s="92">
        <f t="shared" ca="1" si="45"/>
        <v>34.409829229925158</v>
      </c>
      <c r="D192" s="94">
        <f t="shared" ca="1" si="46"/>
        <v>-9.0305243646748856E-4</v>
      </c>
      <c r="E192" s="92">
        <f t="shared" ca="1" si="47"/>
        <v>36.934310999683817</v>
      </c>
      <c r="F192" s="94">
        <f t="shared" ca="1" si="48"/>
        <v>1.3117074268587103E-3</v>
      </c>
      <c r="G192" s="92">
        <f t="shared" ca="1" si="49"/>
        <v>42.417895291863132</v>
      </c>
      <c r="H192" s="91"/>
      <c r="I192" s="91"/>
      <c r="J192" s="91"/>
      <c r="K192" s="126"/>
      <c r="L192" s="92">
        <f t="shared" ca="1" si="50"/>
        <v>113.7620355214721</v>
      </c>
      <c r="M192" s="94">
        <f t="shared" ca="1" si="51"/>
        <v>-3.3167899219909147E-3</v>
      </c>
      <c r="N192" s="99"/>
      <c r="O192" s="94"/>
      <c r="P192" s="108"/>
      <c r="Q192" s="99"/>
      <c r="R192" s="110"/>
      <c r="S192" s="106"/>
      <c r="T192" s="109"/>
      <c r="U192" s="91"/>
      <c r="V192" s="91"/>
      <c r="W192" s="91"/>
      <c r="X192" s="91"/>
      <c r="Y192" s="91"/>
      <c r="Z192" s="91"/>
      <c r="AA192" s="91"/>
      <c r="AB192" s="91"/>
      <c r="AC192" s="91"/>
      <c r="AD192" s="91"/>
      <c r="AE192" s="91"/>
      <c r="AF192" s="91"/>
      <c r="AG192" s="91"/>
    </row>
    <row r="193" spans="1:33" ht="26.5" customHeight="1" x14ac:dyDescent="0.7">
      <c r="A193" s="95">
        <v>44091</v>
      </c>
      <c r="B193" s="94">
        <f t="shared" ca="1" si="44"/>
        <v>-8.7952011254134321E-3</v>
      </c>
      <c r="C193" s="92">
        <f t="shared" ca="1" si="45"/>
        <v>34.810592888487008</v>
      </c>
      <c r="D193" s="94">
        <f t="shared" ca="1" si="46"/>
        <v>3.2857470216463014E-4</v>
      </c>
      <c r="E193" s="92">
        <f t="shared" ca="1" si="47"/>
        <v>36.967694766513304</v>
      </c>
      <c r="F193" s="94">
        <f t="shared" ca="1" si="48"/>
        <v>-5.4899929037887096E-3</v>
      </c>
      <c r="G193" s="92">
        <f t="shared" ca="1" si="49"/>
        <v>42.362328311198304</v>
      </c>
      <c r="H193" s="91"/>
      <c r="I193" s="91"/>
      <c r="J193" s="91"/>
      <c r="K193" s="126"/>
      <c r="L193" s="92">
        <f t="shared" ca="1" si="50"/>
        <v>114.14061596619862</v>
      </c>
      <c r="M193" s="94">
        <f t="shared" ca="1" si="51"/>
        <v>-4.6270805882351329E-3</v>
      </c>
      <c r="N193" s="99"/>
      <c r="O193" s="94"/>
      <c r="P193" s="108"/>
      <c r="Q193" s="99"/>
      <c r="R193" s="110"/>
      <c r="S193" s="106"/>
      <c r="T193" s="109"/>
      <c r="U193" s="91"/>
      <c r="V193" s="91"/>
      <c r="W193" s="91"/>
      <c r="X193" s="91"/>
      <c r="Y193" s="91"/>
      <c r="Z193" s="91"/>
      <c r="AA193" s="91"/>
      <c r="AB193" s="91"/>
      <c r="AC193" s="91"/>
      <c r="AD193" s="91"/>
      <c r="AE193" s="91"/>
      <c r="AF193" s="91"/>
      <c r="AG193" s="91"/>
    </row>
    <row r="194" spans="1:33" ht="26.5" customHeight="1" x14ac:dyDescent="0.7">
      <c r="A194" s="95">
        <v>44090</v>
      </c>
      <c r="B194" s="94">
        <f t="shared" ref="B194:B257" ca="1" si="52">INDIRECT(B$1&amp;"!D"&amp;ROW())</f>
        <v>-3.9686772220726141E-3</v>
      </c>
      <c r="C194" s="92">
        <f t="shared" ref="C194:C257" ca="1" si="53">C195*(1+B194)</f>
        <v>35.11947574104861</v>
      </c>
      <c r="D194" s="94">
        <f t="shared" ref="D194:D257" ca="1" si="54">INDIRECT(D$1&amp;"!D"&amp;ROW())</f>
        <v>-5.7457628352708401E-4</v>
      </c>
      <c r="E194" s="92">
        <f t="shared" ref="E194:E257" ca="1" si="55">E195*(1+D194)</f>
        <v>36.955552106986424</v>
      </c>
      <c r="F194" s="94">
        <f t="shared" ref="F194:F257" ca="1" si="56">INDIRECT(F$1&amp;"!D"&amp;ROW())</f>
        <v>2.8345816762265219E-3</v>
      </c>
      <c r="G194" s="92">
        <f t="shared" ref="G194:G257" ca="1" si="57">G195*(1+F194)</f>
        <v>42.596181042852059</v>
      </c>
      <c r="H194" s="91"/>
      <c r="I194" s="91"/>
      <c r="J194" s="91"/>
      <c r="K194" s="126"/>
      <c r="L194" s="92">
        <f t="shared" ref="L194:L257" ca="1" si="58">SUM(C194,E194,G194,I194,K194)</f>
        <v>114.6712088908871</v>
      </c>
      <c r="M194" s="94">
        <f t="shared" ref="M194:M257" ca="1" si="59">L194/L195-1</f>
        <v>-3.5548278661823307E-4</v>
      </c>
      <c r="N194" s="99"/>
      <c r="O194" s="94"/>
      <c r="P194" s="108"/>
      <c r="Q194" s="99"/>
      <c r="R194" s="110"/>
      <c r="S194" s="106"/>
      <c r="T194" s="109"/>
      <c r="U194" s="91"/>
      <c r="V194" s="91"/>
      <c r="W194" s="91"/>
      <c r="X194" s="91"/>
      <c r="Y194" s="91"/>
      <c r="Z194" s="91"/>
      <c r="AA194" s="91"/>
      <c r="AB194" s="91"/>
      <c r="AC194" s="91"/>
      <c r="AD194" s="91"/>
      <c r="AE194" s="91"/>
      <c r="AF194" s="91"/>
      <c r="AG194" s="91"/>
    </row>
    <row r="195" spans="1:33" ht="26.5" customHeight="1" x14ac:dyDescent="0.7">
      <c r="A195" s="95">
        <v>44089</v>
      </c>
      <c r="B195" s="94">
        <f t="shared" ca="1" si="52"/>
        <v>5.0524263127731395E-3</v>
      </c>
      <c r="C195" s="92">
        <f t="shared" ca="1" si="53"/>
        <v>35.259408954229002</v>
      </c>
      <c r="D195" s="94">
        <f t="shared" ca="1" si="54"/>
        <v>-4.9221264804233389E-4</v>
      </c>
      <c r="E195" s="92">
        <f t="shared" ca="1" si="55"/>
        <v>36.976798098214431</v>
      </c>
      <c r="F195" s="94">
        <f t="shared" ca="1" si="56"/>
        <v>-2.3927456761799748E-3</v>
      </c>
      <c r="G195" s="92">
        <f t="shared" ca="1" si="57"/>
        <v>42.475779975250781</v>
      </c>
      <c r="H195" s="91"/>
      <c r="I195" s="91"/>
      <c r="J195" s="91"/>
      <c r="K195" s="126"/>
      <c r="L195" s="92">
        <f t="shared" ca="1" si="58"/>
        <v>114.71198702769422</v>
      </c>
      <c r="M195" s="94">
        <f t="shared" ca="1" si="59"/>
        <v>4.9856695504413295E-4</v>
      </c>
      <c r="N195" s="99"/>
      <c r="O195" s="94"/>
      <c r="P195" s="108"/>
      <c r="Q195" s="99"/>
      <c r="R195" s="110"/>
      <c r="S195" s="106"/>
      <c r="T195" s="109"/>
      <c r="U195" s="91"/>
      <c r="V195" s="91"/>
      <c r="W195" s="91"/>
      <c r="X195" s="91"/>
      <c r="Y195" s="91"/>
      <c r="Z195" s="91"/>
      <c r="AA195" s="91"/>
      <c r="AB195" s="91"/>
      <c r="AC195" s="91"/>
      <c r="AD195" s="91"/>
      <c r="AE195" s="91"/>
      <c r="AF195" s="91"/>
      <c r="AG195" s="91"/>
    </row>
    <row r="196" spans="1:33" ht="26.5" customHeight="1" x14ac:dyDescent="0.7">
      <c r="A196" s="95">
        <v>44088</v>
      </c>
      <c r="B196" s="94">
        <f t="shared" ca="1" si="52"/>
        <v>1.3171286030854157E-2</v>
      </c>
      <c r="C196" s="92">
        <f t="shared" ca="1" si="53"/>
        <v>35.082158931335435</v>
      </c>
      <c r="D196" s="94">
        <f t="shared" ca="1" si="54"/>
        <v>-9.0163805232268412E-4</v>
      </c>
      <c r="E196" s="92">
        <f t="shared" ca="1" si="55"/>
        <v>36.995007508824699</v>
      </c>
      <c r="F196" s="94">
        <f t="shared" ca="1" si="56"/>
        <v>7.8925843994395173E-3</v>
      </c>
      <c r="G196" s="92">
        <f t="shared" ca="1" si="57"/>
        <v>42.577657481090533</v>
      </c>
      <c r="H196" s="91"/>
      <c r="I196" s="91"/>
      <c r="J196" s="91"/>
      <c r="K196" s="126"/>
      <c r="L196" s="92">
        <f t="shared" ca="1" si="58"/>
        <v>114.65482392125068</v>
      </c>
      <c r="M196" s="94">
        <f t="shared" ca="1" si="59"/>
        <v>6.6383548948751869E-3</v>
      </c>
      <c r="N196" s="99"/>
      <c r="O196" s="94"/>
      <c r="P196" s="108"/>
      <c r="Q196" s="99"/>
      <c r="R196" s="110"/>
      <c r="S196" s="106"/>
      <c r="T196" s="109"/>
      <c r="U196" s="91"/>
      <c r="V196" s="91"/>
      <c r="W196" s="91"/>
      <c r="X196" s="91"/>
      <c r="Y196" s="91"/>
      <c r="Z196" s="91"/>
      <c r="AA196" s="91"/>
      <c r="AB196" s="91"/>
      <c r="AC196" s="91"/>
      <c r="AD196" s="91"/>
      <c r="AE196" s="91"/>
      <c r="AF196" s="91"/>
      <c r="AG196" s="91"/>
    </row>
    <row r="197" spans="1:33" ht="26.5" customHeight="1" x14ac:dyDescent="0.7">
      <c r="A197" s="95">
        <v>44085</v>
      </c>
      <c r="B197" s="94">
        <f t="shared" ca="1" si="52"/>
        <v>5.0907975231950786E-4</v>
      </c>
      <c r="C197" s="92">
        <f t="shared" ca="1" si="53"/>
        <v>34.626088811469806</v>
      </c>
      <c r="D197" s="94">
        <f t="shared" ca="1" si="54"/>
        <v>1.5597919890948386E-3</v>
      </c>
      <c r="E197" s="92">
        <f t="shared" ca="1" si="55"/>
        <v>37.028393717616886</v>
      </c>
      <c r="F197" s="94">
        <f t="shared" ca="1" si="56"/>
        <v>-5.4861337366873819E-5</v>
      </c>
      <c r="G197" s="92">
        <f t="shared" ca="1" si="57"/>
        <v>42.244241241700131</v>
      </c>
      <c r="H197" s="91"/>
      <c r="I197" s="91"/>
      <c r="J197" s="91"/>
      <c r="K197" s="126"/>
      <c r="L197" s="92">
        <f t="shared" ca="1" si="58"/>
        <v>113.89872377078683</v>
      </c>
      <c r="M197" s="94">
        <f t="shared" ca="1" si="59"/>
        <v>6.410448306357619E-4</v>
      </c>
      <c r="N197" s="99"/>
      <c r="O197" s="94"/>
      <c r="P197" s="108"/>
      <c r="Q197" s="99"/>
      <c r="R197" s="110"/>
      <c r="S197" s="106"/>
      <c r="T197" s="109"/>
      <c r="U197" s="91"/>
      <c r="V197" s="91"/>
      <c r="W197" s="91"/>
      <c r="X197" s="91"/>
      <c r="Y197" s="91"/>
      <c r="Z197" s="91"/>
      <c r="AA197" s="91"/>
      <c r="AB197" s="91"/>
      <c r="AC197" s="91"/>
      <c r="AD197" s="91"/>
      <c r="AE197" s="91"/>
      <c r="AF197" s="91"/>
      <c r="AG197" s="91"/>
    </row>
    <row r="198" spans="1:33" ht="26.5" customHeight="1" x14ac:dyDescent="0.7">
      <c r="A198" s="95">
        <v>44084</v>
      </c>
      <c r="B198" s="94">
        <f t="shared" ca="1" si="52"/>
        <v>-1.7363657287159162E-2</v>
      </c>
      <c r="C198" s="92">
        <f t="shared" ca="1" si="53"/>
        <v>34.608470339960981</v>
      </c>
      <c r="D198" s="94">
        <f t="shared" ca="1" si="54"/>
        <v>1.2328123133689139E-3</v>
      </c>
      <c r="E198" s="92">
        <f t="shared" ca="1" si="55"/>
        <v>36.970727073696324</v>
      </c>
      <c r="F198" s="94">
        <f t="shared" ca="1" si="56"/>
        <v>-3.2231411654225495E-3</v>
      </c>
      <c r="G198" s="92">
        <f t="shared" ca="1" si="57"/>
        <v>42.246558944422972</v>
      </c>
      <c r="H198" s="91"/>
      <c r="I198" s="91"/>
      <c r="J198" s="91"/>
      <c r="K198" s="126"/>
      <c r="L198" s="92">
        <f t="shared" ca="1" si="58"/>
        <v>113.82575635808028</v>
      </c>
      <c r="M198" s="94">
        <f t="shared" ca="1" si="59"/>
        <v>-6.1350152068773145E-3</v>
      </c>
      <c r="N198" s="99"/>
      <c r="O198" s="94"/>
      <c r="P198" s="108"/>
      <c r="Q198" s="99"/>
      <c r="R198" s="110"/>
      <c r="S198" s="106"/>
      <c r="T198" s="109"/>
      <c r="U198" s="91"/>
      <c r="V198" s="91"/>
      <c r="W198" s="91"/>
      <c r="X198" s="91"/>
      <c r="Y198" s="91"/>
      <c r="Z198" s="91"/>
      <c r="AA198" s="91"/>
      <c r="AB198" s="91"/>
      <c r="AC198" s="91"/>
      <c r="AD198" s="91"/>
      <c r="AE198" s="91"/>
      <c r="AF198" s="91"/>
      <c r="AG198" s="91"/>
    </row>
    <row r="199" spans="1:33" ht="26.5" customHeight="1" x14ac:dyDescent="0.7">
      <c r="A199" s="95">
        <v>44083</v>
      </c>
      <c r="B199" s="94">
        <f t="shared" ca="1" si="52"/>
        <v>1.9747386291321556E-2</v>
      </c>
      <c r="C199" s="92">
        <f t="shared" ca="1" si="53"/>
        <v>35.220018673861254</v>
      </c>
      <c r="D199" s="94">
        <f t="shared" ca="1" si="54"/>
        <v>-4.9289178313605131E-4</v>
      </c>
      <c r="E199" s="92">
        <f t="shared" ca="1" si="55"/>
        <v>36.925205226020012</v>
      </c>
      <c r="F199" s="94">
        <f t="shared" ca="1" si="56"/>
        <v>9.7082578628595595E-3</v>
      </c>
      <c r="G199" s="92">
        <f t="shared" ca="1" si="57"/>
        <v>42.383165871062928</v>
      </c>
      <c r="H199" s="91"/>
      <c r="I199" s="91"/>
      <c r="J199" s="91"/>
      <c r="K199" s="126"/>
      <c r="L199" s="92">
        <f t="shared" ca="1" si="58"/>
        <v>114.5283897709442</v>
      </c>
      <c r="M199" s="94">
        <f t="shared" ca="1" si="59"/>
        <v>9.4426591855674147E-3</v>
      </c>
      <c r="N199" s="99"/>
      <c r="O199" s="94"/>
      <c r="P199" s="108"/>
      <c r="Q199" s="99"/>
      <c r="R199" s="110"/>
      <c r="S199" s="106"/>
      <c r="T199" s="109"/>
      <c r="U199" s="91"/>
      <c r="V199" s="91"/>
      <c r="W199" s="91"/>
      <c r="X199" s="91"/>
      <c r="Y199" s="91"/>
      <c r="Z199" s="91"/>
      <c r="AA199" s="91"/>
      <c r="AB199" s="91"/>
      <c r="AC199" s="91"/>
      <c r="AD199" s="91"/>
      <c r="AE199" s="91"/>
      <c r="AF199" s="91"/>
      <c r="AG199" s="91"/>
    </row>
    <row r="200" spans="1:33" ht="26.5" customHeight="1" x14ac:dyDescent="0.7">
      <c r="A200" s="95">
        <v>44082</v>
      </c>
      <c r="B200" s="94">
        <f t="shared" ca="1" si="52"/>
        <v>-2.7322891992262566E-2</v>
      </c>
      <c r="C200" s="92">
        <f t="shared" ca="1" si="53"/>
        <v>34.537983766696897</v>
      </c>
      <c r="D200" s="94">
        <f t="shared" ca="1" si="54"/>
        <v>2.1404886282767599E-3</v>
      </c>
      <c r="E200" s="92">
        <f t="shared" ca="1" si="55"/>
        <v>36.943414331384943</v>
      </c>
      <c r="F200" s="94">
        <f t="shared" ca="1" si="56"/>
        <v>-1.926921393563652E-3</v>
      </c>
      <c r="G200" s="92">
        <f t="shared" ca="1" si="57"/>
        <v>41.975655384626442</v>
      </c>
      <c r="H200" s="91"/>
      <c r="I200" s="91"/>
      <c r="J200" s="91"/>
      <c r="K200" s="126"/>
      <c r="L200" s="92">
        <f t="shared" ca="1" si="58"/>
        <v>113.45705348270829</v>
      </c>
      <c r="M200" s="94">
        <f t="shared" ca="1" si="59"/>
        <v>-8.4970996785650454E-3</v>
      </c>
      <c r="N200" s="99"/>
      <c r="O200" s="94"/>
      <c r="P200" s="108"/>
      <c r="Q200" s="99"/>
      <c r="R200" s="110"/>
      <c r="S200" s="106"/>
      <c r="T200" s="109"/>
      <c r="U200" s="91"/>
      <c r="V200" s="91"/>
      <c r="W200" s="91"/>
      <c r="X200" s="91"/>
      <c r="Y200" s="91"/>
      <c r="Z200" s="91"/>
      <c r="AA200" s="91"/>
      <c r="AB200" s="91"/>
      <c r="AC200" s="91"/>
      <c r="AD200" s="91"/>
      <c r="AE200" s="91"/>
      <c r="AF200" s="91"/>
      <c r="AG200" s="91"/>
    </row>
    <row r="201" spans="1:33" ht="26.5" customHeight="1" x14ac:dyDescent="0.7">
      <c r="A201" s="95">
        <v>44078</v>
      </c>
      <c r="B201" s="94">
        <f t="shared" ca="1" si="52"/>
        <v>-8.164816887166304E-3</v>
      </c>
      <c r="C201" s="92">
        <f t="shared" ca="1" si="53"/>
        <v>35.50816965091169</v>
      </c>
      <c r="D201" s="94">
        <f t="shared" ca="1" si="54"/>
        <v>-5.567091071362551E-3</v>
      </c>
      <c r="E201" s="92">
        <f t="shared" ca="1" si="55"/>
        <v>36.864506274916444</v>
      </c>
      <c r="F201" s="94">
        <f t="shared" ca="1" si="56"/>
        <v>2.7602959189594323E-3</v>
      </c>
      <c r="G201" s="92">
        <f t="shared" ca="1" si="57"/>
        <v>42.056695330601571</v>
      </c>
      <c r="H201" s="91"/>
      <c r="I201" s="91"/>
      <c r="J201" s="91"/>
      <c r="K201" s="126"/>
      <c r="L201" s="92">
        <f t="shared" ca="1" si="58"/>
        <v>114.4293712564297</v>
      </c>
      <c r="M201" s="94">
        <f t="shared" ca="1" si="59"/>
        <v>-3.3351129355597697E-3</v>
      </c>
      <c r="N201" s="99"/>
      <c r="O201" s="94"/>
      <c r="P201" s="108"/>
      <c r="Q201" s="99"/>
      <c r="R201" s="110"/>
      <c r="S201" s="106"/>
      <c r="T201" s="109"/>
      <c r="U201" s="91"/>
      <c r="V201" s="91"/>
      <c r="W201" s="91"/>
      <c r="X201" s="91"/>
      <c r="Y201" s="91"/>
      <c r="Z201" s="91"/>
      <c r="AA201" s="91"/>
      <c r="AB201" s="91"/>
      <c r="AC201" s="91"/>
      <c r="AD201" s="91"/>
      <c r="AE201" s="91"/>
      <c r="AF201" s="91"/>
      <c r="AG201" s="91"/>
    </row>
    <row r="202" spans="1:33" ht="26.5" customHeight="1" x14ac:dyDescent="0.7">
      <c r="A202" s="95">
        <v>44077</v>
      </c>
      <c r="B202" s="94">
        <f t="shared" ca="1" si="52"/>
        <v>-3.4414270549397941E-2</v>
      </c>
      <c r="C202" s="92">
        <f t="shared" ca="1" si="53"/>
        <v>35.800473965312229</v>
      </c>
      <c r="D202" s="94">
        <f t="shared" ca="1" si="54"/>
        <v>1.3117306611369894E-3</v>
      </c>
      <c r="E202" s="92">
        <f t="shared" ca="1" si="55"/>
        <v>37.070883258110193</v>
      </c>
      <c r="F202" s="94">
        <f t="shared" ca="1" si="56"/>
        <v>-8.104238530945107E-3</v>
      </c>
      <c r="G202" s="92">
        <f t="shared" ca="1" si="57"/>
        <v>41.940925963826238</v>
      </c>
      <c r="H202" s="91"/>
      <c r="I202" s="91"/>
      <c r="J202" s="91"/>
      <c r="K202" s="126"/>
      <c r="L202" s="92">
        <f t="shared" ca="1" si="58"/>
        <v>114.81228318724865</v>
      </c>
      <c r="M202" s="94">
        <f t="shared" ca="1" si="59"/>
        <v>-1.3490631509764039E-2</v>
      </c>
      <c r="N202" s="99"/>
      <c r="O202" s="94"/>
      <c r="P202" s="108"/>
      <c r="Q202" s="99"/>
      <c r="R202" s="110"/>
      <c r="S202" s="106"/>
      <c r="T202" s="109"/>
      <c r="U202" s="91"/>
      <c r="V202" s="91"/>
      <c r="W202" s="91"/>
      <c r="X202" s="91"/>
      <c r="Y202" s="91"/>
      <c r="Z202" s="91"/>
      <c r="AA202" s="91"/>
      <c r="AB202" s="91"/>
      <c r="AC202" s="91"/>
      <c r="AD202" s="91"/>
      <c r="AE202" s="91"/>
      <c r="AF202" s="91"/>
      <c r="AG202" s="91"/>
    </row>
    <row r="203" spans="1:33" ht="26.5" customHeight="1" x14ac:dyDescent="0.7">
      <c r="A203" s="95">
        <v>44076</v>
      </c>
      <c r="B203" s="94">
        <f t="shared" ca="1" si="52"/>
        <v>1.446398801658999E-2</v>
      </c>
      <c r="C203" s="92">
        <f t="shared" ca="1" si="53"/>
        <v>37.076432338827068</v>
      </c>
      <c r="D203" s="94">
        <f t="shared" ca="1" si="54"/>
        <v>1.3955060199810632E-3</v>
      </c>
      <c r="E203" s="92">
        <f t="shared" ca="1" si="55"/>
        <v>37.022319945890743</v>
      </c>
      <c r="F203" s="94">
        <f t="shared" ca="1" si="56"/>
        <v>-1.3131629076493567E-2</v>
      </c>
      <c r="G203" s="92">
        <f t="shared" ca="1" si="57"/>
        <v>42.283602363326267</v>
      </c>
      <c r="H203" s="91"/>
      <c r="I203" s="91"/>
      <c r="J203" s="91"/>
      <c r="K203" s="126"/>
      <c r="L203" s="92">
        <f t="shared" ca="1" si="58"/>
        <v>116.38235464804409</v>
      </c>
      <c r="M203" s="94">
        <f t="shared" ca="1" si="59"/>
        <v>1.5106732631209319E-4</v>
      </c>
      <c r="N203" s="99"/>
      <c r="O203" s="94"/>
      <c r="P203" s="108"/>
      <c r="Q203" s="99"/>
      <c r="R203" s="110"/>
      <c r="S203" s="106"/>
      <c r="T203" s="109"/>
      <c r="U203" s="91"/>
      <c r="V203" s="91"/>
      <c r="W203" s="91"/>
      <c r="X203" s="91"/>
      <c r="Y203" s="91"/>
      <c r="Z203" s="91"/>
      <c r="AA203" s="91"/>
      <c r="AB203" s="91"/>
      <c r="AC203" s="91"/>
      <c r="AD203" s="91"/>
      <c r="AE203" s="91"/>
      <c r="AF203" s="91"/>
      <c r="AG203" s="91"/>
    </row>
    <row r="204" spans="1:33" ht="26.5" customHeight="1" x14ac:dyDescent="0.7">
      <c r="A204" s="95">
        <v>44075</v>
      </c>
      <c r="B204" s="94">
        <f t="shared" ca="1" si="52"/>
        <v>9.4185631750662857E-3</v>
      </c>
      <c r="C204" s="92">
        <f t="shared" ca="1" si="53"/>
        <v>36.547805320636712</v>
      </c>
      <c r="D204" s="94">
        <f t="shared" ca="1" si="54"/>
        <v>3.2776937751277657E-3</v>
      </c>
      <c r="E204" s="92">
        <f t="shared" ca="1" si="55"/>
        <v>36.970727073696324</v>
      </c>
      <c r="F204" s="94">
        <f t="shared" ca="1" si="56"/>
        <v>1.1902883602197267E-3</v>
      </c>
      <c r="G204" s="92">
        <f t="shared" ca="1" si="57"/>
        <v>42.846243338164221</v>
      </c>
      <c r="H204" s="91"/>
      <c r="I204" s="91"/>
      <c r="J204" s="91"/>
      <c r="K204" s="126"/>
      <c r="L204" s="92">
        <f t="shared" ca="1" si="58"/>
        <v>116.36477573249726</v>
      </c>
      <c r="M204" s="94">
        <f t="shared" ca="1" si="59"/>
        <v>4.4257962733356138E-3</v>
      </c>
      <c r="N204" s="99"/>
      <c r="O204" s="94"/>
      <c r="P204" s="108"/>
      <c r="Q204" s="99"/>
      <c r="R204" s="110"/>
      <c r="S204" s="106"/>
      <c r="T204" s="109"/>
      <c r="U204" s="91"/>
      <c r="V204" s="91"/>
      <c r="W204" s="91"/>
      <c r="X204" s="91"/>
      <c r="Y204" s="91"/>
      <c r="Z204" s="91"/>
      <c r="AA204" s="91"/>
      <c r="AB204" s="91"/>
      <c r="AC204" s="91"/>
      <c r="AD204" s="91"/>
      <c r="AE204" s="91"/>
      <c r="AF204" s="91"/>
      <c r="AG204" s="91"/>
    </row>
    <row r="205" spans="1:33" ht="26.5" customHeight="1" x14ac:dyDescent="0.7">
      <c r="A205" s="95">
        <v>44074</v>
      </c>
      <c r="B205" s="94">
        <f t="shared" ca="1" si="52"/>
        <v>-3.622589933936049E-3</v>
      </c>
      <c r="C205" s="92">
        <f t="shared" ca="1" si="53"/>
        <v>36.206789387424934</v>
      </c>
      <c r="D205" s="94">
        <f t="shared" ca="1" si="54"/>
        <v>1.0711548530990544E-3</v>
      </c>
      <c r="E205" s="92">
        <f t="shared" ca="1" si="55"/>
        <v>36.849944240844302</v>
      </c>
      <c r="F205" s="94">
        <f t="shared" ca="1" si="56"/>
        <v>2.3862628254585072E-3</v>
      </c>
      <c r="G205" s="92">
        <f t="shared" ca="1" si="57"/>
        <v>42.795304585244345</v>
      </c>
      <c r="H205" s="91"/>
      <c r="I205" s="91"/>
      <c r="J205" s="91"/>
      <c r="K205" s="126"/>
      <c r="L205" s="92">
        <f t="shared" ca="1" si="58"/>
        <v>115.85203821351357</v>
      </c>
      <c r="M205" s="94">
        <f t="shared" ca="1" si="59"/>
        <v>8.3460593083062307E-5</v>
      </c>
      <c r="N205" s="99"/>
      <c r="O205" s="94"/>
      <c r="P205" s="108"/>
      <c r="Q205" s="99"/>
      <c r="R205" s="110"/>
      <c r="S205" s="106"/>
      <c r="T205" s="109"/>
      <c r="U205" s="91"/>
      <c r="V205" s="91"/>
      <c r="W205" s="91"/>
      <c r="X205" s="91"/>
      <c r="Y205" s="91"/>
      <c r="Z205" s="91"/>
      <c r="AA205" s="91"/>
      <c r="AB205" s="91"/>
      <c r="AC205" s="91"/>
      <c r="AD205" s="91"/>
      <c r="AE205" s="91"/>
      <c r="AF205" s="91"/>
      <c r="AG205" s="91"/>
    </row>
    <row r="206" spans="1:33" ht="26.5" customHeight="1" x14ac:dyDescent="0.7">
      <c r="A206" s="95">
        <v>44071</v>
      </c>
      <c r="B206" s="94">
        <f t="shared" ca="1" si="52"/>
        <v>6.4595141349503837E-3</v>
      </c>
      <c r="C206" s="92">
        <f t="shared" ca="1" si="53"/>
        <v>36.338428613133928</v>
      </c>
      <c r="D206" s="94">
        <f t="shared" ca="1" si="54"/>
        <v>1.6504075086216652E-3</v>
      </c>
      <c r="E206" s="92">
        <f t="shared" ca="1" si="55"/>
        <v>36.81051447961439</v>
      </c>
      <c r="F206" s="94">
        <f t="shared" ca="1" si="56"/>
        <v>1.7380235671478728E-2</v>
      </c>
      <c r="G206" s="92">
        <f t="shared" ca="1" si="57"/>
        <v>42.693426847865851</v>
      </c>
      <c r="H206" s="91"/>
      <c r="I206" s="91"/>
      <c r="J206" s="91"/>
      <c r="K206" s="126"/>
      <c r="L206" s="92">
        <f t="shared" ca="1" si="58"/>
        <v>115.84236994061416</v>
      </c>
      <c r="M206" s="94">
        <f t="shared" ca="1" si="59"/>
        <v>8.9115793147578337E-3</v>
      </c>
      <c r="N206" s="99"/>
      <c r="O206" s="94"/>
      <c r="P206" s="108"/>
      <c r="Q206" s="99"/>
      <c r="R206" s="110"/>
      <c r="S206" s="106"/>
      <c r="T206" s="109"/>
      <c r="U206" s="91"/>
      <c r="V206" s="91"/>
      <c r="W206" s="91"/>
      <c r="X206" s="91"/>
      <c r="Y206" s="91"/>
      <c r="Z206" s="91"/>
      <c r="AA206" s="91"/>
      <c r="AB206" s="91"/>
      <c r="AC206" s="91"/>
      <c r="AD206" s="91"/>
      <c r="AE206" s="91"/>
      <c r="AF206" s="91"/>
      <c r="AG206" s="91"/>
    </row>
    <row r="207" spans="1:33" ht="26.5" customHeight="1" x14ac:dyDescent="0.7">
      <c r="A207" s="95">
        <v>44070</v>
      </c>
      <c r="B207" s="94">
        <f t="shared" ca="1" si="52"/>
        <v>2.1864782902507596E-3</v>
      </c>
      <c r="C207" s="92">
        <f t="shared" ca="1" si="53"/>
        <v>36.10520652126452</v>
      </c>
      <c r="D207" s="94">
        <f t="shared" ca="1" si="54"/>
        <v>-3.5359863902629796E-3</v>
      </c>
      <c r="E207" s="92">
        <f t="shared" ca="1" si="55"/>
        <v>36.749862231047459</v>
      </c>
      <c r="F207" s="94">
        <f t="shared" ca="1" si="56"/>
        <v>-1.1561932746717241E-2</v>
      </c>
      <c r="G207" s="92">
        <f t="shared" ca="1" si="57"/>
        <v>41.964081226413704</v>
      </c>
      <c r="H207" s="91"/>
      <c r="I207" s="91"/>
      <c r="J207" s="91"/>
      <c r="K207" s="126"/>
      <c r="L207" s="92">
        <f t="shared" ca="1" si="58"/>
        <v>114.81914997872568</v>
      </c>
      <c r="M207" s="94">
        <f t="shared" ca="1" si="59"/>
        <v>-4.7025880093429784E-3</v>
      </c>
      <c r="N207" s="99"/>
      <c r="O207" s="94"/>
      <c r="P207" s="108"/>
      <c r="Q207" s="99"/>
      <c r="R207" s="110"/>
      <c r="S207" s="106"/>
      <c r="T207" s="109"/>
      <c r="U207" s="91"/>
      <c r="V207" s="91"/>
      <c r="W207" s="91"/>
      <c r="X207" s="91"/>
      <c r="Y207" s="91"/>
      <c r="Z207" s="91"/>
      <c r="AA207" s="91"/>
      <c r="AB207" s="91"/>
      <c r="AC207" s="91"/>
      <c r="AD207" s="91"/>
      <c r="AE207" s="91"/>
      <c r="AF207" s="91"/>
      <c r="AG207" s="91"/>
    </row>
    <row r="208" spans="1:33" ht="26.5" customHeight="1" x14ac:dyDescent="0.7">
      <c r="A208" s="95">
        <v>44069</v>
      </c>
      <c r="B208" s="94">
        <f t="shared" ca="1" si="52"/>
        <v>1.0025580178643523E-2</v>
      </c>
      <c r="C208" s="92">
        <f t="shared" ca="1" si="53"/>
        <v>36.02643550216392</v>
      </c>
      <c r="D208" s="94">
        <f t="shared" ca="1" si="54"/>
        <v>-4.108416358011846E-4</v>
      </c>
      <c r="E208" s="92">
        <f t="shared" ca="1" si="55"/>
        <v>36.880270365127771</v>
      </c>
      <c r="F208" s="94">
        <f t="shared" ca="1" si="56"/>
        <v>1.1808851055022496E-2</v>
      </c>
      <c r="G208" s="92">
        <f t="shared" ca="1" si="57"/>
        <v>42.454942415386149</v>
      </c>
      <c r="H208" s="91"/>
      <c r="I208" s="91"/>
      <c r="J208" s="91"/>
      <c r="K208" s="126"/>
      <c r="L208" s="92">
        <f t="shared" ca="1" si="58"/>
        <v>115.36164828267783</v>
      </c>
      <c r="M208" s="94">
        <f t="shared" ca="1" si="59"/>
        <v>7.3166984687584868E-3</v>
      </c>
      <c r="N208" s="99"/>
      <c r="O208" s="94"/>
      <c r="P208" s="108"/>
      <c r="Q208" s="99"/>
      <c r="R208" s="110"/>
      <c r="S208" s="106"/>
      <c r="T208" s="109"/>
      <c r="U208" s="91"/>
      <c r="V208" s="91"/>
      <c r="W208" s="91"/>
      <c r="X208" s="91"/>
      <c r="Y208" s="91"/>
      <c r="Z208" s="91"/>
      <c r="AA208" s="91"/>
      <c r="AB208" s="91"/>
      <c r="AC208" s="91"/>
      <c r="AD208" s="91"/>
      <c r="AE208" s="91"/>
      <c r="AF208" s="91"/>
      <c r="AG208" s="91"/>
    </row>
    <row r="209" spans="1:33" ht="26.5" customHeight="1" x14ac:dyDescent="0.7">
      <c r="A209" s="95">
        <v>44068</v>
      </c>
      <c r="B209" s="94">
        <f t="shared" ca="1" si="52"/>
        <v>3.4993342498070845E-3</v>
      </c>
      <c r="C209" s="92">
        <f t="shared" ca="1" si="53"/>
        <v>35.668834739603241</v>
      </c>
      <c r="D209" s="94">
        <f t="shared" ca="1" si="54"/>
        <v>-2.378055078876784E-3</v>
      </c>
      <c r="E209" s="92">
        <f t="shared" ca="1" si="55"/>
        <v>36.895428543344103</v>
      </c>
      <c r="F209" s="94">
        <f t="shared" ca="1" si="56"/>
        <v>1.2154751381214801E-3</v>
      </c>
      <c r="G209" s="92">
        <f t="shared" ca="1" si="57"/>
        <v>41.95944952558775</v>
      </c>
      <c r="H209" s="91"/>
      <c r="I209" s="91"/>
      <c r="J209" s="91"/>
      <c r="K209" s="126"/>
      <c r="L209" s="92">
        <f t="shared" ca="1" si="58"/>
        <v>114.52371280853509</v>
      </c>
      <c r="M209" s="94">
        <f t="shared" ca="1" si="59"/>
        <v>7.6350017780946189E-4</v>
      </c>
      <c r="N209" s="99"/>
      <c r="O209" s="94"/>
      <c r="P209" s="108"/>
      <c r="Q209" s="99"/>
      <c r="R209" s="110"/>
      <c r="S209" s="106"/>
      <c r="T209" s="109"/>
      <c r="U209" s="91"/>
      <c r="V209" s="91"/>
      <c r="W209" s="91"/>
      <c r="X209" s="91"/>
      <c r="Y209" s="91"/>
      <c r="Z209" s="91"/>
      <c r="AA209" s="91"/>
      <c r="AB209" s="91"/>
      <c r="AC209" s="91"/>
      <c r="AD209" s="91"/>
      <c r="AE209" s="91"/>
      <c r="AF209" s="91"/>
      <c r="AG209" s="91"/>
    </row>
    <row r="210" spans="1:33" ht="26.5" customHeight="1" x14ac:dyDescent="0.7">
      <c r="A210" s="95">
        <v>44067</v>
      </c>
      <c r="B210" s="94">
        <f t="shared" ca="1" si="52"/>
        <v>1.013323515542619E-2</v>
      </c>
      <c r="C210" s="92">
        <f t="shared" ca="1" si="53"/>
        <v>35.544452818464933</v>
      </c>
      <c r="D210" s="94">
        <f t="shared" ca="1" si="54"/>
        <v>-1.3921552413155291E-3</v>
      </c>
      <c r="E210" s="92">
        <f t="shared" ca="1" si="55"/>
        <v>36.983377050974184</v>
      </c>
      <c r="F210" s="94">
        <f t="shared" ca="1" si="56"/>
        <v>-5.6584024922178289E-3</v>
      </c>
      <c r="G210" s="92">
        <f t="shared" ca="1" si="57"/>
        <v>41.908510772667874</v>
      </c>
      <c r="H210" s="91"/>
      <c r="I210" s="91"/>
      <c r="J210" s="91"/>
      <c r="K210" s="126"/>
      <c r="L210" s="92">
        <f t="shared" ca="1" si="58"/>
        <v>114.43634064210698</v>
      </c>
      <c r="M210" s="94">
        <f t="shared" ca="1" si="59"/>
        <v>5.8165763405848558E-4</v>
      </c>
      <c r="N210" s="99"/>
      <c r="O210" s="94"/>
      <c r="P210" s="108"/>
      <c r="Q210" s="99"/>
      <c r="R210" s="110"/>
      <c r="S210" s="106"/>
      <c r="T210" s="109"/>
      <c r="U210" s="91"/>
      <c r="V210" s="91"/>
      <c r="W210" s="91"/>
      <c r="X210" s="91"/>
      <c r="Y210" s="91"/>
      <c r="Z210" s="91"/>
      <c r="AA210" s="91"/>
      <c r="AB210" s="91"/>
      <c r="AC210" s="91"/>
      <c r="AD210" s="91"/>
      <c r="AE210" s="91"/>
      <c r="AF210" s="91"/>
      <c r="AG210" s="91"/>
    </row>
    <row r="211" spans="1:33" ht="26.5" customHeight="1" x14ac:dyDescent="0.7">
      <c r="A211" s="95">
        <v>44064</v>
      </c>
      <c r="B211" s="94">
        <f t="shared" ca="1" si="52"/>
        <v>3.5472428875764628E-3</v>
      </c>
      <c r="C211" s="92">
        <f t="shared" ca="1" si="53"/>
        <v>35.187885698064193</v>
      </c>
      <c r="D211" s="94">
        <f t="shared" ca="1" si="54"/>
        <v>7.375266669540359E-4</v>
      </c>
      <c r="E211" s="92">
        <f t="shared" ca="1" si="55"/>
        <v>37.034935430445458</v>
      </c>
      <c r="F211" s="94">
        <f t="shared" ca="1" si="56"/>
        <v>-8.0109046321525934E-3</v>
      </c>
      <c r="G211" s="92">
        <f t="shared" ca="1" si="57"/>
        <v>42.146995436686311</v>
      </c>
      <c r="H211" s="91"/>
      <c r="I211" s="91"/>
      <c r="J211" s="91"/>
      <c r="K211" s="126"/>
      <c r="L211" s="92">
        <f t="shared" ca="1" si="58"/>
        <v>114.36981656519596</v>
      </c>
      <c r="M211" s="94">
        <f t="shared" ca="1" si="59"/>
        <v>-1.6470996246773506E-3</v>
      </c>
      <c r="N211" s="99"/>
      <c r="O211" s="94"/>
      <c r="P211" s="108"/>
      <c r="Q211" s="99"/>
      <c r="R211" s="110"/>
      <c r="S211" s="106"/>
      <c r="T211" s="109"/>
      <c r="U211" s="91"/>
      <c r="V211" s="91"/>
      <c r="W211" s="91"/>
      <c r="X211" s="91"/>
      <c r="Y211" s="91"/>
      <c r="Z211" s="91"/>
      <c r="AA211" s="91"/>
      <c r="AB211" s="91"/>
      <c r="AC211" s="91"/>
      <c r="AD211" s="91"/>
      <c r="AE211" s="91"/>
      <c r="AF211" s="91"/>
      <c r="AG211" s="91"/>
    </row>
    <row r="212" spans="1:33" ht="26.5" customHeight="1" x14ac:dyDescent="0.7">
      <c r="A212" s="95">
        <v>44063</v>
      </c>
      <c r="B212" s="94">
        <f t="shared" ca="1" si="52"/>
        <v>3.1136589267497516E-3</v>
      </c>
      <c r="C212" s="92">
        <f t="shared" ca="1" si="53"/>
        <v>35.0635069225198</v>
      </c>
      <c r="D212" s="94">
        <f t="shared" ca="1" si="54"/>
        <v>2.8764111037196116E-3</v>
      </c>
      <c r="E212" s="92">
        <f t="shared" ca="1" si="55"/>
        <v>37.007641308099664</v>
      </c>
      <c r="F212" s="94">
        <f t="shared" ca="1" si="56"/>
        <v>6.9139319876554417E-3</v>
      </c>
      <c r="G212" s="92">
        <f t="shared" ca="1" si="57"/>
        <v>42.487357606544499</v>
      </c>
      <c r="H212" s="91"/>
      <c r="I212" s="91"/>
      <c r="J212" s="91"/>
      <c r="K212" s="126"/>
      <c r="L212" s="92">
        <f t="shared" ca="1" si="58"/>
        <v>114.55850583716395</v>
      </c>
      <c r="M212" s="94">
        <f t="shared" ca="1" si="59"/>
        <v>4.4428803388361082E-3</v>
      </c>
      <c r="N212" s="99"/>
      <c r="O212" s="94"/>
      <c r="P212" s="108"/>
      <c r="Q212" s="99"/>
      <c r="R212" s="110"/>
      <c r="S212" s="106"/>
      <c r="T212" s="109"/>
      <c r="U212" s="91"/>
      <c r="V212" s="91"/>
      <c r="W212" s="91"/>
      <c r="X212" s="91"/>
      <c r="Y212" s="91"/>
      <c r="Z212" s="91"/>
      <c r="AA212" s="91"/>
      <c r="AB212" s="91"/>
      <c r="AC212" s="91"/>
      <c r="AD212" s="91"/>
      <c r="AE212" s="91"/>
      <c r="AF212" s="91"/>
      <c r="AG212" s="91"/>
    </row>
    <row r="213" spans="1:33" ht="26.5" customHeight="1" x14ac:dyDescent="0.7">
      <c r="A213" s="95">
        <v>44062</v>
      </c>
      <c r="B213" s="94">
        <f t="shared" ca="1" si="52"/>
        <v>-4.1637369714068173E-3</v>
      </c>
      <c r="C213" s="92">
        <f t="shared" ca="1" si="53"/>
        <v>34.954670002235744</v>
      </c>
      <c r="D213" s="94">
        <f t="shared" ca="1" si="54"/>
        <v>-1.3131655955851418E-3</v>
      </c>
      <c r="E213" s="92">
        <f t="shared" ca="1" si="55"/>
        <v>36.90149743114484</v>
      </c>
      <c r="F213" s="94">
        <f t="shared" ca="1" si="56"/>
        <v>-3.156545977765024E-2</v>
      </c>
      <c r="G213" s="92">
        <f t="shared" ca="1" si="57"/>
        <v>42.195619959964347</v>
      </c>
      <c r="H213" s="91"/>
      <c r="I213" s="91"/>
      <c r="J213" s="91"/>
      <c r="K213" s="126"/>
      <c r="L213" s="92">
        <f t="shared" ca="1" si="58"/>
        <v>114.05178739334494</v>
      </c>
      <c r="M213" s="94">
        <f t="shared" ca="1" si="59"/>
        <v>-1.3578835658108912E-2</v>
      </c>
      <c r="N213" s="99"/>
      <c r="O213" s="94"/>
      <c r="P213" s="108"/>
      <c r="Q213" s="99"/>
      <c r="R213" s="110"/>
      <c r="S213" s="106"/>
      <c r="T213" s="109"/>
      <c r="U213" s="91"/>
      <c r="V213" s="91"/>
      <c r="W213" s="91"/>
      <c r="X213" s="91"/>
      <c r="Y213" s="91"/>
      <c r="Z213" s="91"/>
      <c r="AA213" s="91"/>
      <c r="AB213" s="91"/>
      <c r="AC213" s="91"/>
      <c r="AD213" s="91"/>
      <c r="AE213" s="91"/>
      <c r="AF213" s="91"/>
      <c r="AG213" s="91"/>
    </row>
    <row r="214" spans="1:33" ht="26.5" customHeight="1" x14ac:dyDescent="0.7">
      <c r="A214" s="95">
        <v>44061</v>
      </c>
      <c r="B214" s="94">
        <f t="shared" ca="1" si="52"/>
        <v>2.160366174685846E-3</v>
      </c>
      <c r="C214" s="92">
        <f t="shared" ca="1" si="53"/>
        <v>35.100820586639053</v>
      </c>
      <c r="D214" s="94">
        <f t="shared" ca="1" si="54"/>
        <v>1.7264998289205913E-3</v>
      </c>
      <c r="E214" s="92">
        <f t="shared" ca="1" si="55"/>
        <v>36.950018924753046</v>
      </c>
      <c r="F214" s="94">
        <f t="shared" ca="1" si="56"/>
        <v>9.0080053619303602E-3</v>
      </c>
      <c r="G214" s="92">
        <f t="shared" ca="1" si="57"/>
        <v>43.570957258790415</v>
      </c>
      <c r="H214" s="91"/>
      <c r="I214" s="91"/>
      <c r="J214" s="91"/>
      <c r="K214" s="126"/>
      <c r="L214" s="92">
        <f t="shared" ca="1" si="58"/>
        <v>115.62179677018251</v>
      </c>
      <c r="M214" s="94">
        <f t="shared" ca="1" si="59"/>
        <v>4.5904854199159129E-3</v>
      </c>
      <c r="N214" s="99"/>
      <c r="O214" s="94"/>
      <c r="P214" s="108"/>
      <c r="Q214" s="99"/>
      <c r="R214" s="110"/>
      <c r="S214" s="106"/>
      <c r="T214" s="109"/>
      <c r="U214" s="91"/>
      <c r="V214" s="91"/>
      <c r="W214" s="91"/>
      <c r="X214" s="91"/>
      <c r="Y214" s="91"/>
      <c r="Z214" s="91"/>
      <c r="AA214" s="91"/>
      <c r="AB214" s="91"/>
      <c r="AC214" s="91"/>
      <c r="AD214" s="91"/>
      <c r="AE214" s="91"/>
      <c r="AF214" s="91"/>
      <c r="AG214" s="91"/>
    </row>
    <row r="215" spans="1:33" ht="26.5" customHeight="1" x14ac:dyDescent="0.7">
      <c r="A215" s="95">
        <v>44060</v>
      </c>
      <c r="B215" s="94">
        <f t="shared" ca="1" si="52"/>
        <v>3.176654753793251E-3</v>
      </c>
      <c r="C215" s="92">
        <f t="shared" ca="1" si="53"/>
        <v>35.025153429905899</v>
      </c>
      <c r="D215" s="94">
        <f t="shared" ca="1" si="54"/>
        <v>1.647142334952445E-3</v>
      </c>
      <c r="E215" s="92">
        <f t="shared" ca="1" si="55"/>
        <v>36.886334674248445</v>
      </c>
      <c r="F215" s="94">
        <f t="shared" ca="1" si="56"/>
        <v>2.1693914494671729E-2</v>
      </c>
      <c r="G215" s="92">
        <f t="shared" ca="1" si="57"/>
        <v>43.181973807196449</v>
      </c>
      <c r="H215" s="91"/>
      <c r="I215" s="91"/>
      <c r="J215" s="91"/>
      <c r="K215" s="126"/>
      <c r="L215" s="92">
        <f t="shared" ca="1" si="58"/>
        <v>115.0934619113508</v>
      </c>
      <c r="M215" s="94">
        <f t="shared" ca="1" si="59"/>
        <v>9.5474991519186592E-3</v>
      </c>
      <c r="N215" s="99"/>
      <c r="O215" s="94"/>
      <c r="P215" s="108"/>
      <c r="Q215" s="99"/>
      <c r="R215" s="110"/>
      <c r="S215" s="106"/>
      <c r="T215" s="109"/>
      <c r="U215" s="91"/>
      <c r="V215" s="91"/>
      <c r="W215" s="91"/>
      <c r="X215" s="91"/>
      <c r="Y215" s="91"/>
      <c r="Z215" s="91"/>
      <c r="AA215" s="91"/>
      <c r="AB215" s="91"/>
      <c r="AC215" s="91"/>
      <c r="AD215" s="91"/>
      <c r="AE215" s="91"/>
      <c r="AF215" s="91"/>
      <c r="AG215" s="91"/>
    </row>
    <row r="216" spans="1:33" ht="26.5" customHeight="1" x14ac:dyDescent="0.7">
      <c r="A216" s="95">
        <v>44057</v>
      </c>
      <c r="B216" s="94">
        <f t="shared" ca="1" si="52"/>
        <v>2.9786248707752705E-5</v>
      </c>
      <c r="C216" s="92">
        <f t="shared" ca="1" si="53"/>
        <v>34.914242934114149</v>
      </c>
      <c r="D216" s="94">
        <f t="shared" ca="1" si="54"/>
        <v>4.9433057776870903E-4</v>
      </c>
      <c r="E216" s="92">
        <f t="shared" ca="1" si="55"/>
        <v>36.825677541756114</v>
      </c>
      <c r="F216" s="94">
        <f t="shared" ca="1" si="56"/>
        <v>-4.3092183024140418E-3</v>
      </c>
      <c r="G216" s="92">
        <f t="shared" ca="1" si="57"/>
        <v>42.265078801564741</v>
      </c>
      <c r="H216" s="91"/>
      <c r="I216" s="91"/>
      <c r="J216" s="91"/>
      <c r="K216" s="126"/>
      <c r="L216" s="92">
        <f t="shared" ca="1" si="58"/>
        <v>114.004999277435</v>
      </c>
      <c r="M216" s="94">
        <f t="shared" ca="1" si="59"/>
        <v>-1.4336916491597407E-3</v>
      </c>
      <c r="N216" s="99"/>
      <c r="O216" s="94"/>
      <c r="P216" s="108"/>
      <c r="Q216" s="99"/>
      <c r="R216" s="110"/>
      <c r="S216" s="106"/>
      <c r="T216" s="109"/>
      <c r="U216" s="91"/>
      <c r="V216" s="91"/>
      <c r="W216" s="91"/>
      <c r="X216" s="91"/>
      <c r="Y216" s="91"/>
      <c r="Z216" s="91"/>
      <c r="AA216" s="91"/>
      <c r="AB216" s="91"/>
      <c r="AC216" s="91"/>
      <c r="AD216" s="91"/>
      <c r="AE216" s="91"/>
      <c r="AF216" s="91"/>
      <c r="AG216" s="91"/>
    </row>
    <row r="217" spans="1:33" ht="26.5" customHeight="1" x14ac:dyDescent="0.7">
      <c r="A217" s="95">
        <v>44056</v>
      </c>
      <c r="B217" s="94">
        <f t="shared" ca="1" si="52"/>
        <v>-1.8079503559270682E-3</v>
      </c>
      <c r="C217" s="92">
        <f t="shared" ca="1" si="53"/>
        <v>34.913203000766387</v>
      </c>
      <c r="D217" s="94">
        <f t="shared" ca="1" si="54"/>
        <v>-2.0557358334349907E-3</v>
      </c>
      <c r="E217" s="92">
        <f t="shared" ca="1" si="55"/>
        <v>36.807482477676714</v>
      </c>
      <c r="F217" s="94">
        <f t="shared" ca="1" si="56"/>
        <v>2.3618067327144665E-2</v>
      </c>
      <c r="G217" s="92">
        <f t="shared" ca="1" si="57"/>
        <v>42.447996484918356</v>
      </c>
      <c r="H217" s="91"/>
      <c r="I217" s="91"/>
      <c r="J217" s="91"/>
      <c r="K217" s="126"/>
      <c r="L217" s="92">
        <f t="shared" ca="1" si="58"/>
        <v>114.16868196336145</v>
      </c>
      <c r="M217" s="94">
        <f t="shared" ca="1" si="59"/>
        <v>7.4151794659966797E-3</v>
      </c>
      <c r="N217" s="99"/>
      <c r="O217" s="94"/>
      <c r="P217" s="108"/>
      <c r="Q217" s="99"/>
      <c r="R217" s="110"/>
      <c r="S217" s="106"/>
      <c r="T217" s="109"/>
      <c r="U217" s="91"/>
      <c r="V217" s="91"/>
      <c r="W217" s="91"/>
      <c r="X217" s="91"/>
      <c r="Y217" s="91"/>
      <c r="Z217" s="91"/>
      <c r="AA217" s="91"/>
      <c r="AB217" s="91"/>
      <c r="AC217" s="91"/>
      <c r="AD217" s="91"/>
      <c r="AE217" s="91"/>
      <c r="AF217" s="91"/>
      <c r="AG217" s="91"/>
    </row>
    <row r="218" spans="1:33" ht="26.5" customHeight="1" x14ac:dyDescent="0.7">
      <c r="A218" s="95">
        <v>44055</v>
      </c>
      <c r="B218" s="94">
        <f t="shared" ca="1" si="52"/>
        <v>1.3942377774513348E-2</v>
      </c>
      <c r="C218" s="92">
        <f t="shared" ca="1" si="53"/>
        <v>34.976438665500737</v>
      </c>
      <c r="D218" s="94">
        <f t="shared" ca="1" si="54"/>
        <v>-2.9512333886883013E-3</v>
      </c>
      <c r="E218" s="92">
        <f t="shared" ca="1" si="55"/>
        <v>36.883304809028139</v>
      </c>
      <c r="F218" s="94">
        <f t="shared" ca="1" si="56"/>
        <v>-4.6682004593953108E-3</v>
      </c>
      <c r="G218" s="92">
        <f t="shared" ca="1" si="57"/>
        <v>41.468588568154033</v>
      </c>
      <c r="H218" s="91"/>
      <c r="I218" s="91"/>
      <c r="J218" s="91"/>
      <c r="K218" s="126"/>
      <c r="L218" s="92">
        <f t="shared" ca="1" si="58"/>
        <v>113.3283320426829</v>
      </c>
      <c r="M218" s="94">
        <f t="shared" ca="1" si="59"/>
        <v>1.5667914938242156E-3</v>
      </c>
      <c r="N218" s="99"/>
      <c r="O218" s="94"/>
      <c r="P218" s="108"/>
      <c r="Q218" s="99"/>
      <c r="R218" s="110"/>
      <c r="S218" s="106"/>
      <c r="T218" s="109"/>
      <c r="U218" s="91"/>
      <c r="V218" s="91"/>
      <c r="W218" s="91"/>
      <c r="X218" s="91"/>
      <c r="Y218" s="91"/>
      <c r="Z218" s="91"/>
      <c r="AA218" s="91"/>
      <c r="AB218" s="91"/>
      <c r="AC218" s="91"/>
      <c r="AD218" s="91"/>
      <c r="AE218" s="91"/>
      <c r="AF218" s="91"/>
      <c r="AG218" s="91"/>
    </row>
    <row r="219" spans="1:33" ht="26.5" customHeight="1" x14ac:dyDescent="0.7">
      <c r="A219" s="95">
        <v>44054</v>
      </c>
      <c r="B219" s="94">
        <f t="shared" ca="1" si="52"/>
        <v>-8.2546268048078186E-3</v>
      </c>
      <c r="C219" s="92">
        <f t="shared" ca="1" si="53"/>
        <v>34.49548951910856</v>
      </c>
      <c r="D219" s="94">
        <f t="shared" ca="1" si="54"/>
        <v>-3.4312858583546157E-3</v>
      </c>
      <c r="E219" s="92">
        <f t="shared" ca="1" si="55"/>
        <v>36.992478245957933</v>
      </c>
      <c r="F219" s="94">
        <f t="shared" ca="1" si="56"/>
        <v>-5.3694411370846518E-2</v>
      </c>
      <c r="G219" s="92">
        <f t="shared" ca="1" si="57"/>
        <v>41.663080178181644</v>
      </c>
      <c r="H219" s="91"/>
      <c r="I219" s="91"/>
      <c r="J219" s="91"/>
      <c r="K219" s="126"/>
      <c r="L219" s="92">
        <f t="shared" ca="1" si="58"/>
        <v>113.15104794324813</v>
      </c>
      <c r="M219" s="94">
        <f t="shared" ca="1" si="59"/>
        <v>-2.3967099291320237E-2</v>
      </c>
      <c r="N219" s="99"/>
      <c r="O219" s="94"/>
      <c r="P219" s="108"/>
      <c r="Q219" s="99"/>
      <c r="R219" s="110"/>
      <c r="S219" s="106"/>
      <c r="T219" s="109"/>
      <c r="U219" s="91"/>
      <c r="V219" s="91"/>
      <c r="W219" s="91"/>
      <c r="X219" s="91"/>
      <c r="Y219" s="91"/>
      <c r="Z219" s="91"/>
      <c r="AA219" s="91"/>
      <c r="AB219" s="91"/>
      <c r="AC219" s="91"/>
      <c r="AD219" s="91"/>
      <c r="AE219" s="91"/>
      <c r="AF219" s="91"/>
      <c r="AG219" s="91"/>
    </row>
    <row r="220" spans="1:33" ht="26.5" customHeight="1" x14ac:dyDescent="0.7">
      <c r="A220" s="95">
        <v>44053</v>
      </c>
      <c r="B220" s="94">
        <f t="shared" ca="1" si="52"/>
        <v>2.9888455378432877E-3</v>
      </c>
      <c r="C220" s="92">
        <f t="shared" ca="1" si="53"/>
        <v>34.782606958852199</v>
      </c>
      <c r="D220" s="94">
        <f t="shared" ca="1" si="54"/>
        <v>-1.0609701228617707E-3</v>
      </c>
      <c r="E220" s="92">
        <f t="shared" ca="1" si="55"/>
        <v>37.119847052212478</v>
      </c>
      <c r="F220" s="94">
        <f t="shared" ca="1" si="56"/>
        <v>-3.4589592103031475E-3</v>
      </c>
      <c r="G220" s="92">
        <f t="shared" ca="1" si="57"/>
        <v>44.027088795423921</v>
      </c>
      <c r="H220" s="91"/>
      <c r="I220" s="91"/>
      <c r="J220" s="91"/>
      <c r="K220" s="126"/>
      <c r="L220" s="92">
        <f t="shared" ca="1" si="58"/>
        <v>115.9295428064886</v>
      </c>
      <c r="M220" s="94">
        <f t="shared" ca="1" si="59"/>
        <v>-7.6359892047261901E-4</v>
      </c>
      <c r="N220" s="99"/>
      <c r="O220" s="94"/>
      <c r="P220" s="108"/>
      <c r="Q220" s="99"/>
      <c r="R220" s="110"/>
      <c r="S220" s="106"/>
      <c r="T220" s="109"/>
      <c r="U220" s="91"/>
      <c r="V220" s="91"/>
      <c r="W220" s="91"/>
      <c r="X220" s="91"/>
      <c r="Y220" s="91"/>
      <c r="Z220" s="91"/>
      <c r="AA220" s="91"/>
      <c r="AB220" s="91"/>
      <c r="AC220" s="91"/>
      <c r="AD220" s="91"/>
      <c r="AE220" s="91"/>
      <c r="AF220" s="91"/>
      <c r="AG220" s="91"/>
    </row>
    <row r="221" spans="1:33" ht="26.5" customHeight="1" x14ac:dyDescent="0.7">
      <c r="A221" s="95">
        <v>44050</v>
      </c>
      <c r="B221" s="94">
        <f t="shared" ca="1" si="52"/>
        <v>7.1792190458763727E-4</v>
      </c>
      <c r="C221" s="92">
        <f t="shared" ca="1" si="53"/>
        <v>34.678956913225043</v>
      </c>
      <c r="D221" s="94">
        <f t="shared" ca="1" si="54"/>
        <v>-2.1174471493992097E-3</v>
      </c>
      <c r="E221" s="92">
        <f t="shared" ca="1" si="55"/>
        <v>37.15927192951699</v>
      </c>
      <c r="F221" s="94">
        <f t="shared" ca="1" si="56"/>
        <v>-1.5885301025763465E-2</v>
      </c>
      <c r="G221" s="92">
        <f t="shared" ca="1" si="57"/>
        <v>44.179905285722292</v>
      </c>
      <c r="H221" s="91"/>
      <c r="I221" s="91"/>
      <c r="J221" s="91"/>
      <c r="K221" s="126"/>
      <c r="L221" s="92">
        <f t="shared" ca="1" si="58"/>
        <v>116.01813412846434</v>
      </c>
      <c r="M221" s="94">
        <f t="shared" ca="1" si="59"/>
        <v>-6.5685555323820033E-3</v>
      </c>
      <c r="N221" s="99"/>
      <c r="O221" s="94"/>
      <c r="P221" s="108"/>
      <c r="Q221" s="99"/>
      <c r="R221" s="110"/>
      <c r="S221" s="106"/>
      <c r="T221" s="109"/>
      <c r="U221" s="91"/>
      <c r="V221" s="91"/>
      <c r="W221" s="91"/>
      <c r="X221" s="91"/>
      <c r="Y221" s="91"/>
      <c r="Z221" s="91"/>
      <c r="AA221" s="91"/>
      <c r="AB221" s="91"/>
      <c r="AC221" s="91"/>
      <c r="AD221" s="91"/>
      <c r="AE221" s="91"/>
      <c r="AF221" s="91"/>
      <c r="AG221" s="91"/>
    </row>
    <row r="222" spans="1:33" ht="26.5" customHeight="1" x14ac:dyDescent="0.7">
      <c r="A222" s="95">
        <v>44049</v>
      </c>
      <c r="B222" s="94">
        <f t="shared" ca="1" si="52"/>
        <v>6.6846372916524732E-3</v>
      </c>
      <c r="C222" s="92">
        <f t="shared" ca="1" si="53"/>
        <v>34.654077991551617</v>
      </c>
      <c r="D222" s="94">
        <f t="shared" ca="1" si="54"/>
        <v>1.1413894686034265E-3</v>
      </c>
      <c r="E222" s="92">
        <f t="shared" ca="1" si="55"/>
        <v>37.238121684126021</v>
      </c>
      <c r="F222" s="94">
        <f t="shared" ca="1" si="56"/>
        <v>1.3274068044711651E-2</v>
      </c>
      <c r="G222" s="92">
        <f t="shared" ca="1" si="57"/>
        <v>44.893044816597026</v>
      </c>
      <c r="H222" s="91"/>
      <c r="I222" s="91"/>
      <c r="J222" s="91"/>
      <c r="K222" s="126"/>
      <c r="L222" s="92">
        <f t="shared" ca="1" si="58"/>
        <v>116.78524449227466</v>
      </c>
      <c r="M222" s="94">
        <f t="shared" ca="1" si="59"/>
        <v>7.4244245567192113E-3</v>
      </c>
      <c r="N222" s="99"/>
      <c r="O222" s="94"/>
      <c r="P222" s="108"/>
      <c r="Q222" s="99"/>
      <c r="R222" s="110"/>
      <c r="S222" s="106"/>
      <c r="T222" s="109"/>
      <c r="U222" s="91"/>
      <c r="V222" s="91"/>
      <c r="W222" s="91"/>
      <c r="X222" s="91"/>
      <c r="Y222" s="91"/>
      <c r="Z222" s="91"/>
      <c r="AA222" s="91"/>
      <c r="AB222" s="91"/>
      <c r="AC222" s="91"/>
      <c r="AD222" s="91"/>
      <c r="AE222" s="91"/>
      <c r="AF222" s="91"/>
      <c r="AG222" s="91"/>
    </row>
    <row r="223" spans="1:33" ht="26.5" customHeight="1" x14ac:dyDescent="0.7">
      <c r="A223" s="95">
        <v>44048</v>
      </c>
      <c r="B223" s="94">
        <f t="shared" ca="1" si="52"/>
        <v>6.2108919329535439E-3</v>
      </c>
      <c r="C223" s="92">
        <f t="shared" ca="1" si="53"/>
        <v>34.423966262943757</v>
      </c>
      <c r="D223" s="94">
        <f t="shared" ca="1" si="54"/>
        <v>-3.3315744375653766E-3</v>
      </c>
      <c r="E223" s="92">
        <f t="shared" ca="1" si="55"/>
        <v>37.195666941601196</v>
      </c>
      <c r="F223" s="94">
        <f t="shared" ca="1" si="56"/>
        <v>9.2832429829261542E-3</v>
      </c>
      <c r="G223" s="92">
        <f t="shared" ca="1" si="57"/>
        <v>44.30493805414951</v>
      </c>
      <c r="H223" s="91"/>
      <c r="I223" s="91"/>
      <c r="J223" s="91"/>
      <c r="K223" s="126"/>
      <c r="L223" s="92">
        <f t="shared" ca="1" si="58"/>
        <v>115.92457125869447</v>
      </c>
      <c r="M223" s="94">
        <f t="shared" ca="1" si="59"/>
        <v>4.2940710326031528E-3</v>
      </c>
      <c r="N223" s="99"/>
      <c r="O223" s="94"/>
      <c r="P223" s="108"/>
      <c r="Q223" s="99"/>
      <c r="R223" s="110"/>
      <c r="S223" s="106"/>
      <c r="T223" s="109"/>
      <c r="U223" s="91"/>
      <c r="V223" s="91"/>
      <c r="W223" s="91"/>
      <c r="X223" s="91"/>
      <c r="Y223" s="91"/>
      <c r="Z223" s="91"/>
      <c r="AA223" s="91"/>
      <c r="AB223" s="91"/>
      <c r="AC223" s="91"/>
      <c r="AD223" s="91"/>
      <c r="AE223" s="91"/>
      <c r="AF223" s="91"/>
      <c r="AG223" s="91"/>
    </row>
    <row r="224" spans="1:33" ht="26.5" customHeight="1" x14ac:dyDescent="0.7">
      <c r="A224" s="95">
        <v>44047</v>
      </c>
      <c r="B224" s="94">
        <f t="shared" ca="1" si="52"/>
        <v>3.862668017953208E-3</v>
      </c>
      <c r="C224" s="92">
        <f t="shared" ca="1" si="53"/>
        <v>34.211482442626469</v>
      </c>
      <c r="D224" s="94">
        <f t="shared" ca="1" si="54"/>
        <v>3.4246367634220842E-3</v>
      </c>
      <c r="E224" s="92">
        <f t="shared" ca="1" si="55"/>
        <v>37.320001303955358</v>
      </c>
      <c r="F224" s="94">
        <f t="shared" ca="1" si="56"/>
        <v>2.1277725820285198E-2</v>
      </c>
      <c r="G224" s="92">
        <f t="shared" ca="1" si="57"/>
        <v>43.897427567713031</v>
      </c>
      <c r="H224" s="91"/>
      <c r="I224" s="91"/>
      <c r="J224" s="91"/>
      <c r="K224" s="126"/>
      <c r="L224" s="92">
        <f t="shared" ca="1" si="58"/>
        <v>115.42891131429485</v>
      </c>
      <c r="M224" s="94">
        <f t="shared" ca="1" si="59"/>
        <v>1.027162354076383E-2</v>
      </c>
      <c r="N224" s="99"/>
      <c r="O224" s="94"/>
      <c r="P224" s="108"/>
      <c r="Q224" s="99"/>
      <c r="R224" s="110"/>
      <c r="S224" s="106"/>
      <c r="T224" s="109"/>
      <c r="U224" s="91"/>
      <c r="V224" s="91"/>
      <c r="W224" s="91"/>
      <c r="X224" s="91"/>
      <c r="Y224" s="91"/>
      <c r="Z224" s="91"/>
      <c r="AA224" s="91"/>
      <c r="AB224" s="91"/>
      <c r="AC224" s="91"/>
      <c r="AD224" s="91"/>
      <c r="AE224" s="91"/>
      <c r="AF224" s="91"/>
      <c r="AG224" s="91"/>
    </row>
    <row r="225" spans="1:33" ht="26.5" customHeight="1" x14ac:dyDescent="0.7">
      <c r="A225" s="95">
        <v>44046</v>
      </c>
      <c r="B225" s="94">
        <f t="shared" ca="1" si="52"/>
        <v>6.9521506605780825E-3</v>
      </c>
      <c r="C225" s="92">
        <f t="shared" ca="1" si="53"/>
        <v>34.07984332177061</v>
      </c>
      <c r="D225" s="94">
        <f t="shared" ca="1" si="54"/>
        <v>-4.8910352182340855E-4</v>
      </c>
      <c r="E225" s="92">
        <f t="shared" ca="1" si="55"/>
        <v>37.192630055738121</v>
      </c>
      <c r="F225" s="94">
        <f t="shared" ca="1" si="56"/>
        <v>1.132535231234133E-3</v>
      </c>
      <c r="G225" s="92">
        <f t="shared" ca="1" si="57"/>
        <v>42.982850264804156</v>
      </c>
      <c r="H225" s="91"/>
      <c r="I225" s="91"/>
      <c r="J225" s="91"/>
      <c r="K225" s="126"/>
      <c r="L225" s="92">
        <f t="shared" ca="1" si="58"/>
        <v>114.25532364231289</v>
      </c>
      <c r="M225" s="94">
        <f t="shared" ca="1" si="59"/>
        <v>2.3310633312290108E-3</v>
      </c>
      <c r="N225" s="99"/>
      <c r="O225" s="94"/>
      <c r="P225" s="108"/>
      <c r="Q225" s="99"/>
      <c r="R225" s="110"/>
      <c r="S225" s="106"/>
      <c r="T225" s="109"/>
      <c r="U225" s="91"/>
      <c r="V225" s="91"/>
      <c r="W225" s="91"/>
      <c r="X225" s="91"/>
      <c r="Y225" s="91"/>
      <c r="Z225" s="91"/>
      <c r="AA225" s="91"/>
      <c r="AB225" s="91"/>
      <c r="AC225" s="91"/>
      <c r="AD225" s="91"/>
      <c r="AE225" s="91"/>
      <c r="AF225" s="91"/>
      <c r="AG225" s="91"/>
    </row>
    <row r="226" spans="1:33" ht="26.5" customHeight="1" x14ac:dyDescent="0.7">
      <c r="A226" s="95">
        <v>44043</v>
      </c>
      <c r="B226" s="94">
        <f t="shared" ca="1" si="52"/>
        <v>7.9021731898989422E-3</v>
      </c>
      <c r="C226" s="92">
        <f t="shared" ca="1" si="53"/>
        <v>33.844550904840553</v>
      </c>
      <c r="D226" s="94">
        <f t="shared" ca="1" si="54"/>
        <v>2.4438998823050895E-4</v>
      </c>
      <c r="E226" s="92">
        <f t="shared" ca="1" si="55"/>
        <v>37.210830003742927</v>
      </c>
      <c r="F226" s="94">
        <f t="shared" ca="1" si="56"/>
        <v>9.0879301558535186E-3</v>
      </c>
      <c r="G226" s="92">
        <f t="shared" ca="1" si="57"/>
        <v>42.93422574152612</v>
      </c>
      <c r="H226" s="91"/>
      <c r="I226" s="91"/>
      <c r="J226" s="91"/>
      <c r="K226" s="126"/>
      <c r="L226" s="92">
        <f t="shared" ca="1" si="58"/>
        <v>113.98960665010961</v>
      </c>
      <c r="M226" s="94">
        <f t="shared" ca="1" si="59"/>
        <v>5.8335691667650291E-3</v>
      </c>
      <c r="N226" s="99"/>
      <c r="O226" s="94"/>
      <c r="P226" s="108"/>
      <c r="Q226" s="99"/>
      <c r="R226" s="110"/>
      <c r="S226" s="106"/>
      <c r="T226" s="109"/>
      <c r="U226" s="91"/>
      <c r="V226" s="91"/>
      <c r="W226" s="91"/>
      <c r="X226" s="91"/>
      <c r="Y226" s="91"/>
      <c r="Z226" s="91"/>
      <c r="AA226" s="91"/>
      <c r="AB226" s="91"/>
      <c r="AC226" s="91"/>
      <c r="AD226" s="91"/>
      <c r="AE226" s="91"/>
      <c r="AF226" s="91"/>
      <c r="AG226" s="91"/>
    </row>
    <row r="227" spans="1:33" ht="26.5" customHeight="1" x14ac:dyDescent="0.7">
      <c r="A227" s="95">
        <v>44042</v>
      </c>
      <c r="B227" s="94">
        <f t="shared" ca="1" si="52"/>
        <v>-3.5679530480169364E-3</v>
      </c>
      <c r="C227" s="92">
        <f t="shared" ca="1" si="53"/>
        <v>33.579202233215049</v>
      </c>
      <c r="D227" s="94">
        <f t="shared" ca="1" si="54"/>
        <v>1.3866353273486176E-3</v>
      </c>
      <c r="E227" s="92">
        <f t="shared" ca="1" si="55"/>
        <v>37.201738271364633</v>
      </c>
      <c r="F227" s="94">
        <f t="shared" ca="1" si="56"/>
        <v>-7.4002590773981636E-3</v>
      </c>
      <c r="G227" s="92">
        <f t="shared" ca="1" si="57"/>
        <v>42.547556519574002</v>
      </c>
      <c r="H227" s="91"/>
      <c r="I227" s="91"/>
      <c r="J227" s="91"/>
      <c r="K227" s="126"/>
      <c r="L227" s="92">
        <f t="shared" ca="1" si="58"/>
        <v>113.32849702415369</v>
      </c>
      <c r="M227" s="94">
        <f t="shared" ca="1" si="59"/>
        <v>-3.3938927698154986E-3</v>
      </c>
      <c r="N227" s="99"/>
      <c r="O227" s="94"/>
      <c r="P227" s="108"/>
      <c r="Q227" s="99"/>
      <c r="R227" s="110"/>
      <c r="S227" s="106"/>
      <c r="T227" s="109"/>
      <c r="U227" s="91"/>
      <c r="V227" s="91"/>
      <c r="W227" s="91"/>
      <c r="X227" s="91"/>
      <c r="Y227" s="91"/>
      <c r="Z227" s="91"/>
      <c r="AA227" s="91"/>
      <c r="AB227" s="91"/>
      <c r="AC227" s="91"/>
      <c r="AD227" s="91"/>
      <c r="AE227" s="91"/>
      <c r="AF227" s="91"/>
      <c r="AG227" s="91"/>
    </row>
    <row r="228" spans="1:33" ht="26.5" customHeight="1" x14ac:dyDescent="0.7">
      <c r="A228" s="95">
        <v>44041</v>
      </c>
      <c r="B228" s="94">
        <f t="shared" ca="1" si="52"/>
        <v>1.2298753418087838E-2</v>
      </c>
      <c r="C228" s="92">
        <f t="shared" ca="1" si="53"/>
        <v>33.699440253785006</v>
      </c>
      <c r="D228" s="94">
        <f t="shared" ca="1" si="54"/>
        <v>1.306725998746483E-3</v>
      </c>
      <c r="E228" s="92">
        <f t="shared" ca="1" si="55"/>
        <v>37.150224457712639</v>
      </c>
      <c r="F228" s="94">
        <f t="shared" ca="1" si="56"/>
        <v>7.5102312925170445E-3</v>
      </c>
      <c r="G228" s="92">
        <f t="shared" ca="1" si="57"/>
        <v>42.864766899925733</v>
      </c>
      <c r="H228" s="91"/>
      <c r="I228" s="91"/>
      <c r="J228" s="91"/>
      <c r="K228" s="126"/>
      <c r="L228" s="92">
        <f t="shared" ca="1" si="58"/>
        <v>113.71443161142338</v>
      </c>
      <c r="M228" s="94">
        <f t="shared" ca="1" si="59"/>
        <v>6.8837679910713767E-3</v>
      </c>
      <c r="N228" s="99"/>
      <c r="O228" s="94"/>
      <c r="P228" s="108"/>
      <c r="Q228" s="99"/>
      <c r="R228" s="110"/>
      <c r="S228" s="106"/>
      <c r="T228" s="109"/>
      <c r="U228" s="91"/>
      <c r="V228" s="91"/>
      <c r="W228" s="91"/>
      <c r="X228" s="91"/>
      <c r="Y228" s="91"/>
      <c r="Z228" s="91"/>
      <c r="AA228" s="91"/>
      <c r="AB228" s="91"/>
      <c r="AC228" s="91"/>
      <c r="AD228" s="91"/>
      <c r="AE228" s="91"/>
      <c r="AF228" s="91"/>
      <c r="AG228" s="91"/>
    </row>
    <row r="229" spans="1:33" ht="26.5" customHeight="1" x14ac:dyDescent="0.7">
      <c r="A229" s="95">
        <v>44040</v>
      </c>
      <c r="B229" s="94">
        <f t="shared" ca="1" si="52"/>
        <v>-6.3423244927277578E-3</v>
      </c>
      <c r="C229" s="92">
        <f t="shared" ca="1" si="53"/>
        <v>33.290014573263882</v>
      </c>
      <c r="D229" s="94">
        <f t="shared" ca="1" si="54"/>
        <v>2.3740177206033053E-3</v>
      </c>
      <c r="E229" s="92">
        <f t="shared" ca="1" si="55"/>
        <v>37.101742645998314</v>
      </c>
      <c r="F229" s="94">
        <f t="shared" ca="1" si="56"/>
        <v>8.3411295251303308E-3</v>
      </c>
      <c r="G229" s="92">
        <f t="shared" ca="1" si="57"/>
        <v>42.545242289932162</v>
      </c>
      <c r="H229" s="91"/>
      <c r="I229" s="91"/>
      <c r="J229" s="91"/>
      <c r="K229" s="126"/>
      <c r="L229" s="92">
        <f t="shared" ca="1" si="58"/>
        <v>112.93699950919435</v>
      </c>
      <c r="M229" s="94">
        <f t="shared" ca="1" si="59"/>
        <v>2.0169313581193116E-3</v>
      </c>
      <c r="N229" s="99"/>
      <c r="O229" s="94"/>
      <c r="P229" s="108"/>
      <c r="Q229" s="99"/>
      <c r="R229" s="110"/>
      <c r="S229" s="106"/>
      <c r="T229" s="109"/>
      <c r="U229" s="91"/>
      <c r="V229" s="91"/>
      <c r="W229" s="91"/>
      <c r="X229" s="91"/>
      <c r="Y229" s="91"/>
      <c r="Z229" s="91"/>
      <c r="AA229" s="91"/>
      <c r="AB229" s="91"/>
      <c r="AC229" s="91"/>
      <c r="AD229" s="91"/>
      <c r="AE229" s="91"/>
      <c r="AF229" s="91"/>
      <c r="AG229" s="91"/>
    </row>
    <row r="230" spans="1:33" ht="26.5" customHeight="1" x14ac:dyDescent="0.7">
      <c r="A230" s="95">
        <v>44039</v>
      </c>
      <c r="B230" s="94">
        <f t="shared" ca="1" si="52"/>
        <v>7.2923496171264368E-3</v>
      </c>
      <c r="C230" s="92">
        <f t="shared" ca="1" si="53"/>
        <v>33.502498288728049</v>
      </c>
      <c r="D230" s="94">
        <f t="shared" ca="1" si="54"/>
        <v>-1.5530429069375851E-3</v>
      </c>
      <c r="E230" s="92">
        <f t="shared" ca="1" si="55"/>
        <v>37.013871060193289</v>
      </c>
      <c r="F230" s="94">
        <f t="shared" ca="1" si="56"/>
        <v>1.9753772016011917E-2</v>
      </c>
      <c r="G230" s="92">
        <f t="shared" ca="1" si="57"/>
        <v>42.19330248878024</v>
      </c>
      <c r="H230" s="91"/>
      <c r="I230" s="91"/>
      <c r="J230" s="91"/>
      <c r="K230" s="126"/>
      <c r="L230" s="92">
        <f t="shared" ca="1" si="58"/>
        <v>112.70967183770156</v>
      </c>
      <c r="M230" s="94">
        <f t="shared" ca="1" si="59"/>
        <v>8.9725607939534768E-3</v>
      </c>
      <c r="N230" s="99"/>
      <c r="O230" s="94"/>
      <c r="P230" s="108"/>
      <c r="Q230" s="99"/>
      <c r="R230" s="110"/>
      <c r="S230" s="106"/>
      <c r="T230" s="109"/>
      <c r="U230" s="91"/>
      <c r="V230" s="91"/>
      <c r="W230" s="91"/>
      <c r="X230" s="91"/>
      <c r="Y230" s="91"/>
      <c r="Z230" s="91"/>
      <c r="AA230" s="91"/>
      <c r="AB230" s="91"/>
      <c r="AC230" s="91"/>
      <c r="AD230" s="91"/>
      <c r="AE230" s="91"/>
      <c r="AF230" s="91"/>
      <c r="AG230" s="91"/>
    </row>
    <row r="231" spans="1:33" ht="26.5" customHeight="1" x14ac:dyDescent="0.7">
      <c r="A231" s="95">
        <v>44036</v>
      </c>
      <c r="B231" s="94">
        <f t="shared" ca="1" si="52"/>
        <v>-6.4403416834815097E-3</v>
      </c>
      <c r="C231" s="92">
        <f t="shared" ca="1" si="53"/>
        <v>33.259955068121393</v>
      </c>
      <c r="D231" s="94">
        <f t="shared" ca="1" si="54"/>
        <v>-4.9000240050889321E-4</v>
      </c>
      <c r="E231" s="92">
        <f t="shared" ca="1" si="55"/>
        <v>37.071444604285901</v>
      </c>
      <c r="F231" s="94">
        <f t="shared" ca="1" si="56"/>
        <v>8.578869285766455E-3</v>
      </c>
      <c r="G231" s="92">
        <f t="shared" ca="1" si="57"/>
        <v>41.375970990885172</v>
      </c>
      <c r="H231" s="91"/>
      <c r="I231" s="91"/>
      <c r="J231" s="91"/>
      <c r="K231" s="126"/>
      <c r="L231" s="92">
        <f t="shared" ca="1" si="58"/>
        <v>111.70737066329247</v>
      </c>
      <c r="M231" s="94">
        <f t="shared" ca="1" si="59"/>
        <v>1.0589898158477329E-3</v>
      </c>
      <c r="N231" s="99"/>
      <c r="O231" s="94"/>
      <c r="P231" s="108"/>
      <c r="Q231" s="99"/>
      <c r="R231" s="110"/>
      <c r="S231" s="106"/>
      <c r="T231" s="109"/>
      <c r="U231" s="91"/>
      <c r="V231" s="91"/>
      <c r="W231" s="91"/>
      <c r="X231" s="91"/>
      <c r="Y231" s="91"/>
      <c r="Z231" s="91"/>
      <c r="AA231" s="91"/>
      <c r="AB231" s="91"/>
      <c r="AC231" s="91"/>
      <c r="AD231" s="91"/>
      <c r="AE231" s="91"/>
      <c r="AF231" s="91"/>
      <c r="AG231" s="91"/>
    </row>
    <row r="232" spans="1:33" ht="26.5" customHeight="1" x14ac:dyDescent="0.7">
      <c r="A232" s="95">
        <v>44035</v>
      </c>
      <c r="B232" s="94">
        <f t="shared" ca="1" si="52"/>
        <v>-1.1931749024065352E-2</v>
      </c>
      <c r="C232" s="92">
        <f t="shared" ca="1" si="53"/>
        <v>33.475549041993979</v>
      </c>
      <c r="D232" s="94">
        <f t="shared" ca="1" si="54"/>
        <v>9.8135371915120118E-4</v>
      </c>
      <c r="E232" s="92">
        <f t="shared" ca="1" si="55"/>
        <v>37.089618606437014</v>
      </c>
      <c r="F232" s="94">
        <f t="shared" ca="1" si="56"/>
        <v>8.8253029429679053E-3</v>
      </c>
      <c r="G232" s="92">
        <f t="shared" ca="1" si="57"/>
        <v>41.024031189733243</v>
      </c>
      <c r="H232" s="91"/>
      <c r="I232" s="91"/>
      <c r="J232" s="91"/>
      <c r="K232" s="126"/>
      <c r="L232" s="92">
        <f t="shared" ca="1" si="58"/>
        <v>111.58919883816424</v>
      </c>
      <c r="M232" s="94">
        <f t="shared" ca="1" si="59"/>
        <v>-8.065177197558171E-5</v>
      </c>
      <c r="N232" s="99"/>
      <c r="O232" s="94"/>
      <c r="P232" s="108"/>
      <c r="Q232" s="99"/>
      <c r="R232" s="110"/>
      <c r="S232" s="106"/>
      <c r="T232" s="109"/>
      <c r="U232" s="91"/>
      <c r="V232" s="91"/>
      <c r="W232" s="91"/>
      <c r="X232" s="91"/>
      <c r="Y232" s="91"/>
      <c r="Z232" s="91"/>
      <c r="AA232" s="91"/>
      <c r="AB232" s="91"/>
      <c r="AC232" s="91"/>
      <c r="AD232" s="91"/>
      <c r="AE232" s="91"/>
      <c r="AF232" s="91"/>
      <c r="AG232" s="91"/>
    </row>
    <row r="233" spans="1:33" ht="26.5" customHeight="1" x14ac:dyDescent="0.7">
      <c r="A233" s="95">
        <v>44034</v>
      </c>
      <c r="B233" s="94">
        <f t="shared" ca="1" si="52"/>
        <v>5.6920822706933993E-3</v>
      </c>
      <c r="C233" s="92">
        <f t="shared" ca="1" si="53"/>
        <v>33.879794243899156</v>
      </c>
      <c r="D233" s="94">
        <f t="shared" ca="1" si="54"/>
        <v>3.271809826783656E-4</v>
      </c>
      <c r="E233" s="92">
        <f t="shared" ca="1" si="55"/>
        <v>37.053256255603912</v>
      </c>
      <c r="F233" s="94">
        <f t="shared" ca="1" si="56"/>
        <v>1.5202341040462475E-2</v>
      </c>
      <c r="G233" s="92">
        <f t="shared" ca="1" si="57"/>
        <v>40.665148931194544</v>
      </c>
      <c r="H233" s="91"/>
      <c r="I233" s="91"/>
      <c r="J233" s="91"/>
      <c r="K233" s="126"/>
      <c r="L233" s="92">
        <f t="shared" ca="1" si="58"/>
        <v>111.5981994306976</v>
      </c>
      <c r="M233" s="94">
        <f t="shared" ca="1" si="59"/>
        <v>7.3369093811954667E-3</v>
      </c>
      <c r="N233" s="99"/>
      <c r="O233" s="94"/>
      <c r="P233" s="108"/>
      <c r="Q233" s="99"/>
      <c r="R233" s="110"/>
      <c r="S233" s="106"/>
      <c r="T233" s="109"/>
      <c r="U233" s="91"/>
      <c r="V233" s="91"/>
      <c r="W233" s="91"/>
      <c r="X233" s="91"/>
      <c r="Y233" s="91"/>
      <c r="Z233" s="91"/>
      <c r="AA233" s="91"/>
      <c r="AB233" s="91"/>
      <c r="AC233" s="91"/>
      <c r="AD233" s="91"/>
      <c r="AE233" s="91"/>
      <c r="AF233" s="91"/>
      <c r="AG233" s="91"/>
    </row>
    <row r="234" spans="1:33" ht="26.5" customHeight="1" x14ac:dyDescent="0.7">
      <c r="A234" s="95">
        <v>44033</v>
      </c>
      <c r="B234" s="94">
        <f t="shared" ca="1" si="52"/>
        <v>2.127528745006213E-3</v>
      </c>
      <c r="C234" s="92">
        <f t="shared" ca="1" si="53"/>
        <v>33.688039153499098</v>
      </c>
      <c r="D234" s="94">
        <f t="shared" ca="1" si="54"/>
        <v>1.0645464743617161E-3</v>
      </c>
      <c r="E234" s="92">
        <f t="shared" ca="1" si="55"/>
        <v>37.041137099968019</v>
      </c>
      <c r="F234" s="94">
        <f t="shared" ca="1" si="56"/>
        <v>1.2051000210003604E-2</v>
      </c>
      <c r="G234" s="92">
        <f t="shared" ca="1" si="57"/>
        <v>40.05620090426266</v>
      </c>
      <c r="H234" s="91"/>
      <c r="I234" s="91"/>
      <c r="J234" s="91"/>
      <c r="K234" s="126"/>
      <c r="L234" s="92">
        <f t="shared" ca="1" si="58"/>
        <v>110.78537715772978</v>
      </c>
      <c r="M234" s="94">
        <f t="shared" ca="1" si="59"/>
        <v>5.3347810116839423E-3</v>
      </c>
      <c r="N234" s="99"/>
      <c r="O234" s="94"/>
      <c r="P234" s="108"/>
      <c r="Q234" s="99"/>
      <c r="R234" s="110"/>
      <c r="S234" s="106"/>
      <c r="T234" s="109"/>
      <c r="U234" s="91"/>
      <c r="V234" s="91"/>
      <c r="W234" s="91"/>
      <c r="X234" s="91"/>
      <c r="Y234" s="91"/>
      <c r="Z234" s="91"/>
      <c r="AA234" s="91"/>
      <c r="AB234" s="91"/>
      <c r="AC234" s="91"/>
      <c r="AD234" s="91"/>
      <c r="AE234" s="91"/>
      <c r="AF234" s="91"/>
      <c r="AG234" s="91"/>
    </row>
    <row r="235" spans="1:33" ht="26.5" customHeight="1" x14ac:dyDescent="0.7">
      <c r="A235" s="95">
        <v>44032</v>
      </c>
      <c r="B235" s="94">
        <f t="shared" ca="1" si="52"/>
        <v>8.0816507031562512E-3</v>
      </c>
      <c r="C235" s="92">
        <f t="shared" ca="1" si="53"/>
        <v>33.616519042928218</v>
      </c>
      <c r="D235" s="94">
        <f t="shared" ca="1" si="54"/>
        <v>6.5549620737659353E-4</v>
      </c>
      <c r="E235" s="92">
        <f t="shared" ca="1" si="55"/>
        <v>37.001747020631981</v>
      </c>
      <c r="F235" s="94">
        <f t="shared" ca="1" si="56"/>
        <v>4.8201682582933447E-3</v>
      </c>
      <c r="G235" s="92">
        <f t="shared" ca="1" si="57"/>
        <v>39.57923157622578</v>
      </c>
      <c r="H235" s="91"/>
      <c r="I235" s="91"/>
      <c r="J235" s="91"/>
      <c r="K235" s="126"/>
      <c r="L235" s="92">
        <f t="shared" ca="1" si="58"/>
        <v>110.19749763978598</v>
      </c>
      <c r="M235" s="94">
        <f t="shared" ca="1" si="59"/>
        <v>4.4078369440936349E-3</v>
      </c>
      <c r="N235" s="99"/>
      <c r="O235" s="94"/>
      <c r="P235" s="108"/>
      <c r="Q235" s="99"/>
      <c r="R235" s="110"/>
      <c r="S235" s="106"/>
      <c r="T235" s="109"/>
      <c r="U235" s="91"/>
      <c r="V235" s="91"/>
      <c r="W235" s="91"/>
      <c r="X235" s="91"/>
      <c r="Y235" s="91"/>
      <c r="Z235" s="91"/>
      <c r="AA235" s="91"/>
      <c r="AB235" s="91"/>
      <c r="AC235" s="91"/>
      <c r="AD235" s="91"/>
      <c r="AE235" s="91"/>
      <c r="AF235" s="91"/>
      <c r="AG235" s="91"/>
    </row>
    <row r="236" spans="1:33" ht="26.5" customHeight="1" x14ac:dyDescent="0.7">
      <c r="A236" s="95">
        <v>44029</v>
      </c>
      <c r="B236" s="94">
        <f t="shared" ca="1" si="52"/>
        <v>2.8989719481733456E-3</v>
      </c>
      <c r="C236" s="92">
        <f t="shared" ca="1" si="53"/>
        <v>33.347020074693404</v>
      </c>
      <c r="D236" s="94">
        <f t="shared" ca="1" si="54"/>
        <v>-2.4556399434838561E-4</v>
      </c>
      <c r="E236" s="92">
        <f t="shared" ca="1" si="55"/>
        <v>36.97750840411485</v>
      </c>
      <c r="F236" s="94">
        <f t="shared" ca="1" si="56"/>
        <v>8.238007662846103E-3</v>
      </c>
      <c r="G236" s="92">
        <f t="shared" ca="1" si="57"/>
        <v>39.389368193943106</v>
      </c>
      <c r="H236" s="91"/>
      <c r="I236" s="91"/>
      <c r="J236" s="91"/>
      <c r="K236" s="126"/>
      <c r="L236" s="92">
        <f t="shared" ca="1" si="58"/>
        <v>109.71389667275136</v>
      </c>
      <c r="M236" s="94">
        <f t="shared" ca="1" si="59"/>
        <v>3.7431921005741664E-3</v>
      </c>
      <c r="N236" s="99"/>
      <c r="O236" s="94"/>
      <c r="P236" s="108"/>
      <c r="Q236" s="99"/>
      <c r="R236" s="110"/>
      <c r="S236" s="106"/>
      <c r="T236" s="109"/>
      <c r="U236" s="91"/>
      <c r="V236" s="91"/>
      <c r="W236" s="91"/>
      <c r="X236" s="91"/>
      <c r="Y236" s="91"/>
      <c r="Z236" s="91"/>
      <c r="AA236" s="91"/>
      <c r="AB236" s="91"/>
      <c r="AC236" s="91"/>
      <c r="AD236" s="91"/>
      <c r="AE236" s="91"/>
      <c r="AF236" s="91"/>
      <c r="AG236" s="91"/>
    </row>
    <row r="237" spans="1:33" ht="26.5" customHeight="1" x14ac:dyDescent="0.7">
      <c r="A237" s="95">
        <v>44028</v>
      </c>
      <c r="B237" s="94">
        <f t="shared" ca="1" si="52"/>
        <v>-3.293432923000994E-3</v>
      </c>
      <c r="C237" s="92">
        <f t="shared" ca="1" si="53"/>
        <v>33.250627438490056</v>
      </c>
      <c r="D237" s="94">
        <f t="shared" ca="1" si="54"/>
        <v>7.3779712112864715E-4</v>
      </c>
      <c r="E237" s="92">
        <f t="shared" ca="1" si="55"/>
        <v>36.98659097913302</v>
      </c>
      <c r="F237" s="94">
        <f t="shared" ca="1" si="56"/>
        <v>-9.4516850875118186E-3</v>
      </c>
      <c r="G237" s="92">
        <f t="shared" ca="1" si="57"/>
        <v>39.067529585846437</v>
      </c>
      <c r="H237" s="91"/>
      <c r="I237" s="91"/>
      <c r="J237" s="91"/>
      <c r="K237" s="126"/>
      <c r="L237" s="92">
        <f t="shared" ca="1" si="58"/>
        <v>109.30474800346951</v>
      </c>
      <c r="M237" s="94">
        <f t="shared" ca="1" si="59"/>
        <v>-4.1488603586988804E-3</v>
      </c>
      <c r="N237" s="99"/>
      <c r="O237" s="94"/>
      <c r="P237" s="108"/>
      <c r="Q237" s="99"/>
      <c r="R237" s="110"/>
      <c r="S237" s="106"/>
      <c r="T237" s="109"/>
      <c r="U237" s="91"/>
      <c r="V237" s="91"/>
      <c r="W237" s="91"/>
      <c r="X237" s="91"/>
      <c r="Y237" s="91"/>
      <c r="Z237" s="91"/>
      <c r="AA237" s="91"/>
      <c r="AB237" s="91"/>
      <c r="AC237" s="91"/>
      <c r="AD237" s="91"/>
      <c r="AE237" s="91"/>
      <c r="AF237" s="91"/>
      <c r="AG237" s="91"/>
    </row>
    <row r="238" spans="1:33" ht="26.5" customHeight="1" x14ac:dyDescent="0.7">
      <c r="A238" s="95">
        <v>44027</v>
      </c>
      <c r="B238" s="94">
        <f t="shared" ca="1" si="52"/>
        <v>9.1871909504801508E-3</v>
      </c>
      <c r="C238" s="92">
        <f t="shared" ca="1" si="53"/>
        <v>33.360498000934044</v>
      </c>
      <c r="D238" s="94">
        <f t="shared" ca="1" si="54"/>
        <v>-3.279958416266826E-4</v>
      </c>
      <c r="E238" s="92">
        <f t="shared" ca="1" si="55"/>
        <v>36.959322497395576</v>
      </c>
      <c r="F238" s="94">
        <f t="shared" ca="1" si="56"/>
        <v>8.8133261788203576E-4</v>
      </c>
      <c r="G238" s="92">
        <f t="shared" ca="1" si="57"/>
        <v>39.440306946862989</v>
      </c>
      <c r="H238" s="91"/>
      <c r="I238" s="91"/>
      <c r="J238" s="91"/>
      <c r="K238" s="126"/>
      <c r="L238" s="92">
        <f t="shared" ca="1" si="58"/>
        <v>109.76012744519261</v>
      </c>
      <c r="M238" s="94">
        <f t="shared" ca="1" si="59"/>
        <v>2.9817294756402379E-3</v>
      </c>
      <c r="N238" s="99"/>
      <c r="O238" s="94"/>
      <c r="P238" s="108"/>
      <c r="Q238" s="99"/>
      <c r="R238" s="110"/>
      <c r="S238" s="106"/>
      <c r="T238" s="109"/>
      <c r="U238" s="91"/>
      <c r="V238" s="91"/>
      <c r="W238" s="91"/>
      <c r="X238" s="91"/>
      <c r="Y238" s="91"/>
      <c r="Z238" s="91"/>
      <c r="AA238" s="91"/>
      <c r="AB238" s="91"/>
      <c r="AC238" s="91"/>
      <c r="AD238" s="91"/>
      <c r="AE238" s="91"/>
      <c r="AF238" s="91"/>
      <c r="AG238" s="91"/>
    </row>
    <row r="239" spans="1:33" ht="26.5" customHeight="1" x14ac:dyDescent="0.7">
      <c r="A239" s="95">
        <v>44026</v>
      </c>
      <c r="B239" s="94">
        <f t="shared" ca="1" si="52"/>
        <v>1.2959126993947079E-2</v>
      </c>
      <c r="C239" s="92">
        <f t="shared" ca="1" si="53"/>
        <v>33.056798877435426</v>
      </c>
      <c r="D239" s="94">
        <f t="shared" ca="1" si="54"/>
        <v>-8.1812693215499444E-5</v>
      </c>
      <c r="E239" s="92">
        <f t="shared" ca="1" si="55"/>
        <v>36.971448978919575</v>
      </c>
      <c r="F239" s="94">
        <f t="shared" ca="1" si="56"/>
        <v>4.6635656905631429E-3</v>
      </c>
      <c r="G239" s="92">
        <f t="shared" ca="1" si="57"/>
        <v>39.405577526062793</v>
      </c>
      <c r="H239" s="91"/>
      <c r="I239" s="91"/>
      <c r="J239" s="91"/>
      <c r="K239" s="126"/>
      <c r="L239" s="92">
        <f t="shared" ca="1" si="58"/>
        <v>109.43382538241778</v>
      </c>
      <c r="M239" s="94">
        <f t="shared" ca="1" si="59"/>
        <v>5.5388545357639707E-3</v>
      </c>
      <c r="N239" s="99"/>
      <c r="O239" s="94"/>
      <c r="P239" s="108"/>
      <c r="Q239" s="99"/>
      <c r="R239" s="110"/>
      <c r="S239" s="106"/>
      <c r="T239" s="109"/>
      <c r="U239" s="91"/>
      <c r="V239" s="91"/>
      <c r="W239" s="91"/>
      <c r="X239" s="91"/>
      <c r="Y239" s="91"/>
      <c r="Z239" s="91"/>
      <c r="AA239" s="91"/>
      <c r="AB239" s="91"/>
      <c r="AC239" s="91"/>
      <c r="AD239" s="91"/>
      <c r="AE239" s="91"/>
      <c r="AF239" s="91"/>
      <c r="AG239" s="91"/>
    </row>
    <row r="240" spans="1:33" ht="26.5" customHeight="1" x14ac:dyDescent="0.7">
      <c r="A240" s="95">
        <v>44025</v>
      </c>
      <c r="B240" s="94">
        <f t="shared" ca="1" si="52"/>
        <v>-8.6590581993443161E-3</v>
      </c>
      <c r="C240" s="92">
        <f t="shared" ca="1" si="53"/>
        <v>32.633892125079747</v>
      </c>
      <c r="D240" s="94">
        <f t="shared" ca="1" si="54"/>
        <v>1.0664595724814152E-3</v>
      </c>
      <c r="E240" s="92">
        <f t="shared" ca="1" si="55"/>
        <v>36.974473960214489</v>
      </c>
      <c r="F240" s="94">
        <f t="shared" ca="1" si="56"/>
        <v>1.241160810436126E-3</v>
      </c>
      <c r="G240" s="92">
        <f t="shared" ca="1" si="57"/>
        <v>39.222660074247912</v>
      </c>
      <c r="H240" s="91"/>
      <c r="I240" s="91"/>
      <c r="J240" s="91"/>
      <c r="K240" s="126"/>
      <c r="L240" s="92">
        <f t="shared" ca="1" si="58"/>
        <v>108.83102615954215</v>
      </c>
      <c r="M240" s="94">
        <f t="shared" ca="1" si="59"/>
        <v>-1.8072040370503695E-3</v>
      </c>
      <c r="N240" s="99"/>
      <c r="O240" s="94"/>
      <c r="P240" s="108"/>
      <c r="Q240" s="99"/>
      <c r="R240" s="110"/>
      <c r="S240" s="106"/>
      <c r="T240" s="109"/>
      <c r="U240" s="91"/>
      <c r="V240" s="91"/>
      <c r="W240" s="91"/>
      <c r="X240" s="91"/>
      <c r="Y240" s="91"/>
      <c r="Z240" s="91"/>
      <c r="AA240" s="91"/>
      <c r="AB240" s="91"/>
      <c r="AC240" s="91"/>
      <c r="AD240" s="91"/>
      <c r="AE240" s="91"/>
      <c r="AF240" s="91"/>
      <c r="AG240" s="91"/>
    </row>
    <row r="241" spans="1:33" ht="26.5" customHeight="1" x14ac:dyDescent="0.7">
      <c r="A241" s="95">
        <v>44022</v>
      </c>
      <c r="B241" s="94">
        <f t="shared" ca="1" si="52"/>
        <v>1.0210703295517876E-2</v>
      </c>
      <c r="C241" s="92">
        <f t="shared" ca="1" si="53"/>
        <v>32.9189391349096</v>
      </c>
      <c r="D241" s="94">
        <f t="shared" ca="1" si="54"/>
        <v>-1.9649942584737401E-3</v>
      </c>
      <c r="E241" s="92">
        <f t="shared" ca="1" si="55"/>
        <v>36.935084186123788</v>
      </c>
      <c r="F241" s="94">
        <f t="shared" ca="1" si="56"/>
        <v>-2.593898408480344E-3</v>
      </c>
      <c r="G241" s="92">
        <f t="shared" ca="1" si="57"/>
        <v>39.174038792512142</v>
      </c>
      <c r="H241" s="91"/>
      <c r="I241" s="91"/>
      <c r="J241" s="91"/>
      <c r="K241" s="126"/>
      <c r="L241" s="92">
        <f t="shared" ca="1" si="58"/>
        <v>109.02806211354553</v>
      </c>
      <c r="M241" s="94">
        <f t="shared" ca="1" si="59"/>
        <v>1.4524696491977629E-3</v>
      </c>
      <c r="N241" s="99"/>
      <c r="O241" s="94"/>
      <c r="P241" s="108"/>
      <c r="Q241" s="99"/>
      <c r="R241" s="110"/>
      <c r="S241" s="106"/>
      <c r="T241" s="109"/>
      <c r="U241" s="91"/>
      <c r="V241" s="91"/>
      <c r="W241" s="91"/>
      <c r="X241" s="91"/>
      <c r="Y241" s="91"/>
      <c r="Z241" s="91"/>
      <c r="AA241" s="91"/>
      <c r="AB241" s="91"/>
      <c r="AC241" s="91"/>
      <c r="AD241" s="91"/>
      <c r="AE241" s="91"/>
      <c r="AF241" s="91"/>
      <c r="AG241" s="91"/>
    </row>
    <row r="242" spans="1:33" ht="26.5" customHeight="1" x14ac:dyDescent="0.7">
      <c r="A242" s="95">
        <v>44021</v>
      </c>
      <c r="B242" s="94">
        <f t="shared" ca="1" si="52"/>
        <v>-5.6929674964366628E-3</v>
      </c>
      <c r="C242" s="92">
        <f t="shared" ca="1" si="53"/>
        <v>32.586211002834517</v>
      </c>
      <c r="D242" s="94">
        <f t="shared" ca="1" si="54"/>
        <v>3.2033951629690804E-3</v>
      </c>
      <c r="E242" s="92">
        <f t="shared" ca="1" si="55"/>
        <v>37.007804309109908</v>
      </c>
      <c r="F242" s="94">
        <f t="shared" ca="1" si="56"/>
        <v>-2.7043977354200832E-3</v>
      </c>
      <c r="G242" s="92">
        <f t="shared" ca="1" si="57"/>
        <v>39.27591652989063</v>
      </c>
      <c r="H242" s="91"/>
      <c r="I242" s="91"/>
      <c r="J242" s="91"/>
      <c r="K242" s="126"/>
      <c r="L242" s="92">
        <f t="shared" ca="1" si="58"/>
        <v>108.86993184183504</v>
      </c>
      <c r="M242" s="94">
        <f t="shared" ca="1" si="59"/>
        <v>-1.6040013111118245E-3</v>
      </c>
      <c r="N242" s="99"/>
      <c r="O242" s="94"/>
      <c r="P242" s="108"/>
      <c r="Q242" s="99"/>
      <c r="R242" s="110"/>
      <c r="S242" s="106"/>
      <c r="T242" s="109"/>
      <c r="U242" s="91"/>
      <c r="V242" s="91"/>
      <c r="W242" s="91"/>
      <c r="X242" s="91"/>
      <c r="Y242" s="91"/>
      <c r="Z242" s="91"/>
      <c r="AA242" s="91"/>
      <c r="AB242" s="91"/>
      <c r="AC242" s="91"/>
      <c r="AD242" s="91"/>
      <c r="AE242" s="91"/>
      <c r="AF242" s="91"/>
      <c r="AG242" s="91"/>
    </row>
    <row r="243" spans="1:33" ht="26.5" customHeight="1" x14ac:dyDescent="0.7">
      <c r="A243" s="95">
        <v>44020</v>
      </c>
      <c r="B243" s="94">
        <f t="shared" ca="1" si="52"/>
        <v>7.6485180803795849E-3</v>
      </c>
      <c r="C243" s="92">
        <f t="shared" ca="1" si="53"/>
        <v>32.772785404912376</v>
      </c>
      <c r="D243" s="94">
        <f t="shared" ca="1" si="54"/>
        <v>-1.5581331945373478E-3</v>
      </c>
      <c r="E243" s="92">
        <f t="shared" ca="1" si="55"/>
        <v>36.889632239629769</v>
      </c>
      <c r="F243" s="94">
        <f t="shared" ca="1" si="56"/>
        <v>6.2115655672088099E-3</v>
      </c>
      <c r="G243" s="92">
        <f t="shared" ca="1" si="57"/>
        <v>39.382422263475327</v>
      </c>
      <c r="H243" s="91"/>
      <c r="I243" s="91"/>
      <c r="J243" s="91"/>
      <c r="K243" s="126"/>
      <c r="L243" s="92">
        <f t="shared" ca="1" si="58"/>
        <v>109.04483990801748</v>
      </c>
      <c r="M243" s="94">
        <f t="shared" ca="1" si="59"/>
        <v>3.9987677996111692E-3</v>
      </c>
      <c r="N243" s="99"/>
      <c r="O243" s="94"/>
      <c r="P243" s="108"/>
      <c r="Q243" s="99"/>
      <c r="R243" s="110"/>
      <c r="S243" s="106"/>
      <c r="T243" s="109"/>
      <c r="U243" s="91"/>
      <c r="V243" s="91"/>
      <c r="W243" s="91"/>
      <c r="X243" s="91"/>
      <c r="Y243" s="91"/>
      <c r="Z243" s="91"/>
      <c r="AA243" s="91"/>
      <c r="AB243" s="91"/>
      <c r="AC243" s="91"/>
      <c r="AD243" s="91"/>
      <c r="AE243" s="91"/>
      <c r="AF243" s="91"/>
      <c r="AG243" s="91"/>
    </row>
    <row r="244" spans="1:33" ht="26.5" customHeight="1" x14ac:dyDescent="0.7">
      <c r="A244" s="95">
        <v>44019</v>
      </c>
      <c r="B244" s="94">
        <f t="shared" ca="1" si="52"/>
        <v>-1.0313808730131546E-2</v>
      </c>
      <c r="C244" s="92">
        <f t="shared" ca="1" si="53"/>
        <v>32.524024813082796</v>
      </c>
      <c r="D244" s="94">
        <f t="shared" ca="1" si="54"/>
        <v>3.2087329759065142E-3</v>
      </c>
      <c r="E244" s="92">
        <f t="shared" ca="1" si="55"/>
        <v>36.947200899796982</v>
      </c>
      <c r="F244" s="94">
        <f t="shared" ca="1" si="56"/>
        <v>6.3102573237352466E-3</v>
      </c>
      <c r="G244" s="92">
        <f t="shared" ca="1" si="57"/>
        <v>39.139305898630937</v>
      </c>
      <c r="H244" s="91"/>
      <c r="I244" s="91"/>
      <c r="J244" s="91"/>
      <c r="K244" s="126"/>
      <c r="L244" s="92">
        <f t="shared" ca="1" si="58"/>
        <v>108.61053161151071</v>
      </c>
      <c r="M244" s="94">
        <f t="shared" ca="1" si="59"/>
        <v>2.2712455029227918E-4</v>
      </c>
      <c r="N244" s="99"/>
      <c r="O244" s="94"/>
      <c r="P244" s="108"/>
      <c r="Q244" s="99"/>
      <c r="R244" s="110"/>
      <c r="S244" s="106"/>
      <c r="T244" s="109"/>
      <c r="U244" s="91"/>
      <c r="V244" s="91"/>
      <c r="W244" s="91"/>
      <c r="X244" s="91"/>
      <c r="Y244" s="91"/>
      <c r="Z244" s="91"/>
      <c r="AA244" s="91"/>
      <c r="AB244" s="91"/>
      <c r="AC244" s="91"/>
      <c r="AD244" s="91"/>
      <c r="AE244" s="91"/>
      <c r="AF244" s="91"/>
      <c r="AG244" s="91"/>
    </row>
    <row r="245" spans="1:33" ht="26.5" customHeight="1" x14ac:dyDescent="0.7">
      <c r="A245" s="95">
        <v>44018</v>
      </c>
      <c r="B245" s="94">
        <f t="shared" ca="1" si="52"/>
        <v>1.5437443983632226E-2</v>
      </c>
      <c r="C245" s="92">
        <f t="shared" ca="1" si="53"/>
        <v>32.862967170786888</v>
      </c>
      <c r="D245" s="94">
        <f t="shared" ca="1" si="54"/>
        <v>-1.4788069260349701E-3</v>
      </c>
      <c r="E245" s="92">
        <f t="shared" ca="1" si="55"/>
        <v>36.829026388354137</v>
      </c>
      <c r="F245" s="94">
        <f t="shared" ca="1" si="56"/>
        <v>5.9887413100667697E-3</v>
      </c>
      <c r="G245" s="92">
        <f t="shared" ca="1" si="57"/>
        <v>38.893875535683442</v>
      </c>
      <c r="H245" s="91"/>
      <c r="I245" s="91"/>
      <c r="J245" s="91"/>
      <c r="K245" s="126"/>
      <c r="L245" s="92">
        <f t="shared" ca="1" si="58"/>
        <v>108.58586909482446</v>
      </c>
      <c r="M245" s="94">
        <f t="shared" ca="1" si="59"/>
        <v>6.270106617736193E-3</v>
      </c>
      <c r="N245" s="99"/>
      <c r="O245" s="94"/>
      <c r="P245" s="108"/>
      <c r="Q245" s="99"/>
      <c r="R245" s="110"/>
      <c r="S245" s="106"/>
      <c r="T245" s="109"/>
      <c r="U245" s="91"/>
      <c r="V245" s="91"/>
      <c r="W245" s="91"/>
      <c r="X245" s="91"/>
      <c r="Y245" s="91"/>
      <c r="Z245" s="91"/>
      <c r="AA245" s="91"/>
      <c r="AB245" s="91"/>
      <c r="AC245" s="91"/>
      <c r="AD245" s="91"/>
      <c r="AE245" s="91"/>
      <c r="AF245" s="91"/>
      <c r="AG245" s="91"/>
    </row>
    <row r="246" spans="1:33" ht="26.5" customHeight="1" x14ac:dyDescent="0.7">
      <c r="A246" s="95">
        <v>44014</v>
      </c>
      <c r="B246" s="94">
        <f t="shared" ca="1" si="52"/>
        <v>5.5068349002684869E-3</v>
      </c>
      <c r="C246" s="92">
        <f t="shared" ca="1" si="53"/>
        <v>32.363359619538123</v>
      </c>
      <c r="D246" s="94">
        <f t="shared" ca="1" si="54"/>
        <v>1.2339536638377169E-3</v>
      </c>
      <c r="E246" s="92">
        <f t="shared" ca="1" si="55"/>
        <v>36.883570067226451</v>
      </c>
      <c r="F246" s="94">
        <f t="shared" ca="1" si="56"/>
        <v>2.1606110359084774E-3</v>
      </c>
      <c r="G246" s="92">
        <f t="shared" ca="1" si="57"/>
        <v>38.662336802132792</v>
      </c>
      <c r="H246" s="91"/>
      <c r="I246" s="91"/>
      <c r="J246" s="91"/>
      <c r="K246" s="126"/>
      <c r="L246" s="92">
        <f t="shared" ca="1" si="58"/>
        <v>107.90926648889737</v>
      </c>
      <c r="M246" s="94">
        <f t="shared" ca="1" si="59"/>
        <v>2.8442861648498852E-3</v>
      </c>
      <c r="N246" s="99"/>
      <c r="O246" s="94"/>
      <c r="P246" s="108"/>
      <c r="Q246" s="99"/>
      <c r="R246" s="110"/>
      <c r="S246" s="106"/>
      <c r="T246" s="109"/>
      <c r="U246" s="91"/>
      <c r="V246" s="91"/>
      <c r="W246" s="91"/>
      <c r="X246" s="91"/>
      <c r="Y246" s="91"/>
      <c r="Z246" s="91"/>
      <c r="AA246" s="91"/>
      <c r="AB246" s="91"/>
      <c r="AC246" s="91"/>
      <c r="AD246" s="91"/>
      <c r="AE246" s="91"/>
      <c r="AF246" s="91"/>
      <c r="AG246" s="91"/>
    </row>
    <row r="247" spans="1:33" ht="26.5" customHeight="1" x14ac:dyDescent="0.7">
      <c r="A247" s="95">
        <v>44013</v>
      </c>
      <c r="B247" s="94">
        <f t="shared" ca="1" si="52"/>
        <v>7.0048694459108329E-3</v>
      </c>
      <c r="C247" s="92">
        <f t="shared" ca="1" si="53"/>
        <v>32.186115992685515</v>
      </c>
      <c r="D247" s="94">
        <f t="shared" ca="1" si="54"/>
        <v>-1.5604410336144126E-3</v>
      </c>
      <c r="E247" s="92">
        <f t="shared" ca="1" si="55"/>
        <v>36.838113542052362</v>
      </c>
      <c r="F247" s="94">
        <f t="shared" ca="1" si="56"/>
        <v>-4.4810899349073674E-3</v>
      </c>
      <c r="G247" s="92">
        <f t="shared" ca="1" si="57"/>
        <v>38.578982626515824</v>
      </c>
      <c r="H247" s="91"/>
      <c r="I247" s="91"/>
      <c r="J247" s="91"/>
      <c r="K247" s="126"/>
      <c r="L247" s="92">
        <f t="shared" ca="1" si="58"/>
        <v>107.60321216125371</v>
      </c>
      <c r="M247" s="94">
        <f t="shared" ca="1" si="59"/>
        <v>-6.817530961289453E-5</v>
      </c>
      <c r="N247" s="99"/>
      <c r="O247" s="94"/>
      <c r="P247" s="108"/>
      <c r="Q247" s="99"/>
      <c r="R247" s="110"/>
      <c r="S247" s="106"/>
      <c r="T247" s="109"/>
      <c r="U247" s="91"/>
      <c r="V247" s="91"/>
      <c r="W247" s="91"/>
      <c r="X247" s="91"/>
      <c r="Y247" s="91"/>
      <c r="Z247" s="91"/>
      <c r="AA247" s="91"/>
      <c r="AB247" s="91"/>
      <c r="AC247" s="91"/>
      <c r="AD247" s="91"/>
      <c r="AE247" s="91"/>
      <c r="AF247" s="91"/>
      <c r="AG247" s="91"/>
    </row>
    <row r="248" spans="1:33" ht="26.5" customHeight="1" x14ac:dyDescent="0.7">
      <c r="A248" s="95">
        <v>44012</v>
      </c>
      <c r="B248" s="94">
        <f t="shared" ca="1" si="52"/>
        <v>1.2809499062185647E-2</v>
      </c>
      <c r="C248" s="92">
        <f t="shared" ca="1" si="53"/>
        <v>31.962224780894491</v>
      </c>
      <c r="D248" s="94">
        <f t="shared" ca="1" si="54"/>
        <v>-1.8020249095457297E-3</v>
      </c>
      <c r="E248" s="92">
        <f t="shared" ca="1" si="55"/>
        <v>36.895687086144981</v>
      </c>
      <c r="F248" s="94">
        <f t="shared" ca="1" si="56"/>
        <v>4.4409168684833578E-3</v>
      </c>
      <c r="G248" s="92">
        <f t="shared" ca="1" si="57"/>
        <v>38.752636676678812</v>
      </c>
      <c r="H248" s="91"/>
      <c r="I248" s="91"/>
      <c r="J248" s="91"/>
      <c r="K248" s="126"/>
      <c r="L248" s="92">
        <f t="shared" ca="1" si="58"/>
        <v>107.61054854371829</v>
      </c>
      <c r="M248" s="94">
        <f t="shared" ca="1" si="59"/>
        <v>4.7522299624407349E-3</v>
      </c>
      <c r="N248" s="99"/>
      <c r="O248" s="94"/>
      <c r="P248" s="108"/>
      <c r="Q248" s="99"/>
      <c r="R248" s="110"/>
      <c r="S248" s="106"/>
      <c r="T248" s="109"/>
      <c r="U248" s="91"/>
      <c r="V248" s="91"/>
      <c r="W248" s="91"/>
      <c r="X248" s="91"/>
      <c r="Y248" s="91"/>
      <c r="Z248" s="91"/>
      <c r="AA248" s="91"/>
      <c r="AB248" s="91"/>
      <c r="AC248" s="91"/>
      <c r="AD248" s="91"/>
      <c r="AE248" s="91"/>
      <c r="AF248" s="91"/>
      <c r="AG248" s="91"/>
    </row>
    <row r="249" spans="1:33" ht="26.5" customHeight="1" x14ac:dyDescent="0.7">
      <c r="A249" s="95">
        <v>44011</v>
      </c>
      <c r="B249" s="94">
        <f t="shared" ca="1" si="52"/>
        <v>1.469745472579076E-2</v>
      </c>
      <c r="C249" s="92">
        <f t="shared" ca="1" si="53"/>
        <v>31.557982829436355</v>
      </c>
      <c r="D249" s="94">
        <f t="shared" ca="1" si="54"/>
        <v>9.8391835030131602E-4</v>
      </c>
      <c r="E249" s="92">
        <f t="shared" ca="1" si="55"/>
        <v>36.96229406075642</v>
      </c>
      <c r="F249" s="94">
        <f t="shared" ca="1" si="56"/>
        <v>5.404827896204889E-4</v>
      </c>
      <c r="G249" s="92">
        <f t="shared" ca="1" si="57"/>
        <v>38.581300329238672</v>
      </c>
      <c r="H249" s="91"/>
      <c r="I249" s="91"/>
      <c r="J249" s="91"/>
      <c r="K249" s="126"/>
      <c r="L249" s="92">
        <f t="shared" ca="1" si="58"/>
        <v>107.10157721943145</v>
      </c>
      <c r="M249" s="94">
        <f t="shared" ca="1" si="59"/>
        <v>4.8249384097212022E-3</v>
      </c>
      <c r="N249" s="99"/>
      <c r="O249" s="94"/>
      <c r="P249" s="108"/>
      <c r="Q249" s="99"/>
      <c r="R249" s="110"/>
      <c r="S249" s="106"/>
      <c r="T249" s="109"/>
      <c r="U249" s="91"/>
      <c r="V249" s="91"/>
      <c r="W249" s="91"/>
      <c r="X249" s="91"/>
      <c r="Y249" s="91"/>
      <c r="Z249" s="91"/>
      <c r="AA249" s="91"/>
      <c r="AB249" s="91"/>
      <c r="AC249" s="91"/>
      <c r="AD249" s="91"/>
      <c r="AE249" s="91"/>
      <c r="AF249" s="91"/>
      <c r="AG249" s="91"/>
    </row>
    <row r="250" spans="1:33" ht="26.5" customHeight="1" x14ac:dyDescent="0.7">
      <c r="A250" s="95">
        <v>44008</v>
      </c>
      <c r="B250" s="94">
        <f t="shared" ca="1" si="52"/>
        <v>-2.3751332689677551E-2</v>
      </c>
      <c r="C250" s="92">
        <f t="shared" ca="1" si="53"/>
        <v>31.100879067410791</v>
      </c>
      <c r="D250" s="94">
        <f t="shared" ca="1" si="54"/>
        <v>2.7129461652415365E-3</v>
      </c>
      <c r="E250" s="92">
        <f t="shared" ca="1" si="55"/>
        <v>36.925961929211738</v>
      </c>
      <c r="F250" s="94">
        <f t="shared" ca="1" si="56"/>
        <v>4.4631482907753206E-3</v>
      </c>
      <c r="G250" s="92">
        <f t="shared" ca="1" si="57"/>
        <v>38.560459064754305</v>
      </c>
      <c r="H250" s="91"/>
      <c r="I250" s="91"/>
      <c r="J250" s="91"/>
      <c r="K250" s="126"/>
      <c r="L250" s="92">
        <f t="shared" ca="1" si="58"/>
        <v>106.58730006137682</v>
      </c>
      <c r="M250" s="94">
        <f t="shared" ca="1" si="59"/>
        <v>-4.5335128618086973E-3</v>
      </c>
      <c r="N250" s="99"/>
      <c r="O250" s="94"/>
      <c r="P250" s="108"/>
      <c r="Q250" s="99"/>
      <c r="R250" s="110"/>
      <c r="S250" s="106"/>
      <c r="T250" s="109"/>
      <c r="U250" s="91"/>
      <c r="V250" s="91"/>
      <c r="W250" s="91"/>
      <c r="X250" s="91"/>
      <c r="Y250" s="91"/>
      <c r="Z250" s="91"/>
      <c r="AA250" s="91"/>
      <c r="AB250" s="91"/>
      <c r="AC250" s="91"/>
      <c r="AD250" s="91"/>
      <c r="AE250" s="91"/>
      <c r="AF250" s="91"/>
      <c r="AG250" s="91"/>
    </row>
    <row r="251" spans="1:33" ht="26.5" customHeight="1" x14ac:dyDescent="0.7">
      <c r="A251" s="95">
        <v>44007</v>
      </c>
      <c r="B251" s="94">
        <f t="shared" ca="1" si="52"/>
        <v>1.0720482737733183E-2</v>
      </c>
      <c r="C251" s="92">
        <f t="shared" ca="1" si="53"/>
        <v>31.857538052366611</v>
      </c>
      <c r="D251" s="94">
        <f t="shared" ca="1" si="54"/>
        <v>1.6425379475348834E-4</v>
      </c>
      <c r="E251" s="92">
        <f t="shared" ca="1" si="55"/>
        <v>36.8260548249933</v>
      </c>
      <c r="F251" s="94">
        <f t="shared" ca="1" si="56"/>
        <v>-6.0271852692161954E-4</v>
      </c>
      <c r="G251" s="92">
        <f t="shared" ca="1" si="57"/>
        <v>38.389122717314159</v>
      </c>
      <c r="H251" s="91"/>
      <c r="I251" s="91"/>
      <c r="J251" s="91"/>
      <c r="K251" s="126"/>
      <c r="L251" s="92">
        <f t="shared" ca="1" si="58"/>
        <v>107.07271559467407</v>
      </c>
      <c r="M251" s="94">
        <f t="shared" ca="1" si="59"/>
        <v>3.0051143768667909E-3</v>
      </c>
      <c r="N251" s="99"/>
      <c r="O251" s="94"/>
      <c r="P251" s="108"/>
      <c r="Q251" s="99"/>
      <c r="R251" s="110"/>
      <c r="S251" s="106"/>
      <c r="T251" s="109"/>
      <c r="U251" s="91"/>
      <c r="V251" s="91"/>
      <c r="W251" s="91"/>
      <c r="X251" s="91"/>
      <c r="Y251" s="91"/>
      <c r="Z251" s="91"/>
      <c r="AA251" s="91"/>
      <c r="AB251" s="91"/>
      <c r="AC251" s="91"/>
      <c r="AD251" s="91"/>
      <c r="AE251" s="91"/>
      <c r="AF251" s="91"/>
      <c r="AG251" s="91"/>
    </row>
    <row r="252" spans="1:33" ht="26.5" customHeight="1" x14ac:dyDescent="0.7">
      <c r="A252" s="95">
        <v>44006</v>
      </c>
      <c r="B252" s="94">
        <f t="shared" ca="1" si="52"/>
        <v>-2.550862447737734E-2</v>
      </c>
      <c r="C252" s="92">
        <f t="shared" ca="1" si="53"/>
        <v>31.519632377563248</v>
      </c>
      <c r="D252" s="94">
        <f t="shared" ca="1" si="54"/>
        <v>1.8949274829056506E-3</v>
      </c>
      <c r="E252" s="92">
        <f t="shared" ca="1" si="55"/>
        <v>36.820006999120842</v>
      </c>
      <c r="F252" s="94">
        <f t="shared" ca="1" si="56"/>
        <v>-3.4839140673694757E-3</v>
      </c>
      <c r="G252" s="92">
        <f t="shared" ca="1" si="57"/>
        <v>38.412274506820616</v>
      </c>
      <c r="H252" s="91"/>
      <c r="I252" s="91"/>
      <c r="J252" s="91"/>
      <c r="K252" s="126"/>
      <c r="L252" s="92">
        <f t="shared" ca="1" si="58"/>
        <v>106.7519138835047</v>
      </c>
      <c r="M252" s="94">
        <f t="shared" ca="1" si="59"/>
        <v>-8.2655979032517646E-3</v>
      </c>
      <c r="N252" s="99"/>
      <c r="O252" s="94"/>
      <c r="P252" s="108"/>
      <c r="Q252" s="99"/>
      <c r="R252" s="110"/>
      <c r="S252" s="106"/>
      <c r="T252" s="109"/>
      <c r="U252" s="91"/>
      <c r="V252" s="91"/>
      <c r="W252" s="91"/>
      <c r="X252" s="91"/>
      <c r="Y252" s="91"/>
      <c r="Z252" s="91"/>
      <c r="AA252" s="91"/>
      <c r="AB252" s="91"/>
      <c r="AC252" s="91"/>
      <c r="AD252" s="91"/>
      <c r="AE252" s="91"/>
      <c r="AF252" s="91"/>
      <c r="AG252" s="91"/>
    </row>
    <row r="253" spans="1:33" ht="26.5" customHeight="1" x14ac:dyDescent="0.7">
      <c r="A253" s="95">
        <v>44005</v>
      </c>
      <c r="B253" s="94">
        <f t="shared" ca="1" si="52"/>
        <v>4.6036337737236366E-3</v>
      </c>
      <c r="C253" s="92">
        <f t="shared" ca="1" si="53"/>
        <v>32.344701214681528</v>
      </c>
      <c r="D253" s="94">
        <f t="shared" ca="1" si="54"/>
        <v>-3.2953642408739547E-4</v>
      </c>
      <c r="E253" s="92">
        <f t="shared" ca="1" si="55"/>
        <v>36.750367717326391</v>
      </c>
      <c r="F253" s="94">
        <f t="shared" ca="1" si="56"/>
        <v>8.4196500919413442E-3</v>
      </c>
      <c r="G253" s="92">
        <f t="shared" ca="1" si="57"/>
        <v>38.546567435357467</v>
      </c>
      <c r="H253" s="91"/>
      <c r="I253" s="91"/>
      <c r="J253" s="91"/>
      <c r="K253" s="126"/>
      <c r="L253" s="92">
        <f t="shared" ca="1" si="58"/>
        <v>107.64163636736538</v>
      </c>
      <c r="M253" s="94">
        <f t="shared" ca="1" si="59"/>
        <v>4.2725256215361274E-3</v>
      </c>
      <c r="N253" s="99"/>
      <c r="O253" s="94"/>
      <c r="P253" s="108"/>
      <c r="Q253" s="99"/>
      <c r="R253" s="110"/>
      <c r="S253" s="106"/>
      <c r="T253" s="109"/>
      <c r="U253" s="91"/>
      <c r="V253" s="91"/>
      <c r="W253" s="91"/>
      <c r="X253" s="91"/>
      <c r="Y253" s="91"/>
      <c r="Z253" s="91"/>
      <c r="AA253" s="91"/>
      <c r="AB253" s="91"/>
      <c r="AC253" s="91"/>
      <c r="AD253" s="91"/>
      <c r="AE253" s="91"/>
      <c r="AF253" s="91"/>
      <c r="AG253" s="91"/>
    </row>
    <row r="254" spans="1:33" ht="26.5" customHeight="1" x14ac:dyDescent="0.7">
      <c r="A254" s="95">
        <v>44004</v>
      </c>
      <c r="B254" s="94">
        <f t="shared" ca="1" si="52"/>
        <v>6.4151809178225605E-3</v>
      </c>
      <c r="C254" s="92">
        <f t="shared" ca="1" si="53"/>
        <v>32.196480410070698</v>
      </c>
      <c r="D254" s="94">
        <f t="shared" ca="1" si="54"/>
        <v>-9.0512286867905356E-4</v>
      </c>
      <c r="E254" s="92">
        <f t="shared" ca="1" si="55"/>
        <v>36.762482294282222</v>
      </c>
      <c r="F254" s="94">
        <f t="shared" ca="1" si="56"/>
        <v>6.4622142685011319E-3</v>
      </c>
      <c r="G254" s="92">
        <f t="shared" ca="1" si="57"/>
        <v>38.224728595722063</v>
      </c>
      <c r="H254" s="91"/>
      <c r="I254" s="91"/>
      <c r="J254" s="91"/>
      <c r="K254" s="126"/>
      <c r="L254" s="92">
        <f t="shared" ca="1" si="58"/>
        <v>107.183691300075</v>
      </c>
      <c r="M254" s="94">
        <f t="shared" ca="1" si="59"/>
        <v>3.9090534685317646E-3</v>
      </c>
      <c r="N254" s="99"/>
      <c r="O254" s="94"/>
      <c r="P254" s="108"/>
      <c r="Q254" s="99"/>
      <c r="R254" s="110"/>
      <c r="S254" s="106"/>
      <c r="T254" s="109"/>
      <c r="U254" s="91"/>
      <c r="V254" s="91"/>
      <c r="W254" s="91"/>
      <c r="X254" s="91"/>
      <c r="Y254" s="91"/>
      <c r="Z254" s="91"/>
      <c r="AA254" s="91"/>
      <c r="AB254" s="91"/>
      <c r="AC254" s="91"/>
      <c r="AD254" s="91"/>
      <c r="AE254" s="91"/>
      <c r="AF254" s="91"/>
      <c r="AG254" s="91"/>
    </row>
    <row r="255" spans="1:33" ht="26.5" customHeight="1" x14ac:dyDescent="0.7">
      <c r="A255" s="95">
        <v>44001</v>
      </c>
      <c r="B255" s="94">
        <f t="shared" ca="1" si="52"/>
        <v>-5.714878652951727E-3</v>
      </c>
      <c r="C255" s="92">
        <f t="shared" ca="1" si="53"/>
        <v>31.99125074873017</v>
      </c>
      <c r="D255" s="94">
        <f t="shared" ca="1" si="54"/>
        <v>3.2941299560174109E-4</v>
      </c>
      <c r="E255" s="92">
        <f t="shared" ca="1" si="55"/>
        <v>36.795787002569291</v>
      </c>
      <c r="F255" s="94">
        <f t="shared" ca="1" si="56"/>
        <v>1.1033000153075623E-2</v>
      </c>
      <c r="G255" s="92">
        <f t="shared" ca="1" si="57"/>
        <v>37.979298232774568</v>
      </c>
      <c r="H255" s="91"/>
      <c r="I255" s="91"/>
      <c r="J255" s="91"/>
      <c r="K255" s="126"/>
      <c r="L255" s="92">
        <f t="shared" ca="1" si="58"/>
        <v>106.76633598407403</v>
      </c>
      <c r="M255" s="94">
        <f t="shared" ca="1" si="59"/>
        <v>2.2783018448035985E-3</v>
      </c>
      <c r="N255" s="99"/>
      <c r="O255" s="94"/>
      <c r="P255" s="108"/>
      <c r="Q255" s="99"/>
      <c r="R255" s="110"/>
      <c r="S255" s="106"/>
      <c r="T255" s="109"/>
      <c r="U255" s="91"/>
      <c r="V255" s="91"/>
      <c r="W255" s="91"/>
      <c r="X255" s="91"/>
      <c r="Y255" s="91"/>
      <c r="Z255" s="91"/>
      <c r="AA255" s="91"/>
      <c r="AB255" s="91"/>
      <c r="AC255" s="91"/>
      <c r="AD255" s="91"/>
      <c r="AE255" s="91"/>
      <c r="AF255" s="91"/>
      <c r="AG255" s="91"/>
    </row>
    <row r="256" spans="1:33" ht="26.5" customHeight="1" x14ac:dyDescent="0.7">
      <c r="A256" s="95">
        <v>44000</v>
      </c>
      <c r="B256" s="94">
        <f t="shared" ca="1" si="52"/>
        <v>3.8502526950234817E-4</v>
      </c>
      <c r="C256" s="92">
        <f t="shared" ca="1" si="53"/>
        <v>32.175127699174176</v>
      </c>
      <c r="D256" s="94">
        <f t="shared" ca="1" si="54"/>
        <v>2.2270008203348901E-3</v>
      </c>
      <c r="E256" s="92">
        <f t="shared" ca="1" si="55"/>
        <v>36.783669983650753</v>
      </c>
      <c r="F256" s="94">
        <f t="shared" ca="1" si="56"/>
        <v>-1.9684609002026399E-3</v>
      </c>
      <c r="G256" s="92">
        <f t="shared" ca="1" si="57"/>
        <v>37.564845288951304</v>
      </c>
      <c r="H256" s="91"/>
      <c r="I256" s="91"/>
      <c r="J256" s="91"/>
      <c r="K256" s="126"/>
      <c r="L256" s="92">
        <f t="shared" ca="1" si="58"/>
        <v>106.52364297177623</v>
      </c>
      <c r="M256" s="94">
        <f t="shared" ca="1" si="59"/>
        <v>1.8804933595517603E-4</v>
      </c>
      <c r="N256" s="99"/>
      <c r="O256" s="94"/>
      <c r="P256" s="108"/>
      <c r="Q256" s="99"/>
      <c r="R256" s="110"/>
      <c r="S256" s="106"/>
      <c r="T256" s="109"/>
      <c r="U256" s="91"/>
      <c r="V256" s="91"/>
      <c r="W256" s="91"/>
      <c r="X256" s="91"/>
      <c r="Y256" s="91"/>
      <c r="Z256" s="91"/>
      <c r="AA256" s="91"/>
      <c r="AB256" s="91"/>
      <c r="AC256" s="91"/>
      <c r="AD256" s="91"/>
      <c r="AE256" s="91"/>
      <c r="AF256" s="91"/>
      <c r="AG256" s="91"/>
    </row>
    <row r="257" spans="1:33" ht="26.5" customHeight="1" x14ac:dyDescent="0.7">
      <c r="A257" s="95">
        <v>43999</v>
      </c>
      <c r="B257" s="94">
        <f t="shared" ca="1" si="52"/>
        <v>-4.1538809057917181E-3</v>
      </c>
      <c r="C257" s="92">
        <f t="shared" ca="1" si="53"/>
        <v>32.162744229909123</v>
      </c>
      <c r="D257" s="94">
        <f t="shared" ca="1" si="54"/>
        <v>1.5697417144886483E-3</v>
      </c>
      <c r="E257" s="92">
        <f t="shared" ca="1" si="55"/>
        <v>36.701934744866058</v>
      </c>
      <c r="F257" s="94">
        <f t="shared" ca="1" si="56"/>
        <v>1.9106194144837829E-3</v>
      </c>
      <c r="G257" s="92">
        <f t="shared" ca="1" si="57"/>
        <v>37.638936062916379</v>
      </c>
      <c r="H257" s="91"/>
      <c r="I257" s="91"/>
      <c r="J257" s="91"/>
      <c r="K257" s="126"/>
      <c r="L257" s="92">
        <f t="shared" ca="1" si="58"/>
        <v>106.50361503769156</v>
      </c>
      <c r="M257" s="94">
        <f t="shared" ca="1" si="59"/>
        <v>-4.5617742648551562E-5</v>
      </c>
      <c r="N257" s="99"/>
      <c r="O257" s="94"/>
      <c r="P257" s="108"/>
      <c r="Q257" s="99"/>
      <c r="R257" s="110"/>
      <c r="S257" s="105"/>
      <c r="T257" s="109"/>
      <c r="U257" s="91"/>
      <c r="V257" s="91"/>
      <c r="W257" s="91"/>
      <c r="X257" s="91"/>
      <c r="Y257" s="91"/>
      <c r="Z257" s="91"/>
      <c r="AA257" s="91"/>
      <c r="AB257" s="91"/>
      <c r="AC257" s="91"/>
      <c r="AD257" s="91"/>
      <c r="AE257" s="91"/>
      <c r="AF257" s="91"/>
      <c r="AG257" s="91"/>
    </row>
    <row r="258" spans="1:33" ht="26.5" customHeight="1" x14ac:dyDescent="0.7">
      <c r="A258" s="95">
        <v>43998</v>
      </c>
      <c r="B258" s="94">
        <f t="shared" ref="B258:B321" ca="1" si="60">INDIRECT(B$1&amp;"!D"&amp;ROW())</f>
        <v>1.9247654811767712E-2</v>
      </c>
      <c r="C258" s="92">
        <f t="shared" ref="C258:C321" ca="1" si="61">C259*(1+B258)</f>
        <v>32.296901713252034</v>
      </c>
      <c r="D258" s="94">
        <f t="shared" ref="D258:D321" ca="1" si="62">INDIRECT(D$1&amp;"!D"&amp;ROW())</f>
        <v>-2.0610657179457315E-3</v>
      </c>
      <c r="E258" s="92">
        <f t="shared" ref="E258:E321" ca="1" si="63">E259*(1+D258)</f>
        <v>36.644412481990152</v>
      </c>
      <c r="F258" s="94">
        <f t="shared" ref="F258:F321" ca="1" si="64">INDIRECT(F$1&amp;"!D"&amp;ROW())</f>
        <v>-4.9283557576751402E-4</v>
      </c>
      <c r="G258" s="92">
        <f t="shared" ref="G258:G321" ca="1" si="65">G259*(1+F258)</f>
        <v>37.567159518593144</v>
      </c>
      <c r="H258" s="91"/>
      <c r="I258" s="91"/>
      <c r="J258" s="91"/>
      <c r="K258" s="126"/>
      <c r="L258" s="92">
        <f t="shared" ref="L258:L321" ca="1" si="66">SUM(C258,E258,G258,I258,K258)</f>
        <v>106.50847371383533</v>
      </c>
      <c r="M258" s="94">
        <f t="shared" ref="M258:M321" ca="1" si="67">L258/L259-1</f>
        <v>4.8653726655052409E-3</v>
      </c>
      <c r="N258" s="99"/>
      <c r="O258" s="94"/>
      <c r="P258" s="108"/>
      <c r="Q258" s="99"/>
      <c r="R258" s="110"/>
      <c r="S258" s="105"/>
      <c r="T258" s="109"/>
      <c r="U258" s="91"/>
      <c r="V258" s="91"/>
      <c r="W258" s="91"/>
      <c r="X258" s="91"/>
      <c r="Y258" s="91"/>
      <c r="Z258" s="91"/>
      <c r="AA258" s="91"/>
      <c r="AB258" s="91"/>
      <c r="AC258" s="91"/>
      <c r="AD258" s="91"/>
      <c r="AE258" s="91"/>
      <c r="AF258" s="91"/>
      <c r="AG258" s="91"/>
    </row>
    <row r="259" spans="1:33" ht="26.5" customHeight="1" x14ac:dyDescent="0.7">
      <c r="A259" s="95">
        <v>43997</v>
      </c>
      <c r="B259" s="94">
        <f t="shared" ca="1" si="60"/>
        <v>9.3356264946218293E-3</v>
      </c>
      <c r="C259" s="92">
        <f t="shared" ca="1" si="61"/>
        <v>31.687001251149848</v>
      </c>
      <c r="D259" s="94">
        <f t="shared" ca="1" si="62"/>
        <v>-8.2373886928821527E-4</v>
      </c>
      <c r="E259" s="92">
        <f t="shared" ca="1" si="63"/>
        <v>36.720095010976983</v>
      </c>
      <c r="F259" s="94">
        <f t="shared" ca="1" si="64"/>
        <v>-1.783255496963787E-3</v>
      </c>
      <c r="G259" s="92">
        <f t="shared" ca="1" si="65"/>
        <v>37.585683080354663</v>
      </c>
      <c r="H259" s="91"/>
      <c r="I259" s="91"/>
      <c r="J259" s="91"/>
      <c r="K259" s="126"/>
      <c r="L259" s="92">
        <f t="shared" ca="1" si="66"/>
        <v>105.9927793424815</v>
      </c>
      <c r="M259" s="94">
        <f t="shared" ca="1" si="67"/>
        <v>1.8494321641948641E-3</v>
      </c>
      <c r="N259" s="99"/>
      <c r="O259" s="94"/>
      <c r="P259" s="108"/>
      <c r="Q259" s="99"/>
      <c r="R259" s="110"/>
      <c r="S259" s="105"/>
      <c r="T259" s="109"/>
      <c r="U259" s="91"/>
      <c r="V259" s="91"/>
      <c r="W259" s="91"/>
      <c r="X259" s="91"/>
      <c r="Y259" s="91"/>
      <c r="Z259" s="91"/>
      <c r="AA259" s="91"/>
      <c r="AB259" s="91"/>
      <c r="AC259" s="91"/>
      <c r="AD259" s="91"/>
      <c r="AE259" s="91"/>
      <c r="AF259" s="91"/>
      <c r="AG259" s="91"/>
    </row>
    <row r="260" spans="1:33" ht="26.5" customHeight="1" x14ac:dyDescent="0.7">
      <c r="A260" s="95">
        <v>43994</v>
      </c>
      <c r="B260" s="94">
        <f t="shared" ca="1" si="60"/>
        <v>1.1975658141163859E-2</v>
      </c>
      <c r="C260" s="92">
        <f t="shared" ca="1" si="61"/>
        <v>31.393919345933927</v>
      </c>
      <c r="D260" s="94">
        <f t="shared" ca="1" si="62"/>
        <v>-2.2193784568470543E-3</v>
      </c>
      <c r="E260" s="92">
        <f t="shared" ca="1" si="63"/>
        <v>36.750367717326377</v>
      </c>
      <c r="F260" s="94">
        <f t="shared" ca="1" si="64"/>
        <v>1.4163187475602079E-3</v>
      </c>
      <c r="G260" s="92">
        <f t="shared" ca="1" si="65"/>
        <v>37.65282769231321</v>
      </c>
      <c r="H260" s="91"/>
      <c r="I260" s="91"/>
      <c r="J260" s="91"/>
      <c r="K260" s="126"/>
      <c r="L260" s="92">
        <f t="shared" ca="1" si="66"/>
        <v>105.79711475557352</v>
      </c>
      <c r="M260" s="94">
        <f t="shared" ca="1" si="67"/>
        <v>3.2528117487358177E-3</v>
      </c>
      <c r="N260" s="99"/>
      <c r="O260" s="94"/>
      <c r="P260" s="108"/>
      <c r="Q260" s="99"/>
      <c r="R260" s="110"/>
      <c r="S260" s="105"/>
      <c r="T260" s="109"/>
      <c r="U260" s="91"/>
      <c r="V260" s="91"/>
      <c r="W260" s="91"/>
      <c r="X260" s="91"/>
      <c r="Y260" s="91"/>
      <c r="Z260" s="91"/>
      <c r="AA260" s="91"/>
      <c r="AB260" s="91"/>
      <c r="AC260" s="91"/>
      <c r="AD260" s="91"/>
      <c r="AE260" s="91"/>
      <c r="AF260" s="91"/>
      <c r="AG260" s="91"/>
    </row>
    <row r="261" spans="1:33" ht="26.5" customHeight="1" x14ac:dyDescent="0.7">
      <c r="A261" s="95">
        <v>43993</v>
      </c>
      <c r="B261" s="94">
        <f t="shared" ca="1" si="60"/>
        <v>-5.7648870778635786E-2</v>
      </c>
      <c r="C261" s="92">
        <f t="shared" ca="1" si="61"/>
        <v>31.022405621494389</v>
      </c>
      <c r="D261" s="94">
        <f t="shared" ca="1" si="62"/>
        <v>3.5468802805647126E-3</v>
      </c>
      <c r="E261" s="92">
        <f t="shared" ca="1" si="63"/>
        <v>36.83211211347119</v>
      </c>
      <c r="F261" s="94">
        <f t="shared" ca="1" si="64"/>
        <v>-7.2140854038112989E-3</v>
      </c>
      <c r="G261" s="92">
        <f t="shared" ca="1" si="65"/>
        <v>37.599574709751501</v>
      </c>
      <c r="H261" s="91"/>
      <c r="I261" s="91"/>
      <c r="J261" s="91"/>
      <c r="K261" s="126"/>
      <c r="L261" s="92">
        <f t="shared" ca="1" si="66"/>
        <v>105.45409244471708</v>
      </c>
      <c r="M261" s="94">
        <f t="shared" ca="1" si="67"/>
        <v>-1.8985577639828222E-2</v>
      </c>
      <c r="N261" s="99"/>
      <c r="O261" s="94"/>
      <c r="P261" s="108"/>
      <c r="Q261" s="99"/>
      <c r="R261" s="110"/>
      <c r="S261" s="105"/>
      <c r="T261" s="109"/>
      <c r="U261" s="91"/>
      <c r="V261" s="91"/>
      <c r="W261" s="91"/>
      <c r="X261" s="91"/>
      <c r="Y261" s="91"/>
      <c r="Z261" s="91"/>
      <c r="AA261" s="91"/>
      <c r="AB261" s="91"/>
      <c r="AC261" s="91"/>
      <c r="AD261" s="91"/>
      <c r="AE261" s="91"/>
      <c r="AF261" s="91"/>
      <c r="AG261" s="91"/>
    </row>
    <row r="262" spans="1:33" ht="26.5" customHeight="1" x14ac:dyDescent="0.7">
      <c r="A262" s="95">
        <v>43992</v>
      </c>
      <c r="B262" s="94">
        <f t="shared" ca="1" si="60"/>
        <v>-5.5799823168009022E-3</v>
      </c>
      <c r="C262" s="92">
        <f t="shared" ca="1" si="61"/>
        <v>32.92021907707295</v>
      </c>
      <c r="D262" s="94">
        <f t="shared" ca="1" si="62"/>
        <v>7.4795519662520515E-3</v>
      </c>
      <c r="E262" s="92">
        <f t="shared" ca="1" si="63"/>
        <v>36.701934744866051</v>
      </c>
      <c r="F262" s="94">
        <f t="shared" ca="1" si="64"/>
        <v>1.4324767900433022E-2</v>
      </c>
      <c r="G262" s="92">
        <f t="shared" ca="1" si="65"/>
        <v>37.872792267651143</v>
      </c>
      <c r="H262" s="91"/>
      <c r="I262" s="91"/>
      <c r="J262" s="91"/>
      <c r="K262" s="126"/>
      <c r="L262" s="92">
        <f t="shared" ca="1" si="66"/>
        <v>107.49494608959014</v>
      </c>
      <c r="M262" s="94">
        <f t="shared" ca="1" si="67"/>
        <v>5.8257196644877496E-3</v>
      </c>
      <c r="N262" s="99"/>
      <c r="O262" s="94"/>
      <c r="P262" s="108"/>
      <c r="Q262" s="99"/>
      <c r="R262" s="110"/>
      <c r="S262" s="105"/>
      <c r="T262" s="109"/>
      <c r="U262" s="91"/>
      <c r="V262" s="91"/>
      <c r="W262" s="91"/>
      <c r="X262" s="91"/>
      <c r="Y262" s="91"/>
      <c r="Z262" s="91"/>
      <c r="AA262" s="91"/>
      <c r="AB262" s="91"/>
      <c r="AC262" s="91"/>
      <c r="AD262" s="91"/>
      <c r="AE262" s="91"/>
      <c r="AF262" s="91"/>
      <c r="AG262" s="91"/>
    </row>
    <row r="263" spans="1:33" ht="26.5" customHeight="1" x14ac:dyDescent="0.7">
      <c r="A263" s="95">
        <v>43991</v>
      </c>
      <c r="B263" s="94">
        <f t="shared" ca="1" si="60"/>
        <v>-7.456733919936287E-3</v>
      </c>
      <c r="C263" s="92">
        <f t="shared" ca="1" si="61"/>
        <v>33.104944079635999</v>
      </c>
      <c r="D263" s="94">
        <f t="shared" ca="1" si="62"/>
        <v>3.5862919180704722E-3</v>
      </c>
      <c r="E263" s="92">
        <f t="shared" ca="1" si="63"/>
        <v>36.429458715302509</v>
      </c>
      <c r="F263" s="94">
        <f t="shared" ca="1" si="64"/>
        <v>9.6418356521297266E-3</v>
      </c>
      <c r="G263" s="92">
        <f t="shared" ca="1" si="65"/>
        <v>37.337935014684341</v>
      </c>
      <c r="H263" s="91"/>
      <c r="I263" s="91"/>
      <c r="J263" s="91"/>
      <c r="K263" s="126"/>
      <c r="L263" s="92">
        <f t="shared" ca="1" si="66"/>
        <v>106.87233780962285</v>
      </c>
      <c r="M263" s="94">
        <f t="shared" ca="1" si="67"/>
        <v>2.2322906837584089E-3</v>
      </c>
      <c r="N263" s="99"/>
      <c r="O263" s="94"/>
      <c r="P263" s="108"/>
      <c r="Q263" s="99"/>
      <c r="R263" s="110"/>
      <c r="S263" s="105"/>
      <c r="T263" s="109"/>
      <c r="U263" s="91"/>
      <c r="V263" s="91"/>
      <c r="W263" s="91"/>
      <c r="X263" s="91"/>
      <c r="Y263" s="91"/>
      <c r="Z263" s="91"/>
      <c r="AA263" s="91"/>
      <c r="AB263" s="91"/>
      <c r="AC263" s="91"/>
      <c r="AD263" s="91"/>
      <c r="AE263" s="91"/>
      <c r="AF263" s="91"/>
      <c r="AG263" s="91"/>
    </row>
    <row r="264" spans="1:33" ht="26.5" customHeight="1" x14ac:dyDescent="0.7">
      <c r="A264" s="95">
        <v>43990</v>
      </c>
      <c r="B264" s="94">
        <f t="shared" ca="1" si="60"/>
        <v>1.2087614401813163E-2</v>
      </c>
      <c r="C264" s="92">
        <f t="shared" ca="1" si="61"/>
        <v>33.353653398284784</v>
      </c>
      <c r="D264" s="94">
        <f t="shared" ca="1" si="62"/>
        <v>1.0854248015792489E-3</v>
      </c>
      <c r="E264" s="92">
        <f t="shared" ca="1" si="63"/>
        <v>36.29927890473467</v>
      </c>
      <c r="F264" s="94">
        <f t="shared" ca="1" si="64"/>
        <v>1.0822138181828311E-2</v>
      </c>
      <c r="G264" s="92">
        <f t="shared" ca="1" si="65"/>
        <v>36.981366754248739</v>
      </c>
      <c r="H264" s="91"/>
      <c r="I264" s="91"/>
      <c r="J264" s="91"/>
      <c r="K264" s="126"/>
      <c r="L264" s="92">
        <f t="shared" ca="1" si="66"/>
        <v>106.63429905726819</v>
      </c>
      <c r="M264" s="94">
        <f t="shared" ca="1" si="67"/>
        <v>7.8793558117773443E-3</v>
      </c>
      <c r="N264" s="99"/>
      <c r="O264" s="94"/>
      <c r="P264" s="108"/>
      <c r="Q264" s="99"/>
      <c r="R264" s="110"/>
      <c r="S264" s="105"/>
      <c r="T264" s="109"/>
      <c r="U264" s="91"/>
      <c r="V264" s="91"/>
      <c r="W264" s="91"/>
      <c r="X264" s="91"/>
      <c r="Y264" s="91"/>
      <c r="Z264" s="91"/>
      <c r="AA264" s="91"/>
      <c r="AB264" s="91"/>
      <c r="AC264" s="91"/>
      <c r="AD264" s="91"/>
      <c r="AE264" s="91"/>
      <c r="AF264" s="91"/>
      <c r="AG264" s="91"/>
    </row>
    <row r="265" spans="1:33" ht="26.5" customHeight="1" x14ac:dyDescent="0.7">
      <c r="A265" s="95">
        <v>43987</v>
      </c>
      <c r="B265" s="94">
        <f t="shared" ca="1" si="60"/>
        <v>2.5629454424112463E-2</v>
      </c>
      <c r="C265" s="92">
        <f t="shared" ca="1" si="61"/>
        <v>32.955302410254482</v>
      </c>
      <c r="D265" s="94">
        <f t="shared" ca="1" si="62"/>
        <v>-4.9846743542457661E-3</v>
      </c>
      <c r="E265" s="92">
        <f t="shared" ca="1" si="63"/>
        <v>36.259921486649745</v>
      </c>
      <c r="F265" s="94">
        <f t="shared" ca="1" si="64"/>
        <v>-2.0275322546350005E-2</v>
      </c>
      <c r="G265" s="92">
        <f t="shared" ca="1" si="65"/>
        <v>36.585434130644721</v>
      </c>
      <c r="H265" s="91"/>
      <c r="I265" s="91"/>
      <c r="J265" s="91"/>
      <c r="K265" s="126"/>
      <c r="L265" s="92">
        <f t="shared" ca="1" si="66"/>
        <v>105.80065802754896</v>
      </c>
      <c r="M265" s="94">
        <f t="shared" ca="1" si="67"/>
        <v>-1.0882395872604533E-3</v>
      </c>
      <c r="N265" s="99"/>
      <c r="O265" s="94"/>
      <c r="P265" s="108"/>
      <c r="Q265" s="99"/>
      <c r="R265" s="110"/>
      <c r="S265" s="105"/>
      <c r="T265" s="109"/>
      <c r="U265" s="91"/>
      <c r="V265" s="91"/>
      <c r="W265" s="91"/>
      <c r="X265" s="91"/>
      <c r="Y265" s="91"/>
      <c r="Z265" s="91"/>
      <c r="AA265" s="91"/>
      <c r="AB265" s="91"/>
      <c r="AC265" s="91"/>
      <c r="AD265" s="91"/>
      <c r="AE265" s="91"/>
      <c r="AF265" s="91"/>
      <c r="AG265" s="91"/>
    </row>
    <row r="266" spans="1:33" ht="26.5" customHeight="1" x14ac:dyDescent="0.7">
      <c r="A266" s="95">
        <v>43986</v>
      </c>
      <c r="B266" s="94">
        <f t="shared" ca="1" si="60"/>
        <v>-2.626821368765353E-3</v>
      </c>
      <c r="C266" s="92">
        <f t="shared" ca="1" si="61"/>
        <v>32.131782358726014</v>
      </c>
      <c r="D266" s="94">
        <f t="shared" ca="1" si="62"/>
        <v>-3.9717726063550618E-3</v>
      </c>
      <c r="E266" s="92">
        <f t="shared" ca="1" si="63"/>
        <v>36.441570850295641</v>
      </c>
      <c r="F266" s="94">
        <f t="shared" ca="1" si="64"/>
        <v>1.0526271534100129E-2</v>
      </c>
      <c r="G266" s="92">
        <f t="shared" ca="1" si="65"/>
        <v>37.342566715510287</v>
      </c>
      <c r="H266" s="91"/>
      <c r="I266" s="91"/>
      <c r="J266" s="91"/>
      <c r="K266" s="126"/>
      <c r="L266" s="92">
        <f t="shared" ca="1" si="66"/>
        <v>105.91591992453195</v>
      </c>
      <c r="M266" s="94">
        <f t="shared" ca="1" si="67"/>
        <v>1.5038445968151848E-3</v>
      </c>
      <c r="N266" s="99"/>
      <c r="O266" s="94"/>
      <c r="P266" s="108"/>
      <c r="Q266" s="99"/>
      <c r="R266" s="110"/>
      <c r="S266" s="105"/>
      <c r="T266" s="109"/>
      <c r="U266" s="91"/>
      <c r="V266" s="91"/>
      <c r="W266" s="91"/>
      <c r="X266" s="91"/>
      <c r="Y266" s="91"/>
      <c r="Z266" s="91"/>
      <c r="AA266" s="91"/>
      <c r="AB266" s="91"/>
      <c r="AC266" s="91"/>
      <c r="AD266" s="91"/>
      <c r="AE266" s="91"/>
      <c r="AF266" s="91"/>
      <c r="AG266" s="91"/>
    </row>
    <row r="267" spans="1:33" ht="26.5" customHeight="1" x14ac:dyDescent="0.7">
      <c r="A267" s="95">
        <v>43985</v>
      </c>
      <c r="B267" s="94">
        <f t="shared" ca="1" si="60"/>
        <v>1.3308402836028854E-2</v>
      </c>
      <c r="C267" s="92">
        <f t="shared" ca="1" si="61"/>
        <v>32.216409110602633</v>
      </c>
      <c r="D267" s="94">
        <f t="shared" ca="1" si="62"/>
        <v>-5.9225609180246774E-3</v>
      </c>
      <c r="E267" s="92">
        <f t="shared" ca="1" si="63"/>
        <v>36.586885640434161</v>
      </c>
      <c r="F267" s="94">
        <f t="shared" ca="1" si="64"/>
        <v>-1.8450183821026478E-2</v>
      </c>
      <c r="G267" s="92">
        <f t="shared" ca="1" si="65"/>
        <v>36.953583263916329</v>
      </c>
      <c r="H267" s="91"/>
      <c r="I267" s="91"/>
      <c r="J267" s="91"/>
      <c r="K267" s="126"/>
      <c r="L267" s="92">
        <f t="shared" ca="1" si="66"/>
        <v>105.75687801495312</v>
      </c>
      <c r="M267" s="94">
        <f t="shared" ca="1" si="67"/>
        <v>-4.6070034660726789E-3</v>
      </c>
      <c r="N267" s="99"/>
      <c r="O267" s="94"/>
      <c r="P267" s="108"/>
      <c r="Q267" s="99"/>
      <c r="R267" s="110"/>
      <c r="S267" s="105"/>
      <c r="T267" s="109"/>
      <c r="U267" s="91"/>
      <c r="V267" s="91"/>
      <c r="W267" s="91"/>
      <c r="X267" s="91"/>
      <c r="Y267" s="91"/>
      <c r="Z267" s="91"/>
      <c r="AA267" s="91"/>
      <c r="AB267" s="91"/>
      <c r="AC267" s="91"/>
      <c r="AD267" s="91"/>
      <c r="AE267" s="91"/>
      <c r="AF267" s="91"/>
      <c r="AG267" s="91"/>
    </row>
    <row r="268" spans="1:33" ht="26.5" customHeight="1" x14ac:dyDescent="0.7">
      <c r="A268" s="95">
        <v>43984</v>
      </c>
      <c r="B268" s="94">
        <f t="shared" ca="1" si="60"/>
        <v>8.2800989235014555E-3</v>
      </c>
      <c r="C268" s="92">
        <f t="shared" ca="1" si="61"/>
        <v>31.793291184042232</v>
      </c>
      <c r="D268" s="94">
        <f t="shared" ca="1" si="62"/>
        <v>-1.642460606944729E-3</v>
      </c>
      <c r="E268" s="92">
        <f t="shared" ca="1" si="63"/>
        <v>36.804864693662033</v>
      </c>
      <c r="F268" s="94">
        <f t="shared" ca="1" si="64"/>
        <v>-6.4768298551427517E-3</v>
      </c>
      <c r="G268" s="92">
        <f t="shared" ca="1" si="65"/>
        <v>37.648199464568286</v>
      </c>
      <c r="H268" s="91"/>
      <c r="I268" s="91"/>
      <c r="J268" s="91"/>
      <c r="K268" s="126"/>
      <c r="L268" s="92">
        <f t="shared" ca="1" si="66"/>
        <v>106.24635534227255</v>
      </c>
      <c r="M268" s="94">
        <f t="shared" ca="1" si="67"/>
        <v>-4.2233805985869566E-4</v>
      </c>
      <c r="N268" s="99"/>
      <c r="O268" s="94"/>
      <c r="P268" s="108"/>
      <c r="Q268" s="99"/>
      <c r="R268" s="110"/>
      <c r="S268" s="105"/>
      <c r="T268" s="109"/>
      <c r="U268" s="91"/>
      <c r="V268" s="91"/>
      <c r="W268" s="91"/>
      <c r="X268" s="91"/>
      <c r="Y268" s="91"/>
      <c r="Z268" s="91"/>
      <c r="AA268" s="91"/>
      <c r="AB268" s="91"/>
      <c r="AC268" s="91"/>
      <c r="AD268" s="91"/>
      <c r="AE268" s="91"/>
      <c r="AF268" s="91"/>
      <c r="AG268" s="91"/>
    </row>
    <row r="269" spans="1:33" ht="26.5" customHeight="1" x14ac:dyDescent="0.7">
      <c r="A269" s="95">
        <v>43983</v>
      </c>
      <c r="B269" s="94">
        <f t="shared" ca="1" si="60"/>
        <v>4.0416432755179255E-3</v>
      </c>
      <c r="C269" s="92">
        <f t="shared" ca="1" si="61"/>
        <v>31.53220143686918</v>
      </c>
      <c r="D269" s="94">
        <f t="shared" ca="1" si="62"/>
        <v>-3.9409644436771973E-4</v>
      </c>
      <c r="E269" s="92">
        <f t="shared" ca="1" si="63"/>
        <v>36.865414685040896</v>
      </c>
      <c r="F269" s="94">
        <f t="shared" ca="1" si="64"/>
        <v>4.6037688391438181E-3</v>
      </c>
      <c r="G269" s="92">
        <f t="shared" ca="1" si="65"/>
        <v>37.893630059054502</v>
      </c>
      <c r="H269" s="91"/>
      <c r="I269" s="91"/>
      <c r="J269" s="91"/>
      <c r="K269" s="126"/>
      <c r="L269" s="92">
        <f t="shared" ca="1" si="66"/>
        <v>106.29124618096458</v>
      </c>
      <c r="M269" s="94">
        <f t="shared" ca="1" si="67"/>
        <v>2.6984403477305907E-3</v>
      </c>
      <c r="N269" s="99"/>
      <c r="O269" s="94"/>
      <c r="P269" s="108"/>
      <c r="Q269" s="99"/>
      <c r="R269" s="110"/>
      <c r="S269" s="105"/>
      <c r="T269" s="109"/>
      <c r="U269" s="91"/>
      <c r="V269" s="91"/>
      <c r="W269" s="91"/>
      <c r="X269" s="91"/>
      <c r="Y269" s="91"/>
      <c r="Z269" s="91"/>
      <c r="AA269" s="91"/>
      <c r="AB269" s="91"/>
      <c r="AC269" s="91"/>
      <c r="AD269" s="91"/>
      <c r="AE269" s="91"/>
      <c r="AF269" s="91"/>
      <c r="AG269" s="91"/>
    </row>
    <row r="270" spans="1:33" ht="26.5" customHeight="1" x14ac:dyDescent="0.7">
      <c r="A270" s="95">
        <v>43980</v>
      </c>
      <c r="B270" s="94">
        <f t="shared" ca="1" si="60"/>
        <v>4.455929291338645E-3</v>
      </c>
      <c r="C270" s="92">
        <f t="shared" ca="1" si="61"/>
        <v>31.405272528339211</v>
      </c>
      <c r="D270" s="94">
        <f t="shared" ca="1" si="62"/>
        <v>3.2085637958594315E-3</v>
      </c>
      <c r="E270" s="92">
        <f t="shared" ca="1" si="63"/>
        <v>36.879948941787319</v>
      </c>
      <c r="F270" s="94">
        <f t="shared" ca="1" si="64"/>
        <v>7.3584157348600687E-3</v>
      </c>
      <c r="G270" s="92">
        <f t="shared" ca="1" si="65"/>
        <v>37.719976008891514</v>
      </c>
      <c r="H270" s="91"/>
      <c r="I270" s="91"/>
      <c r="J270" s="91"/>
      <c r="K270" s="126"/>
      <c r="L270" s="92">
        <f t="shared" ca="1" si="66"/>
        <v>106.00519747901805</v>
      </c>
      <c r="M270" s="94">
        <f t="shared" ca="1" si="67"/>
        <v>5.0515955559240489E-3</v>
      </c>
      <c r="N270" s="99"/>
      <c r="O270" s="94"/>
      <c r="P270" s="108"/>
      <c r="Q270" s="99"/>
      <c r="R270" s="110"/>
      <c r="S270" s="105"/>
      <c r="T270" s="109"/>
      <c r="U270" s="91"/>
      <c r="V270" s="91"/>
      <c r="W270" s="91"/>
      <c r="X270" s="91"/>
      <c r="Y270" s="91"/>
      <c r="Z270" s="91"/>
      <c r="AA270" s="91"/>
      <c r="AB270" s="91"/>
      <c r="AC270" s="91"/>
      <c r="AD270" s="91"/>
      <c r="AE270" s="91"/>
      <c r="AF270" s="91"/>
      <c r="AG270" s="91"/>
    </row>
    <row r="271" spans="1:33" ht="26.5" customHeight="1" x14ac:dyDescent="0.7">
      <c r="A271" s="95">
        <v>43979</v>
      </c>
      <c r="B271" s="94">
        <f t="shared" ca="1" si="60"/>
        <v>-1.8449100425637077E-3</v>
      </c>
      <c r="C271" s="92">
        <f t="shared" ca="1" si="61"/>
        <v>31.265953649650097</v>
      </c>
      <c r="D271" s="94">
        <f t="shared" ca="1" si="62"/>
        <v>-9.0418168662131926E-4</v>
      </c>
      <c r="E271" s="92">
        <f t="shared" ca="1" si="63"/>
        <v>36.761995733214192</v>
      </c>
      <c r="F271" s="94">
        <f t="shared" ca="1" si="64"/>
        <v>3.350341378907995E-3</v>
      </c>
      <c r="G271" s="92">
        <f t="shared" ca="1" si="65"/>
        <v>37.444444221350039</v>
      </c>
      <c r="H271" s="91"/>
      <c r="I271" s="91"/>
      <c r="J271" s="91"/>
      <c r="K271" s="126"/>
      <c r="L271" s="92">
        <f t="shared" ca="1" si="66"/>
        <v>105.47239360421433</v>
      </c>
      <c r="M271" s="94">
        <f t="shared" ca="1" si="67"/>
        <v>3.2221343122307289E-4</v>
      </c>
      <c r="N271" s="99"/>
      <c r="O271" s="94"/>
      <c r="P271" s="108"/>
      <c r="Q271" s="99"/>
      <c r="R271" s="110"/>
      <c r="S271" s="105"/>
      <c r="T271" s="109"/>
      <c r="U271" s="91"/>
      <c r="V271" s="91"/>
      <c r="W271" s="91"/>
      <c r="X271" s="91"/>
      <c r="Y271" s="91"/>
      <c r="Z271" s="91"/>
      <c r="AA271" s="91"/>
      <c r="AB271" s="91"/>
      <c r="AC271" s="91"/>
      <c r="AD271" s="91"/>
      <c r="AE271" s="91"/>
      <c r="AF271" s="91"/>
      <c r="AG271" s="91"/>
    </row>
    <row r="272" spans="1:33" ht="26.5" customHeight="1" x14ac:dyDescent="0.7">
      <c r="A272" s="95">
        <v>43978</v>
      </c>
      <c r="B272" s="94">
        <f t="shared" ca="1" si="60"/>
        <v>1.4879057588627731E-2</v>
      </c>
      <c r="C272" s="92">
        <f t="shared" ca="1" si="61"/>
        <v>31.32374313793596</v>
      </c>
      <c r="D272" s="94">
        <f t="shared" ca="1" si="62"/>
        <v>8.2289600511731287E-4</v>
      </c>
      <c r="E272" s="92">
        <f t="shared" ca="1" si="63"/>
        <v>36.795265338287443</v>
      </c>
      <c r="F272" s="94">
        <f t="shared" ca="1" si="64"/>
        <v>1.8024364584650066E-3</v>
      </c>
      <c r="G272" s="92">
        <f t="shared" ca="1" si="65"/>
        <v>37.319411452922822</v>
      </c>
      <c r="H272" s="91"/>
      <c r="I272" s="91"/>
      <c r="J272" s="91"/>
      <c r="K272" s="126"/>
      <c r="L272" s="92">
        <f t="shared" ca="1" si="66"/>
        <v>105.43841992914622</v>
      </c>
      <c r="M272" s="94">
        <f t="shared" ca="1" si="67"/>
        <v>5.3072458071152795E-3</v>
      </c>
      <c r="N272" s="99"/>
      <c r="O272" s="94"/>
      <c r="P272" s="108"/>
      <c r="Q272" s="99"/>
      <c r="R272" s="110"/>
      <c r="S272" s="105"/>
      <c r="T272" s="109"/>
      <c r="U272" s="91"/>
      <c r="V272" s="91"/>
      <c r="W272" s="91"/>
      <c r="X272" s="91"/>
      <c r="Y272" s="91"/>
      <c r="Z272" s="91"/>
      <c r="AA272" s="91"/>
      <c r="AB272" s="91"/>
      <c r="AC272" s="91"/>
      <c r="AD272" s="91"/>
      <c r="AE272" s="91"/>
      <c r="AF272" s="91"/>
      <c r="AG272" s="91"/>
    </row>
    <row r="273" spans="1:33" ht="26.5" customHeight="1" x14ac:dyDescent="0.7">
      <c r="A273" s="95">
        <v>43977</v>
      </c>
      <c r="B273" s="94">
        <f t="shared" ca="1" si="60"/>
        <v>1.2320402414844889E-2</v>
      </c>
      <c r="C273" s="92">
        <f t="shared" ca="1" si="61"/>
        <v>30.86450834088722</v>
      </c>
      <c r="D273" s="94">
        <f t="shared" ca="1" si="62"/>
        <v>-2.6257186878606564E-3</v>
      </c>
      <c r="E273" s="92">
        <f t="shared" ca="1" si="63"/>
        <v>36.765011557148974</v>
      </c>
      <c r="F273" s="94">
        <f t="shared" ca="1" si="64"/>
        <v>-1.4214863675607869E-2</v>
      </c>
      <c r="G273" s="92">
        <f t="shared" ca="1" si="65"/>
        <v>37.252266609425533</v>
      </c>
      <c r="H273" s="91"/>
      <c r="I273" s="91"/>
      <c r="J273" s="91"/>
      <c r="K273" s="126"/>
      <c r="L273" s="92">
        <f t="shared" ca="1" si="66"/>
        <v>104.88178650746173</v>
      </c>
      <c r="M273" s="94">
        <f t="shared" ca="1" si="67"/>
        <v>-2.4569618697617424E-3</v>
      </c>
      <c r="N273" s="99"/>
      <c r="O273" s="94"/>
      <c r="P273" s="108"/>
      <c r="Q273" s="99"/>
      <c r="R273" s="110"/>
      <c r="S273" s="105"/>
      <c r="T273" s="109"/>
      <c r="U273" s="91"/>
      <c r="V273" s="91"/>
      <c r="W273" s="91"/>
      <c r="X273" s="91"/>
      <c r="Y273" s="91"/>
      <c r="Z273" s="91"/>
      <c r="AA273" s="91"/>
      <c r="AB273" s="91"/>
      <c r="AC273" s="91"/>
      <c r="AD273" s="91"/>
      <c r="AE273" s="91"/>
      <c r="AF273" s="91"/>
      <c r="AG273" s="91"/>
    </row>
    <row r="274" spans="1:33" ht="26.5" customHeight="1" x14ac:dyDescent="0.7">
      <c r="A274" s="95">
        <v>43973</v>
      </c>
      <c r="B274" s="94">
        <f t="shared" ca="1" si="60"/>
        <v>1.8991352900852299E-3</v>
      </c>
      <c r="C274" s="92">
        <f t="shared" ca="1" si="61"/>
        <v>30.488873154449244</v>
      </c>
      <c r="D274" s="94">
        <f t="shared" ca="1" si="62"/>
        <v>1.8904891356381626E-3</v>
      </c>
      <c r="E274" s="92">
        <f t="shared" ca="1" si="63"/>
        <v>36.861800274999226</v>
      </c>
      <c r="F274" s="94">
        <f t="shared" ca="1" si="64"/>
        <v>5.9168382126346675E-3</v>
      </c>
      <c r="G274" s="92">
        <f t="shared" ca="1" si="65"/>
        <v>37.789438323572917</v>
      </c>
      <c r="H274" s="91"/>
      <c r="I274" s="91"/>
      <c r="J274" s="91"/>
      <c r="K274" s="126"/>
      <c r="L274" s="92">
        <f t="shared" ca="1" si="66"/>
        <v>105.14011175302139</v>
      </c>
      <c r="M274" s="94">
        <f t="shared" ca="1" si="67"/>
        <v>3.3364373060500441E-3</v>
      </c>
      <c r="N274" s="99"/>
      <c r="O274" s="94"/>
      <c r="P274" s="108"/>
      <c r="Q274" s="99"/>
      <c r="R274" s="110"/>
      <c r="S274" s="105"/>
      <c r="T274" s="109"/>
      <c r="U274" s="91"/>
      <c r="V274" s="91"/>
      <c r="W274" s="91"/>
      <c r="X274" s="91"/>
      <c r="Y274" s="91"/>
      <c r="Z274" s="91"/>
      <c r="AA274" s="91"/>
      <c r="AB274" s="91"/>
      <c r="AC274" s="91"/>
      <c r="AD274" s="91"/>
      <c r="AE274" s="91"/>
      <c r="AF274" s="91"/>
      <c r="AG274" s="91"/>
    </row>
    <row r="275" spans="1:33" ht="26.5" customHeight="1" x14ac:dyDescent="0.7">
      <c r="A275" s="95">
        <v>43972</v>
      </c>
      <c r="B275" s="94">
        <f t="shared" ca="1" si="60"/>
        <v>-6.9039675310657023E-3</v>
      </c>
      <c r="C275" s="92">
        <f t="shared" ca="1" si="61"/>
        <v>30.431080415716337</v>
      </c>
      <c r="D275" s="94">
        <f t="shared" ca="1" si="62"/>
        <v>6.5828414604829355E-4</v>
      </c>
      <c r="E275" s="92">
        <f t="shared" ca="1" si="63"/>
        <v>36.792244935672599</v>
      </c>
      <c r="F275" s="94">
        <f t="shared" ca="1" si="64"/>
        <v>-1.4576338217175966E-2</v>
      </c>
      <c r="G275" s="92">
        <f t="shared" ca="1" si="65"/>
        <v>37.567159518593165</v>
      </c>
      <c r="H275" s="91"/>
      <c r="I275" s="91"/>
      <c r="J275" s="91"/>
      <c r="K275" s="126"/>
      <c r="L275" s="92">
        <f t="shared" ca="1" si="66"/>
        <v>104.79048486998209</v>
      </c>
      <c r="M275" s="94">
        <f t="shared" ca="1" si="67"/>
        <v>-7.0408289133337965E-3</v>
      </c>
      <c r="N275" s="99"/>
      <c r="O275" s="94"/>
      <c r="P275" s="108"/>
      <c r="Q275" s="99"/>
      <c r="R275" s="110"/>
      <c r="S275" s="105"/>
      <c r="T275" s="109"/>
      <c r="U275" s="91"/>
      <c r="V275" s="91"/>
      <c r="W275" s="91"/>
      <c r="X275" s="91"/>
      <c r="Y275" s="91"/>
      <c r="Z275" s="91"/>
      <c r="AA275" s="91"/>
      <c r="AB275" s="91"/>
      <c r="AC275" s="91"/>
      <c r="AD275" s="91"/>
      <c r="AE275" s="91"/>
      <c r="AF275" s="91"/>
      <c r="AG275" s="91"/>
    </row>
    <row r="276" spans="1:33" ht="26.5" customHeight="1" x14ac:dyDescent="0.7">
      <c r="A276" s="95">
        <v>43971</v>
      </c>
      <c r="B276" s="94">
        <f t="shared" ca="1" si="60"/>
        <v>1.6988153297998521E-2</v>
      </c>
      <c r="C276" s="92">
        <f t="shared" ca="1" si="61"/>
        <v>30.642636180976055</v>
      </c>
      <c r="D276" s="94">
        <f t="shared" ca="1" si="62"/>
        <v>2.4669428372692259E-4</v>
      </c>
      <c r="E276" s="92">
        <f t="shared" ca="1" si="63"/>
        <v>36.768041117123943</v>
      </c>
      <c r="F276" s="94">
        <f t="shared" ca="1" si="64"/>
        <v>2.3742786550065009E-3</v>
      </c>
      <c r="G276" s="92">
        <f t="shared" ca="1" si="65"/>
        <v>38.122851089882325</v>
      </c>
      <c r="H276" s="91"/>
      <c r="I276" s="91"/>
      <c r="J276" s="91"/>
      <c r="K276" s="126"/>
      <c r="L276" s="92">
        <f t="shared" ca="1" si="66"/>
        <v>105.53352838798233</v>
      </c>
      <c r="M276" s="94">
        <f t="shared" ca="1" si="67"/>
        <v>5.8255897705294934E-3</v>
      </c>
      <c r="N276" s="99"/>
      <c r="O276" s="94"/>
      <c r="P276" s="108"/>
      <c r="Q276" s="99"/>
      <c r="R276" s="110"/>
      <c r="S276" s="105"/>
      <c r="T276" s="109"/>
      <c r="U276" s="91"/>
      <c r="V276" s="91"/>
      <c r="W276" s="91"/>
      <c r="X276" s="91"/>
      <c r="Y276" s="91"/>
      <c r="Z276" s="91"/>
      <c r="AA276" s="91"/>
      <c r="AB276" s="91"/>
      <c r="AC276" s="91"/>
      <c r="AD276" s="91"/>
      <c r="AE276" s="91"/>
      <c r="AF276" s="91"/>
      <c r="AG276" s="91"/>
    </row>
    <row r="277" spans="1:33" ht="26.5" customHeight="1" x14ac:dyDescent="0.7">
      <c r="A277" s="95">
        <v>43970</v>
      </c>
      <c r="B277" s="94">
        <f t="shared" ca="1" si="60"/>
        <v>-1.0271194248369753E-2</v>
      </c>
      <c r="C277" s="92">
        <f t="shared" ca="1" si="61"/>
        <v>30.130770040540611</v>
      </c>
      <c r="D277" s="94">
        <f t="shared" ca="1" si="62"/>
        <v>2.8052549924877379E-3</v>
      </c>
      <c r="E277" s="92">
        <f t="shared" ca="1" si="63"/>
        <v>36.758972888636642</v>
      </c>
      <c r="F277" s="94">
        <f t="shared" ca="1" si="64"/>
        <v>9.6502119411123743E-3</v>
      </c>
      <c r="G277" s="92">
        <f t="shared" ca="1" si="65"/>
        <v>38.032551215336312</v>
      </c>
      <c r="H277" s="91"/>
      <c r="I277" s="91"/>
      <c r="J277" s="91"/>
      <c r="K277" s="126"/>
      <c r="L277" s="92">
        <f t="shared" ca="1" si="66"/>
        <v>104.92229414451357</v>
      </c>
      <c r="M277" s="94">
        <f t="shared" ca="1" si="67"/>
        <v>1.4665964851041657E-3</v>
      </c>
      <c r="N277" s="99"/>
      <c r="O277" s="94"/>
      <c r="P277" s="108"/>
      <c r="Q277" s="99"/>
      <c r="R277" s="110"/>
      <c r="S277" s="105"/>
      <c r="T277" s="109"/>
      <c r="U277" s="91"/>
      <c r="V277" s="91"/>
      <c r="W277" s="91"/>
      <c r="X277" s="91"/>
      <c r="Y277" s="91"/>
      <c r="Z277" s="91"/>
      <c r="AA277" s="91"/>
      <c r="AB277" s="91"/>
      <c r="AC277" s="91"/>
      <c r="AD277" s="91"/>
      <c r="AE277" s="91"/>
      <c r="AF277" s="91"/>
      <c r="AG277" s="91"/>
    </row>
    <row r="278" spans="1:33" ht="26.5" customHeight="1" x14ac:dyDescent="0.7">
      <c r="A278" s="95">
        <v>43969</v>
      </c>
      <c r="B278" s="94">
        <f t="shared" ca="1" si="60"/>
        <v>3.0459466262989121E-2</v>
      </c>
      <c r="C278" s="92">
        <f t="shared" ca="1" si="61"/>
        <v>30.443460739387479</v>
      </c>
      <c r="D278" s="94">
        <f t="shared" ca="1" si="62"/>
        <v>-6.1498921622270553E-3</v>
      </c>
      <c r="E278" s="92">
        <f t="shared" ca="1" si="63"/>
        <v>36.656143060311358</v>
      </c>
      <c r="F278" s="94">
        <f t="shared" ca="1" si="64"/>
        <v>-7.5641496550299392E-3</v>
      </c>
      <c r="G278" s="92">
        <f t="shared" ca="1" si="65"/>
        <v>37.669037024432924</v>
      </c>
      <c r="H278" s="91"/>
      <c r="I278" s="91"/>
      <c r="J278" s="91"/>
      <c r="K278" s="126"/>
      <c r="L278" s="92">
        <f t="shared" ca="1" si="66"/>
        <v>104.76864082413177</v>
      </c>
      <c r="M278" s="94">
        <f t="shared" ca="1" si="67"/>
        <v>3.6974465355361641E-3</v>
      </c>
      <c r="N278" s="99"/>
      <c r="O278" s="94"/>
      <c r="P278" s="108"/>
      <c r="Q278" s="99"/>
      <c r="R278" s="110"/>
      <c r="S278" s="105"/>
      <c r="T278" s="109"/>
      <c r="U278" s="91"/>
      <c r="V278" s="91"/>
      <c r="W278" s="91"/>
      <c r="X278" s="91"/>
      <c r="Y278" s="91"/>
      <c r="Z278" s="91"/>
      <c r="AA278" s="91"/>
      <c r="AB278" s="91"/>
      <c r="AC278" s="91"/>
      <c r="AD278" s="91"/>
      <c r="AE278" s="91"/>
      <c r="AF278" s="91"/>
      <c r="AG278" s="91"/>
    </row>
    <row r="279" spans="1:33" ht="26.5" customHeight="1" x14ac:dyDescent="0.7">
      <c r="A279" s="95">
        <v>43966</v>
      </c>
      <c r="B279" s="94">
        <f t="shared" ca="1" si="60"/>
        <v>4.5970260481931202E-3</v>
      </c>
      <c r="C279" s="92">
        <f t="shared" ca="1" si="61"/>
        <v>29.543579088842918</v>
      </c>
      <c r="D279" s="94">
        <f t="shared" ca="1" si="62"/>
        <v>-6.5560419262145064E-4</v>
      </c>
      <c r="E279" s="92">
        <f t="shared" ca="1" si="63"/>
        <v>36.882969344402156</v>
      </c>
      <c r="F279" s="94">
        <f t="shared" ca="1" si="64"/>
        <v>5.6438134361025405E-3</v>
      </c>
      <c r="G279" s="92">
        <f t="shared" ca="1" si="65"/>
        <v>37.95614297018713</v>
      </c>
      <c r="H279" s="91"/>
      <c r="I279" s="91"/>
      <c r="J279" s="91"/>
      <c r="K279" s="126"/>
      <c r="L279" s="92">
        <f t="shared" ca="1" si="66"/>
        <v>104.3826914034322</v>
      </c>
      <c r="M279" s="94">
        <f t="shared" ca="1" si="67"/>
        <v>3.1137219850685405E-3</v>
      </c>
      <c r="N279" s="99"/>
      <c r="O279" s="94"/>
      <c r="P279" s="108"/>
      <c r="Q279" s="99"/>
      <c r="R279" s="110"/>
      <c r="S279" s="105"/>
      <c r="T279" s="109"/>
      <c r="U279" s="91"/>
      <c r="V279" s="91"/>
      <c r="W279" s="91"/>
      <c r="X279" s="91"/>
      <c r="Y279" s="91"/>
      <c r="Z279" s="91"/>
      <c r="AA279" s="91"/>
      <c r="AB279" s="91"/>
      <c r="AC279" s="91"/>
      <c r="AD279" s="91"/>
      <c r="AE279" s="91"/>
      <c r="AF279" s="91"/>
      <c r="AG279" s="91"/>
    </row>
    <row r="280" spans="1:33" ht="26.5" customHeight="1" x14ac:dyDescent="0.7">
      <c r="A280" s="95">
        <v>43965</v>
      </c>
      <c r="B280" s="94">
        <f t="shared" ca="1" si="60"/>
        <v>1.1967414017044042E-2</v>
      </c>
      <c r="C280" s="92">
        <f t="shared" ca="1" si="61"/>
        <v>29.408387963340076</v>
      </c>
      <c r="D280" s="94">
        <f t="shared" ca="1" si="62"/>
        <v>1.5592900965704093E-3</v>
      </c>
      <c r="E280" s="92">
        <f t="shared" ca="1" si="63"/>
        <v>36.907165837062706</v>
      </c>
      <c r="F280" s="94">
        <f t="shared" ca="1" si="64"/>
        <v>8.8500617793034753E-3</v>
      </c>
      <c r="G280" s="92">
        <f t="shared" ca="1" si="65"/>
        <v>37.743127798398</v>
      </c>
      <c r="H280" s="91"/>
      <c r="I280" s="91"/>
      <c r="J280" s="91"/>
      <c r="K280" s="126"/>
      <c r="L280" s="92">
        <f t="shared" ca="1" si="66"/>
        <v>104.05868159880077</v>
      </c>
      <c r="M280" s="94">
        <f t="shared" ca="1" si="67"/>
        <v>7.1266141619319434E-3</v>
      </c>
      <c r="N280" s="99"/>
      <c r="O280" s="94"/>
      <c r="P280" s="108"/>
      <c r="Q280" s="99"/>
      <c r="R280" s="110"/>
      <c r="S280" s="105"/>
      <c r="T280" s="109"/>
      <c r="U280" s="91"/>
      <c r="V280" s="91"/>
      <c r="W280" s="91"/>
      <c r="X280" s="91"/>
      <c r="Y280" s="91"/>
      <c r="Z280" s="91"/>
      <c r="AA280" s="91"/>
      <c r="AB280" s="91"/>
      <c r="AC280" s="91"/>
      <c r="AD280" s="91"/>
      <c r="AE280" s="91"/>
      <c r="AF280" s="91"/>
      <c r="AG280" s="91"/>
    </row>
    <row r="281" spans="1:33" ht="26.5" customHeight="1" x14ac:dyDescent="0.7">
      <c r="A281" s="95">
        <v>43964</v>
      </c>
      <c r="B281" s="94">
        <f t="shared" ca="1" si="60"/>
        <v>-1.7685883930288249E-2</v>
      </c>
      <c r="C281" s="92">
        <f t="shared" ca="1" si="61"/>
        <v>29.060607640123841</v>
      </c>
      <c r="D281" s="94">
        <f t="shared" ca="1" si="62"/>
        <v>2.0561966603800386E-3</v>
      </c>
      <c r="E281" s="92">
        <f t="shared" ca="1" si="63"/>
        <v>36.849706454726324</v>
      </c>
      <c r="F281" s="94">
        <f t="shared" ca="1" si="64"/>
        <v>9.6226510082388916E-3</v>
      </c>
      <c r="G281" s="92">
        <f t="shared" ca="1" si="65"/>
        <v>37.412029030191711</v>
      </c>
      <c r="H281" s="91"/>
      <c r="I281" s="91"/>
      <c r="J281" s="91"/>
      <c r="K281" s="126"/>
      <c r="L281" s="92">
        <f t="shared" ca="1" si="66"/>
        <v>103.32234312504187</v>
      </c>
      <c r="M281" s="94">
        <f t="shared" ca="1" si="67"/>
        <v>-8.8024954586674031E-4</v>
      </c>
      <c r="N281" s="99"/>
      <c r="O281" s="94"/>
      <c r="P281" s="108"/>
      <c r="Q281" s="99"/>
      <c r="R281" s="110"/>
      <c r="S281" s="105"/>
      <c r="T281" s="109"/>
      <c r="U281" s="91"/>
      <c r="V281" s="91"/>
      <c r="W281" s="91"/>
      <c r="X281" s="91"/>
      <c r="Y281" s="91"/>
      <c r="Z281" s="91"/>
      <c r="AA281" s="91"/>
      <c r="AB281" s="91"/>
      <c r="AC281" s="91"/>
      <c r="AD281" s="91"/>
      <c r="AE281" s="91"/>
      <c r="AF281" s="91"/>
      <c r="AG281" s="91"/>
    </row>
    <row r="282" spans="1:33" ht="26.5" customHeight="1" x14ac:dyDescent="0.7">
      <c r="A282" s="95">
        <v>43963</v>
      </c>
      <c r="B282" s="94">
        <f t="shared" ca="1" si="60"/>
        <v>-1.9931499951780896E-2</v>
      </c>
      <c r="C282" s="92">
        <f t="shared" ca="1" si="61"/>
        <v>29.583823712517535</v>
      </c>
      <c r="D282" s="94">
        <f t="shared" ca="1" si="62"/>
        <v>3.3006335497194339E-3</v>
      </c>
      <c r="E282" s="92">
        <f t="shared" ca="1" si="63"/>
        <v>36.774091690204415</v>
      </c>
      <c r="F282" s="94">
        <f t="shared" ca="1" si="64"/>
        <v>3.8890666652751094E-3</v>
      </c>
      <c r="G282" s="92">
        <f t="shared" ca="1" si="65"/>
        <v>37.055457296675108</v>
      </c>
      <c r="H282" s="91"/>
      <c r="I282" s="91"/>
      <c r="J282" s="91"/>
      <c r="K282" s="126"/>
      <c r="L282" s="92">
        <f t="shared" ca="1" si="66"/>
        <v>103.41337269939706</v>
      </c>
      <c r="M282" s="94">
        <f t="shared" ca="1" si="67"/>
        <v>-3.2492402794751518E-3</v>
      </c>
      <c r="N282" s="99"/>
      <c r="O282" s="94"/>
      <c r="P282" s="108"/>
      <c r="Q282" s="99"/>
      <c r="R282" s="110"/>
      <c r="S282" s="105"/>
      <c r="T282" s="109"/>
      <c r="U282" s="91"/>
      <c r="V282" s="91"/>
      <c r="W282" s="91"/>
      <c r="X282" s="91"/>
      <c r="Y282" s="91"/>
      <c r="Z282" s="91"/>
      <c r="AA282" s="91"/>
      <c r="AB282" s="91"/>
      <c r="AC282" s="91"/>
      <c r="AD282" s="91"/>
      <c r="AE282" s="91"/>
      <c r="AF282" s="91"/>
      <c r="AG282" s="91"/>
    </row>
    <row r="283" spans="1:33" ht="26.5" customHeight="1" x14ac:dyDescent="0.7">
      <c r="A283" s="95">
        <v>43962</v>
      </c>
      <c r="B283" s="94">
        <f t="shared" ca="1" si="60"/>
        <v>2.0505914233504008E-4</v>
      </c>
      <c r="C283" s="92">
        <f t="shared" ca="1" si="61"/>
        <v>30.185465312947024</v>
      </c>
      <c r="D283" s="94">
        <f t="shared" ca="1" si="62"/>
        <v>-2.7977623681093577E-3</v>
      </c>
      <c r="E283" s="92">
        <f t="shared" ca="1" si="63"/>
        <v>36.653113195091031</v>
      </c>
      <c r="F283" s="94">
        <f t="shared" ca="1" si="64"/>
        <v>-6.233636781369345E-3</v>
      </c>
      <c r="G283" s="92">
        <f t="shared" ca="1" si="65"/>
        <v>36.911904439567365</v>
      </c>
      <c r="H283" s="91"/>
      <c r="I283" s="91"/>
      <c r="J283" s="91"/>
      <c r="K283" s="126"/>
      <c r="L283" s="92">
        <f t="shared" ca="1" si="66"/>
        <v>103.75048294760542</v>
      </c>
      <c r="M283" s="94">
        <f t="shared" ca="1" si="67"/>
        <v>-3.153236024869388E-3</v>
      </c>
      <c r="N283" s="99"/>
      <c r="O283" s="94"/>
      <c r="P283" s="108"/>
      <c r="Q283" s="99"/>
      <c r="R283" s="110"/>
      <c r="S283" s="105"/>
      <c r="T283" s="109"/>
      <c r="U283" s="91"/>
      <c r="V283" s="91"/>
      <c r="W283" s="91"/>
      <c r="X283" s="91"/>
      <c r="Y283" s="91"/>
      <c r="Z283" s="91"/>
      <c r="AA283" s="91"/>
      <c r="AB283" s="91"/>
      <c r="AC283" s="91"/>
      <c r="AD283" s="91"/>
      <c r="AE283" s="91"/>
      <c r="AF283" s="91"/>
      <c r="AG283" s="91"/>
    </row>
    <row r="284" spans="1:33" ht="26.5" customHeight="1" x14ac:dyDescent="0.7">
      <c r="A284" s="95">
        <v>43959</v>
      </c>
      <c r="B284" s="94">
        <f t="shared" ca="1" si="60"/>
        <v>1.6546181611655664E-2</v>
      </c>
      <c r="C284" s="92">
        <f t="shared" ca="1" si="61"/>
        <v>30.179276776334977</v>
      </c>
      <c r="D284" s="94">
        <f t="shared" ca="1" si="62"/>
        <v>-3.2804693886537839E-3</v>
      </c>
      <c r="E284" s="92">
        <f t="shared" ca="1" si="63"/>
        <v>36.755947602096377</v>
      </c>
      <c r="F284" s="94">
        <f t="shared" ca="1" si="64"/>
        <v>-6.0102918768838443E-3</v>
      </c>
      <c r="G284" s="92">
        <f t="shared" ca="1" si="65"/>
        <v>37.143443173118015</v>
      </c>
      <c r="H284" s="91"/>
      <c r="I284" s="91"/>
      <c r="J284" s="91"/>
      <c r="K284" s="126"/>
      <c r="L284" s="92">
        <f t="shared" ca="1" si="66"/>
        <v>104.07866755154937</v>
      </c>
      <c r="M284" s="94">
        <f t="shared" ca="1" si="67"/>
        <v>1.4014556107617704E-3</v>
      </c>
      <c r="N284" s="99"/>
      <c r="O284" s="94"/>
      <c r="P284" s="108"/>
      <c r="Q284" s="99"/>
      <c r="R284" s="110"/>
      <c r="S284" s="105"/>
      <c r="T284" s="109"/>
      <c r="U284" s="91"/>
      <c r="V284" s="91"/>
      <c r="W284" s="91"/>
      <c r="X284" s="91"/>
      <c r="Y284" s="91"/>
      <c r="Z284" s="91"/>
      <c r="AA284" s="91"/>
      <c r="AB284" s="91"/>
      <c r="AC284" s="91"/>
      <c r="AD284" s="91"/>
      <c r="AE284" s="91"/>
      <c r="AF284" s="91"/>
      <c r="AG284" s="91"/>
    </row>
    <row r="285" spans="1:33" ht="26.5" customHeight="1" x14ac:dyDescent="0.7">
      <c r="A285" s="95">
        <v>43958</v>
      </c>
      <c r="B285" s="94">
        <f t="shared" ca="1" si="60"/>
        <v>1.2066811419857881E-2</v>
      </c>
      <c r="C285" s="92">
        <f t="shared" ca="1" si="61"/>
        <v>29.688052861984154</v>
      </c>
      <c r="D285" s="94">
        <f t="shared" ca="1" si="62"/>
        <v>6.1061121057321976E-3</v>
      </c>
      <c r="E285" s="92">
        <f t="shared" ca="1" si="63"/>
        <v>36.876921213284355</v>
      </c>
      <c r="F285" s="94">
        <f t="shared" ca="1" si="64"/>
        <v>1.5350752098472809E-2</v>
      </c>
      <c r="G285" s="92">
        <f t="shared" ca="1" si="65"/>
        <v>37.368035976200879</v>
      </c>
      <c r="H285" s="91"/>
      <c r="I285" s="91"/>
      <c r="J285" s="91"/>
      <c r="K285" s="126"/>
      <c r="L285" s="92">
        <f t="shared" ca="1" si="66"/>
        <v>103.93301005146938</v>
      </c>
      <c r="M285" s="94">
        <f t="shared" ca="1" si="67"/>
        <v>1.1117119935541098E-2</v>
      </c>
      <c r="N285" s="99"/>
      <c r="O285" s="94"/>
      <c r="P285" s="108"/>
      <c r="Q285" s="99"/>
      <c r="R285" s="110"/>
      <c r="S285" s="105"/>
      <c r="T285" s="109"/>
      <c r="U285" s="91"/>
      <c r="V285" s="91"/>
      <c r="W285" s="91"/>
      <c r="X285" s="91"/>
      <c r="Y285" s="91"/>
      <c r="Z285" s="91"/>
      <c r="AA285" s="91"/>
      <c r="AB285" s="91"/>
      <c r="AC285" s="91"/>
      <c r="AD285" s="91"/>
      <c r="AE285" s="91"/>
      <c r="AF285" s="91"/>
      <c r="AG285" s="91"/>
    </row>
    <row r="286" spans="1:33" ht="26.5" customHeight="1" x14ac:dyDescent="0.7">
      <c r="A286" s="95">
        <v>43957</v>
      </c>
      <c r="B286" s="94">
        <f t="shared" ca="1" si="60"/>
        <v>-6.7786532246356668E-3</v>
      </c>
      <c r="C286" s="92">
        <f t="shared" ca="1" si="61"/>
        <v>29.334084002155869</v>
      </c>
      <c r="D286" s="94">
        <f t="shared" ca="1" si="62"/>
        <v>-3.6995047353034494E-3</v>
      </c>
      <c r="E286" s="92">
        <f t="shared" ca="1" si="63"/>
        <v>36.653113195091038</v>
      </c>
      <c r="F286" s="94">
        <f t="shared" ca="1" si="64"/>
        <v>-1.2855589048426541E-2</v>
      </c>
      <c r="G286" s="92">
        <f t="shared" ca="1" si="65"/>
        <v>36.803081003259827</v>
      </c>
      <c r="H286" s="91"/>
      <c r="I286" s="91"/>
      <c r="J286" s="91"/>
      <c r="K286" s="126"/>
      <c r="L286" s="92">
        <f t="shared" ca="1" si="66"/>
        <v>102.79027820050672</v>
      </c>
      <c r="M286" s="94">
        <f t="shared" ca="1" si="67"/>
        <v>-7.8720574976250957E-3</v>
      </c>
      <c r="N286" s="99"/>
      <c r="O286" s="94"/>
      <c r="P286" s="108"/>
      <c r="Q286" s="99"/>
      <c r="R286" s="110"/>
      <c r="S286" s="105"/>
      <c r="T286" s="109"/>
      <c r="U286" s="91"/>
      <c r="V286" s="91"/>
      <c r="W286" s="91"/>
      <c r="X286" s="91"/>
      <c r="Y286" s="91"/>
      <c r="Z286" s="91"/>
      <c r="AA286" s="91"/>
      <c r="AB286" s="91"/>
      <c r="AC286" s="91"/>
      <c r="AD286" s="91"/>
      <c r="AE286" s="91"/>
      <c r="AF286" s="91"/>
      <c r="AG286" s="91"/>
    </row>
    <row r="287" spans="1:33" ht="26.5" customHeight="1" x14ac:dyDescent="0.7">
      <c r="A287" s="95">
        <v>43956</v>
      </c>
      <c r="B287" s="94">
        <f t="shared" ca="1" si="60"/>
        <v>9.239221328559033E-3</v>
      </c>
      <c r="C287" s="92">
        <f t="shared" ca="1" si="61"/>
        <v>29.534286689863425</v>
      </c>
      <c r="D287" s="94">
        <f t="shared" ca="1" si="62"/>
        <v>-7.3939200884554079E-4</v>
      </c>
      <c r="E287" s="92">
        <f t="shared" ca="1" si="63"/>
        <v>36.789215070452272</v>
      </c>
      <c r="F287" s="94">
        <f t="shared" ca="1" si="64"/>
        <v>4.2410379004873544E-3</v>
      </c>
      <c r="G287" s="92">
        <f t="shared" ca="1" si="65"/>
        <v>37.282367802480806</v>
      </c>
      <c r="H287" s="91"/>
      <c r="I287" s="91"/>
      <c r="J287" s="91"/>
      <c r="K287" s="126"/>
      <c r="L287" s="92">
        <f t="shared" ca="1" si="66"/>
        <v>103.6058695627965</v>
      </c>
      <c r="M287" s="94">
        <f t="shared" ca="1" si="67"/>
        <v>3.8816057757935507E-3</v>
      </c>
      <c r="N287" s="99"/>
      <c r="O287" s="94"/>
      <c r="P287" s="108"/>
      <c r="Q287" s="99"/>
      <c r="R287" s="110"/>
      <c r="S287" s="105"/>
      <c r="T287" s="109"/>
      <c r="U287" s="91"/>
      <c r="V287" s="91"/>
      <c r="W287" s="91"/>
      <c r="X287" s="91"/>
      <c r="Y287" s="91"/>
      <c r="Z287" s="91"/>
      <c r="AA287" s="91"/>
      <c r="AB287" s="91"/>
      <c r="AC287" s="91"/>
      <c r="AD287" s="91"/>
      <c r="AE287" s="91"/>
      <c r="AF287" s="91"/>
      <c r="AG287" s="91"/>
    </row>
    <row r="288" spans="1:33" ht="26.5" customHeight="1" x14ac:dyDescent="0.7">
      <c r="A288" s="95">
        <v>43955</v>
      </c>
      <c r="B288" s="94">
        <f t="shared" ca="1" si="60"/>
        <v>2.7583784140994272E-3</v>
      </c>
      <c r="C288" s="92">
        <f t="shared" ca="1" si="61"/>
        <v>29.263910939751817</v>
      </c>
      <c r="D288" s="94">
        <f t="shared" ca="1" si="62"/>
        <v>1.6436306154266056E-4</v>
      </c>
      <c r="E288" s="92">
        <f t="shared" ca="1" si="63"/>
        <v>36.816436849653073</v>
      </c>
      <c r="F288" s="94">
        <f t="shared" ca="1" si="64"/>
        <v>3.5048003724171828E-3</v>
      </c>
      <c r="G288" s="92">
        <f t="shared" ca="1" si="65"/>
        <v>37.124919611356496</v>
      </c>
      <c r="H288" s="91"/>
      <c r="I288" s="91"/>
      <c r="J288" s="91"/>
      <c r="K288" s="126"/>
      <c r="L288" s="92">
        <f t="shared" ca="1" si="66"/>
        <v>103.20526740076139</v>
      </c>
      <c r="M288" s="94">
        <f t="shared" ca="1" si="67"/>
        <v>2.0993507818463097E-3</v>
      </c>
      <c r="N288" s="99"/>
      <c r="O288" s="94"/>
      <c r="P288" s="108"/>
      <c r="Q288" s="99"/>
      <c r="R288" s="110"/>
      <c r="S288" s="105"/>
      <c r="T288" s="109"/>
      <c r="U288" s="91"/>
      <c r="V288" s="91"/>
      <c r="W288" s="91"/>
      <c r="X288" s="91"/>
      <c r="Y288" s="91"/>
      <c r="Z288" s="91"/>
      <c r="AA288" s="91"/>
      <c r="AB288" s="91"/>
      <c r="AC288" s="91"/>
      <c r="AD288" s="91"/>
      <c r="AE288" s="91"/>
      <c r="AF288" s="91"/>
      <c r="AG288" s="91"/>
    </row>
    <row r="289" spans="1:33" ht="26.5" customHeight="1" x14ac:dyDescent="0.7">
      <c r="A289" s="95">
        <v>43952</v>
      </c>
      <c r="B289" s="94">
        <f t="shared" ca="1" si="60"/>
        <v>-2.6473557885451027E-2</v>
      </c>
      <c r="C289" s="92">
        <f t="shared" ca="1" si="61"/>
        <v>29.183412045914597</v>
      </c>
      <c r="D289" s="94">
        <f t="shared" ca="1" si="62"/>
        <v>1.3822392380282711E-3</v>
      </c>
      <c r="E289" s="92">
        <f t="shared" ca="1" si="63"/>
        <v>36.810386581817916</v>
      </c>
      <c r="F289" s="94">
        <f t="shared" ca="1" si="64"/>
        <v>6.1712593292582163E-3</v>
      </c>
      <c r="G289" s="92">
        <f t="shared" ca="1" si="65"/>
        <v>36.995258615184326</v>
      </c>
      <c r="H289" s="91"/>
      <c r="I289" s="91"/>
      <c r="J289" s="91"/>
      <c r="K289" s="126"/>
      <c r="L289" s="92">
        <f t="shared" ca="1" si="66"/>
        <v>102.98905724291684</v>
      </c>
      <c r="M289" s="94">
        <f t="shared" ca="1" si="67"/>
        <v>-4.9841153819482065E-3</v>
      </c>
      <c r="N289" s="99"/>
      <c r="O289" s="94"/>
      <c r="P289" s="108"/>
      <c r="Q289" s="99"/>
      <c r="R289" s="110"/>
      <c r="S289" s="105"/>
      <c r="T289" s="109"/>
      <c r="U289" s="91"/>
      <c r="V289" s="91"/>
      <c r="W289" s="91"/>
      <c r="X289" s="91"/>
      <c r="Y289" s="91"/>
      <c r="Z289" s="91"/>
      <c r="AA289" s="91"/>
      <c r="AB289" s="91"/>
      <c r="AC289" s="91"/>
      <c r="AD289" s="91"/>
      <c r="AE289" s="91"/>
      <c r="AF289" s="91"/>
      <c r="AG289" s="91"/>
    </row>
    <row r="290" spans="1:33" ht="26.5" customHeight="1" x14ac:dyDescent="0.7">
      <c r="A290" s="95">
        <v>43951</v>
      </c>
      <c r="B290" s="94">
        <f t="shared" ca="1" si="60"/>
        <v>-9.3105534767554676E-3</v>
      </c>
      <c r="C290" s="92">
        <f t="shared" ca="1" si="61"/>
        <v>29.977010159607726</v>
      </c>
      <c r="D290" s="94">
        <f t="shared" ca="1" si="62"/>
        <v>-2.3777402063115405E-3</v>
      </c>
      <c r="E290" s="92">
        <f t="shared" ca="1" si="63"/>
        <v>36.759576053423586</v>
      </c>
      <c r="F290" s="94">
        <f t="shared" ca="1" si="64"/>
        <v>-1.8116571275992532E-2</v>
      </c>
      <c r="G290" s="92">
        <f t="shared" ca="1" si="65"/>
        <v>36.768351582459623</v>
      </c>
      <c r="H290" s="91"/>
      <c r="I290" s="91"/>
      <c r="J290" s="91"/>
      <c r="K290" s="126"/>
      <c r="L290" s="92">
        <f t="shared" ca="1" si="66"/>
        <v>103.50493779549095</v>
      </c>
      <c r="M290" s="94">
        <f t="shared" ca="1" si="67"/>
        <v>-1.0021220458825031E-2</v>
      </c>
      <c r="N290" s="99"/>
      <c r="O290" s="94"/>
      <c r="P290" s="108"/>
      <c r="Q290" s="99"/>
      <c r="R290" s="110"/>
      <c r="S290" s="105"/>
      <c r="T290" s="109"/>
      <c r="U290" s="91"/>
      <c r="V290" s="91"/>
      <c r="W290" s="91"/>
      <c r="X290" s="91"/>
      <c r="Y290" s="91"/>
      <c r="Z290" s="91"/>
      <c r="AA290" s="91"/>
      <c r="AB290" s="91"/>
      <c r="AC290" s="91"/>
      <c r="AD290" s="91"/>
      <c r="AE290" s="91"/>
      <c r="AF290" s="91"/>
      <c r="AG290" s="91"/>
    </row>
    <row r="291" spans="1:33" ht="26.5" customHeight="1" x14ac:dyDescent="0.7">
      <c r="A291" s="95">
        <v>43950</v>
      </c>
      <c r="B291" s="94">
        <f t="shared" ca="1" si="60"/>
        <v>2.6178448130166787E-2</v>
      </c>
      <c r="C291" s="92">
        <f t="shared" ca="1" si="61"/>
        <v>30.258735736824441</v>
      </c>
      <c r="D291" s="94">
        <f t="shared" ca="1" si="62"/>
        <v>-4.917913975479582E-4</v>
      </c>
      <c r="E291" s="92">
        <f t="shared" ca="1" si="63"/>
        <v>36.847189096427726</v>
      </c>
      <c r="F291" s="94">
        <f t="shared" ca="1" si="64"/>
        <v>5.533449528312584E-3</v>
      </c>
      <c r="G291" s="92">
        <f t="shared" ca="1" si="65"/>
        <v>37.446758450991894</v>
      </c>
      <c r="H291" s="91"/>
      <c r="I291" s="91"/>
      <c r="J291" s="91"/>
      <c r="K291" s="126"/>
      <c r="L291" s="92">
        <f t="shared" ca="1" si="66"/>
        <v>104.55268328424407</v>
      </c>
      <c r="M291" s="94">
        <f t="shared" ca="1" si="67"/>
        <v>9.2656854191519589E-3</v>
      </c>
      <c r="N291" s="99"/>
      <c r="O291" s="94"/>
      <c r="P291" s="108"/>
      <c r="Q291" s="99"/>
      <c r="R291" s="110"/>
      <c r="S291" s="105"/>
      <c r="T291" s="109"/>
      <c r="U291" s="91"/>
      <c r="V291" s="91"/>
      <c r="W291" s="91"/>
      <c r="X291" s="91"/>
      <c r="Y291" s="91"/>
      <c r="Z291" s="91"/>
      <c r="AA291" s="91"/>
      <c r="AB291" s="91"/>
      <c r="AC291" s="91"/>
      <c r="AD291" s="91"/>
      <c r="AE291" s="91"/>
      <c r="AF291" s="91"/>
      <c r="AG291" s="91"/>
    </row>
    <row r="292" spans="1:33" ht="26.5" customHeight="1" x14ac:dyDescent="0.7">
      <c r="A292" s="95">
        <v>43949</v>
      </c>
      <c r="B292" s="94">
        <f t="shared" ca="1" si="60"/>
        <v>-4.5984956754181461E-3</v>
      </c>
      <c r="C292" s="92">
        <f t="shared" ca="1" si="61"/>
        <v>29.486816636969788</v>
      </c>
      <c r="D292" s="94">
        <f t="shared" ca="1" si="62"/>
        <v>4.3624947004390346E-3</v>
      </c>
      <c r="E292" s="92">
        <f t="shared" ca="1" si="63"/>
        <v>36.86531914325024</v>
      </c>
      <c r="F292" s="94">
        <f t="shared" ca="1" si="64"/>
        <v>-4.4565610851270421E-3</v>
      </c>
      <c r="G292" s="92">
        <f t="shared" ca="1" si="65"/>
        <v>37.240688978131814</v>
      </c>
      <c r="H292" s="91"/>
      <c r="I292" s="91"/>
      <c r="J292" s="91"/>
      <c r="K292" s="126"/>
      <c r="L292" s="92">
        <f t="shared" ca="1" si="66"/>
        <v>103.59282475835184</v>
      </c>
      <c r="M292" s="94">
        <f t="shared" ca="1" si="67"/>
        <v>-1.3766104883002894E-3</v>
      </c>
      <c r="N292" s="99"/>
      <c r="O292" s="94"/>
      <c r="P292" s="108"/>
      <c r="Q292" s="99"/>
      <c r="R292" s="110"/>
      <c r="S292" s="105"/>
      <c r="T292" s="109"/>
      <c r="U292" s="91"/>
      <c r="V292" s="91"/>
      <c r="W292" s="91"/>
      <c r="X292" s="91"/>
      <c r="Y292" s="91"/>
      <c r="Z292" s="91"/>
      <c r="AA292" s="91"/>
      <c r="AB292" s="91"/>
      <c r="AC292" s="91"/>
      <c r="AD292" s="91"/>
      <c r="AE292" s="91"/>
      <c r="AF292" s="91"/>
      <c r="AG292" s="91"/>
    </row>
    <row r="293" spans="1:33" ht="26.5" customHeight="1" x14ac:dyDescent="0.7">
      <c r="A293" s="95">
        <v>43948</v>
      </c>
      <c r="B293" s="94">
        <f t="shared" ca="1" si="60"/>
        <v>1.4418455558771193E-2</v>
      </c>
      <c r="C293" s="92">
        <f t="shared" ca="1" si="61"/>
        <v>29.62303804933239</v>
      </c>
      <c r="D293" s="94">
        <f t="shared" ca="1" si="62"/>
        <v>-5.3217050347568184E-3</v>
      </c>
      <c r="E293" s="92">
        <f t="shared" ca="1" si="63"/>
        <v>36.705192933598823</v>
      </c>
      <c r="F293" s="94">
        <f t="shared" ca="1" si="64"/>
        <v>-6.6404390472234454E-3</v>
      </c>
      <c r="G293" s="92">
        <f t="shared" ca="1" si="65"/>
        <v>37.40739732936575</v>
      </c>
      <c r="H293" s="91"/>
      <c r="I293" s="91"/>
      <c r="J293" s="91"/>
      <c r="K293" s="126"/>
      <c r="L293" s="92">
        <f t="shared" ca="1" si="66"/>
        <v>103.73562831229697</v>
      </c>
      <c r="M293" s="94">
        <f t="shared" ca="1" si="67"/>
        <v>-2.4473298762761608E-4</v>
      </c>
      <c r="N293" s="99"/>
      <c r="O293" s="94"/>
      <c r="P293" s="108"/>
      <c r="Q293" s="99"/>
      <c r="R293" s="110"/>
      <c r="S293" s="105"/>
      <c r="T293" s="109"/>
      <c r="U293" s="91"/>
      <c r="V293" s="91"/>
      <c r="W293" s="91"/>
      <c r="X293" s="91"/>
      <c r="Y293" s="91"/>
      <c r="Z293" s="91"/>
      <c r="AA293" s="91"/>
      <c r="AB293" s="91"/>
      <c r="AC293" s="91"/>
      <c r="AD293" s="91"/>
      <c r="AE293" s="91"/>
      <c r="AF293" s="91"/>
      <c r="AG293" s="91"/>
    </row>
    <row r="294" spans="1:33" ht="26.5" customHeight="1" x14ac:dyDescent="0.7">
      <c r="A294" s="95">
        <v>43945</v>
      </c>
      <c r="B294" s="94">
        <f t="shared" ca="1" si="60"/>
        <v>1.3938809381017547E-2</v>
      </c>
      <c r="C294" s="92">
        <f t="shared" ca="1" si="61"/>
        <v>29.201990447832653</v>
      </c>
      <c r="D294" s="94">
        <f t="shared" ca="1" si="62"/>
        <v>2.4556138021369911E-4</v>
      </c>
      <c r="E294" s="92">
        <f t="shared" ca="1" si="63"/>
        <v>36.901572216252497</v>
      </c>
      <c r="F294" s="94">
        <f t="shared" ca="1" si="64"/>
        <v>-4.2855211040903063E-3</v>
      </c>
      <c r="G294" s="92">
        <f t="shared" ca="1" si="65"/>
        <v>37.657459393139185</v>
      </c>
      <c r="H294" s="91"/>
      <c r="I294" s="91"/>
      <c r="J294" s="91"/>
      <c r="K294" s="126"/>
      <c r="L294" s="92">
        <f t="shared" ca="1" si="66"/>
        <v>103.76102205722432</v>
      </c>
      <c r="M294" s="94">
        <f t="shared" ca="1" si="67"/>
        <v>2.399981076387947E-3</v>
      </c>
      <c r="N294" s="99"/>
      <c r="O294" s="94"/>
      <c r="P294" s="108"/>
      <c r="Q294" s="99"/>
      <c r="R294" s="110"/>
      <c r="S294" s="105"/>
      <c r="T294" s="109"/>
      <c r="U294" s="91"/>
      <c r="V294" s="91"/>
      <c r="W294" s="91"/>
      <c r="X294" s="91"/>
      <c r="Y294" s="91"/>
      <c r="Z294" s="91"/>
      <c r="AA294" s="91"/>
      <c r="AB294" s="91"/>
      <c r="AC294" s="91"/>
      <c r="AD294" s="91"/>
      <c r="AE294" s="91"/>
      <c r="AF294" s="91"/>
      <c r="AG294" s="91"/>
    </row>
    <row r="295" spans="1:33" ht="26.5" customHeight="1" x14ac:dyDescent="0.7">
      <c r="A295" s="95">
        <v>43944</v>
      </c>
      <c r="B295" s="94">
        <f t="shared" ca="1" si="60"/>
        <v>-7.1766914690574168E-5</v>
      </c>
      <c r="C295" s="92">
        <f t="shared" ca="1" si="61"/>
        <v>28.800545139069769</v>
      </c>
      <c r="D295" s="94">
        <f t="shared" ca="1" si="62"/>
        <v>6.557233775956739E-4</v>
      </c>
      <c r="E295" s="92">
        <f t="shared" ca="1" si="63"/>
        <v>36.892512839879984</v>
      </c>
      <c r="F295" s="94">
        <f t="shared" ca="1" si="64"/>
        <v>9.9548632895534173E-3</v>
      </c>
      <c r="G295" s="92">
        <f t="shared" ca="1" si="65"/>
        <v>37.819535812008446</v>
      </c>
      <c r="H295" s="91"/>
      <c r="I295" s="91"/>
      <c r="J295" s="91"/>
      <c r="K295" s="126"/>
      <c r="L295" s="92">
        <f t="shared" ca="1" si="66"/>
        <v>103.51259379095819</v>
      </c>
      <c r="M295" s="94">
        <f t="shared" ca="1" si="67"/>
        <v>3.8294656127586535E-3</v>
      </c>
      <c r="N295" s="99"/>
      <c r="O295" s="94"/>
      <c r="P295" s="108"/>
      <c r="Q295" s="99"/>
      <c r="R295" s="110"/>
      <c r="S295" s="105"/>
      <c r="T295" s="109"/>
      <c r="U295" s="91"/>
      <c r="V295" s="91"/>
      <c r="W295" s="91"/>
      <c r="X295" s="91"/>
      <c r="Y295" s="91"/>
      <c r="Z295" s="91"/>
      <c r="AA295" s="91"/>
      <c r="AB295" s="91"/>
      <c r="AC295" s="91"/>
      <c r="AD295" s="91"/>
      <c r="AE295" s="91"/>
      <c r="AF295" s="91"/>
      <c r="AG295" s="91"/>
    </row>
    <row r="296" spans="1:33" ht="26.5" customHeight="1" x14ac:dyDescent="0.7">
      <c r="A296" s="95">
        <v>43943</v>
      </c>
      <c r="B296" s="94">
        <f t="shared" ca="1" si="60"/>
        <v>2.2194561793437595E-2</v>
      </c>
      <c r="C296" s="92">
        <f t="shared" ca="1" si="61"/>
        <v>28.802612213683375</v>
      </c>
      <c r="D296" s="94">
        <f t="shared" ca="1" si="62"/>
        <v>-3.1044307086384171E-3</v>
      </c>
      <c r="E296" s="92">
        <f t="shared" ca="1" si="63"/>
        <v>36.868337409147721</v>
      </c>
      <c r="F296" s="94">
        <f t="shared" ca="1" si="64"/>
        <v>1.9670859216500469E-2</v>
      </c>
      <c r="G296" s="92">
        <f t="shared" ca="1" si="65"/>
        <v>37.446758450991894</v>
      </c>
      <c r="H296" s="91"/>
      <c r="I296" s="91"/>
      <c r="J296" s="91"/>
      <c r="K296" s="126"/>
      <c r="L296" s="92">
        <f t="shared" ca="1" si="66"/>
        <v>103.117708073823</v>
      </c>
      <c r="M296" s="94">
        <f t="shared" ca="1" si="67"/>
        <v>1.2101609876353558E-2</v>
      </c>
      <c r="N296" s="99"/>
      <c r="O296" s="94"/>
      <c r="P296" s="108"/>
      <c r="Q296" s="99"/>
      <c r="R296" s="110"/>
      <c r="S296" s="105"/>
      <c r="T296" s="109"/>
      <c r="U296" s="91"/>
      <c r="V296" s="91"/>
      <c r="W296" s="91"/>
      <c r="X296" s="91"/>
      <c r="Y296" s="91"/>
      <c r="Z296" s="91"/>
      <c r="AA296" s="91"/>
      <c r="AB296" s="91"/>
      <c r="AC296" s="91"/>
      <c r="AD296" s="91"/>
      <c r="AE296" s="91"/>
      <c r="AF296" s="91"/>
      <c r="AG296" s="91"/>
    </row>
    <row r="297" spans="1:33" ht="26.5" customHeight="1" x14ac:dyDescent="0.7">
      <c r="A297" s="95">
        <v>43942</v>
      </c>
      <c r="B297" s="94">
        <f t="shared" ca="1" si="60"/>
        <v>-3.0363252360561366E-2</v>
      </c>
      <c r="C297" s="92">
        <f t="shared" ca="1" si="61"/>
        <v>28.177230920842771</v>
      </c>
      <c r="D297" s="94">
        <f t="shared" ca="1" si="62"/>
        <v>2.7852901224487692E-3</v>
      </c>
      <c r="E297" s="92">
        <f t="shared" ca="1" si="63"/>
        <v>36.983149032707004</v>
      </c>
      <c r="F297" s="94">
        <f t="shared" ca="1" si="64"/>
        <v>-6.825272513937386E-3</v>
      </c>
      <c r="G297" s="92">
        <f t="shared" ca="1" si="65"/>
        <v>36.724358760007533</v>
      </c>
      <c r="H297" s="91"/>
      <c r="I297" s="91"/>
      <c r="J297" s="91"/>
      <c r="K297" s="126"/>
      <c r="L297" s="92">
        <f t="shared" ca="1" si="66"/>
        <v>101.88473871355731</v>
      </c>
      <c r="M297" s="94">
        <f t="shared" ca="1" si="67"/>
        <v>-1.0027492449567021E-2</v>
      </c>
      <c r="N297" s="99"/>
      <c r="O297" s="94"/>
      <c r="P297" s="108"/>
      <c r="Q297" s="99"/>
      <c r="R297" s="110"/>
      <c r="S297" s="105"/>
      <c r="T297" s="109"/>
      <c r="U297" s="91"/>
      <c r="V297" s="91"/>
      <c r="W297" s="91"/>
      <c r="X297" s="91"/>
      <c r="Y297" s="91"/>
      <c r="Z297" s="91"/>
      <c r="AA297" s="91"/>
      <c r="AB297" s="91"/>
      <c r="AC297" s="91"/>
      <c r="AD297" s="91"/>
      <c r="AE297" s="91"/>
      <c r="AF297" s="91"/>
      <c r="AG297" s="91"/>
    </row>
    <row r="298" spans="1:33" ht="26.5" customHeight="1" x14ac:dyDescent="0.7">
      <c r="A298" s="95">
        <v>43941</v>
      </c>
      <c r="B298" s="94">
        <f t="shared" ca="1" si="60"/>
        <v>-1.7617858630696204E-2</v>
      </c>
      <c r="C298" s="92">
        <f t="shared" ca="1" si="61"/>
        <v>29.059574102817038</v>
      </c>
      <c r="D298" s="94">
        <f t="shared" ca="1" si="62"/>
        <v>2.6284443230522037E-3</v>
      </c>
      <c r="E298" s="92">
        <f t="shared" ca="1" si="63"/>
        <v>36.880426345495195</v>
      </c>
      <c r="F298" s="94">
        <f t="shared" ca="1" si="64"/>
        <v>7.1261269478282152E-3</v>
      </c>
      <c r="G298" s="92">
        <f t="shared" ca="1" si="65"/>
        <v>36.976735053422807</v>
      </c>
      <c r="H298" s="91"/>
      <c r="I298" s="91"/>
      <c r="J298" s="91"/>
      <c r="K298" s="126"/>
      <c r="L298" s="92">
        <f t="shared" ca="1" si="66"/>
        <v>102.91673550173505</v>
      </c>
      <c r="M298" s="94">
        <f t="shared" ca="1" si="67"/>
        <v>-1.5796392533499182E-3</v>
      </c>
      <c r="N298" s="99"/>
      <c r="O298" s="94"/>
      <c r="P298" s="108"/>
      <c r="Q298" s="99"/>
      <c r="R298" s="110"/>
      <c r="S298" s="105"/>
      <c r="T298" s="109"/>
      <c r="U298" s="91"/>
      <c r="V298" s="91"/>
      <c r="W298" s="91"/>
      <c r="X298" s="91"/>
      <c r="Y298" s="91"/>
      <c r="Z298" s="91"/>
      <c r="AA298" s="91"/>
      <c r="AB298" s="91"/>
      <c r="AC298" s="91"/>
      <c r="AD298" s="91"/>
      <c r="AE298" s="91"/>
      <c r="AF298" s="91"/>
      <c r="AG298" s="91"/>
    </row>
    <row r="299" spans="1:33" ht="26.5" customHeight="1" x14ac:dyDescent="0.7">
      <c r="A299" s="95">
        <v>43938</v>
      </c>
      <c r="B299" s="94">
        <f t="shared" ca="1" si="60"/>
        <v>2.7015288791899517E-2</v>
      </c>
      <c r="C299" s="92">
        <f t="shared" ca="1" si="61"/>
        <v>29.580723100597126</v>
      </c>
      <c r="D299" s="94">
        <f t="shared" ca="1" si="62"/>
        <v>-2.6215537150722223E-3</v>
      </c>
      <c r="E299" s="92">
        <f t="shared" ca="1" si="63"/>
        <v>36.783742326795711</v>
      </c>
      <c r="F299" s="94">
        <f t="shared" ca="1" si="64"/>
        <v>-1.9417474887623909E-2</v>
      </c>
      <c r="G299" s="92">
        <f t="shared" ca="1" si="65"/>
        <v>36.715098599897907</v>
      </c>
      <c r="H299" s="91"/>
      <c r="I299" s="91"/>
      <c r="J299" s="91"/>
      <c r="K299" s="126"/>
      <c r="L299" s="92">
        <f t="shared" ca="1" si="66"/>
        <v>103.07956402729076</v>
      </c>
      <c r="M299" s="94">
        <f t="shared" ca="1" si="67"/>
        <v>-4.422272047959197E-4</v>
      </c>
      <c r="N299" s="99"/>
      <c r="O299" s="94"/>
      <c r="P299" s="108"/>
      <c r="Q299" s="99"/>
      <c r="R299" s="110"/>
      <c r="S299" s="105"/>
      <c r="T299" s="109"/>
      <c r="U299" s="91"/>
      <c r="V299" s="91"/>
      <c r="W299" s="91"/>
      <c r="X299" s="91"/>
      <c r="Y299" s="91"/>
      <c r="Z299" s="91"/>
      <c r="AA299" s="91"/>
      <c r="AB299" s="91"/>
      <c r="AC299" s="91"/>
      <c r="AD299" s="91"/>
      <c r="AE299" s="91"/>
      <c r="AF299" s="91"/>
      <c r="AG299" s="91"/>
    </row>
    <row r="300" spans="1:33" ht="26.5" customHeight="1" x14ac:dyDescent="0.7">
      <c r="A300" s="95">
        <v>43937</v>
      </c>
      <c r="B300" s="94">
        <f t="shared" ca="1" si="60"/>
        <v>4.8242973448979765E-3</v>
      </c>
      <c r="C300" s="92">
        <f t="shared" ca="1" si="61"/>
        <v>28.802612213683378</v>
      </c>
      <c r="D300" s="94">
        <f t="shared" ca="1" si="62"/>
        <v>1.0660882497861568E-3</v>
      </c>
      <c r="E300" s="92">
        <f t="shared" ca="1" si="63"/>
        <v>36.880426345495188</v>
      </c>
      <c r="F300" s="94">
        <f t="shared" ca="1" si="64"/>
        <v>-8.6499224473313152E-4</v>
      </c>
      <c r="G300" s="92">
        <f t="shared" ca="1" si="65"/>
        <v>37.442130223246949</v>
      </c>
      <c r="H300" s="91"/>
      <c r="I300" s="91"/>
      <c r="J300" s="91"/>
      <c r="K300" s="126"/>
      <c r="L300" s="92">
        <f t="shared" ca="1" si="66"/>
        <v>103.12516878242552</v>
      </c>
      <c r="M300" s="94">
        <f t="shared" ca="1" si="67"/>
        <v>1.4094574751168931E-3</v>
      </c>
      <c r="N300" s="99"/>
      <c r="O300" s="94"/>
      <c r="P300" s="108"/>
      <c r="Q300" s="99"/>
      <c r="R300" s="110"/>
      <c r="S300" s="105"/>
      <c r="T300" s="109"/>
      <c r="U300" s="91"/>
      <c r="V300" s="91"/>
      <c r="W300" s="91"/>
      <c r="X300" s="91"/>
      <c r="Y300" s="91"/>
      <c r="Z300" s="91"/>
      <c r="AA300" s="91"/>
      <c r="AB300" s="91"/>
      <c r="AC300" s="91"/>
      <c r="AD300" s="91"/>
      <c r="AE300" s="91"/>
      <c r="AF300" s="91"/>
      <c r="AG300" s="91"/>
    </row>
    <row r="301" spans="1:33" ht="26.5" customHeight="1" x14ac:dyDescent="0.7">
      <c r="A301" s="95">
        <v>43936</v>
      </c>
      <c r="B301" s="94">
        <f t="shared" ca="1" si="60"/>
        <v>-2.1248174193551295E-2</v>
      </c>
      <c r="C301" s="92">
        <f t="shared" ca="1" si="61"/>
        <v>28.664326977154207</v>
      </c>
      <c r="D301" s="94">
        <f t="shared" ca="1" si="62"/>
        <v>8.9359705420484214E-3</v>
      </c>
      <c r="E301" s="92">
        <f t="shared" ca="1" si="63"/>
        <v>36.84115042791538</v>
      </c>
      <c r="F301" s="94">
        <f t="shared" ca="1" si="64"/>
        <v>-5.101961124377441E-3</v>
      </c>
      <c r="G301" s="92">
        <f t="shared" ca="1" si="65"/>
        <v>37.474545414405306</v>
      </c>
      <c r="H301" s="91"/>
      <c r="I301" s="91"/>
      <c r="J301" s="91"/>
      <c r="K301" s="126"/>
      <c r="L301" s="92">
        <f t="shared" ca="1" si="66"/>
        <v>102.9800228194749</v>
      </c>
      <c r="M301" s="94">
        <f t="shared" ca="1" si="67"/>
        <v>-4.7180254820882173E-3</v>
      </c>
      <c r="N301" s="99"/>
      <c r="O301" s="94"/>
      <c r="P301" s="108"/>
      <c r="Q301" s="99"/>
      <c r="R301" s="110"/>
      <c r="S301" s="105"/>
      <c r="T301" s="109"/>
      <c r="U301" s="91"/>
      <c r="V301" s="91"/>
      <c r="W301" s="91"/>
      <c r="X301" s="91"/>
      <c r="Y301" s="91"/>
      <c r="Z301" s="91"/>
      <c r="AA301" s="91"/>
      <c r="AB301" s="91"/>
      <c r="AC301" s="91"/>
      <c r="AD301" s="91"/>
      <c r="AE301" s="91"/>
      <c r="AF301" s="91"/>
      <c r="AG301" s="91"/>
    </row>
    <row r="302" spans="1:33" ht="26.5" customHeight="1" x14ac:dyDescent="0.7">
      <c r="A302" s="95">
        <v>43935</v>
      </c>
      <c r="B302" s="94">
        <f t="shared" ca="1" si="60"/>
        <v>2.9492960673237478E-2</v>
      </c>
      <c r="C302" s="92">
        <f t="shared" ca="1" si="61"/>
        <v>29.286614054115358</v>
      </c>
      <c r="D302" s="94">
        <f t="shared" ca="1" si="62"/>
        <v>1.3257218993898423E-3</v>
      </c>
      <c r="E302" s="92">
        <f t="shared" ca="1" si="63"/>
        <v>36.514854761420153</v>
      </c>
      <c r="F302" s="94">
        <f t="shared" ca="1" si="64"/>
        <v>7.8680934795094526E-3</v>
      </c>
      <c r="G302" s="92">
        <f t="shared" ca="1" si="65"/>
        <v>37.666719553248811</v>
      </c>
      <c r="H302" s="91"/>
      <c r="I302" s="91"/>
      <c r="J302" s="91"/>
      <c r="K302" s="126"/>
      <c r="L302" s="92">
        <f t="shared" ca="1" si="66"/>
        <v>103.46818836878433</v>
      </c>
      <c r="M302" s="94">
        <f t="shared" ca="1" si="67"/>
        <v>1.1549882015612578E-2</v>
      </c>
      <c r="N302" s="99"/>
      <c r="O302" s="94"/>
      <c r="P302" s="108"/>
      <c r="Q302" s="99"/>
      <c r="R302" s="110"/>
      <c r="S302" s="105"/>
      <c r="T302" s="109"/>
      <c r="U302" s="91"/>
      <c r="V302" s="91"/>
      <c r="W302" s="91"/>
      <c r="X302" s="91"/>
      <c r="Y302" s="91"/>
      <c r="Z302" s="91"/>
      <c r="AA302" s="91"/>
      <c r="AB302" s="91"/>
      <c r="AC302" s="91"/>
      <c r="AD302" s="91"/>
      <c r="AE302" s="91"/>
      <c r="AF302" s="91"/>
      <c r="AG302" s="91"/>
    </row>
    <row r="303" spans="1:33" ht="26.5" customHeight="1" x14ac:dyDescent="0.7">
      <c r="A303" s="95">
        <v>43934</v>
      </c>
      <c r="B303" s="94">
        <f t="shared" ca="1" si="60"/>
        <v>-9.1301155486763763E-3</v>
      </c>
      <c r="C303" s="92">
        <f t="shared" ca="1" si="61"/>
        <v>28.447609816548294</v>
      </c>
      <c r="D303" s="94">
        <f t="shared" ca="1" si="62"/>
        <v>-2.1495097469479418E-3</v>
      </c>
      <c r="E303" s="92">
        <f t="shared" ca="1" si="63"/>
        <v>36.466510310107715</v>
      </c>
      <c r="F303" s="94">
        <f t="shared" ca="1" si="64"/>
        <v>1.7140348892301427E-2</v>
      </c>
      <c r="G303" s="92">
        <f t="shared" ca="1" si="65"/>
        <v>37.372667908565553</v>
      </c>
      <c r="H303" s="91"/>
      <c r="I303" s="91"/>
      <c r="J303" s="91"/>
      <c r="K303" s="126"/>
      <c r="L303" s="92">
        <f t="shared" ca="1" si="66"/>
        <v>102.28678803522155</v>
      </c>
      <c r="M303" s="94">
        <f t="shared" ca="1" si="67"/>
        <v>2.8344631821215494E-3</v>
      </c>
      <c r="N303" s="99"/>
      <c r="O303" s="94"/>
      <c r="P303" s="108"/>
      <c r="Q303" s="99"/>
      <c r="R303" s="110"/>
      <c r="S303" s="105"/>
      <c r="T303" s="109"/>
      <c r="U303" s="91"/>
      <c r="V303" s="91"/>
      <c r="W303" s="91"/>
      <c r="X303" s="91"/>
      <c r="Y303" s="91"/>
      <c r="Z303" s="91"/>
      <c r="AA303" s="91"/>
      <c r="AB303" s="91"/>
      <c r="AC303" s="91"/>
      <c r="AD303" s="91"/>
      <c r="AE303" s="91"/>
      <c r="AF303" s="91"/>
      <c r="AG303" s="91"/>
    </row>
    <row r="304" spans="1:33" ht="26.5" customHeight="1" x14ac:dyDescent="0.7">
      <c r="A304" s="95">
        <v>43930</v>
      </c>
      <c r="B304" s="94">
        <f t="shared" ca="1" si="60"/>
        <v>1.5217328288598564E-2</v>
      </c>
      <c r="C304" s="92">
        <f t="shared" ca="1" si="61"/>
        <v>28.709732996175017</v>
      </c>
      <c r="D304" s="94">
        <f t="shared" ca="1" si="62"/>
        <v>2.1541400920721543E-3</v>
      </c>
      <c r="E304" s="92">
        <f t="shared" ca="1" si="63"/>
        <v>36.545064281984679</v>
      </c>
      <c r="F304" s="94">
        <f t="shared" ca="1" si="64"/>
        <v>2.6123557431240618E-2</v>
      </c>
      <c r="G304" s="92">
        <f t="shared" ca="1" si="65"/>
        <v>36.74288209023031</v>
      </c>
      <c r="H304" s="91"/>
      <c r="I304" s="91"/>
      <c r="J304" s="91"/>
      <c r="K304" s="126"/>
      <c r="L304" s="92">
        <f t="shared" ca="1" si="66"/>
        <v>101.99767936839001</v>
      </c>
      <c r="M304" s="94">
        <f t="shared" ca="1" si="67"/>
        <v>1.4363607700678349E-2</v>
      </c>
      <c r="N304" s="99"/>
      <c r="O304" s="94"/>
      <c r="P304" s="108"/>
      <c r="Q304" s="99"/>
      <c r="R304" s="110"/>
      <c r="S304" s="105"/>
      <c r="T304" s="109"/>
      <c r="U304" s="91"/>
      <c r="V304" s="91"/>
      <c r="W304" s="91"/>
      <c r="X304" s="91"/>
      <c r="Y304" s="91"/>
      <c r="Z304" s="91"/>
      <c r="AA304" s="91"/>
      <c r="AB304" s="91"/>
      <c r="AC304" s="91"/>
      <c r="AD304" s="91"/>
      <c r="AE304" s="91"/>
      <c r="AF304" s="91"/>
      <c r="AG304" s="91"/>
    </row>
    <row r="305" spans="1:33" ht="26.5" customHeight="1" x14ac:dyDescent="0.7">
      <c r="A305" s="95">
        <v>43929</v>
      </c>
      <c r="B305" s="94">
        <f t="shared" ca="1" si="60"/>
        <v>3.3568297863817431E-2</v>
      </c>
      <c r="C305" s="92">
        <f t="shared" ca="1" si="61"/>
        <v>28.279396141289684</v>
      </c>
      <c r="D305" s="94">
        <f t="shared" ca="1" si="62"/>
        <v>-1.2413522764205265E-3</v>
      </c>
      <c r="E305" s="92">
        <f t="shared" ca="1" si="63"/>
        <v>36.466510310107715</v>
      </c>
      <c r="F305" s="94">
        <f t="shared" ca="1" si="64"/>
        <v>-8.9079663057919367E-3</v>
      </c>
      <c r="G305" s="92">
        <f t="shared" ca="1" si="65"/>
        <v>35.80746375437581</v>
      </c>
      <c r="H305" s="91"/>
      <c r="I305" s="91"/>
      <c r="J305" s="91"/>
      <c r="K305" s="126"/>
      <c r="L305" s="92">
        <f t="shared" ca="1" si="66"/>
        <v>100.55337020577321</v>
      </c>
      <c r="M305" s="94">
        <f t="shared" ca="1" si="67"/>
        <v>5.5128596855706924E-3</v>
      </c>
      <c r="N305" s="99"/>
      <c r="O305" s="94"/>
      <c r="P305" s="108"/>
      <c r="Q305" s="99"/>
      <c r="R305" s="110"/>
      <c r="S305" s="105"/>
      <c r="T305" s="109"/>
      <c r="U305" s="91"/>
      <c r="V305" s="91"/>
      <c r="W305" s="91"/>
      <c r="X305" s="91"/>
      <c r="Y305" s="91"/>
      <c r="Z305" s="91"/>
      <c r="AA305" s="91"/>
      <c r="AB305" s="91"/>
      <c r="AC305" s="91"/>
      <c r="AD305" s="91"/>
      <c r="AE305" s="91"/>
      <c r="AF305" s="91"/>
      <c r="AG305" s="91"/>
    </row>
    <row r="306" spans="1:33" ht="26.5" customHeight="1" x14ac:dyDescent="0.7">
      <c r="A306" s="95">
        <v>43928</v>
      </c>
      <c r="B306" s="94">
        <f t="shared" ca="1" si="60"/>
        <v>1.0195582457717123E-3</v>
      </c>
      <c r="C306" s="92">
        <f t="shared" ca="1" si="61"/>
        <v>27.360936088827064</v>
      </c>
      <c r="D306" s="94">
        <f t="shared" ca="1" si="62"/>
        <v>-4.4483200709038995E-3</v>
      </c>
      <c r="E306" s="92">
        <f t="shared" ca="1" si="63"/>
        <v>36.511834358805309</v>
      </c>
      <c r="F306" s="94">
        <f t="shared" ca="1" si="64"/>
        <v>-5.3544873357187495E-3</v>
      </c>
      <c r="G306" s="92">
        <f t="shared" ca="1" si="65"/>
        <v>36.129302362472487</v>
      </c>
      <c r="H306" s="91"/>
      <c r="I306" s="91"/>
      <c r="J306" s="91"/>
      <c r="K306" s="126"/>
      <c r="L306" s="92">
        <f t="shared" ca="1" si="66"/>
        <v>100.00207281010486</v>
      </c>
      <c r="M306" s="94">
        <f t="shared" ca="1" si="67"/>
        <v>-3.2867899632157416E-3</v>
      </c>
      <c r="N306" s="99"/>
      <c r="O306" s="94"/>
      <c r="P306" s="108"/>
      <c r="Q306" s="99"/>
      <c r="R306" s="110"/>
      <c r="S306" s="105"/>
      <c r="T306" s="109"/>
      <c r="U306" s="91"/>
      <c r="V306" s="91"/>
      <c r="W306" s="91"/>
      <c r="X306" s="91"/>
      <c r="Y306" s="91"/>
      <c r="Z306" s="91"/>
      <c r="AA306" s="91"/>
      <c r="AB306" s="91"/>
      <c r="AC306" s="91"/>
      <c r="AD306" s="91"/>
      <c r="AE306" s="91"/>
      <c r="AF306" s="91"/>
      <c r="AG306" s="91"/>
    </row>
    <row r="307" spans="1:33" ht="26.5" customHeight="1" x14ac:dyDescent="0.7">
      <c r="A307" s="95">
        <v>43927</v>
      </c>
      <c r="B307" s="94">
        <f t="shared" ca="1" si="60"/>
        <v>6.7166161688020143E-2</v>
      </c>
      <c r="C307" s="92">
        <f t="shared" ca="1" si="61"/>
        <v>27.333068433523422</v>
      </c>
      <c r="D307" s="94">
        <f t="shared" ca="1" si="62"/>
        <v>-4.5105550069347577E-3</v>
      </c>
      <c r="E307" s="92">
        <f t="shared" ca="1" si="63"/>
        <v>36.674976392391514</v>
      </c>
      <c r="F307" s="94">
        <f t="shared" ca="1" si="64"/>
        <v>2.7710521888392625E-2</v>
      </c>
      <c r="G307" s="92">
        <f t="shared" ca="1" si="65"/>
        <v>36.323797677119835</v>
      </c>
      <c r="H307" s="91"/>
      <c r="I307" s="91"/>
      <c r="J307" s="91"/>
      <c r="K307" s="126"/>
      <c r="L307" s="92">
        <f t="shared" ca="1" si="66"/>
        <v>100.33184250303478</v>
      </c>
      <c r="M307" s="94">
        <f t="shared" ca="1" si="67"/>
        <v>2.5905850389553287E-2</v>
      </c>
      <c r="N307" s="99"/>
      <c r="O307" s="94"/>
      <c r="P307" s="108"/>
      <c r="Q307" s="99"/>
      <c r="R307" s="110"/>
      <c r="S307" s="105"/>
      <c r="T307" s="109"/>
      <c r="U307" s="91"/>
      <c r="V307" s="91"/>
      <c r="W307" s="91"/>
      <c r="X307" s="91"/>
      <c r="Y307" s="91"/>
      <c r="Z307" s="91"/>
      <c r="AA307" s="91"/>
      <c r="AB307" s="91"/>
      <c r="AC307" s="91"/>
      <c r="AD307" s="91"/>
      <c r="AE307" s="91"/>
      <c r="AF307" s="91"/>
      <c r="AG307" s="91"/>
    </row>
    <row r="308" spans="1:33" ht="26.5" customHeight="1" x14ac:dyDescent="0.7">
      <c r="A308" s="95">
        <v>43924</v>
      </c>
      <c r="B308" s="94">
        <f t="shared" ca="1" si="60"/>
        <v>-1.4454202312555342E-2</v>
      </c>
      <c r="C308" s="92">
        <f t="shared" ca="1" si="61"/>
        <v>25.612757801735928</v>
      </c>
      <c r="D308" s="94">
        <f t="shared" ca="1" si="62"/>
        <v>7.3862091305865185E-4</v>
      </c>
      <c r="E308" s="92">
        <f t="shared" ca="1" si="63"/>
        <v>36.841150427915387</v>
      </c>
      <c r="F308" s="94">
        <f t="shared" ca="1" si="64"/>
        <v>4.9374590495374626E-3</v>
      </c>
      <c r="G308" s="92">
        <f t="shared" ca="1" si="65"/>
        <v>35.34438628727451</v>
      </c>
      <c r="H308" s="91"/>
      <c r="I308" s="91"/>
      <c r="J308" s="91"/>
      <c r="K308" s="126"/>
      <c r="L308" s="92">
        <f t="shared" ca="1" si="66"/>
        <v>97.798294516925836</v>
      </c>
      <c r="M308" s="94">
        <f t="shared" ca="1" si="67"/>
        <v>-1.78412226796687E-3</v>
      </c>
      <c r="N308" s="99"/>
      <c r="O308" s="94"/>
      <c r="P308" s="108"/>
      <c r="Q308" s="99"/>
      <c r="R308" s="110"/>
      <c r="S308" s="105"/>
      <c r="T308" s="109"/>
      <c r="U308" s="91"/>
      <c r="V308" s="91"/>
      <c r="W308" s="91"/>
      <c r="X308" s="91"/>
      <c r="Y308" s="91"/>
      <c r="Z308" s="91"/>
      <c r="AA308" s="91"/>
      <c r="AB308" s="91"/>
      <c r="AC308" s="91"/>
      <c r="AD308" s="91"/>
      <c r="AE308" s="91"/>
      <c r="AF308" s="91"/>
      <c r="AG308" s="91"/>
    </row>
    <row r="309" spans="1:33" ht="26.5" customHeight="1" x14ac:dyDescent="0.7">
      <c r="A309" s="95">
        <v>43923</v>
      </c>
      <c r="B309" s="94">
        <f t="shared" ca="1" si="60"/>
        <v>2.3075411095572873E-2</v>
      </c>
      <c r="C309" s="92">
        <f t="shared" ca="1" si="61"/>
        <v>25.988399384214858</v>
      </c>
      <c r="D309" s="94">
        <f t="shared" ca="1" si="62"/>
        <v>1.6418335813006557E-4</v>
      </c>
      <c r="E309" s="92">
        <f t="shared" ca="1" si="63"/>
        <v>36.813958868002999</v>
      </c>
      <c r="F309" s="94">
        <f t="shared" ca="1" si="64"/>
        <v>1.6393422878422603E-2</v>
      </c>
      <c r="G309" s="92">
        <f t="shared" ca="1" si="65"/>
        <v>35.170732237111523</v>
      </c>
      <c r="H309" s="91"/>
      <c r="I309" s="91"/>
      <c r="J309" s="91"/>
      <c r="K309" s="126"/>
      <c r="L309" s="92">
        <f t="shared" ca="1" si="66"/>
        <v>97.97309048932938</v>
      </c>
      <c r="M309" s="94">
        <f t="shared" ca="1" si="67"/>
        <v>1.1976409027865564E-2</v>
      </c>
      <c r="N309" s="99"/>
      <c r="O309" s="94"/>
      <c r="P309" s="108"/>
      <c r="Q309" s="99"/>
      <c r="R309" s="110"/>
      <c r="S309" s="105"/>
      <c r="T309" s="109"/>
      <c r="U309" s="91"/>
      <c r="V309" s="91"/>
      <c r="W309" s="91"/>
      <c r="X309" s="91"/>
      <c r="Y309" s="91"/>
      <c r="Z309" s="91"/>
      <c r="AA309" s="91"/>
      <c r="AB309" s="91"/>
      <c r="AC309" s="91"/>
      <c r="AD309" s="91"/>
      <c r="AE309" s="91"/>
      <c r="AF309" s="91"/>
      <c r="AG309" s="91"/>
    </row>
    <row r="310" spans="1:33" ht="26.5" customHeight="1" x14ac:dyDescent="0.7">
      <c r="A310" s="95">
        <v>43922</v>
      </c>
      <c r="B310" s="94">
        <f t="shared" ca="1" si="60"/>
        <v>-4.5004862942320201E-2</v>
      </c>
      <c r="C310" s="92">
        <f t="shared" ca="1" si="61"/>
        <v>25.402232428189102</v>
      </c>
      <c r="D310" s="94">
        <f t="shared" ca="1" si="62"/>
        <v>4.0711677391052081E-3</v>
      </c>
      <c r="E310" s="92">
        <f t="shared" ca="1" si="63"/>
        <v>36.807915620810604</v>
      </c>
      <c r="F310" s="94">
        <f t="shared" ca="1" si="64"/>
        <v>9.4562240569491252E-3</v>
      </c>
      <c r="G310" s="92">
        <f t="shared" ca="1" si="65"/>
        <v>34.60346303452863</v>
      </c>
      <c r="H310" s="91"/>
      <c r="I310" s="91"/>
      <c r="J310" s="91"/>
      <c r="K310" s="126"/>
      <c r="L310" s="92">
        <f t="shared" ca="1" si="66"/>
        <v>96.813611083528343</v>
      </c>
      <c r="M310" s="94">
        <f t="shared" ca="1" si="67"/>
        <v>-7.4197536109792406E-3</v>
      </c>
      <c r="N310" s="99"/>
      <c r="O310" s="94"/>
      <c r="P310" s="108"/>
      <c r="Q310" s="99"/>
      <c r="R310" s="110"/>
      <c r="S310" s="105"/>
      <c r="T310" s="109"/>
      <c r="U310" s="91"/>
      <c r="V310" s="91"/>
      <c r="W310" s="91"/>
      <c r="X310" s="91"/>
      <c r="Y310" s="91"/>
      <c r="Z310" s="91"/>
      <c r="AA310" s="91"/>
      <c r="AB310" s="91"/>
      <c r="AC310" s="91"/>
      <c r="AD310" s="91"/>
      <c r="AE310" s="91"/>
      <c r="AF310" s="91"/>
      <c r="AG310" s="91"/>
    </row>
    <row r="311" spans="1:33" ht="26.5" customHeight="1" x14ac:dyDescent="0.7">
      <c r="A311" s="95">
        <v>43921</v>
      </c>
      <c r="B311" s="94">
        <f t="shared" ca="1" si="60"/>
        <v>-1.4905333671393572E-2</v>
      </c>
      <c r="C311" s="92">
        <f t="shared" ca="1" si="61"/>
        <v>26.599331705973764</v>
      </c>
      <c r="D311" s="94">
        <f t="shared" ca="1" si="62"/>
        <v>1.8143322311179322E-3</v>
      </c>
      <c r="E311" s="92">
        <f t="shared" ca="1" si="63"/>
        <v>36.658672017932759</v>
      </c>
      <c r="F311" s="94">
        <f t="shared" ca="1" si="64"/>
        <v>-3.1846684957450688E-2</v>
      </c>
      <c r="G311" s="92">
        <f t="shared" ca="1" si="65"/>
        <v>34.279310196790121</v>
      </c>
      <c r="H311" s="91"/>
      <c r="I311" s="91"/>
      <c r="J311" s="91"/>
      <c r="K311" s="126"/>
      <c r="L311" s="92">
        <f t="shared" ca="1" si="66"/>
        <v>97.537313920696647</v>
      </c>
      <c r="M311" s="94">
        <f t="shared" ca="1" si="67"/>
        <v>-1.47844263456407E-2</v>
      </c>
      <c r="N311" s="99"/>
      <c r="O311" s="94"/>
      <c r="P311" s="108"/>
      <c r="Q311" s="99"/>
      <c r="R311" s="110"/>
      <c r="S311" s="105"/>
      <c r="T311" s="109"/>
      <c r="U311" s="91"/>
      <c r="V311" s="91"/>
      <c r="W311" s="91"/>
      <c r="X311" s="91"/>
      <c r="Y311" s="91"/>
      <c r="Z311" s="91"/>
      <c r="AA311" s="91"/>
      <c r="AB311" s="91"/>
      <c r="AC311" s="91"/>
      <c r="AD311" s="91"/>
      <c r="AE311" s="91"/>
      <c r="AF311" s="91"/>
      <c r="AG311" s="91"/>
    </row>
    <row r="312" spans="1:33" ht="26.5" customHeight="1" x14ac:dyDescent="0.7">
      <c r="A312" s="95">
        <v>43920</v>
      </c>
      <c r="B312" s="94">
        <f t="shared" ca="1" si="60"/>
        <v>3.2475718129171938E-2</v>
      </c>
      <c r="C312" s="92">
        <f t="shared" ca="1" si="61"/>
        <v>27.001802583205539</v>
      </c>
      <c r="D312" s="94">
        <f t="shared" ca="1" si="62"/>
        <v>2.314369682919315E-3</v>
      </c>
      <c r="E312" s="92">
        <f t="shared" ca="1" si="63"/>
        <v>36.592281462265632</v>
      </c>
      <c r="F312" s="94">
        <f t="shared" ca="1" si="64"/>
        <v>4.4006436781609537E-3</v>
      </c>
      <c r="G312" s="92">
        <f t="shared" ca="1" si="65"/>
        <v>35.406902671488119</v>
      </c>
      <c r="H312" s="91"/>
      <c r="I312" s="91"/>
      <c r="J312" s="91"/>
      <c r="K312" s="126"/>
      <c r="L312" s="92">
        <f t="shared" ca="1" si="66"/>
        <v>99.000986716959289</v>
      </c>
      <c r="M312" s="94">
        <f t="shared" ca="1" si="67"/>
        <v>1.1121651702116209E-2</v>
      </c>
      <c r="N312" s="99"/>
      <c r="O312" s="94"/>
      <c r="P312" s="108"/>
      <c r="Q312" s="99"/>
      <c r="R312" s="110"/>
      <c r="S312" s="105"/>
      <c r="T312" s="109"/>
      <c r="U312" s="91"/>
      <c r="V312" s="91"/>
      <c r="W312" s="91"/>
      <c r="X312" s="91"/>
      <c r="Y312" s="91"/>
      <c r="Z312" s="91"/>
      <c r="AA312" s="91"/>
      <c r="AB312" s="91"/>
      <c r="AC312" s="91"/>
      <c r="AD312" s="91"/>
      <c r="AE312" s="91"/>
      <c r="AF312" s="91"/>
      <c r="AG312" s="91"/>
    </row>
    <row r="313" spans="1:33" ht="26.5" customHeight="1" x14ac:dyDescent="0.7">
      <c r="A313" s="95">
        <v>43917</v>
      </c>
      <c r="B313" s="94">
        <f t="shared" ca="1" si="60"/>
        <v>-2.9785691514914503E-2</v>
      </c>
      <c r="C313" s="92">
        <f t="shared" ca="1" si="61"/>
        <v>26.152481950987028</v>
      </c>
      <c r="D313" s="94">
        <f t="shared" ca="1" si="62"/>
        <v>7.4112468913403173E-3</v>
      </c>
      <c r="E313" s="92">
        <f t="shared" ca="1" si="63"/>
        <v>36.507788942347048</v>
      </c>
      <c r="F313" s="94">
        <f t="shared" ca="1" si="64"/>
        <v>-6.4604866072668354E-3</v>
      </c>
      <c r="G313" s="92">
        <f t="shared" ca="1" si="65"/>
        <v>35.251772183086651</v>
      </c>
      <c r="H313" s="91"/>
      <c r="I313" s="91"/>
      <c r="J313" s="91"/>
      <c r="K313" s="126"/>
      <c r="L313" s="92">
        <f t="shared" ca="1" si="66"/>
        <v>97.91204307642073</v>
      </c>
      <c r="M313" s="94">
        <f t="shared" ca="1" si="67"/>
        <v>-7.7377911535417843E-3</v>
      </c>
      <c r="N313" s="99"/>
      <c r="O313" s="94"/>
      <c r="P313" s="108"/>
      <c r="Q313" s="99"/>
      <c r="R313" s="110"/>
      <c r="S313" s="105"/>
      <c r="T313" s="109"/>
      <c r="U313" s="91"/>
      <c r="V313" s="91"/>
      <c r="W313" s="91"/>
      <c r="X313" s="91"/>
      <c r="Y313" s="91"/>
      <c r="Z313" s="91"/>
      <c r="AA313" s="91"/>
      <c r="AB313" s="91"/>
      <c r="AC313" s="91"/>
      <c r="AD313" s="91"/>
      <c r="AE313" s="91"/>
      <c r="AF313" s="91"/>
      <c r="AG313" s="91"/>
    </row>
    <row r="314" spans="1:33" ht="26.5" customHeight="1" x14ac:dyDescent="0.7">
      <c r="A314" s="95">
        <v>43916</v>
      </c>
      <c r="B314" s="94">
        <f t="shared" ca="1" si="60"/>
        <v>5.8389770079507297E-2</v>
      </c>
      <c r="C314" s="92">
        <f t="shared" ca="1" si="61"/>
        <v>26.955366172471834</v>
      </c>
      <c r="D314" s="94">
        <f t="shared" ca="1" si="62"/>
        <v>2.4206547634295639E-3</v>
      </c>
      <c r="E314" s="92">
        <f t="shared" ca="1" si="63"/>
        <v>36.239211200989089</v>
      </c>
      <c r="F314" s="94">
        <f t="shared" ca="1" si="64"/>
        <v>1.2822220499228987E-2</v>
      </c>
      <c r="G314" s="92">
        <f t="shared" ca="1" si="65"/>
        <v>35.480996686995461</v>
      </c>
      <c r="H314" s="91"/>
      <c r="I314" s="91"/>
      <c r="J314" s="91"/>
      <c r="K314" s="126"/>
      <c r="L314" s="92">
        <f t="shared" ca="1" si="66"/>
        <v>98.675574060456384</v>
      </c>
      <c r="M314" s="94">
        <f t="shared" ca="1" si="67"/>
        <v>2.0938912196218462E-2</v>
      </c>
      <c r="N314" s="99"/>
      <c r="O314" s="94"/>
      <c r="P314" s="108"/>
      <c r="Q314" s="99"/>
      <c r="R314" s="110"/>
      <c r="S314" s="105"/>
      <c r="T314" s="109"/>
      <c r="U314" s="91"/>
      <c r="V314" s="91"/>
      <c r="W314" s="91"/>
      <c r="X314" s="91"/>
      <c r="Y314" s="91"/>
      <c r="Z314" s="91"/>
      <c r="AA314" s="91"/>
      <c r="AB314" s="91"/>
      <c r="AC314" s="91"/>
      <c r="AD314" s="91"/>
      <c r="AE314" s="91"/>
      <c r="AF314" s="91"/>
      <c r="AG314" s="91"/>
    </row>
    <row r="315" spans="1:33" ht="26.5" customHeight="1" x14ac:dyDescent="0.7">
      <c r="A315" s="95">
        <v>43915</v>
      </c>
      <c r="B315" s="94">
        <f t="shared" ca="1" si="60"/>
        <v>1.4970191182155146E-2</v>
      </c>
      <c r="C315" s="92">
        <f t="shared" ca="1" si="61"/>
        <v>25.468279205350708</v>
      </c>
      <c r="D315" s="94">
        <f t="shared" ca="1" si="62"/>
        <v>5.8480635395685709E-4</v>
      </c>
      <c r="E315" s="92">
        <f t="shared" ca="1" si="63"/>
        <v>36.151700415173025</v>
      </c>
      <c r="F315" s="94">
        <f t="shared" ca="1" si="64"/>
        <v>-1.3689641995683455E-2</v>
      </c>
      <c r="G315" s="92">
        <f t="shared" ca="1" si="65"/>
        <v>35.031811080829726</v>
      </c>
      <c r="H315" s="91"/>
      <c r="I315" s="91"/>
      <c r="J315" s="91"/>
      <c r="K315" s="126"/>
      <c r="L315" s="92">
        <f t="shared" ca="1" si="66"/>
        <v>96.651790701353463</v>
      </c>
      <c r="M315" s="94">
        <f t="shared" ca="1" si="67"/>
        <v>-9.2471709385189005E-4</v>
      </c>
      <c r="N315" s="99"/>
      <c r="O315" s="94"/>
      <c r="P315" s="108"/>
      <c r="Q315" s="99"/>
      <c r="R315" s="110"/>
      <c r="S315" s="105"/>
      <c r="T315" s="109"/>
      <c r="U315" s="91"/>
      <c r="V315" s="91"/>
      <c r="W315" s="91"/>
      <c r="X315" s="91"/>
      <c r="Y315" s="91"/>
      <c r="Z315" s="91"/>
      <c r="AA315" s="91"/>
      <c r="AB315" s="91"/>
      <c r="AC315" s="91"/>
      <c r="AD315" s="91"/>
      <c r="AE315" s="91"/>
      <c r="AF315" s="91"/>
      <c r="AG315" s="91"/>
    </row>
    <row r="316" spans="1:33" ht="26.5" customHeight="1" x14ac:dyDescent="0.7">
      <c r="A316" s="95">
        <v>43914</v>
      </c>
      <c r="B316" s="94">
        <f t="shared" ca="1" si="60"/>
        <v>9.0603307979265635E-2</v>
      </c>
      <c r="C316" s="92">
        <f t="shared" ca="1" si="61"/>
        <v>25.092637622871777</v>
      </c>
      <c r="D316" s="94">
        <f t="shared" ca="1" si="62"/>
        <v>-6.802322605055755E-3</v>
      </c>
      <c r="E316" s="92">
        <f t="shared" ca="1" si="63"/>
        <v>36.130571027663954</v>
      </c>
      <c r="F316" s="94">
        <f t="shared" ca="1" si="64"/>
        <v>4.8530354438885315E-2</v>
      </c>
      <c r="G316" s="92">
        <f t="shared" ca="1" si="65"/>
        <v>35.51804033743749</v>
      </c>
      <c r="H316" s="91"/>
      <c r="I316" s="91"/>
      <c r="J316" s="91"/>
      <c r="K316" s="126"/>
      <c r="L316" s="92">
        <f t="shared" ca="1" si="66"/>
        <v>96.741248987973222</v>
      </c>
      <c r="M316" s="94">
        <f t="shared" ca="1" si="67"/>
        <v>3.7326455091536204E-2</v>
      </c>
      <c r="N316" s="99"/>
      <c r="O316" s="94"/>
      <c r="P316" s="108"/>
      <c r="Q316" s="99"/>
      <c r="R316" s="110"/>
      <c r="S316" s="105"/>
      <c r="T316" s="109"/>
      <c r="U316" s="91"/>
      <c r="V316" s="91"/>
      <c r="W316" s="91"/>
      <c r="X316" s="91"/>
      <c r="Y316" s="91"/>
      <c r="Z316" s="91"/>
      <c r="AA316" s="91"/>
      <c r="AB316" s="91"/>
      <c r="AC316" s="91"/>
      <c r="AD316" s="91"/>
      <c r="AE316" s="91"/>
      <c r="AF316" s="91"/>
      <c r="AG316" s="91"/>
    </row>
    <row r="317" spans="1:33" ht="26.5" customHeight="1" x14ac:dyDescent="0.7">
      <c r="A317" s="95">
        <v>43913</v>
      </c>
      <c r="B317" s="94">
        <f t="shared" ca="1" si="60"/>
        <v>-2.5568219362446243E-2</v>
      </c>
      <c r="C317" s="92">
        <f t="shared" ca="1" si="61"/>
        <v>23.008033662913512</v>
      </c>
      <c r="D317" s="94">
        <f t="shared" ca="1" si="62"/>
        <v>1.1834899625504436E-2</v>
      </c>
      <c r="E317" s="92">
        <f t="shared" ca="1" si="63"/>
        <v>36.378026096910276</v>
      </c>
      <c r="F317" s="94">
        <f t="shared" ca="1" si="64"/>
        <v>4.4179587151669475E-2</v>
      </c>
      <c r="G317" s="92">
        <f t="shared" ca="1" si="65"/>
        <v>33.874117413076469</v>
      </c>
      <c r="H317" s="91"/>
      <c r="I317" s="91"/>
      <c r="J317" s="91"/>
      <c r="K317" s="126"/>
      <c r="L317" s="92">
        <f t="shared" ca="1" si="66"/>
        <v>93.260177172900256</v>
      </c>
      <c r="M317" s="94">
        <f t="shared" ca="1" si="67"/>
        <v>1.3640642262234826E-2</v>
      </c>
      <c r="N317" s="99"/>
      <c r="O317" s="94"/>
      <c r="P317" s="108"/>
      <c r="Q317" s="99"/>
      <c r="R317" s="110"/>
      <c r="S317" s="105"/>
      <c r="T317" s="109"/>
      <c r="U317" s="91"/>
      <c r="V317" s="91"/>
      <c r="W317" s="91"/>
      <c r="X317" s="91"/>
      <c r="Y317" s="91"/>
      <c r="Z317" s="91"/>
      <c r="AA317" s="91"/>
      <c r="AB317" s="91"/>
      <c r="AC317" s="91"/>
      <c r="AD317" s="91"/>
      <c r="AE317" s="91"/>
      <c r="AF317" s="91"/>
      <c r="AG317" s="91"/>
    </row>
    <row r="318" spans="1:33" ht="26.5" customHeight="1" x14ac:dyDescent="0.7">
      <c r="A318" s="95">
        <v>43910</v>
      </c>
      <c r="B318" s="94">
        <f t="shared" ca="1" si="60"/>
        <v>-4.3094117361402451E-2</v>
      </c>
      <c r="C318" s="92">
        <f t="shared" ca="1" si="61"/>
        <v>23.611743910753564</v>
      </c>
      <c r="D318" s="94">
        <f t="shared" ca="1" si="62"/>
        <v>2.5477626151975796E-2</v>
      </c>
      <c r="E318" s="92">
        <f t="shared" ca="1" si="63"/>
        <v>35.952531495379674</v>
      </c>
      <c r="F318" s="94">
        <f t="shared" ca="1" si="64"/>
        <v>1.4995712148435203E-2</v>
      </c>
      <c r="G318" s="92">
        <f t="shared" ca="1" si="65"/>
        <v>32.440892189320472</v>
      </c>
      <c r="H318" s="91"/>
      <c r="I318" s="91"/>
      <c r="J318" s="91"/>
      <c r="K318" s="126"/>
      <c r="L318" s="92">
        <f t="shared" ca="1" si="66"/>
        <v>92.005167595453713</v>
      </c>
      <c r="M318" s="94">
        <f t="shared" ca="1" si="67"/>
        <v>3.3716126428919857E-3</v>
      </c>
      <c r="N318" s="99"/>
      <c r="O318" s="94"/>
      <c r="P318" s="108"/>
      <c r="Q318" s="99"/>
      <c r="R318" s="110"/>
      <c r="S318" s="105"/>
      <c r="T318" s="109"/>
      <c r="U318" s="91"/>
      <c r="V318" s="91"/>
      <c r="W318" s="91"/>
      <c r="X318" s="91"/>
      <c r="Y318" s="91"/>
      <c r="Z318" s="91"/>
      <c r="AA318" s="91"/>
      <c r="AB318" s="91"/>
      <c r="AC318" s="91"/>
      <c r="AD318" s="91"/>
      <c r="AE318" s="91"/>
      <c r="AF318" s="91"/>
      <c r="AG318" s="91"/>
    </row>
    <row r="319" spans="1:33" ht="26.5" customHeight="1" x14ac:dyDescent="0.7">
      <c r="A319" s="95">
        <v>43909</v>
      </c>
      <c r="B319" s="94">
        <f t="shared" ca="1" si="60"/>
        <v>2.1249658318209796E-3</v>
      </c>
      <c r="C319" s="92">
        <f t="shared" ca="1" si="61"/>
        <v>24.675095366375967</v>
      </c>
      <c r="D319" s="94">
        <f t="shared" ca="1" si="62"/>
        <v>3.281537718274441E-3</v>
      </c>
      <c r="E319" s="92">
        <f t="shared" ca="1" si="63"/>
        <v>35.059303663492614</v>
      </c>
      <c r="F319" s="94">
        <f t="shared" ca="1" si="64"/>
        <v>-1.8905501469200336E-2</v>
      </c>
      <c r="G319" s="92">
        <f t="shared" ca="1" si="65"/>
        <v>31.961605158560751</v>
      </c>
      <c r="H319" s="91"/>
      <c r="I319" s="91"/>
      <c r="J319" s="91"/>
      <c r="K319" s="126"/>
      <c r="L319" s="92">
        <f t="shared" ca="1" si="66"/>
        <v>91.696004188429328</v>
      </c>
      <c r="M319" s="94">
        <f t="shared" ca="1" si="67"/>
        <v>-4.8716669413592095E-3</v>
      </c>
      <c r="N319" s="99"/>
      <c r="O319" s="94"/>
      <c r="P319" s="108"/>
      <c r="Q319" s="99"/>
      <c r="R319" s="110"/>
      <c r="S319" s="105"/>
      <c r="T319" s="109"/>
      <c r="U319" s="91"/>
      <c r="V319" s="91"/>
      <c r="W319" s="91"/>
      <c r="X319" s="91"/>
      <c r="Y319" s="91"/>
      <c r="Z319" s="91"/>
      <c r="AA319" s="91"/>
      <c r="AB319" s="91"/>
      <c r="AC319" s="91"/>
      <c r="AD319" s="91"/>
      <c r="AE319" s="91"/>
      <c r="AF319" s="91"/>
      <c r="AG319" s="91"/>
    </row>
    <row r="320" spans="1:33" ht="26.5" customHeight="1" x14ac:dyDescent="0.7">
      <c r="A320" s="95">
        <v>43908</v>
      </c>
      <c r="B320" s="94">
        <f t="shared" ca="1" si="60"/>
        <v>-5.0632966148854153E-2</v>
      </c>
      <c r="C320" s="92">
        <f t="shared" ca="1" si="61"/>
        <v>24.622772815458426</v>
      </c>
      <c r="D320" s="94">
        <f t="shared" ca="1" si="62"/>
        <v>-1.3880623406779535E-2</v>
      </c>
      <c r="E320" s="92">
        <f t="shared" ca="1" si="63"/>
        <v>34.944631537052572</v>
      </c>
      <c r="F320" s="94">
        <f t="shared" ca="1" si="64"/>
        <v>-1.9921991082780699E-2</v>
      </c>
      <c r="G320" s="92">
        <f t="shared" ca="1" si="65"/>
        <v>32.577499115960414</v>
      </c>
      <c r="H320" s="91"/>
      <c r="I320" s="91"/>
      <c r="J320" s="91"/>
      <c r="K320" s="126"/>
      <c r="L320" s="92">
        <f t="shared" ca="1" si="66"/>
        <v>92.144903468471412</v>
      </c>
      <c r="M320" s="94">
        <f t="shared" ca="1" si="67"/>
        <v>-2.6078010051628464E-2</v>
      </c>
      <c r="N320" s="99"/>
      <c r="O320" s="94"/>
      <c r="P320" s="108"/>
      <c r="Q320" s="99"/>
      <c r="R320" s="110"/>
      <c r="S320" s="105"/>
      <c r="T320" s="109"/>
      <c r="U320" s="91"/>
      <c r="V320" s="91"/>
      <c r="W320" s="91"/>
      <c r="X320" s="91"/>
      <c r="Y320" s="91"/>
      <c r="Z320" s="91"/>
      <c r="AA320" s="91"/>
      <c r="AB320" s="91"/>
      <c r="AC320" s="91"/>
      <c r="AD320" s="91"/>
      <c r="AE320" s="91"/>
      <c r="AF320" s="91"/>
      <c r="AG320" s="91"/>
    </row>
    <row r="321" spans="1:33" ht="26.5" customHeight="1" x14ac:dyDescent="0.7">
      <c r="A321" s="95">
        <v>43907</v>
      </c>
      <c r="B321" s="94">
        <f t="shared" ca="1" si="60"/>
        <v>5.399202501491307E-2</v>
      </c>
      <c r="C321" s="92">
        <f t="shared" ca="1" si="61"/>
        <v>25.935988861520869</v>
      </c>
      <c r="D321" s="94">
        <f t="shared" ca="1" si="62"/>
        <v>-2.5072582151634992E-2</v>
      </c>
      <c r="E321" s="92">
        <f t="shared" ca="1" si="63"/>
        <v>35.436512420815582</v>
      </c>
      <c r="F321" s="94">
        <f t="shared" ca="1" si="64"/>
        <v>1.3555485834195968E-2</v>
      </c>
      <c r="G321" s="92">
        <f t="shared" ca="1" si="65"/>
        <v>33.239700125454014</v>
      </c>
      <c r="H321" s="91"/>
      <c r="I321" s="91"/>
      <c r="J321" s="91"/>
      <c r="K321" s="126"/>
      <c r="L321" s="92">
        <f t="shared" ca="1" si="66"/>
        <v>94.612201407790465</v>
      </c>
      <c r="M321" s="94">
        <f t="shared" ca="1" si="67"/>
        <v>9.1927348432732092E-3</v>
      </c>
      <c r="N321" s="99"/>
      <c r="O321" s="94"/>
      <c r="P321" s="108"/>
      <c r="Q321" s="99"/>
      <c r="R321" s="110"/>
      <c r="S321" s="105"/>
      <c r="T321" s="109"/>
      <c r="U321" s="91"/>
      <c r="V321" s="91"/>
      <c r="W321" s="91"/>
      <c r="X321" s="91"/>
      <c r="Y321" s="91"/>
      <c r="Z321" s="91"/>
      <c r="AA321" s="91"/>
      <c r="AB321" s="91"/>
      <c r="AC321" s="91"/>
      <c r="AD321" s="91"/>
      <c r="AE321" s="91"/>
      <c r="AF321" s="91"/>
      <c r="AG321" s="91"/>
    </row>
    <row r="322" spans="1:33" ht="26.5" customHeight="1" x14ac:dyDescent="0.7">
      <c r="A322" s="95">
        <v>43906</v>
      </c>
      <c r="B322" s="94">
        <f t="shared" ref="B322:B372" ca="1" si="68">INDIRECT(B$1&amp;"!D"&amp;ROW())</f>
        <v>-0.10942361355811447</v>
      </c>
      <c r="C322" s="92">
        <f t="shared" ref="C322:C371" ca="1" si="69">C323*(1+B322)</f>
        <v>24.607386247684271</v>
      </c>
      <c r="D322" s="94">
        <f t="shared" ref="D322:D372" ca="1" si="70">INDIRECT(D$1&amp;"!D"&amp;ROW())</f>
        <v>2.6416686226288233E-2</v>
      </c>
      <c r="E322" s="92">
        <f t="shared" ref="E322:E371" ca="1" si="71">E323*(1+D322)</f>
        <v>36.347846795634162</v>
      </c>
      <c r="F322" s="94">
        <f t="shared" ref="F322:F372" ca="1" si="72">INDIRECT(F$1&amp;"!D"&amp;ROW())</f>
        <v>-1.1446119566207003E-2</v>
      </c>
      <c r="G322" s="92">
        <f t="shared" ref="G322:G371" ca="1" si="73">G323*(1+F322)</f>
        <v>32.795145988575491</v>
      </c>
      <c r="H322" s="91"/>
      <c r="I322" s="91"/>
      <c r="J322" s="91"/>
      <c r="K322" s="126"/>
      <c r="L322" s="92">
        <f t="shared" ref="L322:L372" ca="1" si="74">SUM(C322,E322,G322,I322,K322)</f>
        <v>93.750379031893914</v>
      </c>
      <c r="M322" s="94">
        <f t="shared" ref="M322:M371" ca="1" si="75">L322/L323-1</f>
        <v>-2.5647088853569255E-2</v>
      </c>
      <c r="N322" s="99"/>
      <c r="O322" s="94"/>
      <c r="P322" s="108"/>
      <c r="Q322" s="99"/>
      <c r="R322" s="110"/>
      <c r="S322" s="105"/>
      <c r="T322" s="109"/>
      <c r="U322" s="91"/>
      <c r="V322" s="91"/>
      <c r="W322" s="91"/>
      <c r="X322" s="91"/>
      <c r="Y322" s="91"/>
      <c r="Z322" s="91"/>
      <c r="AA322" s="91"/>
      <c r="AB322" s="91"/>
      <c r="AC322" s="91"/>
      <c r="AD322" s="91"/>
      <c r="AE322" s="91"/>
      <c r="AF322" s="91"/>
      <c r="AG322" s="91"/>
    </row>
    <row r="323" spans="1:33" ht="26.5" customHeight="1" x14ac:dyDescent="0.7">
      <c r="A323" s="95">
        <v>43903</v>
      </c>
      <c r="B323" s="94">
        <f t="shared" ca="1" si="68"/>
        <v>8.5486181206496203E-2</v>
      </c>
      <c r="C323" s="92">
        <f t="shared" ca="1" si="69"/>
        <v>27.63085415502427</v>
      </c>
      <c r="D323" s="94">
        <f t="shared" ca="1" si="70"/>
        <v>-6.5187694596452461E-3</v>
      </c>
      <c r="E323" s="92">
        <f t="shared" ca="1" si="71"/>
        <v>35.4123693460891</v>
      </c>
      <c r="F323" s="94">
        <f t="shared" ca="1" si="72"/>
        <v>-3.0516233937435855E-2</v>
      </c>
      <c r="G323" s="92">
        <f t="shared" ca="1" si="73"/>
        <v>33.174869511598565</v>
      </c>
      <c r="H323" s="91"/>
      <c r="I323" s="91"/>
      <c r="J323" s="91"/>
      <c r="K323" s="126"/>
      <c r="L323" s="92">
        <f t="shared" ca="1" si="74"/>
        <v>96.218093012711932</v>
      </c>
      <c r="M323" s="94">
        <f t="shared" ca="1" si="75"/>
        <v>9.4361086208565315E-3</v>
      </c>
      <c r="N323" s="99"/>
      <c r="O323" s="94"/>
      <c r="P323" s="108"/>
      <c r="Q323" s="99"/>
      <c r="R323" s="110"/>
      <c r="S323" s="105"/>
      <c r="T323" s="109"/>
      <c r="U323" s="91"/>
      <c r="V323" s="91"/>
      <c r="W323" s="91"/>
      <c r="X323" s="91"/>
      <c r="Y323" s="91"/>
      <c r="Z323" s="91"/>
      <c r="AA323" s="91"/>
      <c r="AB323" s="91"/>
      <c r="AC323" s="91"/>
      <c r="AD323" s="91"/>
      <c r="AE323" s="91"/>
      <c r="AF323" s="91"/>
      <c r="AG323" s="91"/>
    </row>
    <row r="324" spans="1:33" ht="26.5" customHeight="1" x14ac:dyDescent="0.7">
      <c r="A324" s="95">
        <v>43902</v>
      </c>
      <c r="B324" s="94">
        <f t="shared" ca="1" si="68"/>
        <v>-9.5677253375177296E-2</v>
      </c>
      <c r="C324" s="92">
        <f t="shared" ca="1" si="69"/>
        <v>25.454818894435974</v>
      </c>
      <c r="D324" s="94">
        <f t="shared" ca="1" si="70"/>
        <v>5.0830783911659516E-4</v>
      </c>
      <c r="E324" s="92">
        <f t="shared" ca="1" si="71"/>
        <v>35.644729117658621</v>
      </c>
      <c r="F324" s="94">
        <f t="shared" ca="1" si="72"/>
        <v>-3.9888262711737954E-2</v>
      </c>
      <c r="G324" s="92">
        <f t="shared" ca="1" si="73"/>
        <v>34.219107810679603</v>
      </c>
      <c r="H324" s="91"/>
      <c r="I324" s="91"/>
      <c r="J324" s="91"/>
      <c r="K324" s="126"/>
      <c r="L324" s="92">
        <f t="shared" ca="1" si="74"/>
        <v>95.31865582277419</v>
      </c>
      <c r="M324" s="94">
        <f t="shared" ca="1" si="75"/>
        <v>-4.1207492932798462E-2</v>
      </c>
      <c r="N324" s="99"/>
      <c r="O324" s="94"/>
      <c r="P324" s="108"/>
      <c r="Q324" s="99"/>
      <c r="R324" s="110"/>
      <c r="S324" s="105"/>
      <c r="T324" s="109"/>
      <c r="U324" s="91"/>
      <c r="V324" s="91"/>
      <c r="W324" s="91"/>
      <c r="X324" s="91"/>
      <c r="Y324" s="91"/>
      <c r="Z324" s="91"/>
      <c r="AA324" s="91"/>
      <c r="AB324" s="91"/>
      <c r="AC324" s="91"/>
      <c r="AD324" s="91"/>
      <c r="AE324" s="91"/>
      <c r="AF324" s="91"/>
      <c r="AG324" s="91"/>
    </row>
    <row r="325" spans="1:33" ht="26.5" customHeight="1" x14ac:dyDescent="0.7">
      <c r="A325" s="95">
        <v>43901</v>
      </c>
      <c r="B325" s="94">
        <f t="shared" ca="1" si="68"/>
        <v>-4.8748399240813201E-2</v>
      </c>
      <c r="C325" s="92">
        <f t="shared" ca="1" si="69"/>
        <v>28.14793610958062</v>
      </c>
      <c r="D325" s="94">
        <f t="shared" ca="1" si="70"/>
        <v>-9.979078073467873E-3</v>
      </c>
      <c r="E325" s="92">
        <f t="shared" ca="1" si="71"/>
        <v>35.626619827519065</v>
      </c>
      <c r="F325" s="94">
        <f t="shared" ca="1" si="72"/>
        <v>-3.5603509466688443E-3</v>
      </c>
      <c r="G325" s="92">
        <f t="shared" ca="1" si="73"/>
        <v>35.640755634680595</v>
      </c>
      <c r="H325" s="91"/>
      <c r="I325" s="91"/>
      <c r="J325" s="91"/>
      <c r="K325" s="126"/>
      <c r="L325" s="92">
        <f t="shared" ca="1" si="74"/>
        <v>99.415311571780279</v>
      </c>
      <c r="M325" s="94">
        <f t="shared" ca="1" si="75"/>
        <v>-1.9033512719082046E-2</v>
      </c>
      <c r="N325" s="99"/>
      <c r="O325" s="94"/>
      <c r="P325" s="108"/>
      <c r="Q325" s="99"/>
      <c r="R325" s="110"/>
      <c r="S325" s="105"/>
      <c r="T325" s="109"/>
      <c r="U325" s="91"/>
      <c r="V325" s="91"/>
      <c r="W325" s="91"/>
      <c r="X325" s="91"/>
      <c r="Y325" s="91"/>
      <c r="Z325" s="91"/>
      <c r="AA325" s="91"/>
      <c r="AB325" s="91"/>
      <c r="AC325" s="91"/>
      <c r="AD325" s="91"/>
      <c r="AE325" s="91"/>
      <c r="AF325" s="91"/>
      <c r="AG325" s="91"/>
    </row>
    <row r="326" spans="1:33" ht="26.5" customHeight="1" x14ac:dyDescent="0.7">
      <c r="A326" s="95">
        <v>43900</v>
      </c>
      <c r="B326" s="94">
        <f t="shared" ca="1" si="68"/>
        <v>5.1744924248878554E-2</v>
      </c>
      <c r="C326" s="92">
        <f t="shared" ca="1" si="69"/>
        <v>29.590421805457108</v>
      </c>
      <c r="D326" s="94">
        <f t="shared" ca="1" si="70"/>
        <v>-1.8357125402025054E-2</v>
      </c>
      <c r="E326" s="92">
        <f t="shared" ca="1" si="71"/>
        <v>35.985724178627869</v>
      </c>
      <c r="F326" s="94">
        <f t="shared" ca="1" si="72"/>
        <v>-2.1101337318311097E-2</v>
      </c>
      <c r="G326" s="92">
        <f t="shared" ca="1" si="73"/>
        <v>35.768102632749653</v>
      </c>
      <c r="H326" s="91"/>
      <c r="I326" s="91"/>
      <c r="J326" s="91"/>
      <c r="K326" s="126"/>
      <c r="L326" s="92">
        <f t="shared" ca="1" si="74"/>
        <v>101.34424861683462</v>
      </c>
      <c r="M326" s="94">
        <f t="shared" ca="1" si="75"/>
        <v>1.1694595819289333E-4</v>
      </c>
      <c r="N326" s="99"/>
      <c r="O326" s="94"/>
      <c r="P326" s="108"/>
      <c r="Q326" s="99"/>
      <c r="R326" s="110"/>
      <c r="S326" s="105"/>
      <c r="T326" s="109"/>
      <c r="U326" s="91"/>
      <c r="V326" s="91"/>
      <c r="W326" s="91"/>
      <c r="X326" s="91"/>
      <c r="Y326" s="91"/>
      <c r="Z326" s="91"/>
      <c r="AA326" s="91"/>
      <c r="AB326" s="91"/>
      <c r="AC326" s="91"/>
      <c r="AD326" s="91"/>
      <c r="AE326" s="91"/>
      <c r="AF326" s="91"/>
      <c r="AG326" s="91"/>
    </row>
    <row r="327" spans="1:33" ht="26.5" customHeight="1" x14ac:dyDescent="0.7">
      <c r="A327" s="95">
        <v>43899</v>
      </c>
      <c r="B327" s="94">
        <f t="shared" ca="1" si="68"/>
        <v>-7.8094475656607432E-2</v>
      </c>
      <c r="C327" s="92">
        <f t="shared" ca="1" si="69"/>
        <v>28.134599105947299</v>
      </c>
      <c r="D327" s="94">
        <f t="shared" ca="1" si="70"/>
        <v>8.9701788891614065E-3</v>
      </c>
      <c r="E327" s="92">
        <f t="shared" ca="1" si="71"/>
        <v>36.658672017932766</v>
      </c>
      <c r="F327" s="94">
        <f t="shared" ca="1" si="72"/>
        <v>1.6502379882532558E-3</v>
      </c>
      <c r="G327" s="92">
        <f t="shared" ca="1" si="73"/>
        <v>36.539127078550791</v>
      </c>
      <c r="H327" s="91"/>
      <c r="I327" s="91"/>
      <c r="J327" s="91"/>
      <c r="K327" s="126"/>
      <c r="L327" s="92">
        <f t="shared" ca="1" si="74"/>
        <v>101.33239820243085</v>
      </c>
      <c r="M327" s="94">
        <f t="shared" ca="1" si="75"/>
        <v>-1.9328130263307264E-2</v>
      </c>
      <c r="N327" s="99"/>
      <c r="O327" s="94"/>
      <c r="P327" s="108"/>
      <c r="Q327" s="99"/>
      <c r="R327" s="110"/>
      <c r="S327" s="105"/>
      <c r="T327" s="109"/>
      <c r="U327" s="91"/>
      <c r="V327" s="91"/>
      <c r="W327" s="91"/>
      <c r="X327" s="91"/>
      <c r="Y327" s="91"/>
      <c r="Z327" s="91"/>
      <c r="AA327" s="91"/>
      <c r="AB327" s="91"/>
      <c r="AC327" s="91"/>
      <c r="AD327" s="91"/>
      <c r="AE327" s="91"/>
      <c r="AF327" s="91"/>
      <c r="AG327" s="91"/>
    </row>
    <row r="328" spans="1:33" ht="26.5" customHeight="1" x14ac:dyDescent="0.7">
      <c r="A328" s="95">
        <v>43896</v>
      </c>
      <c r="B328" s="94">
        <f t="shared" ca="1" si="68"/>
        <v>-1.6531077565801411E-2</v>
      </c>
      <c r="C328" s="92">
        <f t="shared" ca="1" si="69"/>
        <v>30.517876683715031</v>
      </c>
      <c r="D328" s="94">
        <f t="shared" ca="1" si="70"/>
        <v>1.0151796302011906E-2</v>
      </c>
      <c r="E328" s="92">
        <f t="shared" ca="1" si="71"/>
        <v>36.332760655317486</v>
      </c>
      <c r="F328" s="94">
        <f t="shared" ca="1" si="72"/>
        <v>3.809638586271813E-4</v>
      </c>
      <c r="G328" s="92">
        <f t="shared" ca="1" si="73"/>
        <v>36.478928165521289</v>
      </c>
      <c r="H328" s="91"/>
      <c r="I328" s="91"/>
      <c r="J328" s="91"/>
      <c r="K328" s="126"/>
      <c r="L328" s="92">
        <f t="shared" ca="1" si="74"/>
        <v>103.32956550455381</v>
      </c>
      <c r="M328" s="94">
        <f t="shared" ca="1" si="75"/>
        <v>-1.2946161235027898E-3</v>
      </c>
      <c r="N328" s="99"/>
      <c r="O328" s="94"/>
      <c r="P328" s="108"/>
      <c r="Q328" s="99"/>
      <c r="R328" s="110"/>
      <c r="S328" s="105"/>
      <c r="T328" s="109"/>
      <c r="U328" s="91"/>
      <c r="V328" s="91"/>
      <c r="W328" s="91"/>
      <c r="X328" s="91"/>
      <c r="Y328" s="91"/>
      <c r="Z328" s="91"/>
      <c r="AA328" s="91"/>
      <c r="AB328" s="91"/>
      <c r="AC328" s="91"/>
      <c r="AD328" s="91"/>
      <c r="AE328" s="91"/>
      <c r="AF328" s="91"/>
      <c r="AG328" s="91"/>
    </row>
    <row r="329" spans="1:33" ht="26.5" customHeight="1" x14ac:dyDescent="0.7">
      <c r="A329" s="95">
        <v>43895</v>
      </c>
      <c r="B329" s="94">
        <f t="shared" ca="1" si="68"/>
        <v>-3.324164794936546E-2</v>
      </c>
      <c r="C329" s="92">
        <f t="shared" ca="1" si="69"/>
        <v>31.030850073207986</v>
      </c>
      <c r="D329" s="94">
        <f t="shared" ca="1" si="70"/>
        <v>8.887799333485269E-3</v>
      </c>
      <c r="E329" s="92">
        <f t="shared" ca="1" si="71"/>
        <v>35.967624656339112</v>
      </c>
      <c r="F329" s="94">
        <f t="shared" ca="1" si="72"/>
        <v>2.1600940020733317E-2</v>
      </c>
      <c r="G329" s="92">
        <f t="shared" ca="1" si="73"/>
        <v>36.465036304585716</v>
      </c>
      <c r="H329" s="91"/>
      <c r="I329" s="91"/>
      <c r="J329" s="91"/>
      <c r="K329" s="126"/>
      <c r="L329" s="92">
        <f t="shared" ca="1" si="74"/>
        <v>103.46351103413281</v>
      </c>
      <c r="M329" s="94">
        <f t="shared" ca="1" si="75"/>
        <v>2.0200720276553064E-4</v>
      </c>
      <c r="N329" s="99"/>
      <c r="O329" s="94"/>
      <c r="P329" s="108"/>
      <c r="Q329" s="99"/>
      <c r="R329" s="110"/>
      <c r="S329" s="105"/>
      <c r="T329" s="109"/>
      <c r="U329" s="91"/>
      <c r="V329" s="91"/>
      <c r="W329" s="91"/>
      <c r="X329" s="91"/>
      <c r="Y329" s="91"/>
      <c r="Z329" s="91"/>
      <c r="AA329" s="91"/>
      <c r="AB329" s="91"/>
      <c r="AC329" s="91"/>
      <c r="AD329" s="91"/>
      <c r="AE329" s="91"/>
      <c r="AF329" s="91"/>
      <c r="AG329" s="91"/>
    </row>
    <row r="330" spans="1:33" ht="26.5" customHeight="1" x14ac:dyDescent="0.7">
      <c r="A330" s="95">
        <v>43894</v>
      </c>
      <c r="B330" s="94">
        <f t="shared" ca="1" si="68"/>
        <v>4.203295174684829E-2</v>
      </c>
      <c r="C330" s="92">
        <f t="shared" ca="1" si="69"/>
        <v>32.09783500435973</v>
      </c>
      <c r="D330" s="94">
        <f t="shared" ca="1" si="70"/>
        <v>-2.1958492190939927E-3</v>
      </c>
      <c r="E330" s="92">
        <f t="shared" ca="1" si="71"/>
        <v>35.650767786170945</v>
      </c>
      <c r="F330" s="94">
        <f t="shared" ca="1" si="72"/>
        <v>1.754532469650627E-3</v>
      </c>
      <c r="G330" s="92">
        <f t="shared" ca="1" si="73"/>
        <v>35.694012090323312</v>
      </c>
      <c r="H330" s="91"/>
      <c r="I330" s="91"/>
      <c r="J330" s="91"/>
      <c r="K330" s="126"/>
      <c r="L330" s="92">
        <f t="shared" ca="1" si="74"/>
        <v>103.44261488085398</v>
      </c>
      <c r="M330" s="94">
        <f t="shared" ca="1" si="75"/>
        <v>1.251720583411231E-2</v>
      </c>
      <c r="N330" s="99"/>
      <c r="O330" s="94"/>
      <c r="P330" s="108"/>
      <c r="Q330" s="99"/>
      <c r="R330" s="110"/>
      <c r="S330" s="105"/>
      <c r="T330" s="109"/>
      <c r="U330" s="91"/>
      <c r="V330" s="91"/>
      <c r="W330" s="91"/>
      <c r="X330" s="91"/>
      <c r="Y330" s="91"/>
      <c r="Z330" s="91"/>
      <c r="AA330" s="91"/>
      <c r="AB330" s="91"/>
      <c r="AC330" s="91"/>
      <c r="AD330" s="91"/>
      <c r="AE330" s="91"/>
      <c r="AF330" s="91"/>
      <c r="AG330" s="91"/>
    </row>
    <row r="331" spans="1:33" ht="26.5" customHeight="1" x14ac:dyDescent="0.7">
      <c r="A331" s="95">
        <v>43893</v>
      </c>
      <c r="B331" s="94">
        <f t="shared" ca="1" si="68"/>
        <v>-2.8632327623564824E-2</v>
      </c>
      <c r="C331" s="92">
        <f t="shared" ca="1" si="69"/>
        <v>30.803090200316028</v>
      </c>
      <c r="D331" s="94">
        <f t="shared" ca="1" si="70"/>
        <v>1.1619846073792184E-2</v>
      </c>
      <c r="E331" s="92">
        <f t="shared" ca="1" si="71"/>
        <v>35.729223774294567</v>
      </c>
      <c r="F331" s="94">
        <f t="shared" ca="1" si="72"/>
        <v>3.1434330390770704E-2</v>
      </c>
      <c r="G331" s="92">
        <f t="shared" ca="1" si="73"/>
        <v>35.631495474570968</v>
      </c>
      <c r="H331" s="91"/>
      <c r="I331" s="91"/>
      <c r="J331" s="91"/>
      <c r="K331" s="126"/>
      <c r="L331" s="92">
        <f t="shared" ca="1" si="74"/>
        <v>102.16380944918156</v>
      </c>
      <c r="M331" s="94">
        <f t="shared" ca="1" si="75"/>
        <v>5.7922971484520858E-3</v>
      </c>
      <c r="N331" s="99"/>
      <c r="O331" s="94"/>
      <c r="P331" s="108"/>
      <c r="Q331" s="99"/>
      <c r="R331" s="110"/>
      <c r="S331" s="105"/>
      <c r="T331" s="109"/>
      <c r="U331" s="91"/>
      <c r="V331" s="91"/>
      <c r="W331" s="91"/>
      <c r="X331" s="91"/>
      <c r="Y331" s="91"/>
      <c r="Z331" s="91"/>
      <c r="AA331" s="91"/>
      <c r="AB331" s="91"/>
      <c r="AC331" s="91"/>
      <c r="AD331" s="91"/>
      <c r="AE331" s="91"/>
      <c r="AF331" s="91"/>
      <c r="AG331" s="91"/>
    </row>
    <row r="332" spans="1:33" ht="26.5" customHeight="1" x14ac:dyDescent="0.7">
      <c r="A332" s="95">
        <v>43892</v>
      </c>
      <c r="B332" s="94">
        <f t="shared" ca="1" si="68"/>
        <v>4.3306455086260964E-2</v>
      </c>
      <c r="C332" s="92">
        <f t="shared" ca="1" si="69"/>
        <v>31.711051413680227</v>
      </c>
      <c r="D332" s="94">
        <f t="shared" ca="1" si="70"/>
        <v>-6.8290979944862773E-4</v>
      </c>
      <c r="E332" s="92">
        <f t="shared" ca="1" si="71"/>
        <v>35.318824470440759</v>
      </c>
      <c r="F332" s="94">
        <f t="shared" ca="1" si="72"/>
        <v>5.5262971584344456E-3</v>
      </c>
      <c r="G332" s="92">
        <f t="shared" ca="1" si="73"/>
        <v>34.545578351140946</v>
      </c>
      <c r="H332" s="91"/>
      <c r="I332" s="91"/>
      <c r="J332" s="91"/>
      <c r="K332" s="126"/>
      <c r="L332" s="92">
        <f t="shared" ca="1" si="74"/>
        <v>101.57545423526193</v>
      </c>
      <c r="M332" s="94">
        <f t="shared" ca="1" si="75"/>
        <v>1.4806297362922605E-2</v>
      </c>
      <c r="N332" s="99"/>
      <c r="O332" s="94"/>
      <c r="P332" s="108"/>
      <c r="Q332" s="99"/>
      <c r="R332" s="110"/>
      <c r="S332" s="105"/>
      <c r="T332" s="109"/>
      <c r="U332" s="91"/>
      <c r="V332" s="91"/>
      <c r="W332" s="91"/>
      <c r="X332" s="91"/>
      <c r="Y332" s="91"/>
      <c r="Z332" s="91"/>
      <c r="AA332" s="91"/>
      <c r="AB332" s="91"/>
      <c r="AC332" s="91"/>
      <c r="AD332" s="91"/>
      <c r="AE332" s="91"/>
      <c r="AF332" s="91"/>
      <c r="AG332" s="91"/>
    </row>
    <row r="333" spans="1:33" ht="26.5" customHeight="1" x14ac:dyDescent="0.7">
      <c r="A333" s="95">
        <v>43889</v>
      </c>
      <c r="B333" s="94">
        <f t="shared" ca="1" si="68"/>
        <v>-4.2016607970906117E-3</v>
      </c>
      <c r="C333" s="92">
        <f t="shared" ca="1" si="69"/>
        <v>30.394762017511283</v>
      </c>
      <c r="D333" s="94">
        <f t="shared" ca="1" si="70"/>
        <v>1.1210769929582698E-2</v>
      </c>
      <c r="E333" s="92">
        <f t="shared" ca="1" si="71"/>
        <v>35.342960524524486</v>
      </c>
      <c r="F333" s="94">
        <f t="shared" ca="1" si="72"/>
        <v>-3.6493474025973915E-2</v>
      </c>
      <c r="G333" s="92">
        <f t="shared" ca="1" si="73"/>
        <v>34.355718441939281</v>
      </c>
      <c r="H333" s="91"/>
      <c r="I333" s="91"/>
      <c r="J333" s="91"/>
      <c r="K333" s="126"/>
      <c r="L333" s="92">
        <f t="shared" ca="1" si="74"/>
        <v>100.09344098397506</v>
      </c>
      <c r="M333" s="94">
        <f t="shared" ca="1" si="75"/>
        <v>-1.0260589516253193E-2</v>
      </c>
      <c r="N333" s="99"/>
      <c r="O333" s="94"/>
      <c r="P333" s="108"/>
      <c r="Q333" s="99"/>
      <c r="R333" s="110"/>
      <c r="S333" s="105"/>
      <c r="T333" s="109"/>
      <c r="U333" s="91"/>
      <c r="V333" s="91"/>
      <c r="W333" s="91"/>
      <c r="X333" s="91"/>
      <c r="Y333" s="91"/>
      <c r="Z333" s="91"/>
      <c r="AA333" s="91"/>
      <c r="AB333" s="91"/>
      <c r="AC333" s="91"/>
      <c r="AD333" s="91"/>
      <c r="AE333" s="91"/>
      <c r="AF333" s="91"/>
      <c r="AG333" s="91"/>
    </row>
    <row r="334" spans="1:33" ht="26.5" customHeight="1" x14ac:dyDescent="0.7">
      <c r="A334" s="95">
        <v>43888</v>
      </c>
      <c r="B334" s="94">
        <f t="shared" ca="1" si="68"/>
        <v>-4.4911697072985368E-2</v>
      </c>
      <c r="C334" s="92">
        <f t="shared" ca="1" si="69"/>
        <v>30.523009349303482</v>
      </c>
      <c r="D334" s="94">
        <f t="shared" ca="1" si="70"/>
        <v>4.8525995292867385E-3</v>
      </c>
      <c r="E334" s="92">
        <f t="shared" ca="1" si="71"/>
        <v>34.951131431269914</v>
      </c>
      <c r="F334" s="94">
        <f t="shared" ca="1" si="72"/>
        <v>1.9483665522623816E-4</v>
      </c>
      <c r="G334" s="92">
        <f t="shared" ca="1" si="73"/>
        <v>35.656964966800267</v>
      </c>
      <c r="H334" s="91"/>
      <c r="I334" s="91"/>
      <c r="J334" s="91"/>
      <c r="K334" s="126"/>
      <c r="L334" s="92">
        <f t="shared" ca="1" si="74"/>
        <v>101.13110574737365</v>
      </c>
      <c r="M334" s="94">
        <f t="shared" ca="1" si="75"/>
        <v>-1.2301620670409075E-2</v>
      </c>
      <c r="N334" s="99"/>
      <c r="O334" s="94"/>
      <c r="P334" s="108"/>
      <c r="Q334" s="99"/>
      <c r="R334" s="110"/>
      <c r="S334" s="105"/>
      <c r="T334" s="109"/>
      <c r="U334" s="91"/>
      <c r="V334" s="91"/>
      <c r="W334" s="91"/>
      <c r="X334" s="91"/>
      <c r="Y334" s="91"/>
      <c r="Z334" s="91"/>
      <c r="AA334" s="91"/>
      <c r="AB334" s="91"/>
      <c r="AC334" s="91"/>
      <c r="AD334" s="91"/>
      <c r="AE334" s="91"/>
      <c r="AF334" s="91"/>
      <c r="AG334" s="91"/>
    </row>
    <row r="335" spans="1:33" ht="26.5" customHeight="1" x14ac:dyDescent="0.7">
      <c r="A335" s="95">
        <v>43887</v>
      </c>
      <c r="B335" s="94">
        <f t="shared" ca="1" si="68"/>
        <v>-3.6780737031598676E-3</v>
      </c>
      <c r="C335" s="92">
        <f t="shared" ca="1" si="69"/>
        <v>31.958311347506861</v>
      </c>
      <c r="D335" s="94">
        <f t="shared" ca="1" si="70"/>
        <v>-5.1962990968779099E-4</v>
      </c>
      <c r="E335" s="92">
        <f t="shared" ca="1" si="71"/>
        <v>34.782346632374164</v>
      </c>
      <c r="F335" s="94">
        <f t="shared" ca="1" si="72"/>
        <v>4.3705021975766201E-3</v>
      </c>
      <c r="G335" s="92">
        <f t="shared" ca="1" si="73"/>
        <v>35.650019036332473</v>
      </c>
      <c r="H335" s="91"/>
      <c r="I335" s="91"/>
      <c r="J335" s="91"/>
      <c r="K335" s="126"/>
      <c r="L335" s="92">
        <f t="shared" ca="1" si="74"/>
        <v>102.39067701621349</v>
      </c>
      <c r="M335" s="94">
        <f t="shared" ca="1" si="75"/>
        <v>1.8626437992574907E-4</v>
      </c>
      <c r="N335" s="99"/>
      <c r="O335" s="94"/>
      <c r="P335" s="108"/>
      <c r="Q335" s="99"/>
      <c r="R335" s="110"/>
      <c r="S335" s="105"/>
      <c r="T335" s="109"/>
      <c r="U335" s="91"/>
      <c r="V335" s="91"/>
      <c r="W335" s="91"/>
      <c r="X335" s="91"/>
      <c r="Y335" s="91"/>
      <c r="Z335" s="91"/>
      <c r="AA335" s="91"/>
      <c r="AB335" s="91"/>
      <c r="AC335" s="91"/>
      <c r="AD335" s="91"/>
      <c r="AE335" s="91"/>
      <c r="AF335" s="91"/>
      <c r="AG335" s="91"/>
    </row>
    <row r="336" spans="1:33" ht="26.5" customHeight="1" x14ac:dyDescent="0.7">
      <c r="A336" s="95">
        <v>43886</v>
      </c>
      <c r="B336" s="94">
        <f t="shared" ca="1" si="68"/>
        <v>-3.030215140022241E-2</v>
      </c>
      <c r="C336" s="92">
        <f t="shared" ca="1" si="69"/>
        <v>32.076290307381363</v>
      </c>
      <c r="D336" s="94">
        <f t="shared" ca="1" si="70"/>
        <v>2.7791112770447768E-3</v>
      </c>
      <c r="E336" s="92">
        <f t="shared" ca="1" si="71"/>
        <v>34.800429976660034</v>
      </c>
      <c r="F336" s="94">
        <f t="shared" ca="1" si="72"/>
        <v>-1.7874258898693318E-2</v>
      </c>
      <c r="G336" s="92">
        <f t="shared" ca="1" si="73"/>
        <v>35.494888547931005</v>
      </c>
      <c r="H336" s="91"/>
      <c r="I336" s="91"/>
      <c r="J336" s="91"/>
      <c r="K336" s="126"/>
      <c r="L336" s="92">
        <f t="shared" ca="1" si="74"/>
        <v>102.3716088319724</v>
      </c>
      <c r="M336" s="94">
        <f t="shared" ca="1" si="75"/>
        <v>-1.4933091961138123E-2</v>
      </c>
      <c r="N336" s="99"/>
      <c r="O336" s="94"/>
      <c r="P336" s="108"/>
      <c r="Q336" s="99"/>
      <c r="R336" s="110"/>
      <c r="S336" s="105"/>
      <c r="T336" s="109"/>
      <c r="U336" s="91"/>
      <c r="V336" s="91"/>
      <c r="W336" s="91"/>
      <c r="X336" s="91"/>
      <c r="Y336" s="91"/>
      <c r="Z336" s="91"/>
      <c r="AA336" s="91"/>
      <c r="AB336" s="91"/>
      <c r="AC336" s="91"/>
      <c r="AD336" s="91"/>
      <c r="AE336" s="91"/>
      <c r="AF336" s="91"/>
      <c r="AG336" s="91"/>
    </row>
    <row r="337" spans="1:33" ht="26.5" customHeight="1" x14ac:dyDescent="0.7">
      <c r="A337" s="95">
        <v>43885</v>
      </c>
      <c r="B337" s="94">
        <f t="shared" ca="1" si="68"/>
        <v>-3.316552334561873E-2</v>
      </c>
      <c r="C337" s="92">
        <f t="shared" ca="1" si="69"/>
        <v>33.078644398045043</v>
      </c>
      <c r="D337" s="94">
        <f t="shared" ca="1" si="70"/>
        <v>7.7899330533679478E-3</v>
      </c>
      <c r="E337" s="92">
        <f t="shared" ca="1" si="71"/>
        <v>34.703983744078485</v>
      </c>
      <c r="F337" s="94">
        <f t="shared" ca="1" si="72"/>
        <v>8.9851262246631869E-3</v>
      </c>
      <c r="G337" s="92">
        <f t="shared" ca="1" si="73"/>
        <v>36.140879993766191</v>
      </c>
      <c r="H337" s="91"/>
      <c r="I337" s="91"/>
      <c r="J337" s="91"/>
      <c r="K337" s="126"/>
      <c r="L337" s="92">
        <f t="shared" ca="1" si="74"/>
        <v>103.92350813588972</v>
      </c>
      <c r="M337" s="94">
        <f t="shared" ca="1" si="75"/>
        <v>-5.213197415596893E-3</v>
      </c>
      <c r="N337" s="99"/>
      <c r="O337" s="94"/>
      <c r="P337" s="108"/>
      <c r="Q337" s="99"/>
      <c r="R337" s="110"/>
      <c r="S337" s="105"/>
      <c r="T337" s="109"/>
      <c r="U337" s="91"/>
      <c r="V337" s="91"/>
      <c r="W337" s="91"/>
      <c r="X337" s="91"/>
      <c r="Y337" s="91"/>
      <c r="Z337" s="91"/>
      <c r="AA337" s="91"/>
      <c r="AB337" s="91"/>
      <c r="AC337" s="91"/>
      <c r="AD337" s="91"/>
      <c r="AE337" s="91"/>
      <c r="AF337" s="91"/>
      <c r="AG337" s="91"/>
    </row>
    <row r="338" spans="1:33" ht="26.5" customHeight="1" x14ac:dyDescent="0.7">
      <c r="A338" s="95">
        <v>43882</v>
      </c>
      <c r="B338" s="94">
        <f t="shared" ca="1" si="68"/>
        <v>-1.0298256634651559E-2</v>
      </c>
      <c r="C338" s="92">
        <f t="shared" ca="1" si="69"/>
        <v>34.213347989523356</v>
      </c>
      <c r="D338" s="94">
        <f t="shared" ca="1" si="70"/>
        <v>4.042673478352965E-3</v>
      </c>
      <c r="E338" s="92">
        <f t="shared" ca="1" si="71"/>
        <v>34.435731699495676</v>
      </c>
      <c r="F338" s="94">
        <f t="shared" ca="1" si="72"/>
        <v>1.5025214486576788E-2</v>
      </c>
      <c r="G338" s="92">
        <f t="shared" ca="1" si="73"/>
        <v>35.819041385669514</v>
      </c>
      <c r="H338" s="91"/>
      <c r="I338" s="91"/>
      <c r="J338" s="91"/>
      <c r="K338" s="126"/>
      <c r="L338" s="92">
        <f t="shared" ca="1" si="74"/>
        <v>104.46812107468855</v>
      </c>
      <c r="M338" s="94">
        <f t="shared" ca="1" si="75"/>
        <v>3.00388037469701E-3</v>
      </c>
      <c r="N338" s="99"/>
      <c r="O338" s="94"/>
      <c r="P338" s="108"/>
      <c r="Q338" s="99"/>
      <c r="R338" s="110"/>
      <c r="S338" s="105"/>
      <c r="T338" s="109"/>
      <c r="U338" s="91"/>
      <c r="V338" s="91"/>
      <c r="W338" s="91"/>
      <c r="X338" s="91"/>
      <c r="Y338" s="91"/>
      <c r="Z338" s="91"/>
      <c r="AA338" s="91"/>
      <c r="AB338" s="91"/>
      <c r="AC338" s="91"/>
      <c r="AD338" s="91"/>
      <c r="AE338" s="91"/>
      <c r="AF338" s="91"/>
      <c r="AG338" s="91"/>
    </row>
    <row r="339" spans="1:33" ht="26.5" customHeight="1" x14ac:dyDescent="0.7">
      <c r="A339" s="95">
        <v>43881</v>
      </c>
      <c r="B339" s="94">
        <f t="shared" ca="1" si="68"/>
        <v>-4.1080573576919299E-3</v>
      </c>
      <c r="C339" s="92">
        <f t="shared" ca="1" si="69"/>
        <v>34.569352048613595</v>
      </c>
      <c r="D339" s="94">
        <f t="shared" ca="1" si="70"/>
        <v>2.9085214740476317E-3</v>
      </c>
      <c r="E339" s="92">
        <f t="shared" ca="1" si="71"/>
        <v>34.297079804584726</v>
      </c>
      <c r="F339" s="94">
        <f t="shared" ca="1" si="72"/>
        <v>4.0846632096489532E-3</v>
      </c>
      <c r="G339" s="92">
        <f t="shared" ca="1" si="73"/>
        <v>35.288819306609653</v>
      </c>
      <c r="H339" s="91"/>
      <c r="I339" s="91"/>
      <c r="J339" s="91"/>
      <c r="K339" s="126"/>
      <c r="L339" s="92">
        <f t="shared" ca="1" si="74"/>
        <v>104.15525115980797</v>
      </c>
      <c r="M339" s="94">
        <f t="shared" ca="1" si="75"/>
        <v>9.6509096954355833E-4</v>
      </c>
      <c r="N339" s="99"/>
      <c r="O339" s="94"/>
      <c r="P339" s="108"/>
      <c r="Q339" s="99"/>
      <c r="R339" s="110"/>
      <c r="S339" s="105"/>
      <c r="T339" s="109"/>
      <c r="U339" s="91"/>
      <c r="V339" s="91"/>
      <c r="W339" s="91"/>
      <c r="X339" s="91"/>
      <c r="Y339" s="91"/>
      <c r="Z339" s="91"/>
      <c r="AA339" s="91"/>
      <c r="AB339" s="91"/>
      <c r="AC339" s="91"/>
      <c r="AD339" s="91"/>
      <c r="AE339" s="91"/>
      <c r="AF339" s="91"/>
      <c r="AG339" s="91"/>
    </row>
    <row r="340" spans="1:33" ht="26.5" customHeight="1" x14ac:dyDescent="0.7">
      <c r="A340" s="95">
        <v>43880</v>
      </c>
      <c r="B340" s="94">
        <f t="shared" ca="1" si="68"/>
        <v>4.7811630443075348E-3</v>
      </c>
      <c r="C340" s="92">
        <f t="shared" ca="1" si="69"/>
        <v>34.711950733223055</v>
      </c>
      <c r="D340" s="94">
        <f t="shared" ca="1" si="70"/>
        <v>-1.7621132636613801E-4</v>
      </c>
      <c r="E340" s="92">
        <f t="shared" ca="1" si="71"/>
        <v>34.197615306105696</v>
      </c>
      <c r="F340" s="94">
        <f t="shared" ca="1" si="72"/>
        <v>5.8312171272623115E-3</v>
      </c>
      <c r="G340" s="92">
        <f t="shared" ca="1" si="73"/>
        <v>35.145262744882189</v>
      </c>
      <c r="H340" s="91"/>
      <c r="I340" s="91"/>
      <c r="J340" s="91"/>
      <c r="K340" s="126"/>
      <c r="L340" s="92">
        <f t="shared" ca="1" si="74"/>
        <v>104.05482878421094</v>
      </c>
      <c r="M340" s="94">
        <f t="shared" ca="1" si="75"/>
        <v>3.4997732303236884E-3</v>
      </c>
      <c r="N340" s="99"/>
      <c r="O340" s="94"/>
      <c r="P340" s="108"/>
      <c r="Q340" s="99"/>
      <c r="R340" s="110"/>
      <c r="S340" s="105"/>
      <c r="T340" s="109"/>
      <c r="U340" s="91"/>
      <c r="V340" s="91"/>
      <c r="W340" s="91"/>
      <c r="X340" s="91"/>
      <c r="Y340" s="91"/>
      <c r="Z340" s="91"/>
      <c r="AA340" s="91"/>
      <c r="AB340" s="91"/>
      <c r="AC340" s="91"/>
      <c r="AD340" s="91"/>
      <c r="AE340" s="91"/>
      <c r="AF340" s="91"/>
      <c r="AG340" s="91"/>
    </row>
    <row r="341" spans="1:33" ht="26.5" customHeight="1" x14ac:dyDescent="0.7">
      <c r="A341" s="95">
        <v>43879</v>
      </c>
      <c r="B341" s="94">
        <f t="shared" ca="1" si="68"/>
        <v>-2.5770907701914147E-3</v>
      </c>
      <c r="C341" s="92">
        <f t="shared" ca="1" si="69"/>
        <v>34.54677695992234</v>
      </c>
      <c r="D341" s="94">
        <f t="shared" ca="1" si="70"/>
        <v>1.5886895991026329E-3</v>
      </c>
      <c r="E341" s="92">
        <f t="shared" ca="1" si="71"/>
        <v>34.203642375295203</v>
      </c>
      <c r="F341" s="94">
        <f t="shared" ca="1" si="72"/>
        <v>1.281881879194624E-2</v>
      </c>
      <c r="G341" s="92">
        <f t="shared" ca="1" si="73"/>
        <v>34.941511206283678</v>
      </c>
      <c r="H341" s="91"/>
      <c r="I341" s="91"/>
      <c r="J341" s="91"/>
      <c r="K341" s="126"/>
      <c r="L341" s="92">
        <f t="shared" ca="1" si="74"/>
        <v>103.69193054150122</v>
      </c>
      <c r="M341" s="94">
        <f t="shared" ca="1" si="75"/>
        <v>3.9428151818912127E-3</v>
      </c>
      <c r="N341" s="99"/>
      <c r="O341" s="94"/>
      <c r="P341" s="108"/>
      <c r="Q341" s="99"/>
      <c r="R341" s="110"/>
      <c r="S341" s="105"/>
      <c r="T341" s="109"/>
      <c r="U341" s="91"/>
      <c r="V341" s="91"/>
      <c r="W341" s="91"/>
      <c r="X341" s="91"/>
      <c r="Y341" s="91"/>
      <c r="Z341" s="91"/>
      <c r="AA341" s="91"/>
      <c r="AB341" s="91"/>
      <c r="AC341" s="91"/>
      <c r="AD341" s="91"/>
      <c r="AE341" s="91"/>
      <c r="AF341" s="91"/>
      <c r="AG341" s="91"/>
    </row>
    <row r="342" spans="1:33" ht="26.5" customHeight="1" x14ac:dyDescent="0.7">
      <c r="A342" s="95">
        <v>43875</v>
      </c>
      <c r="B342" s="94">
        <f t="shared" ca="1" si="68"/>
        <v>1.6021221787014817E-3</v>
      </c>
      <c r="C342" s="92">
        <f t="shared" ca="1" si="69"/>
        <v>34.636037171633362</v>
      </c>
      <c r="D342" s="94">
        <f t="shared" ca="1" si="70"/>
        <v>2.4773934065764891E-3</v>
      </c>
      <c r="E342" s="92">
        <f t="shared" ca="1" si="71"/>
        <v>34.149389595229557</v>
      </c>
      <c r="F342" s="94">
        <f t="shared" ca="1" si="72"/>
        <v>4.1784268709250671E-3</v>
      </c>
      <c r="G342" s="92">
        <f t="shared" ca="1" si="73"/>
        <v>34.499271299047003</v>
      </c>
      <c r="H342" s="91"/>
      <c r="I342" s="91"/>
      <c r="J342" s="91"/>
      <c r="K342" s="126"/>
      <c r="L342" s="92">
        <f t="shared" ca="1" si="74"/>
        <v>103.28469806590991</v>
      </c>
      <c r="M342" s="94">
        <f t="shared" ca="1" si="75"/>
        <v>2.7509120739961368E-3</v>
      </c>
      <c r="N342" s="99"/>
      <c r="O342" s="94"/>
      <c r="P342" s="108"/>
      <c r="Q342" s="99"/>
      <c r="R342" s="110"/>
      <c r="S342" s="105"/>
      <c r="T342" s="109"/>
      <c r="U342" s="91"/>
      <c r="V342" s="91"/>
      <c r="W342" s="91"/>
      <c r="X342" s="91"/>
      <c r="Y342" s="91"/>
      <c r="Z342" s="91"/>
      <c r="AA342" s="91"/>
      <c r="AB342" s="91"/>
      <c r="AC342" s="91"/>
      <c r="AD342" s="91"/>
      <c r="AE342" s="91"/>
      <c r="AF342" s="91"/>
      <c r="AG342" s="91"/>
    </row>
    <row r="343" spans="1:33" ht="26.5" customHeight="1" x14ac:dyDescent="0.7">
      <c r="A343" s="95">
        <v>43874</v>
      </c>
      <c r="B343" s="94">
        <f t="shared" ca="1" si="68"/>
        <v>-1.0669721283186329E-3</v>
      </c>
      <c r="C343" s="92">
        <f t="shared" ca="1" si="69"/>
        <v>34.580634769715225</v>
      </c>
      <c r="D343" s="94">
        <f t="shared" ca="1" si="70"/>
        <v>8.8562331838559771E-4</v>
      </c>
      <c r="E343" s="92">
        <f t="shared" ca="1" si="71"/>
        <v>34.064997195781679</v>
      </c>
      <c r="F343" s="94">
        <f t="shared" ca="1" si="72"/>
        <v>5.6934528931420481E-3</v>
      </c>
      <c r="G343" s="92">
        <f t="shared" ca="1" si="73"/>
        <v>34.355718441939267</v>
      </c>
      <c r="H343" s="91"/>
      <c r="I343" s="91"/>
      <c r="J343" s="91"/>
      <c r="K343" s="126"/>
      <c r="L343" s="92">
        <f t="shared" ca="1" si="74"/>
        <v>103.00135040743618</v>
      </c>
      <c r="M343" s="94">
        <f t="shared" ca="1" si="75"/>
        <v>1.8256466397983395E-3</v>
      </c>
      <c r="N343" s="99"/>
      <c r="O343" s="94"/>
      <c r="P343" s="108"/>
      <c r="Q343" s="99"/>
      <c r="R343" s="110"/>
      <c r="S343" s="105"/>
      <c r="T343" s="109"/>
      <c r="U343" s="91"/>
      <c r="V343" s="91"/>
      <c r="W343" s="91"/>
      <c r="X343" s="91"/>
      <c r="Y343" s="91"/>
      <c r="Z343" s="91"/>
      <c r="AA343" s="91"/>
      <c r="AB343" s="91"/>
      <c r="AC343" s="91"/>
      <c r="AD343" s="91"/>
      <c r="AE343" s="91"/>
      <c r="AF343" s="91"/>
      <c r="AG343" s="91"/>
    </row>
    <row r="344" spans="1:33" ht="26.5" customHeight="1" x14ac:dyDescent="0.7">
      <c r="A344" s="95">
        <v>43873</v>
      </c>
      <c r="B344" s="94">
        <f t="shared" ca="1" si="68"/>
        <v>6.4428072355771082E-3</v>
      </c>
      <c r="C344" s="92">
        <f t="shared" ca="1" si="69"/>
        <v>34.617570752858626</v>
      </c>
      <c r="D344" s="94">
        <f t="shared" ca="1" si="70"/>
        <v>-2.5616185675042535E-3</v>
      </c>
      <c r="E344" s="92">
        <f t="shared" ca="1" si="71"/>
        <v>34.034855134436746</v>
      </c>
      <c r="F344" s="94">
        <f t="shared" ca="1" si="72"/>
        <v>-8.1275224670840363E-4</v>
      </c>
      <c r="G344" s="92">
        <f t="shared" ca="1" si="73"/>
        <v>34.161223127291919</v>
      </c>
      <c r="H344" s="91"/>
      <c r="I344" s="91"/>
      <c r="J344" s="91"/>
      <c r="K344" s="126"/>
      <c r="L344" s="92">
        <f t="shared" ca="1" si="74"/>
        <v>102.8136490145873</v>
      </c>
      <c r="M344" s="94">
        <f t="shared" ca="1" si="75"/>
        <v>1.0360628014920437E-3</v>
      </c>
      <c r="N344" s="99"/>
      <c r="O344" s="94"/>
      <c r="P344" s="108"/>
      <c r="Q344" s="99"/>
      <c r="R344" s="110"/>
      <c r="S344" s="105"/>
      <c r="T344" s="109"/>
      <c r="U344" s="91"/>
      <c r="V344" s="91"/>
      <c r="W344" s="91"/>
      <c r="X344" s="91"/>
      <c r="Y344" s="91"/>
      <c r="Z344" s="91"/>
      <c r="AA344" s="91"/>
      <c r="AB344" s="91"/>
      <c r="AC344" s="91"/>
      <c r="AD344" s="91"/>
      <c r="AE344" s="91"/>
      <c r="AF344" s="91"/>
      <c r="AG344" s="91"/>
    </row>
    <row r="345" spans="1:33" ht="26.5" customHeight="1" x14ac:dyDescent="0.7">
      <c r="A345" s="95">
        <v>43872</v>
      </c>
      <c r="B345" s="94">
        <f t="shared" ca="1" si="68"/>
        <v>1.7329881019370053E-3</v>
      </c>
      <c r="C345" s="92">
        <f t="shared" ca="1" si="69"/>
        <v>34.395964185926886</v>
      </c>
      <c r="D345" s="94">
        <f t="shared" ca="1" si="70"/>
        <v>-2.3792500395972693E-3</v>
      </c>
      <c r="E345" s="92">
        <f t="shared" ca="1" si="71"/>
        <v>34.122263357819406</v>
      </c>
      <c r="F345" s="94">
        <f t="shared" ca="1" si="72"/>
        <v>-3.441951858567216E-3</v>
      </c>
      <c r="G345" s="92">
        <f t="shared" ca="1" si="73"/>
        <v>34.189010322244059</v>
      </c>
      <c r="H345" s="91"/>
      <c r="I345" s="91"/>
      <c r="J345" s="91"/>
      <c r="K345" s="126"/>
      <c r="L345" s="92">
        <f t="shared" ca="1" si="74"/>
        <v>102.70723786599035</v>
      </c>
      <c r="M345" s="94">
        <f t="shared" ca="1" si="75"/>
        <v>-1.3608315305184693E-3</v>
      </c>
      <c r="N345" s="99"/>
      <c r="O345" s="94"/>
      <c r="P345" s="108"/>
      <c r="Q345" s="99"/>
      <c r="R345" s="110"/>
      <c r="S345" s="105"/>
      <c r="T345" s="109"/>
      <c r="U345" s="91"/>
      <c r="V345" s="91"/>
      <c r="W345" s="91"/>
      <c r="X345" s="91"/>
      <c r="Y345" s="91"/>
      <c r="Z345" s="91"/>
      <c r="AA345" s="91"/>
      <c r="AB345" s="91"/>
      <c r="AC345" s="91"/>
      <c r="AD345" s="91"/>
      <c r="AE345" s="91"/>
      <c r="AF345" s="91"/>
      <c r="AG345" s="91"/>
    </row>
    <row r="346" spans="1:33" ht="26.5" customHeight="1" x14ac:dyDescent="0.7">
      <c r="A346" s="95">
        <v>43871</v>
      </c>
      <c r="B346" s="94">
        <f t="shared" ca="1" si="68"/>
        <v>7.4654352307006455E-3</v>
      </c>
      <c r="C346" s="92">
        <f t="shared" ca="1" si="69"/>
        <v>34.336459510133182</v>
      </c>
      <c r="D346" s="94">
        <f t="shared" ca="1" si="70"/>
        <v>1.9423488013652346E-3</v>
      </c>
      <c r="E346" s="92">
        <f t="shared" ca="1" si="71"/>
        <v>34.203642375295196</v>
      </c>
      <c r="F346" s="94">
        <f t="shared" ca="1" si="72"/>
        <v>2.5712498680474649E-3</v>
      </c>
      <c r="G346" s="92">
        <f t="shared" ca="1" si="73"/>
        <v>34.307093687122489</v>
      </c>
      <c r="H346" s="91"/>
      <c r="I346" s="91"/>
      <c r="J346" s="91"/>
      <c r="K346" s="126"/>
      <c r="L346" s="92">
        <f t="shared" ca="1" si="74"/>
        <v>102.84719557255087</v>
      </c>
      <c r="M346" s="94">
        <f t="shared" ca="1" si="75"/>
        <v>3.9900013773945808E-3</v>
      </c>
      <c r="N346" s="99"/>
      <c r="O346" s="94"/>
      <c r="P346" s="108"/>
      <c r="Q346" s="99"/>
      <c r="R346" s="110"/>
      <c r="S346" s="105"/>
      <c r="T346" s="109"/>
      <c r="U346" s="91"/>
      <c r="V346" s="91"/>
      <c r="W346" s="91"/>
      <c r="X346" s="91"/>
      <c r="Y346" s="91"/>
      <c r="Z346" s="91"/>
      <c r="AA346" s="91"/>
      <c r="AB346" s="91"/>
      <c r="AC346" s="91"/>
      <c r="AD346" s="91"/>
      <c r="AE346" s="91"/>
      <c r="AF346" s="91"/>
      <c r="AG346" s="91"/>
    </row>
    <row r="347" spans="1:33" ht="26.5" customHeight="1" x14ac:dyDescent="0.7">
      <c r="A347" s="95">
        <v>43868</v>
      </c>
      <c r="B347" s="94">
        <f t="shared" ca="1" si="68"/>
        <v>-5.3296762235518491E-3</v>
      </c>
      <c r="C347" s="92">
        <f t="shared" ca="1" si="69"/>
        <v>34.08202237952753</v>
      </c>
      <c r="D347" s="94">
        <f t="shared" ca="1" si="70"/>
        <v>4.7906462064770672E-3</v>
      </c>
      <c r="E347" s="92">
        <f t="shared" ca="1" si="71"/>
        <v>34.137335762095887</v>
      </c>
      <c r="F347" s="94">
        <f t="shared" ca="1" si="72"/>
        <v>2.6458549245260699E-3</v>
      </c>
      <c r="G347" s="92">
        <f t="shared" ca="1" si="73"/>
        <v>34.219107810679574</v>
      </c>
      <c r="H347" s="91"/>
      <c r="I347" s="91"/>
      <c r="J347" s="91"/>
      <c r="K347" s="126"/>
      <c r="L347" s="92">
        <f t="shared" ca="1" si="74"/>
        <v>102.43846595230299</v>
      </c>
      <c r="M347" s="94">
        <f t="shared" ca="1" si="75"/>
        <v>6.8811134259494366E-4</v>
      </c>
      <c r="N347" s="99"/>
      <c r="O347" s="94"/>
      <c r="P347" s="108"/>
      <c r="Q347" s="99"/>
      <c r="R347" s="110"/>
      <c r="S347" s="105"/>
      <c r="T347" s="109"/>
      <c r="U347" s="91"/>
      <c r="V347" s="91"/>
      <c r="W347" s="91"/>
      <c r="X347" s="91"/>
      <c r="Y347" s="91"/>
      <c r="Z347" s="91"/>
      <c r="AA347" s="91"/>
      <c r="AB347" s="91"/>
      <c r="AC347" s="91"/>
      <c r="AD347" s="91"/>
      <c r="AE347" s="91"/>
      <c r="AF347" s="91"/>
      <c r="AG347" s="91"/>
    </row>
    <row r="348" spans="1:33" ht="26.5" customHeight="1" x14ac:dyDescent="0.7">
      <c r="A348" s="95">
        <v>43867</v>
      </c>
      <c r="B348" s="94">
        <f t="shared" ca="1" si="68"/>
        <v>3.3648014708611562E-3</v>
      </c>
      <c r="C348" s="92">
        <f t="shared" ca="1" si="69"/>
        <v>34.264641826378096</v>
      </c>
      <c r="D348" s="94">
        <f t="shared" ca="1" si="70"/>
        <v>7.1016445134719497E-4</v>
      </c>
      <c r="E348" s="92">
        <f t="shared" ca="1" si="71"/>
        <v>33.974575590426937</v>
      </c>
      <c r="F348" s="94">
        <f t="shared" ca="1" si="72"/>
        <v>5.388397753301799E-3</v>
      </c>
      <c r="G348" s="92">
        <f t="shared" ca="1" si="73"/>
        <v>34.128807936133548</v>
      </c>
      <c r="H348" s="91"/>
      <c r="I348" s="91"/>
      <c r="J348" s="91"/>
      <c r="K348" s="126"/>
      <c r="L348" s="92">
        <f t="shared" ca="1" si="74"/>
        <v>102.36802535293859</v>
      </c>
      <c r="M348" s="94">
        <f t="shared" ca="1" si="75"/>
        <v>3.1547652405994331E-3</v>
      </c>
      <c r="N348" s="99"/>
      <c r="O348" s="94"/>
      <c r="P348" s="108"/>
      <c r="Q348" s="99"/>
      <c r="R348" s="110"/>
      <c r="S348" s="105"/>
      <c r="T348" s="109"/>
      <c r="U348" s="91"/>
      <c r="V348" s="91"/>
      <c r="W348" s="91"/>
      <c r="X348" s="91"/>
      <c r="Y348" s="91"/>
      <c r="Z348" s="91"/>
      <c r="AA348" s="91"/>
      <c r="AB348" s="91"/>
      <c r="AC348" s="91"/>
      <c r="AD348" s="91"/>
      <c r="AE348" s="91"/>
      <c r="AF348" s="91"/>
      <c r="AG348" s="91"/>
    </row>
    <row r="349" spans="1:33" ht="26.5" customHeight="1" x14ac:dyDescent="0.7">
      <c r="A349" s="95">
        <v>43866</v>
      </c>
      <c r="B349" s="94">
        <f t="shared" ca="1" si="68"/>
        <v>1.1548084623168142E-2</v>
      </c>
      <c r="C349" s="92">
        <f t="shared" ca="1" si="69"/>
        <v>34.149734748666262</v>
      </c>
      <c r="D349" s="94">
        <f t="shared" ca="1" si="70"/>
        <v>-4.3312541777124069E-3</v>
      </c>
      <c r="E349" s="92">
        <f t="shared" ca="1" si="71"/>
        <v>33.950465176951568</v>
      </c>
      <c r="F349" s="94">
        <f t="shared" ca="1" si="72"/>
        <v>1.2293109923184886E-3</v>
      </c>
      <c r="G349" s="92">
        <f t="shared" ca="1" si="73"/>
        <v>33.945893957399676</v>
      </c>
      <c r="H349" s="91"/>
      <c r="I349" s="91"/>
      <c r="J349" s="91"/>
      <c r="K349" s="126"/>
      <c r="L349" s="92">
        <f t="shared" ca="1" si="74"/>
        <v>102.04609388301751</v>
      </c>
      <c r="M349" s="94">
        <f t="shared" ca="1" si="75"/>
        <v>2.7893737713491351E-3</v>
      </c>
      <c r="N349" s="99"/>
      <c r="O349" s="94"/>
      <c r="P349" s="108"/>
      <c r="Q349" s="99"/>
      <c r="R349" s="110"/>
      <c r="S349" s="105"/>
      <c r="T349" s="109"/>
      <c r="U349" s="91"/>
      <c r="V349" s="91"/>
      <c r="W349" s="91"/>
      <c r="X349" s="91"/>
      <c r="Y349" s="91"/>
      <c r="Z349" s="91"/>
      <c r="AA349" s="91"/>
      <c r="AB349" s="91"/>
      <c r="AC349" s="91"/>
      <c r="AD349" s="91"/>
      <c r="AE349" s="91"/>
      <c r="AF349" s="91"/>
      <c r="AG349" s="91"/>
    </row>
    <row r="350" spans="1:33" ht="26.5" customHeight="1" x14ac:dyDescent="0.7">
      <c r="A350" s="95">
        <v>43865</v>
      </c>
      <c r="B350" s="94">
        <f t="shared" ca="1" si="68"/>
        <v>1.5241111445110755E-2</v>
      </c>
      <c r="C350" s="92">
        <f t="shared" ca="1" si="69"/>
        <v>33.759872879783124</v>
      </c>
      <c r="D350" s="94">
        <f t="shared" ca="1" si="70"/>
        <v>-5.8001107200413848E-3</v>
      </c>
      <c r="E350" s="92">
        <f t="shared" ca="1" si="71"/>
        <v>34.098152944344037</v>
      </c>
      <c r="F350" s="94">
        <f t="shared" ca="1" si="72"/>
        <v>-1.3008951112099432E-2</v>
      </c>
      <c r="G350" s="92">
        <f t="shared" ca="1" si="73"/>
        <v>33.904215133050684</v>
      </c>
      <c r="H350" s="91"/>
      <c r="I350" s="91"/>
      <c r="J350" s="91"/>
      <c r="K350" s="126"/>
      <c r="L350" s="92">
        <f t="shared" ca="1" si="74"/>
        <v>101.76224095717785</v>
      </c>
      <c r="M350" s="94">
        <f t="shared" ca="1" si="75"/>
        <v>-1.363917700842987E-3</v>
      </c>
      <c r="N350" s="99"/>
      <c r="O350" s="94"/>
      <c r="P350" s="108"/>
      <c r="Q350" s="99"/>
      <c r="R350" s="110"/>
      <c r="S350" s="105"/>
      <c r="T350" s="109"/>
      <c r="U350" s="91"/>
      <c r="V350" s="91"/>
      <c r="W350" s="91"/>
      <c r="X350" s="91"/>
      <c r="Y350" s="91"/>
      <c r="Z350" s="91"/>
      <c r="AA350" s="91"/>
      <c r="AB350" s="91"/>
      <c r="AC350" s="91"/>
      <c r="AD350" s="91"/>
      <c r="AE350" s="91"/>
      <c r="AF350" s="91"/>
      <c r="AG350" s="91"/>
    </row>
    <row r="351" spans="1:33" ht="26.5" customHeight="1" x14ac:dyDescent="0.7">
      <c r="A351" s="95">
        <v>43864</v>
      </c>
      <c r="B351" s="94">
        <f t="shared" ca="1" si="68"/>
        <v>7.4286039225819334E-3</v>
      </c>
      <c r="C351" s="92">
        <f t="shared" ca="1" si="69"/>
        <v>33.253059297144468</v>
      </c>
      <c r="D351" s="94">
        <f t="shared" ca="1" si="70"/>
        <v>-8.5157750366360307E-4</v>
      </c>
      <c r="E351" s="92">
        <f t="shared" ca="1" si="71"/>
        <v>34.297079804584726</v>
      </c>
      <c r="F351" s="94">
        <f t="shared" ca="1" si="72"/>
        <v>-6.4956873167388851E-3</v>
      </c>
      <c r="G351" s="92">
        <f t="shared" ca="1" si="73"/>
        <v>34.351086741113313</v>
      </c>
      <c r="H351" s="91"/>
      <c r="I351" s="91"/>
      <c r="J351" s="91"/>
      <c r="K351" s="126"/>
      <c r="L351" s="92">
        <f t="shared" ca="1" si="74"/>
        <v>101.90122584284251</v>
      </c>
      <c r="M351" s="94">
        <f t="shared" ca="1" si="75"/>
        <v>-8.46044005743396E-5</v>
      </c>
      <c r="N351" s="99"/>
      <c r="O351" s="94"/>
      <c r="P351" s="108"/>
      <c r="Q351" s="99"/>
      <c r="R351" s="110"/>
      <c r="S351" s="105"/>
      <c r="T351" s="109"/>
      <c r="U351" s="91"/>
      <c r="V351" s="91"/>
      <c r="W351" s="91"/>
      <c r="X351" s="91"/>
      <c r="Y351" s="91"/>
      <c r="Z351" s="91"/>
      <c r="AA351" s="91"/>
      <c r="AB351" s="91"/>
      <c r="AC351" s="91"/>
      <c r="AD351" s="91"/>
      <c r="AE351" s="91"/>
      <c r="AF351" s="91"/>
      <c r="AG351" s="91"/>
    </row>
    <row r="352" spans="1:33" ht="26.5" customHeight="1" x14ac:dyDescent="0.7">
      <c r="A352" s="95">
        <v>43861</v>
      </c>
      <c r="B352" s="94">
        <f t="shared" ca="1" si="68"/>
        <v>-1.8157908969835712E-2</v>
      </c>
      <c r="C352" s="92">
        <f t="shared" ca="1" si="69"/>
        <v>33.007857001149702</v>
      </c>
      <c r="D352" s="94">
        <f t="shared" ca="1" si="70"/>
        <v>5.0233100885157533E-3</v>
      </c>
      <c r="E352" s="92">
        <f t="shared" ca="1" si="71"/>
        <v>34.326311319087814</v>
      </c>
      <c r="F352" s="94">
        <f t="shared" ca="1" si="72"/>
        <v>5.7924226726449035E-3</v>
      </c>
      <c r="G352" s="92">
        <f t="shared" ca="1" si="73"/>
        <v>34.575679544196177</v>
      </c>
      <c r="H352" s="91"/>
      <c r="I352" s="91"/>
      <c r="J352" s="91"/>
      <c r="K352" s="126"/>
      <c r="L352" s="92">
        <f t="shared" ca="1" si="74"/>
        <v>101.9098478644337</v>
      </c>
      <c r="M352" s="94">
        <f t="shared" ca="1" si="75"/>
        <v>-2.3469945778457069E-3</v>
      </c>
      <c r="N352" s="99"/>
      <c r="O352" s="94"/>
      <c r="P352" s="108"/>
      <c r="Q352" s="99"/>
      <c r="R352" s="110"/>
      <c r="S352" s="105"/>
      <c r="T352" s="109"/>
      <c r="U352" s="91"/>
      <c r="V352" s="91"/>
      <c r="W352" s="91"/>
      <c r="X352" s="91"/>
      <c r="Y352" s="91"/>
      <c r="Z352" s="91"/>
      <c r="AA352" s="91"/>
      <c r="AB352" s="91"/>
      <c r="AC352" s="91"/>
      <c r="AD352" s="91"/>
      <c r="AE352" s="91"/>
      <c r="AF352" s="91"/>
      <c r="AG352" s="91"/>
    </row>
    <row r="353" spans="1:33" ht="26.5" customHeight="1" x14ac:dyDescent="0.7">
      <c r="A353" s="95">
        <v>43860</v>
      </c>
      <c r="B353" s="94">
        <f t="shared" ca="1" si="68"/>
        <v>3.245456904475974E-3</v>
      </c>
      <c r="C353" s="92">
        <f t="shared" ca="1" si="69"/>
        <v>33.618294940398549</v>
      </c>
      <c r="D353" s="94">
        <f t="shared" ca="1" si="70"/>
        <v>9.7039584609204255E-4</v>
      </c>
      <c r="E353" s="92">
        <f t="shared" ca="1" si="71"/>
        <v>34.154741461732449</v>
      </c>
      <c r="F353" s="94">
        <f t="shared" ca="1" si="72"/>
        <v>6.7317792865395631E-5</v>
      </c>
      <c r="G353" s="92">
        <f t="shared" ca="1" si="73"/>
        <v>34.376556001803884</v>
      </c>
      <c r="H353" s="91"/>
      <c r="I353" s="91"/>
      <c r="J353" s="91"/>
      <c r="K353" s="126"/>
      <c r="L353" s="92">
        <f t="shared" ca="1" si="74"/>
        <v>102.14959240393489</v>
      </c>
      <c r="M353" s="94">
        <f t="shared" ca="1" si="75"/>
        <v>1.4134471239939383E-3</v>
      </c>
      <c r="N353" s="99"/>
      <c r="O353" s="94"/>
      <c r="P353" s="108"/>
      <c r="Q353" s="99"/>
      <c r="R353" s="110"/>
      <c r="S353" s="105"/>
      <c r="T353" s="109"/>
      <c r="U353" s="91"/>
      <c r="V353" s="91"/>
      <c r="W353" s="91"/>
      <c r="X353" s="91"/>
      <c r="Y353" s="91"/>
      <c r="Z353" s="91"/>
      <c r="AA353" s="91"/>
      <c r="AB353" s="91"/>
      <c r="AC353" s="91"/>
      <c r="AD353" s="91"/>
      <c r="AE353" s="91"/>
      <c r="AF353" s="91"/>
      <c r="AG353" s="91"/>
    </row>
    <row r="354" spans="1:33" ht="26.5" customHeight="1" x14ac:dyDescent="0.7">
      <c r="A354" s="95">
        <v>43859</v>
      </c>
      <c r="B354" s="94">
        <f t="shared" ca="1" si="68"/>
        <v>-8.2607854373972778E-4</v>
      </c>
      <c r="C354" s="92">
        <f t="shared" ca="1" si="69"/>
        <v>33.50954116864694</v>
      </c>
      <c r="D354" s="94">
        <f t="shared" ca="1" si="70"/>
        <v>4.7861783963096816E-3</v>
      </c>
      <c r="E354" s="92">
        <f t="shared" ca="1" si="71"/>
        <v>34.121629973744035</v>
      </c>
      <c r="F354" s="94">
        <f t="shared" ca="1" si="72"/>
        <v>5.4178719919308893E-3</v>
      </c>
      <c r="G354" s="92">
        <f t="shared" ca="1" si="73"/>
        <v>34.374242003700772</v>
      </c>
      <c r="H354" s="91"/>
      <c r="I354" s="91"/>
      <c r="J354" s="91"/>
      <c r="K354" s="126"/>
      <c r="L354" s="92">
        <f t="shared" ca="1" si="74"/>
        <v>102.00541314609174</v>
      </c>
      <c r="M354" s="94">
        <f t="shared" ca="1" si="75"/>
        <v>3.1475681368422492E-3</v>
      </c>
      <c r="N354" s="99"/>
      <c r="O354" s="94"/>
      <c r="P354" s="108"/>
      <c r="Q354" s="99"/>
      <c r="R354" s="110"/>
      <c r="S354" s="105"/>
      <c r="T354" s="109"/>
      <c r="U354" s="91"/>
      <c r="V354" s="91"/>
      <c r="W354" s="91"/>
      <c r="X354" s="91"/>
      <c r="Y354" s="91"/>
      <c r="Z354" s="91"/>
      <c r="AA354" s="91"/>
      <c r="AB354" s="91"/>
      <c r="AC354" s="91"/>
      <c r="AD354" s="91"/>
      <c r="AE354" s="91"/>
      <c r="AF354" s="91"/>
      <c r="AG354" s="91"/>
    </row>
    <row r="355" spans="1:33" ht="26.5" customHeight="1" x14ac:dyDescent="0.7">
      <c r="A355" s="95">
        <v>43858</v>
      </c>
      <c r="B355" s="94">
        <f t="shared" ca="1" si="68"/>
        <v>1.0479124363579118E-2</v>
      </c>
      <c r="C355" s="92">
        <f t="shared" ca="1" si="69"/>
        <v>33.537245567626485</v>
      </c>
      <c r="D355" s="94">
        <f t="shared" ca="1" si="70"/>
        <v>-3.3568188519506048E-3</v>
      </c>
      <c r="E355" s="92">
        <f t="shared" ca="1" si="71"/>
        <v>33.959095683624859</v>
      </c>
      <c r="F355" s="94">
        <f t="shared" ca="1" si="72"/>
        <v>-8.9267800212504689E-3</v>
      </c>
      <c r="G355" s="92">
        <f t="shared" ca="1" si="73"/>
        <v>34.189010322244052</v>
      </c>
      <c r="H355" s="91"/>
      <c r="I355" s="91"/>
      <c r="J355" s="91"/>
      <c r="K355" s="126"/>
      <c r="L355" s="92">
        <f t="shared" ca="1" si="74"/>
        <v>101.68535157349541</v>
      </c>
      <c r="M355" s="94">
        <f t="shared" ca="1" si="75"/>
        <v>-7.3239926700363611E-4</v>
      </c>
      <c r="N355" s="99"/>
      <c r="O355" s="94"/>
      <c r="P355" s="108"/>
      <c r="Q355" s="99"/>
      <c r="R355" s="110"/>
      <c r="S355" s="105"/>
      <c r="T355" s="109"/>
      <c r="U355" s="91"/>
      <c r="V355" s="91"/>
      <c r="W355" s="91"/>
      <c r="X355" s="91"/>
      <c r="Y355" s="91"/>
      <c r="Z355" s="91"/>
      <c r="AA355" s="91"/>
      <c r="AB355" s="91"/>
      <c r="AC355" s="91"/>
      <c r="AD355" s="91"/>
      <c r="AE355" s="91"/>
      <c r="AF355" s="91"/>
      <c r="AG355" s="91"/>
    </row>
    <row r="356" spans="1:33" ht="26.5" customHeight="1" x14ac:dyDescent="0.7">
      <c r="A356" s="95">
        <v>43857</v>
      </c>
      <c r="B356" s="94">
        <f t="shared" ca="1" si="68"/>
        <v>-1.6029334698634656E-2</v>
      </c>
      <c r="C356" s="92">
        <f t="shared" ca="1" si="69"/>
        <v>33.189449201881281</v>
      </c>
      <c r="D356" s="94">
        <f t="shared" ca="1" si="70"/>
        <v>6.759151483088699E-3</v>
      </c>
      <c r="E356" s="92">
        <f t="shared" ca="1" si="71"/>
        <v>34.073474164050197</v>
      </c>
      <c r="F356" s="94">
        <f t="shared" ca="1" si="72"/>
        <v>6.8253076584756656E-3</v>
      </c>
      <c r="G356" s="92">
        <f t="shared" ca="1" si="73"/>
        <v>34.496957069405155</v>
      </c>
      <c r="H356" s="91"/>
      <c r="I356" s="91"/>
      <c r="J356" s="91"/>
      <c r="K356" s="126"/>
      <c r="L356" s="92">
        <f t="shared" ca="1" si="74"/>
        <v>101.75988043533663</v>
      </c>
      <c r="M356" s="94">
        <f t="shared" ca="1" si="75"/>
        <v>-7.6644964244920732E-4</v>
      </c>
      <c r="N356" s="99"/>
      <c r="O356" s="94"/>
      <c r="P356" s="108"/>
      <c r="Q356" s="99"/>
      <c r="R356" s="110"/>
      <c r="S356" s="105"/>
      <c r="T356" s="109"/>
      <c r="U356" s="91"/>
      <c r="V356" s="91"/>
      <c r="W356" s="91"/>
      <c r="X356" s="91"/>
      <c r="Y356" s="91"/>
      <c r="Z356" s="91"/>
      <c r="AA356" s="91"/>
      <c r="AB356" s="91"/>
      <c r="AC356" s="91"/>
      <c r="AD356" s="91"/>
      <c r="AE356" s="91"/>
      <c r="AF356" s="91"/>
      <c r="AG356" s="91"/>
    </row>
    <row r="357" spans="1:33" ht="26.5" customHeight="1" x14ac:dyDescent="0.7">
      <c r="A357" s="95">
        <v>43854</v>
      </c>
      <c r="B357" s="94">
        <f t="shared" ca="1" si="68"/>
        <v>-8.8931638304892147E-3</v>
      </c>
      <c r="C357" s="92">
        <f t="shared" ca="1" si="69"/>
        <v>33.730120594312829</v>
      </c>
      <c r="D357" s="94">
        <f t="shared" ca="1" si="70"/>
        <v>3.5701535489154335E-3</v>
      </c>
      <c r="E357" s="92">
        <f t="shared" ca="1" si="71"/>
        <v>33.844712624519467</v>
      </c>
      <c r="F357" s="94">
        <f t="shared" ca="1" si="72"/>
        <v>5.8455752394499516E-3</v>
      </c>
      <c r="G357" s="92">
        <f t="shared" ca="1" si="73"/>
        <v>34.263100864670399</v>
      </c>
      <c r="H357" s="91"/>
      <c r="I357" s="91"/>
      <c r="J357" s="91"/>
      <c r="K357" s="126"/>
      <c r="L357" s="92">
        <f t="shared" ca="1" si="74"/>
        <v>101.83793408350269</v>
      </c>
      <c r="M357" s="94">
        <f t="shared" ca="1" si="75"/>
        <v>1.6563790040757809E-4</v>
      </c>
      <c r="N357" s="99"/>
      <c r="O357" s="94"/>
      <c r="P357" s="108"/>
      <c r="Q357" s="99"/>
      <c r="R357" s="110"/>
      <c r="S357" s="105"/>
      <c r="T357" s="109"/>
      <c r="U357" s="91"/>
      <c r="V357" s="91"/>
      <c r="W357" s="91"/>
      <c r="X357" s="91"/>
      <c r="Y357" s="91"/>
      <c r="Z357" s="91"/>
      <c r="AA357" s="91"/>
      <c r="AB357" s="91"/>
      <c r="AC357" s="91"/>
      <c r="AD357" s="91"/>
      <c r="AE357" s="91"/>
      <c r="AF357" s="91"/>
      <c r="AG357" s="91"/>
    </row>
    <row r="358" spans="1:33" ht="26.5" customHeight="1" x14ac:dyDescent="0.7">
      <c r="A358" s="95">
        <v>43853</v>
      </c>
      <c r="B358" s="94">
        <f t="shared" ca="1" si="68"/>
        <v>1.1469851205379022E-3</v>
      </c>
      <c r="C358" s="92">
        <f t="shared" ca="1" si="69"/>
        <v>34.032779679610549</v>
      </c>
      <c r="D358" s="94">
        <f t="shared" ca="1" si="70"/>
        <v>2.5052958969957739E-3</v>
      </c>
      <c r="E358" s="92">
        <f t="shared" ca="1" si="71"/>
        <v>33.724311653584692</v>
      </c>
      <c r="F358" s="94">
        <f t="shared" ca="1" si="72"/>
        <v>2.2481232763598147E-3</v>
      </c>
      <c r="G358" s="92">
        <f t="shared" ca="1" si="73"/>
        <v>34.063977322278106</v>
      </c>
      <c r="H358" s="91"/>
      <c r="I358" s="91"/>
      <c r="J358" s="91"/>
      <c r="K358" s="126"/>
      <c r="L358" s="92">
        <f t="shared" ca="1" si="74"/>
        <v>101.82106865547334</v>
      </c>
      <c r="M358" s="94">
        <f t="shared" ca="1" si="75"/>
        <v>1.9649096497111884E-3</v>
      </c>
      <c r="N358" s="99"/>
      <c r="O358" s="94"/>
      <c r="P358" s="108"/>
      <c r="Q358" s="99"/>
      <c r="R358" s="110"/>
      <c r="S358" s="105"/>
      <c r="T358" s="109"/>
      <c r="U358" s="91"/>
      <c r="V358" s="91"/>
      <c r="W358" s="91"/>
      <c r="X358" s="91"/>
      <c r="Y358" s="91"/>
      <c r="Z358" s="91"/>
      <c r="AA358" s="91"/>
      <c r="AB358" s="91"/>
      <c r="AC358" s="91"/>
      <c r="AD358" s="91"/>
      <c r="AE358" s="91"/>
      <c r="AF358" s="91"/>
      <c r="AG358" s="91"/>
    </row>
    <row r="359" spans="1:33" ht="26.5" customHeight="1" x14ac:dyDescent="0.7">
      <c r="A359" s="95">
        <v>43852</v>
      </c>
      <c r="B359" s="94">
        <f t="shared" ca="1" si="68"/>
        <v>1.2059608057835014E-4</v>
      </c>
      <c r="C359" s="92">
        <f t="shared" ca="1" si="69"/>
        <v>33.993789309082331</v>
      </c>
      <c r="D359" s="94">
        <f t="shared" ca="1" si="70"/>
        <v>1.7898692258300208E-4</v>
      </c>
      <c r="E359" s="92">
        <f t="shared" ca="1" si="71"/>
        <v>33.640033415893058</v>
      </c>
      <c r="F359" s="94">
        <f t="shared" ca="1" si="72"/>
        <v>3.4065693264784258E-4</v>
      </c>
      <c r="G359" s="92">
        <f t="shared" ca="1" si="73"/>
        <v>33.987569077128924</v>
      </c>
      <c r="H359" s="91"/>
      <c r="I359" s="91"/>
      <c r="J359" s="91"/>
      <c r="K359" s="126"/>
      <c r="L359" s="92">
        <f t="shared" ca="1" si="74"/>
        <v>101.62139180210431</v>
      </c>
      <c r="M359" s="94">
        <f t="shared" ca="1" si="75"/>
        <v>2.1351667862146151E-4</v>
      </c>
      <c r="N359" s="99"/>
      <c r="O359" s="94"/>
      <c r="P359" s="108"/>
      <c r="Q359" s="99"/>
      <c r="R359" s="110"/>
      <c r="S359" s="105"/>
      <c r="T359" s="109"/>
      <c r="U359" s="91"/>
      <c r="V359" s="91"/>
      <c r="W359" s="91"/>
      <c r="X359" s="91"/>
      <c r="Y359" s="91"/>
      <c r="Z359" s="91"/>
      <c r="AA359" s="91"/>
      <c r="AB359" s="91"/>
      <c r="AC359" s="91"/>
      <c r="AD359" s="91"/>
      <c r="AE359" s="91"/>
      <c r="AF359" s="91"/>
      <c r="AG359" s="91"/>
    </row>
    <row r="360" spans="1:33" ht="26.5" customHeight="1" x14ac:dyDescent="0.7">
      <c r="A360" s="95">
        <v>43851</v>
      </c>
      <c r="B360" s="94">
        <f t="shared" ca="1" si="68"/>
        <v>-1.9581757101747588E-3</v>
      </c>
      <c r="C360" s="92">
        <f t="shared" ca="1" si="69"/>
        <v>33.989690285653808</v>
      </c>
      <c r="D360" s="94">
        <f t="shared" ca="1" si="70"/>
        <v>3.9533432045959493E-3</v>
      </c>
      <c r="E360" s="92">
        <f t="shared" ca="1" si="71"/>
        <v>33.63401336734632</v>
      </c>
      <c r="F360" s="94">
        <f t="shared" ca="1" si="72"/>
        <v>1.0915745518955688E-3</v>
      </c>
      <c r="G360" s="92">
        <f t="shared" ca="1" si="73"/>
        <v>33.975994918916186</v>
      </c>
      <c r="H360" s="91"/>
      <c r="I360" s="91"/>
      <c r="J360" s="91"/>
      <c r="K360" s="126"/>
      <c r="L360" s="92">
        <f t="shared" ca="1" si="74"/>
        <v>101.59969857191631</v>
      </c>
      <c r="M360" s="94">
        <f t="shared" ca="1" si="75"/>
        <v>1.0128558256949916E-3</v>
      </c>
      <c r="N360" s="99"/>
      <c r="O360" s="94"/>
      <c r="P360" s="108"/>
      <c r="Q360" s="99"/>
      <c r="R360" s="110"/>
      <c r="S360" s="105"/>
      <c r="T360" s="109"/>
      <c r="U360" s="91"/>
      <c r="V360" s="91"/>
      <c r="W360" s="91"/>
      <c r="X360" s="91"/>
      <c r="Y360" s="91"/>
      <c r="Z360" s="91"/>
      <c r="AA360" s="91"/>
      <c r="AB360" s="91"/>
      <c r="AC360" s="91"/>
      <c r="AD360" s="91"/>
      <c r="AE360" s="91"/>
      <c r="AF360" s="91"/>
      <c r="AG360" s="91"/>
    </row>
    <row r="361" spans="1:33" ht="26.5" customHeight="1" x14ac:dyDescent="0.7">
      <c r="A361" s="95">
        <v>43847</v>
      </c>
      <c r="B361" s="94">
        <f t="shared" ca="1" si="68"/>
        <v>3.1126157544547617E-3</v>
      </c>
      <c r="C361" s="92">
        <f t="shared" ca="1" si="69"/>
        <v>34.056378659120611</v>
      </c>
      <c r="D361" s="94">
        <f t="shared" ca="1" si="70"/>
        <v>-8.0799928027319723E-4</v>
      </c>
      <c r="E361" s="92">
        <f t="shared" ca="1" si="71"/>
        <v>33.501570162600707</v>
      </c>
      <c r="F361" s="94">
        <f t="shared" ca="1" si="72"/>
        <v>1.8454241247409797E-3</v>
      </c>
      <c r="G361" s="92">
        <f t="shared" ca="1" si="73"/>
        <v>33.938948026931882</v>
      </c>
      <c r="H361" s="91"/>
      <c r="I361" s="91"/>
      <c r="J361" s="91"/>
      <c r="K361" s="126"/>
      <c r="L361" s="92">
        <f t="shared" ca="1" si="74"/>
        <v>101.49689684865319</v>
      </c>
      <c r="M361" s="94">
        <f t="shared" ca="1" si="75"/>
        <v>1.3921329513209013E-3</v>
      </c>
      <c r="N361" s="99"/>
      <c r="O361" s="94"/>
      <c r="P361" s="108"/>
      <c r="Q361" s="99"/>
      <c r="R361" s="110"/>
      <c r="S361" s="105"/>
      <c r="T361" s="109"/>
      <c r="U361" s="91"/>
      <c r="V361" s="91"/>
      <c r="W361" s="91"/>
      <c r="X361" s="91"/>
      <c r="Y361" s="91"/>
      <c r="Z361" s="91"/>
      <c r="AA361" s="91"/>
      <c r="AB361" s="91"/>
      <c r="AC361" s="91"/>
      <c r="AD361" s="91"/>
      <c r="AE361" s="91"/>
      <c r="AF361" s="91"/>
      <c r="AG361" s="91"/>
    </row>
    <row r="362" spans="1:33" ht="26.5" customHeight="1" x14ac:dyDescent="0.7">
      <c r="A362" s="95">
        <v>43846</v>
      </c>
      <c r="B362" s="94">
        <f t="shared" ca="1" si="68"/>
        <v>8.3184473884081456E-3</v>
      </c>
      <c r="C362" s="92">
        <f t="shared" ca="1" si="69"/>
        <v>33.950703165572634</v>
      </c>
      <c r="D362" s="94">
        <f t="shared" ca="1" si="70"/>
        <v>-2.060526300894483E-3</v>
      </c>
      <c r="E362" s="92">
        <f t="shared" ca="1" si="71"/>
        <v>33.52866129679704</v>
      </c>
      <c r="F362" s="94">
        <f t="shared" ca="1" si="72"/>
        <v>-1.5695032822883315E-3</v>
      </c>
      <c r="G362" s="92">
        <f t="shared" ca="1" si="73"/>
        <v>33.876431642718273</v>
      </c>
      <c r="H362" s="91"/>
      <c r="I362" s="91"/>
      <c r="J362" s="91"/>
      <c r="K362" s="126"/>
      <c r="L362" s="92">
        <f t="shared" ca="1" si="74"/>
        <v>101.35579610508795</v>
      </c>
      <c r="M362" s="94">
        <f t="shared" ca="1" si="75"/>
        <v>1.5573910684620884E-3</v>
      </c>
      <c r="N362" s="99"/>
      <c r="O362" s="94"/>
      <c r="P362" s="108"/>
      <c r="Q362" s="99"/>
      <c r="R362" s="110"/>
      <c r="S362" s="105"/>
      <c r="T362" s="109"/>
      <c r="U362" s="91"/>
      <c r="V362" s="91"/>
      <c r="W362" s="91"/>
      <c r="X362" s="91"/>
      <c r="Y362" s="91"/>
      <c r="Z362" s="91"/>
      <c r="AA362" s="91"/>
      <c r="AB362" s="91"/>
      <c r="AC362" s="91"/>
      <c r="AD362" s="91"/>
      <c r="AE362" s="91"/>
      <c r="AF362" s="91"/>
      <c r="AG362" s="91"/>
    </row>
    <row r="363" spans="1:33" ht="26.5" customHeight="1" x14ac:dyDescent="0.7">
      <c r="A363" s="95">
        <v>43845</v>
      </c>
      <c r="B363" s="94">
        <f t="shared" ca="1" si="68"/>
        <v>2.259782315836123E-3</v>
      </c>
      <c r="C363" s="92">
        <f t="shared" ca="1" si="69"/>
        <v>33.670615918519132</v>
      </c>
      <c r="D363" s="94">
        <f t="shared" ca="1" si="70"/>
        <v>2.514810363787312E-3</v>
      </c>
      <c r="E363" s="92">
        <f t="shared" ca="1" si="71"/>
        <v>33.597890634103187</v>
      </c>
      <c r="F363" s="94">
        <f t="shared" ca="1" si="72"/>
        <v>5.8342438625267334E-3</v>
      </c>
      <c r="G363" s="92">
        <f t="shared" ca="1" si="73"/>
        <v>33.929684393741255</v>
      </c>
      <c r="H363" s="91"/>
      <c r="I363" s="91"/>
      <c r="J363" s="91"/>
      <c r="K363" s="126"/>
      <c r="L363" s="92">
        <f t="shared" ca="1" si="74"/>
        <v>101.19819094636357</v>
      </c>
      <c r="M363" s="94">
        <f t="shared" ca="1" si="75"/>
        <v>3.5402490614566684E-3</v>
      </c>
      <c r="N363" s="99"/>
      <c r="O363" s="94"/>
      <c r="P363" s="108"/>
      <c r="Q363" s="99"/>
      <c r="R363" s="110"/>
      <c r="S363" s="105"/>
      <c r="T363" s="109"/>
      <c r="U363" s="91"/>
      <c r="V363" s="91"/>
      <c r="W363" s="91"/>
      <c r="X363" s="91"/>
      <c r="Y363" s="91"/>
      <c r="Z363" s="91"/>
      <c r="AA363" s="91"/>
      <c r="AB363" s="91"/>
      <c r="AC363" s="91"/>
      <c r="AD363" s="91"/>
      <c r="AE363" s="91"/>
      <c r="AF363" s="91"/>
      <c r="AG363" s="91"/>
    </row>
    <row r="364" spans="1:33" ht="26.5" customHeight="1" x14ac:dyDescent="0.7">
      <c r="A364" s="95">
        <v>43844</v>
      </c>
      <c r="B364" s="94">
        <f t="shared" ca="1" si="68"/>
        <v>-1.5245123568797814E-3</v>
      </c>
      <c r="C364" s="92">
        <f t="shared" ca="1" si="69"/>
        <v>33.594699211335524</v>
      </c>
      <c r="D364" s="94">
        <f t="shared" ca="1" si="70"/>
        <v>1.9798416126708407E-3</v>
      </c>
      <c r="E364" s="92">
        <f t="shared" ca="1" si="71"/>
        <v>33.513610259694183</v>
      </c>
      <c r="F364" s="94">
        <f t="shared" ca="1" si="72"/>
        <v>-8.915443269730261E-4</v>
      </c>
      <c r="G364" s="92">
        <f t="shared" ca="1" si="73"/>
        <v>33.732878554071803</v>
      </c>
      <c r="H364" s="91"/>
      <c r="I364" s="91"/>
      <c r="J364" s="91"/>
      <c r="K364" s="126"/>
      <c r="L364" s="92">
        <f t="shared" ca="1" si="74"/>
        <v>100.84118802510152</v>
      </c>
      <c r="M364" s="94">
        <f t="shared" ca="1" si="75"/>
        <v>-1.5045546636038853E-4</v>
      </c>
      <c r="N364" s="99"/>
      <c r="O364" s="94"/>
      <c r="P364" s="108"/>
      <c r="Q364" s="99"/>
      <c r="R364" s="110"/>
      <c r="S364" s="105"/>
      <c r="T364" s="109"/>
      <c r="U364" s="91"/>
      <c r="V364" s="91"/>
      <c r="W364" s="91"/>
      <c r="X364" s="91"/>
      <c r="Y364" s="91"/>
      <c r="Z364" s="91"/>
      <c r="AA364" s="91"/>
      <c r="AB364" s="91"/>
      <c r="AC364" s="91"/>
      <c r="AD364" s="91"/>
      <c r="AE364" s="91"/>
      <c r="AF364" s="91"/>
      <c r="AG364" s="91"/>
    </row>
    <row r="365" spans="1:33" ht="26.5" customHeight="1" x14ac:dyDescent="0.7">
      <c r="A365" s="95">
        <v>43843</v>
      </c>
      <c r="B365" s="94">
        <f t="shared" ca="1" si="68"/>
        <v>6.8772372106131741E-3</v>
      </c>
      <c r="C365" s="92">
        <f t="shared" ca="1" si="69"/>
        <v>33.645992943337134</v>
      </c>
      <c r="D365" s="94">
        <f t="shared" ca="1" si="70"/>
        <v>-1.1685029065722219E-3</v>
      </c>
      <c r="E365" s="92">
        <f t="shared" ca="1" si="71"/>
        <v>33.447389725680061</v>
      </c>
      <c r="F365" s="94">
        <f t="shared" ca="1" si="72"/>
        <v>-7.4194879199648289E-3</v>
      </c>
      <c r="G365" s="92">
        <f t="shared" ca="1" si="73"/>
        <v>33.762979747127062</v>
      </c>
      <c r="H365" s="91"/>
      <c r="I365" s="91"/>
      <c r="J365" s="91"/>
      <c r="K365" s="126"/>
      <c r="L365" s="92">
        <f t="shared" ca="1" si="74"/>
        <v>100.85636241614425</v>
      </c>
      <c r="M365" s="94">
        <f t="shared" ca="1" si="75"/>
        <v>-6.1133370493782202E-4</v>
      </c>
      <c r="N365" s="99"/>
      <c r="O365" s="94"/>
      <c r="P365" s="108"/>
      <c r="Q365" s="99"/>
      <c r="R365" s="110"/>
      <c r="S365" s="105"/>
      <c r="T365" s="109"/>
      <c r="U365" s="91"/>
      <c r="V365" s="91"/>
      <c r="W365" s="91"/>
      <c r="X365" s="91"/>
      <c r="Y365" s="91"/>
      <c r="Z365" s="91"/>
      <c r="AA365" s="91"/>
      <c r="AB365" s="91"/>
      <c r="AC365" s="91"/>
      <c r="AD365" s="91"/>
      <c r="AE365" s="91"/>
      <c r="AF365" s="91"/>
      <c r="AG365" s="91"/>
    </row>
    <row r="366" spans="1:33" ht="26.5" customHeight="1" x14ac:dyDescent="0.7">
      <c r="A366" s="95">
        <v>43840</v>
      </c>
      <c r="B366" s="94">
        <f t="shared" ca="1" si="68"/>
        <v>-2.8776477319572003E-3</v>
      </c>
      <c r="C366" s="92">
        <f t="shared" ca="1" si="69"/>
        <v>33.416181933507396</v>
      </c>
      <c r="D366" s="94">
        <f t="shared" ca="1" si="70"/>
        <v>2.1618942299166388E-3</v>
      </c>
      <c r="E366" s="92">
        <f t="shared" ca="1" si="71"/>
        <v>33.486518820252513</v>
      </c>
      <c r="F366" s="94">
        <f t="shared" ca="1" si="72"/>
        <v>6.0261932892293757E-3</v>
      </c>
      <c r="G366" s="92">
        <f t="shared" ca="1" si="73"/>
        <v>34.015356272081064</v>
      </c>
      <c r="H366" s="91"/>
      <c r="I366" s="91"/>
      <c r="J366" s="91"/>
      <c r="K366" s="126"/>
      <c r="L366" s="92">
        <f t="shared" ca="1" si="74"/>
        <v>100.91805702584098</v>
      </c>
      <c r="M366" s="94">
        <f t="shared" ca="1" si="75"/>
        <v>1.7823956919538197E-3</v>
      </c>
      <c r="N366" s="99"/>
      <c r="O366" s="94"/>
      <c r="P366" s="108"/>
      <c r="Q366" s="99"/>
      <c r="R366" s="110"/>
      <c r="S366" s="105"/>
      <c r="T366" s="109"/>
      <c r="U366" s="91"/>
      <c r="V366" s="91"/>
      <c r="W366" s="91"/>
      <c r="X366" s="91"/>
      <c r="Y366" s="91"/>
      <c r="Z366" s="91"/>
      <c r="AA366" s="91"/>
      <c r="AB366" s="91"/>
      <c r="AC366" s="91"/>
      <c r="AD366" s="91"/>
      <c r="AE366" s="91"/>
      <c r="AF366" s="91"/>
      <c r="AG366" s="91"/>
    </row>
    <row r="367" spans="1:33" ht="26.5" customHeight="1" x14ac:dyDescent="0.7">
      <c r="A367" s="95">
        <v>43839</v>
      </c>
      <c r="B367" s="94">
        <f t="shared" ca="1" si="68"/>
        <v>6.7805119707580186E-3</v>
      </c>
      <c r="C367" s="92">
        <f t="shared" ca="1" si="69"/>
        <v>33.512619446850572</v>
      </c>
      <c r="D367" s="94">
        <f t="shared" ca="1" si="70"/>
        <v>7.2111145122533138E-4</v>
      </c>
      <c r="E367" s="92">
        <f t="shared" ca="1" si="71"/>
        <v>33.414280679654354</v>
      </c>
      <c r="F367" s="94">
        <f t="shared" ca="1" si="72"/>
        <v>-5.6516545985860756E-3</v>
      </c>
      <c r="G367" s="92">
        <f t="shared" ca="1" si="73"/>
        <v>33.811601028862832</v>
      </c>
      <c r="H367" s="91"/>
      <c r="I367" s="91"/>
      <c r="J367" s="91"/>
      <c r="K367" s="126"/>
      <c r="L367" s="92">
        <f t="shared" ca="1" si="74"/>
        <v>100.73850115536777</v>
      </c>
      <c r="M367" s="94">
        <f t="shared" ca="1" si="75"/>
        <v>5.7213221565310945E-4</v>
      </c>
      <c r="N367" s="99"/>
      <c r="O367" s="94"/>
      <c r="P367" s="108"/>
      <c r="Q367" s="99"/>
      <c r="R367" s="110"/>
      <c r="S367" s="105"/>
      <c r="T367" s="109"/>
      <c r="U367" s="91"/>
      <c r="V367" s="91"/>
      <c r="W367" s="91"/>
      <c r="X367" s="91"/>
      <c r="Y367" s="91"/>
      <c r="Z367" s="91"/>
      <c r="AA367" s="91"/>
      <c r="AB367" s="91"/>
      <c r="AC367" s="91"/>
      <c r="AD367" s="91"/>
      <c r="AE367" s="91"/>
      <c r="AF367" s="91"/>
      <c r="AG367" s="91"/>
    </row>
    <row r="368" spans="1:33" ht="26.5" customHeight="1" x14ac:dyDescent="0.7">
      <c r="A368" s="95">
        <v>43838</v>
      </c>
      <c r="B368" s="94">
        <f t="shared" ca="1" si="68"/>
        <v>5.3296205802604302E-3</v>
      </c>
      <c r="C368" s="92">
        <f t="shared" ca="1" si="69"/>
        <v>33.286917106937352</v>
      </c>
      <c r="D368" s="94">
        <f t="shared" ca="1" si="70"/>
        <v>-2.3382030582393964E-3</v>
      </c>
      <c r="E368" s="92">
        <f t="shared" ca="1" si="71"/>
        <v>33.390202622184759</v>
      </c>
      <c r="F368" s="94">
        <f t="shared" ca="1" si="72"/>
        <v>-7.501520527799288E-3</v>
      </c>
      <c r="G368" s="92">
        <f t="shared" ca="1" si="73"/>
        <v>34.003778640787338</v>
      </c>
      <c r="H368" s="91"/>
      <c r="I368" s="91"/>
      <c r="J368" s="91"/>
      <c r="K368" s="126"/>
      <c r="L368" s="92">
        <f t="shared" ca="1" si="74"/>
        <v>100.68089836990944</v>
      </c>
      <c r="M368" s="94">
        <f t="shared" ca="1" si="75"/>
        <v>-1.5747558912144743E-3</v>
      </c>
      <c r="N368" s="99"/>
      <c r="O368" s="94"/>
      <c r="P368" s="108"/>
      <c r="Q368" s="99"/>
      <c r="R368" s="110"/>
      <c r="S368" s="105"/>
      <c r="T368" s="109"/>
      <c r="U368" s="91"/>
      <c r="V368" s="91"/>
      <c r="W368" s="91"/>
      <c r="X368" s="91"/>
      <c r="Y368" s="91"/>
      <c r="Z368" s="91"/>
      <c r="AA368" s="91"/>
      <c r="AB368" s="91"/>
      <c r="AC368" s="91"/>
      <c r="AD368" s="91"/>
      <c r="AE368" s="91"/>
      <c r="AF368" s="91"/>
      <c r="AG368" s="91"/>
    </row>
    <row r="369" spans="1:33" ht="26.5" customHeight="1" x14ac:dyDescent="0.7">
      <c r="A369" s="95">
        <v>43837</v>
      </c>
      <c r="B369" s="94">
        <f t="shared" ca="1" si="68"/>
        <v>-2.8118000880404947E-3</v>
      </c>
      <c r="C369" s="92">
        <f t="shared" ca="1" si="69"/>
        <v>33.110450966047004</v>
      </c>
      <c r="D369" s="94">
        <f t="shared" ca="1" si="70"/>
        <v>-1.4368379408857823E-3</v>
      </c>
      <c r="E369" s="92">
        <f t="shared" ca="1" si="71"/>
        <v>33.468458674612293</v>
      </c>
      <c r="F369" s="94">
        <f t="shared" ca="1" si="72"/>
        <v>3.9351516652090801E-3</v>
      </c>
      <c r="G369" s="92">
        <f t="shared" ca="1" si="73"/>
        <v>34.260786635028559</v>
      </c>
      <c r="H369" s="91"/>
      <c r="I369" s="91"/>
      <c r="J369" s="91"/>
      <c r="K369" s="126"/>
      <c r="L369" s="92">
        <f t="shared" ca="1" si="74"/>
        <v>100.83969627568786</v>
      </c>
      <c r="M369" s="94">
        <f t="shared" ca="1" si="75"/>
        <v>-7.1668060760754493E-5</v>
      </c>
      <c r="N369" s="99"/>
      <c r="O369" s="94"/>
      <c r="P369" s="108"/>
      <c r="Q369" s="99"/>
      <c r="R369" s="110"/>
      <c r="S369" s="105"/>
      <c r="T369" s="109"/>
      <c r="U369" s="91"/>
      <c r="V369" s="91"/>
      <c r="W369" s="91"/>
      <c r="X369" s="91"/>
      <c r="Y369" s="91"/>
      <c r="Z369" s="91"/>
      <c r="AA369" s="91"/>
      <c r="AB369" s="91"/>
      <c r="AC369" s="91"/>
      <c r="AD369" s="91"/>
      <c r="AE369" s="91"/>
      <c r="AF369" s="91"/>
      <c r="AG369" s="91"/>
    </row>
    <row r="370" spans="1:33" ht="26.5" customHeight="1" x14ac:dyDescent="0.7">
      <c r="A370" s="95">
        <v>43836</v>
      </c>
      <c r="B370" s="94">
        <f t="shared" ca="1" si="68"/>
        <v>3.8150582697735747E-3</v>
      </c>
      <c r="C370" s="92">
        <f t="shared" ca="1" si="69"/>
        <v>33.203813451633586</v>
      </c>
      <c r="D370" s="94">
        <f t="shared" ca="1" si="70"/>
        <v>-1.0765956502606366E-3</v>
      </c>
      <c r="E370" s="92">
        <f t="shared" ca="1" si="71"/>
        <v>33.516616621023502</v>
      </c>
      <c r="F370" s="94">
        <f t="shared" ca="1" si="72"/>
        <v>1.0489496705817114E-2</v>
      </c>
      <c r="G370" s="92">
        <f t="shared" ca="1" si="73"/>
        <v>34.126493706491708</v>
      </c>
      <c r="H370" s="91"/>
      <c r="I370" s="91"/>
      <c r="J370" s="91"/>
      <c r="K370" s="126"/>
      <c r="L370" s="92">
        <f t="shared" ca="1" si="74"/>
        <v>100.8469237791488</v>
      </c>
      <c r="M370" s="94">
        <f t="shared" ca="1" si="75"/>
        <v>4.4254244089285688E-3</v>
      </c>
      <c r="N370" s="99"/>
      <c r="O370" s="94"/>
      <c r="P370" s="108"/>
      <c r="Q370" s="99"/>
      <c r="R370" s="110"/>
      <c r="S370" s="105"/>
      <c r="T370" s="109"/>
      <c r="U370" s="91"/>
      <c r="V370" s="91"/>
      <c r="W370" s="91"/>
      <c r="X370" s="91"/>
      <c r="Y370" s="91"/>
      <c r="Z370" s="91"/>
      <c r="AA370" s="91"/>
      <c r="AB370" s="91"/>
      <c r="AC370" s="91"/>
      <c r="AD370" s="91"/>
      <c r="AE370" s="91"/>
      <c r="AF370" s="91"/>
      <c r="AG370" s="91"/>
    </row>
    <row r="371" spans="1:33" ht="26.5" customHeight="1" x14ac:dyDescent="0.7">
      <c r="A371" s="95">
        <v>43833</v>
      </c>
      <c r="B371" s="94">
        <f t="shared" ca="1" si="68"/>
        <v>-7.572145143321829E-3</v>
      </c>
      <c r="C371" s="92">
        <f t="shared" ca="1" si="69"/>
        <v>33.077620402373078</v>
      </c>
      <c r="D371" s="94">
        <f t="shared" ca="1" si="70"/>
        <v>6.6828489128902824E-3</v>
      </c>
      <c r="E371" s="92">
        <f t="shared" ca="1" si="71"/>
        <v>33.552739354266635</v>
      </c>
      <c r="F371" s="94">
        <f t="shared" ca="1" si="72"/>
        <v>1.3268524069507404E-2</v>
      </c>
      <c r="G371" s="92">
        <f t="shared" ca="1" si="73"/>
        <v>33.772239907236681</v>
      </c>
      <c r="H371" s="91"/>
      <c r="I371" s="91"/>
      <c r="J371" s="91"/>
      <c r="K371" s="126"/>
      <c r="L371" s="92">
        <f t="shared" ca="1" si="74"/>
        <v>100.40259966387639</v>
      </c>
      <c r="M371" s="94">
        <f t="shared" ca="1" si="75"/>
        <v>4.1264092796919893E-3</v>
      </c>
      <c r="N371" s="99"/>
      <c r="O371" s="94"/>
      <c r="P371" s="108"/>
      <c r="Q371" s="99"/>
      <c r="R371" s="110"/>
      <c r="S371" s="105"/>
      <c r="T371" s="109"/>
      <c r="U371" s="91"/>
      <c r="V371" s="91"/>
      <c r="W371" s="91"/>
      <c r="X371" s="91"/>
      <c r="Y371" s="91"/>
      <c r="Z371" s="91"/>
      <c r="AA371" s="91"/>
      <c r="AB371" s="91"/>
      <c r="AC371" s="91"/>
      <c r="AD371" s="91"/>
      <c r="AE371" s="91"/>
      <c r="AF371" s="91"/>
      <c r="AG371" s="91"/>
    </row>
    <row r="372" spans="1:33" ht="26.5" customHeight="1" x14ac:dyDescent="0.7">
      <c r="A372" s="95">
        <v>43832</v>
      </c>
      <c r="B372" s="94">
        <f t="shared" ca="1" si="68"/>
        <v>9.3518474887150926E-3</v>
      </c>
      <c r="C372" s="92">
        <v>33.33</v>
      </c>
      <c r="D372" s="94">
        <f t="shared" ca="1" si="70"/>
        <v>4.6271369769137483E-3</v>
      </c>
      <c r="E372" s="92">
        <v>33.33</v>
      </c>
      <c r="F372" s="94">
        <f t="shared" ca="1" si="72"/>
        <v>7.3478169635192714E-3</v>
      </c>
      <c r="G372" s="92">
        <v>33.33</v>
      </c>
      <c r="H372" s="91"/>
      <c r="I372" s="91"/>
      <c r="J372" s="91"/>
      <c r="K372" s="126"/>
      <c r="L372" s="92">
        <f t="shared" si="74"/>
        <v>99.99</v>
      </c>
      <c r="M372" s="104"/>
      <c r="N372" s="99"/>
      <c r="O372" s="104"/>
      <c r="P372" s="108"/>
      <c r="Q372" s="99"/>
      <c r="R372" s="107"/>
      <c r="S372" s="105"/>
      <c r="T372" s="106"/>
      <c r="U372" s="91"/>
      <c r="V372" s="91"/>
      <c r="W372" s="91"/>
      <c r="X372" s="91"/>
      <c r="Y372" s="91"/>
      <c r="Z372" s="91"/>
      <c r="AA372" s="91"/>
      <c r="AB372" s="91"/>
      <c r="AC372" s="91"/>
      <c r="AD372" s="91"/>
      <c r="AE372" s="91"/>
      <c r="AF372" s="91"/>
      <c r="AG372" s="91"/>
    </row>
    <row r="373" spans="1:33" ht="26.5" customHeight="1" x14ac:dyDescent="0.7">
      <c r="A373" s="95"/>
      <c r="B373" s="93"/>
      <c r="C373" s="92"/>
      <c r="D373" s="93"/>
      <c r="E373" s="92"/>
      <c r="F373" s="93"/>
      <c r="G373" s="92"/>
      <c r="H373" s="91"/>
      <c r="I373" s="91"/>
      <c r="J373" s="91"/>
      <c r="K373" s="126"/>
      <c r="L373" s="91"/>
      <c r="M373" s="104"/>
      <c r="N373" s="99"/>
      <c r="O373" s="104"/>
      <c r="P373" s="91"/>
      <c r="Q373" s="91"/>
      <c r="R373" s="91"/>
      <c r="S373" s="105"/>
      <c r="T373" s="91"/>
      <c r="U373" s="91"/>
      <c r="V373" s="91"/>
      <c r="W373" s="91"/>
      <c r="X373" s="91"/>
      <c r="Y373" s="91"/>
      <c r="Z373" s="91"/>
      <c r="AA373" s="91"/>
      <c r="AB373" s="91"/>
      <c r="AC373" s="91"/>
      <c r="AD373" s="91"/>
      <c r="AE373" s="91"/>
      <c r="AF373" s="91"/>
      <c r="AG373" s="91"/>
    </row>
    <row r="374" spans="1:33" ht="26.5" customHeight="1" x14ac:dyDescent="0.7">
      <c r="A374" s="95"/>
      <c r="B374" s="93"/>
      <c r="C374" s="92"/>
      <c r="D374" s="93"/>
      <c r="E374" s="92"/>
      <c r="F374" s="93"/>
      <c r="G374" s="92"/>
      <c r="H374" s="91"/>
      <c r="I374" s="91"/>
      <c r="J374" s="91"/>
      <c r="K374" s="126"/>
      <c r="L374" s="91"/>
      <c r="M374" s="104"/>
      <c r="N374" s="99"/>
      <c r="O374" s="104"/>
      <c r="P374" s="91"/>
      <c r="Q374" s="91"/>
      <c r="R374" s="91"/>
      <c r="S374" s="105"/>
      <c r="T374" s="91"/>
      <c r="U374" s="91"/>
      <c r="V374" s="91"/>
      <c r="W374" s="91"/>
      <c r="X374" s="91"/>
      <c r="Y374" s="91"/>
      <c r="Z374" s="91"/>
      <c r="AA374" s="91"/>
      <c r="AB374" s="91"/>
      <c r="AC374" s="91"/>
      <c r="AD374" s="91"/>
      <c r="AE374" s="91"/>
      <c r="AF374" s="91"/>
      <c r="AG374" s="91"/>
    </row>
    <row r="375" spans="1:33" ht="26.5" customHeight="1" x14ac:dyDescent="0.7">
      <c r="A375" s="95"/>
      <c r="B375" s="93"/>
      <c r="C375" s="92"/>
      <c r="D375" s="93"/>
      <c r="E375" s="92"/>
      <c r="F375" s="93"/>
      <c r="G375" s="92"/>
      <c r="H375" s="91"/>
      <c r="I375" s="91"/>
      <c r="J375" s="91"/>
      <c r="K375" s="126"/>
      <c r="L375" s="91"/>
      <c r="M375" s="104"/>
      <c r="N375" s="99"/>
      <c r="O375" s="104"/>
      <c r="P375" s="91"/>
      <c r="Q375" s="91"/>
      <c r="R375" s="91"/>
      <c r="S375" s="105"/>
      <c r="T375" s="91"/>
      <c r="U375" s="91"/>
      <c r="V375" s="91"/>
      <c r="W375" s="91"/>
      <c r="X375" s="91"/>
      <c r="Y375" s="91"/>
      <c r="Z375" s="91"/>
      <c r="AA375" s="91"/>
      <c r="AB375" s="91"/>
      <c r="AC375" s="91"/>
      <c r="AD375" s="91"/>
      <c r="AE375" s="91"/>
      <c r="AF375" s="91"/>
      <c r="AG375" s="91"/>
    </row>
    <row r="376" spans="1:33" ht="26.5" customHeight="1" x14ac:dyDescent="0.7">
      <c r="A376" s="95"/>
      <c r="B376" s="93"/>
      <c r="C376" s="92"/>
      <c r="D376" s="93"/>
      <c r="E376" s="92"/>
      <c r="F376" s="93"/>
      <c r="G376" s="92"/>
      <c r="H376" s="91"/>
      <c r="I376" s="91"/>
      <c r="J376" s="91"/>
      <c r="K376" s="126"/>
      <c r="L376" s="91"/>
      <c r="M376" s="104"/>
      <c r="N376" s="99"/>
      <c r="O376" s="104"/>
      <c r="P376" s="91"/>
      <c r="Q376" s="91"/>
      <c r="R376" s="91"/>
      <c r="S376" s="105"/>
      <c r="T376" s="91"/>
      <c r="U376" s="91"/>
      <c r="V376" s="91"/>
      <c r="W376" s="91"/>
      <c r="X376" s="91"/>
      <c r="Y376" s="91"/>
      <c r="Z376" s="91"/>
      <c r="AA376" s="91"/>
      <c r="AB376" s="91"/>
      <c r="AC376" s="91"/>
      <c r="AD376" s="91"/>
      <c r="AE376" s="91"/>
      <c r="AF376" s="91"/>
      <c r="AG376" s="91"/>
    </row>
    <row r="377" spans="1:33" ht="26.5" customHeight="1" x14ac:dyDescent="0.7">
      <c r="A377" s="95"/>
      <c r="B377" s="93"/>
      <c r="C377" s="92"/>
      <c r="D377" s="93"/>
      <c r="E377" s="92"/>
      <c r="F377" s="93"/>
      <c r="G377" s="92"/>
      <c r="H377" s="91"/>
      <c r="I377" s="91"/>
      <c r="J377" s="91"/>
      <c r="K377" s="126"/>
      <c r="L377" s="91"/>
      <c r="M377" s="104"/>
      <c r="N377" s="99"/>
      <c r="O377" s="104"/>
      <c r="P377" s="91"/>
      <c r="Q377" s="91"/>
      <c r="R377" s="91"/>
      <c r="S377" s="105"/>
      <c r="T377" s="91"/>
      <c r="U377" s="91"/>
      <c r="V377" s="91"/>
      <c r="W377" s="91"/>
      <c r="X377" s="91"/>
      <c r="Y377" s="91"/>
      <c r="Z377" s="91"/>
      <c r="AA377" s="91"/>
      <c r="AB377" s="91"/>
      <c r="AC377" s="91"/>
      <c r="AD377" s="91"/>
      <c r="AE377" s="91"/>
      <c r="AF377" s="91"/>
      <c r="AG377" s="91"/>
    </row>
    <row r="378" spans="1:33" ht="26.5" customHeight="1" x14ac:dyDescent="0.7">
      <c r="A378" s="95"/>
      <c r="B378" s="93"/>
      <c r="C378" s="92"/>
      <c r="D378" s="93"/>
      <c r="E378" s="92"/>
      <c r="F378" s="93"/>
      <c r="G378" s="92"/>
      <c r="H378" s="91"/>
      <c r="I378" s="91"/>
      <c r="J378" s="91"/>
      <c r="K378" s="126"/>
      <c r="L378" s="91"/>
      <c r="M378" s="104"/>
      <c r="N378" s="99"/>
      <c r="O378" s="104"/>
      <c r="P378" s="91"/>
      <c r="Q378" s="91"/>
      <c r="R378" s="91"/>
      <c r="S378" s="105"/>
      <c r="T378" s="91"/>
      <c r="U378" s="91"/>
      <c r="V378" s="91"/>
      <c r="W378" s="91"/>
      <c r="X378" s="91"/>
      <c r="Y378" s="91"/>
      <c r="Z378" s="91"/>
      <c r="AA378" s="91"/>
      <c r="AB378" s="91"/>
      <c r="AC378" s="91"/>
      <c r="AD378" s="91"/>
      <c r="AE378" s="91"/>
      <c r="AF378" s="91"/>
      <c r="AG378" s="91"/>
    </row>
    <row r="379" spans="1:33" ht="26.5" customHeight="1" x14ac:dyDescent="0.7">
      <c r="A379" s="95"/>
      <c r="B379" s="93"/>
      <c r="C379" s="92"/>
      <c r="D379" s="93"/>
      <c r="E379" s="92"/>
      <c r="F379" s="93"/>
      <c r="G379" s="92"/>
      <c r="H379" s="91"/>
      <c r="I379" s="91"/>
      <c r="J379" s="91"/>
      <c r="K379" s="126"/>
      <c r="L379" s="91"/>
      <c r="M379" s="104"/>
      <c r="N379" s="99"/>
      <c r="O379" s="104"/>
      <c r="P379" s="91"/>
      <c r="Q379" s="91"/>
      <c r="R379" s="91"/>
      <c r="S379" s="105"/>
      <c r="T379" s="91"/>
      <c r="U379" s="91"/>
      <c r="V379" s="91"/>
      <c r="W379" s="91"/>
      <c r="X379" s="91"/>
      <c r="Y379" s="91"/>
      <c r="Z379" s="91"/>
      <c r="AA379" s="91"/>
      <c r="AB379" s="91"/>
      <c r="AC379" s="91"/>
      <c r="AD379" s="91"/>
      <c r="AE379" s="91"/>
      <c r="AF379" s="91"/>
      <c r="AG379" s="91"/>
    </row>
    <row r="380" spans="1:33" ht="26.5" customHeight="1" x14ac:dyDescent="0.7">
      <c r="A380" s="95"/>
      <c r="B380" s="93"/>
      <c r="C380" s="92"/>
      <c r="D380" s="93"/>
      <c r="E380" s="92"/>
      <c r="F380" s="93"/>
      <c r="G380" s="92"/>
      <c r="H380" s="91"/>
      <c r="I380" s="91"/>
      <c r="J380" s="91"/>
      <c r="K380" s="126"/>
      <c r="L380" s="91"/>
      <c r="M380" s="104"/>
      <c r="N380" s="99"/>
      <c r="O380" s="104"/>
      <c r="P380" s="91"/>
      <c r="Q380" s="91"/>
      <c r="R380" s="91"/>
      <c r="S380" s="105"/>
      <c r="T380" s="91"/>
      <c r="U380" s="91"/>
      <c r="V380" s="91"/>
      <c r="W380" s="91"/>
      <c r="X380" s="91"/>
      <c r="Y380" s="91"/>
      <c r="Z380" s="91"/>
      <c r="AA380" s="91"/>
      <c r="AB380" s="91"/>
      <c r="AC380" s="91"/>
      <c r="AD380" s="91"/>
      <c r="AE380" s="91"/>
      <c r="AF380" s="91"/>
      <c r="AG380" s="91"/>
    </row>
    <row r="381" spans="1:33" ht="26.5" customHeight="1" x14ac:dyDescent="0.7">
      <c r="A381" s="95"/>
      <c r="B381" s="93"/>
      <c r="C381" s="92"/>
      <c r="D381" s="93"/>
      <c r="E381" s="92"/>
      <c r="F381" s="93"/>
      <c r="G381" s="92"/>
      <c r="H381" s="91"/>
      <c r="I381" s="91"/>
      <c r="J381" s="91"/>
      <c r="K381" s="126"/>
      <c r="L381" s="91"/>
      <c r="M381" s="104"/>
      <c r="N381" s="99"/>
      <c r="O381" s="104"/>
      <c r="P381" s="91"/>
      <c r="Q381" s="91"/>
      <c r="R381" s="91"/>
      <c r="S381" s="105"/>
      <c r="T381" s="91"/>
      <c r="U381" s="91"/>
      <c r="V381" s="91"/>
      <c r="W381" s="91"/>
      <c r="X381" s="91"/>
      <c r="Y381" s="91"/>
      <c r="Z381" s="91"/>
      <c r="AA381" s="91"/>
      <c r="AB381" s="91"/>
      <c r="AC381" s="91"/>
      <c r="AD381" s="91"/>
      <c r="AE381" s="91"/>
      <c r="AF381" s="91"/>
      <c r="AG381" s="91"/>
    </row>
    <row r="382" spans="1:33" ht="26.5" customHeight="1" x14ac:dyDescent="0.7">
      <c r="A382" s="95"/>
      <c r="B382" s="93"/>
      <c r="C382" s="92"/>
      <c r="D382" s="93"/>
      <c r="E382" s="92"/>
      <c r="F382" s="93"/>
      <c r="G382" s="92"/>
      <c r="H382" s="91"/>
      <c r="I382" s="91"/>
      <c r="J382" s="91"/>
      <c r="K382" s="126"/>
      <c r="L382" s="91"/>
      <c r="M382" s="104"/>
      <c r="N382" s="99"/>
      <c r="O382" s="104"/>
      <c r="P382" s="91"/>
      <c r="Q382" s="91"/>
      <c r="R382" s="91"/>
      <c r="S382" s="105"/>
      <c r="T382" s="91"/>
      <c r="U382" s="91"/>
      <c r="V382" s="91"/>
      <c r="W382" s="91"/>
      <c r="X382" s="91"/>
      <c r="Y382" s="91"/>
      <c r="Z382" s="91"/>
      <c r="AA382" s="91"/>
      <c r="AB382" s="91"/>
      <c r="AC382" s="91"/>
      <c r="AD382" s="91"/>
      <c r="AE382" s="91"/>
      <c r="AF382" s="91"/>
      <c r="AG382" s="91"/>
    </row>
    <row r="383" spans="1:33" ht="26.5" customHeight="1" x14ac:dyDescent="0.7">
      <c r="A383" s="95"/>
      <c r="B383" s="93"/>
      <c r="C383" s="92"/>
      <c r="D383" s="93"/>
      <c r="E383" s="92"/>
      <c r="F383" s="93"/>
      <c r="G383" s="92"/>
      <c r="H383" s="91"/>
      <c r="I383" s="91"/>
      <c r="J383" s="91"/>
      <c r="K383" s="126"/>
      <c r="L383" s="91"/>
      <c r="M383" s="104"/>
      <c r="N383" s="99"/>
      <c r="O383" s="104"/>
      <c r="P383" s="91"/>
      <c r="Q383" s="91"/>
      <c r="R383" s="91"/>
      <c r="S383" s="105"/>
      <c r="T383" s="91"/>
      <c r="U383" s="91"/>
      <c r="V383" s="91"/>
      <c r="W383" s="91"/>
      <c r="X383" s="91"/>
      <c r="Y383" s="91"/>
      <c r="Z383" s="91"/>
      <c r="AA383" s="91"/>
      <c r="AB383" s="91"/>
      <c r="AC383" s="91"/>
      <c r="AD383" s="91"/>
      <c r="AE383" s="91"/>
      <c r="AF383" s="91"/>
      <c r="AG383" s="91"/>
    </row>
    <row r="384" spans="1:33" ht="26.5" customHeight="1" x14ac:dyDescent="0.7">
      <c r="A384" s="95"/>
      <c r="B384" s="93"/>
      <c r="C384" s="92"/>
      <c r="D384" s="93"/>
      <c r="E384" s="92"/>
      <c r="F384" s="93"/>
      <c r="G384" s="92"/>
      <c r="H384" s="91"/>
      <c r="I384" s="91"/>
      <c r="J384" s="91"/>
      <c r="K384" s="126"/>
      <c r="L384" s="91"/>
      <c r="M384" s="104"/>
      <c r="N384" s="99"/>
      <c r="O384" s="104"/>
      <c r="P384" s="91"/>
      <c r="Q384" s="91"/>
      <c r="R384" s="91"/>
      <c r="S384" s="105"/>
      <c r="T384" s="91"/>
      <c r="U384" s="91"/>
      <c r="V384" s="91"/>
      <c r="W384" s="91"/>
      <c r="X384" s="91"/>
      <c r="Y384" s="91"/>
      <c r="Z384" s="91"/>
      <c r="AA384" s="91"/>
      <c r="AB384" s="91"/>
      <c r="AC384" s="91"/>
      <c r="AD384" s="91"/>
      <c r="AE384" s="91"/>
      <c r="AF384" s="91"/>
      <c r="AG384" s="91"/>
    </row>
    <row r="385" spans="1:33" ht="26.5" customHeight="1" x14ac:dyDescent="0.7">
      <c r="A385" s="95"/>
      <c r="B385" s="93"/>
      <c r="C385" s="92"/>
      <c r="D385" s="93"/>
      <c r="E385" s="92"/>
      <c r="F385" s="93"/>
      <c r="G385" s="92"/>
      <c r="H385" s="91"/>
      <c r="I385" s="91"/>
      <c r="J385" s="91"/>
      <c r="K385" s="126"/>
      <c r="L385" s="91"/>
      <c r="M385" s="104"/>
      <c r="N385" s="99"/>
      <c r="O385" s="104"/>
      <c r="P385" s="91"/>
      <c r="Q385" s="91"/>
      <c r="R385" s="91"/>
      <c r="S385" s="105"/>
      <c r="T385" s="91"/>
      <c r="U385" s="91"/>
      <c r="V385" s="91"/>
      <c r="W385" s="91"/>
      <c r="X385" s="91"/>
      <c r="Y385" s="91"/>
      <c r="Z385" s="91"/>
      <c r="AA385" s="91"/>
      <c r="AB385" s="91"/>
      <c r="AC385" s="91"/>
      <c r="AD385" s="91"/>
      <c r="AE385" s="91"/>
      <c r="AF385" s="91"/>
      <c r="AG385" s="91"/>
    </row>
    <row r="386" spans="1:33" ht="26.5" customHeight="1" x14ac:dyDescent="0.7">
      <c r="A386" s="95"/>
      <c r="B386" s="93"/>
      <c r="C386" s="92"/>
      <c r="D386" s="93"/>
      <c r="E386" s="92"/>
      <c r="F386" s="93"/>
      <c r="G386" s="92"/>
      <c r="H386" s="91"/>
      <c r="I386" s="91"/>
      <c r="J386" s="91"/>
      <c r="K386" s="126"/>
      <c r="L386" s="91"/>
      <c r="M386" s="104"/>
      <c r="N386" s="99"/>
      <c r="O386" s="104"/>
      <c r="P386" s="91"/>
      <c r="Q386" s="91"/>
      <c r="R386" s="91"/>
      <c r="S386" s="105"/>
      <c r="T386" s="91"/>
      <c r="U386" s="91"/>
      <c r="V386" s="91"/>
      <c r="W386" s="91"/>
      <c r="X386" s="91"/>
      <c r="Y386" s="91"/>
      <c r="Z386" s="91"/>
      <c r="AA386" s="91"/>
      <c r="AB386" s="91"/>
      <c r="AC386" s="91"/>
      <c r="AD386" s="91"/>
      <c r="AE386" s="91"/>
      <c r="AF386" s="91"/>
      <c r="AG386" s="91"/>
    </row>
    <row r="387" spans="1:33" ht="26.5" customHeight="1" x14ac:dyDescent="0.7">
      <c r="A387" s="95"/>
      <c r="B387" s="93"/>
      <c r="C387" s="92"/>
      <c r="D387" s="93"/>
      <c r="E387" s="92"/>
      <c r="F387" s="93"/>
      <c r="G387" s="92"/>
      <c r="H387" s="91"/>
      <c r="I387" s="91"/>
      <c r="J387" s="91"/>
      <c r="K387" s="126"/>
      <c r="L387" s="91"/>
      <c r="M387" s="104"/>
      <c r="N387" s="99"/>
      <c r="O387" s="104"/>
      <c r="P387" s="91"/>
      <c r="Q387" s="91"/>
      <c r="R387" s="91"/>
      <c r="S387" s="105"/>
      <c r="T387" s="91"/>
      <c r="U387" s="91"/>
      <c r="V387" s="91"/>
      <c r="W387" s="91"/>
      <c r="X387" s="91"/>
      <c r="Y387" s="91"/>
      <c r="Z387" s="91"/>
      <c r="AA387" s="91"/>
      <c r="AB387" s="91"/>
      <c r="AC387" s="91"/>
      <c r="AD387" s="91"/>
      <c r="AE387" s="91"/>
      <c r="AF387" s="91"/>
      <c r="AG387" s="91"/>
    </row>
    <row r="388" spans="1:33" ht="26.5" customHeight="1" x14ac:dyDescent="0.7">
      <c r="A388" s="95"/>
      <c r="B388" s="93"/>
      <c r="C388" s="92"/>
      <c r="D388" s="93"/>
      <c r="E388" s="92"/>
      <c r="F388" s="93"/>
      <c r="G388" s="92"/>
      <c r="H388" s="91"/>
      <c r="I388" s="91"/>
      <c r="J388" s="91"/>
      <c r="K388" s="126"/>
      <c r="L388" s="91"/>
      <c r="M388" s="104"/>
      <c r="N388" s="99"/>
      <c r="O388" s="104"/>
      <c r="P388" s="91"/>
      <c r="Q388" s="91"/>
      <c r="R388" s="91"/>
      <c r="S388" s="105"/>
      <c r="T388" s="91"/>
      <c r="U388" s="91"/>
      <c r="V388" s="91"/>
      <c r="W388" s="91"/>
      <c r="X388" s="91"/>
      <c r="Y388" s="91"/>
      <c r="Z388" s="91"/>
      <c r="AA388" s="91"/>
      <c r="AB388" s="91"/>
      <c r="AC388" s="91"/>
      <c r="AD388" s="91"/>
      <c r="AE388" s="91"/>
      <c r="AF388" s="91"/>
      <c r="AG388" s="91"/>
    </row>
    <row r="389" spans="1:33" ht="26.5" customHeight="1" x14ac:dyDescent="0.7">
      <c r="A389" s="95"/>
      <c r="B389" s="93"/>
      <c r="C389" s="92"/>
      <c r="D389" s="93"/>
      <c r="E389" s="92"/>
      <c r="F389" s="93"/>
      <c r="G389" s="92"/>
      <c r="H389" s="91"/>
      <c r="I389" s="91"/>
      <c r="J389" s="91"/>
      <c r="K389" s="126"/>
      <c r="L389" s="91"/>
      <c r="M389" s="104"/>
      <c r="N389" s="99"/>
      <c r="O389" s="104"/>
      <c r="P389" s="91"/>
      <c r="Q389" s="91"/>
      <c r="R389" s="91"/>
      <c r="S389" s="105"/>
      <c r="T389" s="91"/>
      <c r="U389" s="91"/>
      <c r="V389" s="91"/>
      <c r="W389" s="91"/>
      <c r="X389" s="91"/>
      <c r="Y389" s="91"/>
      <c r="Z389" s="91"/>
      <c r="AA389" s="91"/>
      <c r="AB389" s="91"/>
      <c r="AC389" s="91"/>
      <c r="AD389" s="91"/>
      <c r="AE389" s="91"/>
      <c r="AF389" s="91"/>
      <c r="AG389" s="91"/>
    </row>
    <row r="390" spans="1:33" ht="26.5" customHeight="1" x14ac:dyDescent="0.7">
      <c r="A390" s="95"/>
      <c r="B390" s="93"/>
      <c r="C390" s="92"/>
      <c r="D390" s="93"/>
      <c r="E390" s="92"/>
      <c r="F390" s="93"/>
      <c r="G390" s="92"/>
      <c r="H390" s="91"/>
      <c r="I390" s="91"/>
      <c r="J390" s="91"/>
      <c r="K390" s="126"/>
      <c r="L390" s="91"/>
      <c r="M390" s="104"/>
      <c r="N390" s="99"/>
      <c r="O390" s="104"/>
      <c r="P390" s="91"/>
      <c r="Q390" s="91"/>
      <c r="R390" s="91"/>
      <c r="S390" s="105"/>
      <c r="T390" s="91"/>
      <c r="U390" s="91"/>
      <c r="V390" s="91"/>
      <c r="W390" s="91"/>
      <c r="X390" s="91"/>
      <c r="Y390" s="91"/>
      <c r="Z390" s="91"/>
      <c r="AA390" s="91"/>
      <c r="AB390" s="91"/>
      <c r="AC390" s="91"/>
      <c r="AD390" s="91"/>
      <c r="AE390" s="91"/>
      <c r="AF390" s="91"/>
      <c r="AG390" s="91"/>
    </row>
    <row r="391" spans="1:33" ht="26.5" customHeight="1" x14ac:dyDescent="0.7">
      <c r="A391" s="95"/>
      <c r="B391" s="93"/>
      <c r="C391" s="92"/>
      <c r="D391" s="93"/>
      <c r="E391" s="92"/>
      <c r="F391" s="93"/>
      <c r="G391" s="92"/>
      <c r="H391" s="91"/>
      <c r="I391" s="91"/>
      <c r="J391" s="91"/>
      <c r="K391" s="126"/>
      <c r="L391" s="91"/>
      <c r="M391" s="104"/>
      <c r="N391" s="99"/>
      <c r="O391" s="104"/>
      <c r="P391" s="91"/>
      <c r="Q391" s="91"/>
      <c r="R391" s="91"/>
      <c r="S391" s="105"/>
      <c r="T391" s="91"/>
      <c r="U391" s="91"/>
      <c r="V391" s="91"/>
      <c r="W391" s="91"/>
      <c r="X391" s="91"/>
      <c r="Y391" s="91"/>
      <c r="Z391" s="91"/>
      <c r="AA391" s="91"/>
      <c r="AB391" s="91"/>
      <c r="AC391" s="91"/>
      <c r="AD391" s="91"/>
      <c r="AE391" s="91"/>
      <c r="AF391" s="91"/>
      <c r="AG391" s="91"/>
    </row>
    <row r="392" spans="1:33" ht="26.5" customHeight="1" x14ac:dyDescent="0.7">
      <c r="A392" s="95"/>
      <c r="B392" s="93"/>
      <c r="C392" s="92"/>
      <c r="D392" s="93"/>
      <c r="E392" s="92"/>
      <c r="F392" s="93"/>
      <c r="G392" s="92"/>
      <c r="H392" s="91"/>
      <c r="I392" s="91"/>
      <c r="J392" s="91"/>
      <c r="K392" s="126"/>
      <c r="L392" s="91"/>
      <c r="M392" s="104"/>
      <c r="N392" s="99"/>
      <c r="O392" s="104"/>
      <c r="P392" s="91"/>
      <c r="Q392" s="91"/>
      <c r="R392" s="91"/>
      <c r="S392" s="105"/>
      <c r="T392" s="91"/>
      <c r="U392" s="91"/>
      <c r="V392" s="91"/>
      <c r="W392" s="91"/>
      <c r="X392" s="91"/>
      <c r="Y392" s="91"/>
      <c r="Z392" s="91"/>
      <c r="AA392" s="91"/>
      <c r="AB392" s="91"/>
      <c r="AC392" s="91"/>
      <c r="AD392" s="91"/>
      <c r="AE392" s="91"/>
      <c r="AF392" s="91"/>
      <c r="AG392" s="91"/>
    </row>
    <row r="393" spans="1:33" ht="26.5" customHeight="1" x14ac:dyDescent="0.7">
      <c r="A393" s="95"/>
      <c r="B393" s="93"/>
      <c r="C393" s="92"/>
      <c r="D393" s="93"/>
      <c r="E393" s="92"/>
      <c r="F393" s="93"/>
      <c r="G393" s="92"/>
      <c r="H393" s="91"/>
      <c r="I393" s="91"/>
      <c r="J393" s="91"/>
      <c r="K393" s="126"/>
      <c r="L393" s="91"/>
      <c r="M393" s="104"/>
      <c r="N393" s="99"/>
      <c r="O393" s="104"/>
      <c r="P393" s="91"/>
      <c r="Q393" s="91"/>
      <c r="R393" s="91"/>
      <c r="S393" s="105"/>
      <c r="T393" s="91"/>
      <c r="U393" s="91"/>
      <c r="V393" s="91"/>
      <c r="W393" s="91"/>
      <c r="X393" s="91"/>
      <c r="Y393" s="91"/>
      <c r="Z393" s="91"/>
      <c r="AA393" s="91"/>
      <c r="AB393" s="91"/>
      <c r="AC393" s="91"/>
      <c r="AD393" s="91"/>
      <c r="AE393" s="91"/>
      <c r="AF393" s="91"/>
      <c r="AG393" s="91"/>
    </row>
    <row r="394" spans="1:33" ht="26.5" customHeight="1" x14ac:dyDescent="0.7">
      <c r="A394" s="95"/>
      <c r="B394" s="93"/>
      <c r="C394" s="92"/>
      <c r="D394" s="93"/>
      <c r="E394" s="92"/>
      <c r="F394" s="93"/>
      <c r="G394" s="92"/>
      <c r="H394" s="91"/>
      <c r="I394" s="91"/>
      <c r="J394" s="91"/>
      <c r="K394" s="126"/>
      <c r="L394" s="91"/>
      <c r="M394" s="104"/>
      <c r="N394" s="99"/>
      <c r="O394" s="104"/>
      <c r="P394" s="91"/>
      <c r="Q394" s="91"/>
      <c r="R394" s="91"/>
      <c r="S394" s="105"/>
      <c r="T394" s="91"/>
      <c r="U394" s="91"/>
      <c r="V394" s="91"/>
      <c r="W394" s="91"/>
      <c r="X394" s="91"/>
      <c r="Y394" s="91"/>
      <c r="Z394" s="91"/>
      <c r="AA394" s="91"/>
      <c r="AB394" s="91"/>
      <c r="AC394" s="91"/>
      <c r="AD394" s="91"/>
      <c r="AE394" s="91"/>
      <c r="AF394" s="91"/>
      <c r="AG394" s="91"/>
    </row>
    <row r="395" spans="1:33" ht="26.5" customHeight="1" x14ac:dyDescent="0.7">
      <c r="A395" s="95"/>
      <c r="B395" s="93"/>
      <c r="C395" s="92"/>
      <c r="D395" s="93"/>
      <c r="E395" s="92"/>
      <c r="F395" s="93"/>
      <c r="G395" s="92"/>
      <c r="H395" s="91"/>
      <c r="I395" s="91"/>
      <c r="J395" s="91"/>
      <c r="K395" s="126"/>
      <c r="L395" s="91"/>
      <c r="M395" s="104"/>
      <c r="N395" s="99"/>
      <c r="O395" s="104"/>
      <c r="P395" s="91"/>
      <c r="Q395" s="91"/>
      <c r="R395" s="91"/>
      <c r="S395" s="105"/>
      <c r="T395" s="91"/>
      <c r="U395" s="91"/>
      <c r="V395" s="91"/>
      <c r="W395" s="91"/>
      <c r="X395" s="91"/>
      <c r="Y395" s="91"/>
      <c r="Z395" s="91"/>
      <c r="AA395" s="91"/>
      <c r="AB395" s="91"/>
      <c r="AC395" s="91"/>
      <c r="AD395" s="91"/>
      <c r="AE395" s="91"/>
      <c r="AF395" s="91"/>
      <c r="AG395" s="91"/>
    </row>
    <row r="396" spans="1:33" ht="26.5" customHeight="1" x14ac:dyDescent="0.7">
      <c r="A396" s="95"/>
      <c r="B396" s="93"/>
      <c r="C396" s="92"/>
      <c r="D396" s="93"/>
      <c r="E396" s="92"/>
      <c r="F396" s="93"/>
      <c r="G396" s="92"/>
      <c r="H396" s="91"/>
      <c r="I396" s="91"/>
      <c r="J396" s="91"/>
      <c r="K396" s="126"/>
      <c r="L396" s="91"/>
      <c r="M396" s="104"/>
      <c r="N396" s="99"/>
      <c r="O396" s="104"/>
      <c r="P396" s="91"/>
      <c r="Q396" s="91"/>
      <c r="R396" s="91"/>
      <c r="S396" s="105"/>
      <c r="T396" s="91"/>
      <c r="U396" s="91"/>
      <c r="V396" s="91"/>
      <c r="W396" s="91"/>
      <c r="X396" s="91"/>
      <c r="Y396" s="91"/>
      <c r="Z396" s="91"/>
      <c r="AA396" s="91"/>
      <c r="AB396" s="91"/>
      <c r="AC396" s="91"/>
      <c r="AD396" s="91"/>
      <c r="AE396" s="91"/>
      <c r="AF396" s="91"/>
      <c r="AG396" s="91"/>
    </row>
    <row r="397" spans="1:33" ht="26.5" customHeight="1" x14ac:dyDescent="0.7">
      <c r="A397" s="95"/>
      <c r="B397" s="93"/>
      <c r="C397" s="92"/>
      <c r="D397" s="93"/>
      <c r="E397" s="92"/>
      <c r="F397" s="93"/>
      <c r="G397" s="92"/>
      <c r="H397" s="91"/>
      <c r="I397" s="91"/>
      <c r="J397" s="91"/>
      <c r="K397" s="126"/>
      <c r="L397" s="91"/>
      <c r="M397" s="104"/>
      <c r="N397" s="99"/>
      <c r="O397" s="104"/>
      <c r="P397" s="91"/>
      <c r="Q397" s="91"/>
      <c r="R397" s="91"/>
      <c r="S397" s="105"/>
      <c r="T397" s="91"/>
      <c r="U397" s="91"/>
      <c r="V397" s="91"/>
      <c r="W397" s="91"/>
      <c r="X397" s="91"/>
      <c r="Y397" s="91"/>
      <c r="Z397" s="91"/>
      <c r="AA397" s="91"/>
      <c r="AB397" s="91"/>
      <c r="AC397" s="91"/>
      <c r="AD397" s="91"/>
      <c r="AE397" s="91"/>
      <c r="AF397" s="91"/>
      <c r="AG397" s="91"/>
    </row>
    <row r="398" spans="1:33" ht="26.5" customHeight="1" x14ac:dyDescent="0.7">
      <c r="A398" s="95"/>
      <c r="B398" s="93"/>
      <c r="C398" s="92"/>
      <c r="D398" s="93"/>
      <c r="E398" s="92"/>
      <c r="F398" s="93"/>
      <c r="G398" s="92"/>
      <c r="H398" s="91"/>
      <c r="I398" s="91"/>
      <c r="J398" s="91"/>
      <c r="K398" s="126"/>
      <c r="L398" s="91"/>
      <c r="M398" s="104"/>
      <c r="N398" s="99"/>
      <c r="O398" s="104"/>
      <c r="P398" s="91"/>
      <c r="Q398" s="91"/>
      <c r="R398" s="91"/>
      <c r="S398" s="105"/>
      <c r="T398" s="91"/>
      <c r="U398" s="91"/>
      <c r="V398" s="91"/>
      <c r="W398" s="91"/>
      <c r="X398" s="91"/>
      <c r="Y398" s="91"/>
      <c r="Z398" s="91"/>
      <c r="AA398" s="91"/>
      <c r="AB398" s="91"/>
      <c r="AC398" s="91"/>
      <c r="AD398" s="91"/>
      <c r="AE398" s="91"/>
      <c r="AF398" s="91"/>
      <c r="AG398" s="91"/>
    </row>
    <row r="399" spans="1:33" ht="26.5" customHeight="1" x14ac:dyDescent="0.7">
      <c r="A399" s="95"/>
      <c r="B399" s="93"/>
      <c r="C399" s="92"/>
      <c r="D399" s="93"/>
      <c r="E399" s="92"/>
      <c r="F399" s="93"/>
      <c r="G399" s="92"/>
      <c r="H399" s="91"/>
      <c r="I399" s="91"/>
      <c r="J399" s="91"/>
      <c r="K399" s="126"/>
      <c r="L399" s="91"/>
      <c r="M399" s="104"/>
      <c r="N399" s="99"/>
      <c r="O399" s="104"/>
      <c r="P399" s="91"/>
      <c r="Q399" s="91"/>
      <c r="R399" s="91"/>
      <c r="S399" s="105"/>
      <c r="T399" s="91"/>
      <c r="U399" s="91"/>
      <c r="V399" s="91"/>
      <c r="W399" s="91"/>
      <c r="X399" s="91"/>
      <c r="Y399" s="91"/>
      <c r="Z399" s="91"/>
      <c r="AA399" s="91"/>
      <c r="AB399" s="91"/>
      <c r="AC399" s="91"/>
      <c r="AD399" s="91"/>
      <c r="AE399" s="91"/>
      <c r="AF399" s="91"/>
      <c r="AG399" s="91"/>
    </row>
    <row r="400" spans="1:33" ht="26.5" customHeight="1" x14ac:dyDescent="0.7">
      <c r="A400" s="95"/>
      <c r="B400" s="93"/>
      <c r="C400" s="92"/>
      <c r="D400" s="93"/>
      <c r="E400" s="92"/>
      <c r="F400" s="93"/>
      <c r="G400" s="92"/>
      <c r="H400" s="91"/>
      <c r="I400" s="91"/>
      <c r="J400" s="91"/>
      <c r="K400" s="126"/>
      <c r="L400" s="91"/>
      <c r="M400" s="104"/>
      <c r="N400" s="99"/>
      <c r="O400" s="104"/>
      <c r="P400" s="91"/>
      <c r="Q400" s="91"/>
      <c r="R400" s="91"/>
      <c r="S400" s="105"/>
      <c r="T400" s="91"/>
      <c r="U400" s="91"/>
      <c r="V400" s="91"/>
      <c r="W400" s="91"/>
      <c r="X400" s="91"/>
      <c r="Y400" s="91"/>
      <c r="Z400" s="91"/>
      <c r="AA400" s="91"/>
      <c r="AB400" s="91"/>
      <c r="AC400" s="91"/>
      <c r="AD400" s="91"/>
      <c r="AE400" s="91"/>
      <c r="AF400" s="91"/>
      <c r="AG400" s="91"/>
    </row>
    <row r="401" spans="1:33" ht="26.5" customHeight="1" x14ac:dyDescent="0.7">
      <c r="A401" s="95"/>
      <c r="B401" s="93"/>
      <c r="C401" s="92"/>
      <c r="D401" s="93"/>
      <c r="E401" s="92"/>
      <c r="F401" s="93"/>
      <c r="G401" s="92"/>
      <c r="H401" s="91"/>
      <c r="I401" s="91"/>
      <c r="J401" s="91"/>
      <c r="K401" s="126"/>
      <c r="L401" s="91"/>
      <c r="M401" s="104"/>
      <c r="N401" s="99"/>
      <c r="O401" s="104"/>
      <c r="P401" s="91"/>
      <c r="Q401" s="91"/>
      <c r="R401" s="91"/>
      <c r="S401" s="105"/>
      <c r="T401" s="91"/>
      <c r="U401" s="91"/>
      <c r="V401" s="91"/>
      <c r="W401" s="91"/>
      <c r="X401" s="91"/>
      <c r="Y401" s="91"/>
      <c r="Z401" s="91"/>
      <c r="AA401" s="91"/>
      <c r="AB401" s="91"/>
      <c r="AC401" s="91"/>
      <c r="AD401" s="91"/>
      <c r="AE401" s="91"/>
      <c r="AF401" s="91"/>
      <c r="AG401" s="91"/>
    </row>
    <row r="402" spans="1:33" ht="26.5" customHeight="1" x14ac:dyDescent="0.7">
      <c r="A402" s="95"/>
      <c r="B402" s="93"/>
      <c r="C402" s="92"/>
      <c r="D402" s="93"/>
      <c r="E402" s="92"/>
      <c r="F402" s="93"/>
      <c r="G402" s="92"/>
      <c r="H402" s="91"/>
      <c r="I402" s="91"/>
      <c r="J402" s="91"/>
      <c r="K402" s="126"/>
      <c r="L402" s="91"/>
      <c r="M402" s="104"/>
      <c r="N402" s="99"/>
      <c r="O402" s="104"/>
      <c r="P402" s="91"/>
      <c r="Q402" s="91"/>
      <c r="R402" s="91"/>
      <c r="S402" s="105"/>
      <c r="T402" s="91"/>
      <c r="U402" s="91"/>
      <c r="V402" s="91"/>
      <c r="W402" s="91"/>
      <c r="X402" s="91"/>
      <c r="Y402" s="91"/>
      <c r="Z402" s="91"/>
      <c r="AA402" s="91"/>
      <c r="AB402" s="91"/>
      <c r="AC402" s="91"/>
      <c r="AD402" s="91"/>
      <c r="AE402" s="91"/>
      <c r="AF402" s="91"/>
      <c r="AG402" s="91"/>
    </row>
    <row r="403" spans="1:33" ht="26.5" customHeight="1" x14ac:dyDescent="0.7">
      <c r="A403" s="95"/>
      <c r="B403" s="93"/>
      <c r="C403" s="92"/>
      <c r="D403" s="93"/>
      <c r="E403" s="92"/>
      <c r="F403" s="93"/>
      <c r="G403" s="92"/>
      <c r="H403" s="91"/>
      <c r="I403" s="91"/>
      <c r="J403" s="91"/>
      <c r="K403" s="126"/>
      <c r="L403" s="91"/>
      <c r="M403" s="104"/>
      <c r="N403" s="99"/>
      <c r="O403" s="104"/>
      <c r="P403" s="91"/>
      <c r="Q403" s="91"/>
      <c r="R403" s="91"/>
      <c r="S403" s="105"/>
      <c r="T403" s="91"/>
      <c r="U403" s="91"/>
      <c r="V403" s="91"/>
      <c r="W403" s="91"/>
      <c r="X403" s="91"/>
      <c r="Y403" s="91"/>
      <c r="Z403" s="91"/>
      <c r="AA403" s="91"/>
      <c r="AB403" s="91"/>
      <c r="AC403" s="91"/>
      <c r="AD403" s="91"/>
      <c r="AE403" s="91"/>
      <c r="AF403" s="91"/>
      <c r="AG403" s="91"/>
    </row>
    <row r="404" spans="1:33" ht="26.5" customHeight="1" x14ac:dyDescent="0.7">
      <c r="A404" s="95"/>
      <c r="B404" s="93"/>
      <c r="C404" s="92"/>
      <c r="D404" s="93"/>
      <c r="E404" s="92"/>
      <c r="F404" s="93"/>
      <c r="G404" s="92"/>
      <c r="H404" s="91"/>
      <c r="I404" s="91"/>
      <c r="J404" s="91"/>
      <c r="K404" s="126"/>
      <c r="L404" s="91"/>
      <c r="M404" s="104"/>
      <c r="N404" s="99"/>
      <c r="O404" s="104"/>
      <c r="P404" s="91"/>
      <c r="Q404" s="91"/>
      <c r="R404" s="91"/>
      <c r="S404" s="105"/>
      <c r="T404" s="91"/>
      <c r="U404" s="91"/>
      <c r="V404" s="91"/>
      <c r="W404" s="91"/>
      <c r="X404" s="91"/>
      <c r="Y404" s="91"/>
      <c r="Z404" s="91"/>
      <c r="AA404" s="91"/>
      <c r="AB404" s="91"/>
      <c r="AC404" s="91"/>
      <c r="AD404" s="91"/>
      <c r="AE404" s="91"/>
      <c r="AF404" s="91"/>
      <c r="AG404" s="91"/>
    </row>
    <row r="405" spans="1:33" ht="26.5" customHeight="1" x14ac:dyDescent="0.7">
      <c r="A405" s="95"/>
      <c r="B405" s="93"/>
      <c r="C405" s="92"/>
      <c r="D405" s="93"/>
      <c r="E405" s="92"/>
      <c r="F405" s="93"/>
      <c r="G405" s="92"/>
      <c r="H405" s="91"/>
      <c r="I405" s="91"/>
      <c r="J405" s="91"/>
      <c r="K405" s="126"/>
      <c r="L405" s="91"/>
      <c r="M405" s="104"/>
      <c r="N405" s="99"/>
      <c r="O405" s="104"/>
      <c r="P405" s="91"/>
      <c r="Q405" s="91"/>
      <c r="R405" s="91"/>
      <c r="S405" s="105"/>
      <c r="T405" s="91"/>
      <c r="U405" s="91"/>
      <c r="V405" s="91"/>
      <c r="W405" s="91"/>
      <c r="X405" s="91"/>
      <c r="Y405" s="91"/>
      <c r="Z405" s="91"/>
      <c r="AA405" s="91"/>
      <c r="AB405" s="91"/>
      <c r="AC405" s="91"/>
      <c r="AD405" s="91"/>
      <c r="AE405" s="91"/>
      <c r="AF405" s="91"/>
      <c r="AG405" s="91"/>
    </row>
    <row r="406" spans="1:33" ht="26.5" customHeight="1" x14ac:dyDescent="0.7">
      <c r="A406" s="95"/>
      <c r="B406" s="93"/>
      <c r="C406" s="92"/>
      <c r="D406" s="93"/>
      <c r="E406" s="92"/>
      <c r="F406" s="93"/>
      <c r="G406" s="92"/>
      <c r="H406" s="91"/>
      <c r="I406" s="91"/>
      <c r="J406" s="91"/>
      <c r="K406" s="126"/>
      <c r="L406" s="91"/>
      <c r="M406" s="104"/>
      <c r="N406" s="99"/>
      <c r="O406" s="104"/>
      <c r="P406" s="91"/>
      <c r="Q406" s="91"/>
      <c r="R406" s="91"/>
      <c r="S406" s="105"/>
      <c r="T406" s="91"/>
      <c r="U406" s="91"/>
      <c r="V406" s="91"/>
      <c r="W406" s="91"/>
      <c r="X406" s="91"/>
      <c r="Y406" s="91"/>
      <c r="Z406" s="91"/>
      <c r="AA406" s="91"/>
      <c r="AB406" s="91"/>
      <c r="AC406" s="91"/>
      <c r="AD406" s="91"/>
      <c r="AE406" s="91"/>
      <c r="AF406" s="91"/>
      <c r="AG406" s="91"/>
    </row>
    <row r="407" spans="1:33" ht="26.5" customHeight="1" x14ac:dyDescent="0.7">
      <c r="A407" s="95"/>
      <c r="B407" s="93"/>
      <c r="C407" s="92"/>
      <c r="D407" s="93"/>
      <c r="E407" s="92"/>
      <c r="F407" s="93"/>
      <c r="G407" s="92"/>
      <c r="H407" s="91"/>
      <c r="I407" s="91"/>
      <c r="J407" s="91"/>
      <c r="K407" s="126"/>
      <c r="L407" s="91"/>
      <c r="M407" s="104"/>
      <c r="N407" s="99"/>
      <c r="O407" s="104"/>
      <c r="P407" s="91"/>
      <c r="Q407" s="91"/>
      <c r="R407" s="91"/>
      <c r="S407" s="105"/>
      <c r="T407" s="91"/>
      <c r="U407" s="91"/>
      <c r="V407" s="91"/>
      <c r="W407" s="91"/>
      <c r="X407" s="91"/>
      <c r="Y407" s="91"/>
      <c r="Z407" s="91"/>
      <c r="AA407" s="91"/>
      <c r="AB407" s="91"/>
      <c r="AC407" s="91"/>
      <c r="AD407" s="91"/>
      <c r="AE407" s="91"/>
      <c r="AF407" s="91"/>
      <c r="AG407" s="91"/>
    </row>
    <row r="408" spans="1:33" ht="26.5" customHeight="1" x14ac:dyDescent="0.7">
      <c r="A408" s="95"/>
      <c r="B408" s="93"/>
      <c r="C408" s="92"/>
      <c r="D408" s="93"/>
      <c r="E408" s="92"/>
      <c r="F408" s="93"/>
      <c r="G408" s="92"/>
      <c r="H408" s="91"/>
      <c r="I408" s="91"/>
      <c r="J408" s="91"/>
      <c r="K408" s="126"/>
      <c r="L408" s="91"/>
      <c r="M408" s="104"/>
      <c r="N408" s="99"/>
      <c r="O408" s="104"/>
      <c r="P408" s="91"/>
      <c r="Q408" s="91"/>
      <c r="R408" s="91"/>
      <c r="S408" s="105"/>
      <c r="T408" s="91"/>
      <c r="U408" s="91"/>
      <c r="V408" s="91"/>
      <c r="W408" s="91"/>
      <c r="X408" s="91"/>
      <c r="Y408" s="91"/>
      <c r="Z408" s="91"/>
      <c r="AA408" s="91"/>
      <c r="AB408" s="91"/>
      <c r="AC408" s="91"/>
      <c r="AD408" s="91"/>
      <c r="AE408" s="91"/>
      <c r="AF408" s="91"/>
      <c r="AG408" s="91"/>
    </row>
    <row r="409" spans="1:33" ht="26.5" customHeight="1" x14ac:dyDescent="0.7">
      <c r="A409" s="95"/>
      <c r="B409" s="93"/>
      <c r="C409" s="92"/>
      <c r="D409" s="93"/>
      <c r="E409" s="92"/>
      <c r="F409" s="93"/>
      <c r="G409" s="92"/>
      <c r="H409" s="91"/>
      <c r="I409" s="91"/>
      <c r="J409" s="91"/>
      <c r="K409" s="126"/>
      <c r="L409" s="91"/>
      <c r="M409" s="104"/>
      <c r="N409" s="99"/>
      <c r="O409" s="104"/>
      <c r="P409" s="91"/>
      <c r="Q409" s="91"/>
      <c r="R409" s="91"/>
      <c r="S409" s="105"/>
      <c r="T409" s="91"/>
      <c r="U409" s="91"/>
      <c r="V409" s="91"/>
      <c r="W409" s="91"/>
      <c r="X409" s="91"/>
      <c r="Y409" s="91"/>
      <c r="Z409" s="91"/>
      <c r="AA409" s="91"/>
      <c r="AB409" s="91"/>
      <c r="AC409" s="91"/>
      <c r="AD409" s="91"/>
      <c r="AE409" s="91"/>
      <c r="AF409" s="91"/>
      <c r="AG409" s="91"/>
    </row>
    <row r="410" spans="1:33" ht="26.5" customHeight="1" x14ac:dyDescent="0.7">
      <c r="A410" s="95"/>
      <c r="B410" s="93"/>
      <c r="C410" s="92"/>
      <c r="D410" s="93"/>
      <c r="E410" s="92"/>
      <c r="F410" s="93"/>
      <c r="G410" s="92"/>
      <c r="H410" s="91"/>
      <c r="I410" s="91"/>
      <c r="J410" s="91"/>
      <c r="K410" s="126"/>
      <c r="L410" s="91"/>
      <c r="M410" s="104"/>
      <c r="N410" s="99"/>
      <c r="O410" s="104"/>
      <c r="P410" s="91"/>
      <c r="Q410" s="91"/>
      <c r="R410" s="91"/>
      <c r="S410" s="105"/>
      <c r="T410" s="91"/>
      <c r="U410" s="91"/>
      <c r="V410" s="91"/>
      <c r="W410" s="91"/>
      <c r="X410" s="91"/>
      <c r="Y410" s="91"/>
      <c r="Z410" s="91"/>
      <c r="AA410" s="91"/>
      <c r="AB410" s="91"/>
      <c r="AC410" s="91"/>
      <c r="AD410" s="91"/>
      <c r="AE410" s="91"/>
      <c r="AF410" s="91"/>
      <c r="AG410" s="91"/>
    </row>
    <row r="411" spans="1:33" ht="26.5" customHeight="1" x14ac:dyDescent="0.7">
      <c r="A411" s="95"/>
      <c r="B411" s="93"/>
      <c r="C411" s="92"/>
      <c r="D411" s="93"/>
      <c r="E411" s="92"/>
      <c r="F411" s="93"/>
      <c r="G411" s="92"/>
      <c r="H411" s="91"/>
      <c r="I411" s="91"/>
      <c r="J411" s="91"/>
      <c r="K411" s="126"/>
      <c r="L411" s="91"/>
      <c r="M411" s="104"/>
      <c r="N411" s="99"/>
      <c r="O411" s="104"/>
      <c r="P411" s="91"/>
      <c r="Q411" s="91"/>
      <c r="R411" s="91"/>
      <c r="S411" s="105"/>
      <c r="T411" s="91"/>
      <c r="U411" s="91"/>
      <c r="V411" s="91"/>
      <c r="W411" s="91"/>
      <c r="X411" s="91"/>
      <c r="Y411" s="91"/>
      <c r="Z411" s="91"/>
      <c r="AA411" s="91"/>
      <c r="AB411" s="91"/>
      <c r="AC411" s="91"/>
      <c r="AD411" s="91"/>
      <c r="AE411" s="91"/>
      <c r="AF411" s="91"/>
      <c r="AG411" s="91"/>
    </row>
    <row r="412" spans="1:33" ht="26.5" customHeight="1" x14ac:dyDescent="0.7">
      <c r="A412" s="95"/>
      <c r="B412" s="93"/>
      <c r="C412" s="92"/>
      <c r="D412" s="93"/>
      <c r="E412" s="92"/>
      <c r="F412" s="93"/>
      <c r="G412" s="92"/>
      <c r="H412" s="91"/>
      <c r="I412" s="91"/>
      <c r="J412" s="91"/>
      <c r="K412" s="126"/>
      <c r="L412" s="91"/>
      <c r="M412" s="104"/>
      <c r="N412" s="99"/>
      <c r="O412" s="104"/>
      <c r="P412" s="91"/>
      <c r="Q412" s="91"/>
      <c r="R412" s="91"/>
      <c r="S412" s="105"/>
      <c r="T412" s="91"/>
      <c r="U412" s="91"/>
      <c r="V412" s="91"/>
      <c r="W412" s="91"/>
      <c r="X412" s="91"/>
      <c r="Y412" s="91"/>
      <c r="Z412" s="91"/>
      <c r="AA412" s="91"/>
      <c r="AB412" s="91"/>
      <c r="AC412" s="91"/>
      <c r="AD412" s="91"/>
      <c r="AE412" s="91"/>
      <c r="AF412" s="91"/>
      <c r="AG412" s="91"/>
    </row>
    <row r="413" spans="1:33" ht="26.5" customHeight="1" x14ac:dyDescent="0.7">
      <c r="A413" s="95"/>
      <c r="B413" s="93"/>
      <c r="C413" s="92"/>
      <c r="D413" s="93"/>
      <c r="E413" s="92"/>
      <c r="F413" s="93"/>
      <c r="G413" s="92"/>
      <c r="H413" s="91"/>
      <c r="I413" s="91"/>
      <c r="J413" s="91"/>
      <c r="K413" s="126"/>
      <c r="L413" s="91"/>
      <c r="M413" s="104"/>
      <c r="N413" s="99"/>
      <c r="O413" s="104"/>
      <c r="P413" s="91"/>
      <c r="Q413" s="91"/>
      <c r="R413" s="91"/>
      <c r="S413" s="105"/>
      <c r="T413" s="91"/>
      <c r="U413" s="91"/>
      <c r="V413" s="91"/>
      <c r="W413" s="91"/>
      <c r="X413" s="91"/>
      <c r="Y413" s="91"/>
      <c r="Z413" s="91"/>
      <c r="AA413" s="91"/>
      <c r="AB413" s="91"/>
      <c r="AC413" s="91"/>
      <c r="AD413" s="91"/>
      <c r="AE413" s="91"/>
      <c r="AF413" s="91"/>
      <c r="AG413" s="91"/>
    </row>
    <row r="414" spans="1:33" ht="26.5" customHeight="1" x14ac:dyDescent="0.7">
      <c r="A414" s="95"/>
      <c r="B414" s="93"/>
      <c r="C414" s="92"/>
      <c r="D414" s="93"/>
      <c r="E414" s="92"/>
      <c r="F414" s="93"/>
      <c r="G414" s="92"/>
      <c r="H414" s="91"/>
      <c r="I414" s="91"/>
      <c r="J414" s="91"/>
      <c r="K414" s="126"/>
      <c r="L414" s="91"/>
      <c r="M414" s="104"/>
      <c r="N414" s="99"/>
      <c r="O414" s="104"/>
      <c r="P414" s="91"/>
      <c r="Q414" s="91"/>
      <c r="R414" s="91"/>
      <c r="S414" s="105"/>
      <c r="T414" s="91"/>
      <c r="U414" s="91"/>
      <c r="V414" s="91"/>
      <c r="W414" s="91"/>
      <c r="X414" s="91"/>
      <c r="Y414" s="91"/>
      <c r="Z414" s="91"/>
      <c r="AA414" s="91"/>
      <c r="AB414" s="91"/>
      <c r="AC414" s="91"/>
      <c r="AD414" s="91"/>
      <c r="AE414" s="91"/>
      <c r="AF414" s="91"/>
      <c r="AG414" s="91"/>
    </row>
    <row r="415" spans="1:33" ht="26.5" customHeight="1" x14ac:dyDescent="0.7">
      <c r="A415" s="95"/>
      <c r="B415" s="93"/>
      <c r="C415" s="92"/>
      <c r="D415" s="93"/>
      <c r="E415" s="92"/>
      <c r="F415" s="93"/>
      <c r="G415" s="92"/>
      <c r="H415" s="91"/>
      <c r="I415" s="91"/>
      <c r="J415" s="91"/>
      <c r="K415" s="126"/>
      <c r="L415" s="91"/>
      <c r="M415" s="104"/>
      <c r="N415" s="99"/>
      <c r="O415" s="104"/>
      <c r="P415" s="91"/>
      <c r="Q415" s="91"/>
      <c r="R415" s="91"/>
      <c r="S415" s="105"/>
      <c r="T415" s="91"/>
      <c r="U415" s="91"/>
      <c r="V415" s="91"/>
      <c r="W415" s="91"/>
      <c r="X415" s="91"/>
      <c r="Y415" s="91"/>
      <c r="Z415" s="91"/>
      <c r="AA415" s="91"/>
      <c r="AB415" s="91"/>
      <c r="AC415" s="91"/>
      <c r="AD415" s="91"/>
      <c r="AE415" s="91"/>
      <c r="AF415" s="91"/>
      <c r="AG415" s="91"/>
    </row>
    <row r="416" spans="1:33" ht="26.5" customHeight="1" x14ac:dyDescent="0.7">
      <c r="A416" s="95"/>
      <c r="B416" s="93"/>
      <c r="C416" s="92"/>
      <c r="D416" s="93"/>
      <c r="E416" s="92"/>
      <c r="F416" s="93"/>
      <c r="G416" s="92"/>
      <c r="H416" s="91"/>
      <c r="I416" s="91"/>
      <c r="J416" s="91"/>
      <c r="K416" s="126"/>
      <c r="L416" s="91"/>
      <c r="M416" s="104"/>
      <c r="N416" s="99"/>
      <c r="O416" s="104"/>
      <c r="P416" s="91"/>
      <c r="Q416" s="91"/>
      <c r="R416" s="91"/>
      <c r="S416" s="105"/>
      <c r="T416" s="91"/>
      <c r="U416" s="91"/>
      <c r="V416" s="91"/>
      <c r="W416" s="91"/>
      <c r="X416" s="91"/>
      <c r="Y416" s="91"/>
      <c r="Z416" s="91"/>
      <c r="AA416" s="91"/>
      <c r="AB416" s="91"/>
      <c r="AC416" s="91"/>
      <c r="AD416" s="91"/>
      <c r="AE416" s="91"/>
      <c r="AF416" s="91"/>
      <c r="AG416" s="91"/>
    </row>
    <row r="417" spans="1:33" ht="26.5" customHeight="1" x14ac:dyDescent="0.7">
      <c r="A417" s="95"/>
      <c r="B417" s="93"/>
      <c r="C417" s="92"/>
      <c r="D417" s="93"/>
      <c r="E417" s="92"/>
      <c r="F417" s="93"/>
      <c r="G417" s="92"/>
      <c r="H417" s="91"/>
      <c r="I417" s="91"/>
      <c r="J417" s="91"/>
      <c r="K417" s="126"/>
      <c r="L417" s="91"/>
      <c r="M417" s="104"/>
      <c r="N417" s="99"/>
      <c r="O417" s="104"/>
      <c r="P417" s="91"/>
      <c r="Q417" s="91"/>
      <c r="R417" s="91"/>
      <c r="S417" s="105"/>
      <c r="T417" s="91"/>
      <c r="U417" s="91"/>
      <c r="V417" s="91"/>
      <c r="W417" s="91"/>
      <c r="X417" s="91"/>
      <c r="Y417" s="91"/>
      <c r="Z417" s="91"/>
      <c r="AA417" s="91"/>
      <c r="AB417" s="91"/>
      <c r="AC417" s="91"/>
      <c r="AD417" s="91"/>
      <c r="AE417" s="91"/>
      <c r="AF417" s="91"/>
      <c r="AG417" s="91"/>
    </row>
    <row r="418" spans="1:33" ht="26.5" customHeight="1" x14ac:dyDescent="0.7">
      <c r="A418" s="95"/>
      <c r="B418" s="93"/>
      <c r="C418" s="92"/>
      <c r="D418" s="93"/>
      <c r="E418" s="92"/>
      <c r="F418" s="93"/>
      <c r="G418" s="92"/>
      <c r="H418" s="91"/>
      <c r="I418" s="91"/>
      <c r="J418" s="91"/>
      <c r="K418" s="126"/>
      <c r="L418" s="91"/>
      <c r="M418" s="104"/>
      <c r="N418" s="99"/>
      <c r="O418" s="104"/>
      <c r="P418" s="91"/>
      <c r="Q418" s="91"/>
      <c r="R418" s="91"/>
      <c r="S418" s="105"/>
      <c r="T418" s="91"/>
      <c r="U418" s="91"/>
      <c r="V418" s="91"/>
      <c r="W418" s="91"/>
      <c r="X418" s="91"/>
      <c r="Y418" s="91"/>
      <c r="Z418" s="91"/>
      <c r="AA418" s="91"/>
      <c r="AB418" s="91"/>
      <c r="AC418" s="91"/>
      <c r="AD418" s="91"/>
      <c r="AE418" s="91"/>
      <c r="AF418" s="91"/>
      <c r="AG418" s="91"/>
    </row>
    <row r="419" spans="1:33" ht="26.5" customHeight="1" x14ac:dyDescent="0.7">
      <c r="A419" s="95"/>
      <c r="B419" s="93"/>
      <c r="C419" s="92"/>
      <c r="D419" s="93"/>
      <c r="E419" s="92"/>
      <c r="F419" s="93"/>
      <c r="G419" s="92"/>
      <c r="H419" s="91"/>
      <c r="I419" s="91"/>
      <c r="J419" s="91"/>
      <c r="K419" s="126"/>
      <c r="L419" s="91"/>
      <c r="M419" s="104"/>
      <c r="N419" s="99"/>
      <c r="O419" s="104"/>
      <c r="P419" s="91"/>
      <c r="Q419" s="91"/>
      <c r="R419" s="91"/>
      <c r="S419" s="105"/>
      <c r="T419" s="91"/>
      <c r="U419" s="91"/>
      <c r="V419" s="91"/>
      <c r="W419" s="91"/>
      <c r="X419" s="91"/>
      <c r="Y419" s="91"/>
      <c r="Z419" s="91"/>
      <c r="AA419" s="91"/>
      <c r="AB419" s="91"/>
      <c r="AC419" s="91"/>
      <c r="AD419" s="91"/>
      <c r="AE419" s="91"/>
      <c r="AF419" s="91"/>
      <c r="AG419" s="91"/>
    </row>
    <row r="420" spans="1:33" ht="26.5" customHeight="1" x14ac:dyDescent="0.7">
      <c r="A420" s="95"/>
      <c r="B420" s="93"/>
      <c r="C420" s="92"/>
      <c r="D420" s="93"/>
      <c r="E420" s="92"/>
      <c r="F420" s="93"/>
      <c r="G420" s="92"/>
      <c r="H420" s="91"/>
      <c r="I420" s="91"/>
      <c r="J420" s="91"/>
      <c r="K420" s="126"/>
      <c r="L420" s="91"/>
      <c r="M420" s="104"/>
      <c r="N420" s="99"/>
      <c r="O420" s="104"/>
      <c r="P420" s="91"/>
      <c r="Q420" s="91"/>
      <c r="R420" s="91"/>
      <c r="S420" s="105"/>
      <c r="T420" s="91"/>
      <c r="U420" s="91"/>
      <c r="V420" s="91"/>
      <c r="W420" s="91"/>
      <c r="X420" s="91"/>
      <c r="Y420" s="91"/>
      <c r="Z420" s="91"/>
      <c r="AA420" s="91"/>
      <c r="AB420" s="91"/>
      <c r="AC420" s="91"/>
      <c r="AD420" s="91"/>
      <c r="AE420" s="91"/>
      <c r="AF420" s="91"/>
      <c r="AG420" s="91"/>
    </row>
    <row r="421" spans="1:33" ht="26.5" customHeight="1" x14ac:dyDescent="0.7">
      <c r="A421" s="95"/>
      <c r="B421" s="93"/>
      <c r="C421" s="92"/>
      <c r="D421" s="93"/>
      <c r="E421" s="92"/>
      <c r="F421" s="93"/>
      <c r="G421" s="92"/>
      <c r="H421" s="91"/>
      <c r="I421" s="91"/>
      <c r="J421" s="91"/>
      <c r="K421" s="126"/>
      <c r="L421" s="91"/>
      <c r="M421" s="104"/>
      <c r="N421" s="99"/>
      <c r="O421" s="104"/>
      <c r="P421" s="91"/>
      <c r="Q421" s="91"/>
      <c r="R421" s="91"/>
      <c r="S421" s="105"/>
      <c r="T421" s="91"/>
      <c r="U421" s="91"/>
      <c r="V421" s="91"/>
      <c r="W421" s="91"/>
      <c r="X421" s="91"/>
      <c r="Y421" s="91"/>
      <c r="Z421" s="91"/>
      <c r="AA421" s="91"/>
      <c r="AB421" s="91"/>
      <c r="AC421" s="91"/>
      <c r="AD421" s="91"/>
      <c r="AE421" s="91"/>
      <c r="AF421" s="91"/>
      <c r="AG421" s="91"/>
    </row>
    <row r="422" spans="1:33" ht="26.5" customHeight="1" x14ac:dyDescent="0.7">
      <c r="A422" s="95"/>
      <c r="B422" s="93"/>
      <c r="C422" s="92"/>
      <c r="D422" s="93"/>
      <c r="E422" s="92"/>
      <c r="F422" s="93"/>
      <c r="G422" s="92"/>
      <c r="H422" s="91"/>
      <c r="I422" s="91"/>
      <c r="J422" s="91"/>
      <c r="K422" s="126"/>
      <c r="L422" s="91"/>
      <c r="M422" s="104"/>
      <c r="N422" s="99"/>
      <c r="O422" s="104"/>
      <c r="P422" s="91"/>
      <c r="Q422" s="91"/>
      <c r="R422" s="91"/>
      <c r="S422" s="105"/>
      <c r="T422" s="91"/>
      <c r="U422" s="91"/>
      <c r="V422" s="91"/>
      <c r="W422" s="91"/>
      <c r="X422" s="91"/>
      <c r="Y422" s="91"/>
      <c r="Z422" s="91"/>
      <c r="AA422" s="91"/>
      <c r="AB422" s="91"/>
      <c r="AC422" s="91"/>
      <c r="AD422" s="91"/>
      <c r="AE422" s="91"/>
      <c r="AF422" s="91"/>
      <c r="AG422" s="91"/>
    </row>
    <row r="423" spans="1:33" ht="26.5" customHeight="1" x14ac:dyDescent="0.7">
      <c r="A423" s="95"/>
      <c r="B423" s="93"/>
      <c r="C423" s="92"/>
      <c r="D423" s="93"/>
      <c r="E423" s="92"/>
      <c r="F423" s="93"/>
      <c r="G423" s="92"/>
      <c r="H423" s="91"/>
      <c r="I423" s="91"/>
      <c r="J423" s="91"/>
      <c r="K423" s="126"/>
      <c r="L423" s="91"/>
      <c r="M423" s="104"/>
      <c r="N423" s="99"/>
      <c r="O423" s="104"/>
      <c r="P423" s="91"/>
      <c r="Q423" s="91"/>
      <c r="R423" s="91"/>
      <c r="S423" s="105"/>
      <c r="T423" s="91"/>
      <c r="U423" s="91"/>
      <c r="V423" s="91"/>
      <c r="W423" s="91"/>
      <c r="X423" s="91"/>
      <c r="Y423" s="91"/>
      <c r="Z423" s="91"/>
      <c r="AA423" s="91"/>
      <c r="AB423" s="91"/>
      <c r="AC423" s="91"/>
      <c r="AD423" s="91"/>
      <c r="AE423" s="91"/>
      <c r="AF423" s="91"/>
      <c r="AG423" s="91"/>
    </row>
    <row r="424" spans="1:33" ht="26.5" customHeight="1" x14ac:dyDescent="0.7">
      <c r="A424" s="95"/>
      <c r="B424" s="93"/>
      <c r="C424" s="92"/>
      <c r="D424" s="93"/>
      <c r="E424" s="92"/>
      <c r="F424" s="93"/>
      <c r="G424" s="92"/>
      <c r="H424" s="91"/>
      <c r="I424" s="91"/>
      <c r="J424" s="91"/>
      <c r="K424" s="126"/>
      <c r="L424" s="91"/>
      <c r="M424" s="104"/>
      <c r="N424" s="99"/>
      <c r="O424" s="104"/>
      <c r="P424" s="91"/>
      <c r="Q424" s="91"/>
      <c r="R424" s="91"/>
      <c r="S424" s="105"/>
      <c r="T424" s="91"/>
      <c r="U424" s="91"/>
      <c r="V424" s="91"/>
      <c r="W424" s="91"/>
      <c r="X424" s="91"/>
      <c r="Y424" s="91"/>
      <c r="Z424" s="91"/>
      <c r="AA424" s="91"/>
      <c r="AB424" s="91"/>
      <c r="AC424" s="91"/>
      <c r="AD424" s="91"/>
      <c r="AE424" s="91"/>
      <c r="AF424" s="91"/>
      <c r="AG424" s="91"/>
    </row>
    <row r="425" spans="1:33" ht="26.5" customHeight="1" x14ac:dyDescent="0.7">
      <c r="A425" s="95"/>
      <c r="B425" s="93"/>
      <c r="C425" s="92"/>
      <c r="D425" s="93"/>
      <c r="E425" s="92"/>
      <c r="F425" s="93"/>
      <c r="G425" s="92"/>
      <c r="H425" s="91"/>
      <c r="I425" s="91"/>
      <c r="J425" s="91"/>
      <c r="K425" s="126"/>
      <c r="L425" s="91"/>
      <c r="M425" s="104"/>
      <c r="N425" s="99"/>
      <c r="O425" s="104"/>
      <c r="P425" s="91"/>
      <c r="Q425" s="91"/>
      <c r="R425" s="91"/>
      <c r="S425" s="105"/>
      <c r="T425" s="91"/>
      <c r="U425" s="91"/>
      <c r="V425" s="91"/>
      <c r="W425" s="91"/>
      <c r="X425" s="91"/>
      <c r="Y425" s="91"/>
      <c r="Z425" s="91"/>
      <c r="AA425" s="91"/>
      <c r="AB425" s="91"/>
      <c r="AC425" s="91"/>
      <c r="AD425" s="91"/>
      <c r="AE425" s="91"/>
      <c r="AF425" s="91"/>
      <c r="AG425" s="91"/>
    </row>
    <row r="426" spans="1:33" ht="26.5" customHeight="1" x14ac:dyDescent="0.7">
      <c r="A426" s="95"/>
      <c r="B426" s="93"/>
      <c r="C426" s="92"/>
      <c r="D426" s="93"/>
      <c r="E426" s="92"/>
      <c r="F426" s="93"/>
      <c r="G426" s="92"/>
      <c r="H426" s="91"/>
      <c r="I426" s="91"/>
      <c r="J426" s="91"/>
      <c r="K426" s="126"/>
      <c r="L426" s="91"/>
      <c r="M426" s="104"/>
      <c r="N426" s="99"/>
      <c r="O426" s="104"/>
      <c r="P426" s="91"/>
      <c r="Q426" s="91"/>
      <c r="R426" s="91"/>
      <c r="S426" s="105"/>
      <c r="T426" s="91"/>
      <c r="U426" s="91"/>
      <c r="V426" s="91"/>
      <c r="W426" s="91"/>
      <c r="X426" s="91"/>
      <c r="Y426" s="91"/>
      <c r="Z426" s="91"/>
      <c r="AA426" s="91"/>
      <c r="AB426" s="91"/>
      <c r="AC426" s="91"/>
      <c r="AD426" s="91"/>
      <c r="AE426" s="91"/>
      <c r="AF426" s="91"/>
      <c r="AG426" s="91"/>
    </row>
    <row r="427" spans="1:33" ht="26.5" customHeight="1" x14ac:dyDescent="0.7">
      <c r="A427" s="95"/>
      <c r="B427" s="93"/>
      <c r="C427" s="92"/>
      <c r="D427" s="93"/>
      <c r="E427" s="92"/>
      <c r="F427" s="93"/>
      <c r="G427" s="92"/>
      <c r="H427" s="91"/>
      <c r="I427" s="91"/>
      <c r="J427" s="91"/>
      <c r="K427" s="126"/>
      <c r="L427" s="91"/>
      <c r="M427" s="104"/>
      <c r="N427" s="99"/>
      <c r="O427" s="104"/>
      <c r="P427" s="91"/>
      <c r="Q427" s="91"/>
      <c r="R427" s="91"/>
      <c r="S427" s="105"/>
      <c r="T427" s="91"/>
      <c r="U427" s="91"/>
      <c r="V427" s="91"/>
      <c r="W427" s="91"/>
      <c r="X427" s="91"/>
      <c r="Y427" s="91"/>
      <c r="Z427" s="91"/>
      <c r="AA427" s="91"/>
      <c r="AB427" s="91"/>
      <c r="AC427" s="91"/>
      <c r="AD427" s="91"/>
      <c r="AE427" s="91"/>
      <c r="AF427" s="91"/>
      <c r="AG427" s="91"/>
    </row>
    <row r="428" spans="1:33" ht="26.5" customHeight="1" x14ac:dyDescent="0.7">
      <c r="A428" s="95"/>
      <c r="B428" s="93"/>
      <c r="C428" s="92"/>
      <c r="D428" s="93"/>
      <c r="E428" s="92"/>
      <c r="F428" s="93"/>
      <c r="G428" s="92"/>
      <c r="H428" s="91"/>
      <c r="I428" s="91"/>
      <c r="J428" s="91"/>
      <c r="K428" s="126"/>
      <c r="L428" s="91"/>
      <c r="M428" s="104"/>
      <c r="N428" s="99"/>
      <c r="O428" s="104"/>
      <c r="P428" s="91"/>
      <c r="Q428" s="91"/>
      <c r="R428" s="91"/>
      <c r="S428" s="105"/>
      <c r="T428" s="91"/>
      <c r="U428" s="91"/>
      <c r="V428" s="91"/>
      <c r="W428" s="91"/>
      <c r="X428" s="91"/>
      <c r="Y428" s="91"/>
      <c r="Z428" s="91"/>
      <c r="AA428" s="91"/>
      <c r="AB428" s="91"/>
      <c r="AC428" s="91"/>
      <c r="AD428" s="91"/>
      <c r="AE428" s="91"/>
      <c r="AF428" s="91"/>
      <c r="AG428" s="91"/>
    </row>
    <row r="429" spans="1:33" ht="26.5" customHeight="1" x14ac:dyDescent="0.7">
      <c r="A429" s="95"/>
      <c r="B429" s="93"/>
      <c r="C429" s="92"/>
      <c r="D429" s="93"/>
      <c r="E429" s="92"/>
      <c r="F429" s="93"/>
      <c r="G429" s="92"/>
      <c r="H429" s="91"/>
      <c r="I429" s="91"/>
      <c r="J429" s="91"/>
      <c r="K429" s="126"/>
      <c r="L429" s="91"/>
      <c r="M429" s="104"/>
      <c r="N429" s="99"/>
      <c r="O429" s="104"/>
      <c r="P429" s="91"/>
      <c r="Q429" s="91"/>
      <c r="R429" s="91"/>
      <c r="S429" s="105"/>
      <c r="T429" s="91"/>
      <c r="U429" s="91"/>
      <c r="V429" s="91"/>
      <c r="W429" s="91"/>
      <c r="X429" s="91"/>
      <c r="Y429" s="91"/>
      <c r="Z429" s="91"/>
      <c r="AA429" s="91"/>
      <c r="AB429" s="91"/>
      <c r="AC429" s="91"/>
      <c r="AD429" s="91"/>
      <c r="AE429" s="91"/>
      <c r="AF429" s="91"/>
      <c r="AG429" s="91"/>
    </row>
    <row r="430" spans="1:33" ht="26.5" customHeight="1" x14ac:dyDescent="0.7">
      <c r="A430" s="95"/>
      <c r="B430" s="93"/>
      <c r="C430" s="92"/>
      <c r="D430" s="93"/>
      <c r="E430" s="92"/>
      <c r="F430" s="93"/>
      <c r="G430" s="92"/>
      <c r="H430" s="91"/>
      <c r="I430" s="91"/>
      <c r="J430" s="91"/>
      <c r="K430" s="126"/>
      <c r="L430" s="91"/>
      <c r="M430" s="104"/>
      <c r="N430" s="99"/>
      <c r="O430" s="104"/>
      <c r="P430" s="91"/>
      <c r="Q430" s="91"/>
      <c r="R430" s="91"/>
      <c r="S430" s="105"/>
      <c r="T430" s="91"/>
      <c r="U430" s="91"/>
      <c r="V430" s="91"/>
      <c r="W430" s="91"/>
      <c r="X430" s="91"/>
      <c r="Y430" s="91"/>
      <c r="Z430" s="91"/>
      <c r="AA430" s="91"/>
      <c r="AB430" s="91"/>
      <c r="AC430" s="91"/>
      <c r="AD430" s="91"/>
      <c r="AE430" s="91"/>
      <c r="AF430" s="91"/>
      <c r="AG430" s="91"/>
    </row>
    <row r="431" spans="1:33" ht="26.5" customHeight="1" x14ac:dyDescent="0.7">
      <c r="A431" s="95"/>
      <c r="B431" s="93"/>
      <c r="C431" s="92"/>
      <c r="D431" s="93"/>
      <c r="E431" s="92"/>
      <c r="F431" s="93"/>
      <c r="G431" s="92"/>
      <c r="H431" s="91"/>
      <c r="I431" s="91"/>
      <c r="J431" s="91"/>
      <c r="K431" s="126"/>
      <c r="L431" s="91"/>
      <c r="M431" s="104"/>
      <c r="N431" s="99"/>
      <c r="O431" s="104"/>
      <c r="P431" s="91"/>
      <c r="Q431" s="91"/>
      <c r="R431" s="91"/>
      <c r="S431" s="105"/>
      <c r="T431" s="91"/>
      <c r="U431" s="91"/>
      <c r="V431" s="91"/>
      <c r="W431" s="91"/>
      <c r="X431" s="91"/>
      <c r="Y431" s="91"/>
      <c r="Z431" s="91"/>
      <c r="AA431" s="91"/>
      <c r="AB431" s="91"/>
      <c r="AC431" s="91"/>
      <c r="AD431" s="91"/>
      <c r="AE431" s="91"/>
      <c r="AF431" s="91"/>
      <c r="AG431" s="91"/>
    </row>
    <row r="432" spans="1:33" ht="26.5" customHeight="1" x14ac:dyDescent="0.7">
      <c r="A432" s="95"/>
      <c r="B432" s="93"/>
      <c r="C432" s="92"/>
      <c r="D432" s="93"/>
      <c r="E432" s="92"/>
      <c r="F432" s="93"/>
      <c r="G432" s="92"/>
      <c r="H432" s="91"/>
      <c r="I432" s="91"/>
      <c r="J432" s="91"/>
      <c r="K432" s="126"/>
      <c r="L432" s="91"/>
      <c r="M432" s="104"/>
      <c r="N432" s="99"/>
      <c r="O432" s="104"/>
      <c r="P432" s="91"/>
      <c r="Q432" s="91"/>
      <c r="R432" s="91"/>
      <c r="S432" s="105"/>
      <c r="T432" s="91"/>
      <c r="U432" s="91"/>
      <c r="V432" s="91"/>
      <c r="W432" s="91"/>
      <c r="X432" s="91"/>
      <c r="Y432" s="91"/>
      <c r="Z432" s="91"/>
      <c r="AA432" s="91"/>
      <c r="AB432" s="91"/>
      <c r="AC432" s="91"/>
      <c r="AD432" s="91"/>
      <c r="AE432" s="91"/>
      <c r="AF432" s="91"/>
      <c r="AG432" s="91"/>
    </row>
    <row r="433" spans="1:33" ht="26.5" customHeight="1" x14ac:dyDescent="0.7">
      <c r="A433" s="95"/>
      <c r="B433" s="93"/>
      <c r="C433" s="92"/>
      <c r="D433" s="93"/>
      <c r="E433" s="92"/>
      <c r="F433" s="93"/>
      <c r="G433" s="92"/>
      <c r="H433" s="91"/>
      <c r="I433" s="91"/>
      <c r="J433" s="91"/>
      <c r="K433" s="126"/>
      <c r="L433" s="91"/>
      <c r="M433" s="104"/>
      <c r="N433" s="99"/>
      <c r="O433" s="104"/>
      <c r="P433" s="91"/>
      <c r="Q433" s="91"/>
      <c r="R433" s="91"/>
      <c r="S433" s="105"/>
      <c r="T433" s="91"/>
      <c r="U433" s="91"/>
      <c r="V433" s="91"/>
      <c r="W433" s="91"/>
      <c r="X433" s="91"/>
      <c r="Y433" s="91"/>
      <c r="Z433" s="91"/>
      <c r="AA433" s="91"/>
      <c r="AB433" s="91"/>
      <c r="AC433" s="91"/>
      <c r="AD433" s="91"/>
      <c r="AE433" s="91"/>
      <c r="AF433" s="91"/>
      <c r="AG433" s="91"/>
    </row>
    <row r="434" spans="1:33" ht="26.5" customHeight="1" x14ac:dyDescent="0.7">
      <c r="A434" s="95"/>
      <c r="B434" s="93"/>
      <c r="C434" s="92"/>
      <c r="D434" s="93"/>
      <c r="E434" s="92"/>
      <c r="F434" s="93"/>
      <c r="G434" s="92"/>
      <c r="H434" s="91"/>
      <c r="I434" s="91"/>
      <c r="J434" s="91"/>
      <c r="K434" s="126"/>
      <c r="L434" s="91"/>
      <c r="M434" s="104"/>
      <c r="N434" s="99"/>
      <c r="O434" s="104"/>
      <c r="P434" s="91"/>
      <c r="Q434" s="91"/>
      <c r="R434" s="91"/>
      <c r="S434" s="105"/>
      <c r="T434" s="91"/>
      <c r="U434" s="91"/>
      <c r="V434" s="91"/>
      <c r="W434" s="91"/>
      <c r="X434" s="91"/>
      <c r="Y434" s="91"/>
      <c r="Z434" s="91"/>
      <c r="AA434" s="91"/>
      <c r="AB434" s="91"/>
      <c r="AC434" s="91"/>
      <c r="AD434" s="91"/>
      <c r="AE434" s="91"/>
      <c r="AF434" s="91"/>
      <c r="AG434" s="91"/>
    </row>
    <row r="435" spans="1:33" ht="26.5" customHeight="1" x14ac:dyDescent="0.7">
      <c r="A435" s="95"/>
      <c r="B435" s="93"/>
      <c r="C435" s="92"/>
      <c r="D435" s="93"/>
      <c r="E435" s="92"/>
      <c r="F435" s="93"/>
      <c r="G435" s="92"/>
      <c r="H435" s="91"/>
      <c r="I435" s="91"/>
      <c r="J435" s="91"/>
      <c r="K435" s="126"/>
      <c r="L435" s="91"/>
      <c r="M435" s="104"/>
      <c r="N435" s="99"/>
      <c r="O435" s="104"/>
      <c r="P435" s="91"/>
      <c r="Q435" s="91"/>
      <c r="R435" s="91"/>
      <c r="S435" s="105"/>
      <c r="T435" s="91"/>
      <c r="U435" s="91"/>
      <c r="V435" s="91"/>
      <c r="W435" s="91"/>
      <c r="X435" s="91"/>
      <c r="Y435" s="91"/>
      <c r="Z435" s="91"/>
      <c r="AA435" s="91"/>
      <c r="AB435" s="91"/>
      <c r="AC435" s="91"/>
      <c r="AD435" s="91"/>
      <c r="AE435" s="91"/>
      <c r="AF435" s="91"/>
      <c r="AG435" s="91"/>
    </row>
    <row r="436" spans="1:33" ht="26.5" customHeight="1" x14ac:dyDescent="0.7">
      <c r="A436" s="95"/>
      <c r="B436" s="93"/>
      <c r="C436" s="92"/>
      <c r="D436" s="93"/>
      <c r="E436" s="92"/>
      <c r="F436" s="93"/>
      <c r="G436" s="92"/>
      <c r="H436" s="91"/>
      <c r="I436" s="91"/>
      <c r="J436" s="91"/>
      <c r="K436" s="126"/>
      <c r="L436" s="91"/>
      <c r="M436" s="104"/>
      <c r="N436" s="99"/>
      <c r="O436" s="104"/>
      <c r="P436" s="91"/>
      <c r="Q436" s="91"/>
      <c r="R436" s="91"/>
      <c r="S436" s="105"/>
      <c r="T436" s="91"/>
      <c r="U436" s="91"/>
      <c r="V436" s="91"/>
      <c r="W436" s="91"/>
      <c r="X436" s="91"/>
      <c r="Y436" s="91"/>
      <c r="Z436" s="91"/>
      <c r="AA436" s="91"/>
      <c r="AB436" s="91"/>
      <c r="AC436" s="91"/>
      <c r="AD436" s="91"/>
      <c r="AE436" s="91"/>
      <c r="AF436" s="91"/>
      <c r="AG436" s="91"/>
    </row>
    <row r="437" spans="1:33" ht="26.5" customHeight="1" x14ac:dyDescent="0.7">
      <c r="A437" s="95"/>
      <c r="B437" s="93"/>
      <c r="C437" s="92"/>
      <c r="D437" s="93"/>
      <c r="E437" s="92"/>
      <c r="F437" s="93"/>
      <c r="G437" s="92"/>
      <c r="H437" s="91"/>
      <c r="I437" s="91"/>
      <c r="J437" s="91"/>
      <c r="K437" s="126"/>
      <c r="L437" s="91"/>
      <c r="M437" s="104"/>
      <c r="N437" s="99"/>
      <c r="O437" s="104"/>
      <c r="P437" s="91"/>
      <c r="Q437" s="91"/>
      <c r="R437" s="91"/>
      <c r="S437" s="105"/>
      <c r="T437" s="91"/>
      <c r="U437" s="91"/>
      <c r="V437" s="91"/>
      <c r="W437" s="91"/>
      <c r="X437" s="91"/>
      <c r="Y437" s="91"/>
      <c r="Z437" s="91"/>
      <c r="AA437" s="91"/>
      <c r="AB437" s="91"/>
      <c r="AC437" s="91"/>
      <c r="AD437" s="91"/>
      <c r="AE437" s="91"/>
      <c r="AF437" s="91"/>
      <c r="AG437" s="91"/>
    </row>
    <row r="438" spans="1:33" ht="26.5" customHeight="1" x14ac:dyDescent="0.7">
      <c r="A438" s="95"/>
      <c r="B438" s="93"/>
      <c r="C438" s="92"/>
      <c r="D438" s="93"/>
      <c r="E438" s="92"/>
      <c r="F438" s="93"/>
      <c r="G438" s="92"/>
      <c r="H438" s="91"/>
      <c r="I438" s="91"/>
      <c r="J438" s="91"/>
      <c r="K438" s="126"/>
      <c r="L438" s="91"/>
      <c r="M438" s="104"/>
      <c r="N438" s="99"/>
      <c r="O438" s="104"/>
      <c r="P438" s="91"/>
      <c r="Q438" s="91"/>
      <c r="R438" s="91"/>
      <c r="S438" s="105"/>
      <c r="T438" s="91"/>
      <c r="U438" s="91"/>
      <c r="V438" s="91"/>
      <c r="W438" s="91"/>
      <c r="X438" s="91"/>
      <c r="Y438" s="91"/>
      <c r="Z438" s="91"/>
      <c r="AA438" s="91"/>
      <c r="AB438" s="91"/>
      <c r="AC438" s="91"/>
      <c r="AD438" s="91"/>
      <c r="AE438" s="91"/>
      <c r="AF438" s="91"/>
      <c r="AG438" s="91"/>
    </row>
    <row r="439" spans="1:33" ht="26.5" customHeight="1" x14ac:dyDescent="0.7">
      <c r="A439" s="95"/>
      <c r="B439" s="93"/>
      <c r="C439" s="92"/>
      <c r="D439" s="93"/>
      <c r="E439" s="92"/>
      <c r="F439" s="93"/>
      <c r="G439" s="92"/>
      <c r="H439" s="91"/>
      <c r="I439" s="91"/>
      <c r="J439" s="91"/>
      <c r="K439" s="126"/>
      <c r="L439" s="91"/>
      <c r="M439" s="104"/>
      <c r="N439" s="99"/>
      <c r="O439" s="104"/>
      <c r="P439" s="91"/>
      <c r="Q439" s="91"/>
      <c r="R439" s="91"/>
      <c r="S439" s="105"/>
      <c r="T439" s="91"/>
      <c r="U439" s="91"/>
      <c r="V439" s="91"/>
      <c r="W439" s="91"/>
      <c r="X439" s="91"/>
      <c r="Y439" s="91"/>
      <c r="Z439" s="91"/>
      <c r="AA439" s="91"/>
      <c r="AB439" s="91"/>
      <c r="AC439" s="91"/>
      <c r="AD439" s="91"/>
      <c r="AE439" s="91"/>
      <c r="AF439" s="91"/>
      <c r="AG439" s="91"/>
    </row>
    <row r="440" spans="1:33" ht="26.5" customHeight="1" x14ac:dyDescent="0.7">
      <c r="A440" s="95"/>
      <c r="B440" s="93"/>
      <c r="C440" s="92"/>
      <c r="D440" s="93"/>
      <c r="E440" s="92"/>
      <c r="F440" s="93"/>
      <c r="G440" s="92"/>
      <c r="H440" s="91"/>
      <c r="I440" s="91"/>
      <c r="J440" s="91"/>
      <c r="K440" s="126"/>
      <c r="L440" s="91"/>
      <c r="M440" s="104"/>
      <c r="N440" s="99"/>
      <c r="O440" s="104"/>
      <c r="P440" s="91"/>
      <c r="Q440" s="91"/>
      <c r="R440" s="91"/>
      <c r="S440" s="105"/>
      <c r="T440" s="91"/>
      <c r="U440" s="91"/>
      <c r="V440" s="91"/>
      <c r="W440" s="91"/>
      <c r="X440" s="91"/>
      <c r="Y440" s="91"/>
      <c r="Z440" s="91"/>
      <c r="AA440" s="91"/>
      <c r="AB440" s="91"/>
      <c r="AC440" s="91"/>
      <c r="AD440" s="91"/>
      <c r="AE440" s="91"/>
      <c r="AF440" s="91"/>
      <c r="AG440" s="91"/>
    </row>
    <row r="441" spans="1:33" ht="26.5" customHeight="1" x14ac:dyDescent="0.7">
      <c r="A441" s="95"/>
      <c r="B441" s="93"/>
      <c r="C441" s="92"/>
      <c r="D441" s="93"/>
      <c r="E441" s="92"/>
      <c r="F441" s="93"/>
      <c r="G441" s="92"/>
      <c r="H441" s="91"/>
      <c r="I441" s="91"/>
      <c r="J441" s="91"/>
      <c r="K441" s="126"/>
      <c r="L441" s="91"/>
      <c r="M441" s="104"/>
      <c r="N441" s="99"/>
      <c r="O441" s="104"/>
      <c r="P441" s="91"/>
      <c r="Q441" s="91"/>
      <c r="R441" s="91"/>
      <c r="S441" s="105"/>
      <c r="T441" s="91"/>
      <c r="U441" s="91"/>
      <c r="V441" s="91"/>
      <c r="W441" s="91"/>
      <c r="X441" s="91"/>
      <c r="Y441" s="91"/>
      <c r="Z441" s="91"/>
      <c r="AA441" s="91"/>
      <c r="AB441" s="91"/>
      <c r="AC441" s="91"/>
      <c r="AD441" s="91"/>
      <c r="AE441" s="91"/>
      <c r="AF441" s="91"/>
      <c r="AG441" s="91"/>
    </row>
    <row r="442" spans="1:33" ht="26.5" customHeight="1" x14ac:dyDescent="0.7">
      <c r="A442" s="95"/>
      <c r="B442" s="93"/>
      <c r="C442" s="92"/>
      <c r="D442" s="93"/>
      <c r="E442" s="92"/>
      <c r="F442" s="93"/>
      <c r="G442" s="92"/>
      <c r="H442" s="91"/>
      <c r="I442" s="91"/>
      <c r="J442" s="91"/>
      <c r="K442" s="126"/>
      <c r="L442" s="91"/>
      <c r="M442" s="104"/>
      <c r="N442" s="99"/>
      <c r="O442" s="104"/>
      <c r="P442" s="91"/>
      <c r="Q442" s="91"/>
      <c r="R442" s="91"/>
      <c r="S442" s="105"/>
      <c r="T442" s="91"/>
      <c r="U442" s="91"/>
      <c r="V442" s="91"/>
      <c r="W442" s="91"/>
      <c r="X442" s="91"/>
      <c r="Y442" s="91"/>
      <c r="Z442" s="91"/>
      <c r="AA442" s="91"/>
      <c r="AB442" s="91"/>
      <c r="AC442" s="91"/>
      <c r="AD442" s="91"/>
      <c r="AE442" s="91"/>
      <c r="AF442" s="91"/>
      <c r="AG442" s="91"/>
    </row>
    <row r="443" spans="1:33" ht="26.5" customHeight="1" x14ac:dyDescent="0.7">
      <c r="A443" s="95"/>
      <c r="B443" s="93"/>
      <c r="C443" s="92"/>
      <c r="D443" s="93"/>
      <c r="E443" s="92"/>
      <c r="F443" s="93"/>
      <c r="G443" s="92"/>
      <c r="H443" s="91"/>
      <c r="I443" s="91"/>
      <c r="J443" s="91"/>
      <c r="K443" s="126"/>
      <c r="L443" s="91"/>
      <c r="M443" s="104"/>
      <c r="N443" s="99"/>
      <c r="O443" s="104"/>
      <c r="P443" s="91"/>
      <c r="Q443" s="91"/>
      <c r="R443" s="91"/>
      <c r="S443" s="105"/>
      <c r="T443" s="91"/>
      <c r="U443" s="91"/>
      <c r="V443" s="91"/>
      <c r="W443" s="91"/>
      <c r="X443" s="91"/>
      <c r="Y443" s="91"/>
      <c r="Z443" s="91"/>
      <c r="AA443" s="91"/>
      <c r="AB443" s="91"/>
      <c r="AC443" s="91"/>
      <c r="AD443" s="91"/>
      <c r="AE443" s="91"/>
      <c r="AF443" s="91"/>
      <c r="AG443" s="91"/>
    </row>
    <row r="444" spans="1:33" ht="26.5" customHeight="1" x14ac:dyDescent="0.7">
      <c r="A444" s="95"/>
      <c r="B444" s="93"/>
      <c r="C444" s="92"/>
      <c r="D444" s="93"/>
      <c r="E444" s="92"/>
      <c r="F444" s="93"/>
      <c r="G444" s="92"/>
      <c r="H444" s="91"/>
      <c r="I444" s="91"/>
      <c r="J444" s="91"/>
      <c r="K444" s="126"/>
      <c r="L444" s="91"/>
      <c r="M444" s="104"/>
      <c r="N444" s="99"/>
      <c r="O444" s="104"/>
      <c r="P444" s="91"/>
      <c r="Q444" s="91"/>
      <c r="R444" s="91"/>
      <c r="S444" s="105"/>
      <c r="T444" s="91"/>
      <c r="U444" s="91"/>
      <c r="V444" s="91"/>
      <c r="W444" s="91"/>
      <c r="X444" s="91"/>
      <c r="Y444" s="91"/>
      <c r="Z444" s="91"/>
      <c r="AA444" s="91"/>
      <c r="AB444" s="91"/>
      <c r="AC444" s="91"/>
      <c r="AD444" s="91"/>
      <c r="AE444" s="91"/>
      <c r="AF444" s="91"/>
      <c r="AG444" s="91"/>
    </row>
    <row r="445" spans="1:33" ht="26.5" customHeight="1" x14ac:dyDescent="0.7">
      <c r="A445" s="95"/>
      <c r="B445" s="93"/>
      <c r="C445" s="92"/>
      <c r="D445" s="93"/>
      <c r="E445" s="92"/>
      <c r="F445" s="93"/>
      <c r="G445" s="92"/>
      <c r="H445" s="91"/>
      <c r="I445" s="91"/>
      <c r="J445" s="91"/>
      <c r="K445" s="126"/>
      <c r="L445" s="91"/>
      <c r="M445" s="104"/>
      <c r="N445" s="99"/>
      <c r="O445" s="104"/>
      <c r="P445" s="91"/>
      <c r="Q445" s="91"/>
      <c r="R445" s="91"/>
      <c r="S445" s="105"/>
      <c r="T445" s="91"/>
      <c r="U445" s="91"/>
      <c r="V445" s="91"/>
      <c r="W445" s="91"/>
      <c r="X445" s="91"/>
      <c r="Y445" s="91"/>
      <c r="Z445" s="91"/>
      <c r="AA445" s="91"/>
      <c r="AB445" s="91"/>
      <c r="AC445" s="91"/>
      <c r="AD445" s="91"/>
      <c r="AE445" s="91"/>
      <c r="AF445" s="91"/>
      <c r="AG445" s="91"/>
    </row>
    <row r="446" spans="1:33" ht="26.5" customHeight="1" x14ac:dyDescent="0.7">
      <c r="A446" s="95"/>
      <c r="B446" s="93"/>
      <c r="C446" s="92"/>
      <c r="D446" s="93"/>
      <c r="E446" s="92"/>
      <c r="F446" s="93"/>
      <c r="G446" s="92"/>
      <c r="H446" s="91"/>
      <c r="I446" s="91"/>
      <c r="J446" s="91"/>
      <c r="K446" s="126"/>
      <c r="L446" s="91"/>
      <c r="M446" s="104"/>
      <c r="N446" s="99"/>
      <c r="O446" s="104"/>
      <c r="P446" s="91"/>
      <c r="Q446" s="91"/>
      <c r="R446" s="91"/>
      <c r="S446" s="105"/>
      <c r="T446" s="91"/>
      <c r="U446" s="91"/>
      <c r="V446" s="91"/>
      <c r="W446" s="91"/>
      <c r="X446" s="91"/>
      <c r="Y446" s="91"/>
      <c r="Z446" s="91"/>
      <c r="AA446" s="91"/>
      <c r="AB446" s="91"/>
      <c r="AC446" s="91"/>
      <c r="AD446" s="91"/>
      <c r="AE446" s="91"/>
      <c r="AF446" s="91"/>
      <c r="AG446" s="91"/>
    </row>
    <row r="447" spans="1:33" ht="26.5" customHeight="1" x14ac:dyDescent="0.7">
      <c r="A447" s="95"/>
      <c r="B447" s="93"/>
      <c r="C447" s="92"/>
      <c r="D447" s="93"/>
      <c r="E447" s="92"/>
      <c r="F447" s="93"/>
      <c r="G447" s="92"/>
      <c r="H447" s="91"/>
      <c r="I447" s="91"/>
      <c r="J447" s="91"/>
      <c r="K447" s="126"/>
      <c r="L447" s="91"/>
      <c r="M447" s="104"/>
      <c r="N447" s="99"/>
      <c r="O447" s="104"/>
      <c r="P447" s="91"/>
      <c r="Q447" s="91"/>
      <c r="R447" s="91"/>
      <c r="S447" s="105"/>
      <c r="T447" s="91"/>
      <c r="U447" s="91"/>
      <c r="V447" s="91"/>
      <c r="W447" s="91"/>
      <c r="X447" s="91"/>
      <c r="Y447" s="91"/>
      <c r="Z447" s="91"/>
      <c r="AA447" s="91"/>
      <c r="AB447" s="91"/>
      <c r="AC447" s="91"/>
      <c r="AD447" s="91"/>
      <c r="AE447" s="91"/>
      <c r="AF447" s="91"/>
      <c r="AG447" s="91"/>
    </row>
    <row r="448" spans="1:33" ht="26.5" customHeight="1" x14ac:dyDescent="0.7">
      <c r="A448" s="95"/>
      <c r="B448" s="93"/>
      <c r="C448" s="92"/>
      <c r="D448" s="93"/>
      <c r="E448" s="92"/>
      <c r="F448" s="93"/>
      <c r="G448" s="92"/>
      <c r="H448" s="91"/>
      <c r="I448" s="91"/>
      <c r="J448" s="91"/>
      <c r="K448" s="126"/>
      <c r="L448" s="91"/>
      <c r="M448" s="104"/>
      <c r="N448" s="99"/>
      <c r="O448" s="104"/>
      <c r="P448" s="91"/>
      <c r="Q448" s="91"/>
      <c r="R448" s="91"/>
      <c r="S448" s="105"/>
      <c r="T448" s="91"/>
      <c r="U448" s="91"/>
      <c r="V448" s="91"/>
      <c r="W448" s="91"/>
      <c r="X448" s="91"/>
      <c r="Y448" s="91"/>
      <c r="Z448" s="91"/>
      <c r="AA448" s="91"/>
      <c r="AB448" s="91"/>
      <c r="AC448" s="91"/>
      <c r="AD448" s="91"/>
      <c r="AE448" s="91"/>
      <c r="AF448" s="91"/>
      <c r="AG448" s="91"/>
    </row>
    <row r="449" spans="1:33" ht="26.5" customHeight="1" x14ac:dyDescent="0.7">
      <c r="A449" s="95"/>
      <c r="B449" s="93"/>
      <c r="C449" s="92"/>
      <c r="D449" s="93"/>
      <c r="E449" s="92"/>
      <c r="F449" s="93"/>
      <c r="G449" s="92"/>
      <c r="H449" s="91"/>
      <c r="I449" s="91"/>
      <c r="J449" s="91"/>
      <c r="K449" s="126"/>
      <c r="L449" s="91"/>
      <c r="M449" s="104"/>
      <c r="N449" s="99"/>
      <c r="O449" s="104"/>
      <c r="P449" s="91"/>
      <c r="Q449" s="91"/>
      <c r="R449" s="91"/>
      <c r="S449" s="105"/>
      <c r="T449" s="91"/>
      <c r="U449" s="91"/>
      <c r="V449" s="91"/>
      <c r="W449" s="91"/>
      <c r="X449" s="91"/>
      <c r="Y449" s="91"/>
      <c r="Z449" s="91"/>
      <c r="AA449" s="91"/>
      <c r="AB449" s="91"/>
      <c r="AC449" s="91"/>
      <c r="AD449" s="91"/>
      <c r="AE449" s="91"/>
      <c r="AF449" s="91"/>
      <c r="AG449" s="91"/>
    </row>
    <row r="450" spans="1:33" ht="26.5" customHeight="1" x14ac:dyDescent="0.7">
      <c r="A450" s="95"/>
      <c r="B450" s="93"/>
      <c r="C450" s="92"/>
      <c r="D450" s="93"/>
      <c r="E450" s="92"/>
      <c r="F450" s="93"/>
      <c r="G450" s="92"/>
      <c r="H450" s="91"/>
      <c r="I450" s="91"/>
      <c r="J450" s="91"/>
      <c r="K450" s="126"/>
      <c r="L450" s="91"/>
      <c r="M450" s="104"/>
      <c r="N450" s="99"/>
      <c r="O450" s="104"/>
      <c r="P450" s="91"/>
      <c r="Q450" s="91"/>
      <c r="R450" s="91"/>
      <c r="S450" s="105"/>
      <c r="T450" s="91"/>
      <c r="U450" s="91"/>
      <c r="V450" s="91"/>
      <c r="W450" s="91"/>
      <c r="X450" s="91"/>
      <c r="Y450" s="91"/>
      <c r="Z450" s="91"/>
      <c r="AA450" s="91"/>
      <c r="AB450" s="91"/>
      <c r="AC450" s="91"/>
      <c r="AD450" s="91"/>
      <c r="AE450" s="91"/>
      <c r="AF450" s="91"/>
      <c r="AG450" s="91"/>
    </row>
    <row r="451" spans="1:33" ht="26.5" customHeight="1" x14ac:dyDescent="0.7">
      <c r="A451" s="95"/>
      <c r="B451" s="93"/>
      <c r="C451" s="92"/>
      <c r="D451" s="93"/>
      <c r="E451" s="92"/>
      <c r="F451" s="93"/>
      <c r="G451" s="92"/>
      <c r="H451" s="91"/>
      <c r="I451" s="91"/>
      <c r="J451" s="91"/>
      <c r="K451" s="126"/>
      <c r="L451" s="91"/>
      <c r="M451" s="104"/>
      <c r="N451" s="99"/>
      <c r="O451" s="104"/>
      <c r="P451" s="91"/>
      <c r="Q451" s="91"/>
      <c r="R451" s="91"/>
      <c r="S451" s="105"/>
      <c r="T451" s="91"/>
      <c r="U451" s="91"/>
      <c r="V451" s="91"/>
      <c r="W451" s="91"/>
      <c r="X451" s="91"/>
      <c r="Y451" s="91"/>
      <c r="Z451" s="91"/>
      <c r="AA451" s="91"/>
      <c r="AB451" s="91"/>
      <c r="AC451" s="91"/>
      <c r="AD451" s="91"/>
      <c r="AE451" s="91"/>
      <c r="AF451" s="91"/>
      <c r="AG451" s="91"/>
    </row>
    <row r="452" spans="1:33" ht="26.5" customHeight="1" x14ac:dyDescent="0.7">
      <c r="A452" s="95"/>
      <c r="B452" s="93"/>
      <c r="C452" s="92"/>
      <c r="D452" s="93"/>
      <c r="E452" s="92"/>
      <c r="F452" s="93"/>
      <c r="G452" s="92"/>
      <c r="H452" s="91"/>
      <c r="I452" s="91"/>
      <c r="J452" s="91"/>
      <c r="K452" s="126"/>
      <c r="L452" s="91"/>
      <c r="M452" s="104"/>
      <c r="N452" s="99"/>
      <c r="O452" s="104"/>
      <c r="P452" s="91"/>
      <c r="Q452" s="91"/>
      <c r="R452" s="91"/>
      <c r="S452" s="105"/>
      <c r="T452" s="91"/>
      <c r="U452" s="91"/>
      <c r="V452" s="91"/>
      <c r="W452" s="91"/>
      <c r="X452" s="91"/>
      <c r="Y452" s="91"/>
      <c r="Z452" s="91"/>
      <c r="AA452" s="91"/>
      <c r="AB452" s="91"/>
      <c r="AC452" s="91"/>
      <c r="AD452" s="91"/>
      <c r="AE452" s="91"/>
      <c r="AF452" s="91"/>
      <c r="AG452" s="91"/>
    </row>
    <row r="453" spans="1:33" ht="26.5" customHeight="1" x14ac:dyDescent="0.7">
      <c r="A453" s="95"/>
      <c r="B453" s="93"/>
      <c r="C453" s="92"/>
      <c r="D453" s="93"/>
      <c r="E453" s="92"/>
      <c r="F453" s="93"/>
      <c r="G453" s="92"/>
      <c r="H453" s="91"/>
      <c r="I453" s="91"/>
      <c r="J453" s="91"/>
      <c r="K453" s="126"/>
      <c r="L453" s="91"/>
      <c r="M453" s="104"/>
      <c r="N453" s="99"/>
      <c r="O453" s="104"/>
      <c r="P453" s="91"/>
      <c r="Q453" s="91"/>
      <c r="R453" s="91"/>
      <c r="S453" s="105"/>
      <c r="T453" s="91"/>
      <c r="U453" s="91"/>
      <c r="V453" s="91"/>
      <c r="W453" s="91"/>
      <c r="X453" s="91"/>
      <c r="Y453" s="91"/>
      <c r="Z453" s="91"/>
      <c r="AA453" s="91"/>
      <c r="AB453" s="91"/>
      <c r="AC453" s="91"/>
      <c r="AD453" s="91"/>
      <c r="AE453" s="91"/>
      <c r="AF453" s="91"/>
      <c r="AG453" s="91"/>
    </row>
    <row r="454" spans="1:33" ht="26.5" customHeight="1" x14ac:dyDescent="0.7">
      <c r="A454" s="95"/>
      <c r="B454" s="93"/>
      <c r="C454" s="92"/>
      <c r="D454" s="93"/>
      <c r="E454" s="92"/>
      <c r="F454" s="93"/>
      <c r="G454" s="92"/>
      <c r="H454" s="91"/>
      <c r="I454" s="91"/>
      <c r="J454" s="91"/>
      <c r="K454" s="126"/>
      <c r="L454" s="91"/>
      <c r="M454" s="104"/>
      <c r="N454" s="99"/>
      <c r="O454" s="104"/>
      <c r="P454" s="91"/>
      <c r="Q454" s="91"/>
      <c r="R454" s="91"/>
      <c r="S454" s="105"/>
      <c r="T454" s="91"/>
      <c r="U454" s="91"/>
      <c r="V454" s="91"/>
      <c r="W454" s="91"/>
      <c r="X454" s="91"/>
      <c r="Y454" s="91"/>
      <c r="Z454" s="91"/>
      <c r="AA454" s="91"/>
      <c r="AB454" s="91"/>
      <c r="AC454" s="91"/>
      <c r="AD454" s="91"/>
      <c r="AE454" s="91"/>
      <c r="AF454" s="91"/>
      <c r="AG454" s="91"/>
    </row>
    <row r="455" spans="1:33" ht="26.5" customHeight="1" x14ac:dyDescent="0.7">
      <c r="A455" s="95"/>
      <c r="B455" s="93"/>
      <c r="C455" s="92"/>
      <c r="D455" s="93"/>
      <c r="E455" s="92"/>
      <c r="F455" s="93"/>
      <c r="G455" s="92"/>
      <c r="H455" s="91"/>
      <c r="I455" s="91"/>
      <c r="J455" s="91"/>
      <c r="K455" s="126"/>
      <c r="L455" s="91"/>
      <c r="M455" s="104"/>
      <c r="N455" s="99"/>
      <c r="O455" s="104"/>
      <c r="P455" s="91"/>
      <c r="Q455" s="91"/>
      <c r="R455" s="91"/>
      <c r="S455" s="105"/>
      <c r="T455" s="91"/>
      <c r="U455" s="91"/>
      <c r="V455" s="91"/>
      <c r="W455" s="91"/>
      <c r="X455" s="91"/>
      <c r="Y455" s="91"/>
      <c r="Z455" s="91"/>
      <c r="AA455" s="91"/>
      <c r="AB455" s="91"/>
      <c r="AC455" s="91"/>
      <c r="AD455" s="91"/>
      <c r="AE455" s="91"/>
      <c r="AF455" s="91"/>
      <c r="AG455" s="91"/>
    </row>
    <row r="456" spans="1:33" ht="26.5" customHeight="1" x14ac:dyDescent="0.7">
      <c r="A456" s="95"/>
      <c r="B456" s="93"/>
      <c r="C456" s="92"/>
      <c r="D456" s="93"/>
      <c r="E456" s="92"/>
      <c r="F456" s="93"/>
      <c r="G456" s="92"/>
      <c r="H456" s="91"/>
      <c r="I456" s="91"/>
      <c r="J456" s="91"/>
      <c r="K456" s="126"/>
      <c r="L456" s="91"/>
      <c r="M456" s="104"/>
      <c r="N456" s="99"/>
      <c r="O456" s="104"/>
      <c r="P456" s="91"/>
      <c r="Q456" s="91"/>
      <c r="R456" s="91"/>
      <c r="S456" s="105"/>
      <c r="T456" s="91"/>
      <c r="U456" s="91"/>
      <c r="V456" s="91"/>
      <c r="W456" s="91"/>
      <c r="X456" s="91"/>
      <c r="Y456" s="91"/>
      <c r="Z456" s="91"/>
      <c r="AA456" s="91"/>
      <c r="AB456" s="91"/>
      <c r="AC456" s="91"/>
      <c r="AD456" s="91"/>
      <c r="AE456" s="91"/>
      <c r="AF456" s="91"/>
      <c r="AG456" s="91"/>
    </row>
    <row r="457" spans="1:33" ht="26.5" customHeight="1" x14ac:dyDescent="0.7">
      <c r="A457" s="95"/>
      <c r="B457" s="93"/>
      <c r="C457" s="92"/>
      <c r="D457" s="93"/>
      <c r="E457" s="92"/>
      <c r="F457" s="93"/>
      <c r="G457" s="92"/>
      <c r="H457" s="91"/>
      <c r="I457" s="91"/>
      <c r="J457" s="91"/>
      <c r="K457" s="126"/>
      <c r="L457" s="91"/>
      <c r="M457" s="104"/>
      <c r="N457" s="99"/>
      <c r="O457" s="104"/>
      <c r="P457" s="91"/>
      <c r="Q457" s="91"/>
      <c r="R457" s="91"/>
      <c r="S457" s="105"/>
      <c r="T457" s="91"/>
      <c r="U457" s="91"/>
      <c r="V457" s="91"/>
      <c r="W457" s="91"/>
      <c r="X457" s="91"/>
      <c r="Y457" s="91"/>
      <c r="Z457" s="91"/>
      <c r="AA457" s="91"/>
      <c r="AB457" s="91"/>
      <c r="AC457" s="91"/>
      <c r="AD457" s="91"/>
      <c r="AE457" s="91"/>
      <c r="AF457" s="91"/>
      <c r="AG457" s="91"/>
    </row>
    <row r="458" spans="1:33" ht="26.5" customHeight="1" x14ac:dyDescent="0.7">
      <c r="A458" s="95"/>
      <c r="B458" s="93"/>
      <c r="C458" s="92"/>
      <c r="D458" s="93"/>
      <c r="E458" s="92"/>
      <c r="F458" s="93"/>
      <c r="G458" s="92"/>
      <c r="H458" s="91"/>
      <c r="I458" s="91"/>
      <c r="J458" s="91"/>
      <c r="K458" s="126"/>
      <c r="L458" s="91"/>
      <c r="M458" s="104"/>
      <c r="N458" s="99"/>
      <c r="O458" s="104"/>
      <c r="P458" s="91"/>
      <c r="Q458" s="91"/>
      <c r="R458" s="91"/>
      <c r="S458" s="105"/>
      <c r="T458" s="91"/>
      <c r="U458" s="91"/>
      <c r="V458" s="91"/>
      <c r="W458" s="91"/>
      <c r="X458" s="91"/>
      <c r="Y458" s="91"/>
      <c r="Z458" s="91"/>
      <c r="AA458" s="91"/>
      <c r="AB458" s="91"/>
      <c r="AC458" s="91"/>
      <c r="AD458" s="91"/>
      <c r="AE458" s="91"/>
      <c r="AF458" s="91"/>
      <c r="AG458" s="91"/>
    </row>
    <row r="459" spans="1:33" ht="26.5" customHeight="1" x14ac:dyDescent="0.7">
      <c r="A459" s="95"/>
      <c r="B459" s="93"/>
      <c r="C459" s="92"/>
      <c r="D459" s="93"/>
      <c r="E459" s="92"/>
      <c r="F459" s="93"/>
      <c r="G459" s="92"/>
      <c r="H459" s="91"/>
      <c r="I459" s="91"/>
      <c r="J459" s="91"/>
      <c r="K459" s="126"/>
      <c r="L459" s="91"/>
      <c r="M459" s="104"/>
      <c r="N459" s="99"/>
      <c r="O459" s="104"/>
      <c r="P459" s="91"/>
      <c r="Q459" s="91"/>
      <c r="R459" s="91"/>
      <c r="S459" s="105"/>
      <c r="T459" s="91"/>
      <c r="U459" s="91"/>
      <c r="V459" s="91"/>
      <c r="W459" s="91"/>
      <c r="X459" s="91"/>
      <c r="Y459" s="91"/>
      <c r="Z459" s="91"/>
      <c r="AA459" s="91"/>
      <c r="AB459" s="91"/>
      <c r="AC459" s="91"/>
      <c r="AD459" s="91"/>
      <c r="AE459" s="91"/>
      <c r="AF459" s="91"/>
      <c r="AG459" s="91"/>
    </row>
    <row r="460" spans="1:33" ht="26.5" customHeight="1" x14ac:dyDescent="0.7">
      <c r="A460" s="95"/>
      <c r="B460" s="93"/>
      <c r="C460" s="92"/>
      <c r="D460" s="93"/>
      <c r="E460" s="92"/>
      <c r="F460" s="93"/>
      <c r="G460" s="92"/>
      <c r="H460" s="91"/>
      <c r="I460" s="91"/>
      <c r="J460" s="91"/>
      <c r="K460" s="126"/>
      <c r="L460" s="91"/>
      <c r="M460" s="104"/>
      <c r="N460" s="99"/>
      <c r="O460" s="104"/>
      <c r="P460" s="91"/>
      <c r="Q460" s="91"/>
      <c r="R460" s="91"/>
      <c r="S460" s="105"/>
      <c r="T460" s="91"/>
      <c r="U460" s="91"/>
      <c r="V460" s="91"/>
      <c r="W460" s="91"/>
      <c r="X460" s="91"/>
      <c r="Y460" s="91"/>
      <c r="Z460" s="91"/>
      <c r="AA460" s="91"/>
      <c r="AB460" s="91"/>
      <c r="AC460" s="91"/>
      <c r="AD460" s="91"/>
      <c r="AE460" s="91"/>
      <c r="AF460" s="91"/>
      <c r="AG460" s="91"/>
    </row>
    <row r="461" spans="1:33" ht="26.5" customHeight="1" x14ac:dyDescent="0.7">
      <c r="A461" s="95"/>
      <c r="B461" s="93"/>
      <c r="C461" s="92"/>
      <c r="D461" s="93"/>
      <c r="E461" s="92"/>
      <c r="F461" s="93"/>
      <c r="G461" s="92"/>
      <c r="H461" s="91"/>
      <c r="I461" s="91"/>
      <c r="J461" s="91"/>
      <c r="K461" s="126"/>
      <c r="L461" s="91"/>
      <c r="M461" s="104"/>
      <c r="N461" s="99"/>
      <c r="O461" s="104"/>
      <c r="P461" s="91"/>
      <c r="Q461" s="91"/>
      <c r="R461" s="91"/>
      <c r="S461" s="105"/>
      <c r="T461" s="91"/>
      <c r="U461" s="91"/>
      <c r="V461" s="91"/>
      <c r="W461" s="91"/>
      <c r="X461" s="91"/>
      <c r="Y461" s="91"/>
      <c r="Z461" s="91"/>
      <c r="AA461" s="91"/>
      <c r="AB461" s="91"/>
      <c r="AC461" s="91"/>
      <c r="AD461" s="91"/>
      <c r="AE461" s="91"/>
      <c r="AF461" s="91"/>
      <c r="AG461" s="91"/>
    </row>
    <row r="462" spans="1:33" ht="26.5" customHeight="1" x14ac:dyDescent="0.7">
      <c r="A462" s="95"/>
      <c r="B462" s="93"/>
      <c r="C462" s="92"/>
      <c r="D462" s="93"/>
      <c r="E462" s="92"/>
      <c r="F462" s="93"/>
      <c r="G462" s="92"/>
      <c r="H462" s="91"/>
      <c r="I462" s="91"/>
      <c r="J462" s="91"/>
      <c r="K462" s="126"/>
      <c r="L462" s="91"/>
      <c r="M462" s="104"/>
      <c r="N462" s="99"/>
      <c r="O462" s="104"/>
      <c r="P462" s="91"/>
      <c r="Q462" s="91"/>
      <c r="R462" s="91"/>
      <c r="S462" s="105"/>
      <c r="T462" s="91"/>
      <c r="U462" s="91"/>
      <c r="V462" s="91"/>
      <c r="W462" s="91"/>
      <c r="X462" s="91"/>
      <c r="Y462" s="91"/>
      <c r="Z462" s="91"/>
      <c r="AA462" s="91"/>
      <c r="AB462" s="91"/>
      <c r="AC462" s="91"/>
      <c r="AD462" s="91"/>
      <c r="AE462" s="91"/>
      <c r="AF462" s="91"/>
      <c r="AG462" s="91"/>
    </row>
    <row r="463" spans="1:33" ht="26.5" customHeight="1" x14ac:dyDescent="0.7">
      <c r="A463" s="95"/>
      <c r="B463" s="93"/>
      <c r="C463" s="92"/>
      <c r="D463" s="93"/>
      <c r="E463" s="92"/>
      <c r="F463" s="93"/>
      <c r="G463" s="92"/>
      <c r="H463" s="91"/>
      <c r="I463" s="91"/>
      <c r="J463" s="91"/>
      <c r="K463" s="126"/>
      <c r="L463" s="91"/>
      <c r="M463" s="104"/>
      <c r="N463" s="99"/>
      <c r="O463" s="104"/>
      <c r="P463" s="91"/>
      <c r="Q463" s="91"/>
      <c r="R463" s="91"/>
      <c r="S463" s="105"/>
      <c r="T463" s="91"/>
      <c r="U463" s="91"/>
      <c r="V463" s="91"/>
      <c r="W463" s="91"/>
      <c r="X463" s="91"/>
      <c r="Y463" s="91"/>
      <c r="Z463" s="91"/>
      <c r="AA463" s="91"/>
      <c r="AB463" s="91"/>
      <c r="AC463" s="91"/>
      <c r="AD463" s="91"/>
      <c r="AE463" s="91"/>
      <c r="AF463" s="91"/>
      <c r="AG463" s="91"/>
    </row>
    <row r="464" spans="1:33" ht="26.5" customHeight="1" x14ac:dyDescent="0.7">
      <c r="A464" s="95"/>
      <c r="B464" s="93"/>
      <c r="C464" s="92"/>
      <c r="D464" s="93"/>
      <c r="E464" s="92"/>
      <c r="F464" s="93"/>
      <c r="G464" s="92"/>
      <c r="H464" s="91"/>
      <c r="I464" s="91"/>
      <c r="J464" s="91"/>
      <c r="K464" s="126"/>
      <c r="L464" s="91"/>
      <c r="M464" s="104"/>
      <c r="N464" s="99"/>
      <c r="O464" s="104"/>
      <c r="P464" s="91"/>
      <c r="Q464" s="91"/>
      <c r="R464" s="91"/>
      <c r="S464" s="105"/>
      <c r="T464" s="91"/>
      <c r="U464" s="91"/>
      <c r="V464" s="91"/>
      <c r="W464" s="91"/>
      <c r="X464" s="91"/>
      <c r="Y464" s="91"/>
      <c r="Z464" s="91"/>
      <c r="AA464" s="91"/>
      <c r="AB464" s="91"/>
      <c r="AC464" s="91"/>
      <c r="AD464" s="91"/>
      <c r="AE464" s="91"/>
      <c r="AF464" s="91"/>
      <c r="AG464" s="91"/>
    </row>
    <row r="465" spans="1:33" ht="26.5" customHeight="1" x14ac:dyDescent="0.7">
      <c r="A465" s="95"/>
      <c r="B465" s="93"/>
      <c r="C465" s="92"/>
      <c r="D465" s="93"/>
      <c r="E465" s="92"/>
      <c r="F465" s="93"/>
      <c r="G465" s="92"/>
      <c r="H465" s="91"/>
      <c r="I465" s="91"/>
      <c r="J465" s="91"/>
      <c r="K465" s="126"/>
      <c r="L465" s="91"/>
      <c r="M465" s="104"/>
      <c r="N465" s="99"/>
      <c r="O465" s="104"/>
      <c r="P465" s="91"/>
      <c r="Q465" s="91"/>
      <c r="R465" s="91"/>
      <c r="S465" s="105"/>
      <c r="T465" s="91"/>
      <c r="U465" s="91"/>
      <c r="V465" s="91"/>
      <c r="W465" s="91"/>
      <c r="X465" s="91"/>
      <c r="Y465" s="91"/>
      <c r="Z465" s="91"/>
      <c r="AA465" s="91"/>
      <c r="AB465" s="91"/>
      <c r="AC465" s="91"/>
      <c r="AD465" s="91"/>
      <c r="AE465" s="91"/>
      <c r="AF465" s="91"/>
      <c r="AG465" s="91"/>
    </row>
    <row r="466" spans="1:33" ht="26.5" customHeight="1" x14ac:dyDescent="0.7">
      <c r="A466" s="95"/>
      <c r="B466" s="93"/>
      <c r="C466" s="92"/>
      <c r="D466" s="93"/>
      <c r="E466" s="92"/>
      <c r="F466" s="93"/>
      <c r="G466" s="92"/>
      <c r="H466" s="91"/>
      <c r="I466" s="91"/>
      <c r="J466" s="91"/>
      <c r="K466" s="126"/>
      <c r="L466" s="91"/>
      <c r="M466" s="104"/>
      <c r="N466" s="99"/>
      <c r="O466" s="104"/>
      <c r="P466" s="91"/>
      <c r="Q466" s="91"/>
      <c r="R466" s="91"/>
      <c r="S466" s="105"/>
      <c r="T466" s="91"/>
      <c r="U466" s="91"/>
      <c r="V466" s="91"/>
      <c r="W466" s="91"/>
      <c r="X466" s="91"/>
      <c r="Y466" s="91"/>
      <c r="Z466" s="91"/>
      <c r="AA466" s="91"/>
      <c r="AB466" s="91"/>
      <c r="AC466" s="91"/>
      <c r="AD466" s="91"/>
      <c r="AE466" s="91"/>
      <c r="AF466" s="91"/>
      <c r="AG466" s="91"/>
    </row>
    <row r="467" spans="1:33" ht="26.5" customHeight="1" x14ac:dyDescent="0.7">
      <c r="A467" s="95"/>
      <c r="B467" s="93"/>
      <c r="C467" s="92"/>
      <c r="D467" s="93"/>
      <c r="E467" s="92"/>
      <c r="F467" s="93"/>
      <c r="G467" s="92"/>
      <c r="H467" s="91"/>
      <c r="I467" s="91"/>
      <c r="J467" s="91"/>
      <c r="K467" s="126"/>
      <c r="L467" s="91"/>
      <c r="M467" s="104"/>
      <c r="N467" s="99"/>
      <c r="O467" s="104"/>
      <c r="P467" s="91"/>
      <c r="Q467" s="91"/>
      <c r="R467" s="91"/>
      <c r="S467" s="105"/>
      <c r="T467" s="91"/>
      <c r="U467" s="91"/>
      <c r="V467" s="91"/>
      <c r="W467" s="91"/>
      <c r="X467" s="91"/>
      <c r="Y467" s="91"/>
      <c r="Z467" s="91"/>
      <c r="AA467" s="91"/>
      <c r="AB467" s="91"/>
      <c r="AC467" s="91"/>
      <c r="AD467" s="91"/>
      <c r="AE467" s="91"/>
      <c r="AF467" s="91"/>
      <c r="AG467" s="91"/>
    </row>
    <row r="468" spans="1:33" ht="26.5" customHeight="1" x14ac:dyDescent="0.7">
      <c r="A468" s="95"/>
      <c r="B468" s="93"/>
      <c r="C468" s="92"/>
      <c r="D468" s="93"/>
      <c r="E468" s="92"/>
      <c r="F468" s="93"/>
      <c r="G468" s="92"/>
      <c r="H468" s="91"/>
      <c r="I468" s="91"/>
      <c r="J468" s="91"/>
      <c r="K468" s="126"/>
      <c r="L468" s="91"/>
      <c r="M468" s="104"/>
      <c r="N468" s="99"/>
      <c r="O468" s="104"/>
      <c r="P468" s="91"/>
      <c r="Q468" s="91"/>
      <c r="R468" s="91"/>
      <c r="S468" s="105"/>
      <c r="T468" s="91"/>
      <c r="U468" s="91"/>
      <c r="V468" s="91"/>
      <c r="W468" s="91"/>
      <c r="X468" s="91"/>
      <c r="Y468" s="91"/>
      <c r="Z468" s="91"/>
      <c r="AA468" s="91"/>
      <c r="AB468" s="91"/>
      <c r="AC468" s="91"/>
      <c r="AD468" s="91"/>
      <c r="AE468" s="91"/>
      <c r="AF468" s="91"/>
      <c r="AG468" s="91"/>
    </row>
    <row r="469" spans="1:33" ht="26.5" customHeight="1" x14ac:dyDescent="0.7">
      <c r="A469" s="95"/>
      <c r="B469" s="93"/>
      <c r="C469" s="92"/>
      <c r="D469" s="93"/>
      <c r="E469" s="92"/>
      <c r="F469" s="93"/>
      <c r="G469" s="92"/>
      <c r="H469" s="91"/>
      <c r="I469" s="91"/>
      <c r="J469" s="91"/>
      <c r="K469" s="126"/>
      <c r="L469" s="91"/>
      <c r="M469" s="104"/>
      <c r="N469" s="99"/>
      <c r="O469" s="104"/>
      <c r="P469" s="91"/>
      <c r="Q469" s="91"/>
      <c r="R469" s="91"/>
      <c r="S469" s="105"/>
      <c r="T469" s="91"/>
      <c r="U469" s="91"/>
      <c r="V469" s="91"/>
      <c r="W469" s="91"/>
      <c r="X469" s="91"/>
      <c r="Y469" s="91"/>
      <c r="Z469" s="91"/>
      <c r="AA469" s="91"/>
      <c r="AB469" s="91"/>
      <c r="AC469" s="91"/>
      <c r="AD469" s="91"/>
      <c r="AE469" s="91"/>
      <c r="AF469" s="91"/>
      <c r="AG469" s="91"/>
    </row>
    <row r="470" spans="1:33" ht="26.5" customHeight="1" x14ac:dyDescent="0.7">
      <c r="A470" s="95"/>
      <c r="B470" s="93"/>
      <c r="C470" s="92"/>
      <c r="D470" s="93"/>
      <c r="E470" s="92"/>
      <c r="F470" s="93"/>
      <c r="G470" s="92"/>
      <c r="H470" s="91"/>
      <c r="I470" s="91"/>
      <c r="J470" s="91"/>
      <c r="K470" s="126"/>
      <c r="L470" s="91"/>
      <c r="M470" s="104"/>
      <c r="N470" s="99"/>
      <c r="O470" s="104"/>
      <c r="P470" s="91"/>
      <c r="Q470" s="91"/>
      <c r="R470" s="91"/>
      <c r="S470" s="105"/>
      <c r="T470" s="91"/>
      <c r="U470" s="91"/>
      <c r="V470" s="91"/>
      <c r="W470" s="91"/>
      <c r="X470" s="91"/>
      <c r="Y470" s="91"/>
      <c r="Z470" s="91"/>
      <c r="AA470" s="91"/>
      <c r="AB470" s="91"/>
      <c r="AC470" s="91"/>
      <c r="AD470" s="91"/>
      <c r="AE470" s="91"/>
      <c r="AF470" s="91"/>
      <c r="AG470" s="91"/>
    </row>
    <row r="471" spans="1:33" ht="26.5" customHeight="1" x14ac:dyDescent="0.7">
      <c r="A471" s="95"/>
      <c r="B471" s="93"/>
      <c r="C471" s="92"/>
      <c r="D471" s="93"/>
      <c r="E471" s="92"/>
      <c r="F471" s="93"/>
      <c r="G471" s="92"/>
      <c r="H471" s="91"/>
      <c r="I471" s="91"/>
      <c r="J471" s="91"/>
      <c r="K471" s="126"/>
      <c r="L471" s="91"/>
      <c r="M471" s="104"/>
      <c r="N471" s="99"/>
      <c r="O471" s="104"/>
      <c r="P471" s="91"/>
      <c r="Q471" s="91"/>
      <c r="R471" s="91"/>
      <c r="S471" s="105"/>
      <c r="T471" s="91"/>
      <c r="U471" s="91"/>
      <c r="V471" s="91"/>
      <c r="W471" s="91"/>
      <c r="X471" s="91"/>
      <c r="Y471" s="91"/>
      <c r="Z471" s="91"/>
      <c r="AA471" s="91"/>
      <c r="AB471" s="91"/>
      <c r="AC471" s="91"/>
      <c r="AD471" s="91"/>
      <c r="AE471" s="91"/>
      <c r="AF471" s="91"/>
      <c r="AG471" s="91"/>
    </row>
    <row r="472" spans="1:33" ht="26.5" customHeight="1" x14ac:dyDescent="0.7">
      <c r="A472" s="95"/>
      <c r="B472" s="93"/>
      <c r="C472" s="92"/>
      <c r="D472" s="93"/>
      <c r="E472" s="92"/>
      <c r="F472" s="93"/>
      <c r="G472" s="92"/>
      <c r="H472" s="91"/>
      <c r="I472" s="91"/>
      <c r="J472" s="91"/>
      <c r="K472" s="126"/>
      <c r="L472" s="91"/>
      <c r="M472" s="104"/>
      <c r="N472" s="99"/>
      <c r="O472" s="104"/>
      <c r="P472" s="91"/>
      <c r="Q472" s="91"/>
      <c r="R472" s="91"/>
      <c r="S472" s="105"/>
      <c r="T472" s="91"/>
      <c r="U472" s="91"/>
      <c r="V472" s="91"/>
      <c r="W472" s="91"/>
      <c r="X472" s="91"/>
      <c r="Y472" s="91"/>
      <c r="Z472" s="91"/>
      <c r="AA472" s="91"/>
      <c r="AB472" s="91"/>
      <c r="AC472" s="91"/>
      <c r="AD472" s="91"/>
      <c r="AE472" s="91"/>
      <c r="AF472" s="91"/>
      <c r="AG472" s="91"/>
    </row>
    <row r="473" spans="1:33" ht="26.5" customHeight="1" x14ac:dyDescent="0.7">
      <c r="A473" s="95"/>
      <c r="B473" s="93"/>
      <c r="C473" s="92"/>
      <c r="D473" s="93"/>
      <c r="E473" s="92"/>
      <c r="F473" s="93"/>
      <c r="G473" s="92"/>
      <c r="H473" s="91"/>
      <c r="I473" s="91"/>
      <c r="J473" s="91"/>
      <c r="K473" s="126"/>
      <c r="L473" s="91"/>
      <c r="M473" s="104"/>
      <c r="N473" s="99"/>
      <c r="O473" s="104"/>
      <c r="P473" s="91"/>
      <c r="Q473" s="91"/>
      <c r="R473" s="91"/>
      <c r="S473" s="105"/>
      <c r="T473" s="91"/>
      <c r="U473" s="91"/>
      <c r="V473" s="91"/>
      <c r="W473" s="91"/>
      <c r="X473" s="91"/>
      <c r="Y473" s="91"/>
      <c r="Z473" s="91"/>
      <c r="AA473" s="91"/>
      <c r="AB473" s="91"/>
      <c r="AC473" s="91"/>
      <c r="AD473" s="91"/>
      <c r="AE473" s="91"/>
      <c r="AF473" s="91"/>
      <c r="AG473" s="91"/>
    </row>
    <row r="474" spans="1:33" ht="26.5" customHeight="1" x14ac:dyDescent="0.7">
      <c r="A474" s="95"/>
      <c r="B474" s="93"/>
      <c r="C474" s="92"/>
      <c r="D474" s="93"/>
      <c r="E474" s="92"/>
      <c r="F474" s="93"/>
      <c r="G474" s="92"/>
      <c r="H474" s="91"/>
      <c r="I474" s="91"/>
      <c r="J474" s="91"/>
      <c r="K474" s="126"/>
      <c r="L474" s="91"/>
      <c r="M474" s="104"/>
      <c r="N474" s="99"/>
      <c r="O474" s="104"/>
      <c r="P474" s="91"/>
      <c r="Q474" s="91"/>
      <c r="R474" s="91"/>
      <c r="S474" s="105"/>
      <c r="T474" s="91"/>
      <c r="U474" s="91"/>
      <c r="V474" s="91"/>
      <c r="W474" s="91"/>
      <c r="X474" s="91"/>
      <c r="Y474" s="91"/>
      <c r="Z474" s="91"/>
      <c r="AA474" s="91"/>
      <c r="AB474" s="91"/>
      <c r="AC474" s="91"/>
      <c r="AD474" s="91"/>
      <c r="AE474" s="91"/>
      <c r="AF474" s="91"/>
      <c r="AG474" s="91"/>
    </row>
    <row r="475" spans="1:33" ht="26.5" customHeight="1" x14ac:dyDescent="0.7">
      <c r="A475" s="95"/>
      <c r="B475" s="93"/>
      <c r="C475" s="92"/>
      <c r="D475" s="93"/>
      <c r="E475" s="92"/>
      <c r="F475" s="93"/>
      <c r="G475" s="92"/>
      <c r="H475" s="91"/>
      <c r="I475" s="91"/>
      <c r="J475" s="91"/>
      <c r="K475" s="126"/>
      <c r="L475" s="91"/>
      <c r="M475" s="104"/>
      <c r="N475" s="99"/>
      <c r="O475" s="104"/>
      <c r="P475" s="91"/>
      <c r="Q475" s="91"/>
      <c r="R475" s="91"/>
      <c r="S475" s="105"/>
      <c r="T475" s="91"/>
      <c r="U475" s="91"/>
      <c r="V475" s="91"/>
      <c r="W475" s="91"/>
      <c r="X475" s="91"/>
      <c r="Y475" s="91"/>
      <c r="Z475" s="91"/>
      <c r="AA475" s="91"/>
      <c r="AB475" s="91"/>
      <c r="AC475" s="91"/>
      <c r="AD475" s="91"/>
      <c r="AE475" s="91"/>
      <c r="AF475" s="91"/>
      <c r="AG475" s="91"/>
    </row>
    <row r="476" spans="1:33" ht="26.5" customHeight="1" x14ac:dyDescent="0.7">
      <c r="A476" s="95"/>
      <c r="B476" s="93"/>
      <c r="C476" s="92"/>
      <c r="D476" s="93"/>
      <c r="E476" s="92"/>
      <c r="F476" s="93"/>
      <c r="G476" s="92"/>
      <c r="H476" s="91"/>
      <c r="I476" s="91"/>
      <c r="J476" s="91"/>
      <c r="K476" s="126"/>
      <c r="L476" s="91"/>
      <c r="M476" s="104"/>
      <c r="N476" s="99"/>
      <c r="O476" s="104"/>
      <c r="P476" s="91"/>
      <c r="Q476" s="91"/>
      <c r="R476" s="91"/>
      <c r="S476" s="105"/>
      <c r="T476" s="91"/>
      <c r="U476" s="91"/>
      <c r="V476" s="91"/>
      <c r="W476" s="91"/>
      <c r="X476" s="91"/>
      <c r="Y476" s="91"/>
      <c r="Z476" s="91"/>
      <c r="AA476" s="91"/>
      <c r="AB476" s="91"/>
      <c r="AC476" s="91"/>
      <c r="AD476" s="91"/>
      <c r="AE476" s="91"/>
      <c r="AF476" s="91"/>
      <c r="AG476" s="91"/>
    </row>
    <row r="477" spans="1:33" ht="26.5" customHeight="1" x14ac:dyDescent="0.7">
      <c r="A477" s="95"/>
      <c r="B477" s="93"/>
      <c r="C477" s="92"/>
      <c r="D477" s="93"/>
      <c r="E477" s="92"/>
      <c r="F477" s="93"/>
      <c r="G477" s="92"/>
      <c r="H477" s="91"/>
      <c r="I477" s="91"/>
      <c r="J477" s="91"/>
      <c r="K477" s="126"/>
      <c r="L477" s="91"/>
      <c r="M477" s="104"/>
      <c r="N477" s="99"/>
      <c r="O477" s="104"/>
      <c r="P477" s="91"/>
      <c r="Q477" s="91"/>
      <c r="R477" s="91"/>
      <c r="S477" s="105"/>
      <c r="T477" s="91"/>
      <c r="U477" s="91"/>
      <c r="V477" s="91"/>
      <c r="W477" s="91"/>
      <c r="X477" s="91"/>
      <c r="Y477" s="91"/>
      <c r="Z477" s="91"/>
      <c r="AA477" s="91"/>
      <c r="AB477" s="91"/>
      <c r="AC477" s="91"/>
      <c r="AD477" s="91"/>
      <c r="AE477" s="91"/>
      <c r="AF477" s="91"/>
      <c r="AG477" s="91"/>
    </row>
    <row r="478" spans="1:33" ht="26.5" customHeight="1" x14ac:dyDescent="0.7">
      <c r="A478" s="95"/>
      <c r="B478" s="93"/>
      <c r="C478" s="92"/>
      <c r="D478" s="93"/>
      <c r="E478" s="92"/>
      <c r="F478" s="93"/>
      <c r="G478" s="92"/>
      <c r="H478" s="91"/>
      <c r="I478" s="91"/>
      <c r="J478" s="91"/>
      <c r="K478" s="126"/>
      <c r="L478" s="91"/>
      <c r="M478" s="104"/>
      <c r="N478" s="99"/>
      <c r="O478" s="104"/>
      <c r="P478" s="91"/>
      <c r="Q478" s="91"/>
      <c r="R478" s="91"/>
      <c r="S478" s="105"/>
      <c r="T478" s="91"/>
      <c r="U478" s="91"/>
      <c r="V478" s="91"/>
      <c r="W478" s="91"/>
      <c r="X478" s="91"/>
      <c r="Y478" s="91"/>
      <c r="Z478" s="91"/>
      <c r="AA478" s="91"/>
      <c r="AB478" s="91"/>
      <c r="AC478" s="91"/>
      <c r="AD478" s="91"/>
      <c r="AE478" s="91"/>
      <c r="AF478" s="91"/>
      <c r="AG478" s="91"/>
    </row>
    <row r="479" spans="1:33" ht="26.5" customHeight="1" x14ac:dyDescent="0.7">
      <c r="A479" s="95"/>
      <c r="B479" s="93"/>
      <c r="C479" s="92"/>
      <c r="D479" s="93"/>
      <c r="E479" s="92"/>
      <c r="F479" s="93"/>
      <c r="G479" s="92"/>
      <c r="H479" s="91"/>
      <c r="I479" s="91"/>
      <c r="J479" s="91"/>
      <c r="K479" s="126"/>
      <c r="L479" s="91"/>
      <c r="M479" s="104"/>
      <c r="N479" s="99"/>
      <c r="O479" s="104"/>
      <c r="P479" s="91"/>
      <c r="Q479" s="91"/>
      <c r="R479" s="91"/>
      <c r="S479" s="105"/>
      <c r="T479" s="91"/>
      <c r="U479" s="91"/>
      <c r="V479" s="91"/>
      <c r="W479" s="91"/>
      <c r="X479" s="91"/>
      <c r="Y479" s="91"/>
      <c r="Z479" s="91"/>
      <c r="AA479" s="91"/>
      <c r="AB479" s="91"/>
      <c r="AC479" s="91"/>
      <c r="AD479" s="91"/>
      <c r="AE479" s="91"/>
      <c r="AF479" s="91"/>
      <c r="AG479" s="91"/>
    </row>
    <row r="480" spans="1:33" ht="26.5" customHeight="1" x14ac:dyDescent="0.7">
      <c r="A480" s="95"/>
      <c r="B480" s="93"/>
      <c r="C480" s="92"/>
      <c r="D480" s="93"/>
      <c r="E480" s="92"/>
      <c r="F480" s="93"/>
      <c r="G480" s="92"/>
      <c r="H480" s="91"/>
      <c r="I480" s="91"/>
      <c r="J480" s="91"/>
      <c r="K480" s="126"/>
      <c r="L480" s="91"/>
      <c r="M480" s="104"/>
      <c r="N480" s="99"/>
      <c r="O480" s="104"/>
      <c r="P480" s="91"/>
      <c r="Q480" s="91"/>
      <c r="R480" s="91"/>
      <c r="S480" s="105"/>
      <c r="T480" s="91"/>
      <c r="U480" s="91"/>
      <c r="V480" s="91"/>
      <c r="W480" s="91"/>
      <c r="X480" s="91"/>
      <c r="Y480" s="91"/>
      <c r="Z480" s="91"/>
      <c r="AA480" s="91"/>
      <c r="AB480" s="91"/>
      <c r="AC480" s="91"/>
      <c r="AD480" s="91"/>
      <c r="AE480" s="91"/>
      <c r="AF480" s="91"/>
      <c r="AG480" s="91"/>
    </row>
    <row r="481" spans="1:33" ht="26.5" customHeight="1" x14ac:dyDescent="0.7">
      <c r="A481" s="95"/>
      <c r="B481" s="93"/>
      <c r="C481" s="92"/>
      <c r="D481" s="93"/>
      <c r="E481" s="92"/>
      <c r="F481" s="93"/>
      <c r="G481" s="92"/>
      <c r="H481" s="91"/>
      <c r="I481" s="91"/>
      <c r="J481" s="91"/>
      <c r="K481" s="126"/>
      <c r="L481" s="91"/>
      <c r="M481" s="104"/>
      <c r="N481" s="99"/>
      <c r="O481" s="104"/>
      <c r="P481" s="91"/>
      <c r="Q481" s="91"/>
      <c r="R481" s="91"/>
      <c r="S481" s="105"/>
      <c r="T481" s="91"/>
      <c r="U481" s="91"/>
      <c r="V481" s="91"/>
      <c r="W481" s="91"/>
      <c r="X481" s="91"/>
      <c r="Y481" s="91"/>
      <c r="Z481" s="91"/>
      <c r="AA481" s="91"/>
      <c r="AB481" s="91"/>
      <c r="AC481" s="91"/>
      <c r="AD481" s="91"/>
      <c r="AE481" s="91"/>
      <c r="AF481" s="91"/>
      <c r="AG481" s="91"/>
    </row>
    <row r="482" spans="1:33" ht="26.5" customHeight="1" x14ac:dyDescent="0.7">
      <c r="A482" s="95"/>
      <c r="B482" s="93"/>
      <c r="C482" s="92"/>
      <c r="D482" s="93"/>
      <c r="E482" s="92"/>
      <c r="F482" s="93"/>
      <c r="G482" s="92"/>
      <c r="H482" s="91"/>
      <c r="I482" s="91"/>
      <c r="J482" s="91"/>
      <c r="K482" s="126"/>
      <c r="L482" s="91"/>
      <c r="M482" s="104"/>
      <c r="N482" s="99"/>
      <c r="O482" s="104"/>
      <c r="P482" s="91"/>
      <c r="Q482" s="91"/>
      <c r="R482" s="91"/>
      <c r="S482" s="105"/>
      <c r="T482" s="91"/>
      <c r="U482" s="91"/>
      <c r="V482" s="91"/>
      <c r="W482" s="91"/>
      <c r="X482" s="91"/>
      <c r="Y482" s="91"/>
      <c r="Z482" s="91"/>
      <c r="AA482" s="91"/>
      <c r="AB482" s="91"/>
      <c r="AC482" s="91"/>
      <c r="AD482" s="91"/>
      <c r="AE482" s="91"/>
      <c r="AF482" s="91"/>
      <c r="AG482" s="91"/>
    </row>
    <row r="483" spans="1:33" ht="26.5" customHeight="1" x14ac:dyDescent="0.7">
      <c r="A483" s="95"/>
      <c r="B483" s="93"/>
      <c r="C483" s="92"/>
      <c r="D483" s="93"/>
      <c r="E483" s="92"/>
      <c r="F483" s="93"/>
      <c r="G483" s="92"/>
      <c r="H483" s="91"/>
      <c r="I483" s="91"/>
      <c r="J483" s="91"/>
      <c r="K483" s="126"/>
      <c r="L483" s="91"/>
      <c r="M483" s="104"/>
      <c r="N483" s="99"/>
      <c r="O483" s="104"/>
      <c r="P483" s="91"/>
      <c r="Q483" s="91"/>
      <c r="R483" s="91"/>
      <c r="S483" s="105"/>
      <c r="T483" s="91"/>
      <c r="U483" s="91"/>
      <c r="V483" s="91"/>
      <c r="W483" s="91"/>
      <c r="X483" s="91"/>
      <c r="Y483" s="91"/>
      <c r="Z483" s="91"/>
      <c r="AA483" s="91"/>
      <c r="AB483" s="91"/>
      <c r="AC483" s="91"/>
      <c r="AD483" s="91"/>
      <c r="AE483" s="91"/>
      <c r="AF483" s="91"/>
      <c r="AG483" s="91"/>
    </row>
    <row r="484" spans="1:33" ht="26.5" customHeight="1" x14ac:dyDescent="0.7">
      <c r="A484" s="95"/>
      <c r="B484" s="93"/>
      <c r="C484" s="92"/>
      <c r="D484" s="93"/>
      <c r="E484" s="92"/>
      <c r="F484" s="93"/>
      <c r="G484" s="92"/>
      <c r="H484" s="91"/>
      <c r="I484" s="91"/>
      <c r="J484" s="91"/>
      <c r="K484" s="126"/>
      <c r="L484" s="91"/>
      <c r="M484" s="104"/>
      <c r="N484" s="99"/>
      <c r="O484" s="104"/>
      <c r="P484" s="91"/>
      <c r="Q484" s="91"/>
      <c r="R484" s="91"/>
      <c r="S484" s="105"/>
      <c r="T484" s="91"/>
      <c r="U484" s="91"/>
      <c r="V484" s="91"/>
      <c r="W484" s="91"/>
      <c r="X484" s="91"/>
      <c r="Y484" s="91"/>
      <c r="Z484" s="91"/>
      <c r="AA484" s="91"/>
      <c r="AB484" s="91"/>
      <c r="AC484" s="91"/>
      <c r="AD484" s="91"/>
      <c r="AE484" s="91"/>
      <c r="AF484" s="91"/>
      <c r="AG484" s="91"/>
    </row>
    <row r="485" spans="1:33" ht="26.5" customHeight="1" x14ac:dyDescent="0.7">
      <c r="A485" s="95"/>
      <c r="B485" s="93"/>
      <c r="C485" s="92"/>
      <c r="D485" s="93"/>
      <c r="E485" s="92"/>
      <c r="F485" s="93"/>
      <c r="G485" s="92"/>
      <c r="H485" s="91"/>
      <c r="I485" s="91"/>
      <c r="J485" s="91"/>
      <c r="K485" s="126"/>
      <c r="L485" s="91"/>
      <c r="M485" s="104"/>
      <c r="N485" s="99"/>
      <c r="O485" s="104"/>
      <c r="P485" s="91"/>
      <c r="Q485" s="91"/>
      <c r="R485" s="91"/>
      <c r="S485" s="105"/>
      <c r="T485" s="91"/>
      <c r="U485" s="91"/>
      <c r="V485" s="91"/>
      <c r="W485" s="91"/>
      <c r="X485" s="91"/>
      <c r="Y485" s="91"/>
      <c r="Z485" s="91"/>
      <c r="AA485" s="91"/>
      <c r="AB485" s="91"/>
      <c r="AC485" s="91"/>
      <c r="AD485" s="91"/>
      <c r="AE485" s="91"/>
      <c r="AF485" s="91"/>
      <c r="AG485" s="91"/>
    </row>
    <row r="486" spans="1:33" ht="26.5" customHeight="1" x14ac:dyDescent="0.7">
      <c r="A486" s="95"/>
      <c r="B486" s="93"/>
      <c r="C486" s="92"/>
      <c r="D486" s="93"/>
      <c r="E486" s="92"/>
      <c r="F486" s="93"/>
      <c r="G486" s="92"/>
      <c r="H486" s="91"/>
      <c r="I486" s="91"/>
      <c r="J486" s="91"/>
      <c r="K486" s="126"/>
      <c r="L486" s="91"/>
      <c r="M486" s="104"/>
      <c r="N486" s="99"/>
      <c r="O486" s="104"/>
      <c r="P486" s="91"/>
      <c r="Q486" s="91"/>
      <c r="R486" s="91"/>
      <c r="S486" s="105"/>
      <c r="T486" s="91"/>
      <c r="U486" s="91"/>
      <c r="V486" s="91"/>
      <c r="W486" s="91"/>
      <c r="X486" s="91"/>
      <c r="Y486" s="91"/>
      <c r="Z486" s="91"/>
      <c r="AA486" s="91"/>
      <c r="AB486" s="91"/>
      <c r="AC486" s="91"/>
      <c r="AD486" s="91"/>
      <c r="AE486" s="91"/>
      <c r="AF486" s="91"/>
      <c r="AG486" s="91"/>
    </row>
    <row r="487" spans="1:33" ht="26.5" customHeight="1" x14ac:dyDescent="0.7">
      <c r="A487" s="95"/>
      <c r="B487" s="93"/>
      <c r="C487" s="92"/>
      <c r="D487" s="93"/>
      <c r="E487" s="92"/>
      <c r="F487" s="93"/>
      <c r="G487" s="92"/>
      <c r="H487" s="91"/>
      <c r="I487" s="91"/>
      <c r="J487" s="91"/>
      <c r="K487" s="126"/>
      <c r="L487" s="91"/>
      <c r="M487" s="104"/>
      <c r="N487" s="99"/>
      <c r="O487" s="104"/>
      <c r="P487" s="91"/>
      <c r="Q487" s="91"/>
      <c r="R487" s="91"/>
      <c r="S487" s="105"/>
      <c r="T487" s="91"/>
      <c r="U487" s="91"/>
      <c r="V487" s="91"/>
      <c r="W487" s="91"/>
      <c r="X487" s="91"/>
      <c r="Y487" s="91"/>
      <c r="Z487" s="91"/>
      <c r="AA487" s="91"/>
      <c r="AB487" s="91"/>
      <c r="AC487" s="91"/>
      <c r="AD487" s="91"/>
      <c r="AE487" s="91"/>
      <c r="AF487" s="91"/>
      <c r="AG487" s="91"/>
    </row>
    <row r="488" spans="1:33" ht="26.5" customHeight="1" x14ac:dyDescent="0.7">
      <c r="A488" s="95"/>
      <c r="B488" s="93"/>
      <c r="C488" s="92"/>
      <c r="D488" s="93"/>
      <c r="E488" s="92"/>
      <c r="F488" s="93"/>
      <c r="G488" s="92"/>
      <c r="H488" s="91"/>
      <c r="I488" s="91"/>
      <c r="J488" s="91"/>
      <c r="K488" s="126"/>
      <c r="L488" s="91"/>
      <c r="M488" s="104"/>
      <c r="N488" s="99"/>
      <c r="O488" s="104"/>
      <c r="P488" s="91"/>
      <c r="Q488" s="91"/>
      <c r="R488" s="91"/>
      <c r="S488" s="105"/>
      <c r="T488" s="91"/>
      <c r="U488" s="91"/>
      <c r="V488" s="91"/>
      <c r="W488" s="91"/>
      <c r="X488" s="91"/>
      <c r="Y488" s="91"/>
      <c r="Z488" s="91"/>
      <c r="AA488" s="91"/>
      <c r="AB488" s="91"/>
      <c r="AC488" s="91"/>
      <c r="AD488" s="91"/>
      <c r="AE488" s="91"/>
      <c r="AF488" s="91"/>
      <c r="AG488" s="91"/>
    </row>
    <row r="489" spans="1:33" ht="26.5" customHeight="1" x14ac:dyDescent="0.7">
      <c r="A489" s="95"/>
      <c r="B489" s="93"/>
      <c r="C489" s="92"/>
      <c r="D489" s="93"/>
      <c r="E489" s="92"/>
      <c r="F489" s="93"/>
      <c r="G489" s="92"/>
      <c r="H489" s="91"/>
      <c r="I489" s="91"/>
      <c r="J489" s="91"/>
      <c r="K489" s="126"/>
      <c r="L489" s="91"/>
      <c r="M489" s="104"/>
      <c r="N489" s="99"/>
      <c r="O489" s="104"/>
      <c r="P489" s="91"/>
      <c r="Q489" s="91"/>
      <c r="R489" s="91"/>
      <c r="S489" s="105"/>
      <c r="T489" s="91"/>
      <c r="U489" s="91"/>
      <c r="V489" s="91"/>
      <c r="W489" s="91"/>
      <c r="X489" s="91"/>
      <c r="Y489" s="91"/>
      <c r="Z489" s="91"/>
      <c r="AA489" s="91"/>
      <c r="AB489" s="91"/>
      <c r="AC489" s="91"/>
      <c r="AD489" s="91"/>
      <c r="AE489" s="91"/>
      <c r="AF489" s="91"/>
      <c r="AG489" s="91"/>
    </row>
    <row r="490" spans="1:33" ht="26.5" customHeight="1" x14ac:dyDescent="0.7">
      <c r="A490" s="95"/>
      <c r="B490" s="93"/>
      <c r="C490" s="92"/>
      <c r="D490" s="93"/>
      <c r="E490" s="92"/>
      <c r="F490" s="93"/>
      <c r="G490" s="92"/>
      <c r="H490" s="91"/>
      <c r="I490" s="91"/>
      <c r="J490" s="91"/>
      <c r="K490" s="126"/>
      <c r="L490" s="91"/>
      <c r="M490" s="104"/>
      <c r="N490" s="99"/>
      <c r="O490" s="104"/>
      <c r="P490" s="91"/>
      <c r="Q490" s="91"/>
      <c r="R490" s="91"/>
      <c r="S490" s="105"/>
      <c r="T490" s="91"/>
      <c r="U490" s="91"/>
      <c r="V490" s="91"/>
      <c r="W490" s="91"/>
      <c r="X490" s="91"/>
      <c r="Y490" s="91"/>
      <c r="Z490" s="91"/>
      <c r="AA490" s="91"/>
      <c r="AB490" s="91"/>
      <c r="AC490" s="91"/>
      <c r="AD490" s="91"/>
      <c r="AE490" s="91"/>
      <c r="AF490" s="91"/>
      <c r="AG490" s="91"/>
    </row>
    <row r="491" spans="1:33" ht="26.5" customHeight="1" x14ac:dyDescent="0.7">
      <c r="A491" s="95"/>
      <c r="B491" s="93"/>
      <c r="C491" s="92"/>
      <c r="D491" s="93"/>
      <c r="E491" s="92"/>
      <c r="F491" s="93"/>
      <c r="G491" s="92"/>
      <c r="H491" s="91"/>
      <c r="I491" s="91"/>
      <c r="J491" s="91"/>
      <c r="K491" s="126"/>
      <c r="L491" s="91"/>
      <c r="M491" s="104"/>
      <c r="N491" s="99"/>
      <c r="O491" s="104"/>
      <c r="P491" s="91"/>
      <c r="Q491" s="91"/>
      <c r="R491" s="91"/>
      <c r="S491" s="105"/>
      <c r="T491" s="91"/>
      <c r="U491" s="91"/>
      <c r="V491" s="91"/>
      <c r="W491" s="91"/>
      <c r="X491" s="91"/>
      <c r="Y491" s="91"/>
      <c r="Z491" s="91"/>
      <c r="AA491" s="91"/>
      <c r="AB491" s="91"/>
      <c r="AC491" s="91"/>
      <c r="AD491" s="91"/>
      <c r="AE491" s="91"/>
      <c r="AF491" s="91"/>
      <c r="AG491" s="91"/>
    </row>
    <row r="492" spans="1:33" ht="26.5" customHeight="1" x14ac:dyDescent="0.7">
      <c r="A492" s="95"/>
      <c r="B492" s="93"/>
      <c r="C492" s="92"/>
      <c r="D492" s="93"/>
      <c r="E492" s="92"/>
      <c r="F492" s="93"/>
      <c r="G492" s="92"/>
      <c r="H492" s="91"/>
      <c r="I492" s="91"/>
      <c r="J492" s="91"/>
      <c r="K492" s="126"/>
      <c r="L492" s="91"/>
      <c r="M492" s="104"/>
      <c r="N492" s="99"/>
      <c r="O492" s="104"/>
      <c r="P492" s="91"/>
      <c r="Q492" s="91"/>
      <c r="R492" s="91"/>
      <c r="S492" s="105"/>
      <c r="T492" s="91"/>
      <c r="U492" s="91"/>
      <c r="V492" s="91"/>
      <c r="W492" s="91"/>
      <c r="X492" s="91"/>
      <c r="Y492" s="91"/>
      <c r="Z492" s="91"/>
      <c r="AA492" s="91"/>
      <c r="AB492" s="91"/>
      <c r="AC492" s="91"/>
      <c r="AD492" s="91"/>
      <c r="AE492" s="91"/>
      <c r="AF492" s="91"/>
      <c r="AG492" s="91"/>
    </row>
    <row r="493" spans="1:33" ht="26.5" customHeight="1" x14ac:dyDescent="0.7">
      <c r="A493" s="95"/>
      <c r="B493" s="93"/>
      <c r="C493" s="92"/>
      <c r="D493" s="93"/>
      <c r="E493" s="92"/>
      <c r="F493" s="93"/>
      <c r="G493" s="92"/>
      <c r="H493" s="91"/>
      <c r="I493" s="91"/>
      <c r="J493" s="91"/>
      <c r="K493" s="126"/>
      <c r="L493" s="91"/>
      <c r="M493" s="104"/>
      <c r="N493" s="99"/>
      <c r="O493" s="104"/>
      <c r="P493" s="91"/>
      <c r="Q493" s="91"/>
      <c r="R493" s="91"/>
      <c r="S493" s="105"/>
      <c r="T493" s="91"/>
      <c r="U493" s="91"/>
      <c r="V493" s="91"/>
      <c r="W493" s="91"/>
      <c r="X493" s="91"/>
      <c r="Y493" s="91"/>
      <c r="Z493" s="91"/>
      <c r="AA493" s="91"/>
      <c r="AB493" s="91"/>
      <c r="AC493" s="91"/>
      <c r="AD493" s="91"/>
      <c r="AE493" s="91"/>
      <c r="AF493" s="91"/>
      <c r="AG493" s="91"/>
    </row>
    <row r="494" spans="1:33" ht="26.5" customHeight="1" x14ac:dyDescent="0.7">
      <c r="A494" s="95"/>
      <c r="B494" s="93"/>
      <c r="C494" s="92"/>
      <c r="D494" s="93"/>
      <c r="E494" s="92"/>
      <c r="F494" s="93"/>
      <c r="G494" s="92"/>
      <c r="H494" s="91"/>
      <c r="I494" s="91"/>
      <c r="J494" s="91"/>
      <c r="K494" s="126"/>
      <c r="L494" s="91"/>
      <c r="M494" s="104"/>
      <c r="N494" s="99"/>
      <c r="O494" s="104"/>
      <c r="P494" s="91"/>
      <c r="Q494" s="91"/>
      <c r="R494" s="91"/>
      <c r="S494" s="105"/>
      <c r="T494" s="91"/>
      <c r="U494" s="91"/>
      <c r="V494" s="91"/>
      <c r="W494" s="91"/>
      <c r="X494" s="91"/>
      <c r="Y494" s="91"/>
      <c r="Z494" s="91"/>
      <c r="AA494" s="91"/>
      <c r="AB494" s="91"/>
      <c r="AC494" s="91"/>
      <c r="AD494" s="91"/>
      <c r="AE494" s="91"/>
      <c r="AF494" s="91"/>
      <c r="AG494" s="91"/>
    </row>
    <row r="495" spans="1:33" ht="26.5" customHeight="1" x14ac:dyDescent="0.7">
      <c r="A495" s="95"/>
      <c r="B495" s="93"/>
      <c r="C495" s="92"/>
      <c r="D495" s="93"/>
      <c r="E495" s="92"/>
      <c r="F495" s="93"/>
      <c r="G495" s="92"/>
      <c r="H495" s="91"/>
      <c r="I495" s="91"/>
      <c r="J495" s="91"/>
      <c r="K495" s="126"/>
      <c r="L495" s="91"/>
      <c r="M495" s="104"/>
      <c r="N495" s="99"/>
      <c r="O495" s="104"/>
      <c r="P495" s="91"/>
      <c r="Q495" s="91"/>
      <c r="R495" s="91"/>
      <c r="S495" s="105"/>
      <c r="T495" s="91"/>
      <c r="U495" s="91"/>
      <c r="V495" s="91"/>
      <c r="W495" s="91"/>
      <c r="X495" s="91"/>
      <c r="Y495" s="91"/>
      <c r="Z495" s="91"/>
      <c r="AA495" s="91"/>
      <c r="AB495" s="91"/>
      <c r="AC495" s="91"/>
      <c r="AD495" s="91"/>
      <c r="AE495" s="91"/>
      <c r="AF495" s="91"/>
      <c r="AG495" s="91"/>
    </row>
    <row r="496" spans="1:33" ht="26.5" customHeight="1" x14ac:dyDescent="0.7">
      <c r="A496" s="95"/>
      <c r="B496" s="93"/>
      <c r="C496" s="92"/>
      <c r="D496" s="93"/>
      <c r="E496" s="92"/>
      <c r="F496" s="93"/>
      <c r="G496" s="92"/>
      <c r="H496" s="91"/>
      <c r="I496" s="91"/>
      <c r="J496" s="91"/>
      <c r="K496" s="126"/>
      <c r="L496" s="91"/>
      <c r="M496" s="104"/>
      <c r="N496" s="99"/>
      <c r="O496" s="104"/>
      <c r="P496" s="91"/>
      <c r="Q496" s="91"/>
      <c r="R496" s="91"/>
      <c r="S496" s="105"/>
      <c r="T496" s="91"/>
      <c r="U496" s="91"/>
      <c r="V496" s="91"/>
      <c r="W496" s="91"/>
      <c r="X496" s="91"/>
      <c r="Y496" s="91"/>
      <c r="Z496" s="91"/>
      <c r="AA496" s="91"/>
      <c r="AB496" s="91"/>
      <c r="AC496" s="91"/>
      <c r="AD496" s="91"/>
      <c r="AE496" s="91"/>
      <c r="AF496" s="91"/>
      <c r="AG496" s="91"/>
    </row>
    <row r="497" spans="1:33" ht="26.5" customHeight="1" x14ac:dyDescent="0.7">
      <c r="A497" s="95"/>
      <c r="B497" s="93"/>
      <c r="C497" s="92"/>
      <c r="D497" s="93"/>
      <c r="E497" s="92"/>
      <c r="F497" s="93"/>
      <c r="G497" s="92"/>
      <c r="H497" s="91"/>
      <c r="I497" s="91"/>
      <c r="J497" s="91"/>
      <c r="K497" s="126"/>
      <c r="L497" s="91"/>
      <c r="M497" s="104"/>
      <c r="N497" s="99"/>
      <c r="O497" s="104"/>
      <c r="P497" s="91"/>
      <c r="Q497" s="91"/>
      <c r="R497" s="91"/>
      <c r="S497" s="105"/>
      <c r="T497" s="91"/>
      <c r="U497" s="91"/>
      <c r="V497" s="91"/>
      <c r="W497" s="91"/>
      <c r="X497" s="91"/>
      <c r="Y497" s="91"/>
      <c r="Z497" s="91"/>
      <c r="AA497" s="91"/>
      <c r="AB497" s="91"/>
      <c r="AC497" s="91"/>
      <c r="AD497" s="91"/>
      <c r="AE497" s="91"/>
      <c r="AF497" s="91"/>
      <c r="AG497" s="91"/>
    </row>
    <row r="498" spans="1:33" ht="26.5" customHeight="1" x14ac:dyDescent="0.7">
      <c r="A498" s="95"/>
      <c r="B498" s="93"/>
      <c r="C498" s="92"/>
      <c r="D498" s="93"/>
      <c r="E498" s="92"/>
      <c r="F498" s="93"/>
      <c r="G498" s="92"/>
      <c r="H498" s="91"/>
      <c r="I498" s="91"/>
      <c r="J498" s="91"/>
      <c r="K498" s="126"/>
      <c r="L498" s="91"/>
      <c r="M498" s="104"/>
      <c r="N498" s="99"/>
      <c r="O498" s="104"/>
      <c r="P498" s="91"/>
      <c r="Q498" s="91"/>
      <c r="R498" s="91"/>
      <c r="S498" s="105"/>
      <c r="T498" s="91"/>
      <c r="U498" s="91"/>
      <c r="V498" s="91"/>
      <c r="W498" s="91"/>
      <c r="X498" s="91"/>
      <c r="Y498" s="91"/>
      <c r="Z498" s="91"/>
      <c r="AA498" s="91"/>
      <c r="AB498" s="91"/>
      <c r="AC498" s="91"/>
      <c r="AD498" s="91"/>
      <c r="AE498" s="91"/>
      <c r="AF498" s="91"/>
      <c r="AG498" s="91"/>
    </row>
    <row r="499" spans="1:33" ht="26.5" customHeight="1" x14ac:dyDescent="0.7">
      <c r="A499" s="95"/>
      <c r="B499" s="93"/>
      <c r="C499" s="92"/>
      <c r="D499" s="93"/>
      <c r="E499" s="92"/>
      <c r="F499" s="93"/>
      <c r="G499" s="92"/>
      <c r="H499" s="91"/>
      <c r="I499" s="91"/>
      <c r="J499" s="91"/>
      <c r="K499" s="126"/>
      <c r="L499" s="91"/>
      <c r="M499" s="104"/>
      <c r="N499" s="99"/>
      <c r="O499" s="104"/>
      <c r="P499" s="91"/>
      <c r="Q499" s="91"/>
      <c r="R499" s="91"/>
      <c r="S499" s="105"/>
      <c r="T499" s="91"/>
      <c r="U499" s="91"/>
      <c r="V499" s="91"/>
      <c r="W499" s="91"/>
      <c r="X499" s="91"/>
      <c r="Y499" s="91"/>
      <c r="Z499" s="91"/>
      <c r="AA499" s="91"/>
      <c r="AB499" s="91"/>
      <c r="AC499" s="91"/>
      <c r="AD499" s="91"/>
      <c r="AE499" s="91"/>
      <c r="AF499" s="91"/>
      <c r="AG499" s="91"/>
    </row>
    <row r="500" spans="1:33" ht="26.5" customHeight="1" x14ac:dyDescent="0.7">
      <c r="A500" s="95"/>
      <c r="B500" s="93"/>
      <c r="C500" s="92"/>
      <c r="D500" s="93"/>
      <c r="E500" s="92"/>
      <c r="F500" s="93"/>
      <c r="G500" s="92"/>
      <c r="H500" s="91"/>
      <c r="I500" s="91"/>
      <c r="J500" s="91"/>
      <c r="K500" s="126"/>
      <c r="L500" s="91"/>
      <c r="M500" s="104"/>
      <c r="N500" s="99"/>
      <c r="O500" s="104"/>
      <c r="P500" s="91"/>
      <c r="Q500" s="91"/>
      <c r="R500" s="91"/>
      <c r="S500" s="105"/>
      <c r="T500" s="91"/>
      <c r="U500" s="91"/>
      <c r="V500" s="91"/>
      <c r="W500" s="91"/>
      <c r="X500" s="91"/>
      <c r="Y500" s="91"/>
      <c r="Z500" s="91"/>
      <c r="AA500" s="91"/>
      <c r="AB500" s="91"/>
      <c r="AC500" s="91"/>
      <c r="AD500" s="91"/>
      <c r="AE500" s="91"/>
      <c r="AF500" s="91"/>
      <c r="AG500" s="91"/>
    </row>
    <row r="501" spans="1:33" ht="26.5" customHeight="1" x14ac:dyDescent="0.7">
      <c r="A501" s="95"/>
      <c r="B501" s="93"/>
      <c r="C501" s="92"/>
      <c r="D501" s="93"/>
      <c r="E501" s="92"/>
      <c r="F501" s="93"/>
      <c r="G501" s="92"/>
      <c r="H501" s="91"/>
      <c r="I501" s="91"/>
      <c r="J501" s="91"/>
      <c r="K501" s="126"/>
      <c r="L501" s="91"/>
      <c r="M501" s="104"/>
      <c r="N501" s="99"/>
      <c r="O501" s="104"/>
      <c r="P501" s="91"/>
      <c r="Q501" s="91"/>
      <c r="R501" s="91"/>
      <c r="S501" s="105"/>
      <c r="T501" s="91"/>
      <c r="U501" s="91"/>
      <c r="V501" s="91"/>
      <c r="W501" s="91"/>
      <c r="X501" s="91"/>
      <c r="Y501" s="91"/>
      <c r="Z501" s="91"/>
      <c r="AA501" s="91"/>
      <c r="AB501" s="91"/>
      <c r="AC501" s="91"/>
      <c r="AD501" s="91"/>
      <c r="AE501" s="91"/>
      <c r="AF501" s="91"/>
      <c r="AG501" s="91"/>
    </row>
    <row r="502" spans="1:33" ht="26.5" customHeight="1" x14ac:dyDescent="0.7">
      <c r="A502" s="95"/>
      <c r="B502" s="93"/>
      <c r="C502" s="92"/>
      <c r="D502" s="93"/>
      <c r="E502" s="92"/>
      <c r="F502" s="93"/>
      <c r="G502" s="92"/>
      <c r="H502" s="91"/>
      <c r="I502" s="91"/>
      <c r="J502" s="91"/>
      <c r="K502" s="126"/>
      <c r="L502" s="91"/>
      <c r="M502" s="104"/>
      <c r="N502" s="99"/>
      <c r="O502" s="104"/>
      <c r="P502" s="91"/>
      <c r="Q502" s="91"/>
      <c r="R502" s="91"/>
      <c r="S502" s="105"/>
      <c r="T502" s="91"/>
      <c r="U502" s="91"/>
      <c r="V502" s="91"/>
      <c r="W502" s="91"/>
      <c r="X502" s="91"/>
      <c r="Y502" s="91"/>
      <c r="Z502" s="91"/>
      <c r="AA502" s="91"/>
      <c r="AB502" s="91"/>
      <c r="AC502" s="91"/>
      <c r="AD502" s="91"/>
      <c r="AE502" s="91"/>
      <c r="AF502" s="91"/>
      <c r="AG502" s="91"/>
    </row>
    <row r="503" spans="1:33" ht="26.5" customHeight="1" x14ac:dyDescent="0.7">
      <c r="A503" s="95"/>
      <c r="B503" s="93"/>
      <c r="C503" s="92"/>
      <c r="D503" s="93"/>
      <c r="E503" s="92"/>
      <c r="F503" s="93"/>
      <c r="G503" s="92"/>
      <c r="H503" s="91"/>
      <c r="I503" s="91"/>
      <c r="J503" s="91"/>
      <c r="K503" s="126"/>
      <c r="L503" s="91"/>
      <c r="M503" s="104"/>
      <c r="N503" s="99"/>
      <c r="O503" s="104"/>
      <c r="P503" s="91"/>
      <c r="Q503" s="91"/>
      <c r="R503" s="91"/>
      <c r="S503" s="105"/>
      <c r="T503" s="91"/>
      <c r="U503" s="91"/>
      <c r="V503" s="91"/>
      <c r="W503" s="91"/>
      <c r="X503" s="91"/>
      <c r="Y503" s="91"/>
      <c r="Z503" s="91"/>
      <c r="AA503" s="91"/>
      <c r="AB503" s="91"/>
      <c r="AC503" s="91"/>
      <c r="AD503" s="91"/>
      <c r="AE503" s="91"/>
      <c r="AF503" s="91"/>
      <c r="AG503" s="91"/>
    </row>
    <row r="504" spans="1:33" ht="26.5" customHeight="1" x14ac:dyDescent="0.7">
      <c r="A504" s="95"/>
      <c r="B504" s="93"/>
      <c r="C504" s="92"/>
      <c r="D504" s="93"/>
      <c r="E504" s="92"/>
      <c r="F504" s="93"/>
      <c r="G504" s="92"/>
      <c r="H504" s="91"/>
      <c r="I504" s="91"/>
      <c r="J504" s="91"/>
      <c r="K504" s="126"/>
      <c r="L504" s="91"/>
      <c r="M504" s="104"/>
      <c r="N504" s="99"/>
      <c r="O504" s="104"/>
      <c r="P504" s="91"/>
      <c r="Q504" s="91"/>
      <c r="R504" s="91"/>
      <c r="S504" s="105"/>
      <c r="T504" s="91"/>
      <c r="U504" s="91"/>
      <c r="V504" s="91"/>
      <c r="W504" s="91"/>
      <c r="X504" s="91"/>
      <c r="Y504" s="91"/>
      <c r="Z504" s="91"/>
      <c r="AA504" s="91"/>
      <c r="AB504" s="91"/>
      <c r="AC504" s="91"/>
      <c r="AD504" s="91"/>
      <c r="AE504" s="91"/>
      <c r="AF504" s="91"/>
      <c r="AG504" s="91"/>
    </row>
    <row r="505" spans="1:33" ht="26.5" customHeight="1" x14ac:dyDescent="0.7">
      <c r="A505" s="95"/>
      <c r="B505" s="93"/>
      <c r="C505" s="92"/>
      <c r="D505" s="93"/>
      <c r="E505" s="92"/>
      <c r="F505" s="93"/>
      <c r="G505" s="92"/>
      <c r="H505" s="91"/>
      <c r="I505" s="91"/>
      <c r="J505" s="91"/>
      <c r="K505" s="126"/>
      <c r="L505" s="91"/>
      <c r="M505" s="104"/>
      <c r="N505" s="99"/>
      <c r="O505" s="104"/>
      <c r="P505" s="91"/>
      <c r="Q505" s="91"/>
      <c r="R505" s="91"/>
      <c r="S505" s="91"/>
      <c r="T505" s="91"/>
      <c r="U505" s="91"/>
      <c r="V505" s="91"/>
      <c r="W505" s="91"/>
      <c r="X505" s="91"/>
      <c r="Y505" s="91"/>
      <c r="Z505" s="91"/>
      <c r="AA505" s="91"/>
      <c r="AB505" s="91"/>
      <c r="AC505" s="91"/>
      <c r="AD505" s="91"/>
      <c r="AE505" s="91"/>
      <c r="AF505" s="91"/>
      <c r="AG505" s="91"/>
    </row>
    <row r="506" spans="1:33" ht="22.5" customHeight="1" x14ac:dyDescent="0.45">
      <c r="A506" s="91"/>
      <c r="B506" s="93"/>
      <c r="C506" s="92"/>
      <c r="D506" s="93"/>
      <c r="E506" s="92"/>
      <c r="F506" s="93"/>
      <c r="G506" s="92"/>
      <c r="H506" s="91"/>
      <c r="I506" s="91"/>
      <c r="J506" s="91"/>
      <c r="K506" s="126"/>
      <c r="L506" s="91"/>
      <c r="M506" s="104"/>
      <c r="N506" s="91"/>
      <c r="O506" s="91"/>
      <c r="P506" s="91"/>
      <c r="Q506" s="91"/>
      <c r="R506" s="91"/>
      <c r="S506" s="91"/>
      <c r="T506" s="91"/>
      <c r="U506" s="91"/>
      <c r="V506" s="91"/>
      <c r="W506" s="91"/>
      <c r="X506" s="91"/>
      <c r="Y506" s="91"/>
      <c r="Z506" s="91"/>
      <c r="AA506" s="91"/>
      <c r="AB506" s="91"/>
      <c r="AC506" s="91"/>
      <c r="AD506" s="91"/>
      <c r="AE506" s="91"/>
      <c r="AF506" s="91"/>
      <c r="AG506" s="91"/>
    </row>
    <row r="507" spans="1:33" ht="22.5" customHeight="1" x14ac:dyDescent="0.45">
      <c r="A507" s="91"/>
      <c r="B507" s="93"/>
      <c r="C507" s="92"/>
      <c r="D507" s="93"/>
      <c r="E507" s="92"/>
      <c r="F507" s="93"/>
      <c r="G507" s="92"/>
      <c r="H507" s="91"/>
      <c r="I507" s="91"/>
      <c r="J507" s="91"/>
      <c r="K507" s="126"/>
      <c r="L507" s="91"/>
      <c r="M507" s="104"/>
      <c r="N507" s="91"/>
      <c r="O507" s="91"/>
      <c r="P507" s="91"/>
      <c r="Q507" s="91"/>
      <c r="R507" s="91"/>
      <c r="S507" s="91"/>
      <c r="T507" s="91"/>
      <c r="U507" s="91"/>
      <c r="V507" s="91"/>
      <c r="W507" s="91"/>
      <c r="X507" s="91"/>
      <c r="Y507" s="91"/>
      <c r="Z507" s="91"/>
      <c r="AA507" s="91"/>
      <c r="AB507" s="91"/>
      <c r="AC507" s="91"/>
      <c r="AD507" s="91"/>
      <c r="AE507" s="91"/>
      <c r="AF507" s="91"/>
      <c r="AG507" s="91"/>
    </row>
    <row r="508" spans="1:33" ht="22.5" customHeight="1" x14ac:dyDescent="0.45">
      <c r="A508" s="91"/>
      <c r="B508" s="93"/>
      <c r="C508" s="92"/>
      <c r="D508" s="93"/>
      <c r="E508" s="92"/>
      <c r="F508" s="93"/>
      <c r="G508" s="92"/>
      <c r="H508" s="91"/>
      <c r="I508" s="91"/>
      <c r="J508" s="91"/>
      <c r="K508" s="126"/>
      <c r="L508" s="91"/>
      <c r="M508" s="104"/>
      <c r="N508" s="91"/>
      <c r="O508" s="91"/>
      <c r="P508" s="91"/>
      <c r="Q508" s="91"/>
      <c r="R508" s="91"/>
      <c r="S508" s="91"/>
      <c r="T508" s="91"/>
      <c r="U508" s="91"/>
      <c r="V508" s="91"/>
      <c r="W508" s="91"/>
      <c r="X508" s="91"/>
      <c r="Y508" s="91"/>
      <c r="Z508" s="91"/>
      <c r="AA508" s="91"/>
      <c r="AB508" s="91"/>
      <c r="AC508" s="91"/>
      <c r="AD508" s="91"/>
      <c r="AE508" s="91"/>
      <c r="AF508" s="91"/>
      <c r="AG508" s="91"/>
    </row>
    <row r="509" spans="1:33" ht="22.5" customHeight="1" x14ac:dyDescent="0.45">
      <c r="A509" s="91"/>
      <c r="B509" s="93"/>
      <c r="C509" s="92"/>
      <c r="D509" s="93"/>
      <c r="E509" s="92"/>
      <c r="F509" s="93"/>
      <c r="G509" s="92"/>
      <c r="H509" s="91"/>
      <c r="I509" s="91"/>
      <c r="J509" s="91"/>
      <c r="K509" s="126"/>
      <c r="L509" s="91"/>
      <c r="M509" s="104"/>
      <c r="N509" s="91"/>
      <c r="O509" s="91"/>
      <c r="P509" s="91"/>
      <c r="Q509" s="91"/>
      <c r="R509" s="91"/>
      <c r="S509" s="91"/>
      <c r="T509" s="91"/>
      <c r="U509" s="91"/>
      <c r="V509" s="91"/>
      <c r="W509" s="91"/>
      <c r="X509" s="91"/>
      <c r="Y509" s="91"/>
      <c r="Z509" s="91"/>
      <c r="AA509" s="91"/>
      <c r="AB509" s="91"/>
      <c r="AC509" s="91"/>
      <c r="AD509" s="91"/>
      <c r="AE509" s="91"/>
      <c r="AF509" s="91"/>
      <c r="AG509" s="91"/>
    </row>
    <row r="510" spans="1:33" ht="22.5" customHeight="1" x14ac:dyDescent="0.45">
      <c r="A510" s="91"/>
      <c r="B510" s="93"/>
      <c r="C510" s="92"/>
      <c r="D510" s="93"/>
      <c r="E510" s="92"/>
      <c r="F510" s="93"/>
      <c r="G510" s="92"/>
      <c r="H510" s="91"/>
      <c r="I510" s="91"/>
      <c r="J510" s="91"/>
      <c r="K510" s="126"/>
      <c r="L510" s="91"/>
      <c r="M510" s="104"/>
      <c r="N510" s="91"/>
      <c r="O510" s="91"/>
      <c r="P510" s="91"/>
      <c r="Q510" s="91"/>
      <c r="R510" s="91"/>
      <c r="S510" s="91"/>
      <c r="T510" s="91"/>
      <c r="U510" s="91"/>
      <c r="V510" s="91"/>
      <c r="W510" s="91"/>
      <c r="X510" s="91"/>
      <c r="Y510" s="91"/>
      <c r="Z510" s="91"/>
      <c r="AA510" s="91"/>
      <c r="AB510" s="91"/>
      <c r="AC510" s="91"/>
      <c r="AD510" s="91"/>
      <c r="AE510" s="91"/>
      <c r="AF510" s="91"/>
      <c r="AG510" s="91"/>
    </row>
    <row r="511" spans="1:33" ht="22.5" customHeight="1" x14ac:dyDescent="0.45">
      <c r="A511" s="91"/>
      <c r="B511" s="93"/>
      <c r="C511" s="92"/>
      <c r="D511" s="93"/>
      <c r="E511" s="92"/>
      <c r="F511" s="93"/>
      <c r="G511" s="92"/>
      <c r="H511" s="91"/>
      <c r="I511" s="91"/>
      <c r="J511" s="91"/>
      <c r="K511" s="126"/>
      <c r="L511" s="91"/>
      <c r="M511" s="104"/>
      <c r="N511" s="91"/>
      <c r="O511" s="91"/>
      <c r="P511" s="91"/>
      <c r="Q511" s="91"/>
      <c r="R511" s="91"/>
      <c r="S511" s="91"/>
      <c r="T511" s="91"/>
      <c r="U511" s="91"/>
      <c r="V511" s="91"/>
      <c r="W511" s="91"/>
      <c r="X511" s="91"/>
      <c r="Y511" s="91"/>
      <c r="Z511" s="91"/>
      <c r="AA511" s="91"/>
      <c r="AB511" s="91"/>
      <c r="AC511" s="91"/>
      <c r="AD511" s="91"/>
      <c r="AE511" s="91"/>
      <c r="AF511" s="91"/>
      <c r="AG511" s="91"/>
    </row>
    <row r="512" spans="1:33" ht="22.5" customHeight="1" x14ac:dyDescent="0.45">
      <c r="A512" s="91"/>
      <c r="B512" s="93"/>
      <c r="C512" s="92"/>
      <c r="D512" s="93"/>
      <c r="E512" s="92"/>
      <c r="F512" s="93"/>
      <c r="G512" s="92"/>
      <c r="H512" s="91"/>
      <c r="I512" s="91"/>
      <c r="J512" s="91"/>
      <c r="K512" s="126"/>
      <c r="L512" s="91"/>
      <c r="M512" s="104"/>
      <c r="N512" s="91"/>
      <c r="O512" s="91"/>
      <c r="P512" s="91"/>
      <c r="Q512" s="91"/>
      <c r="R512" s="91"/>
      <c r="S512" s="91"/>
      <c r="T512" s="91"/>
      <c r="U512" s="91"/>
      <c r="V512" s="91"/>
      <c r="W512" s="91"/>
      <c r="X512" s="91"/>
      <c r="Y512" s="91"/>
      <c r="Z512" s="91"/>
      <c r="AA512" s="91"/>
      <c r="AB512" s="91"/>
      <c r="AC512" s="91"/>
      <c r="AD512" s="91"/>
      <c r="AE512" s="91"/>
      <c r="AF512" s="91"/>
      <c r="AG512" s="91"/>
    </row>
    <row r="513" spans="1:33" ht="22.5" customHeight="1" x14ac:dyDescent="0.45">
      <c r="A513" s="91"/>
      <c r="B513" s="93"/>
      <c r="C513" s="92"/>
      <c r="D513" s="93"/>
      <c r="E513" s="92"/>
      <c r="F513" s="93"/>
      <c r="G513" s="92"/>
      <c r="H513" s="91"/>
      <c r="I513" s="91"/>
      <c r="J513" s="91"/>
      <c r="K513" s="126"/>
      <c r="L513" s="91"/>
      <c r="M513" s="104"/>
      <c r="N513" s="91"/>
      <c r="O513" s="91"/>
      <c r="P513" s="91"/>
      <c r="Q513" s="91"/>
      <c r="R513" s="91"/>
      <c r="S513" s="91"/>
      <c r="T513" s="91"/>
      <c r="U513" s="91"/>
      <c r="V513" s="91"/>
      <c r="W513" s="91"/>
      <c r="X513" s="91"/>
      <c r="Y513" s="91"/>
      <c r="Z513" s="91"/>
      <c r="AA513" s="91"/>
      <c r="AB513" s="91"/>
      <c r="AC513" s="91"/>
      <c r="AD513" s="91"/>
      <c r="AE513" s="91"/>
      <c r="AF513" s="91"/>
      <c r="AG513" s="91"/>
    </row>
    <row r="514" spans="1:33" ht="22.5" customHeight="1" x14ac:dyDescent="0.45">
      <c r="A514" s="91"/>
      <c r="B514" s="93"/>
      <c r="C514" s="92"/>
      <c r="D514" s="93"/>
      <c r="E514" s="92"/>
      <c r="F514" s="93"/>
      <c r="G514" s="92"/>
      <c r="H514" s="91"/>
      <c r="I514" s="91"/>
      <c r="J514" s="91"/>
      <c r="K514" s="126"/>
      <c r="L514" s="91"/>
      <c r="M514" s="104"/>
      <c r="N514" s="91"/>
      <c r="O514" s="91"/>
      <c r="P514" s="91"/>
      <c r="Q514" s="91"/>
      <c r="R514" s="91"/>
      <c r="S514" s="91"/>
      <c r="T514" s="91"/>
      <c r="U514" s="91"/>
      <c r="V514" s="91"/>
      <c r="W514" s="91"/>
      <c r="X514" s="91"/>
      <c r="Y514" s="91"/>
      <c r="Z514" s="91"/>
      <c r="AA514" s="91"/>
      <c r="AB514" s="91"/>
      <c r="AC514" s="91"/>
      <c r="AD514" s="91"/>
      <c r="AE514" s="91"/>
      <c r="AF514" s="91"/>
      <c r="AG514" s="91"/>
    </row>
    <row r="515" spans="1:33" ht="22.5" customHeight="1" x14ac:dyDescent="0.45">
      <c r="A515" s="91"/>
      <c r="B515" s="93"/>
      <c r="C515" s="92"/>
      <c r="D515" s="93"/>
      <c r="E515" s="92"/>
      <c r="F515" s="93"/>
      <c r="G515" s="92"/>
      <c r="H515" s="91"/>
      <c r="I515" s="91"/>
      <c r="J515" s="91"/>
      <c r="K515" s="126"/>
      <c r="L515" s="91"/>
      <c r="M515" s="104"/>
      <c r="N515" s="91"/>
      <c r="O515" s="91"/>
      <c r="P515" s="91"/>
      <c r="Q515" s="91"/>
      <c r="R515" s="91"/>
      <c r="S515" s="91"/>
      <c r="T515" s="91"/>
      <c r="U515" s="91"/>
      <c r="V515" s="91"/>
      <c r="W515" s="91"/>
      <c r="X515" s="91"/>
      <c r="Y515" s="91"/>
      <c r="Z515" s="91"/>
      <c r="AA515" s="91"/>
      <c r="AB515" s="91"/>
      <c r="AC515" s="91"/>
      <c r="AD515" s="91"/>
      <c r="AE515" s="91"/>
      <c r="AF515" s="91"/>
      <c r="AG515" s="91"/>
    </row>
    <row r="516" spans="1:33" ht="22.5" customHeight="1" x14ac:dyDescent="0.45">
      <c r="A516" s="91"/>
      <c r="B516" s="93"/>
      <c r="C516" s="92"/>
      <c r="D516" s="93"/>
      <c r="E516" s="92"/>
      <c r="F516" s="93"/>
      <c r="G516" s="92"/>
      <c r="H516" s="91"/>
      <c r="I516" s="91"/>
      <c r="J516" s="91"/>
      <c r="K516" s="126"/>
      <c r="L516" s="91"/>
      <c r="M516" s="104"/>
      <c r="N516" s="91"/>
      <c r="O516" s="91"/>
      <c r="P516" s="91"/>
      <c r="Q516" s="91"/>
      <c r="R516" s="91"/>
      <c r="S516" s="91"/>
      <c r="T516" s="91"/>
      <c r="U516" s="91"/>
      <c r="V516" s="91"/>
      <c r="W516" s="91"/>
      <c r="X516" s="91"/>
      <c r="Y516" s="91"/>
      <c r="Z516" s="91"/>
      <c r="AA516" s="91"/>
      <c r="AB516" s="91"/>
      <c r="AC516" s="91"/>
      <c r="AD516" s="91"/>
      <c r="AE516" s="91"/>
      <c r="AF516" s="91"/>
      <c r="AG516" s="91"/>
    </row>
    <row r="517" spans="1:33" ht="22.5" customHeight="1" x14ac:dyDescent="0.45">
      <c r="A517" s="91"/>
      <c r="B517" s="93"/>
      <c r="C517" s="92"/>
      <c r="D517" s="93"/>
      <c r="E517" s="92"/>
      <c r="F517" s="93"/>
      <c r="G517" s="92"/>
      <c r="H517" s="91"/>
      <c r="I517" s="91"/>
      <c r="J517" s="91"/>
      <c r="K517" s="126"/>
      <c r="L517" s="91"/>
      <c r="M517" s="104"/>
      <c r="N517" s="91"/>
      <c r="O517" s="91"/>
      <c r="P517" s="91"/>
      <c r="Q517" s="91"/>
      <c r="R517" s="91"/>
      <c r="S517" s="91"/>
      <c r="T517" s="91"/>
      <c r="U517" s="91"/>
      <c r="V517" s="91"/>
      <c r="W517" s="91"/>
      <c r="X517" s="91"/>
      <c r="Y517" s="91"/>
      <c r="Z517" s="91"/>
      <c r="AA517" s="91"/>
      <c r="AB517" s="91"/>
      <c r="AC517" s="91"/>
      <c r="AD517" s="91"/>
      <c r="AE517" s="91"/>
      <c r="AF517" s="91"/>
      <c r="AG517" s="91"/>
    </row>
    <row r="518" spans="1:33" ht="22.5" customHeight="1" x14ac:dyDescent="0.45">
      <c r="A518" s="91"/>
      <c r="B518" s="93"/>
      <c r="C518" s="92"/>
      <c r="D518" s="93"/>
      <c r="E518" s="92"/>
      <c r="F518" s="93"/>
      <c r="G518" s="92"/>
      <c r="H518" s="91"/>
      <c r="I518" s="91"/>
      <c r="J518" s="91"/>
      <c r="K518" s="126"/>
      <c r="L518" s="91"/>
      <c r="M518" s="104"/>
      <c r="N518" s="91"/>
      <c r="O518" s="91"/>
      <c r="P518" s="91"/>
      <c r="Q518" s="91"/>
      <c r="R518" s="91"/>
      <c r="S518" s="91"/>
      <c r="T518" s="91"/>
      <c r="U518" s="91"/>
      <c r="V518" s="91"/>
      <c r="W518" s="91"/>
      <c r="X518" s="91"/>
      <c r="Y518" s="91"/>
      <c r="Z518" s="91"/>
      <c r="AA518" s="91"/>
      <c r="AB518" s="91"/>
      <c r="AC518" s="91"/>
      <c r="AD518" s="91"/>
      <c r="AE518" s="91"/>
      <c r="AF518" s="91"/>
      <c r="AG518" s="91"/>
    </row>
    <row r="519" spans="1:33" ht="22.5" customHeight="1" x14ac:dyDescent="0.45">
      <c r="A519" s="91"/>
      <c r="B519" s="93"/>
      <c r="C519" s="92"/>
      <c r="D519" s="93"/>
      <c r="E519" s="92"/>
      <c r="F519" s="93"/>
      <c r="G519" s="92"/>
      <c r="H519" s="91"/>
      <c r="I519" s="91"/>
      <c r="J519" s="91"/>
      <c r="K519" s="126"/>
      <c r="L519" s="91"/>
      <c r="M519" s="104"/>
      <c r="N519" s="91"/>
      <c r="O519" s="91"/>
      <c r="P519" s="91"/>
      <c r="Q519" s="91"/>
      <c r="R519" s="91"/>
      <c r="S519" s="91"/>
      <c r="T519" s="91"/>
      <c r="U519" s="91"/>
      <c r="V519" s="91"/>
      <c r="W519" s="91"/>
      <c r="X519" s="91"/>
      <c r="Y519" s="91"/>
      <c r="Z519" s="91"/>
      <c r="AA519" s="91"/>
      <c r="AB519" s="91"/>
      <c r="AC519" s="91"/>
      <c r="AD519" s="91"/>
      <c r="AE519" s="91"/>
      <c r="AF519" s="91"/>
      <c r="AG519" s="91"/>
    </row>
    <row r="520" spans="1:33" ht="22.5" customHeight="1" x14ac:dyDescent="0.45">
      <c r="A520" s="91"/>
      <c r="B520" s="93"/>
      <c r="C520" s="92"/>
      <c r="D520" s="93"/>
      <c r="E520" s="92"/>
      <c r="F520" s="93"/>
      <c r="G520" s="92"/>
      <c r="H520" s="91"/>
      <c r="I520" s="91"/>
      <c r="J520" s="91"/>
      <c r="K520" s="126"/>
      <c r="L520" s="91"/>
      <c r="M520" s="104"/>
      <c r="N520" s="91"/>
      <c r="O520" s="91"/>
      <c r="P520" s="91"/>
      <c r="Q520" s="91"/>
      <c r="R520" s="91"/>
      <c r="S520" s="91"/>
      <c r="T520" s="91"/>
      <c r="U520" s="91"/>
      <c r="V520" s="91"/>
      <c r="W520" s="91"/>
      <c r="X520" s="91"/>
      <c r="Y520" s="91"/>
      <c r="Z520" s="91"/>
      <c r="AA520" s="91"/>
      <c r="AB520" s="91"/>
      <c r="AC520" s="91"/>
      <c r="AD520" s="91"/>
      <c r="AE520" s="91"/>
      <c r="AF520" s="91"/>
      <c r="AG520" s="91"/>
    </row>
    <row r="521" spans="1:33" ht="22.5" customHeight="1" x14ac:dyDescent="0.45">
      <c r="A521" s="91"/>
      <c r="B521" s="93"/>
      <c r="C521" s="92"/>
      <c r="D521" s="93"/>
      <c r="E521" s="92"/>
      <c r="F521" s="93"/>
      <c r="G521" s="92"/>
      <c r="H521" s="91"/>
      <c r="I521" s="91"/>
      <c r="J521" s="91"/>
      <c r="K521" s="126"/>
      <c r="L521" s="91"/>
      <c r="M521" s="104"/>
      <c r="N521" s="91"/>
      <c r="O521" s="91"/>
      <c r="P521" s="91"/>
      <c r="Q521" s="91"/>
      <c r="R521" s="91"/>
      <c r="S521" s="91"/>
      <c r="T521" s="91"/>
      <c r="U521" s="91"/>
      <c r="V521" s="91"/>
      <c r="W521" s="91"/>
      <c r="X521" s="91"/>
      <c r="Y521" s="91"/>
      <c r="Z521" s="91"/>
      <c r="AA521" s="91"/>
      <c r="AB521" s="91"/>
      <c r="AC521" s="91"/>
      <c r="AD521" s="91"/>
      <c r="AE521" s="91"/>
      <c r="AF521" s="91"/>
      <c r="AG521" s="91"/>
    </row>
    <row r="522" spans="1:33" ht="22.5" customHeight="1" x14ac:dyDescent="0.45">
      <c r="A522" s="91"/>
      <c r="B522" s="93"/>
      <c r="C522" s="92"/>
      <c r="D522" s="93"/>
      <c r="E522" s="92"/>
      <c r="F522" s="93"/>
      <c r="G522" s="92"/>
      <c r="H522" s="91"/>
      <c r="I522" s="91"/>
      <c r="J522" s="91"/>
      <c r="K522" s="126"/>
      <c r="L522" s="91"/>
      <c r="M522" s="104"/>
      <c r="N522" s="91"/>
      <c r="O522" s="91"/>
      <c r="P522" s="91"/>
      <c r="Q522" s="91"/>
      <c r="R522" s="91"/>
      <c r="S522" s="91"/>
      <c r="T522" s="91"/>
      <c r="U522" s="91"/>
      <c r="V522" s="91"/>
      <c r="W522" s="91"/>
      <c r="X522" s="91"/>
      <c r="Y522" s="91"/>
      <c r="Z522" s="91"/>
      <c r="AA522" s="91"/>
      <c r="AB522" s="91"/>
      <c r="AC522" s="91"/>
      <c r="AD522" s="91"/>
      <c r="AE522" s="91"/>
      <c r="AF522" s="91"/>
      <c r="AG522" s="91"/>
    </row>
    <row r="523" spans="1:33" ht="22.5" customHeight="1" x14ac:dyDescent="0.45">
      <c r="A523" s="91"/>
      <c r="B523" s="93"/>
      <c r="C523" s="92"/>
      <c r="D523" s="93"/>
      <c r="E523" s="92"/>
      <c r="F523" s="93"/>
      <c r="G523" s="92"/>
      <c r="H523" s="91"/>
      <c r="I523" s="91"/>
      <c r="J523" s="91"/>
      <c r="K523" s="126"/>
      <c r="L523" s="91"/>
      <c r="M523" s="104"/>
      <c r="N523" s="91"/>
      <c r="O523" s="91"/>
      <c r="P523" s="91"/>
      <c r="Q523" s="91"/>
      <c r="R523" s="91"/>
      <c r="S523" s="91"/>
      <c r="T523" s="91"/>
      <c r="U523" s="91"/>
      <c r="V523" s="91"/>
      <c r="W523" s="91"/>
      <c r="X523" s="91"/>
      <c r="Y523" s="91"/>
      <c r="Z523" s="91"/>
      <c r="AA523" s="91"/>
      <c r="AB523" s="91"/>
      <c r="AC523" s="91"/>
      <c r="AD523" s="91"/>
      <c r="AE523" s="91"/>
      <c r="AF523" s="91"/>
      <c r="AG523" s="91"/>
    </row>
    <row r="524" spans="1:33" ht="22.5" customHeight="1" x14ac:dyDescent="0.45">
      <c r="A524" s="91"/>
      <c r="B524" s="93"/>
      <c r="C524" s="92"/>
      <c r="D524" s="93"/>
      <c r="E524" s="92"/>
      <c r="F524" s="93"/>
      <c r="G524" s="92"/>
      <c r="H524" s="91"/>
      <c r="I524" s="91"/>
      <c r="J524" s="91"/>
      <c r="K524" s="126"/>
      <c r="L524" s="91"/>
      <c r="M524" s="104"/>
      <c r="N524" s="91"/>
      <c r="O524" s="91"/>
      <c r="P524" s="91"/>
      <c r="Q524" s="91"/>
      <c r="R524" s="91"/>
      <c r="S524" s="91"/>
      <c r="T524" s="91"/>
      <c r="U524" s="91"/>
      <c r="V524" s="91"/>
      <c r="W524" s="91"/>
      <c r="X524" s="91"/>
      <c r="Y524" s="91"/>
      <c r="Z524" s="91"/>
      <c r="AA524" s="91"/>
      <c r="AB524" s="91"/>
      <c r="AC524" s="91"/>
      <c r="AD524" s="91"/>
      <c r="AE524" s="91"/>
      <c r="AF524" s="91"/>
      <c r="AG524" s="91"/>
    </row>
    <row r="525" spans="1:33" ht="22.5" customHeight="1" x14ac:dyDescent="0.45">
      <c r="A525" s="91"/>
      <c r="B525" s="93"/>
      <c r="C525" s="92"/>
      <c r="D525" s="93"/>
      <c r="E525" s="92"/>
      <c r="F525" s="93"/>
      <c r="G525" s="92"/>
      <c r="H525" s="91"/>
      <c r="I525" s="91"/>
      <c r="J525" s="91"/>
      <c r="K525" s="126"/>
      <c r="L525" s="91"/>
      <c r="M525" s="104"/>
      <c r="N525" s="91"/>
      <c r="O525" s="91"/>
      <c r="P525" s="91"/>
      <c r="Q525" s="91"/>
      <c r="R525" s="91"/>
      <c r="S525" s="91"/>
      <c r="T525" s="91"/>
      <c r="U525" s="91"/>
      <c r="V525" s="91"/>
      <c r="W525" s="91"/>
      <c r="X525" s="91"/>
      <c r="Y525" s="91"/>
      <c r="Z525" s="91"/>
      <c r="AA525" s="91"/>
      <c r="AB525" s="91"/>
      <c r="AC525" s="91"/>
      <c r="AD525" s="91"/>
      <c r="AE525" s="91"/>
      <c r="AF525" s="91"/>
      <c r="AG525" s="91"/>
    </row>
    <row r="526" spans="1:33" ht="22.5" customHeight="1" x14ac:dyDescent="0.45">
      <c r="A526" s="91"/>
      <c r="B526" s="93"/>
      <c r="C526" s="92"/>
      <c r="D526" s="93"/>
      <c r="E526" s="92"/>
      <c r="F526" s="93"/>
      <c r="G526" s="92"/>
      <c r="H526" s="91"/>
      <c r="I526" s="91"/>
      <c r="J526" s="91"/>
      <c r="K526" s="126"/>
      <c r="L526" s="91"/>
      <c r="M526" s="104"/>
      <c r="N526" s="91"/>
      <c r="O526" s="91"/>
      <c r="P526" s="91"/>
      <c r="Q526" s="91"/>
      <c r="R526" s="91"/>
      <c r="S526" s="91"/>
      <c r="T526" s="91"/>
      <c r="U526" s="91"/>
      <c r="V526" s="91"/>
      <c r="W526" s="91"/>
      <c r="X526" s="91"/>
      <c r="Y526" s="91"/>
      <c r="Z526" s="91"/>
      <c r="AA526" s="91"/>
      <c r="AB526" s="91"/>
      <c r="AC526" s="91"/>
      <c r="AD526" s="91"/>
      <c r="AE526" s="91"/>
      <c r="AF526" s="91"/>
      <c r="AG526" s="91"/>
    </row>
    <row r="527" spans="1:33" ht="22.5" customHeight="1" x14ac:dyDescent="0.45">
      <c r="A527" s="91"/>
      <c r="B527" s="93"/>
      <c r="C527" s="92"/>
      <c r="D527" s="93"/>
      <c r="E527" s="92"/>
      <c r="F527" s="93"/>
      <c r="G527" s="92"/>
      <c r="H527" s="91"/>
      <c r="I527" s="91"/>
      <c r="J527" s="91"/>
      <c r="K527" s="126"/>
      <c r="L527" s="91"/>
      <c r="M527" s="104"/>
      <c r="N527" s="91"/>
      <c r="O527" s="91"/>
      <c r="P527" s="91"/>
      <c r="Q527" s="91"/>
      <c r="R527" s="91"/>
      <c r="S527" s="91"/>
      <c r="T527" s="91"/>
      <c r="U527" s="91"/>
      <c r="V527" s="91"/>
      <c r="W527" s="91"/>
      <c r="X527" s="91"/>
      <c r="Y527" s="91"/>
      <c r="Z527" s="91"/>
      <c r="AA527" s="91"/>
      <c r="AB527" s="91"/>
      <c r="AC527" s="91"/>
      <c r="AD527" s="91"/>
      <c r="AE527" s="91"/>
      <c r="AF527" s="91"/>
      <c r="AG527" s="91"/>
    </row>
    <row r="528" spans="1:33" ht="22.5" customHeight="1" x14ac:dyDescent="0.45">
      <c r="A528" s="91"/>
      <c r="B528" s="93"/>
      <c r="C528" s="92"/>
      <c r="D528" s="93"/>
      <c r="E528" s="92"/>
      <c r="F528" s="93"/>
      <c r="G528" s="92"/>
      <c r="H528" s="91"/>
      <c r="I528" s="91"/>
      <c r="J528" s="91"/>
      <c r="K528" s="126"/>
      <c r="L528" s="91"/>
      <c r="M528" s="104"/>
      <c r="N528" s="91"/>
      <c r="O528" s="91"/>
      <c r="P528" s="91"/>
      <c r="Q528" s="91"/>
      <c r="R528" s="91"/>
      <c r="S528" s="91"/>
      <c r="T528" s="91"/>
      <c r="U528" s="91"/>
      <c r="V528" s="91"/>
      <c r="W528" s="91"/>
      <c r="X528" s="91"/>
      <c r="Y528" s="91"/>
      <c r="Z528" s="91"/>
      <c r="AA528" s="91"/>
      <c r="AB528" s="91"/>
      <c r="AC528" s="91"/>
      <c r="AD528" s="91"/>
      <c r="AE528" s="91"/>
      <c r="AF528" s="91"/>
      <c r="AG528" s="91"/>
    </row>
    <row r="529" spans="1:33" ht="22.5" customHeight="1" x14ac:dyDescent="0.45">
      <c r="A529" s="91"/>
      <c r="B529" s="93"/>
      <c r="C529" s="92"/>
      <c r="D529" s="93"/>
      <c r="E529" s="92"/>
      <c r="F529" s="93"/>
      <c r="G529" s="92"/>
      <c r="H529" s="91"/>
      <c r="I529" s="91"/>
      <c r="J529" s="91"/>
      <c r="K529" s="126"/>
      <c r="L529" s="91"/>
      <c r="M529" s="104"/>
      <c r="N529" s="91"/>
      <c r="O529" s="91"/>
      <c r="P529" s="91"/>
      <c r="Q529" s="91"/>
      <c r="R529" s="91"/>
      <c r="S529" s="91"/>
      <c r="T529" s="91"/>
      <c r="U529" s="91"/>
      <c r="V529" s="91"/>
      <c r="W529" s="91"/>
      <c r="X529" s="91"/>
      <c r="Y529" s="91"/>
      <c r="Z529" s="91"/>
      <c r="AA529" s="91"/>
      <c r="AB529" s="91"/>
      <c r="AC529" s="91"/>
      <c r="AD529" s="91"/>
      <c r="AE529" s="91"/>
      <c r="AF529" s="91"/>
      <c r="AG529" s="91"/>
    </row>
    <row r="530" spans="1:33" ht="22.5" customHeight="1" x14ac:dyDescent="0.45">
      <c r="A530" s="91"/>
      <c r="B530" s="93"/>
      <c r="C530" s="92"/>
      <c r="D530" s="93"/>
      <c r="E530" s="92"/>
      <c r="F530" s="93"/>
      <c r="G530" s="92"/>
      <c r="H530" s="91"/>
      <c r="I530" s="91"/>
      <c r="J530" s="91"/>
      <c r="K530" s="126"/>
      <c r="L530" s="91"/>
      <c r="M530" s="104"/>
      <c r="N530" s="91"/>
      <c r="O530" s="91"/>
      <c r="P530" s="91"/>
      <c r="Q530" s="91"/>
      <c r="R530" s="91"/>
      <c r="S530" s="91"/>
      <c r="T530" s="91"/>
      <c r="U530" s="91"/>
      <c r="V530" s="91"/>
      <c r="W530" s="91"/>
      <c r="X530" s="91"/>
      <c r="Y530" s="91"/>
      <c r="Z530" s="91"/>
      <c r="AA530" s="91"/>
      <c r="AB530" s="91"/>
      <c r="AC530" s="91"/>
      <c r="AD530" s="91"/>
      <c r="AE530" s="91"/>
      <c r="AF530" s="91"/>
      <c r="AG530" s="91"/>
    </row>
    <row r="531" spans="1:33" ht="22.5" customHeight="1" x14ac:dyDescent="0.45">
      <c r="A531" s="91"/>
      <c r="B531" s="93"/>
      <c r="C531" s="92"/>
      <c r="D531" s="93"/>
      <c r="E531" s="92"/>
      <c r="F531" s="93"/>
      <c r="G531" s="92"/>
      <c r="H531" s="91"/>
      <c r="I531" s="91"/>
      <c r="J531" s="91"/>
      <c r="K531" s="126"/>
      <c r="L531" s="91"/>
      <c r="M531" s="104"/>
      <c r="N531" s="91"/>
      <c r="O531" s="91"/>
      <c r="P531" s="91"/>
      <c r="Q531" s="91"/>
      <c r="R531" s="91"/>
      <c r="S531" s="91"/>
      <c r="T531" s="91"/>
      <c r="U531" s="91"/>
      <c r="V531" s="91"/>
      <c r="W531" s="91"/>
      <c r="X531" s="91"/>
      <c r="Y531" s="91"/>
      <c r="Z531" s="91"/>
      <c r="AA531" s="91"/>
      <c r="AB531" s="91"/>
      <c r="AC531" s="91"/>
      <c r="AD531" s="91"/>
      <c r="AE531" s="91"/>
      <c r="AF531" s="91"/>
      <c r="AG531" s="91"/>
    </row>
    <row r="532" spans="1:33" ht="22.5" customHeight="1" x14ac:dyDescent="0.45">
      <c r="A532" s="91"/>
      <c r="B532" s="93"/>
      <c r="C532" s="92"/>
      <c r="D532" s="93"/>
      <c r="E532" s="92"/>
      <c r="F532" s="93"/>
      <c r="G532" s="92"/>
      <c r="H532" s="91"/>
      <c r="I532" s="91"/>
      <c r="J532" s="91"/>
      <c r="K532" s="126"/>
      <c r="L532" s="91"/>
      <c r="M532" s="104"/>
      <c r="N532" s="91"/>
      <c r="O532" s="91"/>
      <c r="P532" s="91"/>
      <c r="Q532" s="91"/>
      <c r="R532" s="91"/>
      <c r="S532" s="91"/>
      <c r="T532" s="91"/>
      <c r="U532" s="91"/>
      <c r="V532" s="91"/>
      <c r="W532" s="91"/>
      <c r="X532" s="91"/>
      <c r="Y532" s="91"/>
      <c r="Z532" s="91"/>
      <c r="AA532" s="91"/>
      <c r="AB532" s="91"/>
      <c r="AC532" s="91"/>
      <c r="AD532" s="91"/>
      <c r="AE532" s="91"/>
      <c r="AF532" s="91"/>
      <c r="AG532" s="91"/>
    </row>
    <row r="533" spans="1:33" ht="22.5" customHeight="1" x14ac:dyDescent="0.45">
      <c r="A533" s="91"/>
      <c r="B533" s="93"/>
      <c r="C533" s="92"/>
      <c r="D533" s="93"/>
      <c r="E533" s="92"/>
      <c r="F533" s="93"/>
      <c r="G533" s="92"/>
      <c r="H533" s="91"/>
      <c r="I533" s="91"/>
      <c r="J533" s="91"/>
      <c r="K533" s="126"/>
      <c r="L533" s="91"/>
      <c r="M533" s="104"/>
      <c r="N533" s="91"/>
      <c r="O533" s="91"/>
      <c r="P533" s="91"/>
      <c r="Q533" s="91"/>
      <c r="R533" s="91"/>
      <c r="S533" s="91"/>
      <c r="T533" s="91"/>
      <c r="U533" s="91"/>
      <c r="V533" s="91"/>
      <c r="W533" s="91"/>
      <c r="X533" s="91"/>
      <c r="Y533" s="91"/>
      <c r="Z533" s="91"/>
      <c r="AA533" s="91"/>
      <c r="AB533" s="91"/>
      <c r="AC533" s="91"/>
      <c r="AD533" s="91"/>
      <c r="AE533" s="91"/>
      <c r="AF533" s="91"/>
      <c r="AG533" s="91"/>
    </row>
    <row r="534" spans="1:33" ht="22.5" customHeight="1" x14ac:dyDescent="0.45">
      <c r="A534" s="91"/>
      <c r="B534" s="93"/>
      <c r="C534" s="92"/>
      <c r="D534" s="93"/>
      <c r="E534" s="92"/>
      <c r="F534" s="93"/>
      <c r="G534" s="92"/>
      <c r="H534" s="91"/>
      <c r="I534" s="91"/>
      <c r="J534" s="91"/>
      <c r="K534" s="126"/>
      <c r="L534" s="91"/>
      <c r="M534" s="104"/>
      <c r="N534" s="91"/>
      <c r="O534" s="91"/>
      <c r="P534" s="91"/>
      <c r="Q534" s="91"/>
      <c r="R534" s="91"/>
      <c r="S534" s="91"/>
      <c r="T534" s="91"/>
      <c r="U534" s="91"/>
      <c r="V534" s="91"/>
      <c r="W534" s="91"/>
      <c r="X534" s="91"/>
      <c r="Y534" s="91"/>
      <c r="Z534" s="91"/>
      <c r="AA534" s="91"/>
      <c r="AB534" s="91"/>
      <c r="AC534" s="91"/>
      <c r="AD534" s="91"/>
      <c r="AE534" s="91"/>
      <c r="AF534" s="91"/>
      <c r="AG534" s="91"/>
    </row>
    <row r="535" spans="1:33" ht="22.5" customHeight="1" x14ac:dyDescent="0.45">
      <c r="A535" s="91"/>
      <c r="B535" s="93"/>
      <c r="C535" s="92"/>
      <c r="D535" s="93"/>
      <c r="E535" s="92"/>
      <c r="F535" s="93"/>
      <c r="G535" s="92"/>
      <c r="H535" s="91"/>
      <c r="I535" s="91"/>
      <c r="J535" s="91"/>
      <c r="K535" s="126"/>
      <c r="L535" s="91"/>
      <c r="M535" s="104"/>
      <c r="N535" s="91"/>
      <c r="O535" s="91"/>
      <c r="P535" s="91"/>
      <c r="Q535" s="91"/>
      <c r="R535" s="91"/>
      <c r="S535" s="91"/>
      <c r="T535" s="91"/>
      <c r="U535" s="91"/>
      <c r="V535" s="91"/>
      <c r="W535" s="91"/>
      <c r="X535" s="91"/>
      <c r="Y535" s="91"/>
      <c r="Z535" s="91"/>
      <c r="AA535" s="91"/>
      <c r="AB535" s="91"/>
      <c r="AC535" s="91"/>
      <c r="AD535" s="91"/>
      <c r="AE535" s="91"/>
      <c r="AF535" s="91"/>
      <c r="AG535" s="91"/>
    </row>
    <row r="536" spans="1:33" ht="22.5" customHeight="1" x14ac:dyDescent="0.45">
      <c r="A536" s="91"/>
      <c r="B536" s="93"/>
      <c r="C536" s="92"/>
      <c r="D536" s="93"/>
      <c r="E536" s="92"/>
      <c r="F536" s="93"/>
      <c r="G536" s="92"/>
      <c r="H536" s="91"/>
      <c r="I536" s="91"/>
      <c r="J536" s="91"/>
      <c r="K536" s="126"/>
      <c r="L536" s="91"/>
      <c r="M536" s="104"/>
      <c r="N536" s="91"/>
      <c r="O536" s="91"/>
      <c r="P536" s="91"/>
      <c r="Q536" s="91"/>
      <c r="R536" s="91"/>
      <c r="S536" s="91"/>
      <c r="T536" s="91"/>
      <c r="U536" s="91"/>
      <c r="V536" s="91"/>
      <c r="W536" s="91"/>
      <c r="X536" s="91"/>
      <c r="Y536" s="91"/>
      <c r="Z536" s="91"/>
      <c r="AA536" s="91"/>
      <c r="AB536" s="91"/>
      <c r="AC536" s="91"/>
      <c r="AD536" s="91"/>
      <c r="AE536" s="91"/>
      <c r="AF536" s="91"/>
      <c r="AG536" s="91"/>
    </row>
    <row r="537" spans="1:33" ht="22.5" customHeight="1" x14ac:dyDescent="0.45">
      <c r="A537" s="91"/>
      <c r="B537" s="93"/>
      <c r="C537" s="92"/>
      <c r="D537" s="93"/>
      <c r="E537" s="92"/>
      <c r="F537" s="93"/>
      <c r="G537" s="92"/>
      <c r="H537" s="91"/>
      <c r="I537" s="91"/>
      <c r="J537" s="91"/>
      <c r="K537" s="126"/>
      <c r="L537" s="91"/>
      <c r="M537" s="104"/>
      <c r="N537" s="91"/>
      <c r="O537" s="91"/>
      <c r="P537" s="91"/>
      <c r="Q537" s="91"/>
      <c r="R537" s="91"/>
      <c r="S537" s="91"/>
      <c r="T537" s="91"/>
      <c r="U537" s="91"/>
      <c r="V537" s="91"/>
      <c r="W537" s="91"/>
      <c r="X537" s="91"/>
      <c r="Y537" s="91"/>
      <c r="Z537" s="91"/>
      <c r="AA537" s="91"/>
      <c r="AB537" s="91"/>
      <c r="AC537" s="91"/>
      <c r="AD537" s="91"/>
      <c r="AE537" s="91"/>
      <c r="AF537" s="91"/>
      <c r="AG537" s="91"/>
    </row>
    <row r="538" spans="1:33" ht="22.5" customHeight="1" x14ac:dyDescent="0.45">
      <c r="A538" s="91"/>
      <c r="B538" s="93"/>
      <c r="C538" s="92"/>
      <c r="D538" s="93"/>
      <c r="E538" s="92"/>
      <c r="F538" s="93"/>
      <c r="G538" s="92"/>
      <c r="H538" s="91"/>
      <c r="I538" s="91"/>
      <c r="J538" s="91"/>
      <c r="K538" s="126"/>
      <c r="L538" s="91"/>
      <c r="M538" s="104"/>
      <c r="N538" s="91"/>
      <c r="O538" s="91"/>
      <c r="P538" s="91"/>
      <c r="Q538" s="91"/>
      <c r="R538" s="91"/>
      <c r="S538" s="91"/>
      <c r="T538" s="91"/>
      <c r="U538" s="91"/>
      <c r="V538" s="91"/>
      <c r="W538" s="91"/>
      <c r="X538" s="91"/>
      <c r="Y538" s="91"/>
      <c r="Z538" s="91"/>
      <c r="AA538" s="91"/>
      <c r="AB538" s="91"/>
      <c r="AC538" s="91"/>
      <c r="AD538" s="91"/>
      <c r="AE538" s="91"/>
      <c r="AF538" s="91"/>
      <c r="AG538" s="91"/>
    </row>
    <row r="539" spans="1:33" ht="22.5" customHeight="1" x14ac:dyDescent="0.45">
      <c r="A539" s="91"/>
      <c r="B539" s="93"/>
      <c r="C539" s="92"/>
      <c r="D539" s="93"/>
      <c r="E539" s="92"/>
      <c r="F539" s="93"/>
      <c r="G539" s="92"/>
      <c r="H539" s="91"/>
      <c r="I539" s="91"/>
      <c r="J539" s="91"/>
      <c r="K539" s="126"/>
      <c r="L539" s="91"/>
      <c r="M539" s="104"/>
      <c r="N539" s="91"/>
      <c r="O539" s="91"/>
      <c r="P539" s="91"/>
      <c r="Q539" s="91"/>
      <c r="R539" s="91"/>
      <c r="S539" s="91"/>
      <c r="T539" s="91"/>
      <c r="U539" s="91"/>
      <c r="V539" s="91"/>
      <c r="W539" s="91"/>
      <c r="X539" s="91"/>
      <c r="Y539" s="91"/>
      <c r="Z539" s="91"/>
      <c r="AA539" s="91"/>
      <c r="AB539" s="91"/>
      <c r="AC539" s="91"/>
      <c r="AD539" s="91"/>
      <c r="AE539" s="91"/>
      <c r="AF539" s="91"/>
      <c r="AG539" s="91"/>
    </row>
    <row r="540" spans="1:33" ht="22.5" customHeight="1" x14ac:dyDescent="0.45">
      <c r="A540" s="91"/>
      <c r="B540" s="93"/>
      <c r="C540" s="92"/>
      <c r="D540" s="93"/>
      <c r="E540" s="92"/>
      <c r="F540" s="93"/>
      <c r="G540" s="92"/>
      <c r="H540" s="91"/>
      <c r="I540" s="91"/>
      <c r="J540" s="91"/>
      <c r="K540" s="126"/>
      <c r="L540" s="91"/>
      <c r="M540" s="104"/>
      <c r="N540" s="91"/>
      <c r="O540" s="91"/>
      <c r="P540" s="91"/>
      <c r="Q540" s="91"/>
      <c r="R540" s="91"/>
      <c r="S540" s="91"/>
      <c r="T540" s="91"/>
      <c r="U540" s="91"/>
      <c r="V540" s="91"/>
      <c r="W540" s="91"/>
      <c r="X540" s="91"/>
      <c r="Y540" s="91"/>
      <c r="Z540" s="91"/>
      <c r="AA540" s="91"/>
      <c r="AB540" s="91"/>
      <c r="AC540" s="91"/>
      <c r="AD540" s="91"/>
      <c r="AE540" s="91"/>
      <c r="AF540" s="91"/>
      <c r="AG540" s="91"/>
    </row>
    <row r="541" spans="1:33" ht="22.5" customHeight="1" x14ac:dyDescent="0.45">
      <c r="A541" s="91"/>
      <c r="B541" s="93"/>
      <c r="C541" s="92"/>
      <c r="D541" s="93"/>
      <c r="E541" s="92"/>
      <c r="F541" s="93"/>
      <c r="G541" s="92"/>
      <c r="H541" s="91"/>
      <c r="I541" s="91"/>
      <c r="J541" s="91"/>
      <c r="K541" s="126"/>
      <c r="L541" s="91"/>
      <c r="M541" s="104"/>
      <c r="N541" s="91"/>
      <c r="O541" s="91"/>
      <c r="P541" s="91"/>
      <c r="Q541" s="91"/>
      <c r="R541" s="91"/>
      <c r="S541" s="91"/>
      <c r="T541" s="91"/>
      <c r="U541" s="91"/>
      <c r="V541" s="91"/>
      <c r="W541" s="91"/>
      <c r="X541" s="91"/>
      <c r="Y541" s="91"/>
      <c r="Z541" s="91"/>
      <c r="AA541" s="91"/>
      <c r="AB541" s="91"/>
      <c r="AC541" s="91"/>
      <c r="AD541" s="91"/>
      <c r="AE541" s="91"/>
      <c r="AF541" s="91"/>
      <c r="AG541" s="91"/>
    </row>
    <row r="542" spans="1:33" ht="22.5" customHeight="1" x14ac:dyDescent="0.45">
      <c r="A542" s="91"/>
      <c r="B542" s="93"/>
      <c r="C542" s="92"/>
      <c r="D542" s="93"/>
      <c r="E542" s="92"/>
      <c r="F542" s="93"/>
      <c r="G542" s="92"/>
      <c r="H542" s="91"/>
      <c r="I542" s="91"/>
      <c r="J542" s="91"/>
      <c r="K542" s="126"/>
      <c r="L542" s="91"/>
      <c r="M542" s="104"/>
      <c r="N542" s="91"/>
      <c r="O542" s="91"/>
      <c r="P542" s="91"/>
      <c r="Q542" s="91"/>
      <c r="R542" s="91"/>
      <c r="S542" s="91"/>
      <c r="T542" s="91"/>
      <c r="U542" s="91"/>
      <c r="V542" s="91"/>
      <c r="W542" s="91"/>
      <c r="X542" s="91"/>
      <c r="Y542" s="91"/>
      <c r="Z542" s="91"/>
      <c r="AA542" s="91"/>
      <c r="AB542" s="91"/>
      <c r="AC542" s="91"/>
      <c r="AD542" s="91"/>
      <c r="AE542" s="91"/>
      <c r="AF542" s="91"/>
      <c r="AG542" s="91"/>
    </row>
    <row r="543" spans="1:33" ht="22.5" customHeight="1" x14ac:dyDescent="0.45">
      <c r="A543" s="91"/>
      <c r="B543" s="93"/>
      <c r="C543" s="92"/>
      <c r="D543" s="93"/>
      <c r="E543" s="92"/>
      <c r="F543" s="93"/>
      <c r="G543" s="92"/>
      <c r="H543" s="91"/>
      <c r="I543" s="91"/>
      <c r="J543" s="91"/>
      <c r="K543" s="126"/>
      <c r="L543" s="91"/>
      <c r="M543" s="104"/>
      <c r="N543" s="91"/>
      <c r="O543" s="91"/>
      <c r="P543" s="91"/>
      <c r="Q543" s="91"/>
      <c r="R543" s="91"/>
      <c r="S543" s="91"/>
      <c r="T543" s="91"/>
      <c r="U543" s="91"/>
      <c r="V543" s="91"/>
      <c r="W543" s="91"/>
      <c r="X543" s="91"/>
      <c r="Y543" s="91"/>
      <c r="Z543" s="91"/>
      <c r="AA543" s="91"/>
      <c r="AB543" s="91"/>
      <c r="AC543" s="91"/>
      <c r="AD543" s="91"/>
      <c r="AE543" s="91"/>
      <c r="AF543" s="91"/>
      <c r="AG543" s="91"/>
    </row>
    <row r="544" spans="1:33" ht="22.5" customHeight="1" x14ac:dyDescent="0.45">
      <c r="A544" s="91"/>
      <c r="B544" s="93"/>
      <c r="C544" s="92"/>
      <c r="D544" s="93"/>
      <c r="E544" s="92"/>
      <c r="F544" s="93"/>
      <c r="G544" s="92"/>
      <c r="H544" s="91"/>
      <c r="I544" s="91"/>
      <c r="J544" s="91"/>
      <c r="K544" s="126"/>
      <c r="L544" s="91"/>
      <c r="M544" s="104"/>
      <c r="N544" s="91"/>
      <c r="O544" s="91"/>
      <c r="P544" s="91"/>
      <c r="Q544" s="91"/>
      <c r="R544" s="91"/>
      <c r="S544" s="91"/>
      <c r="T544" s="91"/>
      <c r="U544" s="91"/>
      <c r="V544" s="91"/>
      <c r="W544" s="91"/>
      <c r="X544" s="91"/>
      <c r="Y544" s="91"/>
      <c r="Z544" s="91"/>
      <c r="AA544" s="91"/>
      <c r="AB544" s="91"/>
      <c r="AC544" s="91"/>
      <c r="AD544" s="91"/>
      <c r="AE544" s="91"/>
      <c r="AF544" s="91"/>
      <c r="AG544" s="91"/>
    </row>
    <row r="545" spans="1:33" ht="22.5" customHeight="1" x14ac:dyDescent="0.45">
      <c r="A545" s="91"/>
      <c r="B545" s="93"/>
      <c r="C545" s="92"/>
      <c r="D545" s="93"/>
      <c r="E545" s="92"/>
      <c r="F545" s="93"/>
      <c r="G545" s="92"/>
      <c r="H545" s="91"/>
      <c r="I545" s="91"/>
      <c r="J545" s="91"/>
      <c r="K545" s="126"/>
      <c r="L545" s="91"/>
      <c r="M545" s="104"/>
      <c r="N545" s="91"/>
      <c r="O545" s="91"/>
      <c r="P545" s="91"/>
      <c r="Q545" s="91"/>
      <c r="R545" s="91"/>
      <c r="S545" s="91"/>
      <c r="T545" s="91"/>
      <c r="U545" s="91"/>
      <c r="V545" s="91"/>
      <c r="W545" s="91"/>
      <c r="X545" s="91"/>
      <c r="Y545" s="91"/>
      <c r="Z545" s="91"/>
      <c r="AA545" s="91"/>
      <c r="AB545" s="91"/>
      <c r="AC545" s="91"/>
      <c r="AD545" s="91"/>
      <c r="AE545" s="91"/>
      <c r="AF545" s="91"/>
      <c r="AG545" s="91"/>
    </row>
    <row r="546" spans="1:33" ht="22.5" customHeight="1" x14ac:dyDescent="0.45">
      <c r="A546" s="91"/>
      <c r="B546" s="93"/>
      <c r="C546" s="92"/>
      <c r="D546" s="93"/>
      <c r="E546" s="92"/>
      <c r="F546" s="93"/>
      <c r="G546" s="92"/>
      <c r="H546" s="91"/>
      <c r="I546" s="91"/>
      <c r="J546" s="91"/>
      <c r="K546" s="126"/>
      <c r="L546" s="91"/>
      <c r="M546" s="104"/>
      <c r="N546" s="91"/>
      <c r="O546" s="91"/>
      <c r="P546" s="91"/>
      <c r="Q546" s="91"/>
      <c r="R546" s="91"/>
      <c r="S546" s="91"/>
      <c r="T546" s="91"/>
      <c r="U546" s="91"/>
      <c r="V546" s="91"/>
      <c r="W546" s="91"/>
      <c r="X546" s="91"/>
      <c r="Y546" s="91"/>
      <c r="Z546" s="91"/>
      <c r="AA546" s="91"/>
      <c r="AB546" s="91"/>
      <c r="AC546" s="91"/>
      <c r="AD546" s="91"/>
      <c r="AE546" s="91"/>
      <c r="AF546" s="91"/>
      <c r="AG546" s="91"/>
    </row>
    <row r="547" spans="1:33" ht="22.5" customHeight="1" x14ac:dyDescent="0.45">
      <c r="A547" s="91"/>
      <c r="B547" s="93"/>
      <c r="C547" s="92"/>
      <c r="D547" s="93"/>
      <c r="E547" s="92"/>
      <c r="F547" s="93"/>
      <c r="G547" s="92"/>
      <c r="H547" s="91"/>
      <c r="I547" s="91"/>
      <c r="J547" s="91"/>
      <c r="K547" s="126"/>
      <c r="L547" s="91"/>
      <c r="M547" s="104"/>
      <c r="N547" s="91"/>
      <c r="O547" s="91"/>
      <c r="P547" s="91"/>
      <c r="Q547" s="91"/>
      <c r="R547" s="91"/>
      <c r="S547" s="91"/>
      <c r="T547" s="91"/>
      <c r="U547" s="91"/>
      <c r="V547" s="91"/>
      <c r="W547" s="91"/>
      <c r="X547" s="91"/>
      <c r="Y547" s="91"/>
      <c r="Z547" s="91"/>
      <c r="AA547" s="91"/>
      <c r="AB547" s="91"/>
      <c r="AC547" s="91"/>
      <c r="AD547" s="91"/>
      <c r="AE547" s="91"/>
      <c r="AF547" s="91"/>
      <c r="AG547" s="91"/>
    </row>
    <row r="548" spans="1:33" ht="22.5" customHeight="1" x14ac:dyDescent="0.45">
      <c r="A548" s="91"/>
      <c r="B548" s="93"/>
      <c r="C548" s="92"/>
      <c r="D548" s="93"/>
      <c r="E548" s="92"/>
      <c r="F548" s="93"/>
      <c r="G548" s="92"/>
      <c r="H548" s="91"/>
      <c r="I548" s="91"/>
      <c r="J548" s="91"/>
      <c r="K548" s="126"/>
      <c r="L548" s="91"/>
      <c r="M548" s="104"/>
      <c r="N548" s="91"/>
      <c r="O548" s="91"/>
      <c r="P548" s="91"/>
      <c r="Q548" s="91"/>
      <c r="R548" s="91"/>
      <c r="S548" s="91"/>
      <c r="T548" s="91"/>
      <c r="U548" s="91"/>
      <c r="V548" s="91"/>
      <c r="W548" s="91"/>
      <c r="X548" s="91"/>
      <c r="Y548" s="91"/>
      <c r="Z548" s="91"/>
      <c r="AA548" s="91"/>
      <c r="AB548" s="91"/>
      <c r="AC548" s="91"/>
      <c r="AD548" s="91"/>
      <c r="AE548" s="91"/>
      <c r="AF548" s="91"/>
      <c r="AG548" s="91"/>
    </row>
    <row r="549" spans="1:33" ht="22.5" customHeight="1" x14ac:dyDescent="0.45">
      <c r="A549" s="91"/>
      <c r="B549" s="93"/>
      <c r="C549" s="92"/>
      <c r="D549" s="93"/>
      <c r="E549" s="92"/>
      <c r="F549" s="93"/>
      <c r="G549" s="92"/>
      <c r="H549" s="91"/>
      <c r="I549" s="91"/>
      <c r="J549" s="91"/>
      <c r="K549" s="126"/>
      <c r="L549" s="91"/>
      <c r="M549" s="104"/>
      <c r="N549" s="91"/>
      <c r="O549" s="91"/>
      <c r="P549" s="91"/>
      <c r="Q549" s="91"/>
      <c r="R549" s="91"/>
      <c r="S549" s="91"/>
      <c r="T549" s="91"/>
      <c r="U549" s="91"/>
      <c r="V549" s="91"/>
      <c r="W549" s="91"/>
      <c r="X549" s="91"/>
      <c r="Y549" s="91"/>
      <c r="Z549" s="91"/>
      <c r="AA549" s="91"/>
      <c r="AB549" s="91"/>
      <c r="AC549" s="91"/>
      <c r="AD549" s="91"/>
      <c r="AE549" s="91"/>
      <c r="AF549" s="91"/>
      <c r="AG549" s="91"/>
    </row>
    <row r="550" spans="1:33" ht="22.5" customHeight="1" x14ac:dyDescent="0.45">
      <c r="A550" s="91"/>
      <c r="B550" s="93"/>
      <c r="C550" s="92"/>
      <c r="D550" s="93"/>
      <c r="E550" s="92"/>
      <c r="F550" s="93"/>
      <c r="G550" s="92"/>
      <c r="H550" s="91"/>
      <c r="I550" s="91"/>
      <c r="J550" s="91"/>
      <c r="K550" s="126"/>
      <c r="L550" s="91"/>
      <c r="M550" s="104"/>
      <c r="N550" s="91"/>
      <c r="O550" s="91"/>
      <c r="P550" s="91"/>
      <c r="Q550" s="91"/>
      <c r="R550" s="91"/>
      <c r="S550" s="91"/>
      <c r="T550" s="91"/>
      <c r="U550" s="91"/>
      <c r="V550" s="91"/>
      <c r="W550" s="91"/>
      <c r="X550" s="91"/>
      <c r="Y550" s="91"/>
      <c r="Z550" s="91"/>
      <c r="AA550" s="91"/>
      <c r="AB550" s="91"/>
      <c r="AC550" s="91"/>
      <c r="AD550" s="91"/>
      <c r="AE550" s="91"/>
      <c r="AF550" s="91"/>
      <c r="AG550" s="91"/>
    </row>
    <row r="551" spans="1:33" ht="22.5" customHeight="1" x14ac:dyDescent="0.45">
      <c r="A551" s="91"/>
      <c r="B551" s="93"/>
      <c r="C551" s="92"/>
      <c r="D551" s="93"/>
      <c r="E551" s="92"/>
      <c r="F551" s="93"/>
      <c r="G551" s="92"/>
      <c r="H551" s="91"/>
      <c r="I551" s="91"/>
      <c r="J551" s="91"/>
      <c r="K551" s="126"/>
      <c r="L551" s="91"/>
      <c r="M551" s="104"/>
      <c r="N551" s="91"/>
      <c r="O551" s="91"/>
      <c r="P551" s="91"/>
      <c r="Q551" s="91"/>
      <c r="R551" s="91"/>
      <c r="S551" s="91"/>
      <c r="T551" s="91"/>
      <c r="U551" s="91"/>
      <c r="V551" s="91"/>
      <c r="W551" s="91"/>
      <c r="X551" s="91"/>
      <c r="Y551" s="91"/>
      <c r="Z551" s="91"/>
      <c r="AA551" s="91"/>
      <c r="AB551" s="91"/>
      <c r="AC551" s="91"/>
      <c r="AD551" s="91"/>
      <c r="AE551" s="91"/>
      <c r="AF551" s="91"/>
      <c r="AG551" s="91"/>
    </row>
    <row r="552" spans="1:33" ht="22.5" customHeight="1" x14ac:dyDescent="0.45">
      <c r="A552" s="91"/>
      <c r="B552" s="93"/>
      <c r="C552" s="92"/>
      <c r="D552" s="93"/>
      <c r="E552" s="92"/>
      <c r="F552" s="93"/>
      <c r="G552" s="92"/>
      <c r="H552" s="91"/>
      <c r="I552" s="91"/>
      <c r="J552" s="91"/>
      <c r="K552" s="126"/>
      <c r="L552" s="91"/>
      <c r="M552" s="104"/>
      <c r="N552" s="91"/>
      <c r="O552" s="91"/>
      <c r="P552" s="91"/>
      <c r="Q552" s="91"/>
      <c r="R552" s="91"/>
      <c r="S552" s="91"/>
      <c r="T552" s="91"/>
      <c r="U552" s="91"/>
      <c r="V552" s="91"/>
      <c r="W552" s="91"/>
      <c r="X552" s="91"/>
      <c r="Y552" s="91"/>
      <c r="Z552" s="91"/>
      <c r="AA552" s="91"/>
      <c r="AB552" s="91"/>
      <c r="AC552" s="91"/>
      <c r="AD552" s="91"/>
      <c r="AE552" s="91"/>
      <c r="AF552" s="91"/>
      <c r="AG552" s="91"/>
    </row>
    <row r="553" spans="1:33" ht="22.5" customHeight="1" x14ac:dyDescent="0.45">
      <c r="A553" s="91"/>
      <c r="B553" s="93"/>
      <c r="C553" s="92"/>
      <c r="D553" s="93"/>
      <c r="E553" s="92"/>
      <c r="F553" s="93"/>
      <c r="G553" s="92"/>
      <c r="H553" s="91"/>
      <c r="I553" s="91"/>
      <c r="J553" s="91"/>
      <c r="K553" s="126"/>
      <c r="L553" s="91"/>
      <c r="M553" s="104"/>
      <c r="N553" s="91"/>
      <c r="O553" s="91"/>
      <c r="P553" s="91"/>
      <c r="Q553" s="91"/>
      <c r="R553" s="91"/>
      <c r="S553" s="91"/>
      <c r="T553" s="91"/>
      <c r="U553" s="91"/>
      <c r="V553" s="91"/>
      <c r="W553" s="91"/>
      <c r="X553" s="91"/>
      <c r="Y553" s="91"/>
      <c r="Z553" s="91"/>
      <c r="AA553" s="91"/>
      <c r="AB553" s="91"/>
      <c r="AC553" s="91"/>
      <c r="AD553" s="91"/>
      <c r="AE553" s="91"/>
      <c r="AF553" s="91"/>
      <c r="AG553" s="91"/>
    </row>
    <row r="554" spans="1:33" ht="22.5" customHeight="1" x14ac:dyDescent="0.45">
      <c r="A554" s="91"/>
      <c r="B554" s="93"/>
      <c r="C554" s="92"/>
      <c r="D554" s="93"/>
      <c r="E554" s="92"/>
      <c r="F554" s="93"/>
      <c r="G554" s="92"/>
      <c r="H554" s="91"/>
      <c r="I554" s="91"/>
      <c r="J554" s="91"/>
      <c r="K554" s="126"/>
      <c r="L554" s="91"/>
      <c r="M554" s="104"/>
      <c r="N554" s="91"/>
      <c r="O554" s="91"/>
      <c r="P554" s="91"/>
      <c r="Q554" s="91"/>
      <c r="R554" s="91"/>
      <c r="S554" s="91"/>
      <c r="T554" s="91"/>
      <c r="U554" s="91"/>
      <c r="V554" s="91"/>
      <c r="W554" s="91"/>
      <c r="X554" s="91"/>
      <c r="Y554" s="91"/>
      <c r="Z554" s="91"/>
      <c r="AA554" s="91"/>
      <c r="AB554" s="91"/>
      <c r="AC554" s="91"/>
      <c r="AD554" s="91"/>
      <c r="AE554" s="91"/>
      <c r="AF554" s="91"/>
      <c r="AG554" s="91"/>
    </row>
    <row r="555" spans="1:33" ht="22.5" customHeight="1" x14ac:dyDescent="0.45">
      <c r="A555" s="91"/>
      <c r="B555" s="93"/>
      <c r="C555" s="92"/>
      <c r="D555" s="93"/>
      <c r="E555" s="92"/>
      <c r="F555" s="93"/>
      <c r="G555" s="92"/>
      <c r="H555" s="91"/>
      <c r="I555" s="91"/>
      <c r="J555" s="91"/>
      <c r="K555" s="126"/>
      <c r="L555" s="91"/>
      <c r="M555" s="104"/>
      <c r="N555" s="91"/>
      <c r="O555" s="91"/>
      <c r="P555" s="91"/>
      <c r="Q555" s="91"/>
      <c r="R555" s="91"/>
      <c r="S555" s="91"/>
      <c r="T555" s="91"/>
      <c r="U555" s="91"/>
      <c r="V555" s="91"/>
      <c r="W555" s="91"/>
      <c r="X555" s="91"/>
      <c r="Y555" s="91"/>
      <c r="Z555" s="91"/>
      <c r="AA555" s="91"/>
      <c r="AB555" s="91"/>
      <c r="AC555" s="91"/>
      <c r="AD555" s="91"/>
      <c r="AE555" s="91"/>
      <c r="AF555" s="91"/>
      <c r="AG555" s="91"/>
    </row>
    <row r="556" spans="1:33" ht="22.5" customHeight="1" x14ac:dyDescent="0.45">
      <c r="A556" s="91"/>
      <c r="B556" s="93"/>
      <c r="C556" s="92"/>
      <c r="D556" s="93"/>
      <c r="E556" s="92"/>
      <c r="F556" s="93"/>
      <c r="G556" s="92"/>
      <c r="H556" s="91"/>
      <c r="I556" s="91"/>
      <c r="J556" s="91"/>
      <c r="K556" s="126"/>
      <c r="L556" s="91"/>
      <c r="M556" s="104"/>
      <c r="N556" s="91"/>
      <c r="O556" s="91"/>
      <c r="P556" s="91"/>
      <c r="Q556" s="91"/>
      <c r="R556" s="91"/>
      <c r="S556" s="91"/>
      <c r="T556" s="91"/>
      <c r="U556" s="91"/>
      <c r="V556" s="91"/>
      <c r="W556" s="91"/>
      <c r="X556" s="91"/>
      <c r="Y556" s="91"/>
      <c r="Z556" s="91"/>
      <c r="AA556" s="91"/>
      <c r="AB556" s="91"/>
      <c r="AC556" s="91"/>
      <c r="AD556" s="91"/>
      <c r="AE556" s="91"/>
      <c r="AF556" s="91"/>
      <c r="AG556" s="91"/>
    </row>
    <row r="557" spans="1:33" ht="22.5" customHeight="1" x14ac:dyDescent="0.45">
      <c r="A557" s="91"/>
      <c r="B557" s="93"/>
      <c r="C557" s="92"/>
      <c r="D557" s="93"/>
      <c r="E557" s="92"/>
      <c r="F557" s="93"/>
      <c r="G557" s="92"/>
      <c r="H557" s="91"/>
      <c r="I557" s="91"/>
      <c r="J557" s="91"/>
      <c r="K557" s="126"/>
      <c r="L557" s="91"/>
      <c r="M557" s="104"/>
      <c r="N557" s="91"/>
      <c r="O557" s="91"/>
      <c r="P557" s="91"/>
      <c r="Q557" s="91"/>
      <c r="R557" s="91"/>
      <c r="S557" s="91"/>
      <c r="T557" s="91"/>
      <c r="U557" s="91"/>
      <c r="V557" s="91"/>
      <c r="W557" s="91"/>
      <c r="X557" s="91"/>
      <c r="Y557" s="91"/>
      <c r="Z557" s="91"/>
      <c r="AA557" s="91"/>
      <c r="AB557" s="91"/>
      <c r="AC557" s="91"/>
      <c r="AD557" s="91"/>
      <c r="AE557" s="91"/>
      <c r="AF557" s="91"/>
      <c r="AG557" s="91"/>
    </row>
    <row r="558" spans="1:33" ht="22.5" customHeight="1" x14ac:dyDescent="0.45">
      <c r="A558" s="91"/>
      <c r="B558" s="93"/>
      <c r="C558" s="92"/>
      <c r="D558" s="93"/>
      <c r="E558" s="92"/>
      <c r="F558" s="93"/>
      <c r="G558" s="92"/>
      <c r="H558" s="91"/>
      <c r="I558" s="91"/>
      <c r="J558" s="91"/>
      <c r="K558" s="126"/>
      <c r="L558" s="91"/>
      <c r="M558" s="104"/>
      <c r="N558" s="91"/>
      <c r="O558" s="91"/>
      <c r="P558" s="91"/>
      <c r="Q558" s="91"/>
      <c r="R558" s="91"/>
      <c r="S558" s="91"/>
      <c r="T558" s="91"/>
      <c r="U558" s="91"/>
      <c r="V558" s="91"/>
      <c r="W558" s="91"/>
      <c r="X558" s="91"/>
      <c r="Y558" s="91"/>
      <c r="Z558" s="91"/>
      <c r="AA558" s="91"/>
      <c r="AB558" s="91"/>
      <c r="AC558" s="91"/>
      <c r="AD558" s="91"/>
      <c r="AE558" s="91"/>
      <c r="AF558" s="91"/>
      <c r="AG558" s="91"/>
    </row>
    <row r="559" spans="1:33" ht="22.5" customHeight="1" x14ac:dyDescent="0.45">
      <c r="A559" s="91"/>
      <c r="B559" s="93"/>
      <c r="C559" s="92"/>
      <c r="D559" s="93"/>
      <c r="E559" s="92"/>
      <c r="F559" s="93"/>
      <c r="G559" s="92"/>
      <c r="H559" s="91"/>
      <c r="I559" s="91"/>
      <c r="J559" s="91"/>
      <c r="K559" s="126"/>
      <c r="L559" s="91"/>
      <c r="M559" s="104"/>
      <c r="N559" s="91"/>
      <c r="O559" s="91"/>
      <c r="P559" s="91"/>
      <c r="Q559" s="91"/>
      <c r="R559" s="91"/>
      <c r="S559" s="91"/>
      <c r="T559" s="91"/>
      <c r="U559" s="91"/>
      <c r="V559" s="91"/>
      <c r="W559" s="91"/>
      <c r="X559" s="91"/>
      <c r="Y559" s="91"/>
      <c r="Z559" s="91"/>
      <c r="AA559" s="91"/>
      <c r="AB559" s="91"/>
      <c r="AC559" s="91"/>
      <c r="AD559" s="91"/>
      <c r="AE559" s="91"/>
      <c r="AF559" s="91"/>
      <c r="AG559" s="91"/>
    </row>
    <row r="560" spans="1:33" ht="22.5" customHeight="1" x14ac:dyDescent="0.45">
      <c r="A560" s="91"/>
      <c r="B560" s="93"/>
      <c r="C560" s="92"/>
      <c r="D560" s="93"/>
      <c r="E560" s="92"/>
      <c r="F560" s="93"/>
      <c r="G560" s="92"/>
      <c r="H560" s="91"/>
      <c r="I560" s="91"/>
      <c r="J560" s="91"/>
      <c r="K560" s="126"/>
      <c r="L560" s="91"/>
      <c r="M560" s="104"/>
      <c r="N560" s="91"/>
      <c r="O560" s="91"/>
      <c r="P560" s="91"/>
      <c r="Q560" s="91"/>
      <c r="R560" s="91"/>
      <c r="S560" s="91"/>
      <c r="T560" s="91"/>
      <c r="U560" s="91"/>
      <c r="V560" s="91"/>
      <c r="W560" s="91"/>
      <c r="X560" s="91"/>
      <c r="Y560" s="91"/>
      <c r="Z560" s="91"/>
      <c r="AA560" s="91"/>
      <c r="AB560" s="91"/>
      <c r="AC560" s="91"/>
      <c r="AD560" s="91"/>
      <c r="AE560" s="91"/>
      <c r="AF560" s="91"/>
      <c r="AG560" s="91"/>
    </row>
    <row r="561" spans="1:33" ht="22.5" customHeight="1" x14ac:dyDescent="0.45">
      <c r="A561" s="91"/>
      <c r="B561" s="93"/>
      <c r="C561" s="92"/>
      <c r="D561" s="93"/>
      <c r="E561" s="92"/>
      <c r="F561" s="93"/>
      <c r="G561" s="92"/>
      <c r="H561" s="91"/>
      <c r="I561" s="91"/>
      <c r="J561" s="91"/>
      <c r="K561" s="126"/>
      <c r="L561" s="91"/>
      <c r="M561" s="104"/>
      <c r="N561" s="91"/>
      <c r="O561" s="91"/>
      <c r="P561" s="91"/>
      <c r="Q561" s="91"/>
      <c r="R561" s="91"/>
      <c r="S561" s="91"/>
      <c r="T561" s="91"/>
      <c r="U561" s="91"/>
      <c r="V561" s="91"/>
      <c r="W561" s="91"/>
      <c r="X561" s="91"/>
      <c r="Y561" s="91"/>
      <c r="Z561" s="91"/>
      <c r="AA561" s="91"/>
      <c r="AB561" s="91"/>
      <c r="AC561" s="91"/>
      <c r="AD561" s="91"/>
      <c r="AE561" s="91"/>
      <c r="AF561" s="91"/>
      <c r="AG561" s="91"/>
    </row>
    <row r="562" spans="1:33" ht="22.5" customHeight="1" x14ac:dyDescent="0.45">
      <c r="A562" s="91"/>
      <c r="B562" s="93"/>
      <c r="C562" s="92"/>
      <c r="D562" s="93"/>
      <c r="E562" s="92"/>
      <c r="F562" s="93"/>
      <c r="G562" s="92"/>
      <c r="H562" s="91"/>
      <c r="I562" s="91"/>
      <c r="J562" s="91"/>
      <c r="K562" s="126"/>
      <c r="L562" s="91"/>
      <c r="M562" s="104"/>
      <c r="N562" s="91"/>
      <c r="O562" s="91"/>
      <c r="P562" s="91"/>
      <c r="Q562" s="91"/>
      <c r="R562" s="91"/>
      <c r="S562" s="91"/>
      <c r="T562" s="91"/>
      <c r="U562" s="91"/>
      <c r="V562" s="91"/>
      <c r="W562" s="91"/>
      <c r="X562" s="91"/>
      <c r="Y562" s="91"/>
      <c r="Z562" s="91"/>
      <c r="AA562" s="91"/>
      <c r="AB562" s="91"/>
      <c r="AC562" s="91"/>
      <c r="AD562" s="91"/>
      <c r="AE562" s="91"/>
      <c r="AF562" s="91"/>
      <c r="AG562" s="91"/>
    </row>
    <row r="563" spans="1:33" ht="22.5" customHeight="1" x14ac:dyDescent="0.45">
      <c r="A563" s="91"/>
      <c r="B563" s="93"/>
      <c r="C563" s="92"/>
      <c r="D563" s="93"/>
      <c r="E563" s="92"/>
      <c r="F563" s="93"/>
      <c r="G563" s="92"/>
      <c r="H563" s="91"/>
      <c r="I563" s="91"/>
      <c r="J563" s="91"/>
      <c r="K563" s="126"/>
      <c r="L563" s="91"/>
      <c r="M563" s="104"/>
      <c r="N563" s="91"/>
      <c r="O563" s="91"/>
      <c r="P563" s="91"/>
      <c r="Q563" s="91"/>
      <c r="R563" s="91"/>
      <c r="S563" s="91"/>
      <c r="T563" s="91"/>
      <c r="U563" s="91"/>
      <c r="V563" s="91"/>
      <c r="W563" s="91"/>
      <c r="X563" s="91"/>
      <c r="Y563" s="91"/>
      <c r="Z563" s="91"/>
      <c r="AA563" s="91"/>
      <c r="AB563" s="91"/>
      <c r="AC563" s="91"/>
      <c r="AD563" s="91"/>
      <c r="AE563" s="91"/>
      <c r="AF563" s="91"/>
      <c r="AG563" s="91"/>
    </row>
    <row r="564" spans="1:33" ht="22.5" customHeight="1" x14ac:dyDescent="0.45">
      <c r="A564" s="91"/>
      <c r="B564" s="93"/>
      <c r="C564" s="92"/>
      <c r="D564" s="93"/>
      <c r="E564" s="92"/>
      <c r="F564" s="93"/>
      <c r="G564" s="92"/>
      <c r="H564" s="91"/>
      <c r="I564" s="91"/>
      <c r="J564" s="91"/>
      <c r="K564" s="126"/>
      <c r="L564" s="91"/>
      <c r="M564" s="104"/>
      <c r="N564" s="91"/>
      <c r="O564" s="91"/>
      <c r="P564" s="91"/>
      <c r="Q564" s="91"/>
      <c r="R564" s="91"/>
      <c r="S564" s="91"/>
      <c r="T564" s="91"/>
      <c r="U564" s="91"/>
      <c r="V564" s="91"/>
      <c r="W564" s="91"/>
      <c r="X564" s="91"/>
      <c r="Y564" s="91"/>
      <c r="Z564" s="91"/>
      <c r="AA564" s="91"/>
      <c r="AB564" s="91"/>
      <c r="AC564" s="91"/>
      <c r="AD564" s="91"/>
      <c r="AE564" s="91"/>
      <c r="AF564" s="91"/>
      <c r="AG564" s="91"/>
    </row>
    <row r="565" spans="1:33" ht="22.5" customHeight="1" x14ac:dyDescent="0.45">
      <c r="A565" s="91"/>
      <c r="B565" s="93"/>
      <c r="C565" s="92"/>
      <c r="D565" s="93"/>
      <c r="E565" s="92"/>
      <c r="F565" s="93"/>
      <c r="G565" s="92"/>
      <c r="H565" s="91"/>
      <c r="I565" s="91"/>
      <c r="J565" s="91"/>
      <c r="K565" s="126"/>
      <c r="L565" s="91"/>
      <c r="M565" s="104"/>
      <c r="N565" s="91"/>
      <c r="O565" s="91"/>
      <c r="P565" s="91"/>
      <c r="Q565" s="91"/>
      <c r="R565" s="91"/>
      <c r="S565" s="91"/>
      <c r="T565" s="91"/>
      <c r="U565" s="91"/>
      <c r="V565" s="91"/>
      <c r="W565" s="91"/>
      <c r="X565" s="91"/>
      <c r="Y565" s="91"/>
      <c r="Z565" s="91"/>
      <c r="AA565" s="91"/>
      <c r="AB565" s="91"/>
      <c r="AC565" s="91"/>
      <c r="AD565" s="91"/>
      <c r="AE565" s="91"/>
      <c r="AF565" s="91"/>
      <c r="AG565" s="91"/>
    </row>
    <row r="566" spans="1:33" ht="22.5" customHeight="1" x14ac:dyDescent="0.45">
      <c r="A566" s="91"/>
      <c r="B566" s="93"/>
      <c r="C566" s="92"/>
      <c r="D566" s="93"/>
      <c r="E566" s="92"/>
      <c r="F566" s="93"/>
      <c r="G566" s="92"/>
      <c r="H566" s="91"/>
      <c r="I566" s="91"/>
      <c r="J566" s="91"/>
      <c r="K566" s="126"/>
      <c r="L566" s="91"/>
      <c r="M566" s="104"/>
      <c r="N566" s="91"/>
      <c r="O566" s="91"/>
      <c r="P566" s="91"/>
      <c r="Q566" s="91"/>
      <c r="R566" s="91"/>
      <c r="S566" s="91"/>
      <c r="T566" s="91"/>
      <c r="U566" s="91"/>
      <c r="V566" s="91"/>
      <c r="W566" s="91"/>
      <c r="X566" s="91"/>
      <c r="Y566" s="91"/>
      <c r="Z566" s="91"/>
      <c r="AA566" s="91"/>
      <c r="AB566" s="91"/>
      <c r="AC566" s="91"/>
      <c r="AD566" s="91"/>
      <c r="AE566" s="91"/>
      <c r="AF566" s="91"/>
      <c r="AG566" s="91"/>
    </row>
    <row r="567" spans="1:33" ht="22.5" customHeight="1" x14ac:dyDescent="0.45">
      <c r="A567" s="91"/>
      <c r="B567" s="93"/>
      <c r="C567" s="92"/>
      <c r="D567" s="93"/>
      <c r="E567" s="92"/>
      <c r="F567" s="93"/>
      <c r="G567" s="92"/>
      <c r="H567" s="91"/>
      <c r="I567" s="91"/>
      <c r="J567" s="91"/>
      <c r="K567" s="126"/>
      <c r="L567" s="91"/>
      <c r="M567" s="104"/>
      <c r="N567" s="91"/>
      <c r="O567" s="91"/>
      <c r="P567" s="91"/>
      <c r="Q567" s="91"/>
      <c r="R567" s="91"/>
      <c r="S567" s="91"/>
      <c r="T567" s="91"/>
      <c r="U567" s="91"/>
      <c r="V567" s="91"/>
      <c r="W567" s="91"/>
      <c r="X567" s="91"/>
      <c r="Y567" s="91"/>
      <c r="Z567" s="91"/>
      <c r="AA567" s="91"/>
      <c r="AB567" s="91"/>
      <c r="AC567" s="91"/>
      <c r="AD567" s="91"/>
      <c r="AE567" s="91"/>
      <c r="AF567" s="91"/>
      <c r="AG567" s="91"/>
    </row>
    <row r="568" spans="1:33" ht="22.5" customHeight="1" x14ac:dyDescent="0.45">
      <c r="A568" s="91"/>
      <c r="B568" s="93"/>
      <c r="C568" s="92"/>
      <c r="D568" s="93"/>
      <c r="E568" s="92"/>
      <c r="F568" s="93"/>
      <c r="G568" s="92"/>
      <c r="H568" s="91"/>
      <c r="I568" s="91"/>
      <c r="J568" s="91"/>
      <c r="K568" s="126"/>
      <c r="L568" s="91"/>
      <c r="M568" s="104"/>
      <c r="N568" s="91"/>
      <c r="O568" s="91"/>
      <c r="P568" s="91"/>
      <c r="Q568" s="91"/>
      <c r="R568" s="91"/>
      <c r="S568" s="91"/>
      <c r="T568" s="91"/>
      <c r="U568" s="91"/>
      <c r="V568" s="91"/>
      <c r="W568" s="91"/>
      <c r="X568" s="91"/>
      <c r="Y568" s="91"/>
      <c r="Z568" s="91"/>
      <c r="AA568" s="91"/>
      <c r="AB568" s="91"/>
      <c r="AC568" s="91"/>
      <c r="AD568" s="91"/>
      <c r="AE568" s="91"/>
      <c r="AF568" s="91"/>
      <c r="AG568" s="91"/>
    </row>
    <row r="569" spans="1:33" ht="22.5" customHeight="1" x14ac:dyDescent="0.45">
      <c r="A569" s="91"/>
      <c r="B569" s="93"/>
      <c r="C569" s="92"/>
      <c r="D569" s="93"/>
      <c r="E569" s="92"/>
      <c r="F569" s="93"/>
      <c r="G569" s="92"/>
      <c r="H569" s="91"/>
      <c r="I569" s="91"/>
      <c r="J569" s="91"/>
      <c r="K569" s="126"/>
      <c r="L569" s="91"/>
      <c r="M569" s="104"/>
      <c r="N569" s="91"/>
      <c r="O569" s="91"/>
      <c r="P569" s="91"/>
      <c r="Q569" s="91"/>
      <c r="R569" s="91"/>
      <c r="S569" s="91"/>
      <c r="T569" s="91"/>
      <c r="U569" s="91"/>
      <c r="V569" s="91"/>
      <c r="W569" s="91"/>
      <c r="X569" s="91"/>
      <c r="Y569" s="91"/>
      <c r="Z569" s="91"/>
      <c r="AA569" s="91"/>
      <c r="AB569" s="91"/>
      <c r="AC569" s="91"/>
      <c r="AD569" s="91"/>
      <c r="AE569" s="91"/>
      <c r="AF569" s="91"/>
      <c r="AG569" s="91"/>
    </row>
    <row r="570" spans="1:33" ht="22.5" customHeight="1" x14ac:dyDescent="0.45">
      <c r="A570" s="91"/>
      <c r="B570" s="93"/>
      <c r="C570" s="92"/>
      <c r="D570" s="93"/>
      <c r="E570" s="92"/>
      <c r="F570" s="93"/>
      <c r="G570" s="92"/>
      <c r="H570" s="91"/>
      <c r="I570" s="91"/>
      <c r="J570" s="91"/>
      <c r="K570" s="126"/>
      <c r="L570" s="91"/>
      <c r="M570" s="104"/>
      <c r="N570" s="91"/>
      <c r="O570" s="91"/>
      <c r="P570" s="91"/>
      <c r="Q570" s="91"/>
      <c r="R570" s="91"/>
      <c r="S570" s="91"/>
      <c r="T570" s="91"/>
      <c r="U570" s="91"/>
      <c r="V570" s="91"/>
      <c r="W570" s="91"/>
      <c r="X570" s="91"/>
      <c r="Y570" s="91"/>
      <c r="Z570" s="91"/>
      <c r="AA570" s="91"/>
      <c r="AB570" s="91"/>
      <c r="AC570" s="91"/>
      <c r="AD570" s="91"/>
      <c r="AE570" s="91"/>
      <c r="AF570" s="91"/>
      <c r="AG570" s="91"/>
    </row>
    <row r="571" spans="1:33" ht="22.5" customHeight="1" x14ac:dyDescent="0.45">
      <c r="A571" s="91"/>
      <c r="B571" s="93"/>
      <c r="C571" s="92"/>
      <c r="D571" s="93"/>
      <c r="E571" s="92"/>
      <c r="F571" s="93"/>
      <c r="G571" s="92"/>
      <c r="H571" s="91"/>
      <c r="I571" s="91"/>
      <c r="J571" s="91"/>
      <c r="K571" s="126"/>
      <c r="L571" s="91"/>
      <c r="M571" s="104"/>
      <c r="N571" s="91"/>
      <c r="O571" s="91"/>
      <c r="P571" s="91"/>
      <c r="Q571" s="91"/>
      <c r="R571" s="91"/>
      <c r="S571" s="91"/>
      <c r="T571" s="91"/>
      <c r="U571" s="91"/>
      <c r="V571" s="91"/>
      <c r="W571" s="91"/>
      <c r="X571" s="91"/>
      <c r="Y571" s="91"/>
      <c r="Z571" s="91"/>
      <c r="AA571" s="91"/>
      <c r="AB571" s="91"/>
      <c r="AC571" s="91"/>
      <c r="AD571" s="91"/>
      <c r="AE571" s="91"/>
      <c r="AF571" s="91"/>
      <c r="AG571" s="91"/>
    </row>
    <row r="572" spans="1:33" ht="22.5" customHeight="1" x14ac:dyDescent="0.45">
      <c r="A572" s="91"/>
      <c r="B572" s="93"/>
      <c r="C572" s="92"/>
      <c r="D572" s="93"/>
      <c r="E572" s="92"/>
      <c r="F572" s="93"/>
      <c r="G572" s="92"/>
      <c r="H572" s="91"/>
      <c r="I572" s="91"/>
      <c r="J572" s="91"/>
      <c r="K572" s="126"/>
      <c r="L572" s="91"/>
      <c r="M572" s="104"/>
      <c r="N572" s="91"/>
      <c r="O572" s="91"/>
      <c r="P572" s="91"/>
      <c r="Q572" s="91"/>
      <c r="R572" s="91"/>
      <c r="S572" s="91"/>
      <c r="T572" s="91"/>
      <c r="U572" s="91"/>
      <c r="V572" s="91"/>
      <c r="W572" s="91"/>
      <c r="X572" s="91"/>
      <c r="Y572" s="91"/>
      <c r="Z572" s="91"/>
      <c r="AA572" s="91"/>
      <c r="AB572" s="91"/>
      <c r="AC572" s="91"/>
      <c r="AD572" s="91"/>
      <c r="AE572" s="91"/>
      <c r="AF572" s="91"/>
      <c r="AG572" s="91"/>
    </row>
    <row r="573" spans="1:33" ht="22.5" customHeight="1" x14ac:dyDescent="0.45">
      <c r="A573" s="91"/>
      <c r="B573" s="93"/>
      <c r="C573" s="92"/>
      <c r="D573" s="93"/>
      <c r="E573" s="92"/>
      <c r="F573" s="93"/>
      <c r="G573" s="92"/>
      <c r="H573" s="91"/>
      <c r="I573" s="91"/>
      <c r="J573" s="91"/>
      <c r="K573" s="126"/>
      <c r="L573" s="91"/>
      <c r="M573" s="104"/>
      <c r="N573" s="91"/>
      <c r="O573" s="91"/>
      <c r="P573" s="91"/>
      <c r="Q573" s="91"/>
      <c r="R573" s="91"/>
      <c r="S573" s="91"/>
      <c r="T573" s="91"/>
      <c r="U573" s="91"/>
      <c r="V573" s="91"/>
      <c r="W573" s="91"/>
      <c r="X573" s="91"/>
      <c r="Y573" s="91"/>
      <c r="Z573" s="91"/>
      <c r="AA573" s="91"/>
      <c r="AB573" s="91"/>
      <c r="AC573" s="91"/>
      <c r="AD573" s="91"/>
      <c r="AE573" s="91"/>
      <c r="AF573" s="91"/>
      <c r="AG573" s="91"/>
    </row>
    <row r="574" spans="1:33" ht="22.5" customHeight="1" x14ac:dyDescent="0.45">
      <c r="A574" s="91"/>
      <c r="B574" s="93"/>
      <c r="C574" s="92"/>
      <c r="D574" s="93"/>
      <c r="E574" s="92"/>
      <c r="F574" s="93"/>
      <c r="G574" s="92"/>
      <c r="H574" s="91"/>
      <c r="I574" s="91"/>
      <c r="J574" s="91"/>
      <c r="K574" s="126"/>
      <c r="L574" s="91"/>
      <c r="M574" s="104"/>
      <c r="N574" s="91"/>
      <c r="O574" s="91"/>
      <c r="P574" s="91"/>
      <c r="Q574" s="91"/>
      <c r="R574" s="91"/>
      <c r="S574" s="91"/>
      <c r="T574" s="91"/>
      <c r="U574" s="91"/>
      <c r="V574" s="91"/>
      <c r="W574" s="91"/>
      <c r="X574" s="91"/>
      <c r="Y574" s="91"/>
      <c r="Z574" s="91"/>
      <c r="AA574" s="91"/>
      <c r="AB574" s="91"/>
      <c r="AC574" s="91"/>
      <c r="AD574" s="91"/>
      <c r="AE574" s="91"/>
      <c r="AF574" s="91"/>
      <c r="AG574" s="91"/>
    </row>
    <row r="575" spans="1:33" ht="22.5" customHeight="1" x14ac:dyDescent="0.45">
      <c r="A575" s="91"/>
      <c r="B575" s="93"/>
      <c r="C575" s="92"/>
      <c r="D575" s="93"/>
      <c r="E575" s="92"/>
      <c r="F575" s="93"/>
      <c r="G575" s="92"/>
      <c r="H575" s="91"/>
      <c r="I575" s="91"/>
      <c r="J575" s="91"/>
      <c r="K575" s="126"/>
      <c r="L575" s="91"/>
      <c r="M575" s="104"/>
      <c r="N575" s="91"/>
      <c r="O575" s="91"/>
      <c r="P575" s="91"/>
      <c r="Q575" s="91"/>
      <c r="R575" s="91"/>
      <c r="S575" s="91"/>
      <c r="T575" s="91"/>
      <c r="U575" s="91"/>
      <c r="V575" s="91"/>
      <c r="W575" s="91"/>
      <c r="X575" s="91"/>
      <c r="Y575" s="91"/>
      <c r="Z575" s="91"/>
      <c r="AA575" s="91"/>
      <c r="AB575" s="91"/>
      <c r="AC575" s="91"/>
      <c r="AD575" s="91"/>
      <c r="AE575" s="91"/>
      <c r="AF575" s="91"/>
      <c r="AG575" s="91"/>
    </row>
    <row r="576" spans="1:33" ht="22.5" customHeight="1" x14ac:dyDescent="0.45">
      <c r="A576" s="91"/>
      <c r="B576" s="93"/>
      <c r="C576" s="92"/>
      <c r="D576" s="93"/>
      <c r="E576" s="92"/>
      <c r="F576" s="93"/>
      <c r="G576" s="92"/>
      <c r="H576" s="91"/>
      <c r="I576" s="91"/>
      <c r="J576" s="91"/>
      <c r="K576" s="126"/>
      <c r="L576" s="91"/>
      <c r="M576" s="104"/>
      <c r="N576" s="91"/>
      <c r="O576" s="91"/>
      <c r="P576" s="91"/>
      <c r="Q576" s="91"/>
      <c r="R576" s="91"/>
      <c r="S576" s="91"/>
      <c r="T576" s="91"/>
      <c r="U576" s="91"/>
      <c r="V576" s="91"/>
      <c r="W576" s="91"/>
      <c r="X576" s="91"/>
      <c r="Y576" s="91"/>
      <c r="Z576" s="91"/>
      <c r="AA576" s="91"/>
      <c r="AB576" s="91"/>
      <c r="AC576" s="91"/>
      <c r="AD576" s="91"/>
      <c r="AE576" s="91"/>
      <c r="AF576" s="91"/>
      <c r="AG576" s="91"/>
    </row>
    <row r="577" spans="1:33" ht="22.5" customHeight="1" x14ac:dyDescent="0.45">
      <c r="A577" s="91"/>
      <c r="B577" s="93"/>
      <c r="C577" s="92"/>
      <c r="D577" s="93"/>
      <c r="E577" s="92"/>
      <c r="F577" s="93"/>
      <c r="G577" s="92"/>
      <c r="H577" s="91"/>
      <c r="I577" s="91"/>
      <c r="J577" s="91"/>
      <c r="K577" s="126"/>
      <c r="L577" s="91"/>
      <c r="M577" s="104"/>
      <c r="N577" s="91"/>
      <c r="O577" s="91"/>
      <c r="P577" s="91"/>
      <c r="Q577" s="91"/>
      <c r="R577" s="91"/>
      <c r="S577" s="91"/>
      <c r="T577" s="91"/>
      <c r="U577" s="91"/>
      <c r="V577" s="91"/>
      <c r="W577" s="91"/>
      <c r="X577" s="91"/>
      <c r="Y577" s="91"/>
      <c r="Z577" s="91"/>
      <c r="AA577" s="91"/>
      <c r="AB577" s="91"/>
      <c r="AC577" s="91"/>
      <c r="AD577" s="91"/>
      <c r="AE577" s="91"/>
      <c r="AF577" s="91"/>
      <c r="AG577" s="91"/>
    </row>
    <row r="578" spans="1:33" ht="22.5" customHeight="1" x14ac:dyDescent="0.45">
      <c r="A578" s="91"/>
      <c r="B578" s="93"/>
      <c r="C578" s="92"/>
      <c r="D578" s="93"/>
      <c r="E578" s="92"/>
      <c r="F578" s="93"/>
      <c r="G578" s="92"/>
      <c r="H578" s="91"/>
      <c r="I578" s="91"/>
      <c r="J578" s="91"/>
      <c r="K578" s="126"/>
      <c r="L578" s="91"/>
      <c r="M578" s="104"/>
      <c r="N578" s="91"/>
      <c r="O578" s="91"/>
      <c r="P578" s="91"/>
      <c r="Q578" s="91"/>
      <c r="R578" s="91"/>
      <c r="S578" s="91"/>
      <c r="T578" s="91"/>
      <c r="U578" s="91"/>
      <c r="V578" s="91"/>
      <c r="W578" s="91"/>
      <c r="X578" s="91"/>
      <c r="Y578" s="91"/>
      <c r="Z578" s="91"/>
      <c r="AA578" s="91"/>
      <c r="AB578" s="91"/>
      <c r="AC578" s="91"/>
      <c r="AD578" s="91"/>
      <c r="AE578" s="91"/>
      <c r="AF578" s="91"/>
      <c r="AG578" s="91"/>
    </row>
    <row r="579" spans="1:33" ht="22.5" customHeight="1" x14ac:dyDescent="0.45">
      <c r="A579" s="91"/>
      <c r="B579" s="93"/>
      <c r="C579" s="92"/>
      <c r="D579" s="93"/>
      <c r="E579" s="92"/>
      <c r="F579" s="93"/>
      <c r="G579" s="92"/>
      <c r="H579" s="91"/>
      <c r="I579" s="91"/>
      <c r="J579" s="91"/>
      <c r="K579" s="126"/>
      <c r="L579" s="91"/>
      <c r="M579" s="104"/>
      <c r="N579" s="91"/>
      <c r="O579" s="91"/>
      <c r="P579" s="91"/>
      <c r="Q579" s="91"/>
      <c r="R579" s="91"/>
      <c r="S579" s="91"/>
      <c r="T579" s="91"/>
      <c r="U579" s="91"/>
      <c r="V579" s="91"/>
      <c r="W579" s="91"/>
      <c r="X579" s="91"/>
      <c r="Y579" s="91"/>
      <c r="Z579" s="91"/>
      <c r="AA579" s="91"/>
      <c r="AB579" s="91"/>
      <c r="AC579" s="91"/>
      <c r="AD579" s="91"/>
      <c r="AE579" s="91"/>
      <c r="AF579" s="91"/>
      <c r="AG579" s="91"/>
    </row>
    <row r="580" spans="1:33" ht="22.5" customHeight="1" x14ac:dyDescent="0.45">
      <c r="A580" s="91"/>
      <c r="B580" s="93"/>
      <c r="C580" s="92"/>
      <c r="D580" s="93"/>
      <c r="E580" s="92"/>
      <c r="F580" s="93"/>
      <c r="G580" s="92"/>
      <c r="H580" s="91"/>
      <c r="I580" s="91"/>
      <c r="J580" s="91"/>
      <c r="K580" s="126"/>
      <c r="L580" s="91"/>
      <c r="M580" s="104"/>
      <c r="N580" s="91"/>
      <c r="O580" s="91"/>
      <c r="P580" s="91"/>
      <c r="Q580" s="91"/>
      <c r="R580" s="91"/>
      <c r="S580" s="91"/>
      <c r="T580" s="91"/>
      <c r="U580" s="91"/>
      <c r="V580" s="91"/>
      <c r="W580" s="91"/>
      <c r="X580" s="91"/>
      <c r="Y580" s="91"/>
      <c r="Z580" s="91"/>
      <c r="AA580" s="91"/>
      <c r="AB580" s="91"/>
      <c r="AC580" s="91"/>
      <c r="AD580" s="91"/>
      <c r="AE580" s="91"/>
      <c r="AF580" s="91"/>
      <c r="AG580" s="91"/>
    </row>
    <row r="581" spans="1:33" ht="22.5" customHeight="1" x14ac:dyDescent="0.45">
      <c r="A581" s="91"/>
      <c r="B581" s="93"/>
      <c r="C581" s="92"/>
      <c r="D581" s="93"/>
      <c r="E581" s="92"/>
      <c r="F581" s="93"/>
      <c r="G581" s="92"/>
      <c r="H581" s="91"/>
      <c r="I581" s="91"/>
      <c r="J581" s="91"/>
      <c r="K581" s="126"/>
      <c r="L581" s="91"/>
      <c r="M581" s="104"/>
      <c r="N581" s="91"/>
      <c r="O581" s="91"/>
      <c r="P581" s="91"/>
      <c r="Q581" s="91"/>
      <c r="R581" s="91"/>
      <c r="S581" s="91"/>
      <c r="T581" s="91"/>
      <c r="U581" s="91"/>
      <c r="V581" s="91"/>
      <c r="W581" s="91"/>
      <c r="X581" s="91"/>
      <c r="Y581" s="91"/>
      <c r="Z581" s="91"/>
      <c r="AA581" s="91"/>
      <c r="AB581" s="91"/>
      <c r="AC581" s="91"/>
      <c r="AD581" s="91"/>
      <c r="AE581" s="91"/>
      <c r="AF581" s="91"/>
      <c r="AG581" s="91"/>
    </row>
    <row r="582" spans="1:33" ht="22.5" customHeight="1" x14ac:dyDescent="0.45">
      <c r="A582" s="91"/>
      <c r="B582" s="93"/>
      <c r="C582" s="92"/>
      <c r="D582" s="93"/>
      <c r="E582" s="92"/>
      <c r="F582" s="93"/>
      <c r="G582" s="92"/>
      <c r="H582" s="91"/>
      <c r="I582" s="91"/>
      <c r="J582" s="91"/>
      <c r="K582" s="126"/>
      <c r="L582" s="91"/>
      <c r="M582" s="104"/>
      <c r="N582" s="91"/>
      <c r="O582" s="91"/>
      <c r="P582" s="91"/>
      <c r="Q582" s="91"/>
      <c r="R582" s="91"/>
      <c r="S582" s="91"/>
      <c r="T582" s="91"/>
      <c r="U582" s="91"/>
      <c r="V582" s="91"/>
      <c r="W582" s="91"/>
      <c r="X582" s="91"/>
      <c r="Y582" s="91"/>
      <c r="Z582" s="91"/>
      <c r="AA582" s="91"/>
      <c r="AB582" s="91"/>
      <c r="AC582" s="91"/>
      <c r="AD582" s="91"/>
      <c r="AE582" s="91"/>
      <c r="AF582" s="91"/>
      <c r="AG582" s="91"/>
    </row>
    <row r="583" spans="1:33" ht="22.5" customHeight="1" x14ac:dyDescent="0.45">
      <c r="A583" s="91"/>
      <c r="B583" s="93"/>
      <c r="C583" s="92"/>
      <c r="D583" s="93"/>
      <c r="E583" s="92"/>
      <c r="F583" s="93"/>
      <c r="G583" s="92"/>
      <c r="H583" s="91"/>
      <c r="I583" s="91"/>
      <c r="J583" s="91"/>
      <c r="K583" s="126"/>
      <c r="L583" s="91"/>
      <c r="M583" s="104"/>
      <c r="N583" s="91"/>
      <c r="O583" s="91"/>
      <c r="P583" s="91"/>
      <c r="Q583" s="91"/>
      <c r="R583" s="91"/>
      <c r="S583" s="91"/>
      <c r="T583" s="91"/>
      <c r="U583" s="91"/>
      <c r="V583" s="91"/>
      <c r="W583" s="91"/>
      <c r="X583" s="91"/>
      <c r="Y583" s="91"/>
      <c r="Z583" s="91"/>
      <c r="AA583" s="91"/>
      <c r="AB583" s="91"/>
      <c r="AC583" s="91"/>
      <c r="AD583" s="91"/>
      <c r="AE583" s="91"/>
      <c r="AF583" s="91"/>
      <c r="AG583" s="91"/>
    </row>
    <row r="584" spans="1:33" ht="22.5" customHeight="1" x14ac:dyDescent="0.45">
      <c r="A584" s="91"/>
      <c r="B584" s="93"/>
      <c r="C584" s="92"/>
      <c r="D584" s="93"/>
      <c r="E584" s="92"/>
      <c r="F584" s="93"/>
      <c r="G584" s="92"/>
      <c r="H584" s="91"/>
      <c r="I584" s="91"/>
      <c r="J584" s="91"/>
      <c r="K584" s="126"/>
      <c r="L584" s="91"/>
      <c r="M584" s="104"/>
      <c r="N584" s="91"/>
      <c r="O584" s="91"/>
      <c r="P584" s="91"/>
      <c r="Q584" s="91"/>
      <c r="R584" s="91"/>
      <c r="S584" s="91"/>
      <c r="T584" s="91"/>
      <c r="U584" s="91"/>
      <c r="V584" s="91"/>
      <c r="W584" s="91"/>
      <c r="X584" s="91"/>
      <c r="Y584" s="91"/>
      <c r="Z584" s="91"/>
      <c r="AA584" s="91"/>
      <c r="AB584" s="91"/>
      <c r="AC584" s="91"/>
      <c r="AD584" s="91"/>
      <c r="AE584" s="91"/>
      <c r="AF584" s="91"/>
      <c r="AG584" s="91"/>
    </row>
    <row r="585" spans="1:33" ht="22.5" customHeight="1" x14ac:dyDescent="0.45">
      <c r="A585" s="91"/>
      <c r="B585" s="93"/>
      <c r="C585" s="92"/>
      <c r="D585" s="93"/>
      <c r="E585" s="92"/>
      <c r="F585" s="93"/>
      <c r="G585" s="92"/>
      <c r="H585" s="91"/>
      <c r="I585" s="91"/>
      <c r="J585" s="91"/>
      <c r="K585" s="126"/>
      <c r="L585" s="91"/>
      <c r="M585" s="104"/>
      <c r="N585" s="91"/>
      <c r="O585" s="91"/>
      <c r="P585" s="91"/>
      <c r="Q585" s="91"/>
      <c r="R585" s="91"/>
      <c r="S585" s="91"/>
      <c r="T585" s="91"/>
      <c r="U585" s="91"/>
      <c r="V585" s="91"/>
      <c r="W585" s="91"/>
      <c r="X585" s="91"/>
      <c r="Y585" s="91"/>
      <c r="Z585" s="91"/>
      <c r="AA585" s="91"/>
      <c r="AB585" s="91"/>
      <c r="AC585" s="91"/>
      <c r="AD585" s="91"/>
      <c r="AE585" s="91"/>
      <c r="AF585" s="91"/>
      <c r="AG585" s="91"/>
    </row>
    <row r="586" spans="1:33" ht="22.5" customHeight="1" x14ac:dyDescent="0.45">
      <c r="A586" s="91"/>
      <c r="B586" s="93"/>
      <c r="C586" s="92"/>
      <c r="D586" s="93"/>
      <c r="E586" s="92"/>
      <c r="F586" s="93"/>
      <c r="G586" s="92"/>
      <c r="H586" s="91"/>
      <c r="I586" s="91"/>
      <c r="J586" s="91"/>
      <c r="K586" s="126"/>
      <c r="L586" s="91"/>
      <c r="M586" s="104"/>
      <c r="N586" s="91"/>
      <c r="O586" s="91"/>
      <c r="P586" s="91"/>
      <c r="Q586" s="91"/>
      <c r="R586" s="91"/>
      <c r="S586" s="91"/>
      <c r="T586" s="91"/>
      <c r="U586" s="91"/>
      <c r="V586" s="91"/>
      <c r="W586" s="91"/>
      <c r="X586" s="91"/>
      <c r="Y586" s="91"/>
      <c r="Z586" s="91"/>
      <c r="AA586" s="91"/>
      <c r="AB586" s="91"/>
      <c r="AC586" s="91"/>
      <c r="AD586" s="91"/>
      <c r="AE586" s="91"/>
      <c r="AF586" s="91"/>
      <c r="AG586" s="91"/>
    </row>
    <row r="587" spans="1:33" ht="22.5" customHeight="1" x14ac:dyDescent="0.45">
      <c r="A587" s="91"/>
      <c r="B587" s="93"/>
      <c r="C587" s="92"/>
      <c r="D587" s="93"/>
      <c r="E587" s="92"/>
      <c r="F587" s="93"/>
      <c r="G587" s="92"/>
      <c r="H587" s="91"/>
      <c r="I587" s="91"/>
      <c r="J587" s="91"/>
      <c r="K587" s="126"/>
      <c r="L587" s="91"/>
      <c r="M587" s="104"/>
      <c r="N587" s="91"/>
      <c r="O587" s="91"/>
      <c r="P587" s="91"/>
      <c r="Q587" s="91"/>
      <c r="R587" s="91"/>
      <c r="S587" s="91"/>
      <c r="T587" s="91"/>
      <c r="U587" s="91"/>
      <c r="V587" s="91"/>
      <c r="W587" s="91"/>
      <c r="X587" s="91"/>
      <c r="Y587" s="91"/>
      <c r="Z587" s="91"/>
      <c r="AA587" s="91"/>
      <c r="AB587" s="91"/>
      <c r="AC587" s="91"/>
      <c r="AD587" s="91"/>
      <c r="AE587" s="91"/>
      <c r="AF587" s="91"/>
      <c r="AG587" s="91"/>
    </row>
    <row r="588" spans="1:33" ht="22.5" customHeight="1" x14ac:dyDescent="0.45">
      <c r="A588" s="91"/>
      <c r="B588" s="93"/>
      <c r="C588" s="92"/>
      <c r="D588" s="93"/>
      <c r="E588" s="92"/>
      <c r="F588" s="93"/>
      <c r="G588" s="92"/>
      <c r="H588" s="91"/>
      <c r="I588" s="91"/>
      <c r="J588" s="91"/>
      <c r="K588" s="126"/>
      <c r="L588" s="91"/>
      <c r="M588" s="104"/>
      <c r="N588" s="91"/>
      <c r="O588" s="91"/>
      <c r="P588" s="91"/>
      <c r="Q588" s="91"/>
      <c r="R588" s="91"/>
      <c r="S588" s="91"/>
      <c r="T588" s="91"/>
      <c r="U588" s="91"/>
      <c r="V588" s="91"/>
      <c r="W588" s="91"/>
      <c r="X588" s="91"/>
      <c r="Y588" s="91"/>
      <c r="Z588" s="91"/>
      <c r="AA588" s="91"/>
      <c r="AB588" s="91"/>
      <c r="AC588" s="91"/>
      <c r="AD588" s="91"/>
      <c r="AE588" s="91"/>
      <c r="AF588" s="91"/>
      <c r="AG588" s="91"/>
    </row>
    <row r="589" spans="1:33" ht="22.5" customHeight="1" x14ac:dyDescent="0.45">
      <c r="A589" s="91"/>
      <c r="B589" s="93"/>
      <c r="C589" s="92"/>
      <c r="D589" s="93"/>
      <c r="E589" s="92"/>
      <c r="F589" s="93"/>
      <c r="G589" s="92"/>
      <c r="H589" s="91"/>
      <c r="I589" s="91"/>
      <c r="J589" s="91"/>
      <c r="K589" s="126"/>
      <c r="L589" s="91"/>
      <c r="M589" s="104"/>
      <c r="N589" s="91"/>
      <c r="O589" s="91"/>
      <c r="P589" s="91"/>
      <c r="Q589" s="91"/>
      <c r="R589" s="91"/>
      <c r="S589" s="91"/>
      <c r="T589" s="91"/>
      <c r="U589" s="91"/>
      <c r="V589" s="91"/>
      <c r="W589" s="91"/>
      <c r="X589" s="91"/>
      <c r="Y589" s="91"/>
      <c r="Z589" s="91"/>
      <c r="AA589" s="91"/>
      <c r="AB589" s="91"/>
      <c r="AC589" s="91"/>
      <c r="AD589" s="91"/>
      <c r="AE589" s="91"/>
      <c r="AF589" s="91"/>
      <c r="AG589" s="91"/>
    </row>
    <row r="590" spans="1:33" ht="22.5" customHeight="1" x14ac:dyDescent="0.45">
      <c r="A590" s="91"/>
      <c r="B590" s="93"/>
      <c r="C590" s="92"/>
      <c r="D590" s="93"/>
      <c r="E590" s="92"/>
      <c r="F590" s="93"/>
      <c r="G590" s="92"/>
      <c r="H590" s="91"/>
      <c r="I590" s="91"/>
      <c r="J590" s="91"/>
      <c r="K590" s="126"/>
      <c r="L590" s="91"/>
      <c r="M590" s="104"/>
      <c r="N590" s="91"/>
      <c r="O590" s="91"/>
      <c r="P590" s="91"/>
      <c r="Q590" s="91"/>
      <c r="R590" s="91"/>
      <c r="S590" s="91"/>
      <c r="T590" s="91"/>
      <c r="U590" s="91"/>
      <c r="V590" s="91"/>
      <c r="W590" s="91"/>
      <c r="X590" s="91"/>
      <c r="Y590" s="91"/>
      <c r="Z590" s="91"/>
      <c r="AA590" s="91"/>
      <c r="AB590" s="91"/>
      <c r="AC590" s="91"/>
      <c r="AD590" s="91"/>
      <c r="AE590" s="91"/>
      <c r="AF590" s="91"/>
      <c r="AG590" s="91"/>
    </row>
    <row r="591" spans="1:33" ht="22.5" customHeight="1" x14ac:dyDescent="0.45">
      <c r="A591" s="91"/>
      <c r="B591" s="93"/>
      <c r="C591" s="92"/>
      <c r="D591" s="93"/>
      <c r="E591" s="92"/>
      <c r="F591" s="93"/>
      <c r="G591" s="92"/>
      <c r="H591" s="91"/>
      <c r="I591" s="91"/>
      <c r="J591" s="91"/>
      <c r="K591" s="126"/>
      <c r="L591" s="91"/>
      <c r="M591" s="104"/>
      <c r="N591" s="91"/>
      <c r="O591" s="91"/>
      <c r="P591" s="91"/>
      <c r="Q591" s="91"/>
      <c r="R591" s="91"/>
      <c r="S591" s="91"/>
      <c r="T591" s="91"/>
      <c r="U591" s="91"/>
      <c r="V591" s="91"/>
      <c r="W591" s="91"/>
      <c r="X591" s="91"/>
      <c r="Y591" s="91"/>
      <c r="Z591" s="91"/>
      <c r="AA591" s="91"/>
      <c r="AB591" s="91"/>
      <c r="AC591" s="91"/>
      <c r="AD591" s="91"/>
      <c r="AE591" s="91"/>
      <c r="AF591" s="91"/>
      <c r="AG591" s="91"/>
    </row>
    <row r="592" spans="1:33" ht="22.5" customHeight="1" x14ac:dyDescent="0.45">
      <c r="A592" s="91"/>
      <c r="B592" s="93"/>
      <c r="C592" s="92"/>
      <c r="D592" s="93"/>
      <c r="E592" s="92"/>
      <c r="F592" s="93"/>
      <c r="G592" s="92"/>
      <c r="H592" s="91"/>
      <c r="I592" s="91"/>
      <c r="J592" s="91"/>
      <c r="K592" s="126"/>
      <c r="L592" s="91"/>
      <c r="M592" s="104"/>
      <c r="N592" s="91"/>
      <c r="O592" s="91"/>
      <c r="P592" s="91"/>
      <c r="Q592" s="91"/>
      <c r="R592" s="91"/>
      <c r="S592" s="91"/>
      <c r="T592" s="91"/>
      <c r="U592" s="91"/>
      <c r="V592" s="91"/>
      <c r="W592" s="91"/>
      <c r="X592" s="91"/>
      <c r="Y592" s="91"/>
      <c r="Z592" s="91"/>
      <c r="AA592" s="91"/>
      <c r="AB592" s="91"/>
      <c r="AC592" s="91"/>
      <c r="AD592" s="91"/>
      <c r="AE592" s="91"/>
      <c r="AF592" s="91"/>
      <c r="AG592" s="91"/>
    </row>
    <row r="593" spans="1:33" ht="22.5" customHeight="1" x14ac:dyDescent="0.45">
      <c r="A593" s="91"/>
      <c r="B593" s="93"/>
      <c r="C593" s="92"/>
      <c r="D593" s="93"/>
      <c r="E593" s="92"/>
      <c r="F593" s="93"/>
      <c r="G593" s="92"/>
      <c r="H593" s="91"/>
      <c r="I593" s="91"/>
      <c r="J593" s="91"/>
      <c r="K593" s="126"/>
      <c r="L593" s="91"/>
      <c r="M593" s="104"/>
      <c r="N593" s="91"/>
      <c r="O593" s="91"/>
      <c r="P593" s="91"/>
      <c r="Q593" s="91"/>
      <c r="R593" s="91"/>
      <c r="S593" s="91"/>
      <c r="T593" s="91"/>
      <c r="U593" s="91"/>
      <c r="V593" s="91"/>
      <c r="W593" s="91"/>
      <c r="X593" s="91"/>
      <c r="Y593" s="91"/>
      <c r="Z593" s="91"/>
      <c r="AA593" s="91"/>
      <c r="AB593" s="91"/>
      <c r="AC593" s="91"/>
      <c r="AD593" s="91"/>
      <c r="AE593" s="91"/>
      <c r="AF593" s="91"/>
      <c r="AG593" s="91"/>
    </row>
    <row r="594" spans="1:33" ht="22.5" customHeight="1" x14ac:dyDescent="0.45">
      <c r="A594" s="91"/>
      <c r="B594" s="93"/>
      <c r="C594" s="92"/>
      <c r="D594" s="93"/>
      <c r="E594" s="92"/>
      <c r="F594" s="93"/>
      <c r="G594" s="92"/>
      <c r="H594" s="91"/>
      <c r="I594" s="91"/>
      <c r="J594" s="91"/>
      <c r="K594" s="126"/>
      <c r="L594" s="91"/>
      <c r="M594" s="104"/>
      <c r="N594" s="91"/>
      <c r="O594" s="91"/>
      <c r="P594" s="91"/>
      <c r="Q594" s="91"/>
      <c r="R594" s="91"/>
      <c r="S594" s="91"/>
      <c r="T594" s="91"/>
      <c r="U594" s="91"/>
      <c r="V594" s="91"/>
      <c r="W594" s="91"/>
      <c r="X594" s="91"/>
      <c r="Y594" s="91"/>
      <c r="Z594" s="91"/>
      <c r="AA594" s="91"/>
      <c r="AB594" s="91"/>
      <c r="AC594" s="91"/>
      <c r="AD594" s="91"/>
      <c r="AE594" s="91"/>
      <c r="AF594" s="91"/>
      <c r="AG594" s="91"/>
    </row>
    <row r="595" spans="1:33" ht="22.5" customHeight="1" x14ac:dyDescent="0.45">
      <c r="A595" s="91"/>
      <c r="B595" s="93"/>
      <c r="C595" s="92"/>
      <c r="D595" s="93"/>
      <c r="E595" s="92"/>
      <c r="F595" s="93"/>
      <c r="G595" s="92"/>
      <c r="H595" s="91"/>
      <c r="I595" s="91"/>
      <c r="J595" s="91"/>
      <c r="K595" s="126"/>
      <c r="L595" s="91"/>
      <c r="M595" s="104"/>
      <c r="N595" s="91"/>
      <c r="O595" s="91"/>
      <c r="P595" s="91"/>
      <c r="Q595" s="91"/>
      <c r="R595" s="91"/>
      <c r="S595" s="91"/>
      <c r="T595" s="91"/>
      <c r="U595" s="91"/>
      <c r="V595" s="91"/>
      <c r="W595" s="91"/>
      <c r="X595" s="91"/>
      <c r="Y595" s="91"/>
      <c r="Z595" s="91"/>
      <c r="AA595" s="91"/>
      <c r="AB595" s="91"/>
      <c r="AC595" s="91"/>
      <c r="AD595" s="91"/>
      <c r="AE595" s="91"/>
      <c r="AF595" s="91"/>
      <c r="AG595" s="91"/>
    </row>
    <row r="596" spans="1:33" ht="22.5" customHeight="1" x14ac:dyDescent="0.45">
      <c r="A596" s="91"/>
      <c r="B596" s="93"/>
      <c r="C596" s="92"/>
      <c r="D596" s="93"/>
      <c r="E596" s="92"/>
      <c r="F596" s="93"/>
      <c r="G596" s="92"/>
      <c r="H596" s="91"/>
      <c r="I596" s="91"/>
      <c r="J596" s="91"/>
      <c r="K596" s="126"/>
      <c r="L596" s="91"/>
      <c r="M596" s="104"/>
      <c r="N596" s="91"/>
      <c r="O596" s="91"/>
      <c r="P596" s="91"/>
      <c r="Q596" s="91"/>
      <c r="R596" s="91"/>
      <c r="S596" s="91"/>
      <c r="T596" s="91"/>
      <c r="U596" s="91"/>
      <c r="V596" s="91"/>
      <c r="W596" s="91"/>
      <c r="X596" s="91"/>
      <c r="Y596" s="91"/>
      <c r="Z596" s="91"/>
      <c r="AA596" s="91"/>
      <c r="AB596" s="91"/>
      <c r="AC596" s="91"/>
      <c r="AD596" s="91"/>
      <c r="AE596" s="91"/>
      <c r="AF596" s="91"/>
      <c r="AG596" s="91"/>
    </row>
    <row r="597" spans="1:33" ht="22.5" customHeight="1" x14ac:dyDescent="0.45">
      <c r="A597" s="91"/>
      <c r="B597" s="93"/>
      <c r="C597" s="92"/>
      <c r="D597" s="93"/>
      <c r="E597" s="92"/>
      <c r="F597" s="93"/>
      <c r="G597" s="92"/>
      <c r="H597" s="91"/>
      <c r="I597" s="91"/>
      <c r="J597" s="91"/>
      <c r="K597" s="126"/>
      <c r="L597" s="91"/>
      <c r="M597" s="104"/>
      <c r="N597" s="91"/>
      <c r="O597" s="91"/>
      <c r="P597" s="91"/>
      <c r="Q597" s="91"/>
      <c r="R597" s="91"/>
      <c r="S597" s="91"/>
      <c r="T597" s="91"/>
      <c r="U597" s="91"/>
      <c r="V597" s="91"/>
      <c r="W597" s="91"/>
      <c r="X597" s="91"/>
      <c r="Y597" s="91"/>
      <c r="Z597" s="91"/>
      <c r="AA597" s="91"/>
      <c r="AB597" s="91"/>
      <c r="AC597" s="91"/>
      <c r="AD597" s="91"/>
      <c r="AE597" s="91"/>
      <c r="AF597" s="91"/>
      <c r="AG597" s="91"/>
    </row>
    <row r="598" spans="1:33" ht="22.5" customHeight="1" x14ac:dyDescent="0.45">
      <c r="A598" s="91"/>
      <c r="B598" s="93"/>
      <c r="C598" s="92"/>
      <c r="D598" s="93"/>
      <c r="E598" s="92"/>
      <c r="F598" s="93"/>
      <c r="G598" s="92"/>
      <c r="H598" s="91"/>
      <c r="I598" s="91"/>
      <c r="J598" s="91"/>
      <c r="K598" s="126"/>
      <c r="L598" s="91"/>
      <c r="M598" s="104"/>
      <c r="N598" s="91"/>
      <c r="O598" s="91"/>
      <c r="P598" s="91"/>
      <c r="Q598" s="91"/>
      <c r="R598" s="91"/>
      <c r="S598" s="91"/>
      <c r="T598" s="91"/>
      <c r="U598" s="91"/>
      <c r="V598" s="91"/>
      <c r="W598" s="91"/>
      <c r="X598" s="91"/>
      <c r="Y598" s="91"/>
      <c r="Z598" s="91"/>
      <c r="AA598" s="91"/>
      <c r="AB598" s="91"/>
      <c r="AC598" s="91"/>
      <c r="AD598" s="91"/>
      <c r="AE598" s="91"/>
      <c r="AF598" s="91"/>
      <c r="AG598" s="91"/>
    </row>
    <row r="599" spans="1:33" ht="22.5" customHeight="1" x14ac:dyDescent="0.45">
      <c r="A599" s="91"/>
      <c r="B599" s="93"/>
      <c r="C599" s="92"/>
      <c r="D599" s="93"/>
      <c r="E599" s="92"/>
      <c r="F599" s="93"/>
      <c r="G599" s="92"/>
      <c r="H599" s="91"/>
      <c r="I599" s="91"/>
      <c r="J599" s="91"/>
      <c r="K599" s="126"/>
      <c r="L599" s="91"/>
      <c r="M599" s="104"/>
      <c r="N599" s="91"/>
      <c r="O599" s="91"/>
      <c r="P599" s="91"/>
      <c r="Q599" s="91"/>
      <c r="R599" s="91"/>
      <c r="S599" s="91"/>
      <c r="T599" s="91"/>
      <c r="U599" s="91"/>
      <c r="V599" s="91"/>
      <c r="W599" s="91"/>
      <c r="X599" s="91"/>
      <c r="Y599" s="91"/>
      <c r="Z599" s="91"/>
      <c r="AA599" s="91"/>
      <c r="AB599" s="91"/>
      <c r="AC599" s="91"/>
      <c r="AD599" s="91"/>
      <c r="AE599" s="91"/>
      <c r="AF599" s="91"/>
      <c r="AG599" s="91"/>
    </row>
    <row r="600" spans="1:33" ht="22.5" customHeight="1" x14ac:dyDescent="0.45">
      <c r="A600" s="91"/>
      <c r="B600" s="93"/>
      <c r="C600" s="92"/>
      <c r="D600" s="93"/>
      <c r="E600" s="92"/>
      <c r="F600" s="93"/>
      <c r="G600" s="92"/>
      <c r="H600" s="91"/>
      <c r="I600" s="91"/>
      <c r="J600" s="91"/>
      <c r="K600" s="126"/>
      <c r="L600" s="91"/>
      <c r="M600" s="104"/>
      <c r="N600" s="91"/>
      <c r="O600" s="91"/>
      <c r="P600" s="91"/>
      <c r="Q600" s="91"/>
      <c r="R600" s="91"/>
      <c r="S600" s="91"/>
      <c r="T600" s="91"/>
      <c r="U600" s="91"/>
      <c r="V600" s="91"/>
      <c r="W600" s="91"/>
      <c r="X600" s="91"/>
      <c r="Y600" s="91"/>
      <c r="Z600" s="91"/>
      <c r="AA600" s="91"/>
      <c r="AB600" s="91"/>
      <c r="AC600" s="91"/>
      <c r="AD600" s="91"/>
      <c r="AE600" s="91"/>
      <c r="AF600" s="91"/>
      <c r="AG600" s="91"/>
    </row>
    <row r="601" spans="1:33" ht="22.5" customHeight="1" x14ac:dyDescent="0.45">
      <c r="A601" s="91"/>
      <c r="B601" s="93"/>
      <c r="C601" s="92"/>
      <c r="D601" s="93"/>
      <c r="E601" s="92"/>
      <c r="F601" s="93"/>
      <c r="G601" s="92"/>
      <c r="H601" s="91"/>
      <c r="I601" s="91"/>
      <c r="J601" s="91"/>
      <c r="K601" s="126"/>
      <c r="L601" s="91"/>
      <c r="M601" s="104"/>
      <c r="N601" s="91"/>
      <c r="O601" s="91"/>
      <c r="P601" s="91"/>
      <c r="Q601" s="91"/>
      <c r="R601" s="91"/>
      <c r="S601" s="91"/>
      <c r="T601" s="91"/>
      <c r="U601" s="91"/>
      <c r="V601" s="91"/>
      <c r="W601" s="91"/>
      <c r="X601" s="91"/>
      <c r="Y601" s="91"/>
      <c r="Z601" s="91"/>
      <c r="AA601" s="91"/>
      <c r="AB601" s="91"/>
      <c r="AC601" s="91"/>
      <c r="AD601" s="91"/>
      <c r="AE601" s="91"/>
      <c r="AF601" s="91"/>
      <c r="AG601" s="91"/>
    </row>
    <row r="602" spans="1:33" ht="22.5" customHeight="1" x14ac:dyDescent="0.45">
      <c r="A602" s="91"/>
      <c r="B602" s="93"/>
      <c r="C602" s="92"/>
      <c r="D602" s="93"/>
      <c r="E602" s="92"/>
      <c r="F602" s="93"/>
      <c r="G602" s="92"/>
      <c r="H602" s="91"/>
      <c r="I602" s="91"/>
      <c r="J602" s="91"/>
      <c r="K602" s="126"/>
      <c r="L602" s="91"/>
      <c r="M602" s="104"/>
      <c r="N602" s="91"/>
      <c r="O602" s="91"/>
      <c r="P602" s="91"/>
      <c r="Q602" s="91"/>
      <c r="R602" s="91"/>
      <c r="S602" s="91"/>
      <c r="T602" s="91"/>
      <c r="U602" s="91"/>
      <c r="V602" s="91"/>
      <c r="W602" s="91"/>
      <c r="X602" s="91"/>
      <c r="Y602" s="91"/>
      <c r="Z602" s="91"/>
      <c r="AA602" s="91"/>
      <c r="AB602" s="91"/>
      <c r="AC602" s="91"/>
      <c r="AD602" s="91"/>
      <c r="AE602" s="91"/>
      <c r="AF602" s="91"/>
      <c r="AG602" s="91"/>
    </row>
    <row r="603" spans="1:33" ht="22.5" customHeight="1" x14ac:dyDescent="0.45">
      <c r="A603" s="91"/>
      <c r="B603" s="93"/>
      <c r="C603" s="92"/>
      <c r="D603" s="93"/>
      <c r="E603" s="92"/>
      <c r="F603" s="93"/>
      <c r="G603" s="92"/>
      <c r="H603" s="91"/>
      <c r="I603" s="91"/>
      <c r="J603" s="91"/>
      <c r="K603" s="126"/>
      <c r="L603" s="91"/>
      <c r="M603" s="104"/>
      <c r="N603" s="91"/>
      <c r="O603" s="91"/>
      <c r="P603" s="91"/>
      <c r="Q603" s="91"/>
      <c r="R603" s="91"/>
      <c r="S603" s="91"/>
      <c r="T603" s="91"/>
      <c r="U603" s="91"/>
      <c r="V603" s="91"/>
      <c r="W603" s="91"/>
      <c r="X603" s="91"/>
      <c r="Y603" s="91"/>
      <c r="Z603" s="91"/>
      <c r="AA603" s="91"/>
      <c r="AB603" s="91"/>
      <c r="AC603" s="91"/>
      <c r="AD603" s="91"/>
      <c r="AE603" s="91"/>
      <c r="AF603" s="91"/>
      <c r="AG603" s="91"/>
    </row>
    <row r="604" spans="1:33" ht="22.5" customHeight="1" x14ac:dyDescent="0.45">
      <c r="A604" s="91"/>
      <c r="B604" s="93"/>
      <c r="C604" s="92"/>
      <c r="D604" s="93"/>
      <c r="E604" s="92"/>
      <c r="F604" s="93"/>
      <c r="G604" s="92"/>
      <c r="H604" s="91"/>
      <c r="I604" s="91"/>
      <c r="J604" s="91"/>
      <c r="K604" s="126"/>
      <c r="L604" s="91"/>
      <c r="M604" s="104"/>
      <c r="N604" s="91"/>
      <c r="O604" s="91"/>
      <c r="P604" s="91"/>
      <c r="Q604" s="91"/>
      <c r="R604" s="91"/>
      <c r="S604" s="91"/>
      <c r="T604" s="91"/>
      <c r="U604" s="91"/>
      <c r="V604" s="91"/>
      <c r="W604" s="91"/>
      <c r="X604" s="91"/>
      <c r="Y604" s="91"/>
      <c r="Z604" s="91"/>
      <c r="AA604" s="91"/>
      <c r="AB604" s="91"/>
      <c r="AC604" s="91"/>
      <c r="AD604" s="91"/>
      <c r="AE604" s="91"/>
      <c r="AF604" s="91"/>
      <c r="AG604" s="91"/>
    </row>
    <row r="605" spans="1:33" ht="22.5" customHeight="1" x14ac:dyDescent="0.45">
      <c r="A605" s="91"/>
      <c r="B605" s="93"/>
      <c r="C605" s="92"/>
      <c r="D605" s="93"/>
      <c r="E605" s="92"/>
      <c r="F605" s="93"/>
      <c r="G605" s="92"/>
      <c r="H605" s="91"/>
      <c r="I605" s="91"/>
      <c r="J605" s="91"/>
      <c r="K605" s="126"/>
      <c r="L605" s="91"/>
      <c r="M605" s="104"/>
      <c r="N605" s="91"/>
      <c r="O605" s="91"/>
      <c r="P605" s="91"/>
      <c r="Q605" s="91"/>
      <c r="R605" s="91"/>
      <c r="S605" s="91"/>
      <c r="T605" s="91"/>
      <c r="U605" s="91"/>
      <c r="V605" s="91"/>
      <c r="W605" s="91"/>
      <c r="X605" s="91"/>
      <c r="Y605" s="91"/>
      <c r="Z605" s="91"/>
      <c r="AA605" s="91"/>
      <c r="AB605" s="91"/>
      <c r="AC605" s="91"/>
      <c r="AD605" s="91"/>
      <c r="AE605" s="91"/>
      <c r="AF605" s="91"/>
      <c r="AG605" s="91"/>
    </row>
    <row r="606" spans="1:33" ht="22.5" customHeight="1" x14ac:dyDescent="0.45">
      <c r="A606" s="91"/>
      <c r="B606" s="93"/>
      <c r="C606" s="92"/>
      <c r="D606" s="93"/>
      <c r="E606" s="92"/>
      <c r="F606" s="93"/>
      <c r="G606" s="92"/>
      <c r="H606" s="91"/>
      <c r="I606" s="91"/>
      <c r="J606" s="91"/>
      <c r="K606" s="126"/>
      <c r="L606" s="91"/>
      <c r="M606" s="104"/>
      <c r="N606" s="91"/>
      <c r="O606" s="91"/>
      <c r="P606" s="91"/>
      <c r="Q606" s="91"/>
      <c r="R606" s="91"/>
      <c r="S606" s="91"/>
      <c r="T606" s="91"/>
      <c r="U606" s="91"/>
      <c r="V606" s="91"/>
      <c r="W606" s="91"/>
      <c r="X606" s="91"/>
      <c r="Y606" s="91"/>
      <c r="Z606" s="91"/>
      <c r="AA606" s="91"/>
      <c r="AB606" s="91"/>
      <c r="AC606" s="91"/>
      <c r="AD606" s="91"/>
      <c r="AE606" s="91"/>
      <c r="AF606" s="91"/>
      <c r="AG606" s="91"/>
    </row>
    <row r="607" spans="1:33" ht="22.5" customHeight="1" x14ac:dyDescent="0.45">
      <c r="A607" s="91"/>
      <c r="B607" s="93"/>
      <c r="C607" s="92"/>
      <c r="D607" s="93"/>
      <c r="E607" s="92"/>
      <c r="F607" s="93"/>
      <c r="G607" s="92"/>
      <c r="H607" s="91"/>
      <c r="I607" s="91"/>
      <c r="J607" s="91"/>
      <c r="K607" s="126"/>
      <c r="L607" s="91"/>
      <c r="M607" s="104"/>
      <c r="N607" s="91"/>
      <c r="O607" s="91"/>
      <c r="P607" s="91"/>
      <c r="Q607" s="91"/>
      <c r="R607" s="91"/>
      <c r="S607" s="91"/>
      <c r="T607" s="91"/>
      <c r="U607" s="91"/>
      <c r="V607" s="91"/>
      <c r="W607" s="91"/>
      <c r="X607" s="91"/>
      <c r="Y607" s="91"/>
      <c r="Z607" s="91"/>
      <c r="AA607" s="91"/>
      <c r="AB607" s="91"/>
      <c r="AC607" s="91"/>
      <c r="AD607" s="91"/>
      <c r="AE607" s="91"/>
      <c r="AF607" s="91"/>
      <c r="AG607" s="91"/>
    </row>
    <row r="608" spans="1:33" ht="22.5" customHeight="1" x14ac:dyDescent="0.45">
      <c r="A608" s="91"/>
      <c r="B608" s="93"/>
      <c r="C608" s="92"/>
      <c r="D608" s="93"/>
      <c r="E608" s="92"/>
      <c r="F608" s="93"/>
      <c r="G608" s="92"/>
      <c r="H608" s="91"/>
      <c r="I608" s="91"/>
      <c r="J608" s="91"/>
      <c r="K608" s="126"/>
      <c r="L608" s="91"/>
      <c r="M608" s="104"/>
      <c r="N608" s="91"/>
      <c r="O608" s="91"/>
      <c r="P608" s="91"/>
      <c r="Q608" s="91"/>
      <c r="R608" s="91"/>
      <c r="S608" s="91"/>
      <c r="T608" s="91"/>
      <c r="U608" s="91"/>
      <c r="V608" s="91"/>
      <c r="W608" s="91"/>
      <c r="X608" s="91"/>
      <c r="Y608" s="91"/>
      <c r="Z608" s="91"/>
      <c r="AA608" s="91"/>
      <c r="AB608" s="91"/>
      <c r="AC608" s="91"/>
      <c r="AD608" s="91"/>
      <c r="AE608" s="91"/>
      <c r="AF608" s="91"/>
      <c r="AG608" s="91"/>
    </row>
    <row r="609" spans="1:33" ht="22.5" customHeight="1" x14ac:dyDescent="0.45">
      <c r="A609" s="91"/>
      <c r="B609" s="93"/>
      <c r="C609" s="92"/>
      <c r="D609" s="93"/>
      <c r="E609" s="92"/>
      <c r="F609" s="93"/>
      <c r="G609" s="92"/>
      <c r="H609" s="91"/>
      <c r="I609" s="91"/>
      <c r="J609" s="91"/>
      <c r="K609" s="126"/>
      <c r="L609" s="91"/>
      <c r="M609" s="104"/>
      <c r="N609" s="91"/>
      <c r="O609" s="91"/>
      <c r="P609" s="91"/>
      <c r="Q609" s="91"/>
      <c r="R609" s="91"/>
      <c r="S609" s="91"/>
      <c r="T609" s="91"/>
      <c r="U609" s="91"/>
      <c r="V609" s="91"/>
      <c r="W609" s="91"/>
      <c r="X609" s="91"/>
      <c r="Y609" s="91"/>
      <c r="Z609" s="91"/>
      <c r="AA609" s="91"/>
      <c r="AB609" s="91"/>
      <c r="AC609" s="91"/>
      <c r="AD609" s="91"/>
      <c r="AE609" s="91"/>
      <c r="AF609" s="91"/>
      <c r="AG609" s="91"/>
    </row>
    <row r="610" spans="1:33" ht="22.5" customHeight="1" x14ac:dyDescent="0.45">
      <c r="A610" s="91"/>
      <c r="B610" s="93"/>
      <c r="C610" s="92"/>
      <c r="D610" s="93"/>
      <c r="E610" s="92"/>
      <c r="F610" s="93"/>
      <c r="G610" s="92"/>
      <c r="H610" s="91"/>
      <c r="I610" s="91"/>
      <c r="J610" s="91"/>
      <c r="K610" s="126"/>
      <c r="L610" s="91"/>
      <c r="M610" s="104"/>
      <c r="N610" s="91"/>
      <c r="O610" s="91"/>
      <c r="P610" s="91"/>
      <c r="Q610" s="91"/>
      <c r="R610" s="91"/>
      <c r="S610" s="91"/>
      <c r="T610" s="91"/>
      <c r="U610" s="91"/>
      <c r="V610" s="91"/>
      <c r="W610" s="91"/>
      <c r="X610" s="91"/>
      <c r="Y610" s="91"/>
      <c r="Z610" s="91"/>
      <c r="AA610" s="91"/>
      <c r="AB610" s="91"/>
      <c r="AC610" s="91"/>
      <c r="AD610" s="91"/>
      <c r="AE610" s="91"/>
      <c r="AF610" s="91"/>
      <c r="AG610" s="91"/>
    </row>
    <row r="611" spans="1:33" ht="22.5" customHeight="1" x14ac:dyDescent="0.45">
      <c r="A611" s="91"/>
      <c r="B611" s="93"/>
      <c r="C611" s="92"/>
      <c r="D611" s="93"/>
      <c r="E611" s="92"/>
      <c r="F611" s="93"/>
      <c r="G611" s="92"/>
      <c r="H611" s="91"/>
      <c r="I611" s="91"/>
      <c r="J611" s="91"/>
      <c r="K611" s="126"/>
      <c r="L611" s="91"/>
      <c r="M611" s="104"/>
      <c r="N611" s="91"/>
      <c r="O611" s="91"/>
      <c r="P611" s="91"/>
      <c r="Q611" s="91"/>
      <c r="R611" s="91"/>
      <c r="S611" s="91"/>
      <c r="T611" s="91"/>
      <c r="U611" s="91"/>
      <c r="V611" s="91"/>
      <c r="W611" s="91"/>
      <c r="X611" s="91"/>
      <c r="Y611" s="91"/>
      <c r="Z611" s="91"/>
      <c r="AA611" s="91"/>
      <c r="AB611" s="91"/>
      <c r="AC611" s="91"/>
      <c r="AD611" s="91"/>
      <c r="AE611" s="91"/>
      <c r="AF611" s="91"/>
      <c r="AG611" s="91"/>
    </row>
    <row r="612" spans="1:33" ht="22.5" customHeight="1" x14ac:dyDescent="0.45">
      <c r="A612" s="91"/>
      <c r="B612" s="93"/>
      <c r="C612" s="92"/>
      <c r="D612" s="93"/>
      <c r="E612" s="92"/>
      <c r="F612" s="93"/>
      <c r="G612" s="92"/>
      <c r="H612" s="91"/>
      <c r="I612" s="91"/>
      <c r="J612" s="91"/>
      <c r="K612" s="126"/>
      <c r="L612" s="91"/>
      <c r="M612" s="104"/>
      <c r="N612" s="91"/>
      <c r="O612" s="91"/>
      <c r="P612" s="91"/>
      <c r="Q612" s="91"/>
      <c r="R612" s="91"/>
      <c r="S612" s="91"/>
      <c r="T612" s="91"/>
      <c r="U612" s="91"/>
      <c r="V612" s="91"/>
      <c r="W612" s="91"/>
      <c r="X612" s="91"/>
      <c r="Y612" s="91"/>
      <c r="Z612" s="91"/>
      <c r="AA612" s="91"/>
      <c r="AB612" s="91"/>
      <c r="AC612" s="91"/>
      <c r="AD612" s="91"/>
      <c r="AE612" s="91"/>
      <c r="AF612" s="91"/>
      <c r="AG612" s="91"/>
    </row>
    <row r="613" spans="1:33" ht="22.5" customHeight="1" x14ac:dyDescent="0.45">
      <c r="A613" s="91"/>
      <c r="B613" s="93"/>
      <c r="C613" s="92"/>
      <c r="D613" s="93"/>
      <c r="E613" s="92"/>
      <c r="F613" s="93"/>
      <c r="G613" s="92"/>
      <c r="H613" s="91"/>
      <c r="I613" s="91"/>
      <c r="J613" s="91"/>
      <c r="K613" s="126"/>
      <c r="L613" s="91"/>
      <c r="M613" s="104"/>
      <c r="N613" s="91"/>
      <c r="O613" s="91"/>
      <c r="P613" s="91"/>
      <c r="Q613" s="91"/>
      <c r="R613" s="91"/>
      <c r="S613" s="91"/>
      <c r="T613" s="91"/>
      <c r="U613" s="91"/>
      <c r="V613" s="91"/>
      <c r="W613" s="91"/>
      <c r="X613" s="91"/>
      <c r="Y613" s="91"/>
      <c r="Z613" s="91"/>
      <c r="AA613" s="91"/>
      <c r="AB613" s="91"/>
      <c r="AC613" s="91"/>
      <c r="AD613" s="91"/>
      <c r="AE613" s="91"/>
      <c r="AF613" s="91"/>
      <c r="AG613" s="91"/>
    </row>
    <row r="614" spans="1:33" ht="22.5" customHeight="1" x14ac:dyDescent="0.45">
      <c r="A614" s="91"/>
      <c r="B614" s="93"/>
      <c r="C614" s="92"/>
      <c r="D614" s="93"/>
      <c r="E614" s="92"/>
      <c r="F614" s="93"/>
      <c r="G614" s="92"/>
      <c r="H614" s="91"/>
      <c r="I614" s="91"/>
      <c r="J614" s="91"/>
      <c r="K614" s="126"/>
      <c r="L614" s="91"/>
      <c r="M614" s="104"/>
      <c r="N614" s="91"/>
      <c r="O614" s="91"/>
      <c r="P614" s="91"/>
      <c r="Q614" s="91"/>
      <c r="R614" s="91"/>
      <c r="S614" s="91"/>
      <c r="T614" s="91"/>
      <c r="U614" s="91"/>
      <c r="V614" s="91"/>
      <c r="W614" s="91"/>
      <c r="X614" s="91"/>
      <c r="Y614" s="91"/>
      <c r="Z614" s="91"/>
      <c r="AA614" s="91"/>
      <c r="AB614" s="91"/>
      <c r="AC614" s="91"/>
      <c r="AD614" s="91"/>
      <c r="AE614" s="91"/>
      <c r="AF614" s="91"/>
      <c r="AG614" s="91"/>
    </row>
    <row r="615" spans="1:33" ht="22.5" customHeight="1" x14ac:dyDescent="0.45">
      <c r="A615" s="91"/>
      <c r="B615" s="93"/>
      <c r="C615" s="92"/>
      <c r="D615" s="93"/>
      <c r="E615" s="92"/>
      <c r="F615" s="93"/>
      <c r="G615" s="92"/>
      <c r="H615" s="91"/>
      <c r="I615" s="91"/>
      <c r="J615" s="91"/>
      <c r="K615" s="126"/>
      <c r="L615" s="91"/>
      <c r="M615" s="104"/>
      <c r="N615" s="91"/>
      <c r="O615" s="91"/>
      <c r="P615" s="91"/>
      <c r="Q615" s="91"/>
      <c r="R615" s="91"/>
      <c r="S615" s="91"/>
      <c r="T615" s="91"/>
      <c r="U615" s="91"/>
      <c r="V615" s="91"/>
      <c r="W615" s="91"/>
      <c r="X615" s="91"/>
      <c r="Y615" s="91"/>
      <c r="Z615" s="91"/>
      <c r="AA615" s="91"/>
      <c r="AB615" s="91"/>
      <c r="AC615" s="91"/>
      <c r="AD615" s="91"/>
      <c r="AE615" s="91"/>
      <c r="AF615" s="91"/>
      <c r="AG615" s="91"/>
    </row>
    <row r="616" spans="1:33" ht="22.5" customHeight="1" x14ac:dyDescent="0.45">
      <c r="A616" s="91"/>
      <c r="B616" s="93"/>
      <c r="C616" s="92"/>
      <c r="D616" s="93"/>
      <c r="E616" s="92"/>
      <c r="F616" s="93"/>
      <c r="G616" s="92"/>
      <c r="H616" s="91"/>
      <c r="I616" s="91"/>
      <c r="J616" s="91"/>
      <c r="K616" s="126"/>
      <c r="L616" s="91"/>
      <c r="M616" s="104"/>
      <c r="N616" s="91"/>
      <c r="O616" s="91"/>
      <c r="P616" s="91"/>
      <c r="Q616" s="91"/>
      <c r="R616" s="91"/>
      <c r="S616" s="91"/>
      <c r="T616" s="91"/>
      <c r="U616" s="91"/>
      <c r="V616" s="91"/>
      <c r="W616" s="91"/>
      <c r="X616" s="91"/>
      <c r="Y616" s="91"/>
      <c r="Z616" s="91"/>
      <c r="AA616" s="91"/>
      <c r="AB616" s="91"/>
      <c r="AC616" s="91"/>
      <c r="AD616" s="91"/>
      <c r="AE616" s="91"/>
      <c r="AF616" s="91"/>
      <c r="AG616" s="91"/>
    </row>
    <row r="617" spans="1:33" ht="22.5" customHeight="1" x14ac:dyDescent="0.45">
      <c r="A617" s="91"/>
      <c r="B617" s="93"/>
      <c r="C617" s="92"/>
      <c r="D617" s="93"/>
      <c r="E617" s="92"/>
      <c r="F617" s="93"/>
      <c r="G617" s="92"/>
      <c r="H617" s="91"/>
      <c r="I617" s="91"/>
      <c r="J617" s="91"/>
      <c r="K617" s="126"/>
      <c r="L617" s="91"/>
      <c r="M617" s="104"/>
      <c r="N617" s="91"/>
      <c r="O617" s="91"/>
      <c r="P617" s="91"/>
      <c r="Q617" s="91"/>
      <c r="R617" s="91"/>
      <c r="S617" s="91"/>
      <c r="T617" s="91"/>
      <c r="U617" s="91"/>
      <c r="V617" s="91"/>
      <c r="W617" s="91"/>
      <c r="X617" s="91"/>
      <c r="Y617" s="91"/>
      <c r="Z617" s="91"/>
      <c r="AA617" s="91"/>
      <c r="AB617" s="91"/>
      <c r="AC617" s="91"/>
      <c r="AD617" s="91"/>
      <c r="AE617" s="91"/>
      <c r="AF617" s="91"/>
      <c r="AG617" s="91"/>
    </row>
    <row r="618" spans="1:33" ht="22.5" customHeight="1" x14ac:dyDescent="0.45">
      <c r="A618" s="91"/>
      <c r="B618" s="93"/>
      <c r="C618" s="92"/>
      <c r="D618" s="93"/>
      <c r="E618" s="92"/>
      <c r="F618" s="93"/>
      <c r="G618" s="92"/>
      <c r="H618" s="91"/>
      <c r="I618" s="91"/>
      <c r="J618" s="91"/>
      <c r="K618" s="126"/>
      <c r="L618" s="91"/>
      <c r="M618" s="104"/>
      <c r="N618" s="91"/>
      <c r="O618" s="91"/>
      <c r="P618" s="91"/>
      <c r="Q618" s="91"/>
      <c r="R618" s="91"/>
      <c r="S618" s="91"/>
      <c r="T618" s="91"/>
      <c r="U618" s="91"/>
      <c r="V618" s="91"/>
      <c r="W618" s="91"/>
      <c r="X618" s="91"/>
      <c r="Y618" s="91"/>
      <c r="Z618" s="91"/>
      <c r="AA618" s="91"/>
      <c r="AB618" s="91"/>
      <c r="AC618" s="91"/>
      <c r="AD618" s="91"/>
      <c r="AE618" s="91"/>
      <c r="AF618" s="91"/>
      <c r="AG618" s="91"/>
    </row>
    <row r="619" spans="1:33" ht="22.5" customHeight="1" x14ac:dyDescent="0.45">
      <c r="A619" s="91"/>
      <c r="B619" s="93"/>
      <c r="C619" s="92"/>
      <c r="D619" s="93"/>
      <c r="E619" s="92"/>
      <c r="F619" s="93"/>
      <c r="G619" s="92"/>
      <c r="H619" s="91"/>
      <c r="I619" s="91"/>
      <c r="J619" s="91"/>
      <c r="K619" s="126"/>
      <c r="L619" s="91"/>
      <c r="M619" s="104"/>
      <c r="N619" s="91"/>
      <c r="O619" s="91"/>
      <c r="P619" s="91"/>
      <c r="Q619" s="91"/>
      <c r="R619" s="91"/>
      <c r="S619" s="91"/>
      <c r="T619" s="91"/>
      <c r="U619" s="91"/>
      <c r="V619" s="91"/>
      <c r="W619" s="91"/>
      <c r="X619" s="91"/>
      <c r="Y619" s="91"/>
      <c r="Z619" s="91"/>
      <c r="AA619" s="91"/>
      <c r="AB619" s="91"/>
      <c r="AC619" s="91"/>
      <c r="AD619" s="91"/>
      <c r="AE619" s="91"/>
      <c r="AF619" s="91"/>
      <c r="AG619" s="91"/>
    </row>
    <row r="620" spans="1:33" ht="22.5" customHeight="1" x14ac:dyDescent="0.45">
      <c r="A620" s="91"/>
      <c r="B620" s="93"/>
      <c r="C620" s="92"/>
      <c r="D620" s="93"/>
      <c r="E620" s="92"/>
      <c r="F620" s="93"/>
      <c r="G620" s="92"/>
      <c r="H620" s="91"/>
      <c r="I620" s="91"/>
      <c r="J620" s="91"/>
      <c r="K620" s="126"/>
      <c r="L620" s="91"/>
      <c r="M620" s="104"/>
      <c r="N620" s="91"/>
      <c r="O620" s="91"/>
      <c r="P620" s="91"/>
      <c r="Q620" s="91"/>
      <c r="R620" s="91"/>
      <c r="S620" s="91"/>
      <c r="T620" s="91"/>
      <c r="U620" s="91"/>
      <c r="V620" s="91"/>
      <c r="W620" s="91"/>
      <c r="X620" s="91"/>
      <c r="Y620" s="91"/>
      <c r="Z620" s="91"/>
      <c r="AA620" s="91"/>
      <c r="AB620" s="91"/>
      <c r="AC620" s="91"/>
      <c r="AD620" s="91"/>
      <c r="AE620" s="91"/>
      <c r="AF620" s="91"/>
      <c r="AG620" s="91"/>
    </row>
    <row r="621" spans="1:33" ht="22.5" customHeight="1" x14ac:dyDescent="0.45">
      <c r="A621" s="91"/>
      <c r="B621" s="93"/>
      <c r="C621" s="92"/>
      <c r="D621" s="93"/>
      <c r="E621" s="92"/>
      <c r="F621" s="93"/>
      <c r="G621" s="92"/>
      <c r="H621" s="91"/>
      <c r="I621" s="91"/>
      <c r="J621" s="91"/>
      <c r="K621" s="126"/>
      <c r="L621" s="91"/>
      <c r="M621" s="104"/>
      <c r="N621" s="91"/>
      <c r="O621" s="91"/>
      <c r="P621" s="91"/>
      <c r="Q621" s="91"/>
      <c r="R621" s="91"/>
      <c r="S621" s="91"/>
      <c r="T621" s="91"/>
      <c r="U621" s="91"/>
      <c r="V621" s="91"/>
      <c r="W621" s="91"/>
      <c r="X621" s="91"/>
      <c r="Y621" s="91"/>
      <c r="Z621" s="91"/>
      <c r="AA621" s="91"/>
      <c r="AB621" s="91"/>
      <c r="AC621" s="91"/>
      <c r="AD621" s="91"/>
      <c r="AE621" s="91"/>
      <c r="AF621" s="91"/>
      <c r="AG621" s="91"/>
    </row>
    <row r="622" spans="1:33" ht="22.5" customHeight="1" x14ac:dyDescent="0.45">
      <c r="A622" s="91"/>
      <c r="B622" s="93"/>
      <c r="C622" s="92"/>
      <c r="D622" s="93"/>
      <c r="E622" s="92"/>
      <c r="F622" s="93"/>
      <c r="G622" s="92"/>
      <c r="H622" s="91"/>
      <c r="I622" s="91"/>
      <c r="J622" s="91"/>
      <c r="K622" s="126"/>
      <c r="L622" s="91"/>
      <c r="M622" s="104"/>
      <c r="N622" s="91"/>
      <c r="O622" s="91"/>
      <c r="P622" s="91"/>
      <c r="Q622" s="91"/>
      <c r="R622" s="91"/>
      <c r="S622" s="91"/>
      <c r="T622" s="91"/>
      <c r="U622" s="91"/>
      <c r="V622" s="91"/>
      <c r="W622" s="91"/>
      <c r="X622" s="91"/>
      <c r="Y622" s="91"/>
      <c r="Z622" s="91"/>
      <c r="AA622" s="91"/>
      <c r="AB622" s="91"/>
      <c r="AC622" s="91"/>
      <c r="AD622" s="91"/>
      <c r="AE622" s="91"/>
      <c r="AF622" s="91"/>
      <c r="AG622" s="91"/>
    </row>
    <row r="623" spans="1:33" ht="22.5" customHeight="1" x14ac:dyDescent="0.45">
      <c r="A623" s="91"/>
      <c r="B623" s="93"/>
      <c r="C623" s="92"/>
      <c r="D623" s="93"/>
      <c r="E623" s="92"/>
      <c r="F623" s="93"/>
      <c r="G623" s="92"/>
      <c r="H623" s="91"/>
      <c r="I623" s="91"/>
      <c r="J623" s="91"/>
      <c r="K623" s="126"/>
      <c r="L623" s="91"/>
      <c r="M623" s="104"/>
      <c r="N623" s="91"/>
      <c r="O623" s="91"/>
      <c r="P623" s="91"/>
      <c r="Q623" s="91"/>
      <c r="R623" s="91"/>
      <c r="S623" s="91"/>
      <c r="T623" s="91"/>
      <c r="U623" s="91"/>
      <c r="V623" s="91"/>
      <c r="W623" s="91"/>
      <c r="X623" s="91"/>
      <c r="Y623" s="91"/>
      <c r="Z623" s="91"/>
      <c r="AA623" s="91"/>
      <c r="AB623" s="91"/>
      <c r="AC623" s="91"/>
      <c r="AD623" s="91"/>
      <c r="AE623" s="91"/>
      <c r="AF623" s="91"/>
      <c r="AG623" s="91"/>
    </row>
    <row r="624" spans="1:33" ht="22.5" customHeight="1" x14ac:dyDescent="0.45">
      <c r="A624" s="91"/>
      <c r="B624" s="93"/>
      <c r="C624" s="92"/>
      <c r="D624" s="93"/>
      <c r="E624" s="92"/>
      <c r="F624" s="93"/>
      <c r="G624" s="92"/>
      <c r="H624" s="91"/>
      <c r="I624" s="91"/>
      <c r="J624" s="91"/>
      <c r="K624" s="126"/>
      <c r="L624" s="91"/>
      <c r="M624" s="104"/>
      <c r="N624" s="91"/>
      <c r="O624" s="91"/>
      <c r="P624" s="91"/>
      <c r="Q624" s="91"/>
      <c r="R624" s="91"/>
      <c r="S624" s="91"/>
      <c r="T624" s="91"/>
      <c r="U624" s="91"/>
      <c r="V624" s="91"/>
      <c r="W624" s="91"/>
      <c r="X624" s="91"/>
      <c r="Y624" s="91"/>
      <c r="Z624" s="91"/>
      <c r="AA624" s="91"/>
      <c r="AB624" s="91"/>
      <c r="AC624" s="91"/>
      <c r="AD624" s="91"/>
      <c r="AE624" s="91"/>
      <c r="AF624" s="91"/>
      <c r="AG624" s="91"/>
    </row>
    <row r="625" spans="1:33" ht="22.5" customHeight="1" x14ac:dyDescent="0.45">
      <c r="A625" s="91"/>
      <c r="B625" s="93"/>
      <c r="C625" s="92"/>
      <c r="D625" s="93"/>
      <c r="E625" s="92"/>
      <c r="F625" s="93"/>
      <c r="G625" s="92"/>
      <c r="H625" s="91"/>
      <c r="I625" s="91"/>
      <c r="J625" s="91"/>
      <c r="K625" s="126"/>
      <c r="L625" s="91"/>
      <c r="M625" s="104"/>
      <c r="N625" s="91"/>
      <c r="O625" s="91"/>
      <c r="P625" s="91"/>
      <c r="Q625" s="91"/>
      <c r="R625" s="91"/>
      <c r="S625" s="91"/>
      <c r="T625" s="91"/>
      <c r="U625" s="91"/>
      <c r="V625" s="91"/>
      <c r="W625" s="91"/>
      <c r="X625" s="91"/>
      <c r="Y625" s="91"/>
      <c r="Z625" s="91"/>
      <c r="AA625" s="91"/>
      <c r="AB625" s="91"/>
      <c r="AC625" s="91"/>
      <c r="AD625" s="91"/>
      <c r="AE625" s="91"/>
      <c r="AF625" s="91"/>
      <c r="AG625" s="91"/>
    </row>
    <row r="626" spans="1:33" ht="22.5" customHeight="1" x14ac:dyDescent="0.45">
      <c r="A626" s="91"/>
      <c r="B626" s="93"/>
      <c r="C626" s="92"/>
      <c r="D626" s="93"/>
      <c r="E626" s="92"/>
      <c r="F626" s="93"/>
      <c r="G626" s="92"/>
      <c r="H626" s="91"/>
      <c r="I626" s="91"/>
      <c r="J626" s="91"/>
      <c r="K626" s="126"/>
      <c r="L626" s="91"/>
      <c r="M626" s="104"/>
      <c r="N626" s="91"/>
      <c r="O626" s="91"/>
      <c r="P626" s="91"/>
      <c r="Q626" s="91"/>
      <c r="R626" s="91"/>
      <c r="S626" s="91"/>
      <c r="T626" s="91"/>
      <c r="U626" s="91"/>
      <c r="V626" s="91"/>
      <c r="W626" s="91"/>
      <c r="X626" s="91"/>
      <c r="Y626" s="91"/>
      <c r="Z626" s="91"/>
      <c r="AA626" s="91"/>
      <c r="AB626" s="91"/>
      <c r="AC626" s="91"/>
      <c r="AD626" s="91"/>
      <c r="AE626" s="91"/>
      <c r="AF626" s="91"/>
      <c r="AG626" s="91"/>
    </row>
    <row r="627" spans="1:33" ht="22.5" customHeight="1" x14ac:dyDescent="0.45">
      <c r="A627" s="91"/>
      <c r="B627" s="93"/>
      <c r="C627" s="92"/>
      <c r="D627" s="93"/>
      <c r="E627" s="92"/>
      <c r="F627" s="93"/>
      <c r="G627" s="92"/>
      <c r="H627" s="91"/>
      <c r="I627" s="91"/>
      <c r="J627" s="91"/>
      <c r="K627" s="126"/>
      <c r="L627" s="91"/>
      <c r="M627" s="104"/>
      <c r="N627" s="91"/>
      <c r="O627" s="91"/>
      <c r="P627" s="91"/>
      <c r="Q627" s="91"/>
      <c r="R627" s="91"/>
      <c r="S627" s="91"/>
      <c r="T627" s="91"/>
      <c r="U627" s="91"/>
      <c r="V627" s="91"/>
      <c r="W627" s="91"/>
      <c r="X627" s="91"/>
      <c r="Y627" s="91"/>
      <c r="Z627" s="91"/>
      <c r="AA627" s="91"/>
      <c r="AB627" s="91"/>
      <c r="AC627" s="91"/>
      <c r="AD627" s="91"/>
      <c r="AE627" s="91"/>
      <c r="AF627" s="91"/>
      <c r="AG627" s="91"/>
    </row>
    <row r="628" spans="1:33" ht="22.5" customHeight="1" x14ac:dyDescent="0.45">
      <c r="A628" s="91"/>
      <c r="B628" s="93"/>
      <c r="C628" s="92"/>
      <c r="D628" s="93"/>
      <c r="E628" s="92"/>
      <c r="F628" s="93"/>
      <c r="G628" s="92"/>
      <c r="H628" s="91"/>
      <c r="I628" s="91"/>
      <c r="J628" s="91"/>
      <c r="K628" s="126"/>
      <c r="L628" s="91"/>
      <c r="M628" s="104"/>
      <c r="N628" s="91"/>
      <c r="O628" s="91"/>
      <c r="P628" s="91"/>
      <c r="Q628" s="91"/>
      <c r="R628" s="91"/>
      <c r="S628" s="91"/>
      <c r="T628" s="91"/>
      <c r="U628" s="91"/>
      <c r="V628" s="91"/>
      <c r="W628" s="91"/>
      <c r="X628" s="91"/>
      <c r="Y628" s="91"/>
      <c r="Z628" s="91"/>
      <c r="AA628" s="91"/>
      <c r="AB628" s="91"/>
      <c r="AC628" s="91"/>
      <c r="AD628" s="91"/>
      <c r="AE628" s="91"/>
      <c r="AF628" s="91"/>
      <c r="AG628" s="91"/>
    </row>
    <row r="629" spans="1:33" ht="22.5" customHeight="1" x14ac:dyDescent="0.45">
      <c r="A629" s="91"/>
      <c r="B629" s="93"/>
      <c r="C629" s="92"/>
      <c r="D629" s="93"/>
      <c r="E629" s="92"/>
      <c r="F629" s="93"/>
      <c r="G629" s="92"/>
      <c r="H629" s="91"/>
      <c r="I629" s="91"/>
      <c r="J629" s="91"/>
      <c r="K629" s="126"/>
      <c r="L629" s="91"/>
      <c r="M629" s="104"/>
      <c r="N629" s="91"/>
      <c r="O629" s="91"/>
      <c r="P629" s="91"/>
      <c r="Q629" s="91"/>
      <c r="R629" s="91"/>
      <c r="S629" s="91"/>
      <c r="T629" s="91"/>
      <c r="U629" s="91"/>
      <c r="V629" s="91"/>
      <c r="W629" s="91"/>
      <c r="X629" s="91"/>
      <c r="Y629" s="91"/>
      <c r="Z629" s="91"/>
      <c r="AA629" s="91"/>
      <c r="AB629" s="91"/>
      <c r="AC629" s="91"/>
      <c r="AD629" s="91"/>
      <c r="AE629" s="91"/>
      <c r="AF629" s="91"/>
      <c r="AG629" s="91"/>
    </row>
    <row r="630" spans="1:33" ht="22.5" customHeight="1" x14ac:dyDescent="0.45">
      <c r="A630" s="91"/>
      <c r="B630" s="93"/>
      <c r="C630" s="92"/>
      <c r="D630" s="93"/>
      <c r="E630" s="92"/>
      <c r="F630" s="93"/>
      <c r="G630" s="92"/>
      <c r="H630" s="91"/>
      <c r="I630" s="91"/>
      <c r="J630" s="91"/>
      <c r="K630" s="126"/>
      <c r="L630" s="91"/>
      <c r="M630" s="104"/>
      <c r="N630" s="91"/>
      <c r="O630" s="91"/>
      <c r="P630" s="91"/>
      <c r="Q630" s="91"/>
      <c r="R630" s="91"/>
      <c r="S630" s="91"/>
      <c r="T630" s="91"/>
      <c r="U630" s="91"/>
      <c r="V630" s="91"/>
      <c r="W630" s="91"/>
      <c r="X630" s="91"/>
      <c r="Y630" s="91"/>
      <c r="Z630" s="91"/>
      <c r="AA630" s="91"/>
      <c r="AB630" s="91"/>
      <c r="AC630" s="91"/>
      <c r="AD630" s="91"/>
      <c r="AE630" s="91"/>
      <c r="AF630" s="91"/>
      <c r="AG630" s="91"/>
    </row>
    <row r="631" spans="1:33" ht="22.5" customHeight="1" x14ac:dyDescent="0.45">
      <c r="A631" s="91"/>
      <c r="B631" s="93"/>
      <c r="C631" s="92"/>
      <c r="D631" s="93"/>
      <c r="E631" s="92"/>
      <c r="F631" s="93"/>
      <c r="G631" s="92"/>
      <c r="H631" s="91"/>
      <c r="I631" s="91"/>
      <c r="J631" s="91"/>
      <c r="K631" s="126"/>
      <c r="L631" s="91"/>
      <c r="M631" s="104"/>
      <c r="N631" s="91"/>
      <c r="O631" s="91"/>
      <c r="P631" s="91"/>
      <c r="Q631" s="91"/>
      <c r="R631" s="91"/>
      <c r="S631" s="91"/>
      <c r="T631" s="91"/>
      <c r="U631" s="91"/>
      <c r="V631" s="91"/>
      <c r="W631" s="91"/>
      <c r="X631" s="91"/>
      <c r="Y631" s="91"/>
      <c r="Z631" s="91"/>
      <c r="AA631" s="91"/>
      <c r="AB631" s="91"/>
      <c r="AC631" s="91"/>
      <c r="AD631" s="91"/>
      <c r="AE631" s="91"/>
      <c r="AF631" s="91"/>
      <c r="AG631" s="91"/>
    </row>
    <row r="632" spans="1:33" ht="22.5" customHeight="1" x14ac:dyDescent="0.45">
      <c r="A632" s="91"/>
      <c r="B632" s="93"/>
      <c r="C632" s="92"/>
      <c r="D632" s="93"/>
      <c r="E632" s="92"/>
      <c r="F632" s="93"/>
      <c r="G632" s="92"/>
      <c r="H632" s="91"/>
      <c r="I632" s="91"/>
      <c r="J632" s="91"/>
      <c r="K632" s="126"/>
      <c r="L632" s="91"/>
      <c r="M632" s="104"/>
      <c r="N632" s="91"/>
      <c r="O632" s="91"/>
      <c r="P632" s="91"/>
      <c r="Q632" s="91"/>
      <c r="R632" s="91"/>
      <c r="S632" s="91"/>
      <c r="T632" s="91"/>
      <c r="U632" s="91"/>
      <c r="V632" s="91"/>
      <c r="W632" s="91"/>
      <c r="X632" s="91"/>
      <c r="Y632" s="91"/>
      <c r="Z632" s="91"/>
      <c r="AA632" s="91"/>
      <c r="AB632" s="91"/>
      <c r="AC632" s="91"/>
      <c r="AD632" s="91"/>
      <c r="AE632" s="91"/>
      <c r="AF632" s="91"/>
      <c r="AG632" s="91"/>
    </row>
    <row r="633" spans="1:33" ht="22.5" customHeight="1" x14ac:dyDescent="0.45">
      <c r="A633" s="91"/>
      <c r="B633" s="93"/>
      <c r="C633" s="92"/>
      <c r="D633" s="93"/>
      <c r="E633" s="92"/>
      <c r="F633" s="93"/>
      <c r="G633" s="92"/>
      <c r="H633" s="91"/>
      <c r="I633" s="91"/>
      <c r="J633" s="91"/>
      <c r="K633" s="126"/>
      <c r="L633" s="91"/>
      <c r="M633" s="104"/>
      <c r="N633" s="91"/>
      <c r="O633" s="91"/>
      <c r="P633" s="91"/>
      <c r="Q633" s="91"/>
      <c r="R633" s="91"/>
      <c r="S633" s="91"/>
      <c r="T633" s="91"/>
      <c r="U633" s="91"/>
      <c r="V633" s="91"/>
      <c r="W633" s="91"/>
      <c r="X633" s="91"/>
      <c r="Y633" s="91"/>
      <c r="Z633" s="91"/>
      <c r="AA633" s="91"/>
      <c r="AB633" s="91"/>
      <c r="AC633" s="91"/>
      <c r="AD633" s="91"/>
      <c r="AE633" s="91"/>
      <c r="AF633" s="91"/>
      <c r="AG633" s="91"/>
    </row>
    <row r="634" spans="1:33" ht="22.5" customHeight="1" x14ac:dyDescent="0.45">
      <c r="A634" s="91"/>
      <c r="B634" s="93"/>
      <c r="C634" s="92"/>
      <c r="D634" s="93"/>
      <c r="E634" s="92"/>
      <c r="F634" s="93"/>
      <c r="G634" s="92"/>
      <c r="H634" s="91"/>
      <c r="I634" s="91"/>
      <c r="J634" s="91"/>
      <c r="K634" s="126"/>
      <c r="L634" s="91"/>
      <c r="M634" s="104"/>
      <c r="N634" s="91"/>
      <c r="O634" s="91"/>
      <c r="P634" s="91"/>
      <c r="Q634" s="91"/>
      <c r="R634" s="91"/>
      <c r="S634" s="91"/>
      <c r="T634" s="91"/>
      <c r="U634" s="91"/>
      <c r="V634" s="91"/>
      <c r="W634" s="91"/>
      <c r="X634" s="91"/>
      <c r="Y634" s="91"/>
      <c r="Z634" s="91"/>
      <c r="AA634" s="91"/>
      <c r="AB634" s="91"/>
      <c r="AC634" s="91"/>
      <c r="AD634" s="91"/>
      <c r="AE634" s="91"/>
      <c r="AF634" s="91"/>
      <c r="AG634" s="91"/>
    </row>
    <row r="635" spans="1:33" ht="22.5" customHeight="1" x14ac:dyDescent="0.45">
      <c r="A635" s="91"/>
      <c r="B635" s="93"/>
      <c r="C635" s="92"/>
      <c r="D635" s="93"/>
      <c r="E635" s="92"/>
      <c r="F635" s="93"/>
      <c r="G635" s="92"/>
      <c r="H635" s="91"/>
      <c r="I635" s="91"/>
      <c r="J635" s="91"/>
      <c r="K635" s="126"/>
      <c r="L635" s="91"/>
      <c r="M635" s="104"/>
      <c r="N635" s="91"/>
      <c r="O635" s="91"/>
      <c r="P635" s="91"/>
      <c r="Q635" s="91"/>
      <c r="R635" s="91"/>
      <c r="S635" s="91"/>
      <c r="T635" s="91"/>
      <c r="U635" s="91"/>
      <c r="V635" s="91"/>
      <c r="W635" s="91"/>
      <c r="X635" s="91"/>
      <c r="Y635" s="91"/>
      <c r="Z635" s="91"/>
      <c r="AA635" s="91"/>
      <c r="AB635" s="91"/>
      <c r="AC635" s="91"/>
      <c r="AD635" s="91"/>
      <c r="AE635" s="91"/>
      <c r="AF635" s="91"/>
      <c r="AG635" s="91"/>
    </row>
    <row r="636" spans="1:33" ht="22.5" customHeight="1" x14ac:dyDescent="0.45">
      <c r="A636" s="91"/>
      <c r="B636" s="93"/>
      <c r="C636" s="92"/>
      <c r="D636" s="93"/>
      <c r="E636" s="92"/>
      <c r="F636" s="93"/>
      <c r="G636" s="92"/>
      <c r="H636" s="91"/>
      <c r="I636" s="91"/>
      <c r="J636" s="91"/>
      <c r="K636" s="126"/>
      <c r="L636" s="91"/>
      <c r="M636" s="104"/>
      <c r="N636" s="91"/>
      <c r="O636" s="91"/>
      <c r="P636" s="91"/>
      <c r="Q636" s="91"/>
      <c r="R636" s="91"/>
      <c r="S636" s="91"/>
      <c r="T636" s="91"/>
      <c r="U636" s="91"/>
      <c r="V636" s="91"/>
      <c r="W636" s="91"/>
      <c r="X636" s="91"/>
      <c r="Y636" s="91"/>
      <c r="Z636" s="91"/>
      <c r="AA636" s="91"/>
      <c r="AB636" s="91"/>
      <c r="AC636" s="91"/>
      <c r="AD636" s="91"/>
      <c r="AE636" s="91"/>
      <c r="AF636" s="91"/>
      <c r="AG636" s="91"/>
    </row>
    <row r="637" spans="1:33" ht="22.5" customHeight="1" x14ac:dyDescent="0.45">
      <c r="A637" s="91"/>
      <c r="B637" s="93"/>
      <c r="C637" s="92"/>
      <c r="D637" s="93"/>
      <c r="E637" s="92"/>
      <c r="F637" s="93"/>
      <c r="G637" s="92"/>
      <c r="H637" s="91"/>
      <c r="I637" s="91"/>
      <c r="J637" s="91"/>
      <c r="K637" s="126"/>
      <c r="L637" s="91"/>
      <c r="M637" s="104"/>
      <c r="N637" s="91"/>
      <c r="O637" s="91"/>
      <c r="P637" s="91"/>
      <c r="Q637" s="91"/>
      <c r="R637" s="91"/>
      <c r="S637" s="91"/>
      <c r="T637" s="91"/>
      <c r="U637" s="91"/>
      <c r="V637" s="91"/>
      <c r="W637" s="91"/>
      <c r="X637" s="91"/>
      <c r="Y637" s="91"/>
      <c r="Z637" s="91"/>
      <c r="AA637" s="91"/>
      <c r="AB637" s="91"/>
      <c r="AC637" s="91"/>
      <c r="AD637" s="91"/>
      <c r="AE637" s="91"/>
      <c r="AF637" s="91"/>
      <c r="AG637" s="91"/>
    </row>
    <row r="638" spans="1:33" ht="22.5" customHeight="1" x14ac:dyDescent="0.45">
      <c r="A638" s="91"/>
      <c r="B638" s="93"/>
      <c r="C638" s="92"/>
      <c r="D638" s="93"/>
      <c r="E638" s="92"/>
      <c r="F638" s="93"/>
      <c r="G638" s="92"/>
      <c r="H638" s="91"/>
      <c r="I638" s="91"/>
      <c r="J638" s="91"/>
      <c r="K638" s="126"/>
      <c r="L638" s="91"/>
      <c r="M638" s="104"/>
      <c r="N638" s="91"/>
      <c r="O638" s="91"/>
      <c r="P638" s="91"/>
      <c r="Q638" s="91"/>
      <c r="R638" s="91"/>
      <c r="S638" s="91"/>
      <c r="T638" s="91"/>
      <c r="U638" s="91"/>
      <c r="V638" s="91"/>
      <c r="W638" s="91"/>
      <c r="X638" s="91"/>
      <c r="Y638" s="91"/>
      <c r="Z638" s="91"/>
      <c r="AA638" s="91"/>
      <c r="AB638" s="91"/>
      <c r="AC638" s="91"/>
      <c r="AD638" s="91"/>
      <c r="AE638" s="91"/>
      <c r="AF638" s="91"/>
      <c r="AG638" s="91"/>
    </row>
    <row r="639" spans="1:33" ht="22.5" customHeight="1" x14ac:dyDescent="0.45">
      <c r="A639" s="91"/>
      <c r="B639" s="93"/>
      <c r="C639" s="92"/>
      <c r="D639" s="93"/>
      <c r="E639" s="92"/>
      <c r="F639" s="93"/>
      <c r="G639" s="92"/>
      <c r="H639" s="91"/>
      <c r="I639" s="91"/>
      <c r="J639" s="91"/>
      <c r="K639" s="126"/>
      <c r="L639" s="91"/>
      <c r="M639" s="104"/>
      <c r="N639" s="91"/>
      <c r="O639" s="91"/>
      <c r="P639" s="91"/>
      <c r="Q639" s="91"/>
      <c r="R639" s="91"/>
      <c r="S639" s="91"/>
      <c r="T639" s="91"/>
      <c r="U639" s="91"/>
      <c r="V639" s="91"/>
      <c r="W639" s="91"/>
      <c r="X639" s="91"/>
      <c r="Y639" s="91"/>
      <c r="Z639" s="91"/>
      <c r="AA639" s="91"/>
      <c r="AB639" s="91"/>
      <c r="AC639" s="91"/>
      <c r="AD639" s="91"/>
      <c r="AE639" s="91"/>
      <c r="AF639" s="91"/>
      <c r="AG639" s="91"/>
    </row>
    <row r="640" spans="1:33" ht="22.5" customHeight="1" x14ac:dyDescent="0.45">
      <c r="A640" s="91"/>
      <c r="B640" s="93"/>
      <c r="C640" s="92"/>
      <c r="D640" s="93"/>
      <c r="E640" s="92"/>
      <c r="F640" s="93"/>
      <c r="G640" s="92"/>
      <c r="H640" s="91"/>
      <c r="I640" s="91"/>
      <c r="J640" s="91"/>
      <c r="K640" s="126"/>
      <c r="L640" s="91"/>
      <c r="M640" s="104"/>
      <c r="N640" s="91"/>
      <c r="O640" s="91"/>
      <c r="P640" s="91"/>
      <c r="Q640" s="91"/>
      <c r="R640" s="91"/>
      <c r="S640" s="91"/>
      <c r="T640" s="91"/>
      <c r="U640" s="91"/>
      <c r="V640" s="91"/>
      <c r="W640" s="91"/>
      <c r="X640" s="91"/>
      <c r="Y640" s="91"/>
      <c r="Z640" s="91"/>
      <c r="AA640" s="91"/>
      <c r="AB640" s="91"/>
      <c r="AC640" s="91"/>
      <c r="AD640" s="91"/>
      <c r="AE640" s="91"/>
      <c r="AF640" s="91"/>
      <c r="AG640" s="91"/>
    </row>
    <row r="641" spans="1:33" ht="22.5" customHeight="1" x14ac:dyDescent="0.45">
      <c r="A641" s="91"/>
      <c r="B641" s="93"/>
      <c r="C641" s="92"/>
      <c r="D641" s="93"/>
      <c r="E641" s="92"/>
      <c r="F641" s="93"/>
      <c r="G641" s="92"/>
      <c r="H641" s="91"/>
      <c r="I641" s="91"/>
      <c r="J641" s="91"/>
      <c r="K641" s="126"/>
      <c r="L641" s="91"/>
      <c r="M641" s="104"/>
      <c r="N641" s="91"/>
      <c r="O641" s="91"/>
      <c r="P641" s="91"/>
      <c r="Q641" s="91"/>
      <c r="R641" s="91"/>
      <c r="S641" s="91"/>
      <c r="T641" s="91"/>
      <c r="U641" s="91"/>
      <c r="V641" s="91"/>
      <c r="W641" s="91"/>
      <c r="X641" s="91"/>
      <c r="Y641" s="91"/>
      <c r="Z641" s="91"/>
      <c r="AA641" s="91"/>
      <c r="AB641" s="91"/>
      <c r="AC641" s="91"/>
      <c r="AD641" s="91"/>
      <c r="AE641" s="91"/>
      <c r="AF641" s="91"/>
      <c r="AG641" s="91"/>
    </row>
    <row r="642" spans="1:33" ht="22.5" customHeight="1" x14ac:dyDescent="0.45">
      <c r="A642" s="91"/>
      <c r="B642" s="93"/>
      <c r="C642" s="92"/>
      <c r="D642" s="93"/>
      <c r="E642" s="92"/>
      <c r="F642" s="93"/>
      <c r="G642" s="92"/>
      <c r="H642" s="91"/>
      <c r="I642" s="91"/>
      <c r="J642" s="91"/>
      <c r="K642" s="126"/>
      <c r="L642" s="91"/>
      <c r="M642" s="104"/>
      <c r="N642" s="91"/>
      <c r="O642" s="91"/>
      <c r="P642" s="91"/>
      <c r="Q642" s="91"/>
      <c r="R642" s="91"/>
      <c r="S642" s="91"/>
      <c r="T642" s="91"/>
      <c r="U642" s="91"/>
      <c r="V642" s="91"/>
      <c r="W642" s="91"/>
      <c r="X642" s="91"/>
      <c r="Y642" s="91"/>
      <c r="Z642" s="91"/>
      <c r="AA642" s="91"/>
      <c r="AB642" s="91"/>
      <c r="AC642" s="91"/>
      <c r="AD642" s="91"/>
      <c r="AE642" s="91"/>
      <c r="AF642" s="91"/>
      <c r="AG642" s="91"/>
    </row>
    <row r="643" spans="1:33" ht="22.5" customHeight="1" x14ac:dyDescent="0.45">
      <c r="A643" s="91"/>
      <c r="B643" s="93"/>
      <c r="C643" s="92"/>
      <c r="D643" s="93"/>
      <c r="E643" s="92"/>
      <c r="F643" s="93"/>
      <c r="G643" s="92"/>
      <c r="H643" s="91"/>
      <c r="I643" s="91"/>
      <c r="J643" s="91"/>
      <c r="K643" s="126"/>
      <c r="L643" s="91"/>
      <c r="M643" s="104"/>
      <c r="N643" s="91"/>
      <c r="O643" s="91"/>
      <c r="P643" s="91"/>
      <c r="Q643" s="91"/>
      <c r="R643" s="91"/>
      <c r="S643" s="91"/>
      <c r="T643" s="91"/>
      <c r="U643" s="91"/>
      <c r="V643" s="91"/>
      <c r="W643" s="91"/>
      <c r="X643" s="91"/>
      <c r="Y643" s="91"/>
      <c r="Z643" s="91"/>
      <c r="AA643" s="91"/>
      <c r="AB643" s="91"/>
      <c r="AC643" s="91"/>
      <c r="AD643" s="91"/>
      <c r="AE643" s="91"/>
      <c r="AF643" s="91"/>
      <c r="AG643" s="91"/>
    </row>
    <row r="644" spans="1:33" ht="22.5" customHeight="1" x14ac:dyDescent="0.45">
      <c r="A644" s="91"/>
      <c r="B644" s="93"/>
      <c r="C644" s="92"/>
      <c r="D644" s="93"/>
      <c r="E644" s="92"/>
      <c r="F644" s="93"/>
      <c r="G644" s="92"/>
      <c r="H644" s="91"/>
      <c r="I644" s="91"/>
      <c r="J644" s="91"/>
      <c r="K644" s="126"/>
      <c r="L644" s="91"/>
      <c r="M644" s="104"/>
      <c r="N644" s="91"/>
      <c r="O644" s="91"/>
      <c r="P644" s="91"/>
      <c r="Q644" s="91"/>
      <c r="R644" s="91"/>
      <c r="S644" s="91"/>
      <c r="T644" s="91"/>
      <c r="U644" s="91"/>
      <c r="V644" s="91"/>
      <c r="W644" s="91"/>
      <c r="X644" s="91"/>
      <c r="Y644" s="91"/>
      <c r="Z644" s="91"/>
      <c r="AA644" s="91"/>
      <c r="AB644" s="91"/>
      <c r="AC644" s="91"/>
      <c r="AD644" s="91"/>
      <c r="AE644" s="91"/>
      <c r="AF644" s="91"/>
      <c r="AG644" s="91"/>
    </row>
    <row r="645" spans="1:33" ht="22.5" customHeight="1" x14ac:dyDescent="0.45">
      <c r="A645" s="91"/>
      <c r="B645" s="93"/>
      <c r="C645" s="92"/>
      <c r="D645" s="93"/>
      <c r="E645" s="92"/>
      <c r="F645" s="93"/>
      <c r="G645" s="92"/>
      <c r="H645" s="91"/>
      <c r="I645" s="91"/>
      <c r="J645" s="91"/>
      <c r="K645" s="126"/>
      <c r="L645" s="91"/>
      <c r="M645" s="104"/>
      <c r="N645" s="91"/>
      <c r="O645" s="91"/>
      <c r="P645" s="91"/>
      <c r="Q645" s="91"/>
      <c r="R645" s="91"/>
      <c r="S645" s="91"/>
      <c r="T645" s="91"/>
      <c r="U645" s="91"/>
      <c r="V645" s="91"/>
      <c r="W645" s="91"/>
      <c r="X645" s="91"/>
      <c r="Y645" s="91"/>
      <c r="Z645" s="91"/>
      <c r="AA645" s="91"/>
      <c r="AB645" s="91"/>
      <c r="AC645" s="91"/>
      <c r="AD645" s="91"/>
      <c r="AE645" s="91"/>
      <c r="AF645" s="91"/>
      <c r="AG645" s="91"/>
    </row>
    <row r="646" spans="1:33" ht="22.5" customHeight="1" x14ac:dyDescent="0.45">
      <c r="A646" s="91"/>
      <c r="B646" s="93"/>
      <c r="C646" s="92"/>
      <c r="D646" s="93"/>
      <c r="E646" s="92"/>
      <c r="F646" s="93"/>
      <c r="G646" s="92"/>
      <c r="H646" s="91"/>
      <c r="I646" s="91"/>
      <c r="J646" s="91"/>
      <c r="K646" s="126"/>
      <c r="L646" s="91"/>
      <c r="M646" s="104"/>
      <c r="N646" s="91"/>
      <c r="O646" s="91"/>
      <c r="P646" s="91"/>
      <c r="Q646" s="91"/>
      <c r="R646" s="91"/>
      <c r="S646" s="91"/>
      <c r="T646" s="91"/>
      <c r="U646" s="91"/>
      <c r="V646" s="91"/>
      <c r="W646" s="91"/>
      <c r="X646" s="91"/>
      <c r="Y646" s="91"/>
      <c r="Z646" s="91"/>
      <c r="AA646" s="91"/>
      <c r="AB646" s="91"/>
      <c r="AC646" s="91"/>
      <c r="AD646" s="91"/>
      <c r="AE646" s="91"/>
      <c r="AF646" s="91"/>
      <c r="AG646" s="91"/>
    </row>
    <row r="647" spans="1:33" ht="22.5" customHeight="1" x14ac:dyDescent="0.45">
      <c r="A647" s="91"/>
      <c r="B647" s="93"/>
      <c r="C647" s="92"/>
      <c r="D647" s="93"/>
      <c r="E647" s="92"/>
      <c r="F647" s="93"/>
      <c r="G647" s="92"/>
      <c r="H647" s="91"/>
      <c r="I647" s="91"/>
      <c r="J647" s="91"/>
      <c r="K647" s="126"/>
      <c r="L647" s="91"/>
      <c r="M647" s="104"/>
      <c r="N647" s="91"/>
      <c r="O647" s="91"/>
      <c r="P647" s="91"/>
      <c r="Q647" s="91"/>
      <c r="R647" s="91"/>
      <c r="S647" s="91"/>
      <c r="T647" s="91"/>
      <c r="U647" s="91"/>
      <c r="V647" s="91"/>
      <c r="W647" s="91"/>
      <c r="X647" s="91"/>
      <c r="Y647" s="91"/>
      <c r="Z647" s="91"/>
      <c r="AA647" s="91"/>
      <c r="AB647" s="91"/>
      <c r="AC647" s="91"/>
      <c r="AD647" s="91"/>
      <c r="AE647" s="91"/>
      <c r="AF647" s="91"/>
      <c r="AG647" s="91"/>
    </row>
    <row r="648" spans="1:33" ht="22.5" customHeight="1" x14ac:dyDescent="0.45">
      <c r="A648" s="91"/>
      <c r="B648" s="93"/>
      <c r="C648" s="92"/>
      <c r="D648" s="93"/>
      <c r="E648" s="92"/>
      <c r="F648" s="93"/>
      <c r="G648" s="92"/>
      <c r="H648" s="91"/>
      <c r="I648" s="91"/>
      <c r="J648" s="91"/>
      <c r="K648" s="126"/>
      <c r="L648" s="91"/>
      <c r="M648" s="104"/>
      <c r="N648" s="91"/>
      <c r="O648" s="91"/>
      <c r="P648" s="91"/>
      <c r="Q648" s="91"/>
      <c r="R648" s="91"/>
      <c r="S648" s="91"/>
      <c r="T648" s="91"/>
      <c r="U648" s="91"/>
      <c r="V648" s="91"/>
      <c r="W648" s="91"/>
      <c r="X648" s="91"/>
      <c r="Y648" s="91"/>
      <c r="Z648" s="91"/>
      <c r="AA648" s="91"/>
      <c r="AB648" s="91"/>
      <c r="AC648" s="91"/>
      <c r="AD648" s="91"/>
      <c r="AE648" s="91"/>
      <c r="AF648" s="91"/>
      <c r="AG648" s="91"/>
    </row>
    <row r="649" spans="1:33" ht="22.5" customHeight="1" x14ac:dyDescent="0.45">
      <c r="A649" s="91"/>
      <c r="B649" s="93"/>
      <c r="C649" s="92"/>
      <c r="D649" s="93"/>
      <c r="E649" s="92"/>
      <c r="F649" s="93"/>
      <c r="G649" s="92"/>
      <c r="H649" s="91"/>
      <c r="I649" s="91"/>
      <c r="J649" s="91"/>
      <c r="K649" s="126"/>
      <c r="L649" s="91"/>
      <c r="M649" s="104"/>
      <c r="N649" s="91"/>
      <c r="O649" s="91"/>
      <c r="P649" s="91"/>
      <c r="Q649" s="91"/>
      <c r="R649" s="91"/>
      <c r="S649" s="91"/>
      <c r="T649" s="91"/>
      <c r="U649" s="91"/>
      <c r="V649" s="91"/>
      <c r="W649" s="91"/>
      <c r="X649" s="91"/>
      <c r="Y649" s="91"/>
      <c r="Z649" s="91"/>
      <c r="AA649" s="91"/>
      <c r="AB649" s="91"/>
      <c r="AC649" s="91"/>
      <c r="AD649" s="91"/>
      <c r="AE649" s="91"/>
      <c r="AF649" s="91"/>
      <c r="AG649" s="91"/>
    </row>
    <row r="650" spans="1:33" ht="22.5" customHeight="1" x14ac:dyDescent="0.45">
      <c r="A650" s="91"/>
      <c r="B650" s="93"/>
      <c r="C650" s="92"/>
      <c r="D650" s="93"/>
      <c r="E650" s="92"/>
      <c r="F650" s="93"/>
      <c r="G650" s="92"/>
      <c r="H650" s="91"/>
      <c r="I650" s="91"/>
      <c r="J650" s="91"/>
      <c r="K650" s="126"/>
      <c r="L650" s="91"/>
      <c r="M650" s="104"/>
      <c r="N650" s="91"/>
      <c r="O650" s="91"/>
      <c r="P650" s="91"/>
      <c r="Q650" s="91"/>
      <c r="R650" s="91"/>
      <c r="S650" s="91"/>
      <c r="T650" s="91"/>
      <c r="U650" s="91"/>
      <c r="V650" s="91"/>
      <c r="W650" s="91"/>
      <c r="X650" s="91"/>
      <c r="Y650" s="91"/>
      <c r="Z650" s="91"/>
      <c r="AA650" s="91"/>
      <c r="AB650" s="91"/>
      <c r="AC650" s="91"/>
      <c r="AD650" s="91"/>
      <c r="AE650" s="91"/>
      <c r="AF650" s="91"/>
      <c r="AG650" s="91"/>
    </row>
    <row r="651" spans="1:33" ht="22.5" customHeight="1" x14ac:dyDescent="0.45">
      <c r="A651" s="91"/>
      <c r="B651" s="93"/>
      <c r="C651" s="92"/>
      <c r="D651" s="93"/>
      <c r="E651" s="92"/>
      <c r="F651" s="93"/>
      <c r="G651" s="92"/>
      <c r="H651" s="91"/>
      <c r="I651" s="91"/>
      <c r="J651" s="91"/>
      <c r="K651" s="126"/>
      <c r="L651" s="91"/>
      <c r="M651" s="104"/>
      <c r="N651" s="91"/>
      <c r="O651" s="91"/>
      <c r="P651" s="91"/>
      <c r="Q651" s="91"/>
      <c r="R651" s="91"/>
      <c r="S651" s="91"/>
      <c r="T651" s="91"/>
      <c r="U651" s="91"/>
      <c r="V651" s="91"/>
      <c r="W651" s="91"/>
      <c r="X651" s="91"/>
      <c r="Y651" s="91"/>
      <c r="Z651" s="91"/>
      <c r="AA651" s="91"/>
      <c r="AB651" s="91"/>
      <c r="AC651" s="91"/>
      <c r="AD651" s="91"/>
      <c r="AE651" s="91"/>
      <c r="AF651" s="91"/>
      <c r="AG651" s="91"/>
    </row>
    <row r="652" spans="1:33" ht="22.5" customHeight="1" x14ac:dyDescent="0.45">
      <c r="A652" s="91"/>
      <c r="B652" s="93"/>
      <c r="C652" s="92"/>
      <c r="D652" s="93"/>
      <c r="E652" s="92"/>
      <c r="F652" s="93"/>
      <c r="G652" s="92"/>
      <c r="H652" s="91"/>
      <c r="I652" s="91"/>
      <c r="J652" s="91"/>
      <c r="K652" s="126"/>
      <c r="L652" s="91"/>
      <c r="M652" s="104"/>
      <c r="N652" s="91"/>
      <c r="O652" s="91"/>
      <c r="P652" s="91"/>
      <c r="Q652" s="91"/>
      <c r="R652" s="91"/>
      <c r="S652" s="91"/>
      <c r="T652" s="91"/>
      <c r="U652" s="91"/>
      <c r="V652" s="91"/>
      <c r="W652" s="91"/>
      <c r="X652" s="91"/>
      <c r="Y652" s="91"/>
      <c r="Z652" s="91"/>
      <c r="AA652" s="91"/>
      <c r="AB652" s="91"/>
      <c r="AC652" s="91"/>
      <c r="AD652" s="91"/>
      <c r="AE652" s="91"/>
      <c r="AF652" s="91"/>
      <c r="AG652" s="91"/>
    </row>
    <row r="653" spans="1:33" ht="22.5" customHeight="1" x14ac:dyDescent="0.45">
      <c r="A653" s="91"/>
      <c r="B653" s="93"/>
      <c r="C653" s="92"/>
      <c r="D653" s="93"/>
      <c r="E653" s="92"/>
      <c r="F653" s="93"/>
      <c r="G653" s="92"/>
      <c r="H653" s="91"/>
      <c r="I653" s="91"/>
      <c r="J653" s="91"/>
      <c r="K653" s="126"/>
      <c r="L653" s="91"/>
      <c r="M653" s="104"/>
      <c r="N653" s="91"/>
      <c r="O653" s="91"/>
      <c r="P653" s="91"/>
      <c r="Q653" s="91"/>
      <c r="R653" s="91"/>
      <c r="S653" s="91"/>
      <c r="T653" s="91"/>
      <c r="U653" s="91"/>
      <c r="V653" s="91"/>
      <c r="W653" s="91"/>
      <c r="X653" s="91"/>
      <c r="Y653" s="91"/>
      <c r="Z653" s="91"/>
      <c r="AA653" s="91"/>
      <c r="AB653" s="91"/>
      <c r="AC653" s="91"/>
      <c r="AD653" s="91"/>
      <c r="AE653" s="91"/>
      <c r="AF653" s="91"/>
      <c r="AG653" s="91"/>
    </row>
    <row r="654" spans="1:33" ht="22.5" customHeight="1" x14ac:dyDescent="0.45">
      <c r="A654" s="91"/>
      <c r="B654" s="93"/>
      <c r="C654" s="92"/>
      <c r="D654" s="93"/>
      <c r="E654" s="92"/>
      <c r="F654" s="93"/>
      <c r="G654" s="92"/>
      <c r="H654" s="91"/>
      <c r="I654" s="91"/>
      <c r="J654" s="91"/>
      <c r="K654" s="126"/>
      <c r="L654" s="91"/>
      <c r="M654" s="104"/>
      <c r="N654" s="91"/>
      <c r="O654" s="91"/>
      <c r="P654" s="91"/>
      <c r="Q654" s="91"/>
      <c r="R654" s="91"/>
      <c r="S654" s="91"/>
      <c r="T654" s="91"/>
      <c r="U654" s="91"/>
      <c r="V654" s="91"/>
      <c r="W654" s="91"/>
      <c r="X654" s="91"/>
      <c r="Y654" s="91"/>
      <c r="Z654" s="91"/>
      <c r="AA654" s="91"/>
      <c r="AB654" s="91"/>
      <c r="AC654" s="91"/>
      <c r="AD654" s="91"/>
      <c r="AE654" s="91"/>
      <c r="AF654" s="91"/>
      <c r="AG654" s="91"/>
    </row>
    <row r="655" spans="1:33" ht="22.5" customHeight="1" x14ac:dyDescent="0.45">
      <c r="A655" s="91"/>
      <c r="B655" s="93"/>
      <c r="C655" s="92"/>
      <c r="D655" s="93"/>
      <c r="E655" s="92"/>
      <c r="F655" s="93"/>
      <c r="G655" s="92"/>
      <c r="H655" s="91"/>
      <c r="I655" s="91"/>
      <c r="J655" s="91"/>
      <c r="K655" s="126"/>
      <c r="L655" s="91"/>
      <c r="M655" s="104"/>
      <c r="N655" s="91"/>
      <c r="O655" s="91"/>
      <c r="P655" s="91"/>
      <c r="Q655" s="91"/>
      <c r="R655" s="91"/>
      <c r="S655" s="91"/>
      <c r="T655" s="91"/>
      <c r="U655" s="91"/>
      <c r="V655" s="91"/>
      <c r="W655" s="91"/>
      <c r="X655" s="91"/>
      <c r="Y655" s="91"/>
      <c r="Z655" s="91"/>
      <c r="AA655" s="91"/>
      <c r="AB655" s="91"/>
      <c r="AC655" s="91"/>
      <c r="AD655" s="91"/>
      <c r="AE655" s="91"/>
      <c r="AF655" s="91"/>
      <c r="AG655" s="91"/>
    </row>
    <row r="656" spans="1:33" ht="22.5" customHeight="1" x14ac:dyDescent="0.45">
      <c r="A656" s="91"/>
      <c r="B656" s="93"/>
      <c r="C656" s="92"/>
      <c r="D656" s="93"/>
      <c r="E656" s="92"/>
      <c r="F656" s="93"/>
      <c r="G656" s="92"/>
      <c r="H656" s="91"/>
      <c r="I656" s="91"/>
      <c r="J656" s="91"/>
      <c r="K656" s="126"/>
      <c r="L656" s="91"/>
      <c r="M656" s="104"/>
      <c r="N656" s="91"/>
      <c r="O656" s="91"/>
      <c r="P656" s="91"/>
      <c r="Q656" s="91"/>
      <c r="R656" s="91"/>
      <c r="S656" s="91"/>
      <c r="T656" s="91"/>
      <c r="U656" s="91"/>
      <c r="V656" s="91"/>
      <c r="W656" s="91"/>
      <c r="X656" s="91"/>
      <c r="Y656" s="91"/>
      <c r="Z656" s="91"/>
      <c r="AA656" s="91"/>
      <c r="AB656" s="91"/>
      <c r="AC656" s="91"/>
      <c r="AD656" s="91"/>
      <c r="AE656" s="91"/>
      <c r="AF656" s="91"/>
      <c r="AG656" s="91"/>
    </row>
    <row r="657" spans="1:33" ht="22.5" customHeight="1" x14ac:dyDescent="0.45">
      <c r="A657" s="91"/>
      <c r="B657" s="93"/>
      <c r="C657" s="92"/>
      <c r="D657" s="93"/>
      <c r="E657" s="92"/>
      <c r="F657" s="93"/>
      <c r="G657" s="92"/>
      <c r="H657" s="91"/>
      <c r="I657" s="91"/>
      <c r="J657" s="91"/>
      <c r="K657" s="126"/>
      <c r="L657" s="91"/>
      <c r="M657" s="104"/>
      <c r="N657" s="91"/>
      <c r="O657" s="91"/>
      <c r="P657" s="91"/>
      <c r="Q657" s="91"/>
      <c r="R657" s="91"/>
      <c r="S657" s="91"/>
      <c r="T657" s="91"/>
      <c r="U657" s="91"/>
      <c r="V657" s="91"/>
      <c r="W657" s="91"/>
      <c r="X657" s="91"/>
      <c r="Y657" s="91"/>
      <c r="Z657" s="91"/>
      <c r="AA657" s="91"/>
      <c r="AB657" s="91"/>
      <c r="AC657" s="91"/>
      <c r="AD657" s="91"/>
      <c r="AE657" s="91"/>
      <c r="AF657" s="91"/>
      <c r="AG657" s="91"/>
    </row>
    <row r="658" spans="1:33" ht="22.5" customHeight="1" x14ac:dyDescent="0.45">
      <c r="A658" s="91"/>
      <c r="B658" s="93"/>
      <c r="C658" s="92"/>
      <c r="D658" s="93"/>
      <c r="E658" s="92"/>
      <c r="F658" s="93"/>
      <c r="G658" s="92"/>
      <c r="H658" s="91"/>
      <c r="I658" s="91"/>
      <c r="J658" s="91"/>
      <c r="K658" s="126"/>
      <c r="L658" s="91"/>
      <c r="M658" s="104"/>
      <c r="N658" s="91"/>
      <c r="O658" s="91"/>
      <c r="P658" s="91"/>
      <c r="Q658" s="91"/>
      <c r="R658" s="91"/>
      <c r="S658" s="91"/>
      <c r="T658" s="91"/>
      <c r="U658" s="91"/>
      <c r="V658" s="91"/>
      <c r="W658" s="91"/>
      <c r="X658" s="91"/>
      <c r="Y658" s="91"/>
      <c r="Z658" s="91"/>
      <c r="AA658" s="91"/>
      <c r="AB658" s="91"/>
      <c r="AC658" s="91"/>
      <c r="AD658" s="91"/>
      <c r="AE658" s="91"/>
      <c r="AF658" s="91"/>
      <c r="AG658" s="91"/>
    </row>
    <row r="659" spans="1:33" ht="22.5" customHeight="1" x14ac:dyDescent="0.45">
      <c r="A659" s="91"/>
      <c r="B659" s="93"/>
      <c r="C659" s="92"/>
      <c r="D659" s="93"/>
      <c r="E659" s="92"/>
      <c r="F659" s="93"/>
      <c r="G659" s="92"/>
      <c r="H659" s="91"/>
      <c r="I659" s="91"/>
      <c r="J659" s="91"/>
      <c r="K659" s="126"/>
      <c r="L659" s="91"/>
      <c r="M659" s="104"/>
      <c r="N659" s="91"/>
      <c r="O659" s="91"/>
      <c r="P659" s="91"/>
      <c r="Q659" s="91"/>
      <c r="R659" s="91"/>
      <c r="S659" s="91"/>
      <c r="T659" s="91"/>
      <c r="U659" s="91"/>
      <c r="V659" s="91"/>
      <c r="W659" s="91"/>
      <c r="X659" s="91"/>
      <c r="Y659" s="91"/>
      <c r="Z659" s="91"/>
      <c r="AA659" s="91"/>
      <c r="AB659" s="91"/>
      <c r="AC659" s="91"/>
      <c r="AD659" s="91"/>
      <c r="AE659" s="91"/>
      <c r="AF659" s="91"/>
      <c r="AG659" s="91"/>
    </row>
    <row r="660" spans="1:33" ht="22.5" customHeight="1" x14ac:dyDescent="0.45">
      <c r="A660" s="91"/>
      <c r="B660" s="93"/>
      <c r="C660" s="92"/>
      <c r="D660" s="93"/>
      <c r="E660" s="92"/>
      <c r="F660" s="93"/>
      <c r="G660" s="92"/>
      <c r="H660" s="91"/>
      <c r="I660" s="91"/>
      <c r="J660" s="91"/>
      <c r="K660" s="126"/>
      <c r="L660" s="91"/>
      <c r="M660" s="104"/>
      <c r="N660" s="91"/>
      <c r="O660" s="91"/>
      <c r="P660" s="91"/>
      <c r="Q660" s="91"/>
      <c r="R660" s="91"/>
      <c r="S660" s="91"/>
      <c r="T660" s="91"/>
      <c r="U660" s="91"/>
      <c r="V660" s="91"/>
      <c r="W660" s="91"/>
      <c r="X660" s="91"/>
      <c r="Y660" s="91"/>
      <c r="Z660" s="91"/>
      <c r="AA660" s="91"/>
      <c r="AB660" s="91"/>
      <c r="AC660" s="91"/>
      <c r="AD660" s="91"/>
      <c r="AE660" s="91"/>
      <c r="AF660" s="91"/>
      <c r="AG660" s="91"/>
    </row>
    <row r="661" spans="1:33" ht="22.5" customHeight="1" x14ac:dyDescent="0.45">
      <c r="A661" s="91"/>
      <c r="B661" s="93"/>
      <c r="C661" s="92"/>
      <c r="D661" s="93"/>
      <c r="E661" s="92"/>
      <c r="F661" s="93"/>
      <c r="G661" s="92"/>
      <c r="H661" s="91"/>
      <c r="I661" s="91"/>
      <c r="J661" s="91"/>
      <c r="K661" s="126"/>
      <c r="L661" s="91"/>
      <c r="M661" s="104"/>
      <c r="N661" s="91"/>
      <c r="O661" s="91"/>
      <c r="P661" s="91"/>
      <c r="Q661" s="91"/>
      <c r="R661" s="91"/>
      <c r="S661" s="91"/>
      <c r="T661" s="91"/>
      <c r="U661" s="91"/>
      <c r="V661" s="91"/>
      <c r="W661" s="91"/>
      <c r="X661" s="91"/>
      <c r="Y661" s="91"/>
      <c r="Z661" s="91"/>
      <c r="AA661" s="91"/>
      <c r="AB661" s="91"/>
      <c r="AC661" s="91"/>
      <c r="AD661" s="91"/>
      <c r="AE661" s="91"/>
      <c r="AF661" s="91"/>
      <c r="AG661" s="91"/>
    </row>
    <row r="662" spans="1:33" ht="22.5" customHeight="1" x14ac:dyDescent="0.45">
      <c r="A662" s="91"/>
      <c r="B662" s="93"/>
      <c r="C662" s="92"/>
      <c r="D662" s="93"/>
      <c r="E662" s="92"/>
      <c r="F662" s="93"/>
      <c r="G662" s="92"/>
      <c r="H662" s="91"/>
      <c r="I662" s="91"/>
      <c r="J662" s="91"/>
      <c r="K662" s="126"/>
      <c r="L662" s="91"/>
      <c r="M662" s="104"/>
      <c r="N662" s="91"/>
      <c r="O662" s="91"/>
      <c r="P662" s="91"/>
      <c r="Q662" s="91"/>
      <c r="R662" s="91"/>
      <c r="S662" s="91"/>
      <c r="T662" s="91"/>
      <c r="U662" s="91"/>
      <c r="V662" s="91"/>
      <c r="W662" s="91"/>
      <c r="X662" s="91"/>
      <c r="Y662" s="91"/>
      <c r="Z662" s="91"/>
      <c r="AA662" s="91"/>
      <c r="AB662" s="91"/>
      <c r="AC662" s="91"/>
      <c r="AD662" s="91"/>
      <c r="AE662" s="91"/>
      <c r="AF662" s="91"/>
      <c r="AG662" s="91"/>
    </row>
    <row r="663" spans="1:33" ht="22.5" customHeight="1" x14ac:dyDescent="0.45">
      <c r="A663" s="91"/>
      <c r="B663" s="93"/>
      <c r="C663" s="92"/>
      <c r="D663" s="93"/>
      <c r="E663" s="92"/>
      <c r="F663" s="93"/>
      <c r="G663" s="92"/>
      <c r="H663" s="91"/>
      <c r="I663" s="91"/>
      <c r="J663" s="91"/>
      <c r="K663" s="126"/>
      <c r="L663" s="91"/>
      <c r="M663" s="104"/>
      <c r="N663" s="91"/>
      <c r="O663" s="91"/>
      <c r="P663" s="91"/>
      <c r="Q663" s="91"/>
      <c r="R663" s="91"/>
      <c r="S663" s="91"/>
      <c r="T663" s="91"/>
      <c r="U663" s="91"/>
      <c r="V663" s="91"/>
      <c r="W663" s="91"/>
      <c r="X663" s="91"/>
      <c r="Y663" s="91"/>
      <c r="Z663" s="91"/>
      <c r="AA663" s="91"/>
      <c r="AB663" s="91"/>
      <c r="AC663" s="91"/>
      <c r="AD663" s="91"/>
      <c r="AE663" s="91"/>
      <c r="AF663" s="91"/>
      <c r="AG663" s="91"/>
    </row>
    <row r="664" spans="1:33" ht="22.5" customHeight="1" x14ac:dyDescent="0.45">
      <c r="A664" s="91"/>
      <c r="B664" s="93"/>
      <c r="C664" s="92"/>
      <c r="D664" s="93"/>
      <c r="E664" s="92"/>
      <c r="F664" s="93"/>
      <c r="G664" s="92"/>
      <c r="H664" s="91"/>
      <c r="I664" s="91"/>
      <c r="J664" s="91"/>
      <c r="K664" s="126"/>
      <c r="L664" s="91"/>
      <c r="M664" s="104"/>
      <c r="N664" s="91"/>
      <c r="O664" s="91"/>
      <c r="P664" s="91"/>
      <c r="Q664" s="91"/>
      <c r="R664" s="91"/>
      <c r="S664" s="91"/>
      <c r="T664" s="91"/>
      <c r="U664" s="91"/>
      <c r="V664" s="91"/>
      <c r="W664" s="91"/>
      <c r="X664" s="91"/>
      <c r="Y664" s="91"/>
      <c r="Z664" s="91"/>
      <c r="AA664" s="91"/>
      <c r="AB664" s="91"/>
      <c r="AC664" s="91"/>
      <c r="AD664" s="91"/>
      <c r="AE664" s="91"/>
      <c r="AF664" s="91"/>
      <c r="AG664" s="91"/>
    </row>
    <row r="665" spans="1:33" ht="22.5" customHeight="1" x14ac:dyDescent="0.45">
      <c r="A665" s="91"/>
      <c r="B665" s="93"/>
      <c r="C665" s="92"/>
      <c r="D665" s="93"/>
      <c r="E665" s="92"/>
      <c r="F665" s="93"/>
      <c r="G665" s="92"/>
      <c r="H665" s="91"/>
      <c r="I665" s="91"/>
      <c r="J665" s="91"/>
      <c r="K665" s="126"/>
      <c r="L665" s="91"/>
      <c r="M665" s="104"/>
      <c r="N665" s="91"/>
      <c r="O665" s="91"/>
      <c r="P665" s="91"/>
      <c r="Q665" s="91"/>
      <c r="R665" s="91"/>
      <c r="S665" s="91"/>
      <c r="T665" s="91"/>
      <c r="U665" s="91"/>
      <c r="V665" s="91"/>
      <c r="W665" s="91"/>
      <c r="X665" s="91"/>
      <c r="Y665" s="91"/>
      <c r="Z665" s="91"/>
      <c r="AA665" s="91"/>
      <c r="AB665" s="91"/>
      <c r="AC665" s="91"/>
      <c r="AD665" s="91"/>
      <c r="AE665" s="91"/>
      <c r="AF665" s="91"/>
      <c r="AG665" s="91"/>
    </row>
    <row r="666" spans="1:33" ht="22.5" customHeight="1" x14ac:dyDescent="0.45">
      <c r="A666" s="91"/>
      <c r="B666" s="93"/>
      <c r="C666" s="92"/>
      <c r="D666" s="93"/>
      <c r="E666" s="92"/>
      <c r="F666" s="93"/>
      <c r="G666" s="92"/>
      <c r="H666" s="91"/>
      <c r="I666" s="91"/>
      <c r="J666" s="91"/>
      <c r="K666" s="126"/>
      <c r="L666" s="91"/>
      <c r="M666" s="104"/>
      <c r="N666" s="91"/>
      <c r="O666" s="91"/>
      <c r="P666" s="91"/>
      <c r="Q666" s="91"/>
      <c r="R666" s="91"/>
      <c r="S666" s="91"/>
      <c r="T666" s="91"/>
      <c r="U666" s="91"/>
      <c r="V666" s="91"/>
      <c r="W666" s="91"/>
      <c r="X666" s="91"/>
      <c r="Y666" s="91"/>
      <c r="Z666" s="91"/>
      <c r="AA666" s="91"/>
      <c r="AB666" s="91"/>
      <c r="AC666" s="91"/>
      <c r="AD666" s="91"/>
      <c r="AE666" s="91"/>
      <c r="AF666" s="91"/>
      <c r="AG666" s="91"/>
    </row>
    <row r="667" spans="1:33" ht="22.5" customHeight="1" x14ac:dyDescent="0.45">
      <c r="A667" s="91"/>
      <c r="B667" s="93"/>
      <c r="C667" s="92"/>
      <c r="D667" s="93"/>
      <c r="E667" s="92"/>
      <c r="F667" s="93"/>
      <c r="G667" s="92"/>
      <c r="H667" s="91"/>
      <c r="I667" s="91"/>
      <c r="J667" s="91"/>
      <c r="K667" s="126"/>
      <c r="L667" s="91"/>
      <c r="M667" s="104"/>
      <c r="N667" s="91"/>
      <c r="O667" s="91"/>
      <c r="P667" s="91"/>
      <c r="Q667" s="91"/>
      <c r="R667" s="91"/>
      <c r="S667" s="91"/>
      <c r="T667" s="91"/>
      <c r="U667" s="91"/>
      <c r="V667" s="91"/>
      <c r="W667" s="91"/>
      <c r="X667" s="91"/>
      <c r="Y667" s="91"/>
      <c r="Z667" s="91"/>
      <c r="AA667" s="91"/>
      <c r="AB667" s="91"/>
      <c r="AC667" s="91"/>
      <c r="AD667" s="91"/>
      <c r="AE667" s="91"/>
      <c r="AF667" s="91"/>
      <c r="AG667" s="91"/>
    </row>
    <row r="668" spans="1:33" ht="22.5" customHeight="1" x14ac:dyDescent="0.45">
      <c r="A668" s="91"/>
      <c r="B668" s="93"/>
      <c r="C668" s="92"/>
      <c r="D668" s="93"/>
      <c r="E668" s="92"/>
      <c r="F668" s="93"/>
      <c r="G668" s="92"/>
      <c r="H668" s="91"/>
      <c r="I668" s="91"/>
      <c r="J668" s="91"/>
      <c r="K668" s="126"/>
      <c r="L668" s="91"/>
      <c r="M668" s="104"/>
      <c r="N668" s="91"/>
      <c r="O668" s="91"/>
      <c r="P668" s="91"/>
      <c r="Q668" s="91"/>
      <c r="R668" s="91"/>
      <c r="S668" s="91"/>
      <c r="T668" s="91"/>
      <c r="U668" s="91"/>
      <c r="V668" s="91"/>
      <c r="W668" s="91"/>
      <c r="X668" s="91"/>
      <c r="Y668" s="91"/>
      <c r="Z668" s="91"/>
      <c r="AA668" s="91"/>
      <c r="AB668" s="91"/>
      <c r="AC668" s="91"/>
      <c r="AD668" s="91"/>
      <c r="AE668" s="91"/>
      <c r="AF668" s="91"/>
      <c r="AG668" s="91"/>
    </row>
    <row r="669" spans="1:33" ht="22.5" customHeight="1" x14ac:dyDescent="0.45">
      <c r="A669" s="91"/>
      <c r="B669" s="93"/>
      <c r="C669" s="92"/>
      <c r="D669" s="93"/>
      <c r="E669" s="92"/>
      <c r="F669" s="93"/>
      <c r="G669" s="92"/>
      <c r="H669" s="91"/>
      <c r="I669" s="91"/>
      <c r="J669" s="91"/>
      <c r="K669" s="126"/>
      <c r="L669" s="91"/>
      <c r="M669" s="104"/>
      <c r="N669" s="91"/>
      <c r="O669" s="91"/>
      <c r="P669" s="91"/>
      <c r="Q669" s="91"/>
      <c r="R669" s="91"/>
      <c r="S669" s="91"/>
      <c r="T669" s="91"/>
      <c r="U669" s="91"/>
      <c r="V669" s="91"/>
      <c r="W669" s="91"/>
      <c r="X669" s="91"/>
      <c r="Y669" s="91"/>
      <c r="Z669" s="91"/>
      <c r="AA669" s="91"/>
      <c r="AB669" s="91"/>
      <c r="AC669" s="91"/>
      <c r="AD669" s="91"/>
      <c r="AE669" s="91"/>
      <c r="AF669" s="91"/>
      <c r="AG669" s="91"/>
    </row>
    <row r="670" spans="1:33" ht="22.5" customHeight="1" x14ac:dyDescent="0.45">
      <c r="A670" s="91"/>
      <c r="B670" s="93"/>
      <c r="C670" s="92"/>
      <c r="D670" s="93"/>
      <c r="E670" s="92"/>
      <c r="F670" s="93"/>
      <c r="G670" s="92"/>
      <c r="H670" s="91"/>
      <c r="I670" s="91"/>
      <c r="J670" s="91"/>
      <c r="K670" s="126"/>
      <c r="L670" s="91"/>
      <c r="M670" s="104"/>
      <c r="N670" s="91"/>
      <c r="O670" s="91"/>
      <c r="P670" s="91"/>
      <c r="Q670" s="91"/>
      <c r="R670" s="91"/>
      <c r="S670" s="91"/>
      <c r="T670" s="91"/>
      <c r="U670" s="91"/>
      <c r="V670" s="91"/>
      <c r="W670" s="91"/>
      <c r="X670" s="91"/>
      <c r="Y670" s="91"/>
      <c r="Z670" s="91"/>
      <c r="AA670" s="91"/>
      <c r="AB670" s="91"/>
      <c r="AC670" s="91"/>
      <c r="AD670" s="91"/>
      <c r="AE670" s="91"/>
      <c r="AF670" s="91"/>
      <c r="AG670" s="91"/>
    </row>
    <row r="671" spans="1:33" ht="22.5" customHeight="1" x14ac:dyDescent="0.45">
      <c r="A671" s="91"/>
      <c r="B671" s="93"/>
      <c r="C671" s="92"/>
      <c r="D671" s="93"/>
      <c r="E671" s="92"/>
      <c r="F671" s="93"/>
      <c r="G671" s="92"/>
      <c r="H671" s="91"/>
      <c r="I671" s="91"/>
      <c r="J671" s="91"/>
      <c r="K671" s="126"/>
      <c r="L671" s="91"/>
      <c r="M671" s="104"/>
      <c r="N671" s="91"/>
      <c r="O671" s="91"/>
      <c r="P671" s="91"/>
      <c r="Q671" s="91"/>
      <c r="R671" s="91"/>
      <c r="S671" s="91"/>
      <c r="T671" s="91"/>
      <c r="U671" s="91"/>
      <c r="V671" s="91"/>
      <c r="W671" s="91"/>
      <c r="X671" s="91"/>
      <c r="Y671" s="91"/>
      <c r="Z671" s="91"/>
      <c r="AA671" s="91"/>
      <c r="AB671" s="91"/>
      <c r="AC671" s="91"/>
      <c r="AD671" s="91"/>
      <c r="AE671" s="91"/>
      <c r="AF671" s="91"/>
      <c r="AG671" s="91"/>
    </row>
    <row r="672" spans="1:33" ht="22.5" customHeight="1" x14ac:dyDescent="0.45">
      <c r="A672" s="91"/>
      <c r="B672" s="93"/>
      <c r="C672" s="92"/>
      <c r="D672" s="93"/>
      <c r="E672" s="92"/>
      <c r="F672" s="93"/>
      <c r="G672" s="92"/>
      <c r="H672" s="91"/>
      <c r="I672" s="91"/>
      <c r="J672" s="91"/>
      <c r="K672" s="126"/>
      <c r="L672" s="91"/>
      <c r="M672" s="104"/>
      <c r="N672" s="91"/>
      <c r="O672" s="91"/>
      <c r="P672" s="91"/>
      <c r="Q672" s="91"/>
      <c r="R672" s="91"/>
      <c r="S672" s="91"/>
      <c r="T672" s="91"/>
      <c r="U672" s="91"/>
      <c r="V672" s="91"/>
      <c r="W672" s="91"/>
      <c r="X672" s="91"/>
      <c r="Y672" s="91"/>
      <c r="Z672" s="91"/>
      <c r="AA672" s="91"/>
      <c r="AB672" s="91"/>
      <c r="AC672" s="91"/>
      <c r="AD672" s="91"/>
      <c r="AE672" s="91"/>
      <c r="AF672" s="91"/>
      <c r="AG672" s="91"/>
    </row>
    <row r="673" spans="1:33" ht="22.5" customHeight="1" x14ac:dyDescent="0.45">
      <c r="A673" s="91"/>
      <c r="B673" s="93"/>
      <c r="C673" s="92"/>
      <c r="D673" s="93"/>
      <c r="E673" s="92"/>
      <c r="F673" s="93"/>
      <c r="G673" s="92"/>
      <c r="H673" s="91"/>
      <c r="I673" s="91"/>
      <c r="J673" s="91"/>
      <c r="K673" s="126"/>
      <c r="L673" s="91"/>
      <c r="M673" s="104"/>
      <c r="N673" s="91"/>
      <c r="O673" s="91"/>
      <c r="P673" s="91"/>
      <c r="Q673" s="91"/>
      <c r="R673" s="91"/>
      <c r="S673" s="91"/>
      <c r="T673" s="91"/>
      <c r="U673" s="91"/>
      <c r="V673" s="91"/>
      <c r="W673" s="91"/>
      <c r="X673" s="91"/>
      <c r="Y673" s="91"/>
      <c r="Z673" s="91"/>
      <c r="AA673" s="91"/>
      <c r="AB673" s="91"/>
      <c r="AC673" s="91"/>
      <c r="AD673" s="91"/>
      <c r="AE673" s="91"/>
      <c r="AF673" s="91"/>
      <c r="AG673" s="91"/>
    </row>
    <row r="674" spans="1:33" ht="22.5" customHeight="1" x14ac:dyDescent="0.45">
      <c r="A674" s="91"/>
      <c r="B674" s="93"/>
      <c r="C674" s="92"/>
      <c r="D674" s="93"/>
      <c r="E674" s="92"/>
      <c r="F674" s="93"/>
      <c r="G674" s="92"/>
      <c r="H674" s="91"/>
      <c r="I674" s="91"/>
      <c r="J674" s="91"/>
      <c r="K674" s="126"/>
      <c r="L674" s="91"/>
      <c r="M674" s="104"/>
      <c r="N674" s="91"/>
      <c r="O674" s="91"/>
      <c r="P674" s="91"/>
      <c r="Q674" s="91"/>
      <c r="R674" s="91"/>
      <c r="S674" s="91"/>
      <c r="T674" s="91"/>
      <c r="U674" s="91"/>
      <c r="V674" s="91"/>
      <c r="W674" s="91"/>
      <c r="X674" s="91"/>
      <c r="Y674" s="91"/>
      <c r="Z674" s="91"/>
      <c r="AA674" s="91"/>
      <c r="AB674" s="91"/>
      <c r="AC674" s="91"/>
      <c r="AD674" s="91"/>
      <c r="AE674" s="91"/>
      <c r="AF674" s="91"/>
      <c r="AG674" s="91"/>
    </row>
    <row r="675" spans="1:33" ht="22.5" customHeight="1" x14ac:dyDescent="0.45">
      <c r="A675" s="91"/>
      <c r="B675" s="93"/>
      <c r="C675" s="92"/>
      <c r="D675" s="93"/>
      <c r="E675" s="92"/>
      <c r="F675" s="93"/>
      <c r="G675" s="92"/>
      <c r="H675" s="91"/>
      <c r="I675" s="91"/>
      <c r="J675" s="91"/>
      <c r="K675" s="126"/>
      <c r="L675" s="91"/>
      <c r="M675" s="104"/>
      <c r="N675" s="91"/>
      <c r="O675" s="91"/>
      <c r="P675" s="91"/>
      <c r="Q675" s="91"/>
      <c r="R675" s="91"/>
      <c r="S675" s="91"/>
      <c r="T675" s="91"/>
      <c r="U675" s="91"/>
      <c r="V675" s="91"/>
      <c r="W675" s="91"/>
      <c r="X675" s="91"/>
      <c r="Y675" s="91"/>
      <c r="Z675" s="91"/>
      <c r="AA675" s="91"/>
      <c r="AB675" s="91"/>
      <c r="AC675" s="91"/>
      <c r="AD675" s="91"/>
      <c r="AE675" s="91"/>
      <c r="AF675" s="91"/>
      <c r="AG675" s="91"/>
    </row>
    <row r="676" spans="1:33" ht="22.5" customHeight="1" x14ac:dyDescent="0.45">
      <c r="A676" s="91"/>
      <c r="B676" s="93"/>
      <c r="C676" s="92"/>
      <c r="D676" s="93"/>
      <c r="E676" s="92"/>
      <c r="F676" s="93"/>
      <c r="G676" s="92"/>
      <c r="H676" s="91"/>
      <c r="I676" s="91"/>
      <c r="J676" s="91"/>
      <c r="K676" s="126"/>
      <c r="L676" s="91"/>
      <c r="M676" s="104"/>
      <c r="N676" s="91"/>
      <c r="O676" s="91"/>
      <c r="P676" s="91"/>
      <c r="Q676" s="91"/>
      <c r="R676" s="91"/>
      <c r="S676" s="91"/>
      <c r="T676" s="91"/>
      <c r="U676" s="91"/>
      <c r="V676" s="91"/>
      <c r="W676" s="91"/>
      <c r="X676" s="91"/>
      <c r="Y676" s="91"/>
      <c r="Z676" s="91"/>
      <c r="AA676" s="91"/>
      <c r="AB676" s="91"/>
      <c r="AC676" s="91"/>
      <c r="AD676" s="91"/>
      <c r="AE676" s="91"/>
      <c r="AF676" s="91"/>
      <c r="AG676" s="91"/>
    </row>
    <row r="677" spans="1:33" ht="22.5" customHeight="1" x14ac:dyDescent="0.45">
      <c r="A677" s="91"/>
      <c r="B677" s="93"/>
      <c r="C677" s="92"/>
      <c r="D677" s="93"/>
      <c r="E677" s="92"/>
      <c r="F677" s="93"/>
      <c r="G677" s="92"/>
      <c r="H677" s="91"/>
      <c r="I677" s="91"/>
      <c r="J677" s="91"/>
      <c r="K677" s="126"/>
      <c r="L677" s="91"/>
      <c r="M677" s="104"/>
      <c r="N677" s="91"/>
      <c r="O677" s="91"/>
      <c r="P677" s="91"/>
      <c r="Q677" s="91"/>
      <c r="R677" s="91"/>
      <c r="S677" s="91"/>
      <c r="T677" s="91"/>
      <c r="U677" s="91"/>
      <c r="V677" s="91"/>
      <c r="W677" s="91"/>
      <c r="X677" s="91"/>
      <c r="Y677" s="91"/>
      <c r="Z677" s="91"/>
      <c r="AA677" s="91"/>
      <c r="AB677" s="91"/>
      <c r="AC677" s="91"/>
      <c r="AD677" s="91"/>
      <c r="AE677" s="91"/>
      <c r="AF677" s="91"/>
      <c r="AG677" s="91"/>
    </row>
    <row r="678" spans="1:33" ht="22.5" customHeight="1" x14ac:dyDescent="0.45">
      <c r="A678" s="91"/>
      <c r="B678" s="93"/>
      <c r="C678" s="92"/>
      <c r="D678" s="93"/>
      <c r="E678" s="92"/>
      <c r="F678" s="93"/>
      <c r="G678" s="92"/>
      <c r="H678" s="91"/>
      <c r="I678" s="91"/>
      <c r="J678" s="91"/>
      <c r="K678" s="126"/>
      <c r="L678" s="91"/>
      <c r="M678" s="104"/>
      <c r="N678" s="91"/>
      <c r="O678" s="91"/>
      <c r="P678" s="91"/>
      <c r="Q678" s="91"/>
      <c r="R678" s="91"/>
      <c r="S678" s="91"/>
      <c r="T678" s="91"/>
      <c r="U678" s="91"/>
      <c r="V678" s="91"/>
      <c r="W678" s="91"/>
      <c r="X678" s="91"/>
      <c r="Y678" s="91"/>
      <c r="Z678" s="91"/>
      <c r="AA678" s="91"/>
      <c r="AB678" s="91"/>
      <c r="AC678" s="91"/>
      <c r="AD678" s="91"/>
      <c r="AE678" s="91"/>
      <c r="AF678" s="91"/>
      <c r="AG678" s="91"/>
    </row>
    <row r="679" spans="1:33" ht="22.5" customHeight="1" x14ac:dyDescent="0.45">
      <c r="A679" s="91"/>
      <c r="B679" s="93"/>
      <c r="C679" s="92"/>
      <c r="D679" s="93"/>
      <c r="E679" s="92"/>
      <c r="F679" s="93"/>
      <c r="G679" s="92"/>
      <c r="H679" s="91"/>
      <c r="I679" s="91"/>
      <c r="J679" s="91"/>
      <c r="K679" s="126"/>
      <c r="L679" s="91"/>
      <c r="M679" s="104"/>
      <c r="N679" s="91"/>
      <c r="O679" s="91"/>
      <c r="P679" s="91"/>
      <c r="Q679" s="91"/>
      <c r="R679" s="91"/>
      <c r="S679" s="91"/>
      <c r="T679" s="91"/>
      <c r="U679" s="91"/>
      <c r="V679" s="91"/>
      <c r="W679" s="91"/>
      <c r="X679" s="91"/>
      <c r="Y679" s="91"/>
      <c r="Z679" s="91"/>
      <c r="AA679" s="91"/>
      <c r="AB679" s="91"/>
      <c r="AC679" s="91"/>
      <c r="AD679" s="91"/>
      <c r="AE679" s="91"/>
      <c r="AF679" s="91"/>
      <c r="AG679" s="91"/>
    </row>
    <row r="680" spans="1:33" ht="22.5" customHeight="1" x14ac:dyDescent="0.45">
      <c r="A680" s="91"/>
      <c r="B680" s="93"/>
      <c r="C680" s="92"/>
      <c r="D680" s="93"/>
      <c r="E680" s="92"/>
      <c r="F680" s="93"/>
      <c r="G680" s="92"/>
      <c r="H680" s="91"/>
      <c r="I680" s="91"/>
      <c r="J680" s="91"/>
      <c r="K680" s="126"/>
      <c r="L680" s="91"/>
      <c r="M680" s="104"/>
      <c r="N680" s="91"/>
      <c r="O680" s="91"/>
      <c r="P680" s="91"/>
      <c r="Q680" s="91"/>
      <c r="R680" s="91"/>
      <c r="S680" s="91"/>
      <c r="T680" s="91"/>
      <c r="U680" s="91"/>
      <c r="V680" s="91"/>
      <c r="W680" s="91"/>
      <c r="X680" s="91"/>
      <c r="Y680" s="91"/>
      <c r="Z680" s="91"/>
      <c r="AA680" s="91"/>
      <c r="AB680" s="91"/>
      <c r="AC680" s="91"/>
      <c r="AD680" s="91"/>
      <c r="AE680" s="91"/>
      <c r="AF680" s="91"/>
      <c r="AG680" s="91"/>
    </row>
    <row r="681" spans="1:33" ht="22.5" customHeight="1" x14ac:dyDescent="0.45">
      <c r="A681" s="91"/>
      <c r="B681" s="93"/>
      <c r="C681" s="92"/>
      <c r="D681" s="93"/>
      <c r="E681" s="92"/>
      <c r="F681" s="93"/>
      <c r="G681" s="92"/>
      <c r="H681" s="91"/>
      <c r="I681" s="91"/>
      <c r="J681" s="91"/>
      <c r="K681" s="126"/>
      <c r="L681" s="91"/>
      <c r="M681" s="104"/>
      <c r="N681" s="91"/>
      <c r="O681" s="91"/>
      <c r="P681" s="91"/>
      <c r="Q681" s="91"/>
      <c r="R681" s="91"/>
      <c r="S681" s="91"/>
      <c r="T681" s="91"/>
      <c r="U681" s="91"/>
      <c r="V681" s="91"/>
      <c r="W681" s="91"/>
      <c r="X681" s="91"/>
      <c r="Y681" s="91"/>
      <c r="Z681" s="91"/>
      <c r="AA681" s="91"/>
      <c r="AB681" s="91"/>
      <c r="AC681" s="91"/>
      <c r="AD681" s="91"/>
      <c r="AE681" s="91"/>
      <c r="AF681" s="91"/>
      <c r="AG681" s="91"/>
    </row>
    <row r="682" spans="1:33" ht="22.5" customHeight="1" x14ac:dyDescent="0.45">
      <c r="A682" s="91"/>
      <c r="B682" s="93"/>
      <c r="C682" s="92"/>
      <c r="D682" s="93"/>
      <c r="E682" s="92"/>
      <c r="F682" s="93"/>
      <c r="G682" s="92"/>
      <c r="H682" s="91"/>
      <c r="I682" s="91"/>
      <c r="J682" s="91"/>
      <c r="K682" s="126"/>
      <c r="L682" s="91"/>
      <c r="M682" s="104"/>
      <c r="N682" s="91"/>
      <c r="O682" s="91"/>
      <c r="P682" s="91"/>
      <c r="Q682" s="91"/>
      <c r="R682" s="91"/>
      <c r="S682" s="91"/>
      <c r="T682" s="91"/>
      <c r="U682" s="91"/>
      <c r="V682" s="91"/>
      <c r="W682" s="91"/>
      <c r="X682" s="91"/>
      <c r="Y682" s="91"/>
      <c r="Z682" s="91"/>
      <c r="AA682" s="91"/>
      <c r="AB682" s="91"/>
      <c r="AC682" s="91"/>
      <c r="AD682" s="91"/>
      <c r="AE682" s="91"/>
      <c r="AF682" s="91"/>
      <c r="AG682" s="91"/>
    </row>
    <row r="683" spans="1:33" ht="22.5" customHeight="1" x14ac:dyDescent="0.45">
      <c r="A683" s="91"/>
      <c r="B683" s="93"/>
      <c r="C683" s="92"/>
      <c r="D683" s="93"/>
      <c r="E683" s="92"/>
      <c r="F683" s="93"/>
      <c r="G683" s="92"/>
      <c r="H683" s="91"/>
      <c r="I683" s="91"/>
      <c r="J683" s="91"/>
      <c r="K683" s="126"/>
      <c r="L683" s="91"/>
      <c r="M683" s="104"/>
      <c r="N683" s="91"/>
      <c r="O683" s="91"/>
      <c r="P683" s="91"/>
      <c r="Q683" s="91"/>
      <c r="R683" s="91"/>
      <c r="S683" s="91"/>
      <c r="T683" s="91"/>
      <c r="U683" s="91"/>
      <c r="V683" s="91"/>
      <c r="W683" s="91"/>
      <c r="X683" s="91"/>
      <c r="Y683" s="91"/>
      <c r="Z683" s="91"/>
      <c r="AA683" s="91"/>
      <c r="AB683" s="91"/>
      <c r="AC683" s="91"/>
      <c r="AD683" s="91"/>
      <c r="AE683" s="91"/>
      <c r="AF683" s="91"/>
      <c r="AG683" s="91"/>
    </row>
    <row r="684" spans="1:33" ht="22.5" customHeight="1" x14ac:dyDescent="0.45">
      <c r="A684" s="91"/>
      <c r="B684" s="93"/>
      <c r="C684" s="92"/>
      <c r="D684" s="93"/>
      <c r="E684" s="92"/>
      <c r="F684" s="93"/>
      <c r="G684" s="92"/>
      <c r="H684" s="91"/>
      <c r="I684" s="91"/>
      <c r="J684" s="91"/>
      <c r="K684" s="126"/>
      <c r="L684" s="91"/>
      <c r="M684" s="104"/>
      <c r="N684" s="91"/>
      <c r="O684" s="91"/>
      <c r="P684" s="91"/>
      <c r="Q684" s="91"/>
      <c r="R684" s="91"/>
      <c r="S684" s="91"/>
      <c r="T684" s="91"/>
      <c r="U684" s="91"/>
      <c r="V684" s="91"/>
      <c r="W684" s="91"/>
      <c r="X684" s="91"/>
      <c r="Y684" s="91"/>
      <c r="Z684" s="91"/>
      <c r="AA684" s="91"/>
      <c r="AB684" s="91"/>
      <c r="AC684" s="91"/>
      <c r="AD684" s="91"/>
      <c r="AE684" s="91"/>
      <c r="AF684" s="91"/>
      <c r="AG684" s="91"/>
    </row>
    <row r="685" spans="1:33" ht="22.5" customHeight="1" x14ac:dyDescent="0.45">
      <c r="A685" s="91"/>
      <c r="B685" s="93"/>
      <c r="C685" s="92"/>
      <c r="D685" s="93"/>
      <c r="E685" s="92"/>
      <c r="F685" s="93"/>
      <c r="G685" s="92"/>
      <c r="H685" s="91"/>
      <c r="I685" s="91"/>
      <c r="J685" s="91"/>
      <c r="K685" s="126"/>
      <c r="L685" s="91"/>
      <c r="M685" s="104"/>
      <c r="N685" s="91"/>
      <c r="O685" s="91"/>
      <c r="P685" s="91"/>
      <c r="Q685" s="91"/>
      <c r="R685" s="91"/>
      <c r="S685" s="91"/>
      <c r="T685" s="91"/>
      <c r="U685" s="91"/>
      <c r="V685" s="91"/>
      <c r="W685" s="91"/>
      <c r="X685" s="91"/>
      <c r="Y685" s="91"/>
      <c r="Z685" s="91"/>
      <c r="AA685" s="91"/>
      <c r="AB685" s="91"/>
      <c r="AC685" s="91"/>
      <c r="AD685" s="91"/>
      <c r="AE685" s="91"/>
      <c r="AF685" s="91"/>
      <c r="AG685" s="91"/>
    </row>
    <row r="686" spans="1:33" ht="22.5" customHeight="1" x14ac:dyDescent="0.45">
      <c r="A686" s="91"/>
      <c r="B686" s="93"/>
      <c r="C686" s="92"/>
      <c r="D686" s="93"/>
      <c r="E686" s="92"/>
      <c r="F686" s="93"/>
      <c r="G686" s="92"/>
      <c r="H686" s="91"/>
      <c r="I686" s="91"/>
      <c r="J686" s="91"/>
      <c r="K686" s="126"/>
      <c r="L686" s="91"/>
      <c r="M686" s="104"/>
      <c r="N686" s="91"/>
      <c r="O686" s="91"/>
      <c r="P686" s="91"/>
      <c r="Q686" s="91"/>
      <c r="R686" s="91"/>
      <c r="S686" s="91"/>
      <c r="T686" s="91"/>
      <c r="U686" s="91"/>
      <c r="V686" s="91"/>
      <c r="W686" s="91"/>
      <c r="X686" s="91"/>
      <c r="Y686" s="91"/>
      <c r="Z686" s="91"/>
      <c r="AA686" s="91"/>
      <c r="AB686" s="91"/>
      <c r="AC686" s="91"/>
      <c r="AD686" s="91"/>
      <c r="AE686" s="91"/>
      <c r="AF686" s="91"/>
      <c r="AG686" s="91"/>
    </row>
    <row r="687" spans="1:33" ht="22.5" customHeight="1" x14ac:dyDescent="0.45">
      <c r="A687" s="91"/>
      <c r="B687" s="93"/>
      <c r="C687" s="92"/>
      <c r="D687" s="93"/>
      <c r="E687" s="92"/>
      <c r="F687" s="93"/>
      <c r="G687" s="92"/>
      <c r="H687" s="91"/>
      <c r="I687" s="91"/>
      <c r="J687" s="91"/>
      <c r="K687" s="126"/>
      <c r="L687" s="91"/>
      <c r="M687" s="104"/>
      <c r="N687" s="91"/>
      <c r="O687" s="91"/>
      <c r="P687" s="91"/>
      <c r="Q687" s="91"/>
      <c r="R687" s="91"/>
      <c r="S687" s="91"/>
      <c r="T687" s="91"/>
      <c r="U687" s="91"/>
      <c r="V687" s="91"/>
      <c r="W687" s="91"/>
      <c r="X687" s="91"/>
      <c r="Y687" s="91"/>
      <c r="Z687" s="91"/>
      <c r="AA687" s="91"/>
      <c r="AB687" s="91"/>
      <c r="AC687" s="91"/>
      <c r="AD687" s="91"/>
      <c r="AE687" s="91"/>
      <c r="AF687" s="91"/>
      <c r="AG687" s="91"/>
    </row>
    <row r="688" spans="1:33" ht="22.5" customHeight="1" x14ac:dyDescent="0.45">
      <c r="A688" s="91"/>
      <c r="B688" s="93"/>
      <c r="C688" s="92"/>
      <c r="D688" s="93"/>
      <c r="E688" s="92"/>
      <c r="F688" s="93"/>
      <c r="G688" s="92"/>
      <c r="H688" s="91"/>
      <c r="I688" s="91"/>
      <c r="J688" s="91"/>
      <c r="K688" s="126"/>
      <c r="L688" s="91"/>
      <c r="M688" s="104"/>
      <c r="N688" s="91"/>
      <c r="O688" s="91"/>
      <c r="P688" s="91"/>
      <c r="Q688" s="91"/>
      <c r="R688" s="91"/>
      <c r="S688" s="91"/>
      <c r="T688" s="91"/>
      <c r="U688" s="91"/>
      <c r="V688" s="91"/>
      <c r="W688" s="91"/>
      <c r="X688" s="91"/>
      <c r="Y688" s="91"/>
      <c r="Z688" s="91"/>
      <c r="AA688" s="91"/>
      <c r="AB688" s="91"/>
      <c r="AC688" s="91"/>
      <c r="AD688" s="91"/>
      <c r="AE688" s="91"/>
      <c r="AF688" s="91"/>
      <c r="AG688" s="91"/>
    </row>
    <row r="689" spans="1:33" ht="22.5" customHeight="1" x14ac:dyDescent="0.45">
      <c r="A689" s="91"/>
      <c r="B689" s="93"/>
      <c r="C689" s="92"/>
      <c r="D689" s="93"/>
      <c r="E689" s="92"/>
      <c r="F689" s="93"/>
      <c r="G689" s="92"/>
      <c r="H689" s="91"/>
      <c r="I689" s="91"/>
      <c r="J689" s="91"/>
      <c r="K689" s="126"/>
      <c r="L689" s="91"/>
      <c r="M689" s="104"/>
      <c r="N689" s="91"/>
      <c r="O689" s="91"/>
      <c r="P689" s="91"/>
      <c r="Q689" s="91"/>
      <c r="R689" s="91"/>
      <c r="S689" s="91"/>
      <c r="T689" s="91"/>
      <c r="U689" s="91"/>
      <c r="V689" s="91"/>
      <c r="W689" s="91"/>
      <c r="X689" s="91"/>
      <c r="Y689" s="91"/>
      <c r="Z689" s="91"/>
      <c r="AA689" s="91"/>
      <c r="AB689" s="91"/>
      <c r="AC689" s="91"/>
      <c r="AD689" s="91"/>
      <c r="AE689" s="91"/>
      <c r="AF689" s="91"/>
      <c r="AG689" s="91"/>
    </row>
    <row r="690" spans="1:33" ht="22.5" customHeight="1" x14ac:dyDescent="0.45">
      <c r="A690" s="91"/>
      <c r="B690" s="93"/>
      <c r="C690" s="92"/>
      <c r="D690" s="93"/>
      <c r="E690" s="92"/>
      <c r="F690" s="93"/>
      <c r="G690" s="92"/>
      <c r="H690" s="91"/>
      <c r="I690" s="91"/>
      <c r="J690" s="91"/>
      <c r="K690" s="126"/>
      <c r="L690" s="91"/>
      <c r="M690" s="104"/>
      <c r="N690" s="91"/>
      <c r="O690" s="91"/>
      <c r="P690" s="91"/>
      <c r="Q690" s="91"/>
      <c r="R690" s="91"/>
      <c r="S690" s="91"/>
      <c r="T690" s="91"/>
      <c r="U690" s="91"/>
      <c r="V690" s="91"/>
      <c r="W690" s="91"/>
      <c r="X690" s="91"/>
      <c r="Y690" s="91"/>
      <c r="Z690" s="91"/>
      <c r="AA690" s="91"/>
      <c r="AB690" s="91"/>
      <c r="AC690" s="91"/>
      <c r="AD690" s="91"/>
      <c r="AE690" s="91"/>
      <c r="AF690" s="91"/>
      <c r="AG690" s="91"/>
    </row>
    <row r="691" spans="1:33" ht="22.5" customHeight="1" x14ac:dyDescent="0.45">
      <c r="A691" s="91"/>
      <c r="B691" s="93"/>
      <c r="C691" s="92"/>
      <c r="D691" s="93"/>
      <c r="E691" s="92"/>
      <c r="F691" s="93"/>
      <c r="G691" s="92"/>
      <c r="H691" s="91"/>
      <c r="I691" s="91"/>
      <c r="J691" s="91"/>
      <c r="K691" s="126"/>
      <c r="L691" s="91"/>
      <c r="M691" s="104"/>
      <c r="N691" s="91"/>
      <c r="O691" s="91"/>
      <c r="P691" s="91"/>
      <c r="Q691" s="91"/>
      <c r="R691" s="91"/>
      <c r="S691" s="91"/>
      <c r="T691" s="91"/>
      <c r="U691" s="91"/>
      <c r="V691" s="91"/>
      <c r="W691" s="91"/>
      <c r="X691" s="91"/>
      <c r="Y691" s="91"/>
      <c r="Z691" s="91"/>
      <c r="AA691" s="91"/>
      <c r="AB691" s="91"/>
      <c r="AC691" s="91"/>
      <c r="AD691" s="91"/>
      <c r="AE691" s="91"/>
      <c r="AF691" s="91"/>
      <c r="AG691" s="91"/>
    </row>
    <row r="692" spans="1:33" ht="22.5" customHeight="1" x14ac:dyDescent="0.45">
      <c r="A692" s="91"/>
      <c r="B692" s="93"/>
      <c r="C692" s="92"/>
      <c r="D692" s="93"/>
      <c r="E692" s="92"/>
      <c r="F692" s="93"/>
      <c r="G692" s="92"/>
      <c r="H692" s="91"/>
      <c r="I692" s="91"/>
      <c r="J692" s="91"/>
      <c r="K692" s="126"/>
      <c r="L692" s="91"/>
      <c r="M692" s="104"/>
      <c r="N692" s="91"/>
      <c r="O692" s="91"/>
      <c r="P692" s="91"/>
      <c r="Q692" s="91"/>
      <c r="R692" s="91"/>
      <c r="S692" s="91"/>
      <c r="T692" s="91"/>
      <c r="U692" s="91"/>
      <c r="V692" s="91"/>
      <c r="W692" s="91"/>
      <c r="X692" s="91"/>
      <c r="Y692" s="91"/>
      <c r="Z692" s="91"/>
      <c r="AA692" s="91"/>
      <c r="AB692" s="91"/>
      <c r="AC692" s="91"/>
      <c r="AD692" s="91"/>
      <c r="AE692" s="91"/>
      <c r="AF692" s="91"/>
      <c r="AG692" s="91"/>
    </row>
    <row r="693" spans="1:33" ht="22.5" customHeight="1" x14ac:dyDescent="0.45">
      <c r="A693" s="91"/>
      <c r="B693" s="93"/>
      <c r="C693" s="92"/>
      <c r="D693" s="93"/>
      <c r="E693" s="92"/>
      <c r="F693" s="93"/>
      <c r="G693" s="92"/>
      <c r="H693" s="91"/>
      <c r="I693" s="91"/>
      <c r="J693" s="91"/>
      <c r="K693" s="126"/>
      <c r="L693" s="91"/>
      <c r="M693" s="104"/>
      <c r="N693" s="91"/>
      <c r="O693" s="91"/>
      <c r="P693" s="91"/>
      <c r="Q693" s="91"/>
      <c r="R693" s="91"/>
      <c r="S693" s="91"/>
      <c r="T693" s="91"/>
      <c r="U693" s="91"/>
      <c r="V693" s="91"/>
      <c r="W693" s="91"/>
      <c r="X693" s="91"/>
      <c r="Y693" s="91"/>
      <c r="Z693" s="91"/>
      <c r="AA693" s="91"/>
      <c r="AB693" s="91"/>
      <c r="AC693" s="91"/>
      <c r="AD693" s="91"/>
      <c r="AE693" s="91"/>
      <c r="AF693" s="91"/>
      <c r="AG693" s="91"/>
    </row>
    <row r="694" spans="1:33" ht="22.5" customHeight="1" x14ac:dyDescent="0.45">
      <c r="A694" s="91"/>
      <c r="B694" s="93"/>
      <c r="C694" s="92"/>
      <c r="D694" s="93"/>
      <c r="E694" s="92"/>
      <c r="F694" s="93"/>
      <c r="G694" s="92"/>
      <c r="H694" s="91"/>
      <c r="I694" s="91"/>
      <c r="J694" s="91"/>
      <c r="K694" s="126"/>
      <c r="L694" s="91"/>
      <c r="M694" s="104"/>
      <c r="N694" s="91"/>
      <c r="O694" s="91"/>
      <c r="P694" s="91"/>
      <c r="Q694" s="91"/>
      <c r="R694" s="91"/>
      <c r="S694" s="91"/>
      <c r="T694" s="91"/>
      <c r="U694" s="91"/>
      <c r="V694" s="91"/>
      <c r="W694" s="91"/>
      <c r="X694" s="91"/>
      <c r="Y694" s="91"/>
      <c r="Z694" s="91"/>
      <c r="AA694" s="91"/>
      <c r="AB694" s="91"/>
      <c r="AC694" s="91"/>
      <c r="AD694" s="91"/>
      <c r="AE694" s="91"/>
      <c r="AF694" s="91"/>
      <c r="AG694" s="91"/>
    </row>
    <row r="695" spans="1:33" ht="22.5" customHeight="1" x14ac:dyDescent="0.45">
      <c r="A695" s="91"/>
      <c r="B695" s="93"/>
      <c r="C695" s="92"/>
      <c r="D695" s="93"/>
      <c r="E695" s="92"/>
      <c r="F695" s="93"/>
      <c r="G695" s="92"/>
      <c r="H695" s="91"/>
      <c r="I695" s="91"/>
      <c r="J695" s="91"/>
      <c r="K695" s="126"/>
      <c r="L695" s="91"/>
      <c r="M695" s="104"/>
      <c r="N695" s="91"/>
      <c r="O695" s="91"/>
      <c r="P695" s="91"/>
      <c r="Q695" s="91"/>
      <c r="R695" s="91"/>
      <c r="S695" s="91"/>
      <c r="T695" s="91"/>
      <c r="U695" s="91"/>
      <c r="V695" s="91"/>
      <c r="W695" s="91"/>
      <c r="X695" s="91"/>
      <c r="Y695" s="91"/>
      <c r="Z695" s="91"/>
      <c r="AA695" s="91"/>
      <c r="AB695" s="91"/>
      <c r="AC695" s="91"/>
      <c r="AD695" s="91"/>
      <c r="AE695" s="91"/>
      <c r="AF695" s="91"/>
      <c r="AG695" s="91"/>
    </row>
    <row r="696" spans="1:33" ht="22.5" customHeight="1" x14ac:dyDescent="0.45">
      <c r="A696" s="91"/>
      <c r="B696" s="93"/>
      <c r="C696" s="92"/>
      <c r="D696" s="93"/>
      <c r="E696" s="92"/>
      <c r="F696" s="93"/>
      <c r="G696" s="92"/>
      <c r="H696" s="91"/>
      <c r="I696" s="91"/>
      <c r="J696" s="91"/>
      <c r="K696" s="126"/>
      <c r="L696" s="91"/>
      <c r="M696" s="104"/>
      <c r="N696" s="91"/>
      <c r="O696" s="91"/>
      <c r="P696" s="91"/>
      <c r="Q696" s="91"/>
      <c r="R696" s="91"/>
      <c r="S696" s="91"/>
      <c r="T696" s="91"/>
      <c r="U696" s="91"/>
      <c r="V696" s="91"/>
      <c r="W696" s="91"/>
      <c r="X696" s="91"/>
      <c r="Y696" s="91"/>
      <c r="Z696" s="91"/>
      <c r="AA696" s="91"/>
      <c r="AB696" s="91"/>
      <c r="AC696" s="91"/>
      <c r="AD696" s="91"/>
      <c r="AE696" s="91"/>
      <c r="AF696" s="91"/>
      <c r="AG696" s="91"/>
    </row>
    <row r="697" spans="1:33" ht="22.5" customHeight="1" x14ac:dyDescent="0.45">
      <c r="A697" s="91"/>
      <c r="B697" s="93"/>
      <c r="C697" s="92"/>
      <c r="D697" s="93"/>
      <c r="E697" s="92"/>
      <c r="F697" s="93"/>
      <c r="G697" s="92"/>
      <c r="H697" s="91"/>
      <c r="I697" s="91"/>
      <c r="J697" s="91"/>
      <c r="K697" s="126"/>
      <c r="L697" s="91"/>
      <c r="M697" s="104"/>
      <c r="N697" s="91"/>
      <c r="O697" s="91"/>
      <c r="P697" s="91"/>
      <c r="Q697" s="91"/>
      <c r="R697" s="91"/>
      <c r="S697" s="91"/>
      <c r="T697" s="91"/>
      <c r="U697" s="91"/>
      <c r="V697" s="91"/>
      <c r="W697" s="91"/>
      <c r="X697" s="91"/>
      <c r="Y697" s="91"/>
      <c r="Z697" s="91"/>
      <c r="AA697" s="91"/>
      <c r="AB697" s="91"/>
      <c r="AC697" s="91"/>
      <c r="AD697" s="91"/>
      <c r="AE697" s="91"/>
      <c r="AF697" s="91"/>
      <c r="AG697" s="91"/>
    </row>
    <row r="698" spans="1:33" ht="22.5" customHeight="1" x14ac:dyDescent="0.45">
      <c r="A698" s="91"/>
      <c r="B698" s="93"/>
      <c r="C698" s="92"/>
      <c r="D698" s="93"/>
      <c r="E698" s="92"/>
      <c r="F698" s="93"/>
      <c r="G698" s="92"/>
      <c r="H698" s="91"/>
      <c r="I698" s="91"/>
      <c r="J698" s="91"/>
      <c r="K698" s="126"/>
      <c r="L698" s="91"/>
      <c r="M698" s="104"/>
      <c r="N698" s="91"/>
      <c r="O698" s="91"/>
      <c r="P698" s="91"/>
      <c r="Q698" s="91"/>
      <c r="R698" s="91"/>
      <c r="S698" s="91"/>
      <c r="T698" s="91"/>
      <c r="U698" s="91"/>
      <c r="V698" s="91"/>
      <c r="W698" s="91"/>
      <c r="X698" s="91"/>
      <c r="Y698" s="91"/>
      <c r="Z698" s="91"/>
      <c r="AA698" s="91"/>
      <c r="AB698" s="91"/>
      <c r="AC698" s="91"/>
      <c r="AD698" s="91"/>
      <c r="AE698" s="91"/>
      <c r="AF698" s="91"/>
      <c r="AG698" s="91"/>
    </row>
    <row r="699" spans="1:33" ht="22.5" customHeight="1" x14ac:dyDescent="0.45">
      <c r="A699" s="91"/>
      <c r="B699" s="93"/>
      <c r="C699" s="92"/>
      <c r="D699" s="93"/>
      <c r="E699" s="92"/>
      <c r="F699" s="93"/>
      <c r="G699" s="92"/>
      <c r="H699" s="91"/>
      <c r="I699" s="91"/>
      <c r="J699" s="91"/>
      <c r="K699" s="126"/>
      <c r="L699" s="91"/>
      <c r="M699" s="104"/>
      <c r="N699" s="91"/>
      <c r="O699" s="91"/>
      <c r="P699" s="91"/>
      <c r="Q699" s="91"/>
      <c r="R699" s="91"/>
      <c r="S699" s="91"/>
      <c r="T699" s="91"/>
      <c r="U699" s="91"/>
      <c r="V699" s="91"/>
      <c r="W699" s="91"/>
      <c r="X699" s="91"/>
      <c r="Y699" s="91"/>
      <c r="Z699" s="91"/>
      <c r="AA699" s="91"/>
      <c r="AB699" s="91"/>
      <c r="AC699" s="91"/>
      <c r="AD699" s="91"/>
      <c r="AE699" s="91"/>
      <c r="AF699" s="91"/>
      <c r="AG699" s="91"/>
    </row>
    <row r="700" spans="1:33" ht="22.5" customHeight="1" x14ac:dyDescent="0.45">
      <c r="A700" s="91"/>
      <c r="B700" s="93"/>
      <c r="C700" s="92"/>
      <c r="D700" s="93"/>
      <c r="E700" s="92"/>
      <c r="F700" s="93"/>
      <c r="G700" s="92"/>
      <c r="H700" s="91"/>
      <c r="I700" s="91"/>
      <c r="J700" s="91"/>
      <c r="K700" s="126"/>
      <c r="L700" s="91"/>
      <c r="M700" s="104"/>
      <c r="N700" s="91"/>
      <c r="O700" s="91"/>
      <c r="P700" s="91"/>
      <c r="Q700" s="91"/>
      <c r="R700" s="91"/>
      <c r="S700" s="91"/>
      <c r="T700" s="91"/>
      <c r="U700" s="91"/>
      <c r="V700" s="91"/>
      <c r="W700" s="91"/>
      <c r="X700" s="91"/>
      <c r="Y700" s="91"/>
      <c r="Z700" s="91"/>
      <c r="AA700" s="91"/>
      <c r="AB700" s="91"/>
      <c r="AC700" s="91"/>
      <c r="AD700" s="91"/>
      <c r="AE700" s="91"/>
      <c r="AF700" s="91"/>
      <c r="AG700" s="91"/>
    </row>
    <row r="701" spans="1:33" ht="22.5" customHeight="1" x14ac:dyDescent="0.45">
      <c r="A701" s="91"/>
      <c r="B701" s="93"/>
      <c r="C701" s="92"/>
      <c r="D701" s="93"/>
      <c r="E701" s="92"/>
      <c r="F701" s="93"/>
      <c r="G701" s="92"/>
      <c r="H701" s="91"/>
      <c r="I701" s="91"/>
      <c r="J701" s="91"/>
      <c r="K701" s="126"/>
      <c r="L701" s="91"/>
      <c r="M701" s="104"/>
      <c r="N701" s="91"/>
      <c r="O701" s="91"/>
      <c r="P701" s="91"/>
      <c r="Q701" s="91"/>
      <c r="R701" s="91"/>
      <c r="S701" s="91"/>
      <c r="T701" s="91"/>
      <c r="U701" s="91"/>
      <c r="V701" s="91"/>
      <c r="W701" s="91"/>
      <c r="X701" s="91"/>
      <c r="Y701" s="91"/>
      <c r="Z701" s="91"/>
      <c r="AA701" s="91"/>
      <c r="AB701" s="91"/>
      <c r="AC701" s="91"/>
      <c r="AD701" s="91"/>
      <c r="AE701" s="91"/>
      <c r="AF701" s="91"/>
      <c r="AG701" s="91"/>
    </row>
    <row r="702" spans="1:33" ht="22.5" customHeight="1" x14ac:dyDescent="0.45">
      <c r="A702" s="91"/>
      <c r="B702" s="93"/>
      <c r="C702" s="92"/>
      <c r="D702" s="93"/>
      <c r="E702" s="92"/>
      <c r="F702" s="93"/>
      <c r="G702" s="92"/>
      <c r="H702" s="91"/>
      <c r="I702" s="91"/>
      <c r="J702" s="91"/>
      <c r="K702" s="126"/>
      <c r="L702" s="91"/>
      <c r="M702" s="104"/>
      <c r="N702" s="91"/>
      <c r="O702" s="91"/>
      <c r="P702" s="91"/>
      <c r="Q702" s="91"/>
      <c r="R702" s="91"/>
      <c r="S702" s="91"/>
      <c r="T702" s="91"/>
      <c r="U702" s="91"/>
      <c r="V702" s="91"/>
      <c r="W702" s="91"/>
      <c r="X702" s="91"/>
      <c r="Y702" s="91"/>
      <c r="Z702" s="91"/>
      <c r="AA702" s="91"/>
      <c r="AB702" s="91"/>
      <c r="AC702" s="91"/>
      <c r="AD702" s="91"/>
      <c r="AE702" s="91"/>
      <c r="AF702" s="91"/>
      <c r="AG702" s="91"/>
    </row>
    <row r="703" spans="1:33" ht="22.5" customHeight="1" x14ac:dyDescent="0.45">
      <c r="A703" s="91"/>
      <c r="B703" s="93"/>
      <c r="C703" s="92"/>
      <c r="D703" s="93"/>
      <c r="E703" s="92"/>
      <c r="F703" s="93"/>
      <c r="G703" s="92"/>
      <c r="H703" s="91"/>
      <c r="I703" s="91"/>
      <c r="J703" s="91"/>
      <c r="K703" s="126"/>
      <c r="L703" s="91"/>
      <c r="M703" s="104"/>
      <c r="N703" s="91"/>
      <c r="O703" s="91"/>
      <c r="P703" s="91"/>
      <c r="Q703" s="91"/>
      <c r="R703" s="91"/>
      <c r="S703" s="91"/>
      <c r="T703" s="91"/>
      <c r="U703" s="91"/>
      <c r="V703" s="91"/>
      <c r="W703" s="91"/>
      <c r="X703" s="91"/>
      <c r="Y703" s="91"/>
      <c r="Z703" s="91"/>
      <c r="AA703" s="91"/>
      <c r="AB703" s="91"/>
      <c r="AC703" s="91"/>
      <c r="AD703" s="91"/>
      <c r="AE703" s="91"/>
      <c r="AF703" s="91"/>
      <c r="AG703" s="91"/>
    </row>
    <row r="704" spans="1:33" ht="22.5" customHeight="1" x14ac:dyDescent="0.45">
      <c r="A704" s="91"/>
      <c r="B704" s="93"/>
      <c r="C704" s="92"/>
      <c r="D704" s="93"/>
      <c r="E704" s="92"/>
      <c r="F704" s="93"/>
      <c r="G704" s="92"/>
      <c r="H704" s="91"/>
      <c r="I704" s="91"/>
      <c r="J704" s="91"/>
      <c r="K704" s="126"/>
      <c r="L704" s="91"/>
      <c r="M704" s="104"/>
      <c r="N704" s="91"/>
      <c r="O704" s="91"/>
      <c r="P704" s="91"/>
      <c r="Q704" s="91"/>
      <c r="R704" s="91"/>
      <c r="S704" s="91"/>
      <c r="T704" s="91"/>
      <c r="U704" s="91"/>
      <c r="V704" s="91"/>
      <c r="W704" s="91"/>
      <c r="X704" s="91"/>
      <c r="Y704" s="91"/>
      <c r="Z704" s="91"/>
      <c r="AA704" s="91"/>
      <c r="AB704" s="91"/>
      <c r="AC704" s="91"/>
      <c r="AD704" s="91"/>
      <c r="AE704" s="91"/>
      <c r="AF704" s="91"/>
      <c r="AG704" s="91"/>
    </row>
    <row r="705" spans="1:33" ht="22.5" customHeight="1" x14ac:dyDescent="0.45">
      <c r="A705" s="91"/>
      <c r="B705" s="93"/>
      <c r="C705" s="92"/>
      <c r="D705" s="93"/>
      <c r="E705" s="92"/>
      <c r="F705" s="93"/>
      <c r="G705" s="92"/>
      <c r="H705" s="91"/>
      <c r="I705" s="91"/>
      <c r="J705" s="91"/>
      <c r="K705" s="126"/>
      <c r="L705" s="91"/>
      <c r="M705" s="104"/>
      <c r="N705" s="91"/>
      <c r="O705" s="91"/>
      <c r="P705" s="91"/>
      <c r="Q705" s="91"/>
      <c r="R705" s="91"/>
      <c r="S705" s="91"/>
      <c r="T705" s="91"/>
      <c r="U705" s="91"/>
      <c r="V705" s="91"/>
      <c r="W705" s="91"/>
      <c r="X705" s="91"/>
      <c r="Y705" s="91"/>
      <c r="Z705" s="91"/>
      <c r="AA705" s="91"/>
      <c r="AB705" s="91"/>
      <c r="AC705" s="91"/>
      <c r="AD705" s="91"/>
      <c r="AE705" s="91"/>
      <c r="AF705" s="91"/>
      <c r="AG705" s="91"/>
    </row>
    <row r="706" spans="1:33" ht="22.5" customHeight="1" x14ac:dyDescent="0.45">
      <c r="A706" s="91"/>
      <c r="B706" s="93"/>
      <c r="C706" s="92"/>
      <c r="D706" s="93"/>
      <c r="E706" s="92"/>
      <c r="F706" s="93"/>
      <c r="G706" s="92"/>
      <c r="H706" s="91"/>
      <c r="I706" s="91"/>
      <c r="J706" s="91"/>
      <c r="K706" s="126"/>
      <c r="L706" s="91"/>
      <c r="M706" s="104"/>
      <c r="N706" s="91"/>
      <c r="O706" s="91"/>
      <c r="P706" s="91"/>
      <c r="Q706" s="91"/>
      <c r="R706" s="91"/>
      <c r="S706" s="91"/>
      <c r="T706" s="91"/>
      <c r="U706" s="91"/>
      <c r="V706" s="91"/>
      <c r="W706" s="91"/>
      <c r="X706" s="91"/>
      <c r="Y706" s="91"/>
      <c r="Z706" s="91"/>
      <c r="AA706" s="91"/>
      <c r="AB706" s="91"/>
      <c r="AC706" s="91"/>
      <c r="AD706" s="91"/>
      <c r="AE706" s="91"/>
      <c r="AF706" s="91"/>
      <c r="AG706" s="91"/>
    </row>
    <row r="707" spans="1:33" ht="22.5" customHeight="1" x14ac:dyDescent="0.45">
      <c r="A707" s="91"/>
      <c r="B707" s="93"/>
      <c r="C707" s="92"/>
      <c r="D707" s="93"/>
      <c r="E707" s="92"/>
      <c r="F707" s="93"/>
      <c r="G707" s="92"/>
      <c r="H707" s="91"/>
      <c r="I707" s="91"/>
      <c r="J707" s="91"/>
      <c r="K707" s="126"/>
      <c r="L707" s="91"/>
      <c r="M707" s="104"/>
      <c r="N707" s="91"/>
      <c r="O707" s="91"/>
      <c r="P707" s="91"/>
      <c r="Q707" s="91"/>
      <c r="R707" s="91"/>
      <c r="S707" s="91"/>
      <c r="T707" s="91"/>
      <c r="U707" s="91"/>
      <c r="V707" s="91"/>
      <c r="W707" s="91"/>
      <c r="X707" s="91"/>
      <c r="Y707" s="91"/>
      <c r="Z707" s="91"/>
      <c r="AA707" s="91"/>
      <c r="AB707" s="91"/>
      <c r="AC707" s="91"/>
      <c r="AD707" s="91"/>
      <c r="AE707" s="91"/>
      <c r="AF707" s="91"/>
      <c r="AG707" s="91"/>
    </row>
    <row r="708" spans="1:33" ht="22.5" customHeight="1" x14ac:dyDescent="0.45">
      <c r="A708" s="91"/>
      <c r="B708" s="93"/>
      <c r="C708" s="92"/>
      <c r="D708" s="93"/>
      <c r="E708" s="92"/>
      <c r="F708" s="93"/>
      <c r="G708" s="92"/>
      <c r="H708" s="91"/>
      <c r="I708" s="91"/>
      <c r="J708" s="91"/>
      <c r="K708" s="126"/>
      <c r="L708" s="91"/>
      <c r="M708" s="104"/>
      <c r="N708" s="91"/>
      <c r="O708" s="91"/>
      <c r="P708" s="91"/>
      <c r="Q708" s="91"/>
      <c r="R708" s="91"/>
      <c r="S708" s="91"/>
      <c r="T708" s="91"/>
      <c r="U708" s="91"/>
      <c r="V708" s="91"/>
      <c r="W708" s="91"/>
      <c r="X708" s="91"/>
      <c r="Y708" s="91"/>
      <c r="Z708" s="91"/>
      <c r="AA708" s="91"/>
      <c r="AB708" s="91"/>
      <c r="AC708" s="91"/>
      <c r="AD708" s="91"/>
      <c r="AE708" s="91"/>
      <c r="AF708" s="91"/>
      <c r="AG708" s="91"/>
    </row>
    <row r="709" spans="1:33" ht="22.5" customHeight="1" x14ac:dyDescent="0.45">
      <c r="A709" s="91"/>
      <c r="B709" s="93"/>
      <c r="C709" s="92"/>
      <c r="D709" s="93"/>
      <c r="E709" s="92"/>
      <c r="F709" s="93"/>
      <c r="G709" s="92"/>
      <c r="H709" s="91"/>
      <c r="I709" s="91"/>
      <c r="J709" s="91"/>
      <c r="K709" s="126"/>
      <c r="L709" s="91"/>
      <c r="M709" s="104"/>
      <c r="N709" s="91"/>
      <c r="O709" s="91"/>
      <c r="P709" s="91"/>
      <c r="Q709" s="91"/>
      <c r="R709" s="91"/>
      <c r="S709" s="91"/>
      <c r="T709" s="91"/>
      <c r="U709" s="91"/>
      <c r="V709" s="91"/>
      <c r="W709" s="91"/>
      <c r="X709" s="91"/>
      <c r="Y709" s="91"/>
      <c r="Z709" s="91"/>
      <c r="AA709" s="91"/>
      <c r="AB709" s="91"/>
      <c r="AC709" s="91"/>
      <c r="AD709" s="91"/>
      <c r="AE709" s="91"/>
      <c r="AF709" s="91"/>
      <c r="AG709" s="91"/>
    </row>
    <row r="710" spans="1:33" ht="22.5" customHeight="1" x14ac:dyDescent="0.45">
      <c r="A710" s="91"/>
      <c r="B710" s="93"/>
      <c r="C710" s="92"/>
      <c r="D710" s="93"/>
      <c r="E710" s="92"/>
      <c r="F710" s="93"/>
      <c r="G710" s="92"/>
      <c r="H710" s="91"/>
      <c r="I710" s="91"/>
      <c r="J710" s="91"/>
      <c r="K710" s="126"/>
      <c r="L710" s="91"/>
      <c r="M710" s="104"/>
      <c r="N710" s="91"/>
      <c r="O710" s="91"/>
      <c r="P710" s="91"/>
      <c r="Q710" s="91"/>
      <c r="R710" s="91"/>
      <c r="S710" s="91"/>
      <c r="T710" s="91"/>
      <c r="U710" s="91"/>
      <c r="V710" s="91"/>
      <c r="W710" s="91"/>
      <c r="X710" s="91"/>
      <c r="Y710" s="91"/>
      <c r="Z710" s="91"/>
      <c r="AA710" s="91"/>
      <c r="AB710" s="91"/>
      <c r="AC710" s="91"/>
      <c r="AD710" s="91"/>
      <c r="AE710" s="91"/>
      <c r="AF710" s="91"/>
      <c r="AG710" s="91"/>
    </row>
    <row r="711" spans="1:33" ht="22.5" customHeight="1" x14ac:dyDescent="0.45">
      <c r="A711" s="91"/>
      <c r="B711" s="93"/>
      <c r="C711" s="92"/>
      <c r="D711" s="93"/>
      <c r="E711" s="92"/>
      <c r="F711" s="93"/>
      <c r="G711" s="92"/>
      <c r="H711" s="91"/>
      <c r="I711" s="91"/>
      <c r="J711" s="91"/>
      <c r="K711" s="126"/>
      <c r="L711" s="91"/>
      <c r="M711" s="104"/>
      <c r="N711" s="91"/>
      <c r="O711" s="91"/>
      <c r="P711" s="91"/>
      <c r="Q711" s="91"/>
      <c r="R711" s="91"/>
      <c r="S711" s="91"/>
      <c r="T711" s="91"/>
      <c r="U711" s="91"/>
      <c r="V711" s="91"/>
      <c r="W711" s="91"/>
      <c r="X711" s="91"/>
      <c r="Y711" s="91"/>
      <c r="Z711" s="91"/>
      <c r="AA711" s="91"/>
      <c r="AB711" s="91"/>
      <c r="AC711" s="91"/>
      <c r="AD711" s="91"/>
      <c r="AE711" s="91"/>
      <c r="AF711" s="91"/>
      <c r="AG711" s="91"/>
    </row>
    <row r="712" spans="1:33" ht="22.5" customHeight="1" x14ac:dyDescent="0.45">
      <c r="A712" s="91"/>
      <c r="B712" s="93"/>
      <c r="C712" s="92"/>
      <c r="D712" s="93"/>
      <c r="E712" s="92"/>
      <c r="F712" s="93"/>
      <c r="G712" s="92"/>
      <c r="H712" s="91"/>
      <c r="I712" s="91"/>
      <c r="J712" s="91"/>
      <c r="K712" s="126"/>
      <c r="L712" s="91"/>
      <c r="M712" s="104"/>
      <c r="N712" s="91"/>
      <c r="O712" s="91"/>
      <c r="P712" s="91"/>
      <c r="Q712" s="91"/>
      <c r="R712" s="91"/>
      <c r="S712" s="91"/>
      <c r="T712" s="91"/>
      <c r="U712" s="91"/>
      <c r="V712" s="91"/>
      <c r="W712" s="91"/>
      <c r="X712" s="91"/>
      <c r="Y712" s="91"/>
      <c r="Z712" s="91"/>
      <c r="AA712" s="91"/>
      <c r="AB712" s="91"/>
      <c r="AC712" s="91"/>
      <c r="AD712" s="91"/>
      <c r="AE712" s="91"/>
      <c r="AF712" s="91"/>
      <c r="AG712" s="91"/>
    </row>
    <row r="713" spans="1:33" ht="22.5" customHeight="1" x14ac:dyDescent="0.45">
      <c r="A713" s="91"/>
      <c r="B713" s="93"/>
      <c r="C713" s="92"/>
      <c r="D713" s="93"/>
      <c r="E713" s="92"/>
      <c r="F713" s="93"/>
      <c r="G713" s="92"/>
      <c r="H713" s="91"/>
      <c r="I713" s="91"/>
      <c r="J713" s="91"/>
      <c r="K713" s="126"/>
      <c r="L713" s="91"/>
      <c r="M713" s="104"/>
      <c r="N713" s="91"/>
      <c r="O713" s="91"/>
      <c r="P713" s="91"/>
      <c r="Q713" s="91"/>
      <c r="R713" s="91"/>
      <c r="S713" s="91"/>
      <c r="T713" s="91"/>
      <c r="U713" s="91"/>
      <c r="V713" s="91"/>
      <c r="W713" s="91"/>
      <c r="X713" s="91"/>
      <c r="Y713" s="91"/>
      <c r="Z713" s="91"/>
      <c r="AA713" s="91"/>
      <c r="AB713" s="91"/>
      <c r="AC713" s="91"/>
      <c r="AD713" s="91"/>
      <c r="AE713" s="91"/>
      <c r="AF713" s="91"/>
      <c r="AG713" s="91"/>
    </row>
    <row r="714" spans="1:33" ht="22.5" customHeight="1" x14ac:dyDescent="0.45">
      <c r="A714" s="91"/>
      <c r="B714" s="93"/>
      <c r="C714" s="92"/>
      <c r="D714" s="93"/>
      <c r="E714" s="92"/>
      <c r="F714" s="93"/>
      <c r="G714" s="92"/>
      <c r="H714" s="91"/>
      <c r="I714" s="91"/>
      <c r="J714" s="91"/>
      <c r="K714" s="126"/>
      <c r="L714" s="91"/>
      <c r="M714" s="104"/>
      <c r="N714" s="91"/>
      <c r="O714" s="91"/>
      <c r="P714" s="91"/>
      <c r="Q714" s="91"/>
      <c r="R714" s="91"/>
      <c r="S714" s="91"/>
      <c r="T714" s="91"/>
      <c r="U714" s="91"/>
      <c r="V714" s="91"/>
      <c r="W714" s="91"/>
      <c r="X714" s="91"/>
      <c r="Y714" s="91"/>
      <c r="Z714" s="91"/>
      <c r="AA714" s="91"/>
      <c r="AB714" s="91"/>
      <c r="AC714" s="91"/>
      <c r="AD714" s="91"/>
      <c r="AE714" s="91"/>
      <c r="AF714" s="91"/>
      <c r="AG714" s="91"/>
    </row>
    <row r="715" spans="1:33" ht="22.5" customHeight="1" x14ac:dyDescent="0.45">
      <c r="A715" s="91"/>
      <c r="B715" s="93"/>
      <c r="C715" s="92"/>
      <c r="D715" s="93"/>
      <c r="E715" s="92"/>
      <c r="F715" s="93"/>
      <c r="G715" s="92"/>
      <c r="H715" s="91"/>
      <c r="I715" s="91"/>
      <c r="J715" s="91"/>
      <c r="K715" s="126"/>
      <c r="L715" s="91"/>
      <c r="M715" s="104"/>
      <c r="N715" s="91"/>
      <c r="O715" s="91"/>
      <c r="P715" s="91"/>
      <c r="Q715" s="91"/>
      <c r="R715" s="91"/>
      <c r="S715" s="91"/>
      <c r="T715" s="91"/>
      <c r="U715" s="91"/>
      <c r="V715" s="91"/>
      <c r="W715" s="91"/>
      <c r="X715" s="91"/>
      <c r="Y715" s="91"/>
      <c r="Z715" s="91"/>
      <c r="AA715" s="91"/>
      <c r="AB715" s="91"/>
      <c r="AC715" s="91"/>
      <c r="AD715" s="91"/>
      <c r="AE715" s="91"/>
      <c r="AF715" s="91"/>
      <c r="AG715" s="91"/>
    </row>
    <row r="716" spans="1:33" ht="22.5" customHeight="1" x14ac:dyDescent="0.45">
      <c r="A716" s="91"/>
      <c r="B716" s="93"/>
      <c r="C716" s="92"/>
      <c r="D716" s="93"/>
      <c r="E716" s="92"/>
      <c r="F716" s="93"/>
      <c r="G716" s="92"/>
      <c r="H716" s="91"/>
      <c r="I716" s="91"/>
      <c r="J716" s="91"/>
      <c r="K716" s="126"/>
      <c r="L716" s="91"/>
      <c r="M716" s="104"/>
      <c r="N716" s="91"/>
      <c r="O716" s="91"/>
      <c r="P716" s="91"/>
      <c r="Q716" s="91"/>
      <c r="R716" s="91"/>
      <c r="S716" s="91"/>
      <c r="T716" s="91"/>
      <c r="U716" s="91"/>
      <c r="V716" s="91"/>
      <c r="W716" s="91"/>
      <c r="X716" s="91"/>
      <c r="Y716" s="91"/>
      <c r="Z716" s="91"/>
      <c r="AA716" s="91"/>
      <c r="AB716" s="91"/>
      <c r="AC716" s="91"/>
      <c r="AD716" s="91"/>
      <c r="AE716" s="91"/>
      <c r="AF716" s="91"/>
      <c r="AG716" s="91"/>
    </row>
    <row r="717" spans="1:33" ht="22.5" customHeight="1" x14ac:dyDescent="0.45">
      <c r="A717" s="91"/>
      <c r="B717" s="93"/>
      <c r="C717" s="92"/>
      <c r="D717" s="93"/>
      <c r="E717" s="92"/>
      <c r="F717" s="93"/>
      <c r="G717" s="92"/>
      <c r="H717" s="91"/>
      <c r="I717" s="91"/>
      <c r="J717" s="91"/>
      <c r="K717" s="126"/>
      <c r="L717" s="91"/>
      <c r="M717" s="104"/>
      <c r="N717" s="91"/>
      <c r="O717" s="91"/>
      <c r="P717" s="91"/>
      <c r="Q717" s="91"/>
      <c r="R717" s="91"/>
      <c r="S717" s="91"/>
      <c r="T717" s="91"/>
      <c r="U717" s="91"/>
      <c r="V717" s="91"/>
      <c r="W717" s="91"/>
      <c r="X717" s="91"/>
      <c r="Y717" s="91"/>
      <c r="Z717" s="91"/>
      <c r="AA717" s="91"/>
      <c r="AB717" s="91"/>
      <c r="AC717" s="91"/>
      <c r="AD717" s="91"/>
      <c r="AE717" s="91"/>
      <c r="AF717" s="91"/>
      <c r="AG717" s="91"/>
    </row>
    <row r="718" spans="1:33" ht="22.5" customHeight="1" x14ac:dyDescent="0.45">
      <c r="A718" s="91"/>
      <c r="B718" s="93"/>
      <c r="C718" s="92"/>
      <c r="D718" s="93"/>
      <c r="E718" s="92"/>
      <c r="F718" s="93"/>
      <c r="G718" s="92"/>
      <c r="H718" s="91"/>
      <c r="I718" s="91"/>
      <c r="J718" s="91"/>
      <c r="K718" s="126"/>
      <c r="L718" s="91"/>
      <c r="M718" s="104"/>
      <c r="N718" s="91"/>
      <c r="O718" s="91"/>
      <c r="P718" s="91"/>
      <c r="Q718" s="91"/>
      <c r="R718" s="91"/>
      <c r="S718" s="91"/>
      <c r="T718" s="91"/>
      <c r="U718" s="91"/>
      <c r="V718" s="91"/>
      <c r="W718" s="91"/>
      <c r="X718" s="91"/>
      <c r="Y718" s="91"/>
      <c r="Z718" s="91"/>
      <c r="AA718" s="91"/>
      <c r="AB718" s="91"/>
      <c r="AC718" s="91"/>
      <c r="AD718" s="91"/>
      <c r="AE718" s="91"/>
      <c r="AF718" s="91"/>
      <c r="AG718" s="91"/>
    </row>
    <row r="719" spans="1:33" ht="22.5" customHeight="1" x14ac:dyDescent="0.45">
      <c r="A719" s="91"/>
      <c r="B719" s="93"/>
      <c r="C719" s="92"/>
      <c r="D719" s="93"/>
      <c r="E719" s="92"/>
      <c r="F719" s="93"/>
      <c r="G719" s="92"/>
      <c r="H719" s="91"/>
      <c r="I719" s="91"/>
      <c r="J719" s="91"/>
      <c r="K719" s="126"/>
      <c r="L719" s="91"/>
      <c r="M719" s="104"/>
      <c r="N719" s="91"/>
      <c r="O719" s="91"/>
      <c r="P719" s="91"/>
      <c r="Q719" s="91"/>
      <c r="R719" s="91"/>
      <c r="S719" s="91"/>
      <c r="T719" s="91"/>
      <c r="U719" s="91"/>
      <c r="V719" s="91"/>
      <c r="W719" s="91"/>
      <c r="X719" s="91"/>
      <c r="Y719" s="91"/>
      <c r="Z719" s="91"/>
      <c r="AA719" s="91"/>
      <c r="AB719" s="91"/>
      <c r="AC719" s="91"/>
      <c r="AD719" s="91"/>
      <c r="AE719" s="91"/>
      <c r="AF719" s="91"/>
      <c r="AG719" s="91"/>
    </row>
    <row r="720" spans="1:33" ht="22.5" customHeight="1" x14ac:dyDescent="0.45">
      <c r="A720" s="91"/>
      <c r="B720" s="93"/>
      <c r="C720" s="92"/>
      <c r="D720" s="93"/>
      <c r="E720" s="92"/>
      <c r="F720" s="93"/>
      <c r="G720" s="92"/>
      <c r="H720" s="91"/>
      <c r="I720" s="91"/>
      <c r="J720" s="91"/>
      <c r="K720" s="126"/>
      <c r="L720" s="91"/>
      <c r="M720" s="104"/>
      <c r="N720" s="91"/>
      <c r="O720" s="91"/>
      <c r="P720" s="91"/>
      <c r="Q720" s="91"/>
      <c r="R720" s="91"/>
      <c r="S720" s="91"/>
      <c r="T720" s="91"/>
      <c r="U720" s="91"/>
      <c r="V720" s="91"/>
      <c r="W720" s="91"/>
      <c r="X720" s="91"/>
      <c r="Y720" s="91"/>
      <c r="Z720" s="91"/>
      <c r="AA720" s="91"/>
      <c r="AB720" s="91"/>
      <c r="AC720" s="91"/>
      <c r="AD720" s="91"/>
      <c r="AE720" s="91"/>
      <c r="AF720" s="91"/>
      <c r="AG720" s="91"/>
    </row>
    <row r="721" spans="1:33" ht="22.5" customHeight="1" x14ac:dyDescent="0.45">
      <c r="A721" s="91"/>
      <c r="B721" s="93"/>
      <c r="C721" s="92"/>
      <c r="D721" s="93"/>
      <c r="E721" s="92"/>
      <c r="F721" s="93"/>
      <c r="G721" s="92"/>
      <c r="H721" s="91"/>
      <c r="I721" s="91"/>
      <c r="J721" s="91"/>
      <c r="K721" s="126"/>
      <c r="L721" s="91"/>
      <c r="M721" s="104"/>
      <c r="N721" s="91"/>
      <c r="O721" s="91"/>
      <c r="P721" s="91"/>
      <c r="Q721" s="91"/>
      <c r="R721" s="91"/>
      <c r="S721" s="91"/>
      <c r="T721" s="91"/>
      <c r="U721" s="91"/>
      <c r="V721" s="91"/>
      <c r="W721" s="91"/>
      <c r="X721" s="91"/>
      <c r="Y721" s="91"/>
      <c r="Z721" s="91"/>
      <c r="AA721" s="91"/>
      <c r="AB721" s="91"/>
      <c r="AC721" s="91"/>
      <c r="AD721" s="91"/>
      <c r="AE721" s="91"/>
      <c r="AF721" s="91"/>
      <c r="AG721" s="91"/>
    </row>
    <row r="722" spans="1:33" ht="22.5" customHeight="1" x14ac:dyDescent="0.45">
      <c r="A722" s="91"/>
      <c r="B722" s="93"/>
      <c r="C722" s="92"/>
      <c r="D722" s="93"/>
      <c r="E722" s="92"/>
      <c r="F722" s="93"/>
      <c r="G722" s="92"/>
      <c r="H722" s="91"/>
      <c r="I722" s="91"/>
      <c r="J722" s="91"/>
      <c r="K722" s="126"/>
      <c r="L722" s="91"/>
      <c r="M722" s="104"/>
      <c r="N722" s="91"/>
      <c r="O722" s="91"/>
      <c r="P722" s="91"/>
      <c r="Q722" s="91"/>
      <c r="R722" s="91"/>
      <c r="S722" s="91"/>
      <c r="T722" s="91"/>
      <c r="U722" s="91"/>
      <c r="V722" s="91"/>
      <c r="W722" s="91"/>
      <c r="X722" s="91"/>
      <c r="Y722" s="91"/>
      <c r="Z722" s="91"/>
      <c r="AA722" s="91"/>
      <c r="AB722" s="91"/>
      <c r="AC722" s="91"/>
      <c r="AD722" s="91"/>
      <c r="AE722" s="91"/>
      <c r="AF722" s="91"/>
      <c r="AG722" s="91"/>
    </row>
    <row r="723" spans="1:33" ht="22.5" customHeight="1" x14ac:dyDescent="0.45">
      <c r="A723" s="91"/>
      <c r="B723" s="93"/>
      <c r="C723" s="92"/>
      <c r="D723" s="93"/>
      <c r="E723" s="92"/>
      <c r="F723" s="93"/>
      <c r="G723" s="92"/>
      <c r="H723" s="91"/>
      <c r="I723" s="91"/>
      <c r="J723" s="91"/>
      <c r="K723" s="126"/>
      <c r="L723" s="91"/>
      <c r="M723" s="104"/>
      <c r="N723" s="91"/>
      <c r="O723" s="91"/>
      <c r="P723" s="91"/>
      <c r="Q723" s="91"/>
      <c r="R723" s="91"/>
      <c r="S723" s="91"/>
      <c r="T723" s="91"/>
      <c r="U723" s="91"/>
      <c r="V723" s="91"/>
      <c r="W723" s="91"/>
      <c r="X723" s="91"/>
      <c r="Y723" s="91"/>
      <c r="Z723" s="91"/>
      <c r="AA723" s="91"/>
      <c r="AB723" s="91"/>
      <c r="AC723" s="91"/>
      <c r="AD723" s="91"/>
      <c r="AE723" s="91"/>
      <c r="AF723" s="91"/>
      <c r="AG723" s="91"/>
    </row>
    <row r="724" spans="1:33" ht="22.5" customHeight="1" x14ac:dyDescent="0.45">
      <c r="A724" s="91"/>
      <c r="B724" s="93"/>
      <c r="C724" s="92"/>
      <c r="D724" s="93"/>
      <c r="E724" s="92"/>
      <c r="F724" s="93"/>
      <c r="G724" s="92"/>
      <c r="H724" s="91"/>
      <c r="I724" s="91"/>
      <c r="J724" s="91"/>
      <c r="K724" s="126"/>
      <c r="L724" s="91"/>
      <c r="M724" s="104"/>
      <c r="N724" s="91"/>
      <c r="O724" s="91"/>
      <c r="P724" s="91"/>
      <c r="Q724" s="91"/>
      <c r="R724" s="91"/>
      <c r="S724" s="91"/>
      <c r="T724" s="91"/>
      <c r="U724" s="91"/>
      <c r="V724" s="91"/>
      <c r="W724" s="91"/>
      <c r="X724" s="91"/>
      <c r="Y724" s="91"/>
      <c r="Z724" s="91"/>
      <c r="AA724" s="91"/>
      <c r="AB724" s="91"/>
      <c r="AC724" s="91"/>
      <c r="AD724" s="91"/>
      <c r="AE724" s="91"/>
      <c r="AF724" s="91"/>
      <c r="AG724" s="91"/>
    </row>
    <row r="725" spans="1:33" ht="22.5" customHeight="1" x14ac:dyDescent="0.45">
      <c r="A725" s="91"/>
      <c r="B725" s="93"/>
      <c r="C725" s="92"/>
      <c r="D725" s="93"/>
      <c r="E725" s="92"/>
      <c r="F725" s="93"/>
      <c r="G725" s="92"/>
      <c r="H725" s="91"/>
      <c r="I725" s="91"/>
      <c r="J725" s="91"/>
      <c r="K725" s="126"/>
      <c r="L725" s="91"/>
      <c r="M725" s="104"/>
      <c r="N725" s="91"/>
      <c r="O725" s="91"/>
      <c r="P725" s="91"/>
      <c r="Q725" s="91"/>
      <c r="R725" s="91"/>
      <c r="S725" s="91"/>
      <c r="T725" s="91"/>
      <c r="U725" s="91"/>
      <c r="V725" s="91"/>
      <c r="W725" s="91"/>
      <c r="X725" s="91"/>
      <c r="Y725" s="91"/>
      <c r="Z725" s="91"/>
      <c r="AA725" s="91"/>
      <c r="AB725" s="91"/>
      <c r="AC725" s="91"/>
      <c r="AD725" s="91"/>
      <c r="AE725" s="91"/>
      <c r="AF725" s="91"/>
      <c r="AG725" s="91"/>
    </row>
    <row r="726" spans="1:33" ht="22.5" customHeight="1" x14ac:dyDescent="0.45">
      <c r="A726" s="91"/>
      <c r="B726" s="93"/>
      <c r="C726" s="92"/>
      <c r="D726" s="93"/>
      <c r="E726" s="92"/>
      <c r="F726" s="93"/>
      <c r="G726" s="92"/>
      <c r="H726" s="91"/>
      <c r="I726" s="91"/>
      <c r="J726" s="91"/>
      <c r="K726" s="126"/>
      <c r="L726" s="91"/>
      <c r="M726" s="104"/>
      <c r="N726" s="91"/>
      <c r="O726" s="91"/>
      <c r="P726" s="91"/>
      <c r="Q726" s="91"/>
      <c r="R726" s="91"/>
      <c r="S726" s="91"/>
      <c r="T726" s="91"/>
      <c r="U726" s="91"/>
      <c r="V726" s="91"/>
      <c r="W726" s="91"/>
      <c r="X726" s="91"/>
      <c r="Y726" s="91"/>
      <c r="Z726" s="91"/>
      <c r="AA726" s="91"/>
      <c r="AB726" s="91"/>
      <c r="AC726" s="91"/>
      <c r="AD726" s="91"/>
      <c r="AE726" s="91"/>
      <c r="AF726" s="91"/>
      <c r="AG726" s="91"/>
    </row>
    <row r="727" spans="1:33" ht="22.5" customHeight="1" x14ac:dyDescent="0.45">
      <c r="A727" s="91"/>
      <c r="B727" s="93"/>
      <c r="C727" s="92"/>
      <c r="D727" s="93"/>
      <c r="E727" s="92"/>
      <c r="F727" s="93"/>
      <c r="G727" s="92"/>
      <c r="H727" s="91"/>
      <c r="I727" s="91"/>
      <c r="J727" s="91"/>
      <c r="K727" s="126"/>
      <c r="L727" s="91"/>
      <c r="M727" s="104"/>
      <c r="N727" s="91"/>
      <c r="O727" s="91"/>
      <c r="P727" s="91"/>
      <c r="Q727" s="91"/>
      <c r="R727" s="91"/>
      <c r="S727" s="91"/>
      <c r="T727" s="91"/>
      <c r="U727" s="91"/>
      <c r="V727" s="91"/>
      <c r="W727" s="91"/>
      <c r="X727" s="91"/>
      <c r="Y727" s="91"/>
      <c r="Z727" s="91"/>
      <c r="AA727" s="91"/>
      <c r="AB727" s="91"/>
      <c r="AC727" s="91"/>
      <c r="AD727" s="91"/>
      <c r="AE727" s="91"/>
      <c r="AF727" s="91"/>
      <c r="AG727" s="91"/>
    </row>
    <row r="728" spans="1:33" ht="22.5" customHeight="1" x14ac:dyDescent="0.45">
      <c r="A728" s="91"/>
      <c r="B728" s="93"/>
      <c r="C728" s="92"/>
      <c r="D728" s="93"/>
      <c r="E728" s="92"/>
      <c r="F728" s="93"/>
      <c r="G728" s="92"/>
      <c r="H728" s="91"/>
      <c r="I728" s="91"/>
      <c r="J728" s="91"/>
      <c r="K728" s="126"/>
      <c r="L728" s="91"/>
      <c r="M728" s="104"/>
      <c r="N728" s="91"/>
      <c r="O728" s="91"/>
      <c r="P728" s="91"/>
      <c r="Q728" s="91"/>
      <c r="R728" s="91"/>
      <c r="S728" s="91"/>
      <c r="T728" s="91"/>
      <c r="U728" s="91"/>
      <c r="V728" s="91"/>
      <c r="W728" s="91"/>
      <c r="X728" s="91"/>
      <c r="Y728" s="91"/>
      <c r="Z728" s="91"/>
      <c r="AA728" s="91"/>
      <c r="AB728" s="91"/>
      <c r="AC728" s="91"/>
      <c r="AD728" s="91"/>
      <c r="AE728" s="91"/>
      <c r="AF728" s="91"/>
      <c r="AG728" s="91"/>
    </row>
    <row r="729" spans="1:33" ht="22.5" customHeight="1" x14ac:dyDescent="0.45">
      <c r="A729" s="91"/>
      <c r="B729" s="93"/>
      <c r="C729" s="92"/>
      <c r="D729" s="93"/>
      <c r="E729" s="92"/>
      <c r="F729" s="93"/>
      <c r="G729" s="92"/>
      <c r="H729" s="91"/>
      <c r="I729" s="91"/>
      <c r="J729" s="91"/>
      <c r="K729" s="126"/>
      <c r="L729" s="91"/>
      <c r="M729" s="104"/>
      <c r="N729" s="91"/>
      <c r="O729" s="91"/>
      <c r="P729" s="91"/>
      <c r="Q729" s="91"/>
      <c r="R729" s="91"/>
      <c r="S729" s="91"/>
      <c r="T729" s="91"/>
      <c r="U729" s="91"/>
      <c r="V729" s="91"/>
      <c r="W729" s="91"/>
      <c r="X729" s="91"/>
      <c r="Y729" s="91"/>
      <c r="Z729" s="91"/>
      <c r="AA729" s="91"/>
      <c r="AB729" s="91"/>
      <c r="AC729" s="91"/>
      <c r="AD729" s="91"/>
      <c r="AE729" s="91"/>
      <c r="AF729" s="91"/>
      <c r="AG729" s="91"/>
    </row>
    <row r="730" spans="1:33" ht="22.5" customHeight="1" x14ac:dyDescent="0.45">
      <c r="A730" s="91"/>
      <c r="B730" s="93"/>
      <c r="C730" s="92"/>
      <c r="D730" s="93"/>
      <c r="E730" s="92"/>
      <c r="F730" s="93"/>
      <c r="G730" s="92"/>
      <c r="H730" s="91"/>
      <c r="I730" s="91"/>
      <c r="J730" s="91"/>
      <c r="K730" s="126"/>
      <c r="L730" s="91"/>
      <c r="M730" s="104"/>
      <c r="N730" s="91"/>
      <c r="O730" s="91"/>
      <c r="P730" s="91"/>
      <c r="Q730" s="91"/>
      <c r="R730" s="91"/>
      <c r="S730" s="91"/>
      <c r="T730" s="91"/>
      <c r="U730" s="91"/>
      <c r="V730" s="91"/>
      <c r="W730" s="91"/>
      <c r="X730" s="91"/>
      <c r="Y730" s="91"/>
      <c r="Z730" s="91"/>
      <c r="AA730" s="91"/>
      <c r="AB730" s="91"/>
      <c r="AC730" s="91"/>
      <c r="AD730" s="91"/>
      <c r="AE730" s="91"/>
      <c r="AF730" s="91"/>
      <c r="AG730" s="91"/>
    </row>
    <row r="731" spans="1:33" ht="22.5" customHeight="1" x14ac:dyDescent="0.45">
      <c r="A731" s="91"/>
      <c r="B731" s="93"/>
      <c r="C731" s="92"/>
      <c r="D731" s="93"/>
      <c r="E731" s="92"/>
      <c r="F731" s="93"/>
      <c r="G731" s="92"/>
      <c r="H731" s="91"/>
      <c r="I731" s="91"/>
      <c r="J731" s="91"/>
      <c r="K731" s="126"/>
      <c r="L731" s="91"/>
      <c r="M731" s="104"/>
      <c r="N731" s="91"/>
      <c r="O731" s="91"/>
      <c r="P731" s="91"/>
      <c r="Q731" s="91"/>
      <c r="R731" s="91"/>
      <c r="S731" s="91"/>
      <c r="T731" s="91"/>
      <c r="U731" s="91"/>
      <c r="V731" s="91"/>
      <c r="W731" s="91"/>
      <c r="X731" s="91"/>
      <c r="Y731" s="91"/>
      <c r="Z731" s="91"/>
      <c r="AA731" s="91"/>
      <c r="AB731" s="91"/>
      <c r="AC731" s="91"/>
      <c r="AD731" s="91"/>
      <c r="AE731" s="91"/>
      <c r="AF731" s="91"/>
      <c r="AG731" s="91"/>
    </row>
    <row r="732" spans="1:33" ht="22.5" customHeight="1" x14ac:dyDescent="0.45">
      <c r="A732" s="91"/>
      <c r="B732" s="93"/>
      <c r="C732" s="92"/>
      <c r="D732" s="93"/>
      <c r="E732" s="92"/>
      <c r="F732" s="93"/>
      <c r="G732" s="92"/>
      <c r="H732" s="91"/>
      <c r="I732" s="91"/>
      <c r="J732" s="91"/>
      <c r="K732" s="126"/>
      <c r="L732" s="91"/>
      <c r="M732" s="104"/>
      <c r="N732" s="91"/>
      <c r="O732" s="91"/>
      <c r="P732" s="91"/>
      <c r="Q732" s="91"/>
      <c r="R732" s="91"/>
      <c r="S732" s="91"/>
      <c r="T732" s="91"/>
      <c r="U732" s="91"/>
      <c r="V732" s="91"/>
      <c r="W732" s="91"/>
      <c r="X732" s="91"/>
      <c r="Y732" s="91"/>
      <c r="Z732" s="91"/>
      <c r="AA732" s="91"/>
      <c r="AB732" s="91"/>
      <c r="AC732" s="91"/>
      <c r="AD732" s="91"/>
      <c r="AE732" s="91"/>
      <c r="AF732" s="91"/>
      <c r="AG732" s="91"/>
    </row>
    <row r="733" spans="1:33" ht="22.5" customHeight="1" x14ac:dyDescent="0.45">
      <c r="A733" s="91"/>
      <c r="B733" s="93"/>
      <c r="C733" s="92"/>
      <c r="D733" s="93"/>
      <c r="E733" s="92"/>
      <c r="F733" s="93"/>
      <c r="G733" s="92"/>
      <c r="H733" s="91"/>
      <c r="I733" s="91"/>
      <c r="J733" s="91"/>
      <c r="K733" s="126"/>
      <c r="L733" s="91"/>
      <c r="M733" s="104"/>
      <c r="N733" s="91"/>
      <c r="O733" s="91"/>
      <c r="P733" s="91"/>
      <c r="Q733" s="91"/>
      <c r="R733" s="91"/>
      <c r="S733" s="91"/>
      <c r="T733" s="91"/>
      <c r="U733" s="91"/>
      <c r="V733" s="91"/>
      <c r="W733" s="91"/>
      <c r="X733" s="91"/>
      <c r="Y733" s="91"/>
      <c r="Z733" s="91"/>
      <c r="AA733" s="91"/>
      <c r="AB733" s="91"/>
      <c r="AC733" s="91"/>
      <c r="AD733" s="91"/>
      <c r="AE733" s="91"/>
      <c r="AF733" s="91"/>
      <c r="AG733" s="91"/>
    </row>
    <row r="734" spans="1:33" ht="22.5" customHeight="1" x14ac:dyDescent="0.45">
      <c r="A734" s="91"/>
      <c r="B734" s="93"/>
      <c r="C734" s="92"/>
      <c r="D734" s="93"/>
      <c r="E734" s="92"/>
      <c r="F734" s="93"/>
      <c r="G734" s="92"/>
      <c r="H734" s="91"/>
      <c r="I734" s="91"/>
      <c r="J734" s="91"/>
      <c r="K734" s="126"/>
      <c r="L734" s="91"/>
      <c r="M734" s="104"/>
      <c r="N734" s="91"/>
      <c r="O734" s="91"/>
      <c r="P734" s="91"/>
      <c r="Q734" s="91"/>
      <c r="R734" s="91"/>
      <c r="S734" s="91"/>
      <c r="T734" s="91"/>
      <c r="U734" s="91"/>
      <c r="V734" s="91"/>
      <c r="W734" s="91"/>
      <c r="X734" s="91"/>
      <c r="Y734" s="91"/>
      <c r="Z734" s="91"/>
      <c r="AA734" s="91"/>
      <c r="AB734" s="91"/>
      <c r="AC734" s="91"/>
      <c r="AD734" s="91"/>
      <c r="AE734" s="91"/>
      <c r="AF734" s="91"/>
      <c r="AG734" s="91"/>
    </row>
    <row r="735" spans="1:33" ht="22.5" customHeight="1" x14ac:dyDescent="0.45">
      <c r="A735" s="91"/>
      <c r="B735" s="93"/>
      <c r="C735" s="92"/>
      <c r="D735" s="93"/>
      <c r="E735" s="92"/>
      <c r="F735" s="93"/>
      <c r="G735" s="92"/>
      <c r="H735" s="91"/>
      <c r="I735" s="91"/>
      <c r="J735" s="91"/>
      <c r="K735" s="126"/>
      <c r="L735" s="91"/>
      <c r="M735" s="104"/>
      <c r="N735" s="91"/>
      <c r="O735" s="91"/>
      <c r="P735" s="91"/>
      <c r="Q735" s="91"/>
      <c r="R735" s="91"/>
      <c r="S735" s="91"/>
      <c r="T735" s="91"/>
      <c r="U735" s="91"/>
      <c r="V735" s="91"/>
      <c r="W735" s="91"/>
      <c r="X735" s="91"/>
      <c r="Y735" s="91"/>
      <c r="Z735" s="91"/>
      <c r="AA735" s="91"/>
      <c r="AB735" s="91"/>
      <c r="AC735" s="91"/>
      <c r="AD735" s="91"/>
      <c r="AE735" s="91"/>
      <c r="AF735" s="91"/>
      <c r="AG735" s="91"/>
    </row>
    <row r="736" spans="1:33" ht="22.5" customHeight="1" x14ac:dyDescent="0.45">
      <c r="A736" s="91"/>
      <c r="B736" s="93"/>
      <c r="C736" s="92"/>
      <c r="D736" s="93"/>
      <c r="E736" s="92"/>
      <c r="F736" s="93"/>
      <c r="G736" s="92"/>
      <c r="H736" s="91"/>
      <c r="I736" s="91"/>
      <c r="J736" s="91"/>
      <c r="K736" s="126"/>
      <c r="L736" s="91"/>
      <c r="M736" s="104"/>
      <c r="N736" s="91"/>
      <c r="O736" s="91"/>
      <c r="P736" s="91"/>
      <c r="Q736" s="91"/>
      <c r="R736" s="91"/>
      <c r="S736" s="91"/>
      <c r="T736" s="91"/>
      <c r="U736" s="91"/>
      <c r="V736" s="91"/>
      <c r="W736" s="91"/>
      <c r="X736" s="91"/>
      <c r="Y736" s="91"/>
      <c r="Z736" s="91"/>
      <c r="AA736" s="91"/>
      <c r="AB736" s="91"/>
      <c r="AC736" s="91"/>
      <c r="AD736" s="91"/>
      <c r="AE736" s="91"/>
      <c r="AF736" s="91"/>
      <c r="AG736" s="91"/>
    </row>
    <row r="737" spans="1:33" ht="22.5" customHeight="1" x14ac:dyDescent="0.45">
      <c r="A737" s="91"/>
      <c r="B737" s="93"/>
      <c r="C737" s="92"/>
      <c r="D737" s="93"/>
      <c r="E737" s="92"/>
      <c r="F737" s="93"/>
      <c r="G737" s="92"/>
      <c r="H737" s="91"/>
      <c r="I737" s="91"/>
      <c r="J737" s="91"/>
      <c r="K737" s="126"/>
      <c r="L737" s="91"/>
      <c r="M737" s="104"/>
      <c r="N737" s="91"/>
      <c r="O737" s="91"/>
      <c r="P737" s="91"/>
      <c r="Q737" s="91"/>
      <c r="R737" s="91"/>
      <c r="S737" s="91"/>
      <c r="T737" s="91"/>
      <c r="U737" s="91"/>
      <c r="V737" s="91"/>
      <c r="W737" s="91"/>
      <c r="X737" s="91"/>
      <c r="Y737" s="91"/>
      <c r="Z737" s="91"/>
      <c r="AA737" s="91"/>
      <c r="AB737" s="91"/>
      <c r="AC737" s="91"/>
      <c r="AD737" s="91"/>
      <c r="AE737" s="91"/>
      <c r="AF737" s="91"/>
      <c r="AG737" s="91"/>
    </row>
    <row r="738" spans="1:33" ht="22.5" customHeight="1" x14ac:dyDescent="0.45">
      <c r="A738" s="91"/>
      <c r="B738" s="93"/>
      <c r="C738" s="92"/>
      <c r="D738" s="93"/>
      <c r="E738" s="92"/>
      <c r="F738" s="93"/>
      <c r="G738" s="92"/>
      <c r="H738" s="91"/>
      <c r="I738" s="91"/>
      <c r="J738" s="91"/>
      <c r="K738" s="126"/>
      <c r="L738" s="91"/>
      <c r="M738" s="104"/>
      <c r="N738" s="91"/>
      <c r="O738" s="91"/>
      <c r="P738" s="91"/>
      <c r="Q738" s="91"/>
      <c r="R738" s="91"/>
      <c r="S738" s="91"/>
      <c r="T738" s="91"/>
      <c r="U738" s="91"/>
      <c r="V738" s="91"/>
      <c r="W738" s="91"/>
      <c r="X738" s="91"/>
      <c r="Y738" s="91"/>
      <c r="Z738" s="91"/>
      <c r="AA738" s="91"/>
      <c r="AB738" s="91"/>
      <c r="AC738" s="91"/>
      <c r="AD738" s="91"/>
      <c r="AE738" s="91"/>
      <c r="AF738" s="91"/>
      <c r="AG738" s="91"/>
    </row>
    <row r="739" spans="1:33" ht="22.5" customHeight="1" x14ac:dyDescent="0.45">
      <c r="A739" s="91"/>
      <c r="B739" s="93"/>
      <c r="C739" s="92"/>
      <c r="D739" s="93"/>
      <c r="E739" s="92"/>
      <c r="F739" s="93"/>
      <c r="G739" s="92"/>
      <c r="H739" s="91"/>
      <c r="I739" s="91"/>
      <c r="J739" s="91"/>
      <c r="K739" s="126"/>
      <c r="L739" s="91"/>
      <c r="M739" s="104"/>
      <c r="N739" s="91"/>
      <c r="O739" s="91"/>
      <c r="P739" s="91"/>
      <c r="Q739" s="91"/>
      <c r="R739" s="91"/>
      <c r="S739" s="91"/>
      <c r="T739" s="91"/>
      <c r="U739" s="91"/>
      <c r="V739" s="91"/>
      <c r="W739" s="91"/>
      <c r="X739" s="91"/>
      <c r="Y739" s="91"/>
      <c r="Z739" s="91"/>
      <c r="AA739" s="91"/>
      <c r="AB739" s="91"/>
      <c r="AC739" s="91"/>
      <c r="AD739" s="91"/>
      <c r="AE739" s="91"/>
      <c r="AF739" s="91"/>
      <c r="AG739" s="91"/>
    </row>
    <row r="740" spans="1:33" ht="22.5" customHeight="1" x14ac:dyDescent="0.45">
      <c r="A740" s="91"/>
      <c r="B740" s="93"/>
      <c r="C740" s="92"/>
      <c r="D740" s="93"/>
      <c r="E740" s="92"/>
      <c r="F740" s="93"/>
      <c r="G740" s="92"/>
      <c r="H740" s="91"/>
      <c r="I740" s="91"/>
      <c r="J740" s="91"/>
      <c r="K740" s="126"/>
      <c r="L740" s="91"/>
      <c r="M740" s="104"/>
      <c r="N740" s="91"/>
      <c r="O740" s="91"/>
      <c r="P740" s="91"/>
      <c r="Q740" s="91"/>
      <c r="R740" s="91"/>
      <c r="S740" s="91"/>
      <c r="T740" s="91"/>
      <c r="U740" s="91"/>
      <c r="V740" s="91"/>
      <c r="W740" s="91"/>
      <c r="X740" s="91"/>
      <c r="Y740" s="91"/>
      <c r="Z740" s="91"/>
      <c r="AA740" s="91"/>
      <c r="AB740" s="91"/>
      <c r="AC740" s="91"/>
      <c r="AD740" s="91"/>
      <c r="AE740" s="91"/>
      <c r="AF740" s="91"/>
      <c r="AG740" s="91"/>
    </row>
    <row r="741" spans="1:33" ht="22.5" customHeight="1" x14ac:dyDescent="0.45">
      <c r="A741" s="91"/>
      <c r="B741" s="93"/>
      <c r="C741" s="92"/>
      <c r="D741" s="93"/>
      <c r="E741" s="92"/>
      <c r="F741" s="93"/>
      <c r="G741" s="92"/>
      <c r="H741" s="91"/>
      <c r="I741" s="91"/>
      <c r="J741" s="91"/>
      <c r="K741" s="126"/>
      <c r="L741" s="91"/>
      <c r="M741" s="104"/>
      <c r="N741" s="91"/>
      <c r="O741" s="91"/>
      <c r="P741" s="91"/>
      <c r="Q741" s="91"/>
      <c r="R741" s="91"/>
      <c r="S741" s="91"/>
      <c r="T741" s="91"/>
      <c r="U741" s="91"/>
      <c r="V741" s="91"/>
      <c r="W741" s="91"/>
      <c r="X741" s="91"/>
      <c r="Y741" s="91"/>
      <c r="Z741" s="91"/>
      <c r="AA741" s="91"/>
      <c r="AB741" s="91"/>
      <c r="AC741" s="91"/>
      <c r="AD741" s="91"/>
      <c r="AE741" s="91"/>
      <c r="AF741" s="91"/>
      <c r="AG741" s="91"/>
    </row>
    <row r="742" spans="1:33" ht="22.5" customHeight="1" x14ac:dyDescent="0.45">
      <c r="A742" s="91"/>
      <c r="B742" s="93"/>
      <c r="C742" s="92"/>
      <c r="D742" s="93"/>
      <c r="E742" s="92"/>
      <c r="F742" s="93"/>
      <c r="G742" s="92"/>
      <c r="H742" s="91"/>
      <c r="I742" s="91"/>
      <c r="J742" s="91"/>
      <c r="K742" s="126"/>
      <c r="L742" s="91"/>
      <c r="M742" s="104"/>
      <c r="N742" s="91"/>
      <c r="O742" s="91"/>
      <c r="P742" s="91"/>
      <c r="Q742" s="91"/>
      <c r="R742" s="91"/>
      <c r="S742" s="91"/>
      <c r="T742" s="91"/>
      <c r="U742" s="91"/>
      <c r="V742" s="91"/>
      <c r="W742" s="91"/>
      <c r="X742" s="91"/>
      <c r="Y742" s="91"/>
      <c r="Z742" s="91"/>
      <c r="AA742" s="91"/>
      <c r="AB742" s="91"/>
      <c r="AC742" s="91"/>
      <c r="AD742" s="91"/>
      <c r="AE742" s="91"/>
      <c r="AF742" s="91"/>
      <c r="AG742" s="91"/>
    </row>
    <row r="743" spans="1:33" ht="22.5" customHeight="1" x14ac:dyDescent="0.45">
      <c r="A743" s="91"/>
      <c r="B743" s="93"/>
      <c r="C743" s="92"/>
      <c r="D743" s="93"/>
      <c r="E743" s="92"/>
      <c r="F743" s="93"/>
      <c r="G743" s="92"/>
      <c r="H743" s="91"/>
      <c r="I743" s="91"/>
      <c r="J743" s="91"/>
      <c r="K743" s="126"/>
      <c r="L743" s="91"/>
      <c r="M743" s="104"/>
      <c r="N743" s="91"/>
      <c r="O743" s="91"/>
      <c r="P743" s="91"/>
      <c r="Q743" s="91"/>
      <c r="R743" s="91"/>
      <c r="S743" s="91"/>
      <c r="T743" s="91"/>
      <c r="U743" s="91"/>
      <c r="V743" s="91"/>
      <c r="W743" s="91"/>
      <c r="X743" s="91"/>
      <c r="Y743" s="91"/>
      <c r="Z743" s="91"/>
      <c r="AA743" s="91"/>
      <c r="AB743" s="91"/>
      <c r="AC743" s="91"/>
      <c r="AD743" s="91"/>
      <c r="AE743" s="91"/>
      <c r="AF743" s="91"/>
      <c r="AG743" s="91"/>
    </row>
    <row r="744" spans="1:33" ht="22.5" customHeight="1" x14ac:dyDescent="0.45">
      <c r="A744" s="91"/>
      <c r="B744" s="93"/>
      <c r="C744" s="92"/>
      <c r="D744" s="93"/>
      <c r="E744" s="92"/>
      <c r="F744" s="93"/>
      <c r="G744" s="92"/>
      <c r="H744" s="91"/>
      <c r="I744" s="91"/>
      <c r="J744" s="91"/>
      <c r="K744" s="126"/>
      <c r="L744" s="91"/>
      <c r="M744" s="104"/>
      <c r="N744" s="91"/>
      <c r="O744" s="91"/>
      <c r="P744" s="91"/>
      <c r="Q744" s="91"/>
      <c r="R744" s="91"/>
      <c r="S744" s="91"/>
      <c r="T744" s="91"/>
      <c r="U744" s="91"/>
      <c r="V744" s="91"/>
      <c r="W744" s="91"/>
      <c r="X744" s="91"/>
      <c r="Y744" s="91"/>
      <c r="Z744" s="91"/>
      <c r="AA744" s="91"/>
      <c r="AB744" s="91"/>
      <c r="AC744" s="91"/>
      <c r="AD744" s="91"/>
      <c r="AE744" s="91"/>
      <c r="AF744" s="91"/>
      <c r="AG744" s="91"/>
    </row>
    <row r="745" spans="1:33" ht="22.5" customHeight="1" x14ac:dyDescent="0.45">
      <c r="A745" s="91"/>
      <c r="B745" s="93"/>
      <c r="C745" s="92"/>
      <c r="D745" s="93"/>
      <c r="E745" s="92"/>
      <c r="F745" s="93"/>
      <c r="G745" s="92"/>
      <c r="H745" s="91"/>
      <c r="I745" s="91"/>
      <c r="J745" s="91"/>
      <c r="K745" s="126"/>
      <c r="L745" s="91"/>
      <c r="M745" s="104"/>
      <c r="N745" s="91"/>
      <c r="O745" s="91"/>
      <c r="P745" s="91"/>
      <c r="Q745" s="91"/>
      <c r="R745" s="91"/>
      <c r="S745" s="91"/>
      <c r="T745" s="91"/>
      <c r="U745" s="91"/>
      <c r="V745" s="91"/>
      <c r="W745" s="91"/>
      <c r="X745" s="91"/>
      <c r="Y745" s="91"/>
      <c r="Z745" s="91"/>
      <c r="AA745" s="91"/>
      <c r="AB745" s="91"/>
      <c r="AC745" s="91"/>
      <c r="AD745" s="91"/>
      <c r="AE745" s="91"/>
      <c r="AF745" s="91"/>
      <c r="AG745" s="91"/>
    </row>
    <row r="746" spans="1:33" ht="22.5" customHeight="1" x14ac:dyDescent="0.45">
      <c r="A746" s="91"/>
      <c r="B746" s="93"/>
      <c r="C746" s="92"/>
      <c r="D746" s="93"/>
      <c r="E746" s="92"/>
      <c r="F746" s="93"/>
      <c r="G746" s="92"/>
      <c r="H746" s="91"/>
      <c r="I746" s="91"/>
      <c r="J746" s="91"/>
      <c r="K746" s="126"/>
      <c r="L746" s="91"/>
      <c r="M746" s="104"/>
      <c r="N746" s="91"/>
      <c r="O746" s="91"/>
      <c r="P746" s="91"/>
      <c r="Q746" s="91"/>
      <c r="R746" s="91"/>
      <c r="S746" s="91"/>
      <c r="T746" s="91"/>
      <c r="U746" s="91"/>
      <c r="V746" s="91"/>
      <c r="W746" s="91"/>
      <c r="X746" s="91"/>
      <c r="Y746" s="91"/>
      <c r="Z746" s="91"/>
      <c r="AA746" s="91"/>
      <c r="AB746" s="91"/>
      <c r="AC746" s="91"/>
      <c r="AD746" s="91"/>
      <c r="AE746" s="91"/>
      <c r="AF746" s="91"/>
      <c r="AG746" s="91"/>
    </row>
    <row r="747" spans="1:33" ht="22.5" customHeight="1" x14ac:dyDescent="0.45">
      <c r="A747" s="91"/>
      <c r="B747" s="93"/>
      <c r="C747" s="92"/>
      <c r="D747" s="93"/>
      <c r="E747" s="92"/>
      <c r="F747" s="93"/>
      <c r="G747" s="92"/>
      <c r="H747" s="91"/>
      <c r="I747" s="91"/>
      <c r="J747" s="91"/>
      <c r="K747" s="126"/>
      <c r="L747" s="91"/>
      <c r="M747" s="104"/>
      <c r="N747" s="91"/>
      <c r="O747" s="91"/>
      <c r="P747" s="91"/>
      <c r="Q747" s="91"/>
      <c r="R747" s="91"/>
      <c r="S747" s="91"/>
      <c r="T747" s="91"/>
      <c r="U747" s="91"/>
      <c r="V747" s="91"/>
      <c r="W747" s="91"/>
      <c r="X747" s="91"/>
      <c r="Y747" s="91"/>
      <c r="Z747" s="91"/>
      <c r="AA747" s="91"/>
      <c r="AB747" s="91"/>
      <c r="AC747" s="91"/>
      <c r="AD747" s="91"/>
      <c r="AE747" s="91"/>
      <c r="AF747" s="91"/>
      <c r="AG747" s="91"/>
    </row>
    <row r="748" spans="1:33" ht="22.5" customHeight="1" x14ac:dyDescent="0.45">
      <c r="A748" s="91"/>
      <c r="B748" s="93"/>
      <c r="C748" s="92"/>
      <c r="D748" s="93"/>
      <c r="E748" s="92"/>
      <c r="F748" s="93"/>
      <c r="G748" s="92"/>
      <c r="H748" s="91"/>
      <c r="I748" s="91"/>
      <c r="J748" s="91"/>
      <c r="K748" s="126"/>
      <c r="L748" s="91"/>
      <c r="M748" s="104"/>
      <c r="N748" s="91"/>
      <c r="O748" s="91"/>
      <c r="P748" s="91"/>
      <c r="Q748" s="91"/>
      <c r="R748" s="91"/>
      <c r="S748" s="91"/>
      <c r="T748" s="91"/>
      <c r="U748" s="91"/>
      <c r="V748" s="91"/>
      <c r="W748" s="91"/>
      <c r="X748" s="91"/>
      <c r="Y748" s="91"/>
      <c r="Z748" s="91"/>
      <c r="AA748" s="91"/>
      <c r="AB748" s="91"/>
      <c r="AC748" s="91"/>
      <c r="AD748" s="91"/>
      <c r="AE748" s="91"/>
      <c r="AF748" s="91"/>
      <c r="AG748" s="91"/>
    </row>
    <row r="749" spans="1:33" ht="22.5" customHeight="1" x14ac:dyDescent="0.45">
      <c r="A749" s="91"/>
      <c r="B749" s="93"/>
      <c r="C749" s="92"/>
      <c r="D749" s="93"/>
      <c r="E749" s="92"/>
      <c r="F749" s="93"/>
      <c r="G749" s="92"/>
      <c r="H749" s="91"/>
      <c r="I749" s="91"/>
      <c r="J749" s="91"/>
      <c r="K749" s="126"/>
      <c r="L749" s="91"/>
      <c r="M749" s="104"/>
      <c r="N749" s="91"/>
      <c r="O749" s="91"/>
      <c r="P749" s="91"/>
      <c r="Q749" s="91"/>
      <c r="R749" s="91"/>
      <c r="S749" s="91"/>
      <c r="T749" s="91"/>
      <c r="U749" s="91"/>
      <c r="V749" s="91"/>
      <c r="W749" s="91"/>
      <c r="X749" s="91"/>
      <c r="Y749" s="91"/>
      <c r="Z749" s="91"/>
      <c r="AA749" s="91"/>
      <c r="AB749" s="91"/>
      <c r="AC749" s="91"/>
      <c r="AD749" s="91"/>
      <c r="AE749" s="91"/>
      <c r="AF749" s="91"/>
      <c r="AG749" s="91"/>
    </row>
    <row r="750" spans="1:33" ht="22.5" customHeight="1" x14ac:dyDescent="0.45">
      <c r="A750" s="91"/>
      <c r="B750" s="93"/>
      <c r="C750" s="92"/>
      <c r="D750" s="93"/>
      <c r="E750" s="92"/>
      <c r="F750" s="93"/>
      <c r="G750" s="92"/>
      <c r="H750" s="91"/>
      <c r="I750" s="91"/>
      <c r="J750" s="91"/>
      <c r="K750" s="126"/>
      <c r="L750" s="91"/>
      <c r="M750" s="104"/>
      <c r="N750" s="91"/>
      <c r="O750" s="91"/>
      <c r="P750" s="91"/>
      <c r="Q750" s="91"/>
      <c r="R750" s="91"/>
      <c r="S750" s="91"/>
      <c r="T750" s="91"/>
      <c r="U750" s="91"/>
      <c r="V750" s="91"/>
      <c r="W750" s="91"/>
      <c r="X750" s="91"/>
      <c r="Y750" s="91"/>
      <c r="Z750" s="91"/>
      <c r="AA750" s="91"/>
      <c r="AB750" s="91"/>
      <c r="AC750" s="91"/>
      <c r="AD750" s="91"/>
      <c r="AE750" s="91"/>
      <c r="AF750" s="91"/>
      <c r="AG750" s="91"/>
    </row>
    <row r="751" spans="1:33" ht="22.5" customHeight="1" x14ac:dyDescent="0.45">
      <c r="A751" s="91"/>
      <c r="B751" s="93"/>
      <c r="C751" s="92"/>
      <c r="D751" s="93"/>
      <c r="E751" s="92"/>
      <c r="F751" s="93"/>
      <c r="G751" s="92"/>
      <c r="H751" s="91"/>
      <c r="I751" s="91"/>
      <c r="J751" s="91"/>
      <c r="K751" s="126"/>
      <c r="L751" s="91"/>
      <c r="M751" s="104"/>
      <c r="N751" s="91"/>
      <c r="O751" s="91"/>
      <c r="P751" s="91"/>
      <c r="Q751" s="91"/>
      <c r="R751" s="91"/>
      <c r="S751" s="91"/>
      <c r="T751" s="91"/>
      <c r="U751" s="91"/>
      <c r="V751" s="91"/>
      <c r="W751" s="91"/>
      <c r="X751" s="91"/>
      <c r="Y751" s="91"/>
      <c r="Z751" s="91"/>
      <c r="AA751" s="91"/>
      <c r="AB751" s="91"/>
      <c r="AC751" s="91"/>
      <c r="AD751" s="91"/>
      <c r="AE751" s="91"/>
      <c r="AF751" s="91"/>
      <c r="AG751" s="91"/>
    </row>
    <row r="752" spans="1:33" ht="22.5" customHeight="1" x14ac:dyDescent="0.45">
      <c r="A752" s="91"/>
      <c r="B752" s="93"/>
      <c r="C752" s="92"/>
      <c r="D752" s="93"/>
      <c r="E752" s="92"/>
      <c r="F752" s="93"/>
      <c r="G752" s="92"/>
      <c r="H752" s="91"/>
      <c r="I752" s="91"/>
      <c r="J752" s="91"/>
      <c r="K752" s="126"/>
      <c r="L752" s="91"/>
      <c r="M752" s="104"/>
      <c r="N752" s="91"/>
      <c r="O752" s="91"/>
      <c r="P752" s="91"/>
      <c r="Q752" s="91"/>
      <c r="R752" s="91"/>
      <c r="S752" s="91"/>
      <c r="T752" s="91"/>
      <c r="U752" s="91"/>
      <c r="V752" s="91"/>
      <c r="W752" s="91"/>
      <c r="X752" s="91"/>
      <c r="Y752" s="91"/>
      <c r="Z752" s="91"/>
      <c r="AA752" s="91"/>
      <c r="AB752" s="91"/>
      <c r="AC752" s="91"/>
      <c r="AD752" s="91"/>
      <c r="AE752" s="91"/>
      <c r="AF752" s="91"/>
      <c r="AG752" s="91"/>
    </row>
    <row r="753" spans="1:33" ht="22.5" customHeight="1" x14ac:dyDescent="0.45">
      <c r="A753" s="91"/>
      <c r="B753" s="93"/>
      <c r="C753" s="92"/>
      <c r="D753" s="93"/>
      <c r="E753" s="92"/>
      <c r="F753" s="93"/>
      <c r="G753" s="92"/>
      <c r="H753" s="91"/>
      <c r="I753" s="91"/>
      <c r="J753" s="91"/>
      <c r="K753" s="126"/>
      <c r="L753" s="91"/>
      <c r="M753" s="104"/>
      <c r="N753" s="91"/>
      <c r="O753" s="91"/>
      <c r="P753" s="91"/>
      <c r="Q753" s="91"/>
      <c r="R753" s="91"/>
      <c r="S753" s="91"/>
      <c r="T753" s="91"/>
      <c r="U753" s="91"/>
      <c r="V753" s="91"/>
      <c r="W753" s="91"/>
      <c r="X753" s="91"/>
      <c r="Y753" s="91"/>
      <c r="Z753" s="91"/>
      <c r="AA753" s="91"/>
      <c r="AB753" s="91"/>
      <c r="AC753" s="91"/>
      <c r="AD753" s="91"/>
      <c r="AE753" s="91"/>
      <c r="AF753" s="91"/>
      <c r="AG753" s="91"/>
    </row>
    <row r="754" spans="1:33" ht="22.5" customHeight="1" x14ac:dyDescent="0.45">
      <c r="A754" s="91"/>
      <c r="B754" s="93"/>
      <c r="C754" s="92"/>
      <c r="D754" s="93"/>
      <c r="E754" s="92"/>
      <c r="F754" s="93"/>
      <c r="G754" s="92"/>
      <c r="H754" s="91"/>
      <c r="I754" s="91"/>
      <c r="J754" s="91"/>
      <c r="K754" s="126"/>
      <c r="L754" s="91"/>
      <c r="M754" s="104"/>
      <c r="N754" s="91"/>
      <c r="O754" s="91"/>
      <c r="P754" s="91"/>
      <c r="Q754" s="91"/>
      <c r="R754" s="91"/>
      <c r="S754" s="91"/>
      <c r="T754" s="91"/>
      <c r="U754" s="91"/>
      <c r="V754" s="91"/>
      <c r="W754" s="91"/>
      <c r="X754" s="91"/>
      <c r="Y754" s="91"/>
      <c r="Z754" s="91"/>
      <c r="AA754" s="91"/>
      <c r="AB754" s="91"/>
      <c r="AC754" s="91"/>
      <c r="AD754" s="91"/>
      <c r="AE754" s="91"/>
      <c r="AF754" s="91"/>
      <c r="AG754" s="91"/>
    </row>
    <row r="755" spans="1:33" ht="22.5" customHeight="1" x14ac:dyDescent="0.45">
      <c r="A755" s="91"/>
      <c r="B755" s="93"/>
      <c r="C755" s="92"/>
      <c r="D755" s="93"/>
      <c r="E755" s="92"/>
      <c r="F755" s="93"/>
      <c r="G755" s="92"/>
      <c r="H755" s="91"/>
      <c r="I755" s="91"/>
      <c r="J755" s="91"/>
      <c r="K755" s="126"/>
      <c r="L755" s="91"/>
      <c r="M755" s="104"/>
      <c r="N755" s="91"/>
      <c r="O755" s="91"/>
      <c r="P755" s="91"/>
      <c r="Q755" s="91"/>
      <c r="R755" s="91"/>
      <c r="S755" s="91"/>
      <c r="T755" s="91"/>
      <c r="U755" s="91"/>
      <c r="V755" s="91"/>
      <c r="W755" s="91"/>
      <c r="X755" s="91"/>
      <c r="Y755" s="91"/>
      <c r="Z755" s="91"/>
      <c r="AA755" s="91"/>
      <c r="AB755" s="91"/>
      <c r="AC755" s="91"/>
      <c r="AD755" s="91"/>
      <c r="AE755" s="91"/>
      <c r="AF755" s="91"/>
      <c r="AG755" s="91"/>
    </row>
    <row r="756" spans="1:33" ht="22.5" customHeight="1" x14ac:dyDescent="0.45">
      <c r="A756" s="91"/>
      <c r="B756" s="93"/>
      <c r="C756" s="92"/>
      <c r="D756" s="93"/>
      <c r="E756" s="92"/>
      <c r="F756" s="93"/>
      <c r="G756" s="92"/>
      <c r="H756" s="91"/>
      <c r="I756" s="91"/>
      <c r="J756" s="91"/>
      <c r="K756" s="126"/>
      <c r="L756" s="91"/>
      <c r="M756" s="104"/>
      <c r="N756" s="91"/>
      <c r="O756" s="91"/>
      <c r="P756" s="91"/>
      <c r="Q756" s="91"/>
      <c r="R756" s="91"/>
      <c r="S756" s="91"/>
      <c r="T756" s="91"/>
      <c r="U756" s="91"/>
      <c r="V756" s="91"/>
      <c r="W756" s="91"/>
      <c r="X756" s="91"/>
      <c r="Y756" s="91"/>
      <c r="Z756" s="91"/>
      <c r="AA756" s="91"/>
      <c r="AB756" s="91"/>
      <c r="AC756" s="91"/>
      <c r="AD756" s="91"/>
      <c r="AE756" s="91"/>
      <c r="AF756" s="91"/>
      <c r="AG756" s="91"/>
    </row>
    <row r="757" spans="1:33" ht="22.5" customHeight="1" x14ac:dyDescent="0.45">
      <c r="A757" s="91"/>
      <c r="B757" s="93"/>
      <c r="C757" s="92"/>
      <c r="D757" s="93"/>
      <c r="E757" s="92"/>
      <c r="F757" s="93"/>
      <c r="G757" s="92"/>
      <c r="H757" s="91"/>
      <c r="I757" s="91"/>
      <c r="J757" s="91"/>
      <c r="K757" s="126"/>
      <c r="L757" s="91"/>
      <c r="M757" s="104"/>
      <c r="N757" s="91"/>
      <c r="O757" s="91"/>
      <c r="P757" s="91"/>
      <c r="Q757" s="91"/>
      <c r="R757" s="91"/>
      <c r="S757" s="91"/>
      <c r="T757" s="91"/>
      <c r="U757" s="91"/>
      <c r="V757" s="91"/>
      <c r="W757" s="91"/>
      <c r="X757" s="91"/>
      <c r="Y757" s="91"/>
      <c r="Z757" s="91"/>
      <c r="AA757" s="91"/>
      <c r="AB757" s="91"/>
      <c r="AC757" s="91"/>
      <c r="AD757" s="91"/>
      <c r="AE757" s="91"/>
      <c r="AF757" s="91"/>
      <c r="AG757" s="91"/>
    </row>
    <row r="758" spans="1:33" ht="22.5" customHeight="1" x14ac:dyDescent="0.45">
      <c r="A758" s="91"/>
      <c r="B758" s="93"/>
      <c r="C758" s="92"/>
      <c r="D758" s="93"/>
      <c r="E758" s="92"/>
      <c r="F758" s="93"/>
      <c r="G758" s="92"/>
      <c r="H758" s="91"/>
      <c r="I758" s="91"/>
      <c r="J758" s="91"/>
      <c r="K758" s="126"/>
      <c r="L758" s="91"/>
      <c r="M758" s="104"/>
      <c r="N758" s="91"/>
      <c r="O758" s="91"/>
      <c r="P758" s="91"/>
      <c r="Q758" s="91"/>
      <c r="R758" s="91"/>
      <c r="S758" s="91"/>
      <c r="T758" s="91"/>
      <c r="U758" s="91"/>
      <c r="V758" s="91"/>
      <c r="W758" s="91"/>
      <c r="X758" s="91"/>
      <c r="Y758" s="91"/>
      <c r="Z758" s="91"/>
      <c r="AA758" s="91"/>
      <c r="AB758" s="91"/>
      <c r="AC758" s="91"/>
      <c r="AD758" s="91"/>
      <c r="AE758" s="91"/>
      <c r="AF758" s="91"/>
      <c r="AG758" s="91"/>
    </row>
    <row r="759" spans="1:33" ht="22.5" customHeight="1" x14ac:dyDescent="0.45">
      <c r="A759" s="91"/>
      <c r="B759" s="93"/>
      <c r="C759" s="92"/>
      <c r="D759" s="93"/>
      <c r="E759" s="92"/>
      <c r="F759" s="93"/>
      <c r="G759" s="92"/>
      <c r="H759" s="91"/>
      <c r="I759" s="91"/>
      <c r="J759" s="91"/>
      <c r="K759" s="126"/>
      <c r="L759" s="91"/>
      <c r="M759" s="104"/>
      <c r="N759" s="91"/>
      <c r="O759" s="91"/>
      <c r="P759" s="91"/>
      <c r="Q759" s="91"/>
      <c r="R759" s="91"/>
      <c r="S759" s="91"/>
      <c r="T759" s="91"/>
      <c r="U759" s="91"/>
      <c r="V759" s="91"/>
      <c r="W759" s="91"/>
      <c r="X759" s="91"/>
      <c r="Y759" s="91"/>
      <c r="Z759" s="91"/>
      <c r="AA759" s="91"/>
      <c r="AB759" s="91"/>
      <c r="AC759" s="91"/>
      <c r="AD759" s="91"/>
      <c r="AE759" s="91"/>
      <c r="AF759" s="91"/>
      <c r="AG759" s="91"/>
    </row>
    <row r="760" spans="1:33" ht="22.5" customHeight="1" x14ac:dyDescent="0.45">
      <c r="A760" s="91"/>
      <c r="B760" s="93"/>
      <c r="C760" s="92"/>
      <c r="D760" s="93"/>
      <c r="E760" s="92"/>
      <c r="F760" s="93"/>
      <c r="G760" s="92"/>
      <c r="H760" s="91"/>
      <c r="I760" s="91"/>
      <c r="J760" s="91"/>
      <c r="K760" s="126"/>
      <c r="L760" s="91"/>
      <c r="M760" s="104"/>
      <c r="N760" s="91"/>
      <c r="O760" s="91"/>
      <c r="P760" s="91"/>
      <c r="Q760" s="91"/>
      <c r="R760" s="91"/>
      <c r="S760" s="91"/>
      <c r="T760" s="91"/>
      <c r="U760" s="91"/>
      <c r="V760" s="91"/>
      <c r="W760" s="91"/>
      <c r="X760" s="91"/>
      <c r="Y760" s="91"/>
      <c r="Z760" s="91"/>
      <c r="AA760" s="91"/>
      <c r="AB760" s="91"/>
      <c r="AC760" s="91"/>
      <c r="AD760" s="91"/>
      <c r="AE760" s="91"/>
      <c r="AF760" s="91"/>
      <c r="AG760" s="91"/>
    </row>
    <row r="761" spans="1:33" ht="22.5" customHeight="1" x14ac:dyDescent="0.45">
      <c r="A761" s="91"/>
      <c r="B761" s="93"/>
      <c r="C761" s="92"/>
      <c r="D761" s="93"/>
      <c r="E761" s="92"/>
      <c r="F761" s="93"/>
      <c r="G761" s="92"/>
      <c r="H761" s="91"/>
      <c r="I761" s="91"/>
      <c r="J761" s="91"/>
      <c r="K761" s="126"/>
      <c r="L761" s="91"/>
      <c r="M761" s="104"/>
      <c r="N761" s="91"/>
      <c r="O761" s="91"/>
      <c r="P761" s="91"/>
      <c r="Q761" s="91"/>
      <c r="R761" s="91"/>
      <c r="S761" s="91"/>
      <c r="T761" s="91"/>
      <c r="U761" s="91"/>
      <c r="V761" s="91"/>
      <c r="W761" s="91"/>
      <c r="X761" s="91"/>
      <c r="Y761" s="91"/>
      <c r="Z761" s="91"/>
      <c r="AA761" s="91"/>
      <c r="AB761" s="91"/>
      <c r="AC761" s="91"/>
      <c r="AD761" s="91"/>
      <c r="AE761" s="91"/>
      <c r="AF761" s="91"/>
      <c r="AG761" s="91"/>
    </row>
    <row r="762" spans="1:33" ht="22.5" customHeight="1" x14ac:dyDescent="0.45">
      <c r="A762" s="91"/>
      <c r="B762" s="93"/>
      <c r="C762" s="92"/>
      <c r="D762" s="93"/>
      <c r="E762" s="92"/>
      <c r="F762" s="93"/>
      <c r="G762" s="92"/>
      <c r="H762" s="91"/>
      <c r="I762" s="91"/>
      <c r="J762" s="91"/>
      <c r="K762" s="126"/>
      <c r="L762" s="91"/>
      <c r="M762" s="104"/>
      <c r="N762" s="91"/>
      <c r="O762" s="91"/>
      <c r="P762" s="91"/>
      <c r="Q762" s="91"/>
      <c r="R762" s="91"/>
      <c r="S762" s="91"/>
      <c r="T762" s="91"/>
      <c r="U762" s="91"/>
      <c r="V762" s="91"/>
      <c r="W762" s="91"/>
      <c r="X762" s="91"/>
      <c r="Y762" s="91"/>
      <c r="Z762" s="91"/>
      <c r="AA762" s="91"/>
      <c r="AB762" s="91"/>
      <c r="AC762" s="91"/>
      <c r="AD762" s="91"/>
      <c r="AE762" s="91"/>
      <c r="AF762" s="91"/>
      <c r="AG762" s="91"/>
    </row>
    <row r="763" spans="1:33" ht="22.5" customHeight="1" x14ac:dyDescent="0.45">
      <c r="A763" s="91"/>
      <c r="B763" s="93"/>
      <c r="C763" s="92"/>
      <c r="D763" s="93"/>
      <c r="E763" s="92"/>
      <c r="F763" s="93"/>
      <c r="G763" s="92"/>
      <c r="H763" s="91"/>
      <c r="I763" s="91"/>
      <c r="J763" s="91"/>
      <c r="K763" s="126"/>
      <c r="L763" s="91"/>
      <c r="M763" s="104"/>
      <c r="N763" s="91"/>
      <c r="O763" s="91"/>
      <c r="P763" s="91"/>
      <c r="Q763" s="91"/>
      <c r="R763" s="91"/>
      <c r="S763" s="91"/>
      <c r="T763" s="91"/>
      <c r="U763" s="91"/>
      <c r="V763" s="91"/>
      <c r="W763" s="91"/>
      <c r="X763" s="91"/>
      <c r="Y763" s="91"/>
      <c r="Z763" s="91"/>
      <c r="AA763" s="91"/>
      <c r="AB763" s="91"/>
      <c r="AC763" s="91"/>
      <c r="AD763" s="91"/>
      <c r="AE763" s="91"/>
      <c r="AF763" s="91"/>
      <c r="AG763" s="91"/>
    </row>
    <row r="764" spans="1:33" ht="22.5" customHeight="1" x14ac:dyDescent="0.45">
      <c r="A764" s="91"/>
      <c r="B764" s="93"/>
      <c r="C764" s="92"/>
      <c r="D764" s="93"/>
      <c r="E764" s="92"/>
      <c r="F764" s="93"/>
      <c r="G764" s="92"/>
      <c r="H764" s="91"/>
      <c r="I764" s="91"/>
      <c r="J764" s="91"/>
      <c r="K764" s="126"/>
      <c r="L764" s="91"/>
      <c r="M764" s="104"/>
      <c r="N764" s="91"/>
      <c r="O764" s="91"/>
      <c r="P764" s="91"/>
      <c r="Q764" s="91"/>
      <c r="R764" s="91"/>
      <c r="S764" s="91"/>
      <c r="T764" s="91"/>
      <c r="U764" s="91"/>
      <c r="V764" s="91"/>
      <c r="W764" s="91"/>
      <c r="X764" s="91"/>
      <c r="Y764" s="91"/>
      <c r="Z764" s="91"/>
      <c r="AA764" s="91"/>
      <c r="AB764" s="91"/>
      <c r="AC764" s="91"/>
      <c r="AD764" s="91"/>
      <c r="AE764" s="91"/>
      <c r="AF764" s="91"/>
      <c r="AG764" s="91"/>
    </row>
    <row r="765" spans="1:33" ht="22.5" customHeight="1" x14ac:dyDescent="0.45">
      <c r="A765" s="91"/>
      <c r="B765" s="93"/>
      <c r="C765" s="92"/>
      <c r="D765" s="93"/>
      <c r="E765" s="92"/>
      <c r="F765" s="93"/>
      <c r="G765" s="92"/>
      <c r="H765" s="91"/>
      <c r="I765" s="91"/>
      <c r="J765" s="91"/>
      <c r="K765" s="126"/>
      <c r="L765" s="91"/>
      <c r="M765" s="104"/>
      <c r="N765" s="91"/>
      <c r="O765" s="91"/>
      <c r="P765" s="91"/>
      <c r="Q765" s="91"/>
      <c r="R765" s="91"/>
      <c r="S765" s="91"/>
      <c r="T765" s="91"/>
      <c r="U765" s="91"/>
      <c r="V765" s="91"/>
      <c r="W765" s="91"/>
      <c r="X765" s="91"/>
      <c r="Y765" s="91"/>
      <c r="Z765" s="91"/>
      <c r="AA765" s="91"/>
      <c r="AB765" s="91"/>
      <c r="AC765" s="91"/>
      <c r="AD765" s="91"/>
      <c r="AE765" s="91"/>
      <c r="AF765" s="91"/>
      <c r="AG765" s="91"/>
    </row>
    <row r="766" spans="1:33" ht="22.5" customHeight="1" x14ac:dyDescent="0.45">
      <c r="A766" s="91"/>
      <c r="B766" s="93"/>
      <c r="C766" s="92"/>
      <c r="D766" s="93"/>
      <c r="E766" s="92"/>
      <c r="F766" s="93"/>
      <c r="G766" s="92"/>
      <c r="H766" s="91"/>
      <c r="I766" s="91"/>
      <c r="J766" s="91"/>
      <c r="K766" s="126"/>
      <c r="L766" s="91"/>
      <c r="M766" s="104"/>
      <c r="N766" s="91"/>
      <c r="O766" s="91"/>
      <c r="P766" s="91"/>
      <c r="Q766" s="91"/>
      <c r="R766" s="91"/>
      <c r="S766" s="91"/>
      <c r="T766" s="91"/>
      <c r="U766" s="91"/>
      <c r="V766" s="91"/>
      <c r="W766" s="91"/>
      <c r="X766" s="91"/>
      <c r="Y766" s="91"/>
      <c r="Z766" s="91"/>
      <c r="AA766" s="91"/>
      <c r="AB766" s="91"/>
      <c r="AC766" s="91"/>
      <c r="AD766" s="91"/>
      <c r="AE766" s="91"/>
      <c r="AF766" s="91"/>
      <c r="AG766" s="91"/>
    </row>
    <row r="767" spans="1:33" ht="22.5" customHeight="1" x14ac:dyDescent="0.45">
      <c r="A767" s="91"/>
      <c r="B767" s="93"/>
      <c r="C767" s="92"/>
      <c r="D767" s="93"/>
      <c r="E767" s="92"/>
      <c r="F767" s="93"/>
      <c r="G767" s="92"/>
      <c r="H767" s="91"/>
      <c r="I767" s="91"/>
      <c r="J767" s="91"/>
      <c r="K767" s="126"/>
      <c r="L767" s="91"/>
      <c r="M767" s="104"/>
      <c r="N767" s="91"/>
      <c r="O767" s="91"/>
      <c r="P767" s="91"/>
      <c r="Q767" s="91"/>
      <c r="R767" s="91"/>
      <c r="S767" s="91"/>
      <c r="T767" s="91"/>
      <c r="U767" s="91"/>
      <c r="V767" s="91"/>
      <c r="W767" s="91"/>
      <c r="X767" s="91"/>
      <c r="Y767" s="91"/>
      <c r="Z767" s="91"/>
      <c r="AA767" s="91"/>
      <c r="AB767" s="91"/>
      <c r="AC767" s="91"/>
      <c r="AD767" s="91"/>
      <c r="AE767" s="91"/>
      <c r="AF767" s="91"/>
      <c r="AG767" s="91"/>
    </row>
    <row r="768" spans="1:33" ht="22.5" customHeight="1" x14ac:dyDescent="0.45">
      <c r="A768" s="91"/>
      <c r="B768" s="93"/>
      <c r="C768" s="92"/>
      <c r="D768" s="93"/>
      <c r="E768" s="92"/>
      <c r="F768" s="93"/>
      <c r="G768" s="92"/>
      <c r="H768" s="91"/>
      <c r="I768" s="91"/>
      <c r="J768" s="91"/>
      <c r="K768" s="126"/>
      <c r="L768" s="91"/>
      <c r="M768" s="104"/>
      <c r="N768" s="91"/>
      <c r="O768" s="91"/>
      <c r="P768" s="91"/>
      <c r="Q768" s="91"/>
      <c r="R768" s="91"/>
      <c r="S768" s="91"/>
      <c r="T768" s="91"/>
      <c r="U768" s="91"/>
      <c r="V768" s="91"/>
      <c r="W768" s="91"/>
      <c r="X768" s="91"/>
      <c r="Y768" s="91"/>
      <c r="Z768" s="91"/>
      <c r="AA768" s="91"/>
      <c r="AB768" s="91"/>
      <c r="AC768" s="91"/>
      <c r="AD768" s="91"/>
      <c r="AE768" s="91"/>
      <c r="AF768" s="91"/>
      <c r="AG768" s="91"/>
    </row>
    <row r="769" spans="1:33" ht="22.5" customHeight="1" x14ac:dyDescent="0.45">
      <c r="A769" s="91"/>
      <c r="B769" s="93"/>
      <c r="C769" s="92"/>
      <c r="D769" s="93"/>
      <c r="E769" s="92"/>
      <c r="F769" s="93"/>
      <c r="G769" s="92"/>
      <c r="H769" s="91"/>
      <c r="I769" s="91"/>
      <c r="J769" s="91"/>
      <c r="K769" s="126"/>
      <c r="L769" s="91"/>
      <c r="M769" s="104"/>
      <c r="N769" s="91"/>
      <c r="O769" s="91"/>
      <c r="P769" s="91"/>
      <c r="Q769" s="91"/>
      <c r="R769" s="91"/>
      <c r="S769" s="91"/>
      <c r="T769" s="91"/>
      <c r="U769" s="91"/>
      <c r="V769" s="91"/>
      <c r="W769" s="91"/>
      <c r="X769" s="91"/>
      <c r="Y769" s="91"/>
      <c r="Z769" s="91"/>
      <c r="AA769" s="91"/>
      <c r="AB769" s="91"/>
      <c r="AC769" s="91"/>
      <c r="AD769" s="91"/>
      <c r="AE769" s="91"/>
      <c r="AF769" s="91"/>
      <c r="AG769" s="91"/>
    </row>
    <row r="770" spans="1:33" ht="22.5" customHeight="1" x14ac:dyDescent="0.45">
      <c r="A770" s="91"/>
      <c r="B770" s="93"/>
      <c r="C770" s="92"/>
      <c r="D770" s="93"/>
      <c r="E770" s="92"/>
      <c r="F770" s="93"/>
      <c r="G770" s="92"/>
      <c r="H770" s="91"/>
      <c r="I770" s="91"/>
      <c r="J770" s="91"/>
      <c r="K770" s="126"/>
      <c r="L770" s="91"/>
      <c r="M770" s="104"/>
      <c r="N770" s="91"/>
      <c r="O770" s="91"/>
      <c r="P770" s="91"/>
      <c r="Q770" s="91"/>
      <c r="R770" s="91"/>
      <c r="S770" s="91"/>
      <c r="T770" s="91"/>
      <c r="U770" s="91"/>
      <c r="V770" s="91"/>
      <c r="W770" s="91"/>
      <c r="X770" s="91"/>
      <c r="Y770" s="91"/>
      <c r="Z770" s="91"/>
      <c r="AA770" s="91"/>
      <c r="AB770" s="91"/>
      <c r="AC770" s="91"/>
      <c r="AD770" s="91"/>
      <c r="AE770" s="91"/>
      <c r="AF770" s="91"/>
      <c r="AG770" s="91"/>
    </row>
    <row r="771" spans="1:33" ht="22.5" customHeight="1" x14ac:dyDescent="0.45">
      <c r="A771" s="91"/>
      <c r="B771" s="93"/>
      <c r="C771" s="92"/>
      <c r="D771" s="93"/>
      <c r="E771" s="92"/>
      <c r="F771" s="93"/>
      <c r="G771" s="92"/>
      <c r="H771" s="91"/>
      <c r="I771" s="91"/>
      <c r="J771" s="91"/>
      <c r="K771" s="126"/>
      <c r="L771" s="91"/>
      <c r="M771" s="104"/>
      <c r="N771" s="91"/>
      <c r="O771" s="91"/>
      <c r="P771" s="91"/>
      <c r="Q771" s="91"/>
      <c r="R771" s="91"/>
      <c r="S771" s="91"/>
      <c r="T771" s="91"/>
      <c r="U771" s="91"/>
      <c r="V771" s="91"/>
      <c r="W771" s="91"/>
      <c r="X771" s="91"/>
      <c r="Y771" s="91"/>
      <c r="Z771" s="91"/>
      <c r="AA771" s="91"/>
      <c r="AB771" s="91"/>
      <c r="AC771" s="91"/>
      <c r="AD771" s="91"/>
      <c r="AE771" s="91"/>
      <c r="AF771" s="91"/>
      <c r="AG771" s="91"/>
    </row>
    <row r="772" spans="1:33" ht="22.5" customHeight="1" x14ac:dyDescent="0.45">
      <c r="A772" s="91"/>
      <c r="B772" s="93"/>
      <c r="C772" s="92"/>
      <c r="D772" s="93"/>
      <c r="E772" s="92"/>
      <c r="F772" s="93"/>
      <c r="G772" s="92"/>
      <c r="H772" s="91"/>
      <c r="I772" s="91"/>
      <c r="J772" s="91"/>
      <c r="K772" s="126"/>
      <c r="L772" s="91"/>
      <c r="M772" s="104"/>
      <c r="N772" s="91"/>
      <c r="O772" s="91"/>
      <c r="P772" s="91"/>
      <c r="Q772" s="91"/>
      <c r="R772" s="91"/>
      <c r="S772" s="91"/>
      <c r="T772" s="91"/>
      <c r="U772" s="91"/>
      <c r="V772" s="91"/>
      <c r="W772" s="91"/>
      <c r="X772" s="91"/>
      <c r="Y772" s="91"/>
      <c r="Z772" s="91"/>
      <c r="AA772" s="91"/>
      <c r="AB772" s="91"/>
      <c r="AC772" s="91"/>
      <c r="AD772" s="91"/>
      <c r="AE772" s="91"/>
      <c r="AF772" s="91"/>
      <c r="AG772" s="91"/>
    </row>
    <row r="773" spans="1:33" ht="22.5" customHeight="1" x14ac:dyDescent="0.45">
      <c r="A773" s="91"/>
      <c r="B773" s="93"/>
      <c r="C773" s="92"/>
      <c r="D773" s="93"/>
      <c r="E773" s="92"/>
      <c r="F773" s="93"/>
      <c r="G773" s="92"/>
      <c r="H773" s="91"/>
      <c r="I773" s="91"/>
      <c r="J773" s="91"/>
      <c r="K773" s="126"/>
      <c r="L773" s="91"/>
      <c r="M773" s="104"/>
      <c r="N773" s="91"/>
      <c r="O773" s="91"/>
      <c r="P773" s="91"/>
      <c r="Q773" s="91"/>
      <c r="R773" s="91"/>
      <c r="S773" s="91"/>
      <c r="T773" s="91"/>
      <c r="U773" s="91"/>
      <c r="V773" s="91"/>
      <c r="W773" s="91"/>
      <c r="X773" s="91"/>
      <c r="Y773" s="91"/>
      <c r="Z773" s="91"/>
      <c r="AA773" s="91"/>
      <c r="AB773" s="91"/>
      <c r="AC773" s="91"/>
      <c r="AD773" s="91"/>
      <c r="AE773" s="91"/>
      <c r="AF773" s="91"/>
      <c r="AG773" s="91"/>
    </row>
    <row r="774" spans="1:33" ht="22.5" customHeight="1" x14ac:dyDescent="0.45">
      <c r="A774" s="91"/>
      <c r="B774" s="93"/>
      <c r="C774" s="92"/>
      <c r="D774" s="93"/>
      <c r="E774" s="92"/>
      <c r="F774" s="93"/>
      <c r="G774" s="92"/>
      <c r="H774" s="91"/>
      <c r="I774" s="91"/>
      <c r="J774" s="91"/>
      <c r="K774" s="126"/>
      <c r="L774" s="91"/>
      <c r="M774" s="104"/>
      <c r="N774" s="91"/>
      <c r="O774" s="91"/>
      <c r="P774" s="91"/>
      <c r="Q774" s="91"/>
      <c r="R774" s="91"/>
      <c r="S774" s="91"/>
      <c r="T774" s="91"/>
      <c r="U774" s="91"/>
      <c r="V774" s="91"/>
      <c r="W774" s="91"/>
      <c r="X774" s="91"/>
      <c r="Y774" s="91"/>
      <c r="Z774" s="91"/>
      <c r="AA774" s="91"/>
      <c r="AB774" s="91"/>
      <c r="AC774" s="91"/>
      <c r="AD774" s="91"/>
      <c r="AE774" s="91"/>
      <c r="AF774" s="91"/>
      <c r="AG774" s="91"/>
    </row>
    <row r="775" spans="1:33" ht="22.5" customHeight="1" x14ac:dyDescent="0.45">
      <c r="A775" s="91"/>
      <c r="B775" s="93"/>
      <c r="C775" s="92"/>
      <c r="D775" s="93"/>
      <c r="E775" s="92"/>
      <c r="F775" s="93"/>
      <c r="G775" s="92"/>
      <c r="H775" s="91"/>
      <c r="I775" s="91"/>
      <c r="J775" s="91"/>
      <c r="K775" s="126"/>
      <c r="L775" s="91"/>
      <c r="M775" s="104"/>
      <c r="N775" s="91"/>
      <c r="O775" s="91"/>
      <c r="P775" s="91"/>
      <c r="Q775" s="91"/>
      <c r="R775" s="91"/>
      <c r="S775" s="91"/>
      <c r="T775" s="91"/>
      <c r="U775" s="91"/>
      <c r="V775" s="91"/>
      <c r="W775" s="91"/>
      <c r="X775" s="91"/>
      <c r="Y775" s="91"/>
      <c r="Z775" s="91"/>
      <c r="AA775" s="91"/>
      <c r="AB775" s="91"/>
      <c r="AC775" s="91"/>
      <c r="AD775" s="91"/>
      <c r="AE775" s="91"/>
      <c r="AF775" s="91"/>
      <c r="AG775" s="91"/>
    </row>
    <row r="776" spans="1:33" ht="22.5" customHeight="1" x14ac:dyDescent="0.45">
      <c r="A776" s="91"/>
      <c r="B776" s="93"/>
      <c r="C776" s="92"/>
      <c r="D776" s="93"/>
      <c r="E776" s="92"/>
      <c r="F776" s="93"/>
      <c r="G776" s="92"/>
      <c r="H776" s="91"/>
      <c r="I776" s="91"/>
      <c r="J776" s="91"/>
      <c r="K776" s="126"/>
      <c r="L776" s="91"/>
      <c r="M776" s="104"/>
      <c r="N776" s="91"/>
      <c r="O776" s="91"/>
      <c r="P776" s="91"/>
      <c r="Q776" s="91"/>
      <c r="R776" s="91"/>
      <c r="S776" s="91"/>
      <c r="T776" s="91"/>
      <c r="U776" s="91"/>
      <c r="V776" s="91"/>
      <c r="W776" s="91"/>
      <c r="X776" s="91"/>
      <c r="Y776" s="91"/>
      <c r="Z776" s="91"/>
      <c r="AA776" s="91"/>
      <c r="AB776" s="91"/>
      <c r="AC776" s="91"/>
      <c r="AD776" s="91"/>
      <c r="AE776" s="91"/>
      <c r="AF776" s="91"/>
      <c r="AG776" s="91"/>
    </row>
    <row r="777" spans="1:33" ht="22.5" customHeight="1" x14ac:dyDescent="0.45">
      <c r="A777" s="91"/>
      <c r="B777" s="93"/>
      <c r="C777" s="92"/>
      <c r="D777" s="93"/>
      <c r="E777" s="92"/>
      <c r="F777" s="93"/>
      <c r="G777" s="92"/>
      <c r="H777" s="91"/>
      <c r="I777" s="91"/>
      <c r="J777" s="91"/>
      <c r="K777" s="126"/>
      <c r="L777" s="91"/>
      <c r="M777" s="104"/>
      <c r="N777" s="91"/>
      <c r="O777" s="91"/>
      <c r="P777" s="91"/>
      <c r="Q777" s="91"/>
      <c r="R777" s="91"/>
      <c r="S777" s="91"/>
      <c r="T777" s="91"/>
      <c r="U777" s="91"/>
      <c r="V777" s="91"/>
      <c r="W777" s="91"/>
      <c r="X777" s="91"/>
      <c r="Y777" s="91"/>
      <c r="Z777" s="91"/>
      <c r="AA777" s="91"/>
      <c r="AB777" s="91"/>
      <c r="AC777" s="91"/>
      <c r="AD777" s="91"/>
      <c r="AE777" s="91"/>
      <c r="AF777" s="91"/>
      <c r="AG777" s="91"/>
    </row>
    <row r="778" spans="1:33" ht="22.5" customHeight="1" x14ac:dyDescent="0.45">
      <c r="A778" s="91"/>
      <c r="B778" s="93"/>
      <c r="C778" s="92"/>
      <c r="D778" s="93"/>
      <c r="E778" s="92"/>
      <c r="F778" s="93"/>
      <c r="G778" s="92"/>
      <c r="H778" s="91"/>
      <c r="I778" s="91"/>
      <c r="J778" s="91"/>
      <c r="K778" s="126"/>
      <c r="L778" s="91"/>
      <c r="M778" s="104"/>
      <c r="N778" s="91"/>
      <c r="O778" s="91"/>
      <c r="P778" s="91"/>
      <c r="Q778" s="91"/>
      <c r="R778" s="91"/>
      <c r="S778" s="91"/>
      <c r="T778" s="91"/>
      <c r="U778" s="91"/>
      <c r="V778" s="91"/>
      <c r="W778" s="91"/>
      <c r="X778" s="91"/>
      <c r="Y778" s="91"/>
      <c r="Z778" s="91"/>
      <c r="AA778" s="91"/>
      <c r="AB778" s="91"/>
      <c r="AC778" s="91"/>
      <c r="AD778" s="91"/>
      <c r="AE778" s="91"/>
      <c r="AF778" s="91"/>
      <c r="AG778" s="91"/>
    </row>
    <row r="779" spans="1:33" ht="22.5" customHeight="1" x14ac:dyDescent="0.45">
      <c r="A779" s="91"/>
      <c r="B779" s="93"/>
      <c r="C779" s="92"/>
      <c r="D779" s="93"/>
      <c r="E779" s="92"/>
      <c r="F779" s="93"/>
      <c r="G779" s="92"/>
      <c r="H779" s="91"/>
      <c r="I779" s="91"/>
      <c r="J779" s="91"/>
      <c r="K779" s="126"/>
      <c r="L779" s="91"/>
      <c r="M779" s="104"/>
      <c r="N779" s="91"/>
      <c r="O779" s="91"/>
      <c r="P779" s="91"/>
      <c r="Q779" s="91"/>
      <c r="R779" s="91"/>
      <c r="S779" s="91"/>
      <c r="T779" s="91"/>
      <c r="U779" s="91"/>
      <c r="V779" s="91"/>
      <c r="W779" s="91"/>
      <c r="X779" s="91"/>
      <c r="Y779" s="91"/>
      <c r="Z779" s="91"/>
      <c r="AA779" s="91"/>
      <c r="AB779" s="91"/>
      <c r="AC779" s="91"/>
      <c r="AD779" s="91"/>
      <c r="AE779" s="91"/>
      <c r="AF779" s="91"/>
      <c r="AG779" s="91"/>
    </row>
    <row r="780" spans="1:33" ht="22.5" customHeight="1" x14ac:dyDescent="0.45">
      <c r="A780" s="91"/>
      <c r="B780" s="93"/>
      <c r="C780" s="92"/>
      <c r="D780" s="93"/>
      <c r="E780" s="92"/>
      <c r="F780" s="93"/>
      <c r="G780" s="92"/>
      <c r="H780" s="91"/>
      <c r="I780" s="91"/>
      <c r="J780" s="91"/>
      <c r="K780" s="126"/>
      <c r="L780" s="91"/>
      <c r="M780" s="104"/>
      <c r="N780" s="91"/>
      <c r="O780" s="91"/>
      <c r="P780" s="91"/>
      <c r="Q780" s="91"/>
      <c r="R780" s="91"/>
      <c r="S780" s="91"/>
      <c r="T780" s="91"/>
      <c r="U780" s="91"/>
      <c r="V780" s="91"/>
      <c r="W780" s="91"/>
      <c r="X780" s="91"/>
      <c r="Y780" s="91"/>
      <c r="Z780" s="91"/>
      <c r="AA780" s="91"/>
      <c r="AB780" s="91"/>
      <c r="AC780" s="91"/>
      <c r="AD780" s="91"/>
      <c r="AE780" s="91"/>
      <c r="AF780" s="91"/>
      <c r="AG780" s="91"/>
    </row>
    <row r="781" spans="1:33" ht="22.5" customHeight="1" x14ac:dyDescent="0.45">
      <c r="A781" s="91"/>
      <c r="B781" s="93"/>
      <c r="C781" s="92"/>
      <c r="D781" s="93"/>
      <c r="E781" s="92"/>
      <c r="F781" s="93"/>
      <c r="G781" s="92"/>
      <c r="H781" s="91"/>
      <c r="I781" s="91"/>
      <c r="J781" s="91"/>
      <c r="K781" s="126"/>
      <c r="L781" s="91"/>
      <c r="M781" s="104"/>
      <c r="N781" s="91"/>
      <c r="O781" s="91"/>
      <c r="P781" s="91"/>
      <c r="Q781" s="91"/>
      <c r="R781" s="91"/>
      <c r="S781" s="91"/>
      <c r="T781" s="91"/>
      <c r="U781" s="91"/>
      <c r="V781" s="91"/>
      <c r="W781" s="91"/>
      <c r="X781" s="91"/>
      <c r="Y781" s="91"/>
      <c r="Z781" s="91"/>
      <c r="AA781" s="91"/>
      <c r="AB781" s="91"/>
      <c r="AC781" s="91"/>
      <c r="AD781" s="91"/>
      <c r="AE781" s="91"/>
      <c r="AF781" s="91"/>
      <c r="AG781" s="91"/>
    </row>
    <row r="782" spans="1:33" ht="22.5" customHeight="1" x14ac:dyDescent="0.45">
      <c r="A782" s="91"/>
      <c r="B782" s="93"/>
      <c r="C782" s="92"/>
      <c r="D782" s="93"/>
      <c r="E782" s="92"/>
      <c r="F782" s="93"/>
      <c r="G782" s="92"/>
      <c r="H782" s="91"/>
      <c r="I782" s="91"/>
      <c r="J782" s="91"/>
      <c r="K782" s="126"/>
      <c r="L782" s="91"/>
      <c r="M782" s="104"/>
      <c r="N782" s="91"/>
      <c r="O782" s="91"/>
      <c r="P782" s="91"/>
      <c r="Q782" s="91"/>
      <c r="R782" s="91"/>
      <c r="S782" s="91"/>
      <c r="T782" s="91"/>
      <c r="U782" s="91"/>
      <c r="V782" s="91"/>
      <c r="W782" s="91"/>
      <c r="X782" s="91"/>
      <c r="Y782" s="91"/>
      <c r="Z782" s="91"/>
      <c r="AA782" s="91"/>
      <c r="AB782" s="91"/>
      <c r="AC782" s="91"/>
      <c r="AD782" s="91"/>
      <c r="AE782" s="91"/>
      <c r="AF782" s="91"/>
      <c r="AG782" s="91"/>
    </row>
    <row r="783" spans="1:33" ht="22.5" customHeight="1" x14ac:dyDescent="0.45">
      <c r="A783" s="91"/>
      <c r="B783" s="93"/>
      <c r="C783" s="92"/>
      <c r="D783" s="93"/>
      <c r="E783" s="92"/>
      <c r="F783" s="93"/>
      <c r="G783" s="92"/>
      <c r="H783" s="91"/>
      <c r="I783" s="91"/>
      <c r="J783" s="91"/>
      <c r="K783" s="126"/>
      <c r="L783" s="91"/>
      <c r="M783" s="104"/>
      <c r="N783" s="91"/>
      <c r="O783" s="91"/>
      <c r="P783" s="91"/>
      <c r="Q783" s="91"/>
      <c r="R783" s="91"/>
      <c r="S783" s="91"/>
      <c r="T783" s="91"/>
      <c r="U783" s="91"/>
      <c r="V783" s="91"/>
      <c r="W783" s="91"/>
      <c r="X783" s="91"/>
      <c r="Y783" s="91"/>
      <c r="Z783" s="91"/>
      <c r="AA783" s="91"/>
      <c r="AB783" s="91"/>
      <c r="AC783" s="91"/>
      <c r="AD783" s="91"/>
      <c r="AE783" s="91"/>
      <c r="AF783" s="91"/>
      <c r="AG783" s="91"/>
    </row>
    <row r="784" spans="1:33" ht="22.5" customHeight="1" x14ac:dyDescent="0.45">
      <c r="A784" s="91"/>
      <c r="B784" s="93"/>
      <c r="C784" s="92"/>
      <c r="D784" s="93"/>
      <c r="E784" s="92"/>
      <c r="F784" s="93"/>
      <c r="G784" s="92"/>
      <c r="H784" s="91"/>
      <c r="I784" s="91"/>
      <c r="J784" s="91"/>
      <c r="K784" s="126"/>
      <c r="L784" s="91"/>
      <c r="M784" s="104"/>
      <c r="N784" s="91"/>
      <c r="O784" s="91"/>
      <c r="P784" s="91"/>
      <c r="Q784" s="91"/>
      <c r="R784" s="91"/>
      <c r="S784" s="91"/>
      <c r="T784" s="91"/>
      <c r="U784" s="91"/>
      <c r="V784" s="91"/>
      <c r="W784" s="91"/>
      <c r="X784" s="91"/>
      <c r="Y784" s="91"/>
      <c r="Z784" s="91"/>
      <c r="AA784" s="91"/>
      <c r="AB784" s="91"/>
      <c r="AC784" s="91"/>
      <c r="AD784" s="91"/>
      <c r="AE784" s="91"/>
      <c r="AF784" s="91"/>
      <c r="AG784" s="91"/>
    </row>
    <row r="785" spans="1:33" ht="22.5" customHeight="1" x14ac:dyDescent="0.45">
      <c r="A785" s="91"/>
      <c r="B785" s="93"/>
      <c r="C785" s="92"/>
      <c r="D785" s="93"/>
      <c r="E785" s="92"/>
      <c r="F785" s="93"/>
      <c r="G785" s="92"/>
      <c r="H785" s="91"/>
      <c r="I785" s="91"/>
      <c r="J785" s="91"/>
      <c r="K785" s="126"/>
      <c r="L785" s="91"/>
      <c r="M785" s="104"/>
      <c r="N785" s="91"/>
      <c r="O785" s="91"/>
      <c r="P785" s="91"/>
      <c r="Q785" s="91"/>
      <c r="R785" s="91"/>
      <c r="S785" s="91"/>
      <c r="T785" s="91"/>
      <c r="U785" s="91"/>
      <c r="V785" s="91"/>
      <c r="W785" s="91"/>
      <c r="X785" s="91"/>
      <c r="Y785" s="91"/>
      <c r="Z785" s="91"/>
      <c r="AA785" s="91"/>
      <c r="AB785" s="91"/>
      <c r="AC785" s="91"/>
      <c r="AD785" s="91"/>
      <c r="AE785" s="91"/>
      <c r="AF785" s="91"/>
      <c r="AG785" s="91"/>
    </row>
    <row r="786" spans="1:33" ht="22.5" customHeight="1" x14ac:dyDescent="0.45">
      <c r="A786" s="91"/>
      <c r="B786" s="93"/>
      <c r="C786" s="92"/>
      <c r="D786" s="93"/>
      <c r="E786" s="92"/>
      <c r="F786" s="93"/>
      <c r="G786" s="92"/>
      <c r="H786" s="91"/>
      <c r="I786" s="91"/>
      <c r="J786" s="91"/>
      <c r="K786" s="126"/>
      <c r="L786" s="91"/>
      <c r="M786" s="104"/>
      <c r="N786" s="91"/>
      <c r="O786" s="91"/>
      <c r="P786" s="91"/>
      <c r="Q786" s="91"/>
      <c r="R786" s="91"/>
      <c r="S786" s="91"/>
      <c r="T786" s="91"/>
      <c r="U786" s="91"/>
      <c r="V786" s="91"/>
      <c r="W786" s="91"/>
      <c r="X786" s="91"/>
      <c r="Y786" s="91"/>
      <c r="Z786" s="91"/>
      <c r="AA786" s="91"/>
      <c r="AB786" s="91"/>
      <c r="AC786" s="91"/>
      <c r="AD786" s="91"/>
      <c r="AE786" s="91"/>
      <c r="AF786" s="91"/>
      <c r="AG786" s="91"/>
    </row>
    <row r="787" spans="1:33" ht="22.5" customHeight="1" x14ac:dyDescent="0.45">
      <c r="A787" s="91"/>
      <c r="B787" s="93"/>
      <c r="C787" s="92"/>
      <c r="D787" s="93"/>
      <c r="E787" s="92"/>
      <c r="F787" s="93"/>
      <c r="G787" s="92"/>
      <c r="H787" s="91"/>
      <c r="I787" s="91"/>
      <c r="J787" s="91"/>
      <c r="K787" s="126"/>
      <c r="L787" s="91"/>
      <c r="M787" s="104"/>
      <c r="N787" s="91"/>
      <c r="O787" s="91"/>
      <c r="P787" s="91"/>
      <c r="Q787" s="91"/>
      <c r="R787" s="91"/>
      <c r="S787" s="91"/>
      <c r="T787" s="91"/>
      <c r="U787" s="91"/>
      <c r="V787" s="91"/>
      <c r="W787" s="91"/>
      <c r="X787" s="91"/>
      <c r="Y787" s="91"/>
      <c r="Z787" s="91"/>
      <c r="AA787" s="91"/>
      <c r="AB787" s="91"/>
      <c r="AC787" s="91"/>
      <c r="AD787" s="91"/>
      <c r="AE787" s="91"/>
      <c r="AF787" s="91"/>
      <c r="AG787" s="91"/>
    </row>
    <row r="788" spans="1:33" ht="22.5" customHeight="1" x14ac:dyDescent="0.45">
      <c r="A788" s="91"/>
      <c r="B788" s="93"/>
      <c r="C788" s="92"/>
      <c r="D788" s="93"/>
      <c r="E788" s="92"/>
      <c r="F788" s="93"/>
      <c r="G788" s="92"/>
      <c r="H788" s="91"/>
      <c r="I788" s="91"/>
      <c r="J788" s="91"/>
      <c r="K788" s="126"/>
      <c r="L788" s="91"/>
      <c r="M788" s="104"/>
      <c r="N788" s="91"/>
      <c r="O788" s="91"/>
      <c r="P788" s="91"/>
      <c r="Q788" s="91"/>
      <c r="R788" s="91"/>
      <c r="S788" s="91"/>
      <c r="T788" s="91"/>
      <c r="U788" s="91"/>
      <c r="V788" s="91"/>
      <c r="W788" s="91"/>
      <c r="X788" s="91"/>
      <c r="Y788" s="91"/>
      <c r="Z788" s="91"/>
      <c r="AA788" s="91"/>
      <c r="AB788" s="91"/>
      <c r="AC788" s="91"/>
      <c r="AD788" s="91"/>
      <c r="AE788" s="91"/>
      <c r="AF788" s="91"/>
      <c r="AG788" s="91"/>
    </row>
    <row r="789" spans="1:33" ht="22.5" customHeight="1" x14ac:dyDescent="0.45">
      <c r="A789" s="91"/>
      <c r="B789" s="93"/>
      <c r="C789" s="92"/>
      <c r="D789" s="93"/>
      <c r="E789" s="92"/>
      <c r="F789" s="93"/>
      <c r="G789" s="92"/>
      <c r="H789" s="91"/>
      <c r="I789" s="91"/>
      <c r="J789" s="91"/>
      <c r="K789" s="126"/>
      <c r="L789" s="91"/>
      <c r="M789" s="104"/>
      <c r="N789" s="91"/>
      <c r="O789" s="91"/>
      <c r="P789" s="91"/>
      <c r="Q789" s="91"/>
      <c r="R789" s="91"/>
      <c r="S789" s="91"/>
      <c r="T789" s="91"/>
      <c r="U789" s="91"/>
      <c r="V789" s="91"/>
      <c r="W789" s="91"/>
      <c r="X789" s="91"/>
      <c r="Y789" s="91"/>
      <c r="Z789" s="91"/>
      <c r="AA789" s="91"/>
      <c r="AB789" s="91"/>
      <c r="AC789" s="91"/>
      <c r="AD789" s="91"/>
      <c r="AE789" s="91"/>
      <c r="AF789" s="91"/>
      <c r="AG789" s="91"/>
    </row>
    <row r="790" spans="1:33" ht="22.5" customHeight="1" x14ac:dyDescent="0.45">
      <c r="A790" s="91"/>
      <c r="B790" s="93"/>
      <c r="C790" s="92"/>
      <c r="D790" s="93"/>
      <c r="E790" s="92"/>
      <c r="F790" s="93"/>
      <c r="G790" s="92"/>
      <c r="H790" s="91"/>
      <c r="I790" s="91"/>
      <c r="J790" s="91"/>
      <c r="K790" s="126"/>
      <c r="L790" s="91"/>
      <c r="M790" s="104"/>
      <c r="N790" s="91"/>
      <c r="O790" s="91"/>
      <c r="P790" s="91"/>
      <c r="Q790" s="91"/>
      <c r="R790" s="91"/>
      <c r="S790" s="91"/>
      <c r="T790" s="91"/>
      <c r="U790" s="91"/>
      <c r="V790" s="91"/>
      <c r="W790" s="91"/>
      <c r="X790" s="91"/>
      <c r="Y790" s="91"/>
      <c r="Z790" s="91"/>
      <c r="AA790" s="91"/>
      <c r="AB790" s="91"/>
      <c r="AC790" s="91"/>
      <c r="AD790" s="91"/>
      <c r="AE790" s="91"/>
      <c r="AF790" s="91"/>
      <c r="AG790" s="91"/>
    </row>
    <row r="791" spans="1:33" ht="22.5" customHeight="1" x14ac:dyDescent="0.45">
      <c r="A791" s="91"/>
      <c r="B791" s="93"/>
      <c r="C791" s="92"/>
      <c r="D791" s="93"/>
      <c r="E791" s="92"/>
      <c r="F791" s="93"/>
      <c r="G791" s="92"/>
      <c r="H791" s="91"/>
      <c r="I791" s="91"/>
      <c r="J791" s="91"/>
      <c r="K791" s="126"/>
      <c r="L791" s="91"/>
      <c r="M791" s="104"/>
      <c r="N791" s="91"/>
      <c r="O791" s="91"/>
      <c r="P791" s="91"/>
      <c r="Q791" s="91"/>
      <c r="R791" s="91"/>
      <c r="S791" s="91"/>
      <c r="T791" s="91"/>
      <c r="U791" s="91"/>
      <c r="V791" s="91"/>
      <c r="W791" s="91"/>
      <c r="X791" s="91"/>
      <c r="Y791" s="91"/>
      <c r="Z791" s="91"/>
      <c r="AA791" s="91"/>
      <c r="AB791" s="91"/>
      <c r="AC791" s="91"/>
      <c r="AD791" s="91"/>
      <c r="AE791" s="91"/>
      <c r="AF791" s="91"/>
      <c r="AG791" s="91"/>
    </row>
    <row r="792" spans="1:33" ht="22.5" customHeight="1" x14ac:dyDescent="0.45">
      <c r="A792" s="91"/>
      <c r="B792" s="93"/>
      <c r="C792" s="92"/>
      <c r="D792" s="93"/>
      <c r="E792" s="92"/>
      <c r="F792" s="93"/>
      <c r="G792" s="92"/>
      <c r="H792" s="91"/>
      <c r="I792" s="91"/>
      <c r="J792" s="91"/>
      <c r="K792" s="126"/>
      <c r="L792" s="91"/>
      <c r="M792" s="104"/>
      <c r="N792" s="91"/>
      <c r="O792" s="91"/>
      <c r="P792" s="91"/>
      <c r="Q792" s="91"/>
      <c r="R792" s="91"/>
      <c r="S792" s="91"/>
      <c r="T792" s="91"/>
      <c r="U792" s="91"/>
      <c r="V792" s="91"/>
      <c r="W792" s="91"/>
      <c r="X792" s="91"/>
      <c r="Y792" s="91"/>
      <c r="Z792" s="91"/>
      <c r="AA792" s="91"/>
      <c r="AB792" s="91"/>
      <c r="AC792" s="91"/>
      <c r="AD792" s="91"/>
      <c r="AE792" s="91"/>
      <c r="AF792" s="91"/>
      <c r="AG792" s="91"/>
    </row>
    <row r="793" spans="1:33" ht="22.5" customHeight="1" x14ac:dyDescent="0.45">
      <c r="A793" s="91"/>
      <c r="B793" s="93"/>
      <c r="C793" s="92"/>
      <c r="D793" s="93"/>
      <c r="E793" s="92"/>
      <c r="F793" s="93"/>
      <c r="G793" s="92"/>
      <c r="H793" s="91"/>
      <c r="I793" s="91"/>
      <c r="J793" s="91"/>
      <c r="K793" s="126"/>
      <c r="L793" s="91"/>
      <c r="M793" s="104"/>
      <c r="N793" s="91"/>
      <c r="O793" s="91"/>
      <c r="P793" s="91"/>
      <c r="Q793" s="91"/>
      <c r="R793" s="91"/>
      <c r="S793" s="91"/>
      <c r="T793" s="91"/>
      <c r="U793" s="91"/>
      <c r="V793" s="91"/>
      <c r="W793" s="91"/>
      <c r="X793" s="91"/>
      <c r="Y793" s="91"/>
      <c r="Z793" s="91"/>
      <c r="AA793" s="91"/>
      <c r="AB793" s="91"/>
      <c r="AC793" s="91"/>
      <c r="AD793" s="91"/>
      <c r="AE793" s="91"/>
      <c r="AF793" s="91"/>
      <c r="AG793" s="91"/>
    </row>
    <row r="794" spans="1:33" ht="22.5" customHeight="1" x14ac:dyDescent="0.45">
      <c r="A794" s="91"/>
      <c r="B794" s="93"/>
      <c r="C794" s="92"/>
      <c r="D794" s="93"/>
      <c r="E794" s="92"/>
      <c r="F794" s="93"/>
      <c r="G794" s="92"/>
      <c r="H794" s="91"/>
      <c r="I794" s="91"/>
      <c r="J794" s="91"/>
      <c r="K794" s="126"/>
      <c r="L794" s="91"/>
      <c r="M794" s="104"/>
      <c r="N794" s="91"/>
      <c r="O794" s="91"/>
      <c r="P794" s="91"/>
      <c r="Q794" s="91"/>
      <c r="R794" s="91"/>
      <c r="S794" s="91"/>
      <c r="T794" s="91"/>
      <c r="U794" s="91"/>
      <c r="V794" s="91"/>
      <c r="W794" s="91"/>
      <c r="X794" s="91"/>
      <c r="Y794" s="91"/>
      <c r="Z794" s="91"/>
      <c r="AA794" s="91"/>
      <c r="AB794" s="91"/>
      <c r="AC794" s="91"/>
      <c r="AD794" s="91"/>
      <c r="AE794" s="91"/>
      <c r="AF794" s="91"/>
      <c r="AG794" s="91"/>
    </row>
    <row r="795" spans="1:33" ht="22.5" customHeight="1" x14ac:dyDescent="0.45">
      <c r="A795" s="91"/>
      <c r="B795" s="93"/>
      <c r="C795" s="92"/>
      <c r="D795" s="93"/>
      <c r="E795" s="92"/>
      <c r="F795" s="93"/>
      <c r="G795" s="92"/>
      <c r="H795" s="91"/>
      <c r="I795" s="91"/>
      <c r="J795" s="91"/>
      <c r="K795" s="126"/>
      <c r="L795" s="91"/>
      <c r="M795" s="104"/>
      <c r="N795" s="91"/>
      <c r="O795" s="91"/>
      <c r="P795" s="91"/>
      <c r="Q795" s="91"/>
      <c r="R795" s="91"/>
      <c r="S795" s="91"/>
      <c r="T795" s="91"/>
      <c r="U795" s="91"/>
      <c r="V795" s="91"/>
      <c r="W795" s="91"/>
      <c r="X795" s="91"/>
      <c r="Y795" s="91"/>
      <c r="Z795" s="91"/>
      <c r="AA795" s="91"/>
      <c r="AB795" s="91"/>
      <c r="AC795" s="91"/>
      <c r="AD795" s="91"/>
      <c r="AE795" s="91"/>
      <c r="AF795" s="91"/>
      <c r="AG795" s="91"/>
    </row>
    <row r="796" spans="1:33" ht="22.5" customHeight="1" x14ac:dyDescent="0.45">
      <c r="A796" s="91"/>
      <c r="B796" s="93"/>
      <c r="C796" s="92"/>
      <c r="D796" s="93"/>
      <c r="E796" s="92"/>
      <c r="F796" s="93"/>
      <c r="G796" s="92"/>
      <c r="H796" s="91"/>
      <c r="I796" s="91"/>
      <c r="J796" s="91"/>
      <c r="K796" s="126"/>
      <c r="L796" s="91"/>
      <c r="M796" s="104"/>
      <c r="N796" s="91"/>
      <c r="O796" s="91"/>
      <c r="P796" s="91"/>
      <c r="Q796" s="91"/>
      <c r="R796" s="91"/>
      <c r="S796" s="91"/>
      <c r="T796" s="91"/>
      <c r="U796" s="91"/>
      <c r="V796" s="91"/>
      <c r="W796" s="91"/>
      <c r="X796" s="91"/>
      <c r="Y796" s="91"/>
      <c r="Z796" s="91"/>
      <c r="AA796" s="91"/>
      <c r="AB796" s="91"/>
      <c r="AC796" s="91"/>
      <c r="AD796" s="91"/>
      <c r="AE796" s="91"/>
      <c r="AF796" s="91"/>
      <c r="AG796" s="91"/>
    </row>
    <row r="797" spans="1:33" ht="22.5" customHeight="1" x14ac:dyDescent="0.45">
      <c r="A797" s="91"/>
      <c r="B797" s="93"/>
      <c r="C797" s="92"/>
      <c r="D797" s="93"/>
      <c r="E797" s="92"/>
      <c r="F797" s="93"/>
      <c r="G797" s="92"/>
      <c r="H797" s="91"/>
      <c r="I797" s="91"/>
      <c r="J797" s="91"/>
      <c r="K797" s="126"/>
      <c r="L797" s="91"/>
      <c r="M797" s="104"/>
      <c r="N797" s="91"/>
      <c r="O797" s="91"/>
      <c r="P797" s="91"/>
      <c r="Q797" s="91"/>
      <c r="R797" s="91"/>
      <c r="S797" s="91"/>
      <c r="T797" s="91"/>
      <c r="U797" s="91"/>
      <c r="V797" s="91"/>
      <c r="W797" s="91"/>
      <c r="X797" s="91"/>
      <c r="Y797" s="91"/>
      <c r="Z797" s="91"/>
      <c r="AA797" s="91"/>
      <c r="AB797" s="91"/>
      <c r="AC797" s="91"/>
      <c r="AD797" s="91"/>
      <c r="AE797" s="91"/>
      <c r="AF797" s="91"/>
      <c r="AG797" s="91"/>
    </row>
    <row r="798" spans="1:33" ht="22.5" customHeight="1" x14ac:dyDescent="0.45">
      <c r="A798" s="91"/>
      <c r="B798" s="93"/>
      <c r="C798" s="92"/>
      <c r="D798" s="93"/>
      <c r="E798" s="92"/>
      <c r="F798" s="93"/>
      <c r="G798" s="92"/>
      <c r="H798" s="91"/>
      <c r="I798" s="91"/>
      <c r="J798" s="91"/>
      <c r="K798" s="126"/>
      <c r="L798" s="91"/>
      <c r="M798" s="104"/>
      <c r="N798" s="91"/>
      <c r="O798" s="91"/>
      <c r="P798" s="91"/>
      <c r="Q798" s="91"/>
      <c r="R798" s="91"/>
      <c r="S798" s="91"/>
      <c r="T798" s="91"/>
      <c r="U798" s="91"/>
      <c r="V798" s="91"/>
      <c r="W798" s="91"/>
      <c r="X798" s="91"/>
      <c r="Y798" s="91"/>
      <c r="Z798" s="91"/>
      <c r="AA798" s="91"/>
      <c r="AB798" s="91"/>
      <c r="AC798" s="91"/>
      <c r="AD798" s="91"/>
      <c r="AE798" s="91"/>
      <c r="AF798" s="91"/>
      <c r="AG798" s="91"/>
    </row>
    <row r="799" spans="1:33" ht="22.5" customHeight="1" x14ac:dyDescent="0.45">
      <c r="A799" s="91"/>
      <c r="B799" s="93"/>
      <c r="C799" s="92"/>
      <c r="D799" s="93"/>
      <c r="E799" s="92"/>
      <c r="F799" s="93"/>
      <c r="G799" s="92"/>
      <c r="H799" s="91"/>
      <c r="I799" s="91"/>
      <c r="J799" s="91"/>
      <c r="K799" s="126"/>
      <c r="L799" s="91"/>
      <c r="M799" s="104"/>
      <c r="N799" s="91"/>
      <c r="O799" s="91"/>
      <c r="P799" s="91"/>
      <c r="Q799" s="91"/>
      <c r="R799" s="91"/>
      <c r="S799" s="91"/>
      <c r="T799" s="91"/>
      <c r="U799" s="91"/>
      <c r="V799" s="91"/>
      <c r="W799" s="91"/>
      <c r="X799" s="91"/>
      <c r="Y799" s="91"/>
      <c r="Z799" s="91"/>
      <c r="AA799" s="91"/>
      <c r="AB799" s="91"/>
      <c r="AC799" s="91"/>
      <c r="AD799" s="91"/>
      <c r="AE799" s="91"/>
      <c r="AF799" s="91"/>
      <c r="AG799" s="91"/>
    </row>
    <row r="800" spans="1:33" ht="22.5" customHeight="1" x14ac:dyDescent="0.45">
      <c r="A800" s="91"/>
      <c r="B800" s="93"/>
      <c r="C800" s="92"/>
      <c r="D800" s="93"/>
      <c r="E800" s="92"/>
      <c r="F800" s="93"/>
      <c r="G800" s="92"/>
      <c r="H800" s="91"/>
      <c r="I800" s="91"/>
      <c r="J800" s="91"/>
      <c r="K800" s="126"/>
      <c r="L800" s="91"/>
      <c r="M800" s="104"/>
      <c r="N800" s="91"/>
      <c r="O800" s="91"/>
      <c r="P800" s="91"/>
      <c r="Q800" s="91"/>
      <c r="R800" s="91"/>
      <c r="S800" s="91"/>
      <c r="T800" s="91"/>
      <c r="U800" s="91"/>
      <c r="V800" s="91"/>
      <c r="W800" s="91"/>
      <c r="X800" s="91"/>
      <c r="Y800" s="91"/>
      <c r="Z800" s="91"/>
      <c r="AA800" s="91"/>
      <c r="AB800" s="91"/>
      <c r="AC800" s="91"/>
      <c r="AD800" s="91"/>
      <c r="AE800" s="91"/>
      <c r="AF800" s="91"/>
      <c r="AG800" s="91"/>
    </row>
    <row r="801" spans="1:33" ht="22.5" customHeight="1" x14ac:dyDescent="0.45">
      <c r="A801" s="91"/>
      <c r="B801" s="93"/>
      <c r="C801" s="92"/>
      <c r="D801" s="93"/>
      <c r="E801" s="92"/>
      <c r="F801" s="93"/>
      <c r="G801" s="92"/>
      <c r="H801" s="91"/>
      <c r="I801" s="91"/>
      <c r="J801" s="91"/>
      <c r="K801" s="126"/>
      <c r="L801" s="91"/>
      <c r="M801" s="104"/>
      <c r="N801" s="91"/>
      <c r="O801" s="91"/>
      <c r="P801" s="91"/>
      <c r="Q801" s="91"/>
      <c r="R801" s="91"/>
      <c r="S801" s="91"/>
      <c r="T801" s="91"/>
      <c r="U801" s="91"/>
      <c r="V801" s="91"/>
      <c r="W801" s="91"/>
      <c r="X801" s="91"/>
      <c r="Y801" s="91"/>
      <c r="Z801" s="91"/>
      <c r="AA801" s="91"/>
      <c r="AB801" s="91"/>
      <c r="AC801" s="91"/>
      <c r="AD801" s="91"/>
      <c r="AE801" s="91"/>
      <c r="AF801" s="91"/>
      <c r="AG801" s="91"/>
    </row>
    <row r="802" spans="1:33" ht="22.5" customHeight="1" x14ac:dyDescent="0.45">
      <c r="A802" s="91"/>
      <c r="B802" s="93"/>
      <c r="C802" s="92"/>
      <c r="D802" s="93"/>
      <c r="E802" s="92"/>
      <c r="F802" s="93"/>
      <c r="G802" s="92"/>
      <c r="H802" s="91"/>
      <c r="I802" s="91"/>
      <c r="J802" s="91"/>
      <c r="K802" s="126"/>
      <c r="L802" s="91"/>
      <c r="M802" s="104"/>
      <c r="N802" s="91"/>
      <c r="O802" s="91"/>
      <c r="P802" s="91"/>
      <c r="Q802" s="91"/>
      <c r="R802" s="91"/>
      <c r="S802" s="91"/>
      <c r="T802" s="91"/>
      <c r="U802" s="91"/>
      <c r="V802" s="91"/>
      <c r="W802" s="91"/>
      <c r="X802" s="91"/>
      <c r="Y802" s="91"/>
      <c r="Z802" s="91"/>
      <c r="AA802" s="91"/>
      <c r="AB802" s="91"/>
      <c r="AC802" s="91"/>
      <c r="AD802" s="91"/>
      <c r="AE802" s="91"/>
      <c r="AF802" s="91"/>
      <c r="AG802" s="91"/>
    </row>
    <row r="803" spans="1:33" ht="22.5" customHeight="1" x14ac:dyDescent="0.45">
      <c r="A803" s="91"/>
      <c r="B803" s="93"/>
      <c r="C803" s="92"/>
      <c r="D803" s="93"/>
      <c r="E803" s="92"/>
      <c r="F803" s="93"/>
      <c r="G803" s="92"/>
      <c r="H803" s="91"/>
      <c r="I803" s="91"/>
      <c r="J803" s="91"/>
      <c r="K803" s="126"/>
      <c r="L803" s="91"/>
      <c r="M803" s="104"/>
      <c r="N803" s="91"/>
      <c r="O803" s="91"/>
      <c r="P803" s="91"/>
      <c r="Q803" s="91"/>
      <c r="R803" s="91"/>
      <c r="S803" s="91"/>
      <c r="T803" s="91"/>
      <c r="U803" s="91"/>
      <c r="V803" s="91"/>
      <c r="W803" s="91"/>
      <c r="X803" s="91"/>
      <c r="Y803" s="91"/>
      <c r="Z803" s="91"/>
      <c r="AA803" s="91"/>
      <c r="AB803" s="91"/>
      <c r="AC803" s="91"/>
      <c r="AD803" s="91"/>
      <c r="AE803" s="91"/>
      <c r="AF803" s="91"/>
      <c r="AG803" s="91"/>
    </row>
    <row r="804" spans="1:33" ht="22.5" customHeight="1" x14ac:dyDescent="0.45">
      <c r="A804" s="91"/>
      <c r="B804" s="93"/>
      <c r="C804" s="92"/>
      <c r="D804" s="93"/>
      <c r="E804" s="92"/>
      <c r="F804" s="93"/>
      <c r="G804" s="92"/>
      <c r="H804" s="91"/>
      <c r="I804" s="91"/>
      <c r="J804" s="91"/>
      <c r="K804" s="126"/>
      <c r="L804" s="91"/>
      <c r="M804" s="104"/>
      <c r="N804" s="91"/>
      <c r="O804" s="91"/>
      <c r="P804" s="91"/>
      <c r="Q804" s="91"/>
      <c r="R804" s="91"/>
      <c r="S804" s="91"/>
      <c r="T804" s="91"/>
      <c r="U804" s="91"/>
      <c r="V804" s="91"/>
      <c r="W804" s="91"/>
      <c r="X804" s="91"/>
      <c r="Y804" s="91"/>
      <c r="Z804" s="91"/>
      <c r="AA804" s="91"/>
      <c r="AB804" s="91"/>
      <c r="AC804" s="91"/>
      <c r="AD804" s="91"/>
      <c r="AE804" s="91"/>
      <c r="AF804" s="91"/>
      <c r="AG804" s="91"/>
    </row>
    <row r="805" spans="1:33" ht="22.5" customHeight="1" x14ac:dyDescent="0.45">
      <c r="A805" s="91"/>
      <c r="B805" s="93"/>
      <c r="C805" s="92"/>
      <c r="D805" s="93"/>
      <c r="E805" s="92"/>
      <c r="F805" s="93"/>
      <c r="G805" s="92"/>
      <c r="H805" s="91"/>
      <c r="I805" s="91"/>
      <c r="J805" s="91"/>
      <c r="K805" s="126"/>
      <c r="L805" s="91"/>
      <c r="M805" s="104"/>
      <c r="N805" s="91"/>
      <c r="O805" s="91"/>
      <c r="P805" s="91"/>
      <c r="Q805" s="91"/>
      <c r="R805" s="91"/>
      <c r="S805" s="91"/>
      <c r="T805" s="91"/>
      <c r="U805" s="91"/>
      <c r="V805" s="91"/>
      <c r="W805" s="91"/>
      <c r="X805" s="91"/>
      <c r="Y805" s="91"/>
      <c r="Z805" s="91"/>
      <c r="AA805" s="91"/>
      <c r="AB805" s="91"/>
      <c r="AC805" s="91"/>
      <c r="AD805" s="91"/>
      <c r="AE805" s="91"/>
      <c r="AF805" s="91"/>
      <c r="AG805" s="91"/>
    </row>
    <row r="806" spans="1:33" ht="22.5" customHeight="1" x14ac:dyDescent="0.45">
      <c r="A806" s="91"/>
      <c r="B806" s="93"/>
      <c r="C806" s="92"/>
      <c r="D806" s="93"/>
      <c r="E806" s="92"/>
      <c r="F806" s="93"/>
      <c r="G806" s="92"/>
      <c r="H806" s="91"/>
      <c r="I806" s="91"/>
      <c r="J806" s="91"/>
      <c r="K806" s="126"/>
      <c r="L806" s="91"/>
      <c r="M806" s="104"/>
      <c r="N806" s="91"/>
      <c r="O806" s="91"/>
      <c r="P806" s="91"/>
      <c r="Q806" s="91"/>
      <c r="R806" s="91"/>
      <c r="S806" s="91"/>
      <c r="T806" s="91"/>
      <c r="U806" s="91"/>
      <c r="V806" s="91"/>
      <c r="W806" s="91"/>
      <c r="X806" s="91"/>
      <c r="Y806" s="91"/>
      <c r="Z806" s="91"/>
      <c r="AA806" s="91"/>
      <c r="AB806" s="91"/>
      <c r="AC806" s="91"/>
      <c r="AD806" s="91"/>
      <c r="AE806" s="91"/>
      <c r="AF806" s="91"/>
      <c r="AG806" s="91"/>
    </row>
    <row r="807" spans="1:33" ht="22.5" customHeight="1" x14ac:dyDescent="0.45">
      <c r="A807" s="91"/>
      <c r="B807" s="93"/>
      <c r="C807" s="92"/>
      <c r="D807" s="93"/>
      <c r="E807" s="92"/>
      <c r="F807" s="93"/>
      <c r="G807" s="92"/>
      <c r="H807" s="91"/>
      <c r="I807" s="91"/>
      <c r="J807" s="91"/>
      <c r="K807" s="126"/>
      <c r="L807" s="91"/>
      <c r="M807" s="104"/>
      <c r="N807" s="91"/>
      <c r="O807" s="91"/>
      <c r="P807" s="91"/>
      <c r="Q807" s="91"/>
      <c r="R807" s="91"/>
      <c r="S807" s="91"/>
      <c r="T807" s="91"/>
      <c r="U807" s="91"/>
      <c r="V807" s="91"/>
      <c r="W807" s="91"/>
      <c r="X807" s="91"/>
      <c r="Y807" s="91"/>
      <c r="Z807" s="91"/>
      <c r="AA807" s="91"/>
      <c r="AB807" s="91"/>
      <c r="AC807" s="91"/>
      <c r="AD807" s="91"/>
      <c r="AE807" s="91"/>
      <c r="AF807" s="91"/>
      <c r="AG807" s="91"/>
    </row>
    <row r="808" spans="1:33" ht="22.5" customHeight="1" x14ac:dyDescent="0.45">
      <c r="A808" s="91"/>
      <c r="B808" s="93"/>
      <c r="C808" s="92"/>
      <c r="D808" s="93"/>
      <c r="E808" s="92"/>
      <c r="F808" s="93"/>
      <c r="G808" s="92"/>
      <c r="H808" s="91"/>
      <c r="I808" s="91"/>
      <c r="J808" s="91"/>
      <c r="K808" s="126"/>
      <c r="L808" s="91"/>
      <c r="M808" s="104"/>
      <c r="N808" s="91"/>
      <c r="O808" s="91"/>
      <c r="P808" s="91"/>
      <c r="Q808" s="91"/>
      <c r="R808" s="91"/>
      <c r="S808" s="91"/>
      <c r="T808" s="91"/>
      <c r="U808" s="91"/>
      <c r="V808" s="91"/>
      <c r="W808" s="91"/>
      <c r="X808" s="91"/>
      <c r="Y808" s="91"/>
      <c r="Z808" s="91"/>
      <c r="AA808" s="91"/>
      <c r="AB808" s="91"/>
      <c r="AC808" s="91"/>
      <c r="AD808" s="91"/>
      <c r="AE808" s="91"/>
      <c r="AF808" s="91"/>
      <c r="AG808" s="91"/>
    </row>
    <row r="809" spans="1:33" ht="22.5" customHeight="1" x14ac:dyDescent="0.45">
      <c r="A809" s="91"/>
      <c r="B809" s="93"/>
      <c r="C809" s="92"/>
      <c r="D809" s="93"/>
      <c r="E809" s="92"/>
      <c r="F809" s="93"/>
      <c r="G809" s="92"/>
      <c r="H809" s="91"/>
      <c r="I809" s="91"/>
      <c r="J809" s="91"/>
      <c r="K809" s="126"/>
      <c r="L809" s="91"/>
      <c r="M809" s="104"/>
      <c r="N809" s="91"/>
      <c r="O809" s="91"/>
      <c r="P809" s="91"/>
      <c r="Q809" s="91"/>
      <c r="R809" s="91"/>
      <c r="S809" s="91"/>
      <c r="T809" s="91"/>
      <c r="U809" s="91"/>
      <c r="V809" s="91"/>
      <c r="W809" s="91"/>
      <c r="X809" s="91"/>
      <c r="Y809" s="91"/>
      <c r="Z809" s="91"/>
      <c r="AA809" s="91"/>
      <c r="AB809" s="91"/>
      <c r="AC809" s="91"/>
      <c r="AD809" s="91"/>
      <c r="AE809" s="91"/>
      <c r="AF809" s="91"/>
      <c r="AG809" s="91"/>
    </row>
    <row r="810" spans="1:33" ht="22.5" customHeight="1" x14ac:dyDescent="0.45">
      <c r="A810" s="91"/>
      <c r="B810" s="93"/>
      <c r="C810" s="92"/>
      <c r="D810" s="93"/>
      <c r="E810" s="92"/>
      <c r="F810" s="93"/>
      <c r="G810" s="92"/>
      <c r="H810" s="91"/>
      <c r="I810" s="91"/>
      <c r="J810" s="91"/>
      <c r="K810" s="126"/>
      <c r="L810" s="91"/>
      <c r="M810" s="104"/>
      <c r="N810" s="91"/>
      <c r="O810" s="91"/>
      <c r="P810" s="91"/>
      <c r="Q810" s="91"/>
      <c r="R810" s="91"/>
      <c r="S810" s="91"/>
      <c r="T810" s="91"/>
      <c r="U810" s="91"/>
      <c r="V810" s="91"/>
      <c r="W810" s="91"/>
      <c r="X810" s="91"/>
      <c r="Y810" s="91"/>
      <c r="Z810" s="91"/>
      <c r="AA810" s="91"/>
      <c r="AB810" s="91"/>
      <c r="AC810" s="91"/>
      <c r="AD810" s="91"/>
      <c r="AE810" s="91"/>
      <c r="AF810" s="91"/>
      <c r="AG810" s="91"/>
    </row>
    <row r="811" spans="1:33" ht="22.5" customHeight="1" x14ac:dyDescent="0.45">
      <c r="A811" s="91"/>
      <c r="B811" s="93"/>
      <c r="C811" s="92"/>
      <c r="D811" s="93"/>
      <c r="E811" s="92"/>
      <c r="F811" s="93"/>
      <c r="G811" s="92"/>
      <c r="H811" s="91"/>
      <c r="I811" s="91"/>
      <c r="J811" s="91"/>
      <c r="K811" s="126"/>
      <c r="L811" s="91"/>
      <c r="M811" s="104"/>
      <c r="N811" s="91"/>
      <c r="O811" s="91"/>
      <c r="P811" s="91"/>
      <c r="Q811" s="91"/>
      <c r="R811" s="91"/>
      <c r="S811" s="91"/>
      <c r="T811" s="91"/>
      <c r="U811" s="91"/>
      <c r="V811" s="91"/>
      <c r="W811" s="91"/>
      <c r="X811" s="91"/>
      <c r="Y811" s="91"/>
      <c r="Z811" s="91"/>
      <c r="AA811" s="91"/>
      <c r="AB811" s="91"/>
      <c r="AC811" s="91"/>
      <c r="AD811" s="91"/>
      <c r="AE811" s="91"/>
      <c r="AF811" s="91"/>
      <c r="AG811" s="91"/>
    </row>
    <row r="812" spans="1:33" ht="22.5" customHeight="1" x14ac:dyDescent="0.45">
      <c r="A812" s="91"/>
      <c r="B812" s="93"/>
      <c r="C812" s="92"/>
      <c r="D812" s="93"/>
      <c r="E812" s="92"/>
      <c r="F812" s="93"/>
      <c r="G812" s="92"/>
      <c r="H812" s="91"/>
      <c r="I812" s="91"/>
      <c r="J812" s="91"/>
      <c r="K812" s="126"/>
      <c r="L812" s="91"/>
      <c r="M812" s="104"/>
      <c r="N812" s="91"/>
      <c r="O812" s="91"/>
      <c r="P812" s="91"/>
      <c r="Q812" s="91"/>
      <c r="R812" s="91"/>
      <c r="S812" s="91"/>
      <c r="T812" s="91"/>
      <c r="U812" s="91"/>
      <c r="V812" s="91"/>
      <c r="W812" s="91"/>
      <c r="X812" s="91"/>
      <c r="Y812" s="91"/>
      <c r="Z812" s="91"/>
      <c r="AA812" s="91"/>
      <c r="AB812" s="91"/>
      <c r="AC812" s="91"/>
      <c r="AD812" s="91"/>
      <c r="AE812" s="91"/>
      <c r="AF812" s="91"/>
      <c r="AG812" s="91"/>
    </row>
    <row r="813" spans="1:33" ht="22.5" customHeight="1" x14ac:dyDescent="0.45">
      <c r="A813" s="91"/>
      <c r="B813" s="93"/>
      <c r="C813" s="92"/>
      <c r="D813" s="93"/>
      <c r="E813" s="92"/>
      <c r="F813" s="93"/>
      <c r="G813" s="92"/>
      <c r="H813" s="91"/>
      <c r="I813" s="91"/>
      <c r="J813" s="91"/>
      <c r="K813" s="126"/>
      <c r="L813" s="91"/>
      <c r="M813" s="104"/>
      <c r="N813" s="91"/>
      <c r="O813" s="91"/>
      <c r="P813" s="91"/>
      <c r="Q813" s="91"/>
      <c r="R813" s="91"/>
      <c r="S813" s="91"/>
      <c r="T813" s="91"/>
      <c r="U813" s="91"/>
      <c r="V813" s="91"/>
      <c r="W813" s="91"/>
      <c r="X813" s="91"/>
      <c r="Y813" s="91"/>
      <c r="Z813" s="91"/>
      <c r="AA813" s="91"/>
      <c r="AB813" s="91"/>
      <c r="AC813" s="91"/>
      <c r="AD813" s="91"/>
      <c r="AE813" s="91"/>
      <c r="AF813" s="91"/>
      <c r="AG813" s="91"/>
    </row>
    <row r="814" spans="1:33" ht="22.5" customHeight="1" x14ac:dyDescent="0.45">
      <c r="A814" s="91"/>
      <c r="B814" s="93"/>
      <c r="C814" s="92"/>
      <c r="D814" s="93"/>
      <c r="E814" s="92"/>
      <c r="F814" s="93"/>
      <c r="G814" s="92"/>
      <c r="H814" s="91"/>
      <c r="I814" s="91"/>
      <c r="J814" s="91"/>
      <c r="K814" s="126"/>
      <c r="L814" s="91"/>
      <c r="M814" s="104"/>
      <c r="N814" s="91"/>
      <c r="O814" s="91"/>
      <c r="P814" s="91"/>
      <c r="Q814" s="91"/>
      <c r="R814" s="91"/>
      <c r="S814" s="91"/>
      <c r="T814" s="91"/>
      <c r="U814" s="91"/>
      <c r="V814" s="91"/>
      <c r="W814" s="91"/>
      <c r="X814" s="91"/>
      <c r="Y814" s="91"/>
      <c r="Z814" s="91"/>
      <c r="AA814" s="91"/>
      <c r="AB814" s="91"/>
      <c r="AC814" s="91"/>
      <c r="AD814" s="91"/>
      <c r="AE814" s="91"/>
      <c r="AF814" s="91"/>
      <c r="AG814" s="91"/>
    </row>
    <row r="815" spans="1:33" ht="22.5" customHeight="1" x14ac:dyDescent="0.45">
      <c r="A815" s="91"/>
      <c r="B815" s="93"/>
      <c r="C815" s="92"/>
      <c r="D815" s="93"/>
      <c r="E815" s="92"/>
      <c r="F815" s="93"/>
      <c r="G815" s="92"/>
      <c r="H815" s="91"/>
      <c r="I815" s="91"/>
      <c r="J815" s="91"/>
      <c r="K815" s="126"/>
      <c r="L815" s="91"/>
      <c r="M815" s="104"/>
      <c r="N815" s="91"/>
      <c r="O815" s="91"/>
      <c r="P815" s="91"/>
      <c r="Q815" s="91"/>
      <c r="R815" s="91"/>
      <c r="S815" s="91"/>
      <c r="T815" s="91"/>
      <c r="U815" s="91"/>
      <c r="V815" s="91"/>
      <c r="W815" s="91"/>
      <c r="X815" s="91"/>
      <c r="Y815" s="91"/>
      <c r="Z815" s="91"/>
      <c r="AA815" s="91"/>
      <c r="AB815" s="91"/>
      <c r="AC815" s="91"/>
      <c r="AD815" s="91"/>
      <c r="AE815" s="91"/>
      <c r="AF815" s="91"/>
      <c r="AG815" s="91"/>
    </row>
    <row r="816" spans="1:33" ht="22.5" customHeight="1" x14ac:dyDescent="0.45">
      <c r="A816" s="91"/>
      <c r="B816" s="93"/>
      <c r="C816" s="92"/>
      <c r="D816" s="93"/>
      <c r="E816" s="92"/>
      <c r="F816" s="93"/>
      <c r="G816" s="92"/>
      <c r="H816" s="91"/>
      <c r="I816" s="91"/>
      <c r="J816" s="91"/>
      <c r="K816" s="126"/>
      <c r="L816" s="91"/>
      <c r="M816" s="104"/>
      <c r="N816" s="91"/>
      <c r="O816" s="91"/>
      <c r="P816" s="91"/>
      <c r="Q816" s="91"/>
      <c r="R816" s="91"/>
      <c r="S816" s="91"/>
      <c r="T816" s="91"/>
      <c r="U816" s="91"/>
      <c r="V816" s="91"/>
      <c r="W816" s="91"/>
      <c r="X816" s="91"/>
      <c r="Y816" s="91"/>
      <c r="Z816" s="91"/>
      <c r="AA816" s="91"/>
      <c r="AB816" s="91"/>
      <c r="AC816" s="91"/>
      <c r="AD816" s="91"/>
      <c r="AE816" s="91"/>
      <c r="AF816" s="91"/>
      <c r="AG816" s="91"/>
    </row>
    <row r="817" spans="1:33" ht="22.5" customHeight="1" x14ac:dyDescent="0.45">
      <c r="A817" s="91"/>
      <c r="B817" s="93"/>
      <c r="C817" s="92"/>
      <c r="D817" s="93"/>
      <c r="E817" s="92"/>
      <c r="F817" s="93"/>
      <c r="G817" s="92"/>
      <c r="H817" s="91"/>
      <c r="I817" s="91"/>
      <c r="J817" s="91"/>
      <c r="K817" s="126"/>
      <c r="L817" s="91"/>
      <c r="M817" s="104"/>
      <c r="N817" s="91"/>
      <c r="O817" s="91"/>
      <c r="P817" s="91"/>
      <c r="Q817" s="91"/>
      <c r="R817" s="91"/>
      <c r="S817" s="91"/>
      <c r="T817" s="91"/>
      <c r="U817" s="91"/>
      <c r="V817" s="91"/>
      <c r="W817" s="91"/>
      <c r="X817" s="91"/>
      <c r="Y817" s="91"/>
      <c r="Z817" s="91"/>
      <c r="AA817" s="91"/>
      <c r="AB817" s="91"/>
      <c r="AC817" s="91"/>
      <c r="AD817" s="91"/>
      <c r="AE817" s="91"/>
      <c r="AF817" s="91"/>
      <c r="AG817" s="91"/>
    </row>
    <row r="818" spans="1:33" ht="22.5" customHeight="1" x14ac:dyDescent="0.45">
      <c r="A818" s="91"/>
      <c r="B818" s="93"/>
      <c r="C818" s="92"/>
      <c r="D818" s="93"/>
      <c r="E818" s="92"/>
      <c r="F818" s="93"/>
      <c r="G818" s="92"/>
      <c r="H818" s="91"/>
      <c r="I818" s="91"/>
      <c r="J818" s="91"/>
      <c r="K818" s="126"/>
      <c r="L818" s="91"/>
      <c r="M818" s="104"/>
      <c r="N818" s="91"/>
      <c r="O818" s="91"/>
      <c r="P818" s="91"/>
      <c r="Q818" s="91"/>
      <c r="R818" s="91"/>
      <c r="S818" s="91"/>
      <c r="T818" s="91"/>
      <c r="U818" s="91"/>
      <c r="V818" s="91"/>
      <c r="W818" s="91"/>
      <c r="X818" s="91"/>
      <c r="Y818" s="91"/>
      <c r="Z818" s="91"/>
      <c r="AA818" s="91"/>
      <c r="AB818" s="91"/>
      <c r="AC818" s="91"/>
      <c r="AD818" s="91"/>
      <c r="AE818" s="91"/>
      <c r="AF818" s="91"/>
      <c r="AG818" s="91"/>
    </row>
    <row r="819" spans="1:33" ht="22.5" customHeight="1" x14ac:dyDescent="0.45">
      <c r="A819" s="91"/>
      <c r="B819" s="93"/>
      <c r="C819" s="92"/>
      <c r="D819" s="93"/>
      <c r="E819" s="92"/>
      <c r="F819" s="93"/>
      <c r="G819" s="92"/>
      <c r="H819" s="91"/>
      <c r="I819" s="91"/>
      <c r="J819" s="91"/>
      <c r="K819" s="126"/>
      <c r="L819" s="91"/>
      <c r="M819" s="104"/>
      <c r="N819" s="91"/>
      <c r="O819" s="91"/>
      <c r="P819" s="91"/>
      <c r="Q819" s="91"/>
      <c r="R819" s="91"/>
      <c r="S819" s="91"/>
      <c r="T819" s="91"/>
      <c r="U819" s="91"/>
      <c r="V819" s="91"/>
      <c r="W819" s="91"/>
      <c r="X819" s="91"/>
      <c r="Y819" s="91"/>
      <c r="Z819" s="91"/>
      <c r="AA819" s="91"/>
      <c r="AB819" s="91"/>
      <c r="AC819" s="91"/>
      <c r="AD819" s="91"/>
      <c r="AE819" s="91"/>
      <c r="AF819" s="91"/>
      <c r="AG819" s="91"/>
    </row>
    <row r="820" spans="1:33" ht="22.5" customHeight="1" x14ac:dyDescent="0.45">
      <c r="A820" s="91"/>
      <c r="B820" s="93"/>
      <c r="C820" s="92"/>
      <c r="D820" s="93"/>
      <c r="E820" s="92"/>
      <c r="F820" s="93"/>
      <c r="G820" s="92"/>
      <c r="H820" s="91"/>
      <c r="I820" s="91"/>
      <c r="J820" s="91"/>
      <c r="K820" s="126"/>
      <c r="L820" s="91"/>
      <c r="M820" s="104"/>
      <c r="N820" s="91"/>
      <c r="O820" s="91"/>
      <c r="P820" s="91"/>
      <c r="Q820" s="91"/>
      <c r="R820" s="91"/>
      <c r="S820" s="91"/>
      <c r="T820" s="91"/>
      <c r="U820" s="91"/>
      <c r="V820" s="91"/>
      <c r="W820" s="91"/>
      <c r="X820" s="91"/>
      <c r="Y820" s="91"/>
      <c r="Z820" s="91"/>
      <c r="AA820" s="91"/>
      <c r="AB820" s="91"/>
      <c r="AC820" s="91"/>
      <c r="AD820" s="91"/>
      <c r="AE820" s="91"/>
      <c r="AF820" s="91"/>
      <c r="AG820" s="91"/>
    </row>
    <row r="821" spans="1:33" ht="22.5" customHeight="1" x14ac:dyDescent="0.45">
      <c r="A821" s="91"/>
      <c r="B821" s="93"/>
      <c r="C821" s="92"/>
      <c r="D821" s="93"/>
      <c r="E821" s="92"/>
      <c r="F821" s="93"/>
      <c r="G821" s="92"/>
      <c r="H821" s="91"/>
      <c r="I821" s="91"/>
      <c r="J821" s="91"/>
      <c r="K821" s="126"/>
      <c r="L821" s="91"/>
      <c r="M821" s="104"/>
      <c r="N821" s="91"/>
      <c r="O821" s="91"/>
      <c r="P821" s="91"/>
      <c r="Q821" s="91"/>
      <c r="R821" s="91"/>
      <c r="S821" s="91"/>
      <c r="T821" s="91"/>
      <c r="U821" s="91"/>
      <c r="V821" s="91"/>
      <c r="W821" s="91"/>
      <c r="X821" s="91"/>
      <c r="Y821" s="91"/>
      <c r="Z821" s="91"/>
      <c r="AA821" s="91"/>
      <c r="AB821" s="91"/>
      <c r="AC821" s="91"/>
      <c r="AD821" s="91"/>
      <c r="AE821" s="91"/>
      <c r="AF821" s="91"/>
      <c r="AG821" s="91"/>
    </row>
    <row r="822" spans="1:33" ht="22.5" customHeight="1" x14ac:dyDescent="0.45">
      <c r="A822" s="91"/>
      <c r="B822" s="93"/>
      <c r="C822" s="92"/>
      <c r="D822" s="93"/>
      <c r="E822" s="92"/>
      <c r="F822" s="93"/>
      <c r="G822" s="92"/>
      <c r="H822" s="91"/>
      <c r="I822" s="91"/>
      <c r="J822" s="91"/>
      <c r="K822" s="126"/>
      <c r="L822" s="91"/>
      <c r="M822" s="104"/>
      <c r="N822" s="91"/>
      <c r="O822" s="91"/>
      <c r="P822" s="91"/>
      <c r="Q822" s="91"/>
      <c r="R822" s="91"/>
      <c r="S822" s="91"/>
      <c r="T822" s="91"/>
      <c r="U822" s="91"/>
      <c r="V822" s="91"/>
      <c r="W822" s="91"/>
      <c r="X822" s="91"/>
      <c r="Y822" s="91"/>
      <c r="Z822" s="91"/>
      <c r="AA822" s="91"/>
      <c r="AB822" s="91"/>
      <c r="AC822" s="91"/>
      <c r="AD822" s="91"/>
      <c r="AE822" s="91"/>
      <c r="AF822" s="91"/>
      <c r="AG822" s="91"/>
    </row>
    <row r="823" spans="1:33" ht="22.5" customHeight="1" x14ac:dyDescent="0.45">
      <c r="A823" s="91"/>
      <c r="B823" s="93"/>
      <c r="C823" s="92"/>
      <c r="D823" s="93"/>
      <c r="E823" s="92"/>
      <c r="F823" s="93"/>
      <c r="G823" s="92"/>
      <c r="H823" s="91"/>
      <c r="I823" s="91"/>
      <c r="J823" s="91"/>
      <c r="K823" s="126"/>
      <c r="L823" s="91"/>
      <c r="M823" s="104"/>
      <c r="N823" s="91"/>
      <c r="O823" s="91"/>
      <c r="P823" s="91"/>
      <c r="Q823" s="91"/>
      <c r="R823" s="91"/>
      <c r="S823" s="91"/>
      <c r="T823" s="91"/>
      <c r="U823" s="91"/>
      <c r="V823" s="91"/>
      <c r="W823" s="91"/>
      <c r="X823" s="91"/>
      <c r="Y823" s="91"/>
      <c r="Z823" s="91"/>
      <c r="AA823" s="91"/>
      <c r="AB823" s="91"/>
      <c r="AC823" s="91"/>
      <c r="AD823" s="91"/>
      <c r="AE823" s="91"/>
      <c r="AF823" s="91"/>
      <c r="AG823" s="91"/>
    </row>
    <row r="824" spans="1:33" ht="22.5" customHeight="1" x14ac:dyDescent="0.45">
      <c r="A824" s="91"/>
      <c r="B824" s="93"/>
      <c r="C824" s="92"/>
      <c r="D824" s="93"/>
      <c r="E824" s="92"/>
      <c r="F824" s="93"/>
      <c r="G824" s="92"/>
      <c r="H824" s="91"/>
      <c r="I824" s="91"/>
      <c r="J824" s="91"/>
      <c r="K824" s="126"/>
      <c r="L824" s="91"/>
      <c r="M824" s="104"/>
      <c r="N824" s="91"/>
      <c r="O824" s="91"/>
      <c r="P824" s="91"/>
      <c r="Q824" s="91"/>
      <c r="R824" s="91"/>
      <c r="S824" s="91"/>
      <c r="T824" s="91"/>
      <c r="U824" s="91"/>
      <c r="V824" s="91"/>
      <c r="W824" s="91"/>
      <c r="X824" s="91"/>
      <c r="Y824" s="91"/>
      <c r="Z824" s="91"/>
      <c r="AA824" s="91"/>
      <c r="AB824" s="91"/>
      <c r="AC824" s="91"/>
      <c r="AD824" s="91"/>
      <c r="AE824" s="91"/>
      <c r="AF824" s="91"/>
      <c r="AG824" s="91"/>
    </row>
    <row r="825" spans="1:33" ht="22.5" customHeight="1" x14ac:dyDescent="0.45">
      <c r="A825" s="91"/>
      <c r="B825" s="93"/>
      <c r="C825" s="92"/>
      <c r="D825" s="93"/>
      <c r="E825" s="92"/>
      <c r="F825" s="93"/>
      <c r="G825" s="92"/>
      <c r="H825" s="91"/>
      <c r="I825" s="91"/>
      <c r="J825" s="91"/>
      <c r="K825" s="126"/>
      <c r="L825" s="91"/>
      <c r="M825" s="104"/>
      <c r="N825" s="91"/>
      <c r="O825" s="91"/>
      <c r="P825" s="91"/>
      <c r="Q825" s="91"/>
      <c r="R825" s="91"/>
      <c r="S825" s="91"/>
      <c r="T825" s="91"/>
      <c r="U825" s="91"/>
      <c r="V825" s="91"/>
      <c r="W825" s="91"/>
      <c r="X825" s="91"/>
      <c r="Y825" s="91"/>
      <c r="Z825" s="91"/>
      <c r="AA825" s="91"/>
      <c r="AB825" s="91"/>
      <c r="AC825" s="91"/>
      <c r="AD825" s="91"/>
      <c r="AE825" s="91"/>
      <c r="AF825" s="91"/>
      <c r="AG825" s="91"/>
    </row>
    <row r="826" spans="1:33" ht="22.5" customHeight="1" x14ac:dyDescent="0.45">
      <c r="A826" s="91"/>
      <c r="B826" s="93"/>
      <c r="C826" s="92"/>
      <c r="D826" s="93"/>
      <c r="E826" s="92"/>
      <c r="F826" s="93"/>
      <c r="G826" s="92"/>
      <c r="H826" s="91"/>
      <c r="I826" s="91"/>
      <c r="J826" s="91"/>
      <c r="K826" s="126"/>
      <c r="L826" s="91"/>
      <c r="M826" s="104"/>
      <c r="N826" s="91"/>
      <c r="O826" s="91"/>
      <c r="P826" s="91"/>
      <c r="Q826" s="91"/>
      <c r="R826" s="91"/>
      <c r="S826" s="91"/>
      <c r="T826" s="91"/>
      <c r="U826" s="91"/>
      <c r="V826" s="91"/>
      <c r="W826" s="91"/>
      <c r="X826" s="91"/>
      <c r="Y826" s="91"/>
      <c r="Z826" s="91"/>
      <c r="AA826" s="91"/>
      <c r="AB826" s="91"/>
      <c r="AC826" s="91"/>
      <c r="AD826" s="91"/>
      <c r="AE826" s="91"/>
      <c r="AF826" s="91"/>
      <c r="AG826" s="91"/>
    </row>
    <row r="827" spans="1:33" ht="22.5" customHeight="1" x14ac:dyDescent="0.45">
      <c r="A827" s="91"/>
      <c r="B827" s="93"/>
      <c r="C827" s="92"/>
      <c r="D827" s="93"/>
      <c r="E827" s="92"/>
      <c r="F827" s="93"/>
      <c r="G827" s="92"/>
      <c r="H827" s="91"/>
      <c r="I827" s="91"/>
      <c r="J827" s="91"/>
      <c r="K827" s="126"/>
      <c r="L827" s="91"/>
      <c r="M827" s="104"/>
      <c r="N827" s="91"/>
      <c r="O827" s="91"/>
      <c r="P827" s="91"/>
      <c r="Q827" s="91"/>
      <c r="R827" s="91"/>
      <c r="S827" s="91"/>
      <c r="T827" s="91"/>
      <c r="U827" s="91"/>
      <c r="V827" s="91"/>
      <c r="W827" s="91"/>
      <c r="X827" s="91"/>
      <c r="Y827" s="91"/>
      <c r="Z827" s="91"/>
      <c r="AA827" s="91"/>
      <c r="AB827" s="91"/>
      <c r="AC827" s="91"/>
      <c r="AD827" s="91"/>
      <c r="AE827" s="91"/>
      <c r="AF827" s="91"/>
      <c r="AG827" s="91"/>
    </row>
    <row r="828" spans="1:33" ht="22.5" customHeight="1" x14ac:dyDescent="0.45">
      <c r="A828" s="91"/>
      <c r="B828" s="93"/>
      <c r="C828" s="92"/>
      <c r="D828" s="93"/>
      <c r="E828" s="92"/>
      <c r="F828" s="93"/>
      <c r="G828" s="92"/>
      <c r="H828" s="91"/>
      <c r="I828" s="91"/>
      <c r="J828" s="91"/>
      <c r="K828" s="126"/>
      <c r="L828" s="91"/>
      <c r="M828" s="104"/>
      <c r="N828" s="91"/>
      <c r="O828" s="91"/>
      <c r="P828" s="91"/>
      <c r="Q828" s="91"/>
      <c r="R828" s="91"/>
      <c r="S828" s="91"/>
      <c r="T828" s="91"/>
      <c r="U828" s="91"/>
      <c r="V828" s="91"/>
      <c r="W828" s="91"/>
      <c r="X828" s="91"/>
      <c r="Y828" s="91"/>
      <c r="Z828" s="91"/>
      <c r="AA828" s="91"/>
      <c r="AB828" s="91"/>
      <c r="AC828" s="91"/>
      <c r="AD828" s="91"/>
      <c r="AE828" s="91"/>
      <c r="AF828" s="91"/>
      <c r="AG828" s="91"/>
    </row>
    <row r="829" spans="1:33" ht="22.5" customHeight="1" x14ac:dyDescent="0.45">
      <c r="A829" s="91"/>
      <c r="B829" s="93"/>
      <c r="C829" s="92"/>
      <c r="D829" s="93"/>
      <c r="E829" s="92"/>
      <c r="F829" s="93"/>
      <c r="G829" s="92"/>
      <c r="H829" s="91"/>
      <c r="I829" s="91"/>
      <c r="J829" s="91"/>
      <c r="K829" s="126"/>
      <c r="L829" s="91"/>
      <c r="M829" s="104"/>
      <c r="N829" s="91"/>
      <c r="O829" s="91"/>
      <c r="P829" s="91"/>
      <c r="Q829" s="91"/>
      <c r="R829" s="91"/>
      <c r="S829" s="91"/>
      <c r="T829" s="91"/>
      <c r="U829" s="91"/>
      <c r="V829" s="91"/>
      <c r="W829" s="91"/>
      <c r="X829" s="91"/>
      <c r="Y829" s="91"/>
      <c r="Z829" s="91"/>
      <c r="AA829" s="91"/>
      <c r="AB829" s="91"/>
      <c r="AC829" s="91"/>
      <c r="AD829" s="91"/>
      <c r="AE829" s="91"/>
      <c r="AF829" s="91"/>
      <c r="AG829" s="91"/>
    </row>
    <row r="830" spans="1:33" ht="22.5" customHeight="1" x14ac:dyDescent="0.45">
      <c r="A830" s="91"/>
      <c r="B830" s="93"/>
      <c r="C830" s="92"/>
      <c r="D830" s="93"/>
      <c r="E830" s="92"/>
      <c r="F830" s="93"/>
      <c r="G830" s="92"/>
      <c r="H830" s="91"/>
      <c r="I830" s="91"/>
      <c r="J830" s="91"/>
      <c r="K830" s="126"/>
      <c r="L830" s="91"/>
      <c r="M830" s="104"/>
      <c r="N830" s="91"/>
      <c r="O830" s="91"/>
      <c r="P830" s="91"/>
      <c r="Q830" s="91"/>
      <c r="R830" s="91"/>
      <c r="S830" s="91"/>
      <c r="T830" s="91"/>
      <c r="U830" s="91"/>
      <c r="V830" s="91"/>
      <c r="W830" s="91"/>
      <c r="X830" s="91"/>
      <c r="Y830" s="91"/>
      <c r="Z830" s="91"/>
      <c r="AA830" s="91"/>
      <c r="AB830" s="91"/>
      <c r="AC830" s="91"/>
      <c r="AD830" s="91"/>
      <c r="AE830" s="91"/>
      <c r="AF830" s="91"/>
      <c r="AG830" s="91"/>
    </row>
    <row r="831" spans="1:33" ht="22.5" customHeight="1" x14ac:dyDescent="0.45">
      <c r="A831" s="91"/>
      <c r="B831" s="93"/>
      <c r="C831" s="92"/>
      <c r="D831" s="93"/>
      <c r="E831" s="92"/>
      <c r="F831" s="93"/>
      <c r="G831" s="92"/>
      <c r="H831" s="91"/>
      <c r="I831" s="91"/>
      <c r="J831" s="91"/>
      <c r="K831" s="126"/>
      <c r="L831" s="91"/>
      <c r="M831" s="104"/>
      <c r="N831" s="91"/>
      <c r="O831" s="91"/>
      <c r="P831" s="91"/>
      <c r="Q831" s="91"/>
      <c r="R831" s="91"/>
      <c r="S831" s="91"/>
      <c r="T831" s="91"/>
      <c r="U831" s="91"/>
      <c r="V831" s="91"/>
      <c r="W831" s="91"/>
      <c r="X831" s="91"/>
      <c r="Y831" s="91"/>
      <c r="Z831" s="91"/>
      <c r="AA831" s="91"/>
      <c r="AB831" s="91"/>
      <c r="AC831" s="91"/>
      <c r="AD831" s="91"/>
      <c r="AE831" s="91"/>
      <c r="AF831" s="91"/>
      <c r="AG831" s="91"/>
    </row>
    <row r="832" spans="1:33" ht="22.5" customHeight="1" x14ac:dyDescent="0.45">
      <c r="A832" s="91"/>
      <c r="B832" s="93"/>
      <c r="C832" s="92"/>
      <c r="D832" s="93"/>
      <c r="E832" s="92"/>
      <c r="F832" s="93"/>
      <c r="G832" s="92"/>
      <c r="H832" s="91"/>
      <c r="I832" s="91"/>
      <c r="J832" s="91"/>
      <c r="K832" s="126"/>
      <c r="L832" s="91"/>
      <c r="M832" s="104"/>
      <c r="N832" s="91"/>
      <c r="O832" s="91"/>
      <c r="P832" s="91"/>
      <c r="Q832" s="91"/>
      <c r="R832" s="91"/>
      <c r="S832" s="91"/>
      <c r="T832" s="91"/>
      <c r="U832" s="91"/>
      <c r="V832" s="91"/>
      <c r="W832" s="91"/>
      <c r="X832" s="91"/>
      <c r="Y832" s="91"/>
      <c r="Z832" s="91"/>
      <c r="AA832" s="91"/>
      <c r="AB832" s="91"/>
      <c r="AC832" s="91"/>
      <c r="AD832" s="91"/>
      <c r="AE832" s="91"/>
      <c r="AF832" s="91"/>
      <c r="AG832" s="91"/>
    </row>
    <row r="833" spans="1:33" ht="22.5" customHeight="1" x14ac:dyDescent="0.45">
      <c r="A833" s="91"/>
      <c r="B833" s="93"/>
      <c r="C833" s="92"/>
      <c r="D833" s="93"/>
      <c r="E833" s="92"/>
      <c r="F833" s="93"/>
      <c r="G833" s="92"/>
      <c r="H833" s="91"/>
      <c r="I833" s="91"/>
      <c r="J833" s="91"/>
      <c r="K833" s="126"/>
      <c r="L833" s="91"/>
      <c r="M833" s="104"/>
      <c r="N833" s="91"/>
      <c r="O833" s="91"/>
      <c r="P833" s="91"/>
      <c r="Q833" s="91"/>
      <c r="R833" s="91"/>
      <c r="S833" s="91"/>
      <c r="T833" s="91"/>
      <c r="U833" s="91"/>
      <c r="V833" s="91"/>
      <c r="W833" s="91"/>
      <c r="X833" s="91"/>
      <c r="Y833" s="91"/>
      <c r="Z833" s="91"/>
      <c r="AA833" s="91"/>
      <c r="AB833" s="91"/>
      <c r="AC833" s="91"/>
      <c r="AD833" s="91"/>
      <c r="AE833" s="91"/>
      <c r="AF833" s="91"/>
      <c r="AG833" s="91"/>
    </row>
    <row r="834" spans="1:33" ht="22.5" customHeight="1" x14ac:dyDescent="0.45">
      <c r="A834" s="91"/>
      <c r="B834" s="93"/>
      <c r="C834" s="92"/>
      <c r="D834" s="93"/>
      <c r="E834" s="92"/>
      <c r="F834" s="93"/>
      <c r="G834" s="92"/>
      <c r="H834" s="91"/>
      <c r="I834" s="91"/>
      <c r="J834" s="91"/>
      <c r="K834" s="126"/>
      <c r="L834" s="91"/>
      <c r="M834" s="104"/>
      <c r="N834" s="91"/>
      <c r="O834" s="91"/>
      <c r="P834" s="91"/>
      <c r="Q834" s="91"/>
      <c r="R834" s="91"/>
      <c r="S834" s="91"/>
      <c r="T834" s="91"/>
      <c r="U834" s="91"/>
      <c r="V834" s="91"/>
      <c r="W834" s="91"/>
      <c r="X834" s="91"/>
      <c r="Y834" s="91"/>
      <c r="Z834" s="91"/>
      <c r="AA834" s="91"/>
      <c r="AB834" s="91"/>
      <c r="AC834" s="91"/>
      <c r="AD834" s="91"/>
      <c r="AE834" s="91"/>
      <c r="AF834" s="91"/>
      <c r="AG834" s="91"/>
    </row>
    <row r="835" spans="1:33" ht="22.5" customHeight="1" x14ac:dyDescent="0.45">
      <c r="A835" s="91"/>
      <c r="B835" s="93"/>
      <c r="C835" s="92"/>
      <c r="D835" s="93"/>
      <c r="E835" s="92"/>
      <c r="F835" s="93"/>
      <c r="G835" s="92"/>
      <c r="H835" s="91"/>
      <c r="I835" s="91"/>
      <c r="J835" s="91"/>
      <c r="K835" s="126"/>
      <c r="L835" s="91"/>
      <c r="M835" s="104"/>
      <c r="N835" s="91"/>
      <c r="O835" s="91"/>
      <c r="P835" s="91"/>
      <c r="Q835" s="91"/>
      <c r="R835" s="91"/>
      <c r="S835" s="91"/>
      <c r="T835" s="91"/>
      <c r="U835" s="91"/>
      <c r="V835" s="91"/>
      <c r="W835" s="91"/>
      <c r="X835" s="91"/>
      <c r="Y835" s="91"/>
      <c r="Z835" s="91"/>
      <c r="AA835" s="91"/>
      <c r="AB835" s="91"/>
      <c r="AC835" s="91"/>
      <c r="AD835" s="91"/>
      <c r="AE835" s="91"/>
      <c r="AF835" s="91"/>
      <c r="AG835" s="91"/>
    </row>
    <row r="836" spans="1:33" ht="22.5" customHeight="1" x14ac:dyDescent="0.45">
      <c r="A836" s="91"/>
      <c r="B836" s="93"/>
      <c r="C836" s="92"/>
      <c r="D836" s="93"/>
      <c r="E836" s="92"/>
      <c r="F836" s="93"/>
      <c r="G836" s="92"/>
      <c r="H836" s="91"/>
      <c r="I836" s="91"/>
      <c r="J836" s="91"/>
      <c r="K836" s="126"/>
      <c r="L836" s="91"/>
      <c r="M836" s="104"/>
      <c r="N836" s="91"/>
      <c r="O836" s="91"/>
      <c r="P836" s="91"/>
      <c r="Q836" s="91"/>
      <c r="R836" s="91"/>
      <c r="S836" s="91"/>
      <c r="T836" s="91"/>
      <c r="U836" s="91"/>
      <c r="V836" s="91"/>
      <c r="W836" s="91"/>
      <c r="X836" s="91"/>
      <c r="Y836" s="91"/>
      <c r="Z836" s="91"/>
      <c r="AA836" s="91"/>
      <c r="AB836" s="91"/>
      <c r="AC836" s="91"/>
      <c r="AD836" s="91"/>
      <c r="AE836" s="91"/>
      <c r="AF836" s="91"/>
      <c r="AG836" s="91"/>
    </row>
    <row r="837" spans="1:33" ht="22.5" customHeight="1" x14ac:dyDescent="0.45">
      <c r="A837" s="91"/>
      <c r="B837" s="93"/>
      <c r="C837" s="92"/>
      <c r="D837" s="93"/>
      <c r="E837" s="92"/>
      <c r="F837" s="93"/>
      <c r="G837" s="92"/>
      <c r="H837" s="91"/>
      <c r="I837" s="91"/>
      <c r="J837" s="91"/>
      <c r="K837" s="126"/>
      <c r="L837" s="91"/>
      <c r="M837" s="104"/>
      <c r="N837" s="91"/>
      <c r="O837" s="91"/>
      <c r="P837" s="91"/>
      <c r="Q837" s="91"/>
      <c r="R837" s="91"/>
      <c r="S837" s="91"/>
      <c r="T837" s="91"/>
      <c r="U837" s="91"/>
      <c r="V837" s="91"/>
      <c r="W837" s="91"/>
      <c r="X837" s="91"/>
      <c r="Y837" s="91"/>
      <c r="Z837" s="91"/>
      <c r="AA837" s="91"/>
      <c r="AB837" s="91"/>
      <c r="AC837" s="91"/>
      <c r="AD837" s="91"/>
      <c r="AE837" s="91"/>
      <c r="AF837" s="91"/>
      <c r="AG837" s="91"/>
    </row>
    <row r="838" spans="1:33" ht="22.5" customHeight="1" x14ac:dyDescent="0.45">
      <c r="A838" s="91"/>
      <c r="B838" s="93"/>
      <c r="C838" s="92"/>
      <c r="D838" s="93"/>
      <c r="E838" s="92"/>
      <c r="F838" s="93"/>
      <c r="G838" s="92"/>
      <c r="H838" s="91"/>
      <c r="I838" s="91"/>
      <c r="J838" s="91"/>
      <c r="K838" s="126"/>
      <c r="L838" s="91"/>
      <c r="M838" s="104"/>
      <c r="N838" s="91"/>
      <c r="O838" s="91"/>
      <c r="P838" s="91"/>
      <c r="Q838" s="91"/>
      <c r="R838" s="91"/>
      <c r="S838" s="91"/>
      <c r="T838" s="91"/>
      <c r="U838" s="91"/>
      <c r="V838" s="91"/>
      <c r="W838" s="91"/>
      <c r="X838" s="91"/>
      <c r="Y838" s="91"/>
      <c r="Z838" s="91"/>
      <c r="AA838" s="91"/>
      <c r="AB838" s="91"/>
      <c r="AC838" s="91"/>
      <c r="AD838" s="91"/>
      <c r="AE838" s="91"/>
      <c r="AF838" s="91"/>
      <c r="AG838" s="91"/>
    </row>
    <row r="839" spans="1:33" ht="22.5" customHeight="1" x14ac:dyDescent="0.45">
      <c r="A839" s="91"/>
      <c r="B839" s="93"/>
      <c r="C839" s="92"/>
      <c r="D839" s="93"/>
      <c r="E839" s="92"/>
      <c r="F839" s="93"/>
      <c r="G839" s="92"/>
      <c r="H839" s="91"/>
      <c r="I839" s="91"/>
      <c r="J839" s="91"/>
      <c r="K839" s="126"/>
      <c r="L839" s="91"/>
      <c r="M839" s="104"/>
      <c r="N839" s="91"/>
      <c r="O839" s="91"/>
      <c r="P839" s="91"/>
      <c r="Q839" s="91"/>
      <c r="R839" s="91"/>
      <c r="S839" s="91"/>
      <c r="T839" s="91"/>
      <c r="U839" s="91"/>
      <c r="V839" s="91"/>
      <c r="W839" s="91"/>
      <c r="X839" s="91"/>
      <c r="Y839" s="91"/>
      <c r="Z839" s="91"/>
      <c r="AA839" s="91"/>
      <c r="AB839" s="91"/>
      <c r="AC839" s="91"/>
      <c r="AD839" s="91"/>
      <c r="AE839" s="91"/>
      <c r="AF839" s="91"/>
      <c r="AG839" s="91"/>
    </row>
    <row r="840" spans="1:33" ht="22.5" customHeight="1" x14ac:dyDescent="0.45">
      <c r="A840" s="91"/>
      <c r="B840" s="93"/>
      <c r="C840" s="92"/>
      <c r="D840" s="93"/>
      <c r="E840" s="92"/>
      <c r="F840" s="93"/>
      <c r="G840" s="92"/>
      <c r="H840" s="91"/>
      <c r="I840" s="91"/>
      <c r="J840" s="91"/>
      <c r="K840" s="126"/>
      <c r="L840" s="91"/>
      <c r="M840" s="104"/>
      <c r="N840" s="91"/>
      <c r="O840" s="91"/>
      <c r="P840" s="91"/>
      <c r="Q840" s="91"/>
      <c r="R840" s="91"/>
      <c r="S840" s="91"/>
      <c r="T840" s="91"/>
      <c r="U840" s="91"/>
      <c r="V840" s="91"/>
      <c r="W840" s="91"/>
      <c r="X840" s="91"/>
      <c r="Y840" s="91"/>
      <c r="Z840" s="91"/>
      <c r="AA840" s="91"/>
      <c r="AB840" s="91"/>
      <c r="AC840" s="91"/>
      <c r="AD840" s="91"/>
      <c r="AE840" s="91"/>
      <c r="AF840" s="91"/>
      <c r="AG840" s="91"/>
    </row>
    <row r="841" spans="1:33" ht="22.5" customHeight="1" x14ac:dyDescent="0.45">
      <c r="A841" s="91"/>
      <c r="B841" s="93"/>
      <c r="C841" s="92"/>
      <c r="D841" s="93"/>
      <c r="E841" s="92"/>
      <c r="F841" s="93"/>
      <c r="G841" s="92"/>
      <c r="H841" s="91"/>
      <c r="I841" s="91"/>
      <c r="J841" s="91"/>
      <c r="K841" s="126"/>
      <c r="L841" s="91"/>
      <c r="M841" s="104"/>
      <c r="N841" s="91"/>
      <c r="O841" s="91"/>
      <c r="P841" s="91"/>
      <c r="Q841" s="91"/>
      <c r="R841" s="91"/>
      <c r="S841" s="91"/>
      <c r="T841" s="91"/>
      <c r="U841" s="91"/>
      <c r="V841" s="91"/>
      <c r="W841" s="91"/>
      <c r="X841" s="91"/>
      <c r="Y841" s="91"/>
      <c r="Z841" s="91"/>
      <c r="AA841" s="91"/>
      <c r="AB841" s="91"/>
      <c r="AC841" s="91"/>
      <c r="AD841" s="91"/>
      <c r="AE841" s="91"/>
      <c r="AF841" s="91"/>
      <c r="AG841" s="91"/>
    </row>
    <row r="842" spans="1:33" ht="22.5" customHeight="1" x14ac:dyDescent="0.45">
      <c r="A842" s="91"/>
      <c r="B842" s="93"/>
      <c r="C842" s="92"/>
      <c r="D842" s="93"/>
      <c r="E842" s="92"/>
      <c r="F842" s="93"/>
      <c r="G842" s="92"/>
      <c r="H842" s="91"/>
      <c r="I842" s="91"/>
      <c r="J842" s="91"/>
      <c r="K842" s="126"/>
      <c r="L842" s="91"/>
      <c r="M842" s="104"/>
      <c r="N842" s="91"/>
      <c r="O842" s="91"/>
      <c r="P842" s="91"/>
      <c r="Q842" s="91"/>
      <c r="R842" s="91"/>
      <c r="S842" s="91"/>
      <c r="T842" s="91"/>
      <c r="U842" s="91"/>
      <c r="V842" s="91"/>
      <c r="W842" s="91"/>
      <c r="X842" s="91"/>
      <c r="Y842" s="91"/>
      <c r="Z842" s="91"/>
      <c r="AA842" s="91"/>
      <c r="AB842" s="91"/>
      <c r="AC842" s="91"/>
      <c r="AD842" s="91"/>
      <c r="AE842" s="91"/>
      <c r="AF842" s="91"/>
      <c r="AG842" s="91"/>
    </row>
    <row r="843" spans="1:33" ht="22.5" customHeight="1" x14ac:dyDescent="0.45">
      <c r="A843" s="91"/>
      <c r="B843" s="93"/>
      <c r="C843" s="92"/>
      <c r="D843" s="93"/>
      <c r="E843" s="92"/>
      <c r="F843" s="93"/>
      <c r="G843" s="92"/>
      <c r="H843" s="91"/>
      <c r="I843" s="91"/>
      <c r="J843" s="91"/>
      <c r="K843" s="126"/>
      <c r="L843" s="91"/>
      <c r="M843" s="104"/>
      <c r="N843" s="91"/>
      <c r="O843" s="91"/>
      <c r="P843" s="91"/>
      <c r="Q843" s="91"/>
      <c r="R843" s="91"/>
      <c r="S843" s="91"/>
      <c r="T843" s="91"/>
      <c r="U843" s="91"/>
      <c r="V843" s="91"/>
      <c r="W843" s="91"/>
      <c r="X843" s="91"/>
      <c r="Y843" s="91"/>
      <c r="Z843" s="91"/>
      <c r="AA843" s="91"/>
      <c r="AB843" s="91"/>
      <c r="AC843" s="91"/>
      <c r="AD843" s="91"/>
      <c r="AE843" s="91"/>
      <c r="AF843" s="91"/>
      <c r="AG843" s="91"/>
    </row>
    <row r="844" spans="1:33" ht="22.5" customHeight="1" x14ac:dyDescent="0.45">
      <c r="A844" s="91"/>
      <c r="B844" s="93"/>
      <c r="C844" s="92"/>
      <c r="D844" s="93"/>
      <c r="E844" s="92"/>
      <c r="F844" s="93"/>
      <c r="G844" s="92"/>
      <c r="H844" s="91"/>
      <c r="I844" s="91"/>
      <c r="J844" s="91"/>
      <c r="K844" s="126"/>
      <c r="L844" s="91"/>
      <c r="M844" s="104"/>
      <c r="N844" s="91"/>
      <c r="O844" s="91"/>
      <c r="P844" s="91"/>
      <c r="Q844" s="91"/>
      <c r="R844" s="91"/>
      <c r="S844" s="91"/>
      <c r="T844" s="91"/>
      <c r="U844" s="91"/>
      <c r="V844" s="91"/>
      <c r="W844" s="91"/>
      <c r="X844" s="91"/>
      <c r="Y844" s="91"/>
      <c r="Z844" s="91"/>
      <c r="AA844" s="91"/>
      <c r="AB844" s="91"/>
      <c r="AC844" s="91"/>
      <c r="AD844" s="91"/>
      <c r="AE844" s="91"/>
      <c r="AF844" s="91"/>
      <c r="AG844" s="91"/>
    </row>
    <row r="845" spans="1:33" ht="22.5" customHeight="1" x14ac:dyDescent="0.45">
      <c r="A845" s="91"/>
      <c r="B845" s="93"/>
      <c r="C845" s="92"/>
      <c r="D845" s="93"/>
      <c r="E845" s="92"/>
      <c r="F845" s="93"/>
      <c r="G845" s="92"/>
      <c r="H845" s="91"/>
      <c r="I845" s="91"/>
      <c r="J845" s="91"/>
      <c r="K845" s="126"/>
      <c r="L845" s="91"/>
      <c r="M845" s="104"/>
      <c r="N845" s="91"/>
      <c r="O845" s="91"/>
      <c r="P845" s="91"/>
      <c r="Q845" s="91"/>
      <c r="R845" s="91"/>
      <c r="S845" s="91"/>
      <c r="T845" s="91"/>
      <c r="U845" s="91"/>
      <c r="V845" s="91"/>
      <c r="W845" s="91"/>
      <c r="X845" s="91"/>
      <c r="Y845" s="91"/>
      <c r="Z845" s="91"/>
      <c r="AA845" s="91"/>
      <c r="AB845" s="91"/>
      <c r="AC845" s="91"/>
      <c r="AD845" s="91"/>
      <c r="AE845" s="91"/>
      <c r="AF845" s="91"/>
      <c r="AG845" s="91"/>
    </row>
    <row r="846" spans="1:33" ht="22.5" customHeight="1" x14ac:dyDescent="0.45">
      <c r="A846" s="91"/>
      <c r="B846" s="93"/>
      <c r="C846" s="92"/>
      <c r="D846" s="93"/>
      <c r="E846" s="92"/>
      <c r="F846" s="93"/>
      <c r="G846" s="92"/>
      <c r="H846" s="91"/>
      <c r="I846" s="91"/>
      <c r="J846" s="91"/>
      <c r="K846" s="126"/>
      <c r="L846" s="91"/>
      <c r="M846" s="104"/>
      <c r="N846" s="91"/>
      <c r="O846" s="91"/>
      <c r="P846" s="91"/>
      <c r="Q846" s="91"/>
      <c r="R846" s="91"/>
      <c r="S846" s="91"/>
      <c r="T846" s="91"/>
      <c r="U846" s="91"/>
      <c r="V846" s="91"/>
      <c r="W846" s="91"/>
      <c r="X846" s="91"/>
      <c r="Y846" s="91"/>
      <c r="Z846" s="91"/>
      <c r="AA846" s="91"/>
      <c r="AB846" s="91"/>
      <c r="AC846" s="91"/>
      <c r="AD846" s="91"/>
      <c r="AE846" s="91"/>
      <c r="AF846" s="91"/>
      <c r="AG846" s="91"/>
    </row>
    <row r="847" spans="1:33" ht="22.5" customHeight="1" x14ac:dyDescent="0.45">
      <c r="A847" s="91"/>
      <c r="B847" s="93"/>
      <c r="C847" s="92"/>
      <c r="D847" s="93"/>
      <c r="E847" s="92"/>
      <c r="F847" s="93"/>
      <c r="G847" s="92"/>
      <c r="H847" s="91"/>
      <c r="I847" s="91"/>
      <c r="J847" s="91"/>
      <c r="K847" s="126"/>
      <c r="L847" s="91"/>
      <c r="M847" s="104"/>
      <c r="N847" s="91"/>
      <c r="O847" s="91"/>
      <c r="P847" s="91"/>
      <c r="Q847" s="91"/>
      <c r="R847" s="91"/>
      <c r="S847" s="91"/>
      <c r="T847" s="91"/>
      <c r="U847" s="91"/>
      <c r="V847" s="91"/>
      <c r="W847" s="91"/>
      <c r="X847" s="91"/>
      <c r="Y847" s="91"/>
      <c r="Z847" s="91"/>
      <c r="AA847" s="91"/>
      <c r="AB847" s="91"/>
      <c r="AC847" s="91"/>
      <c r="AD847" s="91"/>
      <c r="AE847" s="91"/>
      <c r="AF847" s="91"/>
      <c r="AG847" s="91"/>
    </row>
    <row r="848" spans="1:33" ht="22.5" customHeight="1" x14ac:dyDescent="0.45">
      <c r="A848" s="91"/>
      <c r="B848" s="93"/>
      <c r="C848" s="92"/>
      <c r="D848" s="93"/>
      <c r="E848" s="92"/>
      <c r="F848" s="93"/>
      <c r="G848" s="92"/>
      <c r="H848" s="91"/>
      <c r="I848" s="91"/>
      <c r="J848" s="91"/>
      <c r="K848" s="126"/>
      <c r="L848" s="91"/>
      <c r="M848" s="104"/>
      <c r="N848" s="91"/>
      <c r="O848" s="91"/>
      <c r="P848" s="91"/>
      <c r="Q848" s="91"/>
      <c r="R848" s="91"/>
      <c r="S848" s="91"/>
      <c r="T848" s="91"/>
      <c r="U848" s="91"/>
      <c r="V848" s="91"/>
      <c r="W848" s="91"/>
      <c r="X848" s="91"/>
      <c r="Y848" s="91"/>
      <c r="Z848" s="91"/>
      <c r="AA848" s="91"/>
      <c r="AB848" s="91"/>
      <c r="AC848" s="91"/>
      <c r="AD848" s="91"/>
      <c r="AE848" s="91"/>
      <c r="AF848" s="91"/>
      <c r="AG848" s="91"/>
    </row>
    <row r="849" spans="1:33" ht="22.5" customHeight="1" x14ac:dyDescent="0.45">
      <c r="A849" s="91"/>
      <c r="B849" s="93"/>
      <c r="C849" s="92"/>
      <c r="D849" s="93"/>
      <c r="E849" s="92"/>
      <c r="F849" s="93"/>
      <c r="G849" s="92"/>
      <c r="H849" s="91"/>
      <c r="I849" s="91"/>
      <c r="J849" s="91"/>
      <c r="K849" s="126"/>
      <c r="L849" s="91"/>
      <c r="M849" s="104"/>
      <c r="N849" s="91"/>
      <c r="O849" s="91"/>
      <c r="P849" s="91"/>
      <c r="Q849" s="91"/>
      <c r="R849" s="91"/>
      <c r="S849" s="91"/>
      <c r="T849" s="91"/>
      <c r="U849" s="91"/>
      <c r="V849" s="91"/>
      <c r="W849" s="91"/>
      <c r="X849" s="91"/>
      <c r="Y849" s="91"/>
      <c r="Z849" s="91"/>
      <c r="AA849" s="91"/>
      <c r="AB849" s="91"/>
      <c r="AC849" s="91"/>
      <c r="AD849" s="91"/>
      <c r="AE849" s="91"/>
      <c r="AF849" s="91"/>
      <c r="AG849" s="91"/>
    </row>
    <row r="850" spans="1:33" ht="22.5" customHeight="1" x14ac:dyDescent="0.45">
      <c r="A850" s="91"/>
      <c r="B850" s="93"/>
      <c r="C850" s="92"/>
      <c r="D850" s="93"/>
      <c r="E850" s="92"/>
      <c r="F850" s="93"/>
      <c r="G850" s="92"/>
      <c r="H850" s="91"/>
      <c r="I850" s="91"/>
      <c r="J850" s="91"/>
      <c r="K850" s="126"/>
      <c r="L850" s="91"/>
      <c r="M850" s="104"/>
      <c r="N850" s="91"/>
      <c r="O850" s="91"/>
      <c r="P850" s="91"/>
      <c r="Q850" s="91"/>
      <c r="R850" s="91"/>
      <c r="S850" s="91"/>
      <c r="T850" s="91"/>
      <c r="U850" s="91"/>
      <c r="V850" s="91"/>
      <c r="W850" s="91"/>
      <c r="X850" s="91"/>
      <c r="Y850" s="91"/>
      <c r="Z850" s="91"/>
      <c r="AA850" s="91"/>
      <c r="AB850" s="91"/>
      <c r="AC850" s="91"/>
      <c r="AD850" s="91"/>
      <c r="AE850" s="91"/>
      <c r="AF850" s="91"/>
      <c r="AG850" s="91"/>
    </row>
    <row r="851" spans="1:33" ht="22.5" customHeight="1" x14ac:dyDescent="0.45">
      <c r="A851" s="91"/>
      <c r="B851" s="93"/>
      <c r="C851" s="92"/>
      <c r="D851" s="93"/>
      <c r="E851" s="92"/>
      <c r="F851" s="93"/>
      <c r="G851" s="92"/>
      <c r="H851" s="91"/>
      <c r="I851" s="91"/>
      <c r="J851" s="91"/>
      <c r="K851" s="126"/>
      <c r="L851" s="91"/>
      <c r="M851" s="104"/>
      <c r="N851" s="91"/>
      <c r="O851" s="91"/>
      <c r="P851" s="91"/>
      <c r="Q851" s="91"/>
      <c r="R851" s="91"/>
      <c r="S851" s="91"/>
      <c r="T851" s="91"/>
      <c r="U851" s="91"/>
      <c r="V851" s="91"/>
      <c r="W851" s="91"/>
      <c r="X851" s="91"/>
      <c r="Y851" s="91"/>
      <c r="Z851" s="91"/>
      <c r="AA851" s="91"/>
      <c r="AB851" s="91"/>
      <c r="AC851" s="91"/>
      <c r="AD851" s="91"/>
      <c r="AE851" s="91"/>
      <c r="AF851" s="91"/>
      <c r="AG851" s="91"/>
    </row>
    <row r="852" spans="1:33" ht="22.5" customHeight="1" x14ac:dyDescent="0.45">
      <c r="A852" s="91"/>
      <c r="B852" s="93"/>
      <c r="C852" s="92"/>
      <c r="D852" s="93"/>
      <c r="E852" s="92"/>
      <c r="F852" s="93"/>
      <c r="G852" s="92"/>
      <c r="H852" s="91"/>
      <c r="I852" s="91"/>
      <c r="J852" s="91"/>
      <c r="K852" s="126"/>
      <c r="L852" s="91"/>
      <c r="M852" s="104"/>
      <c r="N852" s="91"/>
      <c r="O852" s="91"/>
      <c r="P852" s="91"/>
      <c r="Q852" s="91"/>
      <c r="R852" s="91"/>
      <c r="S852" s="91"/>
      <c r="T852" s="91"/>
      <c r="U852" s="91"/>
      <c r="V852" s="91"/>
      <c r="W852" s="91"/>
      <c r="X852" s="91"/>
      <c r="Y852" s="91"/>
      <c r="Z852" s="91"/>
      <c r="AA852" s="91"/>
      <c r="AB852" s="91"/>
      <c r="AC852" s="91"/>
      <c r="AD852" s="91"/>
      <c r="AE852" s="91"/>
      <c r="AF852" s="91"/>
      <c r="AG852" s="91"/>
    </row>
    <row r="853" spans="1:33" ht="22.5" customHeight="1" x14ac:dyDescent="0.45">
      <c r="A853" s="91"/>
      <c r="B853" s="93"/>
      <c r="C853" s="92"/>
      <c r="D853" s="93"/>
      <c r="E853" s="92"/>
      <c r="F853" s="93"/>
      <c r="G853" s="92"/>
      <c r="H853" s="91"/>
      <c r="I853" s="91"/>
      <c r="J853" s="91"/>
      <c r="K853" s="126"/>
      <c r="L853" s="91"/>
      <c r="M853" s="104"/>
      <c r="N853" s="91"/>
      <c r="O853" s="91"/>
      <c r="P853" s="91"/>
      <c r="Q853" s="91"/>
      <c r="R853" s="91"/>
      <c r="S853" s="91"/>
      <c r="T853" s="91"/>
      <c r="U853" s="91"/>
      <c r="V853" s="91"/>
      <c r="W853" s="91"/>
      <c r="X853" s="91"/>
      <c r="Y853" s="91"/>
      <c r="Z853" s="91"/>
      <c r="AA853" s="91"/>
      <c r="AB853" s="91"/>
      <c r="AC853" s="91"/>
      <c r="AD853" s="91"/>
      <c r="AE853" s="91"/>
      <c r="AF853" s="91"/>
      <c r="AG853" s="91"/>
    </row>
    <row r="854" spans="1:33" ht="22.5" customHeight="1" x14ac:dyDescent="0.45">
      <c r="A854" s="91"/>
      <c r="B854" s="93"/>
      <c r="C854" s="92"/>
      <c r="D854" s="93"/>
      <c r="E854" s="92"/>
      <c r="F854" s="93"/>
      <c r="G854" s="92"/>
      <c r="H854" s="91"/>
      <c r="I854" s="91"/>
      <c r="J854" s="91"/>
      <c r="K854" s="126"/>
      <c r="L854" s="91"/>
      <c r="M854" s="104"/>
      <c r="N854" s="91"/>
      <c r="O854" s="91"/>
      <c r="P854" s="91"/>
      <c r="Q854" s="91"/>
      <c r="R854" s="91"/>
      <c r="S854" s="91"/>
      <c r="T854" s="91"/>
      <c r="U854" s="91"/>
      <c r="V854" s="91"/>
      <c r="W854" s="91"/>
      <c r="X854" s="91"/>
      <c r="Y854" s="91"/>
      <c r="Z854" s="91"/>
      <c r="AA854" s="91"/>
      <c r="AB854" s="91"/>
      <c r="AC854" s="91"/>
      <c r="AD854" s="91"/>
      <c r="AE854" s="91"/>
      <c r="AF854" s="91"/>
      <c r="AG854" s="91"/>
    </row>
    <row r="855" spans="1:33" ht="22.5" customHeight="1" x14ac:dyDescent="0.45">
      <c r="A855" s="91"/>
      <c r="B855" s="93"/>
      <c r="C855" s="92"/>
      <c r="D855" s="93"/>
      <c r="E855" s="92"/>
      <c r="F855" s="93"/>
      <c r="G855" s="92"/>
      <c r="H855" s="91"/>
      <c r="I855" s="91"/>
      <c r="J855" s="91"/>
      <c r="K855" s="126"/>
      <c r="L855" s="91"/>
      <c r="M855" s="104"/>
      <c r="N855" s="91"/>
      <c r="O855" s="91"/>
      <c r="P855" s="91"/>
      <c r="Q855" s="91"/>
      <c r="R855" s="91"/>
      <c r="S855" s="91"/>
      <c r="T855" s="91"/>
      <c r="U855" s="91"/>
      <c r="V855" s="91"/>
      <c r="W855" s="91"/>
      <c r="X855" s="91"/>
      <c r="Y855" s="91"/>
      <c r="Z855" s="91"/>
      <c r="AA855" s="91"/>
      <c r="AB855" s="91"/>
      <c r="AC855" s="91"/>
      <c r="AD855" s="91"/>
      <c r="AE855" s="91"/>
      <c r="AF855" s="91"/>
      <c r="AG855" s="91"/>
    </row>
    <row r="856" spans="1:33" ht="22.5" customHeight="1" x14ac:dyDescent="0.45">
      <c r="A856" s="91"/>
      <c r="B856" s="93"/>
      <c r="C856" s="92"/>
      <c r="D856" s="93"/>
      <c r="E856" s="92"/>
      <c r="F856" s="93"/>
      <c r="G856" s="92"/>
      <c r="H856" s="91"/>
      <c r="I856" s="91"/>
      <c r="J856" s="91"/>
      <c r="K856" s="126"/>
      <c r="L856" s="91"/>
      <c r="M856" s="104"/>
      <c r="N856" s="91"/>
      <c r="O856" s="91"/>
      <c r="P856" s="91"/>
      <c r="Q856" s="91"/>
      <c r="R856" s="91"/>
      <c r="S856" s="91"/>
      <c r="T856" s="91"/>
      <c r="U856" s="91"/>
      <c r="V856" s="91"/>
      <c r="W856" s="91"/>
      <c r="X856" s="91"/>
      <c r="Y856" s="91"/>
      <c r="Z856" s="91"/>
      <c r="AA856" s="91"/>
      <c r="AB856" s="91"/>
      <c r="AC856" s="91"/>
      <c r="AD856" s="91"/>
      <c r="AE856" s="91"/>
      <c r="AF856" s="91"/>
      <c r="AG856" s="91"/>
    </row>
    <row r="857" spans="1:33" ht="22.5" customHeight="1" x14ac:dyDescent="0.45">
      <c r="A857" s="91"/>
      <c r="B857" s="93"/>
      <c r="C857" s="92"/>
      <c r="D857" s="93"/>
      <c r="E857" s="92"/>
      <c r="F857" s="93"/>
      <c r="G857" s="92"/>
      <c r="H857" s="91"/>
      <c r="I857" s="91"/>
      <c r="J857" s="91"/>
      <c r="K857" s="126"/>
      <c r="L857" s="91"/>
      <c r="M857" s="104"/>
      <c r="N857" s="91"/>
      <c r="O857" s="91"/>
      <c r="P857" s="91"/>
      <c r="Q857" s="91"/>
      <c r="R857" s="91"/>
      <c r="S857" s="91"/>
      <c r="T857" s="91"/>
      <c r="U857" s="91"/>
      <c r="V857" s="91"/>
      <c r="W857" s="91"/>
      <c r="X857" s="91"/>
      <c r="Y857" s="91"/>
      <c r="Z857" s="91"/>
      <c r="AA857" s="91"/>
      <c r="AB857" s="91"/>
      <c r="AC857" s="91"/>
      <c r="AD857" s="91"/>
      <c r="AE857" s="91"/>
      <c r="AF857" s="91"/>
      <c r="AG857" s="91"/>
    </row>
    <row r="858" spans="1:33" ht="22.5" customHeight="1" x14ac:dyDescent="0.45">
      <c r="A858" s="91"/>
      <c r="B858" s="93"/>
      <c r="C858" s="92"/>
      <c r="D858" s="93"/>
      <c r="E858" s="92"/>
      <c r="F858" s="93"/>
      <c r="G858" s="92"/>
      <c r="H858" s="91"/>
      <c r="I858" s="91"/>
      <c r="J858" s="91"/>
      <c r="K858" s="126"/>
      <c r="L858" s="91"/>
      <c r="M858" s="104"/>
      <c r="N858" s="91"/>
      <c r="O858" s="91"/>
      <c r="P858" s="91"/>
      <c r="Q858" s="91"/>
      <c r="R858" s="91"/>
      <c r="S858" s="91"/>
      <c r="T858" s="91"/>
      <c r="U858" s="91"/>
      <c r="V858" s="91"/>
      <c r="W858" s="91"/>
      <c r="X858" s="91"/>
      <c r="Y858" s="91"/>
      <c r="Z858" s="91"/>
      <c r="AA858" s="91"/>
      <c r="AB858" s="91"/>
      <c r="AC858" s="91"/>
      <c r="AD858" s="91"/>
      <c r="AE858" s="91"/>
      <c r="AF858" s="91"/>
      <c r="AG858" s="91"/>
    </row>
    <row r="859" spans="1:33" ht="22.5" customHeight="1" x14ac:dyDescent="0.45">
      <c r="A859" s="91"/>
      <c r="B859" s="93"/>
      <c r="C859" s="92"/>
      <c r="D859" s="93"/>
      <c r="E859" s="92"/>
      <c r="F859" s="93"/>
      <c r="G859" s="92"/>
      <c r="H859" s="91"/>
      <c r="I859" s="91"/>
      <c r="J859" s="91"/>
      <c r="K859" s="126"/>
      <c r="L859" s="91"/>
      <c r="M859" s="104"/>
      <c r="N859" s="91"/>
      <c r="O859" s="91"/>
      <c r="P859" s="91"/>
      <c r="Q859" s="91"/>
      <c r="R859" s="91"/>
      <c r="S859" s="91"/>
      <c r="T859" s="91"/>
      <c r="U859" s="91"/>
      <c r="V859" s="91"/>
      <c r="W859" s="91"/>
      <c r="X859" s="91"/>
      <c r="Y859" s="91"/>
      <c r="Z859" s="91"/>
      <c r="AA859" s="91"/>
      <c r="AB859" s="91"/>
      <c r="AC859" s="91"/>
      <c r="AD859" s="91"/>
      <c r="AE859" s="91"/>
      <c r="AF859" s="91"/>
      <c r="AG859" s="91"/>
    </row>
    <row r="860" spans="1:33" ht="22.5" customHeight="1" x14ac:dyDescent="0.45">
      <c r="A860" s="91"/>
      <c r="B860" s="93"/>
      <c r="C860" s="92"/>
      <c r="D860" s="93"/>
      <c r="E860" s="92"/>
      <c r="F860" s="93"/>
      <c r="G860" s="92"/>
      <c r="H860" s="91"/>
      <c r="I860" s="91"/>
      <c r="J860" s="91"/>
      <c r="K860" s="126"/>
      <c r="L860" s="91"/>
      <c r="M860" s="104"/>
      <c r="N860" s="91"/>
      <c r="O860" s="91"/>
      <c r="P860" s="91"/>
      <c r="Q860" s="91"/>
      <c r="R860" s="91"/>
      <c r="S860" s="91"/>
      <c r="T860" s="91"/>
      <c r="U860" s="91"/>
      <c r="V860" s="91"/>
      <c r="W860" s="91"/>
      <c r="X860" s="91"/>
      <c r="Y860" s="91"/>
      <c r="Z860" s="91"/>
      <c r="AA860" s="91"/>
      <c r="AB860" s="91"/>
      <c r="AC860" s="91"/>
      <c r="AD860" s="91"/>
      <c r="AE860" s="91"/>
      <c r="AF860" s="91"/>
      <c r="AG860" s="91"/>
    </row>
    <row r="861" spans="1:33" ht="22.5" customHeight="1" x14ac:dyDescent="0.45">
      <c r="A861" s="91"/>
      <c r="B861" s="93"/>
      <c r="C861" s="92"/>
      <c r="D861" s="93"/>
      <c r="E861" s="92"/>
      <c r="F861" s="93"/>
      <c r="G861" s="92"/>
      <c r="H861" s="91"/>
      <c r="I861" s="91"/>
      <c r="J861" s="91"/>
      <c r="K861" s="126"/>
      <c r="L861" s="91"/>
      <c r="M861" s="104"/>
      <c r="N861" s="91"/>
      <c r="O861" s="91"/>
      <c r="P861" s="91"/>
      <c r="Q861" s="91"/>
      <c r="R861" s="91"/>
      <c r="S861" s="91"/>
      <c r="T861" s="91"/>
      <c r="U861" s="91"/>
      <c r="V861" s="91"/>
      <c r="W861" s="91"/>
      <c r="X861" s="91"/>
      <c r="Y861" s="91"/>
      <c r="Z861" s="91"/>
      <c r="AA861" s="91"/>
      <c r="AB861" s="91"/>
      <c r="AC861" s="91"/>
      <c r="AD861" s="91"/>
      <c r="AE861" s="91"/>
      <c r="AF861" s="91"/>
      <c r="AG861" s="91"/>
    </row>
    <row r="862" spans="1:33" ht="22.5" customHeight="1" x14ac:dyDescent="0.45">
      <c r="A862" s="91"/>
      <c r="B862" s="93"/>
      <c r="C862" s="92"/>
      <c r="D862" s="93"/>
      <c r="E862" s="92"/>
      <c r="F862" s="93"/>
      <c r="G862" s="92"/>
      <c r="H862" s="91"/>
      <c r="I862" s="91"/>
      <c r="J862" s="91"/>
      <c r="K862" s="126"/>
      <c r="L862" s="91"/>
      <c r="M862" s="104"/>
      <c r="N862" s="91"/>
      <c r="O862" s="91"/>
      <c r="P862" s="91"/>
      <c r="Q862" s="91"/>
      <c r="R862" s="91"/>
      <c r="S862" s="91"/>
      <c r="T862" s="91"/>
      <c r="U862" s="91"/>
      <c r="V862" s="91"/>
      <c r="W862" s="91"/>
      <c r="X862" s="91"/>
      <c r="Y862" s="91"/>
      <c r="Z862" s="91"/>
      <c r="AA862" s="91"/>
      <c r="AB862" s="91"/>
      <c r="AC862" s="91"/>
      <c r="AD862" s="91"/>
      <c r="AE862" s="91"/>
      <c r="AF862" s="91"/>
      <c r="AG862" s="91"/>
    </row>
    <row r="863" spans="1:33" ht="22.5" customHeight="1" x14ac:dyDescent="0.45">
      <c r="A863" s="91"/>
      <c r="B863" s="93"/>
      <c r="C863" s="92"/>
      <c r="D863" s="93"/>
      <c r="E863" s="92"/>
      <c r="F863" s="93"/>
      <c r="G863" s="92"/>
      <c r="H863" s="91"/>
      <c r="I863" s="91"/>
      <c r="J863" s="91"/>
      <c r="K863" s="126"/>
      <c r="L863" s="91"/>
      <c r="M863" s="104"/>
      <c r="N863" s="91"/>
      <c r="O863" s="91"/>
      <c r="P863" s="91"/>
      <c r="Q863" s="91"/>
      <c r="R863" s="91"/>
      <c r="S863" s="91"/>
      <c r="T863" s="91"/>
      <c r="U863" s="91"/>
      <c r="V863" s="91"/>
      <c r="W863" s="91"/>
      <c r="X863" s="91"/>
      <c r="Y863" s="91"/>
      <c r="Z863" s="91"/>
      <c r="AA863" s="91"/>
      <c r="AB863" s="91"/>
      <c r="AC863" s="91"/>
      <c r="AD863" s="91"/>
      <c r="AE863" s="91"/>
      <c r="AF863" s="91"/>
      <c r="AG863" s="91"/>
    </row>
    <row r="864" spans="1:33" ht="22.5" customHeight="1" x14ac:dyDescent="0.45">
      <c r="A864" s="91"/>
      <c r="B864" s="93"/>
      <c r="C864" s="92"/>
      <c r="D864" s="93"/>
      <c r="E864" s="92"/>
      <c r="F864" s="93"/>
      <c r="G864" s="92"/>
      <c r="H864" s="91"/>
      <c r="I864" s="91"/>
      <c r="J864" s="91"/>
      <c r="K864" s="126"/>
      <c r="L864" s="91"/>
      <c r="M864" s="104"/>
      <c r="N864" s="91"/>
      <c r="O864" s="91"/>
      <c r="P864" s="91"/>
      <c r="Q864" s="91"/>
      <c r="R864" s="91"/>
      <c r="S864" s="91"/>
      <c r="T864" s="91"/>
      <c r="U864" s="91"/>
      <c r="V864" s="91"/>
      <c r="W864" s="91"/>
      <c r="X864" s="91"/>
      <c r="Y864" s="91"/>
      <c r="Z864" s="91"/>
      <c r="AA864" s="91"/>
      <c r="AB864" s="91"/>
      <c r="AC864" s="91"/>
      <c r="AD864" s="91"/>
      <c r="AE864" s="91"/>
      <c r="AF864" s="91"/>
      <c r="AG864" s="91"/>
    </row>
    <row r="865" spans="1:33" ht="22.5" customHeight="1" x14ac:dyDescent="0.45">
      <c r="A865" s="91"/>
      <c r="B865" s="93"/>
      <c r="C865" s="92"/>
      <c r="D865" s="93"/>
      <c r="E865" s="92"/>
      <c r="F865" s="93"/>
      <c r="G865" s="92"/>
      <c r="H865" s="91"/>
      <c r="I865" s="91"/>
      <c r="J865" s="91"/>
      <c r="K865" s="126"/>
      <c r="L865" s="91"/>
      <c r="M865" s="104"/>
      <c r="N865" s="91"/>
      <c r="O865" s="91"/>
      <c r="P865" s="91"/>
      <c r="Q865" s="91"/>
      <c r="R865" s="91"/>
      <c r="S865" s="91"/>
      <c r="T865" s="91"/>
      <c r="U865" s="91"/>
      <c r="V865" s="91"/>
      <c r="W865" s="91"/>
      <c r="X865" s="91"/>
      <c r="Y865" s="91"/>
      <c r="Z865" s="91"/>
      <c r="AA865" s="91"/>
      <c r="AB865" s="91"/>
      <c r="AC865" s="91"/>
      <c r="AD865" s="91"/>
      <c r="AE865" s="91"/>
      <c r="AF865" s="91"/>
      <c r="AG865" s="91"/>
    </row>
    <row r="866" spans="1:33" ht="22.5" customHeight="1" x14ac:dyDescent="0.45">
      <c r="A866" s="91"/>
      <c r="B866" s="93"/>
      <c r="C866" s="92"/>
      <c r="D866" s="93"/>
      <c r="E866" s="92"/>
      <c r="F866" s="93"/>
      <c r="G866" s="92"/>
      <c r="H866" s="91"/>
      <c r="I866" s="91"/>
      <c r="J866" s="91"/>
      <c r="K866" s="126"/>
      <c r="L866" s="91"/>
      <c r="M866" s="104"/>
      <c r="N866" s="91"/>
      <c r="O866" s="91"/>
      <c r="P866" s="91"/>
      <c r="Q866" s="91"/>
      <c r="R866" s="91"/>
      <c r="S866" s="91"/>
      <c r="T866" s="91"/>
      <c r="U866" s="91"/>
      <c r="V866" s="91"/>
      <c r="W866" s="91"/>
      <c r="X866" s="91"/>
      <c r="Y866" s="91"/>
      <c r="Z866" s="91"/>
      <c r="AA866" s="91"/>
      <c r="AB866" s="91"/>
      <c r="AC866" s="91"/>
      <c r="AD866" s="91"/>
      <c r="AE866" s="91"/>
      <c r="AF866" s="91"/>
      <c r="AG866" s="91"/>
    </row>
    <row r="867" spans="1:33" ht="22.5" customHeight="1" x14ac:dyDescent="0.45">
      <c r="A867" s="91"/>
      <c r="B867" s="93"/>
      <c r="C867" s="92"/>
      <c r="D867" s="93"/>
      <c r="E867" s="92"/>
      <c r="F867" s="93"/>
      <c r="G867" s="92"/>
      <c r="H867" s="91"/>
      <c r="I867" s="91"/>
      <c r="J867" s="91"/>
      <c r="K867" s="126"/>
      <c r="L867" s="91"/>
      <c r="M867" s="104"/>
      <c r="N867" s="91"/>
      <c r="O867" s="91"/>
      <c r="P867" s="91"/>
      <c r="Q867" s="91"/>
      <c r="R867" s="91"/>
      <c r="S867" s="91"/>
      <c r="T867" s="91"/>
      <c r="U867" s="91"/>
      <c r="V867" s="91"/>
      <c r="W867" s="91"/>
      <c r="X867" s="91"/>
      <c r="Y867" s="91"/>
      <c r="Z867" s="91"/>
      <c r="AA867" s="91"/>
      <c r="AB867" s="91"/>
      <c r="AC867" s="91"/>
      <c r="AD867" s="91"/>
      <c r="AE867" s="91"/>
      <c r="AF867" s="91"/>
      <c r="AG867" s="91"/>
    </row>
    <row r="868" spans="1:33" ht="22.5" customHeight="1" x14ac:dyDescent="0.45">
      <c r="A868" s="91"/>
      <c r="B868" s="93"/>
      <c r="C868" s="92"/>
      <c r="D868" s="93"/>
      <c r="E868" s="92"/>
      <c r="F868" s="93"/>
      <c r="G868" s="92"/>
      <c r="H868" s="91"/>
      <c r="I868" s="91"/>
      <c r="J868" s="91"/>
      <c r="K868" s="126"/>
      <c r="L868" s="91"/>
      <c r="M868" s="104"/>
      <c r="N868" s="91"/>
      <c r="O868" s="91"/>
      <c r="P868" s="91"/>
      <c r="Q868" s="91"/>
      <c r="R868" s="91"/>
      <c r="S868" s="91"/>
      <c r="T868" s="91"/>
      <c r="U868" s="91"/>
      <c r="V868" s="91"/>
      <c r="W868" s="91"/>
      <c r="X868" s="91"/>
      <c r="Y868" s="91"/>
      <c r="Z868" s="91"/>
      <c r="AA868" s="91"/>
      <c r="AB868" s="91"/>
      <c r="AC868" s="91"/>
      <c r="AD868" s="91"/>
      <c r="AE868" s="91"/>
      <c r="AF868" s="91"/>
      <c r="AG868" s="91"/>
    </row>
    <row r="869" spans="1:33" ht="22.5" customHeight="1" x14ac:dyDescent="0.45">
      <c r="A869" s="91"/>
      <c r="B869" s="93"/>
      <c r="C869" s="92"/>
      <c r="D869" s="93"/>
      <c r="E869" s="92"/>
      <c r="F869" s="93"/>
      <c r="G869" s="92"/>
      <c r="H869" s="91"/>
      <c r="I869" s="91"/>
      <c r="J869" s="91"/>
      <c r="K869" s="126"/>
      <c r="L869" s="91"/>
      <c r="M869" s="104"/>
      <c r="N869" s="91"/>
      <c r="O869" s="91"/>
      <c r="P869" s="91"/>
      <c r="Q869" s="91"/>
      <c r="R869" s="91"/>
      <c r="S869" s="91"/>
      <c r="T869" s="91"/>
      <c r="U869" s="91"/>
      <c r="V869" s="91"/>
      <c r="W869" s="91"/>
      <c r="X869" s="91"/>
      <c r="Y869" s="91"/>
      <c r="Z869" s="91"/>
      <c r="AA869" s="91"/>
      <c r="AB869" s="91"/>
      <c r="AC869" s="91"/>
      <c r="AD869" s="91"/>
      <c r="AE869" s="91"/>
      <c r="AF869" s="91"/>
      <c r="AG869" s="91"/>
    </row>
    <row r="870" spans="1:33" ht="22.5" customHeight="1" x14ac:dyDescent="0.45">
      <c r="A870" s="91"/>
      <c r="B870" s="93"/>
      <c r="C870" s="92"/>
      <c r="D870" s="93"/>
      <c r="E870" s="92"/>
      <c r="F870" s="93"/>
      <c r="G870" s="92"/>
      <c r="H870" s="91"/>
      <c r="I870" s="91"/>
      <c r="J870" s="91"/>
      <c r="K870" s="126"/>
      <c r="L870" s="91"/>
      <c r="M870" s="104"/>
      <c r="N870" s="91"/>
      <c r="O870" s="91"/>
      <c r="P870" s="91"/>
      <c r="Q870" s="91"/>
      <c r="R870" s="91"/>
      <c r="S870" s="91"/>
      <c r="T870" s="91"/>
      <c r="U870" s="91"/>
      <c r="V870" s="91"/>
      <c r="W870" s="91"/>
      <c r="X870" s="91"/>
      <c r="Y870" s="91"/>
      <c r="Z870" s="91"/>
      <c r="AA870" s="91"/>
      <c r="AB870" s="91"/>
      <c r="AC870" s="91"/>
      <c r="AD870" s="91"/>
      <c r="AE870" s="91"/>
      <c r="AF870" s="91"/>
      <c r="AG870" s="91"/>
    </row>
    <row r="871" spans="1:33" ht="22.5" customHeight="1" x14ac:dyDescent="0.45">
      <c r="A871" s="91"/>
      <c r="B871" s="93"/>
      <c r="C871" s="92"/>
      <c r="D871" s="93"/>
      <c r="E871" s="92"/>
      <c r="F871" s="93"/>
      <c r="G871" s="92"/>
      <c r="H871" s="91"/>
      <c r="I871" s="91"/>
      <c r="J871" s="91"/>
      <c r="K871" s="126"/>
      <c r="L871" s="91"/>
      <c r="M871" s="104"/>
      <c r="N871" s="91"/>
      <c r="O871" s="91"/>
      <c r="P871" s="91"/>
      <c r="Q871" s="91"/>
      <c r="R871" s="91"/>
      <c r="S871" s="91"/>
      <c r="T871" s="91"/>
      <c r="U871" s="91"/>
      <c r="V871" s="91"/>
      <c r="W871" s="91"/>
      <c r="X871" s="91"/>
      <c r="Y871" s="91"/>
      <c r="Z871" s="91"/>
      <c r="AA871" s="91"/>
      <c r="AB871" s="91"/>
      <c r="AC871" s="91"/>
      <c r="AD871" s="91"/>
      <c r="AE871" s="91"/>
      <c r="AF871" s="91"/>
      <c r="AG871" s="91"/>
    </row>
    <row r="872" spans="1:33" ht="22.5" customHeight="1" x14ac:dyDescent="0.45">
      <c r="A872" s="91"/>
      <c r="B872" s="93"/>
      <c r="C872" s="92"/>
      <c r="D872" s="93"/>
      <c r="E872" s="92"/>
      <c r="F872" s="93"/>
      <c r="G872" s="92"/>
      <c r="H872" s="91"/>
      <c r="I872" s="91"/>
      <c r="J872" s="91"/>
      <c r="K872" s="126"/>
      <c r="L872" s="91"/>
      <c r="M872" s="104"/>
      <c r="N872" s="91"/>
      <c r="O872" s="91"/>
      <c r="P872" s="91"/>
      <c r="Q872" s="91"/>
      <c r="R872" s="91"/>
      <c r="S872" s="91"/>
      <c r="T872" s="91"/>
      <c r="U872" s="91"/>
      <c r="V872" s="91"/>
      <c r="W872" s="91"/>
      <c r="X872" s="91"/>
      <c r="Y872" s="91"/>
      <c r="Z872" s="91"/>
      <c r="AA872" s="91"/>
      <c r="AB872" s="91"/>
      <c r="AC872" s="91"/>
      <c r="AD872" s="91"/>
      <c r="AE872" s="91"/>
      <c r="AF872" s="91"/>
      <c r="AG872" s="91"/>
    </row>
    <row r="873" spans="1:33" ht="22.5" customHeight="1" x14ac:dyDescent="0.45">
      <c r="A873" s="91"/>
      <c r="B873" s="93"/>
      <c r="C873" s="92"/>
      <c r="D873" s="93"/>
      <c r="E873" s="92"/>
      <c r="F873" s="93"/>
      <c r="G873" s="92"/>
      <c r="H873" s="91"/>
      <c r="I873" s="91"/>
      <c r="J873" s="91"/>
      <c r="K873" s="126"/>
      <c r="L873" s="91"/>
      <c r="M873" s="104"/>
      <c r="N873" s="91"/>
      <c r="O873" s="91"/>
      <c r="P873" s="91"/>
      <c r="Q873" s="91"/>
      <c r="R873" s="91"/>
      <c r="S873" s="91"/>
      <c r="T873" s="91"/>
      <c r="U873" s="91"/>
      <c r="V873" s="91"/>
      <c r="W873" s="91"/>
      <c r="X873" s="91"/>
      <c r="Y873" s="91"/>
      <c r="Z873" s="91"/>
      <c r="AA873" s="91"/>
      <c r="AB873" s="91"/>
      <c r="AC873" s="91"/>
      <c r="AD873" s="91"/>
      <c r="AE873" s="91"/>
      <c r="AF873" s="91"/>
      <c r="AG873" s="91"/>
    </row>
    <row r="874" spans="1:33" ht="22.5" customHeight="1" x14ac:dyDescent="0.45">
      <c r="A874" s="91"/>
      <c r="B874" s="93"/>
      <c r="C874" s="92"/>
      <c r="D874" s="93"/>
      <c r="E874" s="92"/>
      <c r="F874" s="93"/>
      <c r="G874" s="92"/>
      <c r="H874" s="91"/>
      <c r="I874" s="91"/>
      <c r="J874" s="91"/>
      <c r="K874" s="126"/>
      <c r="L874" s="91"/>
      <c r="M874" s="104"/>
      <c r="N874" s="91"/>
      <c r="O874" s="91"/>
      <c r="P874" s="91"/>
      <c r="Q874" s="91"/>
      <c r="R874" s="91"/>
      <c r="S874" s="91"/>
      <c r="T874" s="91"/>
      <c r="U874" s="91"/>
      <c r="V874" s="91"/>
      <c r="W874" s="91"/>
      <c r="X874" s="91"/>
      <c r="Y874" s="91"/>
      <c r="Z874" s="91"/>
      <c r="AA874" s="91"/>
      <c r="AB874" s="91"/>
      <c r="AC874" s="91"/>
      <c r="AD874" s="91"/>
      <c r="AE874" s="91"/>
      <c r="AF874" s="91"/>
      <c r="AG874" s="91"/>
    </row>
    <row r="875" spans="1:33" ht="22.5" customHeight="1" x14ac:dyDescent="0.45">
      <c r="A875" s="91"/>
      <c r="B875" s="93"/>
      <c r="C875" s="92"/>
      <c r="D875" s="93"/>
      <c r="E875" s="92"/>
      <c r="F875" s="93"/>
      <c r="G875" s="92"/>
      <c r="H875" s="91"/>
      <c r="I875" s="91"/>
      <c r="J875" s="91"/>
      <c r="K875" s="126"/>
      <c r="L875" s="91"/>
      <c r="M875" s="104"/>
      <c r="N875" s="91"/>
      <c r="O875" s="91"/>
      <c r="P875" s="91"/>
      <c r="Q875" s="91"/>
      <c r="R875" s="91"/>
      <c r="S875" s="91"/>
      <c r="T875" s="91"/>
      <c r="U875" s="91"/>
      <c r="V875" s="91"/>
      <c r="W875" s="91"/>
      <c r="X875" s="91"/>
      <c r="Y875" s="91"/>
      <c r="Z875" s="91"/>
      <c r="AA875" s="91"/>
      <c r="AB875" s="91"/>
      <c r="AC875" s="91"/>
      <c r="AD875" s="91"/>
      <c r="AE875" s="91"/>
      <c r="AF875" s="91"/>
      <c r="AG875" s="91"/>
    </row>
    <row r="876" spans="1:33" ht="22.5" customHeight="1" x14ac:dyDescent="0.45">
      <c r="A876" s="91"/>
      <c r="B876" s="93"/>
      <c r="C876" s="92"/>
      <c r="D876" s="93"/>
      <c r="E876" s="92"/>
      <c r="F876" s="93"/>
      <c r="G876" s="92"/>
      <c r="H876" s="91"/>
      <c r="I876" s="91"/>
      <c r="J876" s="91"/>
      <c r="K876" s="126"/>
      <c r="L876" s="91"/>
      <c r="M876" s="104"/>
      <c r="N876" s="91"/>
      <c r="O876" s="91"/>
      <c r="P876" s="91"/>
      <c r="Q876" s="91"/>
      <c r="R876" s="91"/>
      <c r="S876" s="91"/>
      <c r="T876" s="91"/>
      <c r="U876" s="91"/>
      <c r="V876" s="91"/>
      <c r="W876" s="91"/>
      <c r="X876" s="91"/>
      <c r="Y876" s="91"/>
      <c r="Z876" s="91"/>
      <c r="AA876" s="91"/>
      <c r="AB876" s="91"/>
      <c r="AC876" s="91"/>
      <c r="AD876" s="91"/>
      <c r="AE876" s="91"/>
      <c r="AF876" s="91"/>
      <c r="AG876" s="91"/>
    </row>
    <row r="877" spans="1:33" ht="22.5" customHeight="1" x14ac:dyDescent="0.45">
      <c r="A877" s="91"/>
      <c r="B877" s="93"/>
      <c r="C877" s="92"/>
      <c r="D877" s="93"/>
      <c r="E877" s="92"/>
      <c r="F877" s="93"/>
      <c r="G877" s="92"/>
      <c r="H877" s="91"/>
      <c r="I877" s="91"/>
      <c r="J877" s="91"/>
      <c r="K877" s="126"/>
      <c r="L877" s="91"/>
      <c r="M877" s="104"/>
      <c r="N877" s="91"/>
      <c r="O877" s="91"/>
      <c r="P877" s="91"/>
      <c r="Q877" s="91"/>
      <c r="R877" s="91"/>
      <c r="S877" s="91"/>
      <c r="T877" s="91"/>
      <c r="U877" s="91"/>
      <c r="V877" s="91"/>
      <c r="W877" s="91"/>
      <c r="X877" s="91"/>
      <c r="Y877" s="91"/>
      <c r="Z877" s="91"/>
      <c r="AA877" s="91"/>
      <c r="AB877" s="91"/>
      <c r="AC877" s="91"/>
      <c r="AD877" s="91"/>
      <c r="AE877" s="91"/>
      <c r="AF877" s="91"/>
      <c r="AG877" s="91"/>
    </row>
    <row r="878" spans="1:33" ht="22.5" customHeight="1" x14ac:dyDescent="0.45">
      <c r="A878" s="91"/>
      <c r="B878" s="93"/>
      <c r="C878" s="92"/>
      <c r="D878" s="93"/>
      <c r="E878" s="92"/>
      <c r="F878" s="93"/>
      <c r="G878" s="92"/>
      <c r="H878" s="91"/>
      <c r="I878" s="91"/>
      <c r="J878" s="91"/>
      <c r="K878" s="126"/>
      <c r="L878" s="91"/>
      <c r="M878" s="104"/>
      <c r="N878" s="91"/>
      <c r="O878" s="91"/>
      <c r="P878" s="91"/>
      <c r="Q878" s="91"/>
      <c r="R878" s="91"/>
      <c r="S878" s="91"/>
      <c r="T878" s="91"/>
      <c r="U878" s="91"/>
      <c r="V878" s="91"/>
      <c r="W878" s="91"/>
      <c r="X878" s="91"/>
      <c r="Y878" s="91"/>
      <c r="Z878" s="91"/>
      <c r="AA878" s="91"/>
      <c r="AB878" s="91"/>
      <c r="AC878" s="91"/>
      <c r="AD878" s="91"/>
      <c r="AE878" s="91"/>
      <c r="AF878" s="91"/>
      <c r="AG878" s="91"/>
    </row>
    <row r="879" spans="1:33" ht="22.5" customHeight="1" x14ac:dyDescent="0.45">
      <c r="A879" s="91"/>
      <c r="B879" s="93"/>
      <c r="C879" s="92"/>
      <c r="D879" s="93"/>
      <c r="E879" s="92"/>
      <c r="F879" s="93"/>
      <c r="G879" s="92"/>
      <c r="H879" s="91"/>
      <c r="I879" s="91"/>
      <c r="J879" s="91"/>
      <c r="K879" s="126"/>
      <c r="L879" s="91"/>
      <c r="M879" s="104"/>
      <c r="N879" s="91"/>
      <c r="O879" s="91"/>
      <c r="P879" s="91"/>
      <c r="Q879" s="91"/>
      <c r="R879" s="91"/>
      <c r="S879" s="91"/>
      <c r="T879" s="91"/>
      <c r="U879" s="91"/>
      <c r="V879" s="91"/>
      <c r="W879" s="91"/>
      <c r="X879" s="91"/>
      <c r="Y879" s="91"/>
      <c r="Z879" s="91"/>
      <c r="AA879" s="91"/>
      <c r="AB879" s="91"/>
      <c r="AC879" s="91"/>
      <c r="AD879" s="91"/>
      <c r="AE879" s="91"/>
      <c r="AF879" s="91"/>
      <c r="AG879" s="91"/>
    </row>
    <row r="880" spans="1:33" ht="22.5" customHeight="1" x14ac:dyDescent="0.45">
      <c r="A880" s="91"/>
      <c r="B880" s="93"/>
      <c r="C880" s="92"/>
      <c r="D880" s="93"/>
      <c r="E880" s="92"/>
      <c r="F880" s="93"/>
      <c r="G880" s="92"/>
      <c r="H880" s="91"/>
      <c r="I880" s="91"/>
      <c r="J880" s="91"/>
      <c r="K880" s="126"/>
      <c r="L880" s="91"/>
      <c r="M880" s="104"/>
      <c r="N880" s="91"/>
      <c r="O880" s="91"/>
      <c r="P880" s="91"/>
      <c r="Q880" s="91"/>
      <c r="R880" s="91"/>
      <c r="S880" s="91"/>
      <c r="T880" s="91"/>
      <c r="U880" s="91"/>
      <c r="V880" s="91"/>
      <c r="W880" s="91"/>
      <c r="X880" s="91"/>
      <c r="Y880" s="91"/>
      <c r="Z880" s="91"/>
      <c r="AA880" s="91"/>
      <c r="AB880" s="91"/>
      <c r="AC880" s="91"/>
      <c r="AD880" s="91"/>
      <c r="AE880" s="91"/>
      <c r="AF880" s="91"/>
      <c r="AG880" s="91"/>
    </row>
    <row r="881" spans="1:33" ht="22.5" customHeight="1" x14ac:dyDescent="0.45">
      <c r="A881" s="91"/>
      <c r="B881" s="93"/>
      <c r="C881" s="92"/>
      <c r="D881" s="93"/>
      <c r="E881" s="92"/>
      <c r="F881" s="93"/>
      <c r="G881" s="92"/>
      <c r="H881" s="91"/>
      <c r="I881" s="91"/>
      <c r="J881" s="91"/>
      <c r="K881" s="126"/>
      <c r="L881" s="91"/>
      <c r="M881" s="104"/>
      <c r="N881" s="91"/>
      <c r="O881" s="91"/>
      <c r="P881" s="91"/>
      <c r="Q881" s="91"/>
      <c r="R881" s="91"/>
      <c r="S881" s="91"/>
      <c r="T881" s="91"/>
      <c r="U881" s="91"/>
      <c r="V881" s="91"/>
      <c r="W881" s="91"/>
      <c r="X881" s="91"/>
      <c r="Y881" s="91"/>
      <c r="Z881" s="91"/>
      <c r="AA881" s="91"/>
      <c r="AB881" s="91"/>
      <c r="AC881" s="91"/>
      <c r="AD881" s="91"/>
      <c r="AE881" s="91"/>
      <c r="AF881" s="91"/>
      <c r="AG881" s="91"/>
    </row>
    <row r="882" spans="1:33" ht="22.5" customHeight="1" x14ac:dyDescent="0.45">
      <c r="A882" s="91"/>
      <c r="B882" s="93"/>
      <c r="C882" s="92"/>
      <c r="D882" s="93"/>
      <c r="E882" s="92"/>
      <c r="F882" s="93"/>
      <c r="G882" s="92"/>
      <c r="H882" s="91"/>
      <c r="I882" s="91"/>
      <c r="J882" s="91"/>
      <c r="K882" s="126"/>
      <c r="L882" s="91"/>
      <c r="M882" s="104"/>
      <c r="N882" s="91"/>
      <c r="O882" s="91"/>
      <c r="P882" s="91"/>
      <c r="Q882" s="91"/>
      <c r="R882" s="91"/>
      <c r="S882" s="91"/>
      <c r="T882" s="91"/>
      <c r="U882" s="91"/>
      <c r="V882" s="91"/>
      <c r="W882" s="91"/>
      <c r="X882" s="91"/>
      <c r="Y882" s="91"/>
      <c r="Z882" s="91"/>
      <c r="AA882" s="91"/>
      <c r="AB882" s="91"/>
      <c r="AC882" s="91"/>
      <c r="AD882" s="91"/>
      <c r="AE882" s="91"/>
      <c r="AF882" s="91"/>
      <c r="AG882" s="91"/>
    </row>
    <row r="883" spans="1:33" ht="22.5" customHeight="1" x14ac:dyDescent="0.45">
      <c r="A883" s="91"/>
      <c r="B883" s="93"/>
      <c r="C883" s="92"/>
      <c r="D883" s="93"/>
      <c r="E883" s="92"/>
      <c r="F883" s="93"/>
      <c r="G883" s="92"/>
      <c r="H883" s="91"/>
      <c r="I883" s="91"/>
      <c r="J883" s="91"/>
      <c r="K883" s="126"/>
      <c r="L883" s="91"/>
      <c r="M883" s="104"/>
      <c r="N883" s="91"/>
      <c r="O883" s="91"/>
      <c r="P883" s="91"/>
      <c r="Q883" s="91"/>
      <c r="R883" s="91"/>
      <c r="S883" s="91"/>
      <c r="T883" s="91"/>
      <c r="U883" s="91"/>
      <c r="V883" s="91"/>
      <c r="W883" s="91"/>
      <c r="X883" s="91"/>
      <c r="Y883" s="91"/>
      <c r="Z883" s="91"/>
      <c r="AA883" s="91"/>
      <c r="AB883" s="91"/>
      <c r="AC883" s="91"/>
      <c r="AD883" s="91"/>
      <c r="AE883" s="91"/>
      <c r="AF883" s="91"/>
      <c r="AG883" s="91"/>
    </row>
    <row r="884" spans="1:33" ht="22.5" customHeight="1" x14ac:dyDescent="0.45">
      <c r="A884" s="91"/>
      <c r="B884" s="93"/>
      <c r="C884" s="92"/>
      <c r="D884" s="93"/>
      <c r="E884" s="92"/>
      <c r="F884" s="93"/>
      <c r="G884" s="92"/>
      <c r="H884" s="91"/>
      <c r="I884" s="91"/>
      <c r="J884" s="91"/>
      <c r="K884" s="126"/>
      <c r="L884" s="91"/>
      <c r="M884" s="104"/>
      <c r="N884" s="91"/>
      <c r="O884" s="91"/>
      <c r="P884" s="91"/>
      <c r="Q884" s="91"/>
      <c r="R884" s="91"/>
      <c r="S884" s="91"/>
      <c r="T884" s="91"/>
      <c r="U884" s="91"/>
      <c r="V884" s="91"/>
      <c r="W884" s="91"/>
      <c r="X884" s="91"/>
      <c r="Y884" s="91"/>
      <c r="Z884" s="91"/>
      <c r="AA884" s="91"/>
      <c r="AB884" s="91"/>
      <c r="AC884" s="91"/>
      <c r="AD884" s="91"/>
      <c r="AE884" s="91"/>
      <c r="AF884" s="91"/>
      <c r="AG884" s="91"/>
    </row>
    <row r="885" spans="1:33" ht="22.5" customHeight="1" x14ac:dyDescent="0.45">
      <c r="A885" s="91"/>
      <c r="B885" s="93"/>
      <c r="C885" s="92"/>
      <c r="D885" s="93"/>
      <c r="E885" s="92"/>
      <c r="F885" s="93"/>
      <c r="G885" s="92"/>
      <c r="H885" s="91"/>
      <c r="I885" s="91"/>
      <c r="J885" s="91"/>
      <c r="K885" s="126"/>
      <c r="L885" s="91"/>
      <c r="M885" s="104"/>
      <c r="N885" s="91"/>
      <c r="O885" s="91"/>
      <c r="P885" s="91"/>
      <c r="Q885" s="91"/>
      <c r="R885" s="91"/>
      <c r="S885" s="91"/>
      <c r="T885" s="91"/>
      <c r="U885" s="91"/>
      <c r="V885" s="91"/>
      <c r="W885" s="91"/>
      <c r="X885" s="91"/>
      <c r="Y885" s="91"/>
      <c r="Z885" s="91"/>
      <c r="AA885" s="91"/>
      <c r="AB885" s="91"/>
      <c r="AC885" s="91"/>
      <c r="AD885" s="91"/>
      <c r="AE885" s="91"/>
      <c r="AF885" s="91"/>
      <c r="AG885" s="91"/>
    </row>
    <row r="886" spans="1:33" ht="22.5" customHeight="1" x14ac:dyDescent="0.45">
      <c r="A886" s="91"/>
      <c r="B886" s="93"/>
      <c r="C886" s="92"/>
      <c r="D886" s="93"/>
      <c r="E886" s="92"/>
      <c r="F886" s="93"/>
      <c r="G886" s="92"/>
      <c r="H886" s="91"/>
      <c r="I886" s="91"/>
      <c r="J886" s="91"/>
      <c r="K886" s="126"/>
      <c r="L886" s="91"/>
      <c r="M886" s="104"/>
      <c r="N886" s="91"/>
      <c r="O886" s="91"/>
      <c r="P886" s="91"/>
      <c r="Q886" s="91"/>
      <c r="R886" s="91"/>
      <c r="S886" s="91"/>
      <c r="T886" s="91"/>
      <c r="U886" s="91"/>
      <c r="V886" s="91"/>
      <c r="W886" s="91"/>
      <c r="X886" s="91"/>
      <c r="Y886" s="91"/>
      <c r="Z886" s="91"/>
      <c r="AA886" s="91"/>
      <c r="AB886" s="91"/>
      <c r="AC886" s="91"/>
      <c r="AD886" s="91"/>
      <c r="AE886" s="91"/>
      <c r="AF886" s="91"/>
      <c r="AG886" s="91"/>
    </row>
    <row r="887" spans="1:33" ht="22.5" customHeight="1" x14ac:dyDescent="0.45">
      <c r="A887" s="91"/>
      <c r="B887" s="93"/>
      <c r="C887" s="92"/>
      <c r="D887" s="93"/>
      <c r="E887" s="92"/>
      <c r="F887" s="93"/>
      <c r="G887" s="92"/>
      <c r="H887" s="91"/>
      <c r="I887" s="91"/>
      <c r="J887" s="91"/>
      <c r="K887" s="126"/>
      <c r="L887" s="91"/>
      <c r="M887" s="104"/>
      <c r="N887" s="91"/>
      <c r="O887" s="91"/>
      <c r="P887" s="91"/>
      <c r="Q887" s="91"/>
      <c r="R887" s="91"/>
      <c r="S887" s="91"/>
      <c r="T887" s="91"/>
      <c r="U887" s="91"/>
      <c r="V887" s="91"/>
      <c r="W887" s="91"/>
      <c r="X887" s="91"/>
      <c r="Y887" s="91"/>
      <c r="Z887" s="91"/>
      <c r="AA887" s="91"/>
      <c r="AB887" s="91"/>
      <c r="AC887" s="91"/>
      <c r="AD887" s="91"/>
      <c r="AE887" s="91"/>
      <c r="AF887" s="91"/>
      <c r="AG887" s="91"/>
    </row>
    <row r="888" spans="1:33" ht="22.5" customHeight="1" x14ac:dyDescent="0.45">
      <c r="A888" s="91"/>
      <c r="B888" s="93"/>
      <c r="C888" s="92"/>
      <c r="D888" s="93"/>
      <c r="E888" s="92"/>
      <c r="F888" s="93"/>
      <c r="G888" s="92"/>
      <c r="H888" s="91"/>
      <c r="I888" s="91"/>
      <c r="J888" s="91"/>
      <c r="K888" s="126"/>
      <c r="L888" s="91"/>
      <c r="M888" s="104"/>
      <c r="N888" s="91"/>
      <c r="O888" s="91"/>
      <c r="P888" s="91"/>
      <c r="Q888" s="91"/>
      <c r="R888" s="91"/>
      <c r="S888" s="91"/>
      <c r="T888" s="91"/>
      <c r="U888" s="91"/>
      <c r="V888" s="91"/>
      <c r="W888" s="91"/>
      <c r="X888" s="91"/>
      <c r="Y888" s="91"/>
      <c r="Z888" s="91"/>
      <c r="AA888" s="91"/>
      <c r="AB888" s="91"/>
      <c r="AC888" s="91"/>
      <c r="AD888" s="91"/>
      <c r="AE888" s="91"/>
      <c r="AF888" s="91"/>
      <c r="AG888" s="91"/>
    </row>
    <row r="889" spans="1:33" ht="22.5" customHeight="1" x14ac:dyDescent="0.45">
      <c r="A889" s="91"/>
      <c r="B889" s="93"/>
      <c r="C889" s="92"/>
      <c r="D889" s="93"/>
      <c r="E889" s="92"/>
      <c r="F889" s="93"/>
      <c r="G889" s="92"/>
      <c r="H889" s="91"/>
      <c r="I889" s="91"/>
      <c r="J889" s="91"/>
      <c r="K889" s="126"/>
      <c r="L889" s="91"/>
      <c r="M889" s="104"/>
      <c r="N889" s="91"/>
      <c r="O889" s="91"/>
      <c r="P889" s="91"/>
      <c r="Q889" s="91"/>
      <c r="R889" s="91"/>
      <c r="S889" s="91"/>
      <c r="T889" s="91"/>
      <c r="U889" s="91"/>
      <c r="V889" s="91"/>
      <c r="W889" s="91"/>
      <c r="X889" s="91"/>
      <c r="Y889" s="91"/>
      <c r="Z889" s="91"/>
      <c r="AA889" s="91"/>
      <c r="AB889" s="91"/>
      <c r="AC889" s="91"/>
      <c r="AD889" s="91"/>
      <c r="AE889" s="91"/>
      <c r="AF889" s="91"/>
      <c r="AG889" s="91"/>
    </row>
    <row r="890" spans="1:33" ht="22.5" customHeight="1" x14ac:dyDescent="0.45">
      <c r="A890" s="91"/>
      <c r="B890" s="93"/>
      <c r="C890" s="92"/>
      <c r="D890" s="93"/>
      <c r="E890" s="92"/>
      <c r="F890" s="93"/>
      <c r="G890" s="92"/>
      <c r="H890" s="91"/>
      <c r="I890" s="91"/>
      <c r="J890" s="91"/>
      <c r="K890" s="126"/>
      <c r="L890" s="91"/>
      <c r="M890" s="104"/>
      <c r="N890" s="91"/>
      <c r="O890" s="91"/>
      <c r="P890" s="91"/>
      <c r="Q890" s="91"/>
      <c r="R890" s="91"/>
      <c r="S890" s="91"/>
      <c r="T890" s="91"/>
      <c r="U890" s="91"/>
      <c r="V890" s="91"/>
      <c r="W890" s="91"/>
      <c r="X890" s="91"/>
      <c r="Y890" s="91"/>
      <c r="Z890" s="91"/>
      <c r="AA890" s="91"/>
      <c r="AB890" s="91"/>
      <c r="AC890" s="91"/>
      <c r="AD890" s="91"/>
      <c r="AE890" s="91"/>
      <c r="AF890" s="91"/>
      <c r="AG890" s="91"/>
    </row>
    <row r="891" spans="1:33" ht="22.5" customHeight="1" x14ac:dyDescent="0.45">
      <c r="A891" s="91"/>
      <c r="B891" s="93"/>
      <c r="C891" s="92"/>
      <c r="D891" s="93"/>
      <c r="E891" s="92"/>
      <c r="F891" s="93"/>
      <c r="G891" s="92"/>
      <c r="H891" s="91"/>
      <c r="I891" s="91"/>
      <c r="J891" s="91"/>
      <c r="K891" s="126"/>
      <c r="L891" s="91"/>
      <c r="M891" s="104"/>
      <c r="N891" s="91"/>
      <c r="O891" s="91"/>
      <c r="P891" s="91"/>
      <c r="Q891" s="91"/>
      <c r="R891" s="91"/>
      <c r="S891" s="91"/>
      <c r="T891" s="91"/>
      <c r="U891" s="91"/>
      <c r="V891" s="91"/>
      <c r="W891" s="91"/>
      <c r="X891" s="91"/>
      <c r="Y891" s="91"/>
      <c r="Z891" s="91"/>
      <c r="AA891" s="91"/>
      <c r="AB891" s="91"/>
      <c r="AC891" s="91"/>
      <c r="AD891" s="91"/>
      <c r="AE891" s="91"/>
      <c r="AF891" s="91"/>
      <c r="AG891" s="91"/>
    </row>
    <row r="892" spans="1:33" ht="22.5" customHeight="1" x14ac:dyDescent="0.45">
      <c r="A892" s="91"/>
      <c r="B892" s="93"/>
      <c r="C892" s="92"/>
      <c r="D892" s="93"/>
      <c r="E892" s="92"/>
      <c r="F892" s="93"/>
      <c r="G892" s="92"/>
      <c r="H892" s="91"/>
      <c r="I892" s="91"/>
      <c r="J892" s="91"/>
      <c r="K892" s="126"/>
      <c r="L892" s="91"/>
      <c r="M892" s="104"/>
      <c r="N892" s="91"/>
      <c r="O892" s="91"/>
      <c r="P892" s="91"/>
      <c r="Q892" s="91"/>
      <c r="R892" s="91"/>
      <c r="S892" s="91"/>
      <c r="T892" s="91"/>
      <c r="U892" s="91"/>
      <c r="V892" s="91"/>
      <c r="W892" s="91"/>
      <c r="X892" s="91"/>
      <c r="Y892" s="91"/>
      <c r="Z892" s="91"/>
      <c r="AA892" s="91"/>
      <c r="AB892" s="91"/>
      <c r="AC892" s="91"/>
      <c r="AD892" s="91"/>
      <c r="AE892" s="91"/>
      <c r="AF892" s="91"/>
      <c r="AG892" s="91"/>
    </row>
    <row r="893" spans="1:33" ht="22.5" customHeight="1" x14ac:dyDescent="0.45">
      <c r="A893" s="91"/>
      <c r="B893" s="93"/>
      <c r="C893" s="92"/>
      <c r="D893" s="93"/>
      <c r="E893" s="92"/>
      <c r="F893" s="93"/>
      <c r="G893" s="92"/>
      <c r="H893" s="91"/>
      <c r="I893" s="91"/>
      <c r="J893" s="91"/>
      <c r="K893" s="126"/>
      <c r="L893" s="91"/>
      <c r="M893" s="104"/>
      <c r="N893" s="91"/>
      <c r="O893" s="91"/>
      <c r="P893" s="91"/>
      <c r="Q893" s="91"/>
      <c r="R893" s="91"/>
      <c r="S893" s="91"/>
      <c r="T893" s="91"/>
      <c r="U893" s="91"/>
      <c r="V893" s="91"/>
      <c r="W893" s="91"/>
      <c r="X893" s="91"/>
      <c r="Y893" s="91"/>
      <c r="Z893" s="91"/>
      <c r="AA893" s="91"/>
      <c r="AB893" s="91"/>
      <c r="AC893" s="91"/>
      <c r="AD893" s="91"/>
      <c r="AE893" s="91"/>
      <c r="AF893" s="91"/>
      <c r="AG893" s="91"/>
    </row>
    <row r="894" spans="1:33" ht="22.5" customHeight="1" x14ac:dyDescent="0.45">
      <c r="A894" s="91"/>
      <c r="B894" s="93"/>
      <c r="C894" s="92"/>
      <c r="D894" s="93"/>
      <c r="E894" s="92"/>
      <c r="F894" s="93"/>
      <c r="G894" s="92"/>
      <c r="H894" s="91"/>
      <c r="I894" s="91"/>
      <c r="J894" s="91"/>
      <c r="K894" s="126"/>
      <c r="L894" s="91"/>
      <c r="M894" s="104"/>
      <c r="N894" s="91"/>
      <c r="O894" s="91"/>
      <c r="P894" s="91"/>
      <c r="Q894" s="91"/>
      <c r="R894" s="91"/>
      <c r="S894" s="91"/>
      <c r="T894" s="91"/>
      <c r="U894" s="91"/>
      <c r="V894" s="91"/>
      <c r="W894" s="91"/>
      <c r="X894" s="91"/>
      <c r="Y894" s="91"/>
      <c r="Z894" s="91"/>
      <c r="AA894" s="91"/>
      <c r="AB894" s="91"/>
      <c r="AC894" s="91"/>
      <c r="AD894" s="91"/>
      <c r="AE894" s="91"/>
      <c r="AF894" s="91"/>
      <c r="AG894" s="91"/>
    </row>
    <row r="895" spans="1:33" ht="22.5" customHeight="1" x14ac:dyDescent="0.45">
      <c r="A895" s="91"/>
      <c r="B895" s="93"/>
      <c r="C895" s="92"/>
      <c r="D895" s="93"/>
      <c r="E895" s="92"/>
      <c r="F895" s="93"/>
      <c r="G895" s="92"/>
      <c r="H895" s="91"/>
      <c r="I895" s="91"/>
      <c r="J895" s="91"/>
      <c r="K895" s="126"/>
      <c r="L895" s="91"/>
      <c r="M895" s="104"/>
      <c r="N895" s="91"/>
      <c r="O895" s="91"/>
      <c r="P895" s="91"/>
      <c r="Q895" s="91"/>
      <c r="R895" s="91"/>
      <c r="S895" s="91"/>
      <c r="T895" s="91"/>
      <c r="U895" s="91"/>
      <c r="V895" s="91"/>
      <c r="W895" s="91"/>
      <c r="X895" s="91"/>
      <c r="Y895" s="91"/>
      <c r="Z895" s="91"/>
      <c r="AA895" s="91"/>
      <c r="AB895" s="91"/>
      <c r="AC895" s="91"/>
      <c r="AD895" s="91"/>
      <c r="AE895" s="91"/>
      <c r="AF895" s="91"/>
      <c r="AG895" s="91"/>
    </row>
    <row r="896" spans="1:33" ht="22.5" customHeight="1" x14ac:dyDescent="0.45">
      <c r="A896" s="91"/>
      <c r="B896" s="93"/>
      <c r="C896" s="92"/>
      <c r="D896" s="93"/>
      <c r="E896" s="92"/>
      <c r="F896" s="93"/>
      <c r="G896" s="92"/>
      <c r="H896" s="91"/>
      <c r="I896" s="91"/>
      <c r="J896" s="91"/>
      <c r="K896" s="126"/>
      <c r="L896" s="91"/>
      <c r="M896" s="104"/>
      <c r="N896" s="91"/>
      <c r="O896" s="91"/>
      <c r="P896" s="91"/>
      <c r="Q896" s="91"/>
      <c r="R896" s="91"/>
      <c r="S896" s="91"/>
      <c r="T896" s="91"/>
      <c r="U896" s="91"/>
      <c r="V896" s="91"/>
      <c r="W896" s="91"/>
      <c r="X896" s="91"/>
      <c r="Y896" s="91"/>
      <c r="Z896" s="91"/>
      <c r="AA896" s="91"/>
      <c r="AB896" s="91"/>
      <c r="AC896" s="91"/>
      <c r="AD896" s="91"/>
      <c r="AE896" s="91"/>
      <c r="AF896" s="91"/>
      <c r="AG896" s="91"/>
    </row>
    <row r="897" spans="1:33" ht="22.5" customHeight="1" x14ac:dyDescent="0.45">
      <c r="A897" s="91"/>
      <c r="B897" s="93"/>
      <c r="C897" s="92"/>
      <c r="D897" s="93"/>
      <c r="E897" s="92"/>
      <c r="F897" s="93"/>
      <c r="G897" s="92"/>
      <c r="H897" s="91"/>
      <c r="I897" s="91"/>
      <c r="J897" s="91"/>
      <c r="K897" s="126"/>
      <c r="L897" s="91"/>
      <c r="M897" s="104"/>
      <c r="N897" s="91"/>
      <c r="O897" s="91"/>
      <c r="P897" s="91"/>
      <c r="Q897" s="91"/>
      <c r="R897" s="91"/>
      <c r="S897" s="91"/>
      <c r="T897" s="91"/>
      <c r="U897" s="91"/>
      <c r="V897" s="91"/>
      <c r="W897" s="91"/>
      <c r="X897" s="91"/>
      <c r="Y897" s="91"/>
      <c r="Z897" s="91"/>
      <c r="AA897" s="91"/>
      <c r="AB897" s="91"/>
      <c r="AC897" s="91"/>
      <c r="AD897" s="91"/>
      <c r="AE897" s="91"/>
      <c r="AF897" s="91"/>
      <c r="AG897" s="91"/>
    </row>
    <row r="898" spans="1:33" ht="22.5" customHeight="1" x14ac:dyDescent="0.45">
      <c r="A898" s="91"/>
      <c r="B898" s="93"/>
      <c r="C898" s="92"/>
      <c r="D898" s="93"/>
      <c r="E898" s="92"/>
      <c r="F898" s="93"/>
      <c r="G898" s="92"/>
      <c r="H898" s="91"/>
      <c r="I898" s="91"/>
      <c r="J898" s="91"/>
      <c r="K898" s="126"/>
      <c r="L898" s="91"/>
      <c r="M898" s="104"/>
      <c r="N898" s="91"/>
      <c r="O898" s="91"/>
      <c r="P898" s="91"/>
      <c r="Q898" s="91"/>
      <c r="R898" s="91"/>
      <c r="S898" s="91"/>
      <c r="T898" s="91"/>
      <c r="U898" s="91"/>
      <c r="V898" s="91"/>
      <c r="W898" s="91"/>
      <c r="X898" s="91"/>
      <c r="Y898" s="91"/>
      <c r="Z898" s="91"/>
      <c r="AA898" s="91"/>
      <c r="AB898" s="91"/>
      <c r="AC898" s="91"/>
      <c r="AD898" s="91"/>
      <c r="AE898" s="91"/>
      <c r="AF898" s="91"/>
      <c r="AG898" s="91"/>
    </row>
    <row r="899" spans="1:33" ht="22.5" customHeight="1" x14ac:dyDescent="0.45">
      <c r="A899" s="91"/>
      <c r="B899" s="93"/>
      <c r="C899" s="92"/>
      <c r="D899" s="93"/>
      <c r="E899" s="92"/>
      <c r="F899" s="93"/>
      <c r="G899" s="92"/>
      <c r="H899" s="91"/>
      <c r="I899" s="91"/>
      <c r="J899" s="91"/>
      <c r="K899" s="126"/>
      <c r="L899" s="91"/>
      <c r="M899" s="104"/>
      <c r="N899" s="91"/>
      <c r="O899" s="91"/>
      <c r="P899" s="91"/>
      <c r="Q899" s="91"/>
      <c r="R899" s="91"/>
      <c r="S899" s="91"/>
      <c r="T899" s="91"/>
      <c r="U899" s="91"/>
      <c r="V899" s="91"/>
      <c r="W899" s="91"/>
      <c r="X899" s="91"/>
      <c r="Y899" s="91"/>
      <c r="Z899" s="91"/>
      <c r="AA899" s="91"/>
      <c r="AB899" s="91"/>
      <c r="AC899" s="91"/>
      <c r="AD899" s="91"/>
      <c r="AE899" s="91"/>
      <c r="AF899" s="91"/>
      <c r="AG899" s="91"/>
    </row>
    <row r="900" spans="1:33" ht="22.5" customHeight="1" x14ac:dyDescent="0.45">
      <c r="A900" s="91"/>
      <c r="B900" s="93"/>
      <c r="C900" s="92"/>
      <c r="D900" s="93"/>
      <c r="E900" s="92"/>
      <c r="F900" s="93"/>
      <c r="G900" s="92"/>
      <c r="H900" s="91"/>
      <c r="I900" s="91"/>
      <c r="J900" s="91"/>
      <c r="K900" s="126"/>
      <c r="L900" s="91"/>
      <c r="M900" s="104"/>
      <c r="N900" s="91"/>
      <c r="O900" s="91"/>
      <c r="P900" s="91"/>
      <c r="Q900" s="91"/>
      <c r="R900" s="91"/>
      <c r="S900" s="91"/>
      <c r="T900" s="91"/>
      <c r="U900" s="91"/>
      <c r="V900" s="91"/>
      <c r="W900" s="91"/>
      <c r="X900" s="91"/>
      <c r="Y900" s="91"/>
      <c r="Z900" s="91"/>
      <c r="AA900" s="91"/>
      <c r="AB900" s="91"/>
      <c r="AC900" s="91"/>
      <c r="AD900" s="91"/>
      <c r="AE900" s="91"/>
      <c r="AF900" s="91"/>
      <c r="AG900" s="91"/>
    </row>
    <row r="901" spans="1:33" ht="22.5" customHeight="1" x14ac:dyDescent="0.45">
      <c r="A901" s="91"/>
      <c r="B901" s="93"/>
      <c r="C901" s="92"/>
      <c r="D901" s="93"/>
      <c r="E901" s="92"/>
      <c r="F901" s="93"/>
      <c r="G901" s="92"/>
      <c r="H901" s="91"/>
      <c r="I901" s="91"/>
      <c r="J901" s="91"/>
      <c r="K901" s="126"/>
      <c r="L901" s="91"/>
      <c r="M901" s="104"/>
      <c r="N901" s="91"/>
      <c r="O901" s="91"/>
      <c r="P901" s="91"/>
      <c r="Q901" s="91"/>
      <c r="R901" s="91"/>
      <c r="S901" s="91"/>
      <c r="T901" s="91"/>
      <c r="U901" s="91"/>
      <c r="V901" s="91"/>
      <c r="W901" s="91"/>
      <c r="X901" s="91"/>
      <c r="Y901" s="91"/>
      <c r="Z901" s="91"/>
      <c r="AA901" s="91"/>
      <c r="AB901" s="91"/>
      <c r="AC901" s="91"/>
      <c r="AD901" s="91"/>
      <c r="AE901" s="91"/>
      <c r="AF901" s="91"/>
      <c r="AG901" s="91"/>
    </row>
    <row r="902" spans="1:33" ht="22.5" customHeight="1" x14ac:dyDescent="0.45">
      <c r="A902" s="91"/>
      <c r="B902" s="93"/>
      <c r="C902" s="92"/>
      <c r="D902" s="93"/>
      <c r="E902" s="92"/>
      <c r="F902" s="93"/>
      <c r="G902" s="92"/>
      <c r="H902" s="91"/>
      <c r="I902" s="91"/>
      <c r="J902" s="91"/>
      <c r="K902" s="126"/>
      <c r="L902" s="91"/>
      <c r="M902" s="104"/>
      <c r="N902" s="91"/>
      <c r="O902" s="91"/>
      <c r="P902" s="91"/>
      <c r="Q902" s="91"/>
      <c r="R902" s="91"/>
      <c r="S902" s="91"/>
      <c r="T902" s="91"/>
      <c r="U902" s="91"/>
      <c r="V902" s="91"/>
      <c r="W902" s="91"/>
      <c r="X902" s="91"/>
      <c r="Y902" s="91"/>
      <c r="Z902" s="91"/>
      <c r="AA902" s="91"/>
      <c r="AB902" s="91"/>
      <c r="AC902" s="91"/>
      <c r="AD902" s="91"/>
      <c r="AE902" s="91"/>
      <c r="AF902" s="91"/>
      <c r="AG902" s="91"/>
    </row>
    <row r="903" spans="1:33" ht="22.5" customHeight="1" x14ac:dyDescent="0.45">
      <c r="A903" s="91"/>
      <c r="B903" s="93"/>
      <c r="C903" s="92"/>
      <c r="D903" s="93"/>
      <c r="E903" s="92"/>
      <c r="F903" s="93"/>
      <c r="G903" s="92"/>
      <c r="H903" s="91"/>
      <c r="I903" s="91"/>
      <c r="J903" s="91"/>
      <c r="K903" s="126"/>
      <c r="L903" s="91"/>
      <c r="M903" s="104"/>
      <c r="N903" s="91"/>
      <c r="O903" s="91"/>
      <c r="P903" s="91"/>
      <c r="Q903" s="91"/>
      <c r="R903" s="91"/>
      <c r="S903" s="91"/>
      <c r="T903" s="91"/>
      <c r="U903" s="91"/>
      <c r="V903" s="91"/>
      <c r="W903" s="91"/>
      <c r="X903" s="91"/>
      <c r="Y903" s="91"/>
      <c r="Z903" s="91"/>
      <c r="AA903" s="91"/>
      <c r="AB903" s="91"/>
      <c r="AC903" s="91"/>
      <c r="AD903" s="91"/>
      <c r="AE903" s="91"/>
      <c r="AF903" s="91"/>
      <c r="AG903" s="91"/>
    </row>
    <row r="904" spans="1:33" ht="22.5" customHeight="1" x14ac:dyDescent="0.45">
      <c r="A904" s="91"/>
      <c r="B904" s="93"/>
      <c r="C904" s="92"/>
      <c r="D904" s="93"/>
      <c r="E904" s="92"/>
      <c r="F904" s="93"/>
      <c r="G904" s="92"/>
      <c r="H904" s="91"/>
      <c r="I904" s="91"/>
      <c r="J904" s="91"/>
      <c r="K904" s="126"/>
      <c r="L904" s="91"/>
      <c r="M904" s="104"/>
      <c r="N904" s="91"/>
      <c r="O904" s="91"/>
      <c r="P904" s="91"/>
      <c r="Q904" s="91"/>
      <c r="R904" s="91"/>
      <c r="S904" s="91"/>
      <c r="T904" s="91"/>
      <c r="U904" s="91"/>
      <c r="V904" s="91"/>
      <c r="W904" s="91"/>
      <c r="X904" s="91"/>
      <c r="Y904" s="91"/>
      <c r="Z904" s="91"/>
      <c r="AA904" s="91"/>
      <c r="AB904" s="91"/>
      <c r="AC904" s="91"/>
      <c r="AD904" s="91"/>
      <c r="AE904" s="91"/>
      <c r="AF904" s="91"/>
      <c r="AG904" s="91"/>
    </row>
    <row r="905" spans="1:33" ht="22.5" customHeight="1" x14ac:dyDescent="0.45">
      <c r="A905" s="91"/>
      <c r="B905" s="93"/>
      <c r="C905" s="92"/>
      <c r="D905" s="93"/>
      <c r="E905" s="92"/>
      <c r="F905" s="93"/>
      <c r="G905" s="92"/>
      <c r="H905" s="91"/>
      <c r="I905" s="91"/>
      <c r="J905" s="91"/>
      <c r="K905" s="126"/>
      <c r="L905" s="91"/>
      <c r="M905" s="104"/>
      <c r="N905" s="91"/>
      <c r="O905" s="91"/>
      <c r="P905" s="91"/>
      <c r="Q905" s="91"/>
      <c r="R905" s="91"/>
      <c r="S905" s="91"/>
      <c r="T905" s="91"/>
      <c r="U905" s="91"/>
      <c r="V905" s="91"/>
      <c r="W905" s="91"/>
      <c r="X905" s="91"/>
      <c r="Y905" s="91"/>
      <c r="Z905" s="91"/>
      <c r="AA905" s="91"/>
      <c r="AB905" s="91"/>
      <c r="AC905" s="91"/>
      <c r="AD905" s="91"/>
      <c r="AE905" s="91"/>
      <c r="AF905" s="91"/>
      <c r="AG905" s="91"/>
    </row>
    <row r="906" spans="1:33" ht="22.5" customHeight="1" x14ac:dyDescent="0.45">
      <c r="A906" s="91"/>
      <c r="B906" s="93"/>
      <c r="C906" s="92"/>
      <c r="D906" s="93"/>
      <c r="E906" s="92"/>
      <c r="F906" s="93"/>
      <c r="G906" s="92"/>
      <c r="H906" s="91"/>
      <c r="I906" s="91"/>
      <c r="J906" s="91"/>
      <c r="K906" s="126"/>
      <c r="L906" s="91"/>
      <c r="M906" s="104"/>
      <c r="N906" s="91"/>
      <c r="O906" s="91"/>
      <c r="P906" s="91"/>
      <c r="Q906" s="91"/>
      <c r="R906" s="91"/>
      <c r="S906" s="91"/>
      <c r="T906" s="91"/>
      <c r="U906" s="91"/>
      <c r="V906" s="91"/>
      <c r="W906" s="91"/>
      <c r="X906" s="91"/>
      <c r="Y906" s="91"/>
      <c r="Z906" s="91"/>
      <c r="AA906" s="91"/>
      <c r="AB906" s="91"/>
      <c r="AC906" s="91"/>
      <c r="AD906" s="91"/>
      <c r="AE906" s="91"/>
      <c r="AF906" s="91"/>
      <c r="AG906" s="91"/>
    </row>
    <row r="907" spans="1:33" ht="22.5" customHeight="1" x14ac:dyDescent="0.45">
      <c r="A907" s="91"/>
      <c r="B907" s="93"/>
      <c r="C907" s="92"/>
      <c r="D907" s="93"/>
      <c r="E907" s="92"/>
      <c r="F907" s="93"/>
      <c r="G907" s="92"/>
      <c r="H907" s="91"/>
      <c r="I907" s="91"/>
      <c r="J907" s="91"/>
      <c r="K907" s="126"/>
      <c r="L907" s="91"/>
      <c r="M907" s="104"/>
      <c r="N907" s="91"/>
      <c r="O907" s="91"/>
      <c r="P907" s="91"/>
      <c r="Q907" s="91"/>
      <c r="R907" s="91"/>
      <c r="S907" s="91"/>
      <c r="T907" s="91"/>
      <c r="U907" s="91"/>
      <c r="V907" s="91"/>
      <c r="W907" s="91"/>
      <c r="X907" s="91"/>
      <c r="Y907" s="91"/>
      <c r="Z907" s="91"/>
      <c r="AA907" s="91"/>
      <c r="AB907" s="91"/>
      <c r="AC907" s="91"/>
      <c r="AD907" s="91"/>
      <c r="AE907" s="91"/>
      <c r="AF907" s="91"/>
      <c r="AG907" s="91"/>
    </row>
    <row r="908" spans="1:33" ht="22.5" customHeight="1" x14ac:dyDescent="0.45">
      <c r="A908" s="91"/>
      <c r="B908" s="93"/>
      <c r="C908" s="92"/>
      <c r="D908" s="93"/>
      <c r="E908" s="92"/>
      <c r="F908" s="93"/>
      <c r="G908" s="92"/>
      <c r="H908" s="91"/>
      <c r="I908" s="91"/>
      <c r="J908" s="91"/>
      <c r="K908" s="126"/>
      <c r="L908" s="91"/>
      <c r="M908" s="104"/>
      <c r="N908" s="91"/>
      <c r="O908" s="91"/>
      <c r="P908" s="91"/>
      <c r="Q908" s="91"/>
      <c r="R908" s="91"/>
      <c r="S908" s="91"/>
      <c r="T908" s="91"/>
      <c r="U908" s="91"/>
      <c r="V908" s="91"/>
      <c r="W908" s="91"/>
      <c r="X908" s="91"/>
      <c r="Y908" s="91"/>
      <c r="Z908" s="91"/>
      <c r="AA908" s="91"/>
      <c r="AB908" s="91"/>
      <c r="AC908" s="91"/>
      <c r="AD908" s="91"/>
      <c r="AE908" s="91"/>
      <c r="AF908" s="91"/>
      <c r="AG908" s="91"/>
    </row>
    <row r="909" spans="1:33" ht="22.5" customHeight="1" x14ac:dyDescent="0.45">
      <c r="A909" s="91"/>
      <c r="B909" s="93"/>
      <c r="C909" s="92"/>
      <c r="D909" s="93"/>
      <c r="E909" s="92"/>
      <c r="F909" s="93"/>
      <c r="G909" s="92"/>
      <c r="H909" s="91"/>
      <c r="I909" s="91"/>
      <c r="J909" s="91"/>
      <c r="K909" s="126"/>
      <c r="L909" s="91"/>
      <c r="M909" s="104"/>
      <c r="N909" s="91"/>
      <c r="O909" s="91"/>
      <c r="P909" s="91"/>
      <c r="Q909" s="91"/>
      <c r="R909" s="91"/>
      <c r="S909" s="91"/>
      <c r="T909" s="91"/>
      <c r="U909" s="91"/>
      <c r="V909" s="91"/>
      <c r="W909" s="91"/>
      <c r="X909" s="91"/>
      <c r="Y909" s="91"/>
      <c r="Z909" s="91"/>
      <c r="AA909" s="91"/>
      <c r="AB909" s="91"/>
      <c r="AC909" s="91"/>
      <c r="AD909" s="91"/>
      <c r="AE909" s="91"/>
      <c r="AF909" s="91"/>
      <c r="AG909" s="91"/>
    </row>
    <row r="910" spans="1:33" ht="22.5" customHeight="1" x14ac:dyDescent="0.45">
      <c r="A910" s="91"/>
      <c r="B910" s="93"/>
      <c r="C910" s="92"/>
      <c r="D910" s="93"/>
      <c r="E910" s="92"/>
      <c r="F910" s="93"/>
      <c r="G910" s="92"/>
      <c r="H910" s="91"/>
      <c r="I910" s="91"/>
      <c r="J910" s="91"/>
      <c r="K910" s="126"/>
      <c r="L910" s="91"/>
      <c r="M910" s="104"/>
      <c r="N910" s="91"/>
      <c r="O910" s="91"/>
      <c r="P910" s="91"/>
      <c r="Q910" s="91"/>
      <c r="R910" s="91"/>
      <c r="S910" s="91"/>
      <c r="T910" s="91"/>
      <c r="U910" s="91"/>
      <c r="V910" s="91"/>
      <c r="W910" s="91"/>
      <c r="X910" s="91"/>
      <c r="Y910" s="91"/>
      <c r="Z910" s="91"/>
      <c r="AA910" s="91"/>
      <c r="AB910" s="91"/>
      <c r="AC910" s="91"/>
      <c r="AD910" s="91"/>
      <c r="AE910" s="91"/>
      <c r="AF910" s="91"/>
      <c r="AG910" s="91"/>
    </row>
    <row r="911" spans="1:33" ht="22.5" customHeight="1" x14ac:dyDescent="0.45">
      <c r="A911" s="91"/>
      <c r="B911" s="93"/>
      <c r="C911" s="92"/>
      <c r="D911" s="93"/>
      <c r="E911" s="92"/>
      <c r="F911" s="93"/>
      <c r="G911" s="92"/>
      <c r="H911" s="91"/>
      <c r="I911" s="91"/>
      <c r="J911" s="91"/>
      <c r="K911" s="126"/>
      <c r="L911" s="91"/>
      <c r="M911" s="104"/>
      <c r="N911" s="91"/>
      <c r="O911" s="91"/>
      <c r="P911" s="91"/>
      <c r="Q911" s="91"/>
      <c r="R911" s="91"/>
      <c r="S911" s="91"/>
      <c r="T911" s="91"/>
      <c r="U911" s="91"/>
      <c r="V911" s="91"/>
      <c r="W911" s="91"/>
      <c r="X911" s="91"/>
      <c r="Y911" s="91"/>
      <c r="Z911" s="91"/>
      <c r="AA911" s="91"/>
      <c r="AB911" s="91"/>
      <c r="AC911" s="91"/>
      <c r="AD911" s="91"/>
      <c r="AE911" s="91"/>
      <c r="AF911" s="91"/>
      <c r="AG911" s="91"/>
    </row>
    <row r="912" spans="1:33" ht="22.5" customHeight="1" x14ac:dyDescent="0.45">
      <c r="A912" s="91"/>
      <c r="B912" s="93"/>
      <c r="C912" s="92"/>
      <c r="D912" s="93"/>
      <c r="E912" s="92"/>
      <c r="F912" s="93"/>
      <c r="G912" s="92"/>
      <c r="H912" s="91"/>
      <c r="I912" s="91"/>
      <c r="J912" s="91"/>
      <c r="K912" s="126"/>
      <c r="L912" s="91"/>
      <c r="M912" s="104"/>
      <c r="N912" s="91"/>
      <c r="O912" s="91"/>
      <c r="P912" s="91"/>
      <c r="Q912" s="91"/>
      <c r="R912" s="91"/>
      <c r="S912" s="91"/>
      <c r="T912" s="91"/>
      <c r="U912" s="91"/>
      <c r="V912" s="91"/>
      <c r="W912" s="91"/>
      <c r="X912" s="91"/>
      <c r="Y912" s="91"/>
      <c r="Z912" s="91"/>
      <c r="AA912" s="91"/>
      <c r="AB912" s="91"/>
      <c r="AC912" s="91"/>
      <c r="AD912" s="91"/>
      <c r="AE912" s="91"/>
      <c r="AF912" s="91"/>
      <c r="AG912" s="91"/>
    </row>
    <row r="913" spans="1:33" ht="22.5" customHeight="1" x14ac:dyDescent="0.45">
      <c r="A913" s="91"/>
      <c r="B913" s="93"/>
      <c r="C913" s="92"/>
      <c r="D913" s="93"/>
      <c r="E913" s="92"/>
      <c r="F913" s="93"/>
      <c r="G913" s="92"/>
      <c r="H913" s="91"/>
      <c r="I913" s="91"/>
      <c r="J913" s="91"/>
      <c r="K913" s="126"/>
      <c r="L913" s="91"/>
      <c r="M913" s="104"/>
      <c r="N913" s="91"/>
      <c r="O913" s="91"/>
      <c r="P913" s="91"/>
      <c r="Q913" s="91"/>
      <c r="R913" s="91"/>
      <c r="S913" s="91"/>
      <c r="T913" s="91"/>
      <c r="U913" s="91"/>
      <c r="V913" s="91"/>
      <c r="W913" s="91"/>
      <c r="X913" s="91"/>
      <c r="Y913" s="91"/>
      <c r="Z913" s="91"/>
      <c r="AA913" s="91"/>
      <c r="AB913" s="91"/>
      <c r="AC913" s="91"/>
      <c r="AD913" s="91"/>
      <c r="AE913" s="91"/>
      <c r="AF913" s="91"/>
      <c r="AG913" s="91"/>
    </row>
    <row r="914" spans="1:33" ht="22.5" customHeight="1" x14ac:dyDescent="0.45">
      <c r="A914" s="91"/>
      <c r="B914" s="93"/>
      <c r="C914" s="92"/>
      <c r="D914" s="93"/>
      <c r="E914" s="92"/>
      <c r="F914" s="93"/>
      <c r="G914" s="92"/>
      <c r="H914" s="91"/>
      <c r="I914" s="91"/>
      <c r="J914" s="91"/>
      <c r="K914" s="126"/>
      <c r="L914" s="91"/>
      <c r="M914" s="104"/>
      <c r="N914" s="91"/>
      <c r="O914" s="91"/>
      <c r="P914" s="91"/>
      <c r="Q914" s="91"/>
      <c r="R914" s="91"/>
      <c r="S914" s="91"/>
      <c r="T914" s="91"/>
      <c r="U914" s="91"/>
      <c r="V914" s="91"/>
      <c r="W914" s="91"/>
      <c r="X914" s="91"/>
      <c r="Y914" s="91"/>
      <c r="Z914" s="91"/>
      <c r="AA914" s="91"/>
      <c r="AB914" s="91"/>
      <c r="AC914" s="91"/>
      <c r="AD914" s="91"/>
      <c r="AE914" s="91"/>
      <c r="AF914" s="91"/>
      <c r="AG914" s="91"/>
    </row>
    <row r="915" spans="1:33" ht="22.5" customHeight="1" x14ac:dyDescent="0.45">
      <c r="A915" s="91"/>
      <c r="B915" s="93"/>
      <c r="C915" s="92"/>
      <c r="D915" s="93"/>
      <c r="E915" s="92"/>
      <c r="F915" s="93"/>
      <c r="G915" s="92"/>
      <c r="H915" s="91"/>
      <c r="I915" s="91"/>
      <c r="J915" s="91"/>
      <c r="K915" s="126"/>
      <c r="L915" s="91"/>
      <c r="M915" s="104"/>
      <c r="N915" s="91"/>
      <c r="O915" s="91"/>
      <c r="P915" s="91"/>
      <c r="Q915" s="91"/>
      <c r="R915" s="91"/>
      <c r="S915" s="91"/>
      <c r="T915" s="91"/>
      <c r="U915" s="91"/>
      <c r="V915" s="91"/>
      <c r="W915" s="91"/>
      <c r="X915" s="91"/>
      <c r="Y915" s="91"/>
      <c r="Z915" s="91"/>
      <c r="AA915" s="91"/>
      <c r="AB915" s="91"/>
      <c r="AC915" s="91"/>
      <c r="AD915" s="91"/>
      <c r="AE915" s="91"/>
      <c r="AF915" s="91"/>
      <c r="AG915" s="91"/>
    </row>
    <row r="916" spans="1:33" ht="22.5" customHeight="1" x14ac:dyDescent="0.45">
      <c r="A916" s="91"/>
      <c r="B916" s="93"/>
      <c r="C916" s="92"/>
      <c r="D916" s="93"/>
      <c r="E916" s="92"/>
      <c r="F916" s="93"/>
      <c r="G916" s="92"/>
      <c r="H916" s="91"/>
      <c r="I916" s="91"/>
      <c r="J916" s="91"/>
      <c r="K916" s="126"/>
      <c r="L916" s="91"/>
      <c r="M916" s="104"/>
      <c r="N916" s="91"/>
      <c r="O916" s="91"/>
      <c r="P916" s="91"/>
      <c r="Q916" s="91"/>
      <c r="R916" s="91"/>
      <c r="S916" s="91"/>
      <c r="T916" s="91"/>
      <c r="U916" s="91"/>
      <c r="V916" s="91"/>
      <c r="W916" s="91"/>
      <c r="X916" s="91"/>
      <c r="Y916" s="91"/>
      <c r="Z916" s="91"/>
      <c r="AA916" s="91"/>
      <c r="AB916" s="91"/>
      <c r="AC916" s="91"/>
      <c r="AD916" s="91"/>
      <c r="AE916" s="91"/>
      <c r="AF916" s="91"/>
      <c r="AG916" s="91"/>
    </row>
    <row r="917" spans="1:33" ht="22.5" customHeight="1" x14ac:dyDescent="0.45">
      <c r="A917" s="91"/>
      <c r="B917" s="93"/>
      <c r="C917" s="92"/>
      <c r="D917" s="93"/>
      <c r="E917" s="92"/>
      <c r="F917" s="93"/>
      <c r="G917" s="92"/>
      <c r="H917" s="91"/>
      <c r="I917" s="91"/>
      <c r="J917" s="91"/>
      <c r="K917" s="126"/>
      <c r="L917" s="91"/>
      <c r="M917" s="104"/>
      <c r="N917" s="91"/>
      <c r="O917" s="91"/>
      <c r="P917" s="91"/>
      <c r="Q917" s="91"/>
      <c r="R917" s="91"/>
      <c r="S917" s="91"/>
      <c r="T917" s="91"/>
      <c r="U917" s="91"/>
      <c r="V917" s="91"/>
      <c r="W917" s="91"/>
      <c r="X917" s="91"/>
      <c r="Y917" s="91"/>
      <c r="Z917" s="91"/>
      <c r="AA917" s="91"/>
      <c r="AB917" s="91"/>
      <c r="AC917" s="91"/>
      <c r="AD917" s="91"/>
      <c r="AE917" s="91"/>
      <c r="AF917" s="91"/>
      <c r="AG917" s="91"/>
    </row>
    <row r="918" spans="1:33" ht="22.5" customHeight="1" x14ac:dyDescent="0.45">
      <c r="A918" s="91"/>
      <c r="B918" s="93"/>
      <c r="C918" s="92"/>
      <c r="D918" s="93"/>
      <c r="E918" s="92"/>
      <c r="F918" s="93"/>
      <c r="G918" s="92"/>
      <c r="H918" s="91"/>
      <c r="I918" s="91"/>
      <c r="J918" s="91"/>
      <c r="K918" s="126"/>
      <c r="L918" s="91"/>
      <c r="M918" s="104"/>
      <c r="N918" s="91"/>
      <c r="O918" s="91"/>
      <c r="P918" s="91"/>
      <c r="Q918" s="91"/>
      <c r="R918" s="91"/>
      <c r="S918" s="91"/>
      <c r="T918" s="91"/>
      <c r="U918" s="91"/>
      <c r="V918" s="91"/>
      <c r="W918" s="91"/>
      <c r="X918" s="91"/>
      <c r="Y918" s="91"/>
      <c r="Z918" s="91"/>
      <c r="AA918" s="91"/>
      <c r="AB918" s="91"/>
      <c r="AC918" s="91"/>
      <c r="AD918" s="91"/>
      <c r="AE918" s="91"/>
      <c r="AF918" s="91"/>
      <c r="AG918" s="91"/>
    </row>
    <row r="919" spans="1:33" ht="22.5" customHeight="1" x14ac:dyDescent="0.45">
      <c r="A919" s="91"/>
      <c r="B919" s="93"/>
      <c r="C919" s="92"/>
      <c r="D919" s="93"/>
      <c r="E919" s="92"/>
      <c r="F919" s="93"/>
      <c r="G919" s="92"/>
      <c r="H919" s="91"/>
      <c r="I919" s="91"/>
      <c r="J919" s="91"/>
      <c r="K919" s="126"/>
      <c r="L919" s="91"/>
      <c r="M919" s="104"/>
      <c r="N919" s="91"/>
      <c r="O919" s="91"/>
      <c r="P919" s="91"/>
      <c r="Q919" s="91"/>
      <c r="R919" s="91"/>
      <c r="S919" s="91"/>
      <c r="T919" s="91"/>
      <c r="U919" s="91"/>
      <c r="V919" s="91"/>
      <c r="W919" s="91"/>
      <c r="X919" s="91"/>
      <c r="Y919" s="91"/>
      <c r="Z919" s="91"/>
      <c r="AA919" s="91"/>
      <c r="AB919" s="91"/>
      <c r="AC919" s="91"/>
      <c r="AD919" s="91"/>
      <c r="AE919" s="91"/>
      <c r="AF919" s="91"/>
      <c r="AG919" s="91"/>
    </row>
    <row r="920" spans="1:33" ht="22.5" customHeight="1" x14ac:dyDescent="0.45">
      <c r="A920" s="91"/>
      <c r="B920" s="93"/>
      <c r="C920" s="92"/>
      <c r="D920" s="93"/>
      <c r="E920" s="92"/>
      <c r="F920" s="93"/>
      <c r="G920" s="92"/>
      <c r="H920" s="91"/>
      <c r="I920" s="91"/>
      <c r="J920" s="91"/>
      <c r="K920" s="126"/>
      <c r="L920" s="91"/>
      <c r="M920" s="104"/>
      <c r="N920" s="91"/>
      <c r="O920" s="91"/>
      <c r="P920" s="91"/>
      <c r="Q920" s="91"/>
      <c r="R920" s="91"/>
      <c r="S920" s="91"/>
      <c r="T920" s="91"/>
      <c r="U920" s="91"/>
      <c r="V920" s="91"/>
      <c r="W920" s="91"/>
      <c r="X920" s="91"/>
      <c r="Y920" s="91"/>
      <c r="Z920" s="91"/>
      <c r="AA920" s="91"/>
      <c r="AB920" s="91"/>
      <c r="AC920" s="91"/>
      <c r="AD920" s="91"/>
      <c r="AE920" s="91"/>
      <c r="AF920" s="91"/>
      <c r="AG920" s="91"/>
    </row>
    <row r="921" spans="1:33" ht="22.5" customHeight="1" x14ac:dyDescent="0.45">
      <c r="A921" s="91"/>
      <c r="B921" s="93"/>
      <c r="C921" s="92"/>
      <c r="D921" s="93"/>
      <c r="E921" s="92"/>
      <c r="F921" s="93"/>
      <c r="G921" s="92"/>
      <c r="H921" s="91"/>
      <c r="I921" s="91"/>
      <c r="J921" s="91"/>
      <c r="K921" s="126"/>
      <c r="L921" s="91"/>
      <c r="M921" s="104"/>
      <c r="N921" s="91"/>
      <c r="O921" s="91"/>
      <c r="P921" s="91"/>
      <c r="Q921" s="91"/>
      <c r="R921" s="91"/>
      <c r="S921" s="91"/>
      <c r="T921" s="91"/>
      <c r="U921" s="91"/>
      <c r="V921" s="91"/>
      <c r="W921" s="91"/>
      <c r="X921" s="91"/>
      <c r="Y921" s="91"/>
      <c r="Z921" s="91"/>
      <c r="AA921" s="91"/>
      <c r="AB921" s="91"/>
      <c r="AC921" s="91"/>
      <c r="AD921" s="91"/>
      <c r="AE921" s="91"/>
      <c r="AF921" s="91"/>
      <c r="AG921" s="91"/>
    </row>
    <row r="922" spans="1:33" ht="22.5" customHeight="1" x14ac:dyDescent="0.45">
      <c r="A922" s="91"/>
      <c r="B922" s="93"/>
      <c r="C922" s="92"/>
      <c r="D922" s="93"/>
      <c r="E922" s="92"/>
      <c r="F922" s="93"/>
      <c r="G922" s="92"/>
      <c r="H922" s="91"/>
      <c r="I922" s="91"/>
      <c r="J922" s="91"/>
      <c r="K922" s="126"/>
      <c r="L922" s="91"/>
      <c r="M922" s="104"/>
      <c r="N922" s="91"/>
      <c r="O922" s="91"/>
      <c r="P922" s="91"/>
      <c r="Q922" s="91"/>
      <c r="R922" s="91"/>
      <c r="S922" s="91"/>
      <c r="T922" s="91"/>
      <c r="U922" s="91"/>
      <c r="V922" s="91"/>
      <c r="W922" s="91"/>
      <c r="X922" s="91"/>
      <c r="Y922" s="91"/>
      <c r="Z922" s="91"/>
      <c r="AA922" s="91"/>
      <c r="AB922" s="91"/>
      <c r="AC922" s="91"/>
      <c r="AD922" s="91"/>
      <c r="AE922" s="91"/>
      <c r="AF922" s="91"/>
      <c r="AG922" s="91"/>
    </row>
    <row r="923" spans="1:33" ht="22.5" customHeight="1" x14ac:dyDescent="0.45">
      <c r="A923" s="91"/>
      <c r="B923" s="93"/>
      <c r="C923" s="92"/>
      <c r="D923" s="93"/>
      <c r="E923" s="92"/>
      <c r="F923" s="93"/>
      <c r="G923" s="92"/>
      <c r="H923" s="91"/>
      <c r="I923" s="91"/>
      <c r="J923" s="91"/>
      <c r="K923" s="126"/>
      <c r="L923" s="91"/>
      <c r="M923" s="104"/>
      <c r="N923" s="91"/>
      <c r="O923" s="91"/>
      <c r="P923" s="91"/>
      <c r="Q923" s="91"/>
      <c r="R923" s="91"/>
      <c r="S923" s="91"/>
      <c r="T923" s="91"/>
      <c r="U923" s="91"/>
      <c r="V923" s="91"/>
      <c r="W923" s="91"/>
      <c r="X923" s="91"/>
      <c r="Y923" s="91"/>
      <c r="Z923" s="91"/>
      <c r="AA923" s="91"/>
      <c r="AB923" s="91"/>
      <c r="AC923" s="91"/>
      <c r="AD923" s="91"/>
      <c r="AE923" s="91"/>
      <c r="AF923" s="91"/>
      <c r="AG923" s="91"/>
    </row>
    <row r="924" spans="1:33" ht="22.5" customHeight="1" x14ac:dyDescent="0.45">
      <c r="A924" s="91"/>
      <c r="B924" s="93"/>
      <c r="C924" s="92"/>
      <c r="D924" s="93"/>
      <c r="E924" s="92"/>
      <c r="F924" s="93"/>
      <c r="G924" s="92"/>
      <c r="H924" s="91"/>
      <c r="I924" s="91"/>
      <c r="J924" s="91"/>
      <c r="K924" s="126"/>
      <c r="L924" s="91"/>
      <c r="M924" s="104"/>
      <c r="N924" s="91"/>
      <c r="O924" s="91"/>
      <c r="P924" s="91"/>
      <c r="Q924" s="91"/>
      <c r="R924" s="91"/>
      <c r="S924" s="91"/>
      <c r="T924" s="91"/>
      <c r="U924" s="91"/>
      <c r="V924" s="91"/>
      <c r="W924" s="91"/>
      <c r="X924" s="91"/>
      <c r="Y924" s="91"/>
      <c r="Z924" s="91"/>
      <c r="AA924" s="91"/>
      <c r="AB924" s="91"/>
      <c r="AC924" s="91"/>
      <c r="AD924" s="91"/>
      <c r="AE924" s="91"/>
      <c r="AF924" s="91"/>
      <c r="AG924" s="91"/>
    </row>
    <row r="925" spans="1:33" ht="22.5" customHeight="1" x14ac:dyDescent="0.45">
      <c r="A925" s="91"/>
      <c r="B925" s="93"/>
      <c r="C925" s="92"/>
      <c r="D925" s="93"/>
      <c r="E925" s="92"/>
      <c r="F925" s="93"/>
      <c r="G925" s="92"/>
      <c r="H925" s="91"/>
      <c r="I925" s="91"/>
      <c r="J925" s="91"/>
      <c r="K925" s="126"/>
      <c r="L925" s="91"/>
      <c r="M925" s="104"/>
      <c r="N925" s="91"/>
      <c r="O925" s="91"/>
      <c r="P925" s="91"/>
      <c r="Q925" s="91"/>
      <c r="R925" s="91"/>
      <c r="S925" s="91"/>
      <c r="T925" s="91"/>
      <c r="U925" s="91"/>
      <c r="V925" s="91"/>
      <c r="W925" s="91"/>
      <c r="X925" s="91"/>
      <c r="Y925" s="91"/>
      <c r="Z925" s="91"/>
      <c r="AA925" s="91"/>
      <c r="AB925" s="91"/>
      <c r="AC925" s="91"/>
      <c r="AD925" s="91"/>
      <c r="AE925" s="91"/>
      <c r="AF925" s="91"/>
      <c r="AG925" s="91"/>
    </row>
    <row r="926" spans="1:33" ht="22.5" customHeight="1" x14ac:dyDescent="0.45">
      <c r="A926" s="91"/>
      <c r="B926" s="93"/>
      <c r="C926" s="92"/>
      <c r="D926" s="93"/>
      <c r="E926" s="92"/>
      <c r="F926" s="93"/>
      <c r="G926" s="92"/>
      <c r="H926" s="91"/>
      <c r="I926" s="91"/>
      <c r="J926" s="91"/>
      <c r="K926" s="126"/>
      <c r="L926" s="91"/>
      <c r="M926" s="104"/>
      <c r="N926" s="91"/>
      <c r="O926" s="91"/>
      <c r="P926" s="91"/>
      <c r="Q926" s="91"/>
      <c r="R926" s="91"/>
      <c r="S926" s="91"/>
      <c r="T926" s="91"/>
      <c r="U926" s="91"/>
      <c r="V926" s="91"/>
      <c r="W926" s="91"/>
      <c r="X926" s="91"/>
      <c r="Y926" s="91"/>
      <c r="Z926" s="91"/>
      <c r="AA926" s="91"/>
      <c r="AB926" s="91"/>
      <c r="AC926" s="91"/>
      <c r="AD926" s="91"/>
      <c r="AE926" s="91"/>
      <c r="AF926" s="91"/>
      <c r="AG926" s="91"/>
    </row>
    <row r="927" spans="1:33" ht="22.5" customHeight="1" x14ac:dyDescent="0.45">
      <c r="A927" s="91"/>
      <c r="B927" s="93"/>
      <c r="C927" s="92"/>
      <c r="D927" s="93"/>
      <c r="E927" s="92"/>
      <c r="F927" s="93"/>
      <c r="G927" s="92"/>
      <c r="H927" s="91"/>
      <c r="I927" s="91"/>
      <c r="J927" s="91"/>
      <c r="K927" s="126"/>
      <c r="L927" s="91"/>
      <c r="M927" s="104"/>
      <c r="N927" s="91"/>
      <c r="O927" s="91"/>
      <c r="P927" s="91"/>
      <c r="Q927" s="91"/>
      <c r="R927" s="91"/>
      <c r="S927" s="91"/>
      <c r="T927" s="91"/>
      <c r="U927" s="91"/>
      <c r="V927" s="91"/>
      <c r="W927" s="91"/>
      <c r="X927" s="91"/>
      <c r="Y927" s="91"/>
      <c r="Z927" s="91"/>
      <c r="AA927" s="91"/>
      <c r="AB927" s="91"/>
      <c r="AC927" s="91"/>
      <c r="AD927" s="91"/>
      <c r="AE927" s="91"/>
      <c r="AF927" s="91"/>
      <c r="AG927" s="91"/>
    </row>
    <row r="928" spans="1:33" ht="22.5" customHeight="1" x14ac:dyDescent="0.45">
      <c r="A928" s="91"/>
      <c r="B928" s="93"/>
      <c r="C928" s="92"/>
      <c r="D928" s="93"/>
      <c r="E928" s="92"/>
      <c r="F928" s="93"/>
      <c r="G928" s="92"/>
      <c r="H928" s="91"/>
      <c r="I928" s="91"/>
      <c r="J928" s="91"/>
      <c r="K928" s="126"/>
      <c r="L928" s="91"/>
      <c r="M928" s="104"/>
      <c r="N928" s="91"/>
      <c r="O928" s="91"/>
      <c r="P928" s="91"/>
      <c r="Q928" s="91"/>
      <c r="R928" s="91"/>
      <c r="S928" s="91"/>
      <c r="T928" s="91"/>
      <c r="U928" s="91"/>
      <c r="V928" s="91"/>
      <c r="W928" s="91"/>
      <c r="X928" s="91"/>
      <c r="Y928" s="91"/>
      <c r="Z928" s="91"/>
      <c r="AA928" s="91"/>
      <c r="AB928" s="91"/>
      <c r="AC928" s="91"/>
      <c r="AD928" s="91"/>
      <c r="AE928" s="91"/>
      <c r="AF928" s="91"/>
      <c r="AG928" s="91"/>
    </row>
    <row r="929" spans="1:33" ht="22.5" customHeight="1" x14ac:dyDescent="0.45">
      <c r="A929" s="91"/>
      <c r="B929" s="93"/>
      <c r="C929" s="92"/>
      <c r="D929" s="93"/>
      <c r="E929" s="92"/>
      <c r="F929" s="93"/>
      <c r="G929" s="92"/>
      <c r="H929" s="91"/>
      <c r="I929" s="91"/>
      <c r="J929" s="91"/>
      <c r="K929" s="126"/>
      <c r="L929" s="91"/>
      <c r="M929" s="104"/>
      <c r="N929" s="91"/>
      <c r="O929" s="91"/>
      <c r="P929" s="91"/>
      <c r="Q929" s="91"/>
      <c r="R929" s="91"/>
      <c r="S929" s="91"/>
      <c r="T929" s="91"/>
      <c r="U929" s="91"/>
      <c r="V929" s="91"/>
      <c r="W929" s="91"/>
      <c r="X929" s="91"/>
      <c r="Y929" s="91"/>
      <c r="Z929" s="91"/>
      <c r="AA929" s="91"/>
      <c r="AB929" s="91"/>
      <c r="AC929" s="91"/>
      <c r="AD929" s="91"/>
      <c r="AE929" s="91"/>
      <c r="AF929" s="91"/>
      <c r="AG929" s="91"/>
    </row>
    <row r="930" spans="1:33" ht="22.5" customHeight="1" x14ac:dyDescent="0.45">
      <c r="A930" s="91"/>
      <c r="B930" s="93"/>
      <c r="C930" s="92"/>
      <c r="D930" s="93"/>
      <c r="E930" s="92"/>
      <c r="F930" s="93"/>
      <c r="G930" s="92"/>
      <c r="H930" s="91"/>
      <c r="I930" s="91"/>
      <c r="J930" s="91"/>
      <c r="K930" s="126"/>
      <c r="L930" s="91"/>
      <c r="M930" s="104"/>
      <c r="N930" s="91"/>
      <c r="O930" s="91"/>
      <c r="P930" s="91"/>
      <c r="Q930" s="91"/>
      <c r="R930" s="91"/>
      <c r="S930" s="91"/>
      <c r="T930" s="91"/>
      <c r="U930" s="91"/>
      <c r="V930" s="91"/>
      <c r="W930" s="91"/>
      <c r="X930" s="91"/>
      <c r="Y930" s="91"/>
      <c r="Z930" s="91"/>
      <c r="AA930" s="91"/>
      <c r="AB930" s="91"/>
      <c r="AC930" s="91"/>
      <c r="AD930" s="91"/>
      <c r="AE930" s="91"/>
      <c r="AF930" s="91"/>
      <c r="AG930" s="91"/>
    </row>
    <row r="931" spans="1:33" ht="22.5" customHeight="1" x14ac:dyDescent="0.45">
      <c r="A931" s="91"/>
      <c r="B931" s="93"/>
      <c r="C931" s="92"/>
      <c r="D931" s="93"/>
      <c r="E931" s="92"/>
      <c r="F931" s="93"/>
      <c r="G931" s="92"/>
      <c r="H931" s="91"/>
      <c r="I931" s="91"/>
      <c r="J931" s="91"/>
      <c r="K931" s="126"/>
      <c r="L931" s="91"/>
      <c r="M931" s="104"/>
      <c r="N931" s="91"/>
      <c r="O931" s="91"/>
      <c r="P931" s="91"/>
      <c r="Q931" s="91"/>
      <c r="R931" s="91"/>
      <c r="S931" s="91"/>
      <c r="T931" s="91"/>
      <c r="U931" s="91"/>
      <c r="V931" s="91"/>
      <c r="W931" s="91"/>
      <c r="X931" s="91"/>
      <c r="Y931" s="91"/>
      <c r="Z931" s="91"/>
      <c r="AA931" s="91"/>
      <c r="AB931" s="91"/>
      <c r="AC931" s="91"/>
      <c r="AD931" s="91"/>
      <c r="AE931" s="91"/>
      <c r="AF931" s="91"/>
      <c r="AG931" s="91"/>
    </row>
    <row r="932" spans="1:33" ht="22.5" customHeight="1" x14ac:dyDescent="0.45">
      <c r="A932" s="91"/>
      <c r="B932" s="93"/>
      <c r="C932" s="92"/>
      <c r="D932" s="93"/>
      <c r="E932" s="92"/>
      <c r="F932" s="93"/>
      <c r="G932" s="92"/>
      <c r="H932" s="91"/>
      <c r="I932" s="91"/>
      <c r="J932" s="91"/>
      <c r="K932" s="126"/>
      <c r="L932" s="91"/>
      <c r="M932" s="104"/>
      <c r="N932" s="91"/>
      <c r="O932" s="91"/>
      <c r="P932" s="91"/>
      <c r="Q932" s="91"/>
      <c r="R932" s="91"/>
      <c r="S932" s="91"/>
      <c r="T932" s="91"/>
      <c r="U932" s="91"/>
      <c r="V932" s="91"/>
      <c r="W932" s="91"/>
      <c r="X932" s="91"/>
      <c r="Y932" s="91"/>
      <c r="Z932" s="91"/>
      <c r="AA932" s="91"/>
      <c r="AB932" s="91"/>
      <c r="AC932" s="91"/>
      <c r="AD932" s="91"/>
      <c r="AE932" s="91"/>
      <c r="AF932" s="91"/>
      <c r="AG932" s="91"/>
    </row>
    <row r="933" spans="1:33" ht="22.5" customHeight="1" x14ac:dyDescent="0.45">
      <c r="A933" s="91"/>
      <c r="B933" s="93"/>
      <c r="C933" s="92"/>
      <c r="D933" s="93"/>
      <c r="E933" s="92"/>
      <c r="F933" s="93"/>
      <c r="G933" s="92"/>
      <c r="H933" s="91"/>
      <c r="I933" s="91"/>
      <c r="J933" s="91"/>
      <c r="K933" s="126"/>
      <c r="L933" s="91"/>
      <c r="M933" s="104"/>
      <c r="N933" s="91"/>
      <c r="O933" s="91"/>
      <c r="P933" s="91"/>
      <c r="Q933" s="91"/>
      <c r="R933" s="91"/>
      <c r="S933" s="91"/>
      <c r="T933" s="91"/>
      <c r="U933" s="91"/>
      <c r="V933" s="91"/>
      <c r="W933" s="91"/>
      <c r="X933" s="91"/>
      <c r="Y933" s="91"/>
      <c r="Z933" s="91"/>
      <c r="AA933" s="91"/>
      <c r="AB933" s="91"/>
      <c r="AC933" s="91"/>
      <c r="AD933" s="91"/>
      <c r="AE933" s="91"/>
      <c r="AF933" s="91"/>
      <c r="AG933" s="91"/>
    </row>
    <row r="934" spans="1:33" ht="22.5" customHeight="1" x14ac:dyDescent="0.45">
      <c r="A934" s="91"/>
      <c r="B934" s="93"/>
      <c r="C934" s="92"/>
      <c r="D934" s="93"/>
      <c r="E934" s="92"/>
      <c r="F934" s="93"/>
      <c r="G934" s="92"/>
      <c r="H934" s="91"/>
      <c r="I934" s="91"/>
      <c r="J934" s="91"/>
      <c r="K934" s="126"/>
      <c r="L934" s="91"/>
      <c r="M934" s="104"/>
      <c r="N934" s="91"/>
      <c r="O934" s="91"/>
      <c r="P934" s="91"/>
      <c r="Q934" s="91"/>
      <c r="R934" s="91"/>
      <c r="S934" s="91"/>
      <c r="T934" s="91"/>
      <c r="U934" s="91"/>
      <c r="V934" s="91"/>
      <c r="W934" s="91"/>
      <c r="X934" s="91"/>
      <c r="Y934" s="91"/>
      <c r="Z934" s="91"/>
      <c r="AA934" s="91"/>
      <c r="AB934" s="91"/>
      <c r="AC934" s="91"/>
      <c r="AD934" s="91"/>
      <c r="AE934" s="91"/>
      <c r="AF934" s="91"/>
      <c r="AG934" s="91"/>
    </row>
    <row r="935" spans="1:33" ht="22.5" customHeight="1" x14ac:dyDescent="0.45">
      <c r="A935" s="91"/>
      <c r="B935" s="93"/>
      <c r="C935" s="92"/>
      <c r="D935" s="93"/>
      <c r="E935" s="92"/>
      <c r="F935" s="93"/>
      <c r="G935" s="92"/>
      <c r="H935" s="91"/>
      <c r="I935" s="91"/>
      <c r="J935" s="91"/>
      <c r="K935" s="126"/>
      <c r="L935" s="91"/>
      <c r="M935" s="104"/>
      <c r="N935" s="91"/>
      <c r="O935" s="91"/>
      <c r="P935" s="91"/>
      <c r="Q935" s="91"/>
      <c r="R935" s="91"/>
      <c r="S935" s="91"/>
      <c r="T935" s="91"/>
      <c r="U935" s="91"/>
      <c r="V935" s="91"/>
      <c r="W935" s="91"/>
      <c r="X935" s="91"/>
      <c r="Y935" s="91"/>
      <c r="Z935" s="91"/>
      <c r="AA935" s="91"/>
      <c r="AB935" s="91"/>
      <c r="AC935" s="91"/>
      <c r="AD935" s="91"/>
      <c r="AE935" s="91"/>
      <c r="AF935" s="91"/>
      <c r="AG935" s="91"/>
    </row>
    <row r="936" spans="1:33" ht="22.5" customHeight="1" x14ac:dyDescent="0.45">
      <c r="A936" s="91"/>
      <c r="B936" s="93"/>
      <c r="C936" s="92"/>
      <c r="D936" s="93"/>
      <c r="E936" s="92"/>
      <c r="F936" s="93"/>
      <c r="G936" s="92"/>
      <c r="H936" s="91"/>
      <c r="I936" s="91"/>
      <c r="J936" s="91"/>
      <c r="K936" s="126"/>
      <c r="L936" s="91"/>
      <c r="M936" s="104"/>
      <c r="N936" s="91"/>
      <c r="O936" s="91"/>
      <c r="P936" s="91"/>
      <c r="Q936" s="91"/>
      <c r="R936" s="91"/>
      <c r="S936" s="91"/>
      <c r="T936" s="91"/>
      <c r="U936" s="91"/>
      <c r="V936" s="91"/>
      <c r="W936" s="91"/>
      <c r="X936" s="91"/>
      <c r="Y936" s="91"/>
      <c r="Z936" s="91"/>
      <c r="AA936" s="91"/>
      <c r="AB936" s="91"/>
      <c r="AC936" s="91"/>
      <c r="AD936" s="91"/>
      <c r="AE936" s="91"/>
      <c r="AF936" s="91"/>
      <c r="AG936" s="91"/>
    </row>
    <row r="937" spans="1:33" ht="22.5" customHeight="1" x14ac:dyDescent="0.45">
      <c r="A937" s="91"/>
      <c r="B937" s="93"/>
      <c r="C937" s="92"/>
      <c r="D937" s="93"/>
      <c r="E937" s="92"/>
      <c r="F937" s="93"/>
      <c r="G937" s="92"/>
      <c r="H937" s="91"/>
      <c r="I937" s="91"/>
      <c r="J937" s="91"/>
      <c r="K937" s="126"/>
      <c r="L937" s="91"/>
      <c r="M937" s="104"/>
      <c r="N937" s="91"/>
      <c r="O937" s="91"/>
      <c r="P937" s="91"/>
      <c r="Q937" s="91"/>
      <c r="R937" s="91"/>
      <c r="S937" s="91"/>
      <c r="T937" s="91"/>
      <c r="U937" s="91"/>
      <c r="V937" s="91"/>
      <c r="W937" s="91"/>
      <c r="X937" s="91"/>
      <c r="Y937" s="91"/>
      <c r="Z937" s="91"/>
      <c r="AA937" s="91"/>
      <c r="AB937" s="91"/>
      <c r="AC937" s="91"/>
      <c r="AD937" s="91"/>
      <c r="AE937" s="91"/>
      <c r="AF937" s="91"/>
      <c r="AG937" s="91"/>
    </row>
    <row r="938" spans="1:33" ht="22.5" customHeight="1" x14ac:dyDescent="0.45">
      <c r="A938" s="91"/>
      <c r="B938" s="93"/>
      <c r="C938" s="92"/>
      <c r="D938" s="93"/>
      <c r="E938" s="92"/>
      <c r="F938" s="93"/>
      <c r="G938" s="92"/>
      <c r="H938" s="91"/>
      <c r="I938" s="91"/>
      <c r="J938" s="91"/>
      <c r="K938" s="126"/>
      <c r="L938" s="91"/>
      <c r="M938" s="104"/>
      <c r="N938" s="91"/>
      <c r="O938" s="91"/>
      <c r="P938" s="91"/>
      <c r="Q938" s="91"/>
      <c r="R938" s="91"/>
      <c r="S938" s="91"/>
      <c r="T938" s="91"/>
      <c r="U938" s="91"/>
      <c r="V938" s="91"/>
      <c r="W938" s="91"/>
      <c r="X938" s="91"/>
      <c r="Y938" s="91"/>
      <c r="Z938" s="91"/>
      <c r="AA938" s="91"/>
      <c r="AB938" s="91"/>
      <c r="AC938" s="91"/>
      <c r="AD938" s="91"/>
      <c r="AE938" s="91"/>
      <c r="AF938" s="91"/>
      <c r="AG938" s="91"/>
    </row>
    <row r="939" spans="1:33" ht="22.5" customHeight="1" x14ac:dyDescent="0.45">
      <c r="A939" s="91"/>
      <c r="B939" s="93"/>
      <c r="C939" s="92"/>
      <c r="D939" s="93"/>
      <c r="E939" s="92"/>
      <c r="F939" s="93"/>
      <c r="G939" s="92"/>
      <c r="H939" s="91"/>
      <c r="I939" s="91"/>
      <c r="J939" s="91"/>
      <c r="K939" s="126"/>
      <c r="L939" s="91"/>
      <c r="M939" s="104"/>
      <c r="N939" s="91"/>
      <c r="O939" s="91"/>
      <c r="P939" s="91"/>
      <c r="Q939" s="91"/>
      <c r="R939" s="91"/>
      <c r="S939" s="91"/>
      <c r="T939" s="91"/>
      <c r="U939" s="91"/>
      <c r="V939" s="91"/>
      <c r="W939" s="91"/>
      <c r="X939" s="91"/>
      <c r="Y939" s="91"/>
      <c r="Z939" s="91"/>
      <c r="AA939" s="91"/>
      <c r="AB939" s="91"/>
      <c r="AC939" s="91"/>
      <c r="AD939" s="91"/>
      <c r="AE939" s="91"/>
      <c r="AF939" s="91"/>
      <c r="AG939" s="91"/>
    </row>
    <row r="940" spans="1:33" ht="22.5" customHeight="1" x14ac:dyDescent="0.45">
      <c r="A940" s="91"/>
      <c r="B940" s="93"/>
      <c r="C940" s="92"/>
      <c r="D940" s="93"/>
      <c r="E940" s="92"/>
      <c r="F940" s="93"/>
      <c r="G940" s="92"/>
      <c r="H940" s="91"/>
      <c r="I940" s="91"/>
      <c r="J940" s="91"/>
      <c r="K940" s="126"/>
      <c r="L940" s="91"/>
      <c r="M940" s="104"/>
      <c r="N940" s="91"/>
      <c r="O940" s="91"/>
      <c r="P940" s="91"/>
      <c r="Q940" s="91"/>
      <c r="R940" s="91"/>
      <c r="S940" s="91"/>
      <c r="T940" s="91"/>
      <c r="U940" s="91"/>
      <c r="V940" s="91"/>
      <c r="W940" s="91"/>
      <c r="X940" s="91"/>
      <c r="Y940" s="91"/>
      <c r="Z940" s="91"/>
      <c r="AA940" s="91"/>
      <c r="AB940" s="91"/>
      <c r="AC940" s="91"/>
      <c r="AD940" s="91"/>
      <c r="AE940" s="91"/>
      <c r="AF940" s="91"/>
      <c r="AG940" s="91"/>
    </row>
    <row r="941" spans="1:33" ht="22.5" customHeight="1" x14ac:dyDescent="0.45">
      <c r="A941" s="91"/>
      <c r="B941" s="93"/>
      <c r="C941" s="92"/>
      <c r="D941" s="93"/>
      <c r="E941" s="92"/>
      <c r="F941" s="93"/>
      <c r="G941" s="92"/>
      <c r="H941" s="91"/>
      <c r="I941" s="91"/>
      <c r="J941" s="91"/>
      <c r="K941" s="126"/>
      <c r="L941" s="91"/>
      <c r="M941" s="104"/>
      <c r="N941" s="91"/>
      <c r="O941" s="91"/>
      <c r="P941" s="91"/>
      <c r="Q941" s="91"/>
      <c r="R941" s="91"/>
      <c r="S941" s="91"/>
      <c r="T941" s="91"/>
      <c r="U941" s="91"/>
      <c r="V941" s="91"/>
      <c r="W941" s="91"/>
      <c r="X941" s="91"/>
      <c r="Y941" s="91"/>
      <c r="Z941" s="91"/>
      <c r="AA941" s="91"/>
      <c r="AB941" s="91"/>
      <c r="AC941" s="91"/>
      <c r="AD941" s="91"/>
      <c r="AE941" s="91"/>
      <c r="AF941" s="91"/>
      <c r="AG941" s="91"/>
    </row>
    <row r="942" spans="1:33" ht="22.5" customHeight="1" x14ac:dyDescent="0.45">
      <c r="A942" s="91"/>
      <c r="B942" s="93"/>
      <c r="C942" s="92"/>
      <c r="D942" s="93"/>
      <c r="E942" s="92"/>
      <c r="F942" s="93"/>
      <c r="G942" s="92"/>
      <c r="H942" s="91"/>
      <c r="I942" s="91"/>
      <c r="J942" s="91"/>
      <c r="K942" s="126"/>
      <c r="L942" s="91"/>
      <c r="M942" s="104"/>
      <c r="N942" s="91"/>
      <c r="O942" s="91"/>
      <c r="P942" s="91"/>
      <c r="Q942" s="91"/>
      <c r="R942" s="91"/>
      <c r="S942" s="91"/>
      <c r="T942" s="91"/>
      <c r="U942" s="91"/>
      <c r="V942" s="91"/>
      <c r="W942" s="91"/>
      <c r="X942" s="91"/>
      <c r="Y942" s="91"/>
      <c r="Z942" s="91"/>
      <c r="AA942" s="91"/>
      <c r="AB942" s="91"/>
      <c r="AC942" s="91"/>
      <c r="AD942" s="91"/>
      <c r="AE942" s="91"/>
      <c r="AF942" s="91"/>
      <c r="AG942" s="91"/>
    </row>
    <row r="943" spans="1:33" ht="22.5" customHeight="1" x14ac:dyDescent="0.45">
      <c r="A943" s="91"/>
      <c r="B943" s="93"/>
      <c r="C943" s="92"/>
      <c r="D943" s="93"/>
      <c r="E943" s="92"/>
      <c r="F943" s="93"/>
      <c r="G943" s="92"/>
      <c r="H943" s="91"/>
      <c r="I943" s="91"/>
      <c r="J943" s="91"/>
      <c r="K943" s="126"/>
      <c r="L943" s="91"/>
      <c r="M943" s="104"/>
      <c r="N943" s="91"/>
      <c r="O943" s="91"/>
      <c r="P943" s="91"/>
      <c r="Q943" s="91"/>
      <c r="R943" s="91"/>
      <c r="S943" s="91"/>
      <c r="T943" s="91"/>
      <c r="U943" s="91"/>
      <c r="V943" s="91"/>
      <c r="W943" s="91"/>
      <c r="X943" s="91"/>
      <c r="Y943" s="91"/>
      <c r="Z943" s="91"/>
      <c r="AA943" s="91"/>
      <c r="AB943" s="91"/>
      <c r="AC943" s="91"/>
      <c r="AD943" s="91"/>
      <c r="AE943" s="91"/>
      <c r="AF943" s="91"/>
      <c r="AG943" s="91"/>
    </row>
    <row r="944" spans="1:33" ht="22.5" customHeight="1" x14ac:dyDescent="0.45">
      <c r="A944" s="91"/>
      <c r="B944" s="93"/>
      <c r="C944" s="92"/>
      <c r="D944" s="93"/>
      <c r="E944" s="92"/>
      <c r="F944" s="93"/>
      <c r="G944" s="92"/>
      <c r="H944" s="91"/>
      <c r="I944" s="91"/>
      <c r="J944" s="91"/>
      <c r="K944" s="126"/>
      <c r="L944" s="91"/>
      <c r="M944" s="104"/>
      <c r="N944" s="91"/>
      <c r="O944" s="91"/>
      <c r="P944" s="91"/>
      <c r="Q944" s="91"/>
      <c r="R944" s="91"/>
      <c r="S944" s="91"/>
      <c r="T944" s="91"/>
      <c r="U944" s="91"/>
      <c r="V944" s="91"/>
      <c r="W944" s="91"/>
      <c r="X944" s="91"/>
      <c r="Y944" s="91"/>
      <c r="Z944" s="91"/>
      <c r="AA944" s="91"/>
      <c r="AB944" s="91"/>
      <c r="AC944" s="91"/>
      <c r="AD944" s="91"/>
      <c r="AE944" s="91"/>
      <c r="AF944" s="91"/>
      <c r="AG944" s="91"/>
    </row>
    <row r="945" spans="1:33" ht="22.5" customHeight="1" x14ac:dyDescent="0.45">
      <c r="A945" s="91"/>
      <c r="B945" s="93"/>
      <c r="C945" s="92"/>
      <c r="D945" s="93"/>
      <c r="E945" s="92"/>
      <c r="F945" s="93"/>
      <c r="G945" s="92"/>
      <c r="H945" s="91"/>
      <c r="I945" s="91"/>
      <c r="J945" s="91"/>
      <c r="K945" s="126"/>
      <c r="L945" s="91"/>
      <c r="M945" s="104"/>
      <c r="N945" s="91"/>
      <c r="O945" s="91"/>
      <c r="P945" s="91"/>
      <c r="Q945" s="91"/>
      <c r="R945" s="91"/>
      <c r="S945" s="91"/>
      <c r="T945" s="91"/>
      <c r="U945" s="91"/>
      <c r="V945" s="91"/>
      <c r="W945" s="91"/>
      <c r="X945" s="91"/>
      <c r="Y945" s="91"/>
      <c r="Z945" s="91"/>
      <c r="AA945" s="91"/>
      <c r="AB945" s="91"/>
      <c r="AC945" s="91"/>
      <c r="AD945" s="91"/>
      <c r="AE945" s="91"/>
      <c r="AF945" s="91"/>
      <c r="AG945" s="91"/>
    </row>
    <row r="946" spans="1:33" ht="22.5" customHeight="1" x14ac:dyDescent="0.45">
      <c r="A946" s="91"/>
      <c r="B946" s="93"/>
      <c r="C946" s="92"/>
      <c r="D946" s="93"/>
      <c r="E946" s="92"/>
      <c r="F946" s="93"/>
      <c r="G946" s="92"/>
      <c r="H946" s="91"/>
      <c r="I946" s="91"/>
      <c r="J946" s="91"/>
      <c r="K946" s="126"/>
      <c r="L946" s="91"/>
      <c r="M946" s="104"/>
      <c r="N946" s="91"/>
      <c r="O946" s="91"/>
      <c r="P946" s="91"/>
      <c r="Q946" s="91"/>
      <c r="R946" s="91"/>
      <c r="S946" s="91"/>
      <c r="T946" s="91"/>
      <c r="U946" s="91"/>
      <c r="V946" s="91"/>
      <c r="W946" s="91"/>
      <c r="X946" s="91"/>
      <c r="Y946" s="91"/>
      <c r="Z946" s="91"/>
      <c r="AA946" s="91"/>
      <c r="AB946" s="91"/>
      <c r="AC946" s="91"/>
      <c r="AD946" s="91"/>
      <c r="AE946" s="91"/>
      <c r="AF946" s="91"/>
      <c r="AG946" s="91"/>
    </row>
    <row r="947" spans="1:33" ht="22.5" customHeight="1" x14ac:dyDescent="0.45">
      <c r="A947" s="91"/>
      <c r="B947" s="93"/>
      <c r="C947" s="92"/>
      <c r="D947" s="93"/>
      <c r="E947" s="92"/>
      <c r="F947" s="93"/>
      <c r="G947" s="92"/>
      <c r="H947" s="91"/>
      <c r="I947" s="91"/>
      <c r="J947" s="91"/>
      <c r="K947" s="126"/>
      <c r="L947" s="91"/>
      <c r="M947" s="104"/>
      <c r="N947" s="91"/>
      <c r="O947" s="91"/>
      <c r="P947" s="91"/>
      <c r="Q947" s="91"/>
      <c r="R947" s="91"/>
      <c r="S947" s="91"/>
      <c r="T947" s="91"/>
      <c r="U947" s="91"/>
      <c r="V947" s="91"/>
      <c r="W947" s="91"/>
      <c r="X947" s="91"/>
      <c r="Y947" s="91"/>
      <c r="Z947" s="91"/>
      <c r="AA947" s="91"/>
      <c r="AB947" s="91"/>
      <c r="AC947" s="91"/>
      <c r="AD947" s="91"/>
      <c r="AE947" s="91"/>
      <c r="AF947" s="91"/>
      <c r="AG947" s="91"/>
    </row>
    <row r="948" spans="1:33" ht="22.5" customHeight="1" x14ac:dyDescent="0.45">
      <c r="A948" s="91"/>
      <c r="B948" s="93"/>
      <c r="C948" s="92"/>
      <c r="D948" s="93"/>
      <c r="E948" s="92"/>
      <c r="F948" s="93"/>
      <c r="G948" s="92"/>
      <c r="H948" s="91"/>
      <c r="I948" s="91"/>
      <c r="J948" s="91"/>
      <c r="K948" s="126"/>
      <c r="L948" s="91"/>
      <c r="M948" s="104"/>
      <c r="N948" s="91"/>
      <c r="O948" s="91"/>
      <c r="P948" s="91"/>
      <c r="Q948" s="91"/>
      <c r="R948" s="91"/>
      <c r="S948" s="91"/>
      <c r="T948" s="91"/>
      <c r="U948" s="91"/>
      <c r="V948" s="91"/>
      <c r="W948" s="91"/>
      <c r="X948" s="91"/>
      <c r="Y948" s="91"/>
      <c r="Z948" s="91"/>
      <c r="AA948" s="91"/>
      <c r="AB948" s="91"/>
      <c r="AC948" s="91"/>
      <c r="AD948" s="91"/>
      <c r="AE948" s="91"/>
      <c r="AF948" s="91"/>
      <c r="AG948" s="91"/>
    </row>
    <row r="949" spans="1:33" ht="22.5" customHeight="1" x14ac:dyDescent="0.45">
      <c r="A949" s="91"/>
      <c r="B949" s="93"/>
      <c r="C949" s="92"/>
      <c r="D949" s="93"/>
      <c r="E949" s="92"/>
      <c r="F949" s="93"/>
      <c r="G949" s="92"/>
      <c r="H949" s="91"/>
      <c r="I949" s="91"/>
      <c r="J949" s="91"/>
      <c r="K949" s="126"/>
      <c r="L949" s="91"/>
      <c r="M949" s="104"/>
      <c r="N949" s="91"/>
      <c r="O949" s="91"/>
      <c r="P949" s="91"/>
      <c r="Q949" s="91"/>
      <c r="R949" s="91"/>
      <c r="S949" s="91"/>
      <c r="T949" s="91"/>
      <c r="U949" s="91"/>
      <c r="V949" s="91"/>
      <c r="W949" s="91"/>
      <c r="X949" s="91"/>
      <c r="Y949" s="91"/>
      <c r="Z949" s="91"/>
      <c r="AA949" s="91"/>
      <c r="AB949" s="91"/>
      <c r="AC949" s="91"/>
      <c r="AD949" s="91"/>
      <c r="AE949" s="91"/>
      <c r="AF949" s="91"/>
      <c r="AG949" s="91"/>
    </row>
    <row r="950" spans="1:33" ht="22.5" customHeight="1" x14ac:dyDescent="0.45">
      <c r="A950" s="91"/>
      <c r="B950" s="93"/>
      <c r="C950" s="92"/>
      <c r="D950" s="93"/>
      <c r="E950" s="92"/>
      <c r="F950" s="93"/>
      <c r="G950" s="92"/>
      <c r="H950" s="91"/>
      <c r="I950" s="91"/>
      <c r="J950" s="91"/>
      <c r="K950" s="126"/>
      <c r="L950" s="91"/>
      <c r="M950" s="104"/>
      <c r="N950" s="91"/>
      <c r="O950" s="91"/>
      <c r="P950" s="91"/>
      <c r="Q950" s="91"/>
      <c r="R950" s="91"/>
      <c r="S950" s="91"/>
      <c r="T950" s="91"/>
      <c r="U950" s="91"/>
      <c r="V950" s="91"/>
      <c r="W950" s="91"/>
      <c r="X950" s="91"/>
      <c r="Y950" s="91"/>
      <c r="Z950" s="91"/>
      <c r="AA950" s="91"/>
      <c r="AB950" s="91"/>
      <c r="AC950" s="91"/>
      <c r="AD950" s="91"/>
      <c r="AE950" s="91"/>
      <c r="AF950" s="91"/>
      <c r="AG950" s="91"/>
    </row>
    <row r="951" spans="1:33" ht="22.5" customHeight="1" x14ac:dyDescent="0.45">
      <c r="A951" s="91"/>
      <c r="B951" s="93"/>
      <c r="C951" s="92"/>
      <c r="D951" s="93"/>
      <c r="E951" s="92"/>
      <c r="F951" s="93"/>
      <c r="G951" s="92"/>
      <c r="H951" s="91"/>
      <c r="I951" s="91"/>
      <c r="J951" s="91"/>
      <c r="K951" s="126"/>
      <c r="L951" s="91"/>
      <c r="M951" s="104"/>
      <c r="N951" s="91"/>
      <c r="O951" s="91"/>
      <c r="P951" s="91"/>
      <c r="Q951" s="91"/>
      <c r="R951" s="91"/>
      <c r="S951" s="91"/>
      <c r="T951" s="91"/>
      <c r="U951" s="91"/>
      <c r="V951" s="91"/>
      <c r="W951" s="91"/>
      <c r="X951" s="91"/>
      <c r="Y951" s="91"/>
      <c r="Z951" s="91"/>
      <c r="AA951" s="91"/>
      <c r="AB951" s="91"/>
      <c r="AC951" s="91"/>
      <c r="AD951" s="91"/>
      <c r="AE951" s="91"/>
      <c r="AF951" s="91"/>
      <c r="AG951" s="91"/>
    </row>
    <row r="952" spans="1:33" ht="22.5" customHeight="1" x14ac:dyDescent="0.45">
      <c r="A952" s="91"/>
      <c r="B952" s="93"/>
      <c r="C952" s="92"/>
      <c r="D952" s="93"/>
      <c r="E952" s="92"/>
      <c r="F952" s="93"/>
      <c r="G952" s="92"/>
      <c r="H952" s="91"/>
      <c r="I952" s="91"/>
      <c r="J952" s="91"/>
      <c r="K952" s="126"/>
      <c r="L952" s="91"/>
      <c r="M952" s="104"/>
      <c r="N952" s="91"/>
      <c r="O952" s="91"/>
      <c r="P952" s="91"/>
      <c r="Q952" s="91"/>
      <c r="R952" s="91"/>
      <c r="S952" s="91"/>
      <c r="T952" s="91"/>
      <c r="U952" s="91"/>
      <c r="V952" s="91"/>
      <c r="W952" s="91"/>
      <c r="X952" s="91"/>
      <c r="Y952" s="91"/>
      <c r="Z952" s="91"/>
      <c r="AA952" s="91"/>
      <c r="AB952" s="91"/>
      <c r="AC952" s="91"/>
      <c r="AD952" s="91"/>
      <c r="AE952" s="91"/>
      <c r="AF952" s="91"/>
      <c r="AG952" s="91"/>
    </row>
    <row r="953" spans="1:33" ht="22.5" customHeight="1" x14ac:dyDescent="0.45">
      <c r="A953" s="91"/>
      <c r="B953" s="93"/>
      <c r="C953" s="92"/>
      <c r="D953" s="93"/>
      <c r="E953" s="92"/>
      <c r="F953" s="93"/>
      <c r="G953" s="92"/>
      <c r="H953" s="91"/>
      <c r="I953" s="91"/>
      <c r="J953" s="91"/>
      <c r="K953" s="126"/>
      <c r="L953" s="91"/>
      <c r="M953" s="104"/>
      <c r="N953" s="91"/>
      <c r="O953" s="91"/>
      <c r="P953" s="91"/>
      <c r="Q953" s="91"/>
      <c r="R953" s="91"/>
      <c r="S953" s="91"/>
      <c r="T953" s="91"/>
      <c r="U953" s="91"/>
      <c r="V953" s="91"/>
      <c r="W953" s="91"/>
      <c r="X953" s="91"/>
      <c r="Y953" s="91"/>
      <c r="Z953" s="91"/>
      <c r="AA953" s="91"/>
      <c r="AB953" s="91"/>
      <c r="AC953" s="91"/>
      <c r="AD953" s="91"/>
      <c r="AE953" s="91"/>
      <c r="AF953" s="91"/>
      <c r="AG953" s="91"/>
    </row>
    <row r="954" spans="1:33" ht="22.5" customHeight="1" x14ac:dyDescent="0.45">
      <c r="A954" s="91"/>
      <c r="B954" s="93"/>
      <c r="C954" s="92"/>
      <c r="D954" s="93"/>
      <c r="E954" s="92"/>
      <c r="F954" s="93"/>
      <c r="G954" s="92"/>
      <c r="H954" s="91"/>
      <c r="I954" s="91"/>
      <c r="J954" s="91"/>
      <c r="K954" s="126"/>
      <c r="L954" s="91"/>
      <c r="M954" s="104"/>
      <c r="N954" s="91"/>
      <c r="O954" s="91"/>
      <c r="P954" s="91"/>
      <c r="Q954" s="91"/>
      <c r="R954" s="91"/>
      <c r="S954" s="91"/>
      <c r="T954" s="91"/>
      <c r="U954" s="91"/>
      <c r="V954" s="91"/>
      <c r="W954" s="91"/>
      <c r="X954" s="91"/>
      <c r="Y954" s="91"/>
      <c r="Z954" s="91"/>
      <c r="AA954" s="91"/>
      <c r="AB954" s="91"/>
      <c r="AC954" s="91"/>
      <c r="AD954" s="91"/>
      <c r="AE954" s="91"/>
      <c r="AF954" s="91"/>
      <c r="AG954" s="91"/>
    </row>
    <row r="955" spans="1:33" ht="22.5" customHeight="1" x14ac:dyDescent="0.45">
      <c r="A955" s="91"/>
      <c r="B955" s="93"/>
      <c r="C955" s="92"/>
      <c r="D955" s="93"/>
      <c r="E955" s="92"/>
      <c r="F955" s="93"/>
      <c r="G955" s="92"/>
      <c r="H955" s="91"/>
      <c r="I955" s="91"/>
      <c r="J955" s="91"/>
      <c r="K955" s="126"/>
      <c r="L955" s="91"/>
      <c r="M955" s="104"/>
      <c r="N955" s="91"/>
      <c r="O955" s="91"/>
      <c r="P955" s="91"/>
      <c r="Q955" s="91"/>
      <c r="R955" s="91"/>
      <c r="S955" s="91"/>
      <c r="T955" s="91"/>
      <c r="U955" s="91"/>
      <c r="V955" s="91"/>
      <c r="W955" s="91"/>
      <c r="X955" s="91"/>
      <c r="Y955" s="91"/>
      <c r="Z955" s="91"/>
      <c r="AA955" s="91"/>
      <c r="AB955" s="91"/>
      <c r="AC955" s="91"/>
      <c r="AD955" s="91"/>
      <c r="AE955" s="91"/>
      <c r="AF955" s="91"/>
      <c r="AG955" s="91"/>
    </row>
    <row r="956" spans="1:33" ht="22.5" customHeight="1" x14ac:dyDescent="0.45">
      <c r="A956" s="91"/>
      <c r="B956" s="93"/>
      <c r="C956" s="92"/>
      <c r="D956" s="93"/>
      <c r="E956" s="92"/>
      <c r="F956" s="93"/>
      <c r="G956" s="92"/>
      <c r="H956" s="91"/>
      <c r="I956" s="91"/>
      <c r="J956" s="91"/>
      <c r="K956" s="126"/>
      <c r="L956" s="91"/>
      <c r="M956" s="104"/>
      <c r="N956" s="91"/>
      <c r="O956" s="91"/>
      <c r="P956" s="91"/>
      <c r="Q956" s="91"/>
      <c r="R956" s="91"/>
      <c r="S956" s="91"/>
      <c r="T956" s="91"/>
      <c r="U956" s="91"/>
      <c r="V956" s="91"/>
      <c r="W956" s="91"/>
      <c r="X956" s="91"/>
      <c r="Y956" s="91"/>
      <c r="Z956" s="91"/>
      <c r="AA956" s="91"/>
      <c r="AB956" s="91"/>
      <c r="AC956" s="91"/>
      <c r="AD956" s="91"/>
      <c r="AE956" s="91"/>
      <c r="AF956" s="91"/>
      <c r="AG956" s="91"/>
    </row>
    <row r="957" spans="1:33" ht="22.5" customHeight="1" x14ac:dyDescent="0.45">
      <c r="A957" s="91"/>
      <c r="B957" s="93"/>
      <c r="C957" s="92"/>
      <c r="D957" s="93"/>
      <c r="E957" s="92"/>
      <c r="F957" s="93"/>
      <c r="G957" s="92"/>
      <c r="H957" s="91"/>
      <c r="I957" s="91"/>
      <c r="J957" s="91"/>
      <c r="K957" s="126"/>
      <c r="L957" s="91"/>
      <c r="M957" s="104"/>
      <c r="N957" s="91"/>
      <c r="O957" s="91"/>
      <c r="P957" s="91"/>
      <c r="Q957" s="91"/>
      <c r="R957" s="91"/>
      <c r="S957" s="91"/>
      <c r="T957" s="91"/>
      <c r="U957" s="91"/>
      <c r="V957" s="91"/>
      <c r="W957" s="91"/>
      <c r="X957" s="91"/>
      <c r="Y957" s="91"/>
      <c r="Z957" s="91"/>
      <c r="AA957" s="91"/>
      <c r="AB957" s="91"/>
      <c r="AC957" s="91"/>
      <c r="AD957" s="91"/>
      <c r="AE957" s="91"/>
      <c r="AF957" s="91"/>
      <c r="AG957" s="91"/>
    </row>
    <row r="958" spans="1:33" ht="22.5" customHeight="1" x14ac:dyDescent="0.45">
      <c r="A958" s="91"/>
      <c r="B958" s="93"/>
      <c r="C958" s="92"/>
      <c r="D958" s="93"/>
      <c r="E958" s="92"/>
      <c r="F958" s="93"/>
      <c r="G958" s="92"/>
      <c r="H958" s="91"/>
      <c r="I958" s="91"/>
      <c r="J958" s="91"/>
      <c r="K958" s="126"/>
      <c r="L958" s="91"/>
      <c r="M958" s="104"/>
      <c r="N958" s="91"/>
      <c r="O958" s="91"/>
      <c r="P958" s="91"/>
      <c r="Q958" s="91"/>
      <c r="R958" s="91"/>
      <c r="S958" s="91"/>
      <c r="T958" s="91"/>
      <c r="U958" s="91"/>
      <c r="V958" s="91"/>
      <c r="W958" s="91"/>
      <c r="X958" s="91"/>
      <c r="Y958" s="91"/>
      <c r="Z958" s="91"/>
      <c r="AA958" s="91"/>
      <c r="AB958" s="91"/>
      <c r="AC958" s="91"/>
      <c r="AD958" s="91"/>
      <c r="AE958" s="91"/>
      <c r="AF958" s="91"/>
      <c r="AG958" s="91"/>
    </row>
    <row r="959" spans="1:33" ht="22.5" customHeight="1" x14ac:dyDescent="0.45">
      <c r="A959" s="91"/>
      <c r="B959" s="93"/>
      <c r="C959" s="92"/>
      <c r="D959" s="93"/>
      <c r="E959" s="92"/>
      <c r="F959" s="93"/>
      <c r="G959" s="92"/>
      <c r="H959" s="91"/>
      <c r="I959" s="91"/>
      <c r="J959" s="91"/>
      <c r="K959" s="126"/>
      <c r="L959" s="91"/>
      <c r="M959" s="104"/>
      <c r="N959" s="91"/>
      <c r="O959" s="91"/>
      <c r="P959" s="91"/>
      <c r="Q959" s="91"/>
      <c r="R959" s="91"/>
      <c r="S959" s="91"/>
      <c r="T959" s="91"/>
      <c r="U959" s="91"/>
      <c r="V959" s="91"/>
      <c r="W959" s="91"/>
      <c r="X959" s="91"/>
      <c r="Y959" s="91"/>
      <c r="Z959" s="91"/>
      <c r="AA959" s="91"/>
      <c r="AB959" s="91"/>
      <c r="AC959" s="91"/>
      <c r="AD959" s="91"/>
      <c r="AE959" s="91"/>
      <c r="AF959" s="91"/>
      <c r="AG959" s="91"/>
    </row>
    <row r="960" spans="1:33" ht="22.5" customHeight="1" x14ac:dyDescent="0.45">
      <c r="A960" s="91"/>
      <c r="B960" s="93"/>
      <c r="C960" s="92"/>
      <c r="D960" s="93"/>
      <c r="E960" s="92"/>
      <c r="F960" s="93"/>
      <c r="G960" s="92"/>
      <c r="H960" s="91"/>
      <c r="I960" s="91"/>
      <c r="J960" s="91"/>
      <c r="K960" s="126"/>
      <c r="L960" s="91"/>
      <c r="M960" s="104"/>
      <c r="N960" s="91"/>
      <c r="O960" s="91"/>
      <c r="P960" s="91"/>
      <c r="Q960" s="91"/>
      <c r="R960" s="91"/>
      <c r="S960" s="91"/>
      <c r="T960" s="91"/>
      <c r="U960" s="91"/>
      <c r="V960" s="91"/>
      <c r="W960" s="91"/>
      <c r="X960" s="91"/>
      <c r="Y960" s="91"/>
      <c r="Z960" s="91"/>
      <c r="AA960" s="91"/>
      <c r="AB960" s="91"/>
      <c r="AC960" s="91"/>
      <c r="AD960" s="91"/>
      <c r="AE960" s="91"/>
      <c r="AF960" s="91"/>
      <c r="AG960" s="91"/>
    </row>
    <row r="961" spans="1:33" ht="22.5" customHeight="1" x14ac:dyDescent="0.45">
      <c r="A961" s="91"/>
      <c r="B961" s="93"/>
      <c r="C961" s="92"/>
      <c r="D961" s="93"/>
      <c r="E961" s="92"/>
      <c r="F961" s="93"/>
      <c r="G961" s="92"/>
      <c r="H961" s="91"/>
      <c r="I961" s="91"/>
      <c r="J961" s="91"/>
      <c r="K961" s="126"/>
      <c r="L961" s="91"/>
      <c r="M961" s="104"/>
      <c r="N961" s="91"/>
      <c r="O961" s="91"/>
      <c r="P961" s="91"/>
      <c r="Q961" s="91"/>
      <c r="R961" s="91"/>
      <c r="S961" s="91"/>
      <c r="T961" s="91"/>
      <c r="U961" s="91"/>
      <c r="V961" s="91"/>
      <c r="W961" s="91"/>
      <c r="X961" s="91"/>
      <c r="Y961" s="91"/>
      <c r="Z961" s="91"/>
      <c r="AA961" s="91"/>
      <c r="AB961" s="91"/>
      <c r="AC961" s="91"/>
      <c r="AD961" s="91"/>
      <c r="AE961" s="91"/>
      <c r="AF961" s="91"/>
      <c r="AG961" s="91"/>
    </row>
    <row r="962" spans="1:33" ht="22.5" customHeight="1" x14ac:dyDescent="0.45">
      <c r="A962" s="91"/>
      <c r="B962" s="93"/>
      <c r="C962" s="92"/>
      <c r="D962" s="93"/>
      <c r="E962" s="92"/>
      <c r="F962" s="93"/>
      <c r="G962" s="92"/>
      <c r="H962" s="91"/>
      <c r="I962" s="91"/>
      <c r="J962" s="91"/>
      <c r="K962" s="126"/>
      <c r="L962" s="91"/>
      <c r="M962" s="104"/>
      <c r="N962" s="91"/>
      <c r="O962" s="91"/>
      <c r="P962" s="91"/>
      <c r="Q962" s="91"/>
      <c r="R962" s="91"/>
      <c r="S962" s="91"/>
      <c r="T962" s="91"/>
      <c r="U962" s="91"/>
      <c r="V962" s="91"/>
      <c r="W962" s="91"/>
      <c r="X962" s="91"/>
      <c r="Y962" s="91"/>
      <c r="Z962" s="91"/>
      <c r="AA962" s="91"/>
      <c r="AB962" s="91"/>
      <c r="AC962" s="91"/>
      <c r="AD962" s="91"/>
      <c r="AE962" s="91"/>
      <c r="AF962" s="91"/>
      <c r="AG962" s="91"/>
    </row>
    <row r="963" spans="1:33" ht="22.5" customHeight="1" x14ac:dyDescent="0.45">
      <c r="A963" s="91"/>
      <c r="B963" s="93"/>
      <c r="C963" s="92"/>
      <c r="D963" s="93"/>
      <c r="E963" s="92"/>
      <c r="F963" s="93"/>
      <c r="G963" s="92"/>
      <c r="H963" s="91"/>
      <c r="I963" s="91"/>
      <c r="J963" s="91"/>
      <c r="K963" s="126"/>
      <c r="L963" s="91"/>
      <c r="M963" s="104"/>
      <c r="N963" s="91"/>
      <c r="O963" s="91"/>
      <c r="P963" s="91"/>
      <c r="Q963" s="91"/>
      <c r="R963" s="91"/>
      <c r="S963" s="91"/>
      <c r="T963" s="91"/>
      <c r="U963" s="91"/>
      <c r="V963" s="91"/>
      <c r="W963" s="91"/>
      <c r="X963" s="91"/>
      <c r="Y963" s="91"/>
      <c r="Z963" s="91"/>
      <c r="AA963" s="91"/>
      <c r="AB963" s="91"/>
      <c r="AC963" s="91"/>
      <c r="AD963" s="91"/>
      <c r="AE963" s="91"/>
      <c r="AF963" s="91"/>
      <c r="AG963" s="91"/>
    </row>
    <row r="964" spans="1:33" ht="22.5" customHeight="1" x14ac:dyDescent="0.45">
      <c r="A964" s="91"/>
      <c r="B964" s="93"/>
      <c r="C964" s="92"/>
      <c r="D964" s="93"/>
      <c r="E964" s="92"/>
      <c r="F964" s="93"/>
      <c r="G964" s="92"/>
      <c r="H964" s="91"/>
      <c r="I964" s="91"/>
      <c r="J964" s="91"/>
      <c r="K964" s="126"/>
      <c r="L964" s="91"/>
      <c r="M964" s="104"/>
      <c r="N964" s="91"/>
      <c r="O964" s="91"/>
      <c r="P964" s="91"/>
      <c r="Q964" s="91"/>
      <c r="R964" s="91"/>
      <c r="S964" s="91"/>
      <c r="T964" s="91"/>
      <c r="U964" s="91"/>
      <c r="V964" s="91"/>
      <c r="W964" s="91"/>
      <c r="X964" s="91"/>
      <c r="Y964" s="91"/>
      <c r="Z964" s="91"/>
      <c r="AA964" s="91"/>
      <c r="AB964" s="91"/>
      <c r="AC964" s="91"/>
      <c r="AD964" s="91"/>
      <c r="AE964" s="91"/>
      <c r="AF964" s="91"/>
      <c r="AG964" s="91"/>
    </row>
    <row r="965" spans="1:33" ht="22.5" customHeight="1" x14ac:dyDescent="0.45">
      <c r="A965" s="91"/>
      <c r="B965" s="93"/>
      <c r="C965" s="92"/>
      <c r="D965" s="93"/>
      <c r="E965" s="92"/>
      <c r="F965" s="93"/>
      <c r="G965" s="92"/>
      <c r="H965" s="91"/>
      <c r="I965" s="91"/>
      <c r="J965" s="91"/>
      <c r="K965" s="126"/>
      <c r="L965" s="91"/>
      <c r="M965" s="104"/>
      <c r="N965" s="91"/>
      <c r="O965" s="91"/>
      <c r="P965" s="91"/>
      <c r="Q965" s="91"/>
      <c r="R965" s="91"/>
      <c r="S965" s="91"/>
      <c r="T965" s="91"/>
      <c r="U965" s="91"/>
      <c r="V965" s="91"/>
      <c r="W965" s="91"/>
      <c r="X965" s="91"/>
      <c r="Y965" s="91"/>
      <c r="Z965" s="91"/>
      <c r="AA965" s="91"/>
      <c r="AB965" s="91"/>
      <c r="AC965" s="91"/>
      <c r="AD965" s="91"/>
      <c r="AE965" s="91"/>
      <c r="AF965" s="91"/>
      <c r="AG965" s="91"/>
    </row>
    <row r="966" spans="1:33" ht="22.5" customHeight="1" x14ac:dyDescent="0.45">
      <c r="A966" s="91"/>
      <c r="B966" s="93"/>
      <c r="C966" s="92"/>
      <c r="D966" s="93"/>
      <c r="E966" s="92"/>
      <c r="F966" s="93"/>
      <c r="G966" s="92"/>
      <c r="H966" s="91"/>
      <c r="I966" s="91"/>
      <c r="J966" s="91"/>
      <c r="K966" s="126"/>
      <c r="L966" s="91"/>
      <c r="M966" s="104"/>
      <c r="N966" s="91"/>
      <c r="O966" s="91"/>
      <c r="P966" s="91"/>
      <c r="Q966" s="91"/>
      <c r="R966" s="91"/>
      <c r="S966" s="91"/>
      <c r="T966" s="91"/>
      <c r="U966" s="91"/>
      <c r="V966" s="91"/>
      <c r="W966" s="91"/>
      <c r="X966" s="91"/>
      <c r="Y966" s="91"/>
      <c r="Z966" s="91"/>
      <c r="AA966" s="91"/>
      <c r="AB966" s="91"/>
      <c r="AC966" s="91"/>
      <c r="AD966" s="91"/>
      <c r="AE966" s="91"/>
      <c r="AF966" s="91"/>
      <c r="AG966" s="91"/>
    </row>
    <row r="967" spans="1:33" ht="22.5" customHeight="1" x14ac:dyDescent="0.45">
      <c r="A967" s="91"/>
      <c r="B967" s="93"/>
      <c r="C967" s="92"/>
      <c r="D967" s="93"/>
      <c r="E967" s="92"/>
      <c r="F967" s="93"/>
      <c r="G967" s="92"/>
      <c r="H967" s="91"/>
      <c r="I967" s="91"/>
      <c r="J967" s="91"/>
      <c r="K967" s="126"/>
      <c r="L967" s="91"/>
      <c r="M967" s="104"/>
      <c r="N967" s="91"/>
      <c r="O967" s="91"/>
      <c r="P967" s="91"/>
      <c r="Q967" s="91"/>
      <c r="R967" s="91"/>
      <c r="S967" s="91"/>
      <c r="T967" s="91"/>
      <c r="U967" s="91"/>
      <c r="V967" s="91"/>
      <c r="W967" s="91"/>
      <c r="X967" s="91"/>
      <c r="Y967" s="91"/>
      <c r="Z967" s="91"/>
      <c r="AA967" s="91"/>
      <c r="AB967" s="91"/>
      <c r="AC967" s="91"/>
      <c r="AD967" s="91"/>
      <c r="AE967" s="91"/>
      <c r="AF967" s="91"/>
      <c r="AG967" s="91"/>
    </row>
    <row r="968" spans="1:33" ht="22.5" customHeight="1" x14ac:dyDescent="0.45">
      <c r="A968" s="91"/>
      <c r="B968" s="93"/>
      <c r="C968" s="92"/>
      <c r="D968" s="93"/>
      <c r="E968" s="92"/>
      <c r="F968" s="93"/>
      <c r="G968" s="92"/>
      <c r="H968" s="91"/>
      <c r="I968" s="91"/>
      <c r="J968" s="91"/>
      <c r="K968" s="126"/>
      <c r="L968" s="91"/>
      <c r="M968" s="104"/>
      <c r="N968" s="91"/>
      <c r="O968" s="91"/>
      <c r="P968" s="91"/>
      <c r="Q968" s="91"/>
      <c r="R968" s="91"/>
      <c r="S968" s="91"/>
      <c r="T968" s="91"/>
      <c r="U968" s="91"/>
      <c r="V968" s="91"/>
      <c r="W968" s="91"/>
      <c r="X968" s="91"/>
      <c r="Y968" s="91"/>
      <c r="Z968" s="91"/>
      <c r="AA968" s="91"/>
      <c r="AB968" s="91"/>
      <c r="AC968" s="91"/>
      <c r="AD968" s="91"/>
      <c r="AE968" s="91"/>
      <c r="AF968" s="91"/>
      <c r="AG968" s="91"/>
    </row>
    <row r="969" spans="1:33" ht="22.5" customHeight="1" x14ac:dyDescent="0.45">
      <c r="A969" s="91"/>
      <c r="B969" s="93"/>
      <c r="C969" s="92"/>
      <c r="D969" s="93"/>
      <c r="E969" s="92"/>
      <c r="F969" s="93"/>
      <c r="G969" s="92"/>
      <c r="H969" s="91"/>
      <c r="I969" s="91"/>
      <c r="J969" s="91"/>
      <c r="K969" s="126"/>
      <c r="L969" s="91"/>
      <c r="M969" s="104"/>
      <c r="N969" s="91"/>
      <c r="O969" s="91"/>
      <c r="P969" s="91"/>
      <c r="Q969" s="91"/>
      <c r="R969" s="91"/>
      <c r="S969" s="91"/>
      <c r="T969" s="91"/>
      <c r="U969" s="91"/>
      <c r="V969" s="91"/>
      <c r="W969" s="91"/>
      <c r="X969" s="91"/>
      <c r="Y969" s="91"/>
      <c r="Z969" s="91"/>
      <c r="AA969" s="91"/>
      <c r="AB969" s="91"/>
      <c r="AC969" s="91"/>
      <c r="AD969" s="91"/>
      <c r="AE969" s="91"/>
      <c r="AF969" s="91"/>
      <c r="AG969" s="91"/>
    </row>
    <row r="970" spans="1:33" ht="22.5" customHeight="1" x14ac:dyDescent="0.45">
      <c r="A970" s="91"/>
      <c r="B970" s="93"/>
      <c r="C970" s="92"/>
      <c r="D970" s="93"/>
      <c r="E970" s="92"/>
      <c r="F970" s="93"/>
      <c r="G970" s="92"/>
      <c r="H970" s="91"/>
      <c r="I970" s="91"/>
      <c r="J970" s="91"/>
      <c r="K970" s="126"/>
      <c r="L970" s="91"/>
      <c r="M970" s="104"/>
      <c r="N970" s="91"/>
      <c r="O970" s="91"/>
      <c r="P970" s="91"/>
      <c r="Q970" s="91"/>
      <c r="R970" s="91"/>
      <c r="S970" s="91"/>
      <c r="T970" s="91"/>
      <c r="U970" s="91"/>
      <c r="V970" s="91"/>
      <c r="W970" s="91"/>
      <c r="X970" s="91"/>
      <c r="Y970" s="91"/>
      <c r="Z970" s="91"/>
      <c r="AA970" s="91"/>
      <c r="AB970" s="91"/>
      <c r="AC970" s="91"/>
      <c r="AD970" s="91"/>
      <c r="AE970" s="91"/>
      <c r="AF970" s="91"/>
      <c r="AG970" s="91"/>
    </row>
    <row r="971" spans="1:33" ht="22.5" customHeight="1" x14ac:dyDescent="0.45">
      <c r="A971" s="91"/>
      <c r="B971" s="93"/>
      <c r="C971" s="92"/>
      <c r="D971" s="93"/>
      <c r="E971" s="92"/>
      <c r="F971" s="93"/>
      <c r="G971" s="92"/>
      <c r="H971" s="91"/>
      <c r="I971" s="91"/>
      <c r="J971" s="91"/>
      <c r="K971" s="126"/>
      <c r="L971" s="91"/>
      <c r="M971" s="104"/>
      <c r="N971" s="91"/>
      <c r="O971" s="91"/>
      <c r="P971" s="91"/>
      <c r="Q971" s="91"/>
      <c r="R971" s="91"/>
      <c r="S971" s="91"/>
      <c r="T971" s="91"/>
      <c r="U971" s="91"/>
      <c r="V971" s="91"/>
      <c r="W971" s="91"/>
      <c r="X971" s="91"/>
      <c r="Y971" s="91"/>
      <c r="Z971" s="91"/>
      <c r="AA971" s="91"/>
      <c r="AB971" s="91"/>
      <c r="AC971" s="91"/>
      <c r="AD971" s="91"/>
      <c r="AE971" s="91"/>
      <c r="AF971" s="91"/>
      <c r="AG971" s="91"/>
    </row>
    <row r="972" spans="1:33" ht="22.5" customHeight="1" x14ac:dyDescent="0.45">
      <c r="A972" s="91"/>
      <c r="B972" s="93"/>
      <c r="C972" s="92"/>
      <c r="D972" s="93"/>
      <c r="E972" s="92"/>
      <c r="F972" s="93"/>
      <c r="G972" s="92"/>
      <c r="H972" s="91"/>
      <c r="I972" s="91"/>
      <c r="J972" s="91"/>
      <c r="K972" s="126"/>
      <c r="L972" s="91"/>
      <c r="M972" s="104"/>
      <c r="N972" s="91"/>
      <c r="O972" s="91"/>
      <c r="P972" s="91"/>
      <c r="Q972" s="91"/>
      <c r="R972" s="91"/>
      <c r="S972" s="91"/>
      <c r="T972" s="91"/>
      <c r="U972" s="91"/>
      <c r="V972" s="91"/>
      <c r="W972" s="91"/>
      <c r="X972" s="91"/>
      <c r="Y972" s="91"/>
      <c r="Z972" s="91"/>
      <c r="AA972" s="91"/>
      <c r="AB972" s="91"/>
      <c r="AC972" s="91"/>
      <c r="AD972" s="91"/>
      <c r="AE972" s="91"/>
      <c r="AF972" s="91"/>
      <c r="AG972" s="91"/>
    </row>
    <row r="973" spans="1:33" ht="22.5" customHeight="1" x14ac:dyDescent="0.45">
      <c r="A973" s="91"/>
      <c r="B973" s="93"/>
      <c r="C973" s="92"/>
      <c r="D973" s="93"/>
      <c r="E973" s="92"/>
      <c r="F973" s="93"/>
      <c r="G973" s="92"/>
      <c r="H973" s="91"/>
      <c r="I973" s="91"/>
      <c r="J973" s="91"/>
      <c r="K973" s="126"/>
      <c r="L973" s="91"/>
      <c r="M973" s="104"/>
      <c r="N973" s="91"/>
      <c r="O973" s="91"/>
      <c r="P973" s="91"/>
      <c r="Q973" s="91"/>
      <c r="R973" s="91"/>
      <c r="S973" s="91"/>
      <c r="T973" s="91"/>
      <c r="U973" s="91"/>
      <c r="V973" s="91"/>
      <c r="W973" s="91"/>
      <c r="X973" s="91"/>
      <c r="Y973" s="91"/>
      <c r="Z973" s="91"/>
      <c r="AA973" s="91"/>
      <c r="AB973" s="91"/>
      <c r="AC973" s="91"/>
      <c r="AD973" s="91"/>
      <c r="AE973" s="91"/>
      <c r="AF973" s="91"/>
      <c r="AG973" s="91"/>
    </row>
    <row r="974" spans="1:33" ht="22.5" customHeight="1" x14ac:dyDescent="0.45">
      <c r="A974" s="91"/>
      <c r="B974" s="93"/>
      <c r="C974" s="92"/>
      <c r="D974" s="93"/>
      <c r="E974" s="92"/>
      <c r="F974" s="93"/>
      <c r="G974" s="92"/>
      <c r="H974" s="91"/>
      <c r="I974" s="91"/>
      <c r="J974" s="91"/>
      <c r="K974" s="126"/>
      <c r="L974" s="91"/>
      <c r="M974" s="104"/>
      <c r="N974" s="91"/>
      <c r="O974" s="91"/>
      <c r="P974" s="91"/>
      <c r="Q974" s="91"/>
      <c r="R974" s="91"/>
      <c r="S974" s="91"/>
      <c r="T974" s="91"/>
      <c r="U974" s="91"/>
      <c r="V974" s="91"/>
      <c r="W974" s="91"/>
      <c r="X974" s="91"/>
      <c r="Y974" s="91"/>
      <c r="Z974" s="91"/>
      <c r="AA974" s="91"/>
      <c r="AB974" s="91"/>
      <c r="AC974" s="91"/>
      <c r="AD974" s="91"/>
      <c r="AE974" s="91"/>
      <c r="AF974" s="91"/>
      <c r="AG974" s="91"/>
    </row>
    <row r="975" spans="1:33" ht="22.5" customHeight="1" x14ac:dyDescent="0.45">
      <c r="A975" s="91"/>
      <c r="B975" s="93"/>
      <c r="C975" s="92"/>
      <c r="D975" s="93"/>
      <c r="E975" s="92"/>
      <c r="F975" s="93"/>
      <c r="G975" s="92"/>
      <c r="H975" s="91"/>
      <c r="I975" s="91"/>
      <c r="J975" s="91"/>
      <c r="K975" s="126"/>
      <c r="L975" s="91"/>
      <c r="M975" s="104"/>
      <c r="N975" s="91"/>
      <c r="O975" s="91"/>
      <c r="P975" s="91"/>
      <c r="Q975" s="91"/>
      <c r="R975" s="91"/>
      <c r="S975" s="91"/>
      <c r="T975" s="91"/>
      <c r="U975" s="91"/>
      <c r="V975" s="91"/>
      <c r="W975" s="91"/>
      <c r="X975" s="91"/>
      <c r="Y975" s="91"/>
      <c r="Z975" s="91"/>
      <c r="AA975" s="91"/>
      <c r="AB975" s="91"/>
      <c r="AC975" s="91"/>
      <c r="AD975" s="91"/>
      <c r="AE975" s="91"/>
      <c r="AF975" s="91"/>
      <c r="AG975" s="91"/>
    </row>
    <row r="976" spans="1:33" ht="22.5" customHeight="1" x14ac:dyDescent="0.45">
      <c r="A976" s="91"/>
      <c r="B976" s="93"/>
      <c r="C976" s="92"/>
      <c r="D976" s="93"/>
      <c r="E976" s="92"/>
      <c r="F976" s="93"/>
      <c r="G976" s="92"/>
      <c r="H976" s="91"/>
      <c r="I976" s="91"/>
      <c r="J976" s="91"/>
      <c r="K976" s="126"/>
      <c r="L976" s="91"/>
      <c r="M976" s="104"/>
      <c r="N976" s="91"/>
      <c r="O976" s="91"/>
      <c r="P976" s="91"/>
      <c r="Q976" s="91"/>
      <c r="R976" s="91"/>
      <c r="S976" s="91"/>
      <c r="T976" s="91"/>
      <c r="U976" s="91"/>
      <c r="V976" s="91"/>
      <c r="W976" s="91"/>
      <c r="X976" s="91"/>
      <c r="Y976" s="91"/>
      <c r="Z976" s="91"/>
      <c r="AA976" s="91"/>
      <c r="AB976" s="91"/>
      <c r="AC976" s="91"/>
      <c r="AD976" s="91"/>
      <c r="AE976" s="91"/>
      <c r="AF976" s="91"/>
      <c r="AG976" s="91"/>
    </row>
    <row r="977" spans="1:33" ht="22.5" customHeight="1" x14ac:dyDescent="0.45">
      <c r="A977" s="91"/>
      <c r="B977" s="93"/>
      <c r="C977" s="92"/>
      <c r="D977" s="93"/>
      <c r="E977" s="92"/>
      <c r="F977" s="93"/>
      <c r="G977" s="92"/>
      <c r="H977" s="91"/>
      <c r="I977" s="91"/>
      <c r="J977" s="91"/>
      <c r="K977" s="126"/>
      <c r="L977" s="91"/>
      <c r="M977" s="104"/>
      <c r="N977" s="91"/>
      <c r="O977" s="91"/>
      <c r="P977" s="91"/>
      <c r="Q977" s="91"/>
      <c r="R977" s="91"/>
      <c r="S977" s="91"/>
      <c r="T977" s="91"/>
      <c r="U977" s="91"/>
      <c r="V977" s="91"/>
      <c r="W977" s="91"/>
      <c r="X977" s="91"/>
      <c r="Y977" s="91"/>
      <c r="Z977" s="91"/>
      <c r="AA977" s="91"/>
      <c r="AB977" s="91"/>
      <c r="AC977" s="91"/>
      <c r="AD977" s="91"/>
      <c r="AE977" s="91"/>
      <c r="AF977" s="91"/>
      <c r="AG977" s="91"/>
    </row>
    <row r="978" spans="1:33" ht="22.5" customHeight="1" x14ac:dyDescent="0.45">
      <c r="A978" s="91"/>
      <c r="B978" s="93"/>
      <c r="C978" s="92"/>
      <c r="D978" s="93"/>
      <c r="E978" s="92"/>
      <c r="F978" s="93"/>
      <c r="G978" s="92"/>
      <c r="H978" s="91"/>
      <c r="I978" s="91"/>
      <c r="J978" s="91"/>
      <c r="K978" s="126"/>
      <c r="L978" s="91"/>
      <c r="M978" s="104"/>
      <c r="N978" s="91"/>
      <c r="O978" s="91"/>
      <c r="P978" s="91"/>
      <c r="Q978" s="91"/>
      <c r="R978" s="91"/>
      <c r="S978" s="91"/>
      <c r="T978" s="91"/>
      <c r="U978" s="91"/>
      <c r="V978" s="91"/>
      <c r="W978" s="91"/>
      <c r="X978" s="91"/>
      <c r="Y978" s="91"/>
      <c r="Z978" s="91"/>
      <c r="AA978" s="91"/>
      <c r="AB978" s="91"/>
      <c r="AC978" s="91"/>
      <c r="AD978" s="91"/>
      <c r="AE978" s="91"/>
      <c r="AF978" s="91"/>
      <c r="AG978" s="91"/>
    </row>
    <row r="979" spans="1:33" ht="22.5" customHeight="1" x14ac:dyDescent="0.45">
      <c r="A979" s="91"/>
      <c r="B979" s="93"/>
      <c r="C979" s="92"/>
      <c r="D979" s="93"/>
      <c r="E979" s="92"/>
      <c r="F979" s="93"/>
      <c r="G979" s="92"/>
      <c r="H979" s="91"/>
      <c r="I979" s="91"/>
      <c r="J979" s="91"/>
      <c r="K979" s="126"/>
      <c r="L979" s="91"/>
      <c r="M979" s="104"/>
      <c r="N979" s="91"/>
      <c r="O979" s="91"/>
      <c r="P979" s="91"/>
      <c r="Q979" s="91"/>
      <c r="R979" s="91"/>
      <c r="S979" s="91"/>
      <c r="T979" s="91"/>
      <c r="U979" s="91"/>
      <c r="V979" s="91"/>
      <c r="W979" s="91"/>
      <c r="X979" s="91"/>
      <c r="Y979" s="91"/>
      <c r="Z979" s="91"/>
      <c r="AA979" s="91"/>
      <c r="AB979" s="91"/>
      <c r="AC979" s="91"/>
      <c r="AD979" s="91"/>
      <c r="AE979" s="91"/>
      <c r="AF979" s="91"/>
      <c r="AG979" s="91"/>
    </row>
    <row r="980" spans="1:33" ht="22.5" customHeight="1" x14ac:dyDescent="0.45">
      <c r="A980" s="91"/>
      <c r="B980" s="93"/>
      <c r="C980" s="92"/>
      <c r="D980" s="93"/>
      <c r="E980" s="92"/>
      <c r="F980" s="93"/>
      <c r="G980" s="92"/>
      <c r="H980" s="91"/>
      <c r="I980" s="91"/>
      <c r="J980" s="91"/>
      <c r="K980" s="126"/>
      <c r="L980" s="91"/>
      <c r="M980" s="104"/>
      <c r="N980" s="91"/>
      <c r="O980" s="91"/>
      <c r="P980" s="91"/>
      <c r="Q980" s="91"/>
      <c r="R980" s="91"/>
      <c r="S980" s="91"/>
      <c r="T980" s="91"/>
      <c r="U980" s="91"/>
      <c r="V980" s="91"/>
      <c r="W980" s="91"/>
      <c r="X980" s="91"/>
      <c r="Y980" s="91"/>
      <c r="Z980" s="91"/>
      <c r="AA980" s="91"/>
      <c r="AB980" s="91"/>
      <c r="AC980" s="91"/>
      <c r="AD980" s="91"/>
      <c r="AE980" s="91"/>
      <c r="AF980" s="91"/>
      <c r="AG980" s="91"/>
    </row>
    <row r="981" spans="1:33" ht="22.5" customHeight="1" x14ac:dyDescent="0.45">
      <c r="A981" s="91"/>
      <c r="B981" s="93"/>
      <c r="C981" s="92"/>
      <c r="D981" s="93"/>
      <c r="E981" s="92"/>
      <c r="F981" s="93"/>
      <c r="G981" s="92"/>
      <c r="H981" s="91"/>
      <c r="I981" s="91"/>
      <c r="J981" s="91"/>
      <c r="K981" s="126"/>
      <c r="L981" s="91"/>
      <c r="M981" s="104"/>
      <c r="N981" s="91"/>
      <c r="O981" s="91"/>
      <c r="P981" s="91"/>
      <c r="Q981" s="91"/>
      <c r="R981" s="91"/>
      <c r="S981" s="91"/>
      <c r="T981" s="91"/>
      <c r="U981" s="91"/>
      <c r="V981" s="91"/>
      <c r="W981" s="91"/>
      <c r="X981" s="91"/>
      <c r="Y981" s="91"/>
      <c r="Z981" s="91"/>
      <c r="AA981" s="91"/>
      <c r="AB981" s="91"/>
      <c r="AC981" s="91"/>
      <c r="AD981" s="91"/>
      <c r="AE981" s="91"/>
      <c r="AF981" s="91"/>
      <c r="AG981" s="91"/>
    </row>
    <row r="982" spans="1:33" ht="22.5" customHeight="1" x14ac:dyDescent="0.45">
      <c r="A982" s="91"/>
      <c r="B982" s="93"/>
      <c r="C982" s="92"/>
      <c r="D982" s="93"/>
      <c r="E982" s="92"/>
      <c r="F982" s="93"/>
      <c r="G982" s="92"/>
      <c r="H982" s="91"/>
      <c r="I982" s="91"/>
      <c r="J982" s="91"/>
      <c r="K982" s="126"/>
      <c r="L982" s="91"/>
      <c r="M982" s="104"/>
      <c r="N982" s="91"/>
      <c r="O982" s="91"/>
      <c r="P982" s="91"/>
      <c r="Q982" s="91"/>
      <c r="R982" s="91"/>
      <c r="S982" s="91"/>
      <c r="T982" s="91"/>
      <c r="U982" s="91"/>
      <c r="V982" s="91"/>
      <c r="W982" s="91"/>
      <c r="X982" s="91"/>
      <c r="Y982" s="91"/>
      <c r="Z982" s="91"/>
      <c r="AA982" s="91"/>
      <c r="AB982" s="91"/>
      <c r="AC982" s="91"/>
      <c r="AD982" s="91"/>
      <c r="AE982" s="91"/>
      <c r="AF982" s="91"/>
      <c r="AG982" s="91"/>
    </row>
    <row r="983" spans="1:33" ht="22.5" customHeight="1" x14ac:dyDescent="0.45">
      <c r="A983" s="91"/>
      <c r="B983" s="93"/>
      <c r="C983" s="92"/>
      <c r="D983" s="93"/>
      <c r="E983" s="92"/>
      <c r="F983" s="93"/>
      <c r="G983" s="92"/>
      <c r="H983" s="91"/>
      <c r="I983" s="91"/>
      <c r="J983" s="91"/>
      <c r="K983" s="126"/>
      <c r="L983" s="91"/>
      <c r="M983" s="104"/>
      <c r="N983" s="91"/>
      <c r="O983" s="91"/>
      <c r="P983" s="91"/>
      <c r="Q983" s="91"/>
      <c r="R983" s="91"/>
      <c r="S983" s="91"/>
      <c r="T983" s="91"/>
      <c r="U983" s="91"/>
      <c r="V983" s="91"/>
      <c r="W983" s="91"/>
      <c r="X983" s="91"/>
      <c r="Y983" s="91"/>
      <c r="Z983" s="91"/>
      <c r="AA983" s="91"/>
      <c r="AB983" s="91"/>
      <c r="AC983" s="91"/>
      <c r="AD983" s="91"/>
      <c r="AE983" s="91"/>
      <c r="AF983" s="91"/>
      <c r="AG983" s="91"/>
    </row>
    <row r="984" spans="1:33" ht="22.5" customHeight="1" x14ac:dyDescent="0.45">
      <c r="A984" s="91"/>
      <c r="B984" s="93"/>
      <c r="C984" s="92"/>
      <c r="D984" s="93"/>
      <c r="E984" s="92"/>
      <c r="F984" s="93"/>
      <c r="G984" s="92"/>
      <c r="H984" s="91"/>
      <c r="I984" s="91"/>
      <c r="J984" s="91"/>
      <c r="K984" s="126"/>
      <c r="L984" s="91"/>
      <c r="M984" s="104"/>
      <c r="N984" s="91"/>
      <c r="O984" s="91"/>
      <c r="P984" s="91"/>
      <c r="Q984" s="91"/>
      <c r="R984" s="91"/>
      <c r="S984" s="91"/>
      <c r="T984" s="91"/>
      <c r="U984" s="91"/>
      <c r="V984" s="91"/>
      <c r="W984" s="91"/>
      <c r="X984" s="91"/>
      <c r="Y984" s="91"/>
      <c r="Z984" s="91"/>
      <c r="AA984" s="91"/>
      <c r="AB984" s="91"/>
      <c r="AC984" s="91"/>
      <c r="AD984" s="91"/>
      <c r="AE984" s="91"/>
      <c r="AF984" s="91"/>
      <c r="AG984" s="91"/>
    </row>
    <row r="985" spans="1:33" ht="22.5" customHeight="1" x14ac:dyDescent="0.45">
      <c r="A985" s="91"/>
      <c r="B985" s="93"/>
      <c r="C985" s="92"/>
      <c r="D985" s="93"/>
      <c r="E985" s="92"/>
      <c r="F985" s="93"/>
      <c r="G985" s="92"/>
      <c r="H985" s="91"/>
      <c r="I985" s="91"/>
      <c r="J985" s="91"/>
      <c r="K985" s="126"/>
      <c r="L985" s="91"/>
      <c r="M985" s="104"/>
      <c r="N985" s="91"/>
      <c r="O985" s="91"/>
      <c r="P985" s="91"/>
      <c r="Q985" s="91"/>
      <c r="R985" s="91"/>
      <c r="S985" s="91"/>
      <c r="T985" s="91"/>
      <c r="U985" s="91"/>
      <c r="V985" s="91"/>
      <c r="W985" s="91"/>
      <c r="X985" s="91"/>
      <c r="Y985" s="91"/>
      <c r="Z985" s="91"/>
      <c r="AA985" s="91"/>
      <c r="AB985" s="91"/>
      <c r="AC985" s="91"/>
      <c r="AD985" s="91"/>
      <c r="AE985" s="91"/>
      <c r="AF985" s="91"/>
      <c r="AG985" s="91"/>
    </row>
    <row r="986" spans="1:33" ht="22.5" customHeight="1" x14ac:dyDescent="0.45">
      <c r="A986" s="91"/>
      <c r="B986" s="93"/>
      <c r="C986" s="92"/>
      <c r="D986" s="93"/>
      <c r="E986" s="92"/>
      <c r="F986" s="93"/>
      <c r="G986" s="92"/>
      <c r="H986" s="91"/>
      <c r="I986" s="91"/>
      <c r="J986" s="91"/>
      <c r="K986" s="126"/>
      <c r="L986" s="91"/>
      <c r="M986" s="104"/>
      <c r="N986" s="91"/>
      <c r="O986" s="91"/>
      <c r="P986" s="91"/>
      <c r="Q986" s="91"/>
      <c r="R986" s="91"/>
      <c r="S986" s="91"/>
      <c r="T986" s="91"/>
      <c r="U986" s="91"/>
      <c r="V986" s="91"/>
      <c r="W986" s="91"/>
      <c r="X986" s="91"/>
      <c r="Y986" s="91"/>
      <c r="Z986" s="91"/>
      <c r="AA986" s="91"/>
      <c r="AB986" s="91"/>
      <c r="AC986" s="91"/>
      <c r="AD986" s="91"/>
      <c r="AE986" s="91"/>
      <c r="AF986" s="91"/>
      <c r="AG986" s="91"/>
    </row>
    <row r="987" spans="1:33" ht="22.5" customHeight="1" x14ac:dyDescent="0.45">
      <c r="A987" s="91"/>
      <c r="B987" s="93"/>
      <c r="C987" s="92"/>
      <c r="D987" s="93"/>
      <c r="E987" s="92"/>
      <c r="F987" s="93"/>
      <c r="G987" s="92"/>
      <c r="H987" s="91"/>
      <c r="I987" s="91"/>
      <c r="J987" s="91"/>
      <c r="K987" s="126"/>
      <c r="L987" s="91"/>
      <c r="M987" s="104"/>
      <c r="N987" s="91"/>
      <c r="O987" s="91"/>
      <c r="P987" s="91"/>
      <c r="Q987" s="91"/>
      <c r="R987" s="91"/>
      <c r="S987" s="91"/>
      <c r="T987" s="91"/>
      <c r="U987" s="91"/>
      <c r="V987" s="91"/>
      <c r="W987" s="91"/>
      <c r="X987" s="91"/>
      <c r="Y987" s="91"/>
      <c r="Z987" s="91"/>
      <c r="AA987" s="91"/>
      <c r="AB987" s="91"/>
      <c r="AC987" s="91"/>
      <c r="AD987" s="91"/>
      <c r="AE987" s="91"/>
      <c r="AF987" s="91"/>
      <c r="AG987" s="91"/>
    </row>
    <row r="988" spans="1:33" ht="22.5" customHeight="1" x14ac:dyDescent="0.45">
      <c r="A988" s="91"/>
      <c r="B988" s="93"/>
      <c r="C988" s="92"/>
      <c r="D988" s="93"/>
      <c r="E988" s="92"/>
      <c r="F988" s="93"/>
      <c r="G988" s="92"/>
      <c r="H988" s="91"/>
      <c r="I988" s="91"/>
      <c r="J988" s="91"/>
      <c r="K988" s="126"/>
      <c r="L988" s="91"/>
      <c r="M988" s="104"/>
      <c r="N988" s="91"/>
      <c r="O988" s="91"/>
      <c r="P988" s="91"/>
      <c r="Q988" s="91"/>
      <c r="R988" s="91"/>
      <c r="S988" s="91"/>
      <c r="T988" s="91"/>
      <c r="U988" s="91"/>
      <c r="V988" s="91"/>
      <c r="W988" s="91"/>
      <c r="X988" s="91"/>
      <c r="Y988" s="91"/>
      <c r="Z988" s="91"/>
      <c r="AA988" s="91"/>
      <c r="AB988" s="91"/>
      <c r="AC988" s="91"/>
      <c r="AD988" s="91"/>
      <c r="AE988" s="91"/>
      <c r="AF988" s="91"/>
      <c r="AG988" s="91"/>
    </row>
    <row r="989" spans="1:33" ht="22.5" customHeight="1" x14ac:dyDescent="0.45">
      <c r="A989" s="91"/>
      <c r="B989" s="93"/>
      <c r="C989" s="92"/>
      <c r="D989" s="93"/>
      <c r="E989" s="92"/>
      <c r="F989" s="93"/>
      <c r="G989" s="92"/>
      <c r="H989" s="91"/>
      <c r="I989" s="91"/>
      <c r="J989" s="91"/>
      <c r="K989" s="126"/>
      <c r="L989" s="91"/>
      <c r="M989" s="104"/>
      <c r="N989" s="91"/>
      <c r="O989" s="91"/>
      <c r="P989" s="91"/>
      <c r="Q989" s="91"/>
      <c r="R989" s="91"/>
      <c r="S989" s="91"/>
      <c r="T989" s="91"/>
      <c r="U989" s="91"/>
      <c r="V989" s="91"/>
      <c r="W989" s="91"/>
      <c r="X989" s="91"/>
      <c r="Y989" s="91"/>
      <c r="Z989" s="91"/>
      <c r="AA989" s="91"/>
      <c r="AB989" s="91"/>
      <c r="AC989" s="91"/>
      <c r="AD989" s="91"/>
      <c r="AE989" s="91"/>
      <c r="AF989" s="91"/>
      <c r="AG989" s="91"/>
    </row>
    <row r="990" spans="1:33" ht="22.5" customHeight="1" x14ac:dyDescent="0.45">
      <c r="A990" s="91"/>
      <c r="B990" s="93"/>
      <c r="C990" s="92"/>
      <c r="D990" s="93"/>
      <c r="E990" s="92"/>
      <c r="F990" s="93"/>
      <c r="G990" s="92"/>
      <c r="H990" s="91"/>
      <c r="I990" s="91"/>
      <c r="J990" s="91"/>
      <c r="K990" s="126"/>
      <c r="L990" s="91"/>
      <c r="M990" s="104"/>
      <c r="N990" s="91"/>
      <c r="O990" s="91"/>
      <c r="P990" s="91"/>
      <c r="Q990" s="91"/>
      <c r="R990" s="91"/>
      <c r="S990" s="91"/>
      <c r="T990" s="91"/>
      <c r="U990" s="91"/>
      <c r="V990" s="91"/>
      <c r="W990" s="91"/>
      <c r="X990" s="91"/>
      <c r="Y990" s="91"/>
      <c r="Z990" s="91"/>
      <c r="AA990" s="91"/>
      <c r="AB990" s="91"/>
      <c r="AC990" s="91"/>
      <c r="AD990" s="91"/>
      <c r="AE990" s="91"/>
      <c r="AF990" s="91"/>
      <c r="AG990" s="91"/>
    </row>
    <row r="991" spans="1:33" ht="22.5" customHeight="1" x14ac:dyDescent="0.45">
      <c r="A991" s="91"/>
      <c r="B991" s="93"/>
      <c r="C991" s="92"/>
      <c r="D991" s="93"/>
      <c r="E991" s="92"/>
      <c r="F991" s="93"/>
      <c r="G991" s="92"/>
      <c r="H991" s="91"/>
      <c r="I991" s="91"/>
      <c r="J991" s="91"/>
      <c r="K991" s="126"/>
      <c r="L991" s="91"/>
      <c r="M991" s="104"/>
      <c r="N991" s="91"/>
      <c r="O991" s="91"/>
      <c r="P991" s="91"/>
      <c r="Q991" s="91"/>
      <c r="R991" s="91"/>
      <c r="S991" s="91"/>
      <c r="T991" s="91"/>
      <c r="U991" s="91"/>
      <c r="V991" s="91"/>
      <c r="W991" s="91"/>
      <c r="X991" s="91"/>
      <c r="Y991" s="91"/>
      <c r="Z991" s="91"/>
      <c r="AA991" s="91"/>
      <c r="AB991" s="91"/>
      <c r="AC991" s="91"/>
      <c r="AD991" s="91"/>
      <c r="AE991" s="91"/>
      <c r="AF991" s="91"/>
      <c r="AG991" s="91"/>
    </row>
    <row r="992" spans="1:33" ht="22.5" customHeight="1" x14ac:dyDescent="0.45">
      <c r="A992" s="91"/>
      <c r="B992" s="93"/>
      <c r="C992" s="92"/>
      <c r="D992" s="93"/>
      <c r="E992" s="92"/>
      <c r="F992" s="93"/>
      <c r="G992" s="92"/>
      <c r="H992" s="91"/>
      <c r="I992" s="91"/>
      <c r="J992" s="91"/>
      <c r="K992" s="126"/>
      <c r="L992" s="91"/>
      <c r="M992" s="104"/>
      <c r="N992" s="91"/>
      <c r="O992" s="91"/>
      <c r="P992" s="91"/>
      <c r="Q992" s="91"/>
      <c r="R992" s="91"/>
      <c r="S992" s="91"/>
      <c r="T992" s="91"/>
      <c r="U992" s="91"/>
      <c r="V992" s="91"/>
      <c r="W992" s="91"/>
      <c r="X992" s="91"/>
      <c r="Y992" s="91"/>
      <c r="Z992" s="91"/>
      <c r="AA992" s="91"/>
      <c r="AB992" s="91"/>
      <c r="AC992" s="91"/>
      <c r="AD992" s="91"/>
      <c r="AE992" s="91"/>
      <c r="AF992" s="91"/>
      <c r="AG992" s="91"/>
    </row>
    <row r="993" spans="1:33" ht="22.5" customHeight="1" x14ac:dyDescent="0.45">
      <c r="A993" s="91"/>
      <c r="B993" s="93"/>
      <c r="C993" s="92"/>
      <c r="D993" s="93"/>
      <c r="E993" s="92"/>
      <c r="F993" s="93"/>
      <c r="G993" s="92"/>
      <c r="H993" s="91"/>
      <c r="I993" s="91"/>
      <c r="J993" s="91"/>
      <c r="K993" s="126"/>
      <c r="L993" s="91"/>
      <c r="M993" s="104"/>
      <c r="N993" s="91"/>
      <c r="O993" s="91"/>
      <c r="P993" s="91"/>
      <c r="Q993" s="91"/>
      <c r="R993" s="91"/>
      <c r="S993" s="91"/>
      <c r="T993" s="91"/>
      <c r="U993" s="91"/>
      <c r="V993" s="91"/>
      <c r="W993" s="91"/>
      <c r="X993" s="91"/>
      <c r="Y993" s="91"/>
      <c r="Z993" s="91"/>
      <c r="AA993" s="91"/>
      <c r="AB993" s="91"/>
      <c r="AC993" s="91"/>
      <c r="AD993" s="91"/>
      <c r="AE993" s="91"/>
      <c r="AF993" s="91"/>
      <c r="AG993" s="91"/>
    </row>
    <row r="994" spans="1:33" ht="22.5" customHeight="1" x14ac:dyDescent="0.45">
      <c r="A994" s="91"/>
      <c r="B994" s="93"/>
      <c r="C994" s="92"/>
      <c r="D994" s="93"/>
      <c r="E994" s="92"/>
      <c r="F994" s="93"/>
      <c r="G994" s="92"/>
      <c r="H994" s="91"/>
      <c r="I994" s="91"/>
      <c r="J994" s="91"/>
      <c r="K994" s="126"/>
      <c r="L994" s="91"/>
      <c r="M994" s="104"/>
      <c r="N994" s="91"/>
      <c r="O994" s="91"/>
      <c r="P994" s="91"/>
      <c r="Q994" s="91"/>
      <c r="R994" s="91"/>
      <c r="S994" s="91"/>
      <c r="T994" s="91"/>
      <c r="U994" s="91"/>
      <c r="V994" s="91"/>
      <c r="W994" s="91"/>
      <c r="X994" s="91"/>
      <c r="Y994" s="91"/>
      <c r="Z994" s="91"/>
      <c r="AA994" s="91"/>
      <c r="AB994" s="91"/>
      <c r="AC994" s="91"/>
      <c r="AD994" s="91"/>
      <c r="AE994" s="91"/>
      <c r="AF994" s="91"/>
      <c r="AG994" s="91"/>
    </row>
    <row r="995" spans="1:33" ht="22.5" customHeight="1" x14ac:dyDescent="0.45">
      <c r="A995" s="91"/>
      <c r="B995" s="93"/>
      <c r="C995" s="92"/>
      <c r="D995" s="93"/>
      <c r="E995" s="92"/>
      <c r="F995" s="93"/>
      <c r="G995" s="92"/>
      <c r="H995" s="91"/>
      <c r="I995" s="91"/>
      <c r="J995" s="91"/>
      <c r="K995" s="126"/>
      <c r="L995" s="91"/>
      <c r="M995" s="104"/>
      <c r="N995" s="91"/>
      <c r="O995" s="91"/>
      <c r="P995" s="91"/>
      <c r="Q995" s="91"/>
      <c r="R995" s="91"/>
      <c r="S995" s="91"/>
      <c r="T995" s="91"/>
      <c r="U995" s="91"/>
      <c r="V995" s="91"/>
      <c r="W995" s="91"/>
      <c r="X995" s="91"/>
      <c r="Y995" s="91"/>
      <c r="Z995" s="91"/>
      <c r="AA995" s="91"/>
      <c r="AB995" s="91"/>
      <c r="AC995" s="91"/>
      <c r="AD995" s="91"/>
      <c r="AE995" s="91"/>
      <c r="AF995" s="91"/>
      <c r="AG995" s="91"/>
    </row>
    <row r="996" spans="1:33" ht="22.5" customHeight="1" x14ac:dyDescent="0.45">
      <c r="A996" s="91"/>
      <c r="B996" s="93"/>
      <c r="C996" s="92"/>
      <c r="D996" s="93"/>
      <c r="E996" s="92"/>
      <c r="F996" s="93"/>
      <c r="G996" s="92"/>
      <c r="H996" s="91"/>
      <c r="I996" s="91"/>
      <c r="J996" s="91"/>
      <c r="K996" s="126"/>
      <c r="L996" s="91"/>
      <c r="M996" s="104"/>
      <c r="N996" s="91"/>
      <c r="O996" s="91"/>
      <c r="P996" s="91"/>
      <c r="Q996" s="91"/>
      <c r="R996" s="91"/>
      <c r="S996" s="91"/>
      <c r="T996" s="91"/>
      <c r="U996" s="91"/>
      <c r="V996" s="91"/>
      <c r="W996" s="91"/>
      <c r="X996" s="91"/>
      <c r="Y996" s="91"/>
      <c r="Z996" s="91"/>
      <c r="AA996" s="91"/>
      <c r="AB996" s="91"/>
      <c r="AC996" s="91"/>
      <c r="AD996" s="91"/>
      <c r="AE996" s="91"/>
      <c r="AF996" s="91"/>
      <c r="AG996" s="91"/>
    </row>
    <row r="997" spans="1:33" ht="22.5" customHeight="1" x14ac:dyDescent="0.45">
      <c r="A997" s="91"/>
      <c r="B997" s="93"/>
      <c r="C997" s="92"/>
      <c r="D997" s="93"/>
      <c r="E997" s="92"/>
      <c r="F997" s="93"/>
      <c r="G997" s="92"/>
      <c r="H997" s="91"/>
      <c r="I997" s="91"/>
      <c r="J997" s="91"/>
      <c r="K997" s="126"/>
      <c r="L997" s="91"/>
      <c r="M997" s="104"/>
      <c r="N997" s="91"/>
      <c r="O997" s="91"/>
      <c r="P997" s="91"/>
      <c r="Q997" s="91"/>
      <c r="R997" s="91"/>
      <c r="S997" s="91"/>
      <c r="T997" s="91"/>
      <c r="U997" s="91"/>
      <c r="V997" s="91"/>
      <c r="W997" s="91"/>
      <c r="X997" s="91"/>
      <c r="Y997" s="91"/>
      <c r="Z997" s="91"/>
      <c r="AA997" s="91"/>
      <c r="AB997" s="91"/>
      <c r="AC997" s="91"/>
      <c r="AD997" s="91"/>
      <c r="AE997" s="91"/>
      <c r="AF997" s="91"/>
      <c r="AG997" s="91"/>
    </row>
    <row r="998" spans="1:33" ht="22.5" customHeight="1" x14ac:dyDescent="0.45">
      <c r="A998" s="91"/>
      <c r="B998" s="93"/>
      <c r="C998" s="92"/>
      <c r="D998" s="93"/>
      <c r="E998" s="92"/>
      <c r="F998" s="93"/>
      <c r="G998" s="92"/>
      <c r="H998" s="91"/>
      <c r="I998" s="91"/>
      <c r="J998" s="91"/>
      <c r="K998" s="126"/>
      <c r="L998" s="91"/>
      <c r="M998" s="104"/>
      <c r="N998" s="91"/>
      <c r="O998" s="91"/>
      <c r="P998" s="91"/>
      <c r="Q998" s="91"/>
      <c r="R998" s="91"/>
      <c r="S998" s="91"/>
      <c r="T998" s="91"/>
      <c r="U998" s="91"/>
      <c r="V998" s="91"/>
      <c r="W998" s="91"/>
      <c r="X998" s="91"/>
      <c r="Y998" s="91"/>
      <c r="Z998" s="91"/>
      <c r="AA998" s="91"/>
      <c r="AB998" s="91"/>
      <c r="AC998" s="91"/>
      <c r="AD998" s="91"/>
      <c r="AE998" s="91"/>
      <c r="AF998" s="91"/>
      <c r="AG998" s="91"/>
    </row>
    <row r="999" spans="1:33" ht="22.5" customHeight="1" x14ac:dyDescent="0.45">
      <c r="A999" s="91"/>
      <c r="B999" s="93"/>
      <c r="C999" s="92"/>
      <c r="D999" s="93"/>
      <c r="E999" s="92"/>
      <c r="F999" s="93"/>
      <c r="G999" s="92"/>
      <c r="H999" s="91"/>
      <c r="I999" s="91"/>
      <c r="J999" s="91"/>
      <c r="K999" s="126"/>
      <c r="L999" s="91"/>
      <c r="M999" s="104"/>
      <c r="N999" s="91"/>
      <c r="O999" s="91"/>
      <c r="P999" s="91"/>
      <c r="Q999" s="91"/>
      <c r="R999" s="91"/>
      <c r="S999" s="91"/>
      <c r="T999" s="91"/>
      <c r="U999" s="91"/>
      <c r="V999" s="91"/>
      <c r="W999" s="91"/>
      <c r="X999" s="91"/>
      <c r="Y999" s="91"/>
      <c r="Z999" s="91"/>
      <c r="AA999" s="91"/>
      <c r="AB999" s="91"/>
      <c r="AC999" s="91"/>
      <c r="AD999" s="91"/>
      <c r="AE999" s="91"/>
      <c r="AF999" s="91"/>
      <c r="AG999" s="91"/>
    </row>
    <row r="1000" spans="1:33" ht="22.5" customHeight="1" x14ac:dyDescent="0.45">
      <c r="A1000" s="91"/>
      <c r="B1000" s="93"/>
      <c r="C1000" s="92"/>
      <c r="D1000" s="93"/>
      <c r="E1000" s="92"/>
      <c r="F1000" s="93"/>
      <c r="G1000" s="92"/>
      <c r="H1000" s="91"/>
      <c r="I1000" s="91"/>
      <c r="J1000" s="91"/>
      <c r="K1000" s="126"/>
      <c r="L1000" s="91"/>
      <c r="M1000" s="104"/>
      <c r="N1000" s="91"/>
      <c r="O1000" s="91"/>
      <c r="P1000" s="91"/>
      <c r="Q1000" s="91"/>
      <c r="R1000" s="91"/>
      <c r="S1000" s="91"/>
      <c r="T1000" s="91"/>
      <c r="U1000" s="91"/>
      <c r="V1000" s="91"/>
      <c r="W1000" s="91"/>
      <c r="X1000" s="91"/>
      <c r="Y1000" s="91"/>
      <c r="Z1000" s="91"/>
      <c r="AA1000" s="91"/>
      <c r="AB1000" s="91"/>
      <c r="AC1000" s="91"/>
      <c r="AD1000" s="91"/>
      <c r="AE1000" s="91"/>
      <c r="AF1000" s="91"/>
      <c r="AG1000" s="9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8B6F00"/>
    <outlinePr summaryBelow="0" summaryRight="0"/>
  </sheetPr>
  <dimension ref="A1:AG1000"/>
  <sheetViews>
    <sheetView workbookViewId="0">
      <pane xSplit="1" ySplit="1" topLeftCell="B2" activePane="bottomRight" state="frozen"/>
      <selection pane="topRight"/>
      <selection pane="bottomLeft"/>
      <selection pane="bottomRight"/>
    </sheetView>
  </sheetViews>
  <sheetFormatPr defaultColWidth="14.453125" defaultRowHeight="15" customHeight="1" x14ac:dyDescent="0.3"/>
  <cols>
    <col min="1" max="1" width="17.7265625" style="7" customWidth="1"/>
    <col min="2" max="2" width="12.453125" style="7" customWidth="1"/>
    <col min="3" max="3" width="12.26953125" style="7" customWidth="1"/>
    <col min="4" max="4" width="10.7265625" style="7" customWidth="1"/>
    <col min="5" max="5" width="11.08984375" style="7" customWidth="1"/>
    <col min="6" max="6" width="10.7265625" style="7" customWidth="1"/>
    <col min="7" max="7" width="12.81640625" style="7" customWidth="1"/>
    <col min="8" max="8" width="12.453125" style="7" customWidth="1"/>
    <col min="9" max="9" width="14.54296875" style="7" customWidth="1"/>
    <col min="10" max="11" width="12.26953125" style="7" customWidth="1"/>
    <col min="12" max="12" width="47.453125" style="7" customWidth="1"/>
    <col min="13" max="13" width="10.7265625" style="7" customWidth="1"/>
    <col min="14" max="14" width="16.54296875" style="7" customWidth="1"/>
    <col min="15" max="15" width="27.54296875" style="7" customWidth="1"/>
    <col min="16" max="16" width="19.7265625" style="7" customWidth="1"/>
    <col min="17" max="17" width="28.54296875" style="7" customWidth="1"/>
    <col min="18" max="18" width="32.26953125" style="7" customWidth="1"/>
    <col min="19" max="19" width="43.08984375" style="7" customWidth="1"/>
    <col min="20" max="20" width="23.81640625" style="7" customWidth="1"/>
    <col min="21" max="33" width="19.54296875" style="7" customWidth="1"/>
    <col min="34" max="34" width="14.453125" style="7" customWidth="1"/>
    <col min="35" max="16384" width="14.453125" style="7"/>
  </cols>
  <sheetData>
    <row r="1" spans="1:33" ht="15" customHeight="1" x14ac:dyDescent="0.7">
      <c r="A1" s="100" t="s">
        <v>430</v>
      </c>
      <c r="B1" s="115" t="s">
        <v>467</v>
      </c>
      <c r="C1" s="114" t="str">
        <f>B1&amp;" PnL"</f>
        <v>SPY PnL</v>
      </c>
      <c r="D1" s="115" t="s">
        <v>463</v>
      </c>
      <c r="E1" s="114" t="str">
        <f>D1&amp;" PnL"</f>
        <v>IEF PnL</v>
      </c>
      <c r="F1" s="115" t="s">
        <v>462</v>
      </c>
      <c r="G1" s="114" t="str">
        <f>F1&amp;" PnL"</f>
        <v>GLD PnL</v>
      </c>
      <c r="H1" s="115" t="s">
        <v>461</v>
      </c>
      <c r="I1" s="114" t="str">
        <f>H1&amp;" PnL"</f>
        <v>GBTC PnL</v>
      </c>
      <c r="J1" s="113"/>
      <c r="K1" s="113"/>
      <c r="L1" s="113" t="s">
        <v>498</v>
      </c>
      <c r="M1" s="100" t="s">
        <v>481</v>
      </c>
      <c r="N1" s="100" t="s">
        <v>489</v>
      </c>
      <c r="O1" s="100" t="s">
        <v>490</v>
      </c>
      <c r="P1" s="112" t="s">
        <v>440</v>
      </c>
      <c r="Q1" s="112" t="s">
        <v>494</v>
      </c>
      <c r="R1" s="112" t="s">
        <v>458</v>
      </c>
      <c r="S1" s="112" t="s">
        <v>495</v>
      </c>
      <c r="T1" s="112" t="s">
        <v>459</v>
      </c>
      <c r="U1" s="91"/>
      <c r="V1" s="91"/>
      <c r="W1" s="91"/>
      <c r="X1" s="91"/>
      <c r="Y1" s="91"/>
      <c r="Z1" s="91"/>
      <c r="AA1" s="91"/>
      <c r="AB1" s="91"/>
      <c r="AC1" s="91"/>
      <c r="AD1" s="91"/>
      <c r="AE1" s="91"/>
      <c r="AF1" s="91"/>
      <c r="AG1" s="91"/>
    </row>
    <row r="2" spans="1:33" ht="15" customHeight="1" x14ac:dyDescent="0.7">
      <c r="A2" s="95">
        <v>44369</v>
      </c>
      <c r="B2" s="94">
        <f t="shared" ref="B2:B65" ca="1" si="0">INDIRECT(B$1&amp;"!D"&amp;ROW())</f>
        <v>5.3461960751626236E-3</v>
      </c>
      <c r="C2" s="92">
        <f t="shared" ref="C2:C65" ca="1" si="1">C3*(1+B2)</f>
        <v>43.814232792816547</v>
      </c>
      <c r="D2" s="94">
        <f t="shared" ref="D2:D65" ca="1" si="2">INDIRECT(D$1&amp;"!D"&amp;ROW())</f>
        <v>1.8233828570526356E-3</v>
      </c>
      <c r="E2" s="92">
        <f t="shared" ref="E2:E65" ca="1" si="3">E3*(1+D2)</f>
        <v>34.782444296137498</v>
      </c>
      <c r="F2" s="94">
        <f t="shared" ref="F2:F65" ca="1" si="4">INDIRECT(F$1&amp;"!D"&amp;ROW())</f>
        <v>-4.1928542232917421E-3</v>
      </c>
      <c r="G2" s="92">
        <f t="shared" ref="G2:G65" ca="1" si="5">G3*(1+F2)</f>
        <v>38.01594961709754</v>
      </c>
      <c r="H2" s="94">
        <f t="shared" ref="H2:H65" ca="1" si="6">INDIRECT(H$1&amp;"!D"&amp;ROW())</f>
        <v>1.1191299234971197E-2</v>
      </c>
      <c r="I2" s="92">
        <f t="shared" ref="I2:I65" ca="1" si="7">I3*(1+H2)</f>
        <v>4.3875313283208079</v>
      </c>
      <c r="J2" s="91"/>
      <c r="K2" s="91"/>
      <c r="L2" s="92">
        <f t="shared" ref="L2:L65" ca="1" si="8">SUM(C2,E2,G2,I2,K2)</f>
        <v>121.00015803437238</v>
      </c>
      <c r="M2" s="94">
        <f t="shared" ref="M2:M65" ca="1" si="9">L2/L3-1</f>
        <v>1.5295438540734452E-3</v>
      </c>
      <c r="N2" s="99">
        <f t="shared" ref="N2:N33" ca="1" si="10">_xlfn.STDEV.P(M2:M254)</f>
        <v>6.452940920022826E-3</v>
      </c>
      <c r="O2" s="94">
        <f t="shared" ref="O2:O33" ca="1" si="11">N2*SQRT(250)</f>
        <v>0.10202995456887286</v>
      </c>
      <c r="P2" s="108">
        <f t="shared" ref="P2:P33" si="12">0.09%</f>
        <v>8.9999999999999998E-4</v>
      </c>
      <c r="Q2" s="99">
        <f t="shared" ref="Q2:Q33" ca="1" si="13">L2/L254-1</f>
        <v>0.12548445984607448</v>
      </c>
      <c r="R2" s="110">
        <f t="shared" ref="R2:R33" ca="1" si="14">Q2-P2</f>
        <v>0.12458445984607448</v>
      </c>
      <c r="S2" s="111">
        <f t="shared" ref="S2:S33" ca="1" si="15">AVERAGE(R2:R1000)</f>
        <v>0.18532913572418308</v>
      </c>
      <c r="T2" s="109">
        <f t="shared" ref="T2:T33" ca="1" si="16">R2/O2</f>
        <v>1.2210576822513113</v>
      </c>
      <c r="U2" s="91"/>
      <c r="V2" s="91"/>
      <c r="W2" s="91"/>
      <c r="X2" s="91"/>
      <c r="Y2" s="91"/>
      <c r="Z2" s="91"/>
      <c r="AA2" s="91"/>
      <c r="AB2" s="91"/>
      <c r="AC2" s="91"/>
      <c r="AD2" s="91"/>
      <c r="AE2" s="91"/>
      <c r="AF2" s="91"/>
      <c r="AG2" s="91"/>
    </row>
    <row r="3" spans="1:33" ht="15" customHeight="1" x14ac:dyDescent="0.7">
      <c r="A3" s="95">
        <v>44368</v>
      </c>
      <c r="B3" s="94">
        <f t="shared" ca="1" si="0"/>
        <v>1.4315944793918733E-2</v>
      </c>
      <c r="C3" s="92">
        <f t="shared" ca="1" si="1"/>
        <v>43.581238944222221</v>
      </c>
      <c r="D3" s="94">
        <f t="shared" ca="1" si="2"/>
        <v>-3.2023801003775443E-3</v>
      </c>
      <c r="E3" s="92">
        <f t="shared" ca="1" si="3"/>
        <v>34.719138015069177</v>
      </c>
      <c r="F3" s="94">
        <f t="shared" ca="1" si="4"/>
        <v>1.224764497504105E-2</v>
      </c>
      <c r="G3" s="92">
        <f t="shared" ca="1" si="5"/>
        <v>38.17601608737796</v>
      </c>
      <c r="H3" s="94">
        <f t="shared" ca="1" si="6"/>
        <v>-7.0469733908380294E-2</v>
      </c>
      <c r="I3" s="92">
        <f t="shared" ca="1" si="7"/>
        <v>4.3389725877193035</v>
      </c>
      <c r="J3" s="91"/>
      <c r="K3" s="91"/>
      <c r="L3" s="92">
        <f t="shared" ca="1" si="8"/>
        <v>120.81536563438866</v>
      </c>
      <c r="M3" s="94">
        <f t="shared" ca="1" si="9"/>
        <v>5.2964540646638358E-3</v>
      </c>
      <c r="N3" s="99">
        <f t="shared" ca="1" si="10"/>
        <v>6.4531710537359026E-3</v>
      </c>
      <c r="O3" s="94">
        <f t="shared" ca="1" si="11"/>
        <v>0.10203359330237143</v>
      </c>
      <c r="P3" s="108">
        <f t="shared" si="12"/>
        <v>8.9999999999999998E-4</v>
      </c>
      <c r="Q3" s="99">
        <f t="shared" ca="1" si="13"/>
        <v>0.12851148658850153</v>
      </c>
      <c r="R3" s="110">
        <f t="shared" ca="1" si="14"/>
        <v>0.12761148658850152</v>
      </c>
      <c r="S3" s="111">
        <f t="shared" ca="1" si="15"/>
        <v>0.18584832098809856</v>
      </c>
      <c r="T3" s="109">
        <f t="shared" ca="1" si="16"/>
        <v>1.250681098825279</v>
      </c>
      <c r="U3" s="91"/>
      <c r="V3" s="91"/>
      <c r="W3" s="91"/>
      <c r="X3" s="91"/>
      <c r="Y3" s="91"/>
      <c r="Z3" s="91"/>
      <c r="AA3" s="91"/>
      <c r="AB3" s="91"/>
      <c r="AC3" s="91"/>
      <c r="AD3" s="91"/>
      <c r="AE3" s="91"/>
      <c r="AF3" s="91"/>
      <c r="AG3" s="91"/>
    </row>
    <row r="4" spans="1:33" ht="15" customHeight="1" x14ac:dyDescent="0.7">
      <c r="A4" s="95">
        <v>44365</v>
      </c>
      <c r="B4" s="94">
        <f t="shared" ca="1" si="0"/>
        <v>-1.6707320386029179E-2</v>
      </c>
      <c r="C4" s="92">
        <f t="shared" ca="1" si="1"/>
        <v>42.966138083412204</v>
      </c>
      <c r="D4" s="94">
        <f t="shared" ca="1" si="2"/>
        <v>5.6576029737802624E-3</v>
      </c>
      <c r="E4" s="92">
        <f t="shared" ca="1" si="3"/>
        <v>34.830679088665356</v>
      </c>
      <c r="F4" s="94">
        <f t="shared" ca="1" si="4"/>
        <v>-5.5472593712176943E-3</v>
      </c>
      <c r="G4" s="92">
        <f t="shared" ca="1" si="5"/>
        <v>37.714107093150375</v>
      </c>
      <c r="H4" s="94">
        <f t="shared" ca="1" si="6"/>
        <v>-4.6705086372360927E-2</v>
      </c>
      <c r="I4" s="92">
        <f t="shared" ca="1" si="7"/>
        <v>4.6679196428571483</v>
      </c>
      <c r="J4" s="91"/>
      <c r="K4" s="91"/>
      <c r="L4" s="92">
        <f t="shared" ca="1" si="8"/>
        <v>120.17884390808508</v>
      </c>
      <c r="M4" s="94">
        <f t="shared" ca="1" si="9"/>
        <v>-8.0326394402455703E-3</v>
      </c>
      <c r="N4" s="99">
        <f t="shared" ca="1" si="10"/>
        <v>6.446181526608169E-3</v>
      </c>
      <c r="O4" s="94">
        <f t="shared" ca="1" si="11"/>
        <v>0.10192307917491555</v>
      </c>
      <c r="P4" s="108">
        <f t="shared" si="12"/>
        <v>8.9999999999999998E-4</v>
      </c>
      <c r="Q4" s="99">
        <f t="shared" ca="1" si="13"/>
        <v>0.12463945598687243</v>
      </c>
      <c r="R4" s="110">
        <f t="shared" ca="1" si="14"/>
        <v>0.12373945598687243</v>
      </c>
      <c r="S4" s="111">
        <f t="shared" ca="1" si="15"/>
        <v>0.18635036266395716</v>
      </c>
      <c r="T4" s="109">
        <f t="shared" ca="1" si="16"/>
        <v>1.2140474658788187</v>
      </c>
      <c r="U4" s="91"/>
      <c r="V4" s="91"/>
      <c r="W4" s="91"/>
      <c r="X4" s="91"/>
      <c r="Y4" s="91"/>
      <c r="Z4" s="91"/>
      <c r="AA4" s="91"/>
      <c r="AB4" s="91"/>
      <c r="AC4" s="91"/>
      <c r="AD4" s="91"/>
      <c r="AE4" s="91"/>
      <c r="AF4" s="91"/>
      <c r="AG4" s="91"/>
    </row>
    <row r="5" spans="1:33" ht="15" customHeight="1" x14ac:dyDescent="0.7">
      <c r="A5" s="95">
        <v>44364</v>
      </c>
      <c r="B5" s="94">
        <f t="shared" ca="1" si="0"/>
        <v>-3.3162920796570017E-4</v>
      </c>
      <c r="C5" s="92">
        <f t="shared" ca="1" si="1"/>
        <v>43.696184233040569</v>
      </c>
      <c r="D5" s="94">
        <f t="shared" ca="1" si="2"/>
        <v>3.5813765658270214E-3</v>
      </c>
      <c r="E5" s="92">
        <f t="shared" ca="1" si="3"/>
        <v>34.634729539824768</v>
      </c>
      <c r="F5" s="94">
        <f t="shared" ca="1" si="4"/>
        <v>-3.0740429953010184E-2</v>
      </c>
      <c r="G5" s="92">
        <f t="shared" ca="1" si="5"/>
        <v>37.924484042654584</v>
      </c>
      <c r="H5" s="94">
        <f t="shared" ca="1" si="6"/>
        <v>-2.4648955527268424E-2</v>
      </c>
      <c r="I5" s="92">
        <f t="shared" ca="1" si="7"/>
        <v>4.8966165413533895</v>
      </c>
      <c r="J5" s="91"/>
      <c r="K5" s="91"/>
      <c r="L5" s="92">
        <f t="shared" ca="1" si="8"/>
        <v>121.15201435687331</v>
      </c>
      <c r="M5" s="94">
        <f t="shared" ca="1" si="9"/>
        <v>-9.9488418436980419E-3</v>
      </c>
      <c r="N5" s="99">
        <f t="shared" ca="1" si="10"/>
        <v>6.4240394715642688E-3</v>
      </c>
      <c r="O5" s="94">
        <f t="shared" ca="1" si="11"/>
        <v>0.10157298254483783</v>
      </c>
      <c r="P5" s="108">
        <f t="shared" si="12"/>
        <v>8.9999999999999998E-4</v>
      </c>
      <c r="Q5" s="99">
        <f t="shared" ca="1" si="13"/>
        <v>0.13375685712196783</v>
      </c>
      <c r="R5" s="110">
        <f t="shared" ca="1" si="14"/>
        <v>0.13285685712196782</v>
      </c>
      <c r="S5" s="111">
        <f t="shared" ca="1" si="15"/>
        <v>0.18689480533071443</v>
      </c>
      <c r="T5" s="109">
        <f t="shared" ca="1" si="16"/>
        <v>1.307994053077256</v>
      </c>
      <c r="U5" s="91"/>
      <c r="V5" s="91"/>
      <c r="W5" s="91"/>
      <c r="X5" s="91"/>
      <c r="Y5" s="91"/>
      <c r="Z5" s="91"/>
      <c r="AA5" s="91"/>
      <c r="AB5" s="91"/>
      <c r="AC5" s="91"/>
      <c r="AD5" s="91"/>
      <c r="AE5" s="91"/>
      <c r="AF5" s="91"/>
      <c r="AG5" s="91"/>
    </row>
    <row r="6" spans="1:33" ht="15" customHeight="1" x14ac:dyDescent="0.7">
      <c r="A6" s="95">
        <v>44363</v>
      </c>
      <c r="B6" s="94">
        <f t="shared" ca="1" si="0"/>
        <v>-5.5833630290779146E-3</v>
      </c>
      <c r="C6" s="92">
        <f t="shared" ca="1" si="1"/>
        <v>43.710679971219065</v>
      </c>
      <c r="D6" s="94">
        <f t="shared" ca="1" si="2"/>
        <v>-6.8534225779498525E-3</v>
      </c>
      <c r="E6" s="92">
        <f t="shared" ca="1" si="3"/>
        <v>34.511132179775963</v>
      </c>
      <c r="F6" s="94">
        <f t="shared" ca="1" si="4"/>
        <v>-1.6891708987790133E-2</v>
      </c>
      <c r="G6" s="92">
        <f t="shared" ca="1" si="5"/>
        <v>39.127273245097804</v>
      </c>
      <c r="H6" s="94">
        <f t="shared" ca="1" si="6"/>
        <v>-3.5626225081957452E-2</v>
      </c>
      <c r="I6" s="92">
        <f t="shared" ca="1" si="7"/>
        <v>5.0203632518797052</v>
      </c>
      <c r="J6" s="91"/>
      <c r="K6" s="91"/>
      <c r="L6" s="92">
        <f t="shared" ca="1" si="8"/>
        <v>122.36944864797252</v>
      </c>
      <c r="M6" s="94">
        <f t="shared" ca="1" si="9"/>
        <v>-1.0842393885523438E-2</v>
      </c>
      <c r="N6" s="99">
        <f t="shared" ca="1" si="10"/>
        <v>6.3956959043033716E-3</v>
      </c>
      <c r="O6" s="94">
        <f t="shared" ca="1" si="11"/>
        <v>0.10112483139704476</v>
      </c>
      <c r="P6" s="108">
        <f t="shared" si="12"/>
        <v>8.9999999999999998E-4</v>
      </c>
      <c r="Q6" s="99">
        <f t="shared" ca="1" si="13"/>
        <v>0.14475436343147896</v>
      </c>
      <c r="R6" s="110">
        <f t="shared" ca="1" si="14"/>
        <v>0.14385436343147895</v>
      </c>
      <c r="S6" s="111">
        <f t="shared" ca="1" si="15"/>
        <v>0.18736882242026481</v>
      </c>
      <c r="T6" s="109">
        <f t="shared" ca="1" si="16"/>
        <v>1.4225424304211292</v>
      </c>
      <c r="U6" s="91"/>
      <c r="V6" s="91"/>
      <c r="W6" s="91"/>
      <c r="X6" s="91"/>
      <c r="Y6" s="91"/>
      <c r="Z6" s="91"/>
      <c r="AA6" s="91"/>
      <c r="AB6" s="91"/>
      <c r="AC6" s="91"/>
      <c r="AD6" s="91"/>
      <c r="AE6" s="91"/>
      <c r="AF6" s="91"/>
      <c r="AG6" s="91"/>
    </row>
    <row r="7" spans="1:33" ht="15" customHeight="1" x14ac:dyDescent="0.7">
      <c r="A7" s="95">
        <v>44362</v>
      </c>
      <c r="B7" s="94">
        <f t="shared" ca="1" si="0"/>
        <v>-1.8341696412979003E-3</v>
      </c>
      <c r="C7" s="92">
        <f t="shared" ca="1" si="1"/>
        <v>43.95610285077845</v>
      </c>
      <c r="D7" s="94">
        <f t="shared" ca="1" si="2"/>
        <v>1.735097613884129E-4</v>
      </c>
      <c r="E7" s="92">
        <f t="shared" ca="1" si="3"/>
        <v>34.749283705289379</v>
      </c>
      <c r="F7" s="94">
        <f t="shared" ca="1" si="4"/>
        <v>-3.7777114850666704E-3</v>
      </c>
      <c r="G7" s="92">
        <f t="shared" ca="1" si="5"/>
        <v>39.799555758819103</v>
      </c>
      <c r="H7" s="94">
        <f t="shared" ca="1" si="6"/>
        <v>4.6553503835942145E-3</v>
      </c>
      <c r="I7" s="92">
        <f t="shared" ca="1" si="7"/>
        <v>5.2058272243107826</v>
      </c>
      <c r="J7" s="91"/>
      <c r="K7" s="91"/>
      <c r="L7" s="92">
        <f t="shared" ca="1" si="8"/>
        <v>123.71076953919771</v>
      </c>
      <c r="M7" s="94">
        <f t="shared" ca="1" si="9"/>
        <v>-1.6264851129835778E-3</v>
      </c>
      <c r="N7" s="99">
        <f t="shared" ca="1" si="10"/>
        <v>6.355591596704695E-3</v>
      </c>
      <c r="O7" s="94">
        <f t="shared" ca="1" si="11"/>
        <v>0.10049072661706568</v>
      </c>
      <c r="P7" s="108">
        <f t="shared" si="12"/>
        <v>8.9999999999999998E-4</v>
      </c>
      <c r="Q7" s="99">
        <f t="shared" ca="1" si="13"/>
        <v>0.16286827196674003</v>
      </c>
      <c r="R7" s="110">
        <f t="shared" ca="1" si="14"/>
        <v>0.16196827196674002</v>
      </c>
      <c r="S7" s="111">
        <f t="shared" ca="1" si="15"/>
        <v>0.18775390612813014</v>
      </c>
      <c r="T7" s="109">
        <f t="shared" ca="1" si="16"/>
        <v>1.6117733189843808</v>
      </c>
      <c r="U7" s="91"/>
      <c r="V7" s="91"/>
      <c r="W7" s="91"/>
      <c r="X7" s="91"/>
      <c r="Y7" s="91"/>
      <c r="Z7" s="91"/>
      <c r="AA7" s="91"/>
      <c r="AB7" s="91"/>
      <c r="AC7" s="91"/>
      <c r="AD7" s="91"/>
      <c r="AE7" s="91"/>
      <c r="AF7" s="91"/>
      <c r="AG7" s="91"/>
    </row>
    <row r="8" spans="1:33" ht="15" customHeight="1" x14ac:dyDescent="0.7">
      <c r="A8" s="95">
        <v>44361</v>
      </c>
      <c r="B8" s="94">
        <f t="shared" ca="1" si="0"/>
        <v>2.2389573766301574E-3</v>
      </c>
      <c r="C8" s="92">
        <f t="shared" ca="1" si="1"/>
        <v>44.036873948071666</v>
      </c>
      <c r="D8" s="94">
        <f t="shared" ca="1" si="2"/>
        <v>-3.113926104022724E-3</v>
      </c>
      <c r="E8" s="92">
        <f t="shared" ca="1" si="3"/>
        <v>34.743255411333102</v>
      </c>
      <c r="F8" s="94">
        <f t="shared" ca="1" si="4"/>
        <v>-5.8609193734802112E-3</v>
      </c>
      <c r="G8" s="92">
        <f t="shared" ca="1" si="5"/>
        <v>39.950477135126363</v>
      </c>
      <c r="H8" s="94">
        <f t="shared" ca="1" si="6"/>
        <v>7.4723876714623882E-2</v>
      </c>
      <c r="I8" s="92">
        <f t="shared" ca="1" si="7"/>
        <v>5.1817045739348435</v>
      </c>
      <c r="J8" s="91"/>
      <c r="K8" s="91"/>
      <c r="L8" s="92">
        <f t="shared" ca="1" si="8"/>
        <v>123.91231106846597</v>
      </c>
      <c r="M8" s="94">
        <f t="shared" ca="1" si="9"/>
        <v>9.25699403157898E-4</v>
      </c>
      <c r="N8" s="99">
        <f t="shared" ca="1" si="10"/>
        <v>6.3562452224223305E-3</v>
      </c>
      <c r="O8" s="94">
        <f t="shared" ca="1" si="11"/>
        <v>0.10050106134709064</v>
      </c>
      <c r="P8" s="108">
        <f t="shared" si="12"/>
        <v>8.9999999999999998E-4</v>
      </c>
      <c r="Q8" s="99">
        <f t="shared" ca="1" si="13"/>
        <v>0.16689949999382003</v>
      </c>
      <c r="R8" s="110">
        <f t="shared" ca="1" si="14"/>
        <v>0.16599949999382002</v>
      </c>
      <c r="S8" s="111">
        <f t="shared" ca="1" si="15"/>
        <v>0.18798413500457115</v>
      </c>
      <c r="T8" s="109">
        <f t="shared" ca="1" si="16"/>
        <v>1.6517188750925114</v>
      </c>
      <c r="U8" s="91"/>
      <c r="V8" s="91"/>
      <c r="W8" s="91"/>
      <c r="X8" s="91"/>
      <c r="Y8" s="91"/>
      <c r="Z8" s="91"/>
      <c r="AA8" s="91"/>
      <c r="AB8" s="91"/>
      <c r="AC8" s="91"/>
      <c r="AD8" s="91"/>
      <c r="AE8" s="91"/>
      <c r="AF8" s="91"/>
      <c r="AG8" s="91"/>
    </row>
    <row r="9" spans="1:33" ht="15" customHeight="1" x14ac:dyDescent="0.7">
      <c r="A9" s="95">
        <v>44358</v>
      </c>
      <c r="B9" s="94">
        <f t="shared" ca="1" si="0"/>
        <v>1.6524940978432934E-3</v>
      </c>
      <c r="C9" s="92">
        <f t="shared" ca="1" si="1"/>
        <v>43.938497524920201</v>
      </c>
      <c r="D9" s="94">
        <f t="shared" ca="1" si="2"/>
        <v>-1.4682846905189617E-3</v>
      </c>
      <c r="E9" s="92">
        <f t="shared" ca="1" si="3"/>
        <v>34.851781282841429</v>
      </c>
      <c r="F9" s="94">
        <f t="shared" ca="1" si="4"/>
        <v>-1.1252390816575031E-2</v>
      </c>
      <c r="G9" s="92">
        <f t="shared" ca="1" si="5"/>
        <v>40.186004064893048</v>
      </c>
      <c r="H9" s="94">
        <f t="shared" ca="1" si="6"/>
        <v>1.250003289473689E-2</v>
      </c>
      <c r="I9" s="92">
        <f t="shared" ca="1" si="7"/>
        <v>4.8214287280701811</v>
      </c>
      <c r="J9" s="91"/>
      <c r="K9" s="91"/>
      <c r="L9" s="92">
        <f t="shared" ca="1" si="8"/>
        <v>123.79771160072485</v>
      </c>
      <c r="M9" s="94">
        <f t="shared" ca="1" si="9"/>
        <v>-3.0325927620715731E-3</v>
      </c>
      <c r="N9" s="99">
        <f t="shared" ca="1" si="10"/>
        <v>6.4972309997097591E-3</v>
      </c>
      <c r="O9" s="94">
        <f t="shared" ca="1" si="11"/>
        <v>0.10273024221667819</v>
      </c>
      <c r="P9" s="108">
        <f t="shared" si="12"/>
        <v>8.9999999999999998E-4</v>
      </c>
      <c r="Q9" s="99">
        <f t="shared" ca="1" si="13"/>
        <v>0.16968991413388879</v>
      </c>
      <c r="R9" s="110">
        <f t="shared" ca="1" si="14"/>
        <v>0.16878991413388877</v>
      </c>
      <c r="S9" s="111">
        <f t="shared" ca="1" si="15"/>
        <v>0.18818219477944279</v>
      </c>
      <c r="T9" s="109">
        <f t="shared" ca="1" si="16"/>
        <v>1.6430401651139672</v>
      </c>
      <c r="U9" s="91"/>
      <c r="V9" s="91"/>
      <c r="W9" s="91"/>
      <c r="X9" s="91"/>
      <c r="Y9" s="91"/>
      <c r="Z9" s="91"/>
      <c r="AA9" s="91"/>
      <c r="AB9" s="91"/>
      <c r="AC9" s="91"/>
      <c r="AD9" s="91"/>
      <c r="AE9" s="91"/>
      <c r="AF9" s="91"/>
      <c r="AG9" s="91"/>
    </row>
    <row r="10" spans="1:33" ht="15" customHeight="1" x14ac:dyDescent="0.7">
      <c r="A10" s="95">
        <v>44357</v>
      </c>
      <c r="B10" s="94">
        <f t="shared" ca="1" si="0"/>
        <v>4.6483837967279396E-3</v>
      </c>
      <c r="C10" s="92">
        <f t="shared" ca="1" si="1"/>
        <v>43.866009203615285</v>
      </c>
      <c r="D10" s="94">
        <f t="shared" ca="1" si="2"/>
        <v>3.5537487157732972E-3</v>
      </c>
      <c r="E10" s="92">
        <f t="shared" ca="1" si="3"/>
        <v>34.903028865777792</v>
      </c>
      <c r="F10" s="94">
        <f t="shared" ca="1" si="4"/>
        <v>4.2943214893054193E-3</v>
      </c>
      <c r="G10" s="92">
        <f t="shared" ca="1" si="5"/>
        <v>40.643338797128806</v>
      </c>
      <c r="H10" s="94">
        <f t="shared" ca="1" si="6"/>
        <v>9.966777408637828E-3</v>
      </c>
      <c r="I10" s="92">
        <f t="shared" ca="1" si="7"/>
        <v>4.7619047619047672</v>
      </c>
      <c r="J10" s="91"/>
      <c r="K10" s="91"/>
      <c r="L10" s="92">
        <f t="shared" ca="1" si="8"/>
        <v>124.17428162842666</v>
      </c>
      <c r="M10" s="94">
        <f t="shared" ca="1" si="9"/>
        <v>4.4273658812712391E-3</v>
      </c>
      <c r="N10" s="99">
        <f t="shared" ca="1" si="10"/>
        <v>6.5052079695197967E-3</v>
      </c>
      <c r="O10" s="94">
        <f t="shared" ca="1" si="11"/>
        <v>0.10285636918380878</v>
      </c>
      <c r="P10" s="108">
        <f t="shared" si="12"/>
        <v>8.9999999999999998E-4</v>
      </c>
      <c r="Q10" s="99">
        <f t="shared" ca="1" si="13"/>
        <v>0.14882808273900539</v>
      </c>
      <c r="R10" s="110">
        <f t="shared" ca="1" si="14"/>
        <v>0.14792808273900537</v>
      </c>
      <c r="S10" s="111">
        <f t="shared" ca="1" si="15"/>
        <v>0.18835848823985693</v>
      </c>
      <c r="T10" s="109">
        <f t="shared" ca="1" si="16"/>
        <v>1.4382005111871243</v>
      </c>
      <c r="U10" s="91"/>
      <c r="V10" s="91"/>
      <c r="W10" s="91"/>
      <c r="X10" s="91"/>
      <c r="Y10" s="91"/>
      <c r="Z10" s="91"/>
      <c r="AA10" s="91"/>
      <c r="AB10" s="91"/>
      <c r="AC10" s="91"/>
      <c r="AD10" s="91"/>
      <c r="AE10" s="91"/>
      <c r="AF10" s="91"/>
      <c r="AG10" s="91"/>
    </row>
    <row r="11" spans="1:33" ht="15" customHeight="1" x14ac:dyDescent="0.7">
      <c r="A11" s="95">
        <v>44356</v>
      </c>
      <c r="B11" s="94">
        <f t="shared" ca="1" si="0"/>
        <v>-1.4919129522873442E-3</v>
      </c>
      <c r="C11" s="92">
        <f t="shared" ca="1" si="1"/>
        <v>43.663046605259616</v>
      </c>
      <c r="D11" s="94">
        <f t="shared" ca="1" si="2"/>
        <v>3.1301712350200184E-3</v>
      </c>
      <c r="E11" s="92">
        <f t="shared" ca="1" si="3"/>
        <v>34.779431505728979</v>
      </c>
      <c r="F11" s="94">
        <f t="shared" ca="1" si="4"/>
        <v>-1.917499360351349E-3</v>
      </c>
      <c r="G11" s="92">
        <f t="shared" ca="1" si="5"/>
        <v>40.469549540872926</v>
      </c>
      <c r="H11" s="94">
        <f t="shared" ca="1" si="6"/>
        <v>9.6539122166152236E-2</v>
      </c>
      <c r="I11" s="92">
        <f t="shared" ca="1" si="7"/>
        <v>4.7149122807017596</v>
      </c>
      <c r="J11" s="91"/>
      <c r="K11" s="91"/>
      <c r="L11" s="92">
        <f t="shared" ca="1" si="8"/>
        <v>123.62693993256326</v>
      </c>
      <c r="M11" s="94">
        <f t="shared" ca="1" si="9"/>
        <v>3.0884314057451068E-3</v>
      </c>
      <c r="N11" s="99">
        <f t="shared" ca="1" si="10"/>
        <v>6.5014488061915779E-3</v>
      </c>
      <c r="O11" s="94">
        <f t="shared" ca="1" si="11"/>
        <v>0.10279693159274003</v>
      </c>
      <c r="P11" s="108">
        <f t="shared" si="12"/>
        <v>8.9999999999999998E-4</v>
      </c>
      <c r="Q11" s="99">
        <f t="shared" ca="1" si="13"/>
        <v>0.15159207428242616</v>
      </c>
      <c r="R11" s="110">
        <f t="shared" ca="1" si="14"/>
        <v>0.15069207428242615</v>
      </c>
      <c r="S11" s="111">
        <f t="shared" ca="1" si="15"/>
        <v>0.18872940939124089</v>
      </c>
      <c r="T11" s="109">
        <f t="shared" ca="1" si="16"/>
        <v>1.4659199642206897</v>
      </c>
      <c r="U11" s="91"/>
      <c r="V11" s="91"/>
      <c r="W11" s="91"/>
      <c r="X11" s="91"/>
      <c r="Y11" s="91"/>
      <c r="Z11" s="91"/>
      <c r="AA11" s="91"/>
      <c r="AB11" s="91"/>
      <c r="AC11" s="91"/>
      <c r="AD11" s="91"/>
      <c r="AE11" s="91"/>
      <c r="AF11" s="91"/>
      <c r="AG11" s="91"/>
    </row>
    <row r="12" spans="1:33" ht="15" customHeight="1" x14ac:dyDescent="0.7">
      <c r="A12" s="95">
        <v>44355</v>
      </c>
      <c r="B12" s="94">
        <f t="shared" ca="1" si="0"/>
        <v>2.1316705647600465E-4</v>
      </c>
      <c r="C12" s="92">
        <f t="shared" ca="1" si="1"/>
        <v>43.728285400630135</v>
      </c>
      <c r="D12" s="94">
        <f t="shared" ca="1" si="2"/>
        <v>2.8775898151376378E-3</v>
      </c>
      <c r="E12" s="92">
        <f t="shared" ca="1" si="3"/>
        <v>34.670905634220645</v>
      </c>
      <c r="F12" s="94">
        <f t="shared" ca="1" si="4"/>
        <v>-3.0920785712058585E-3</v>
      </c>
      <c r="G12" s="92">
        <f t="shared" ca="1" si="5"/>
        <v>40.547298960694029</v>
      </c>
      <c r="H12" s="94">
        <f t="shared" ca="1" si="6"/>
        <v>-7.1600029478811833E-2</v>
      </c>
      <c r="I12" s="92">
        <f t="shared" ca="1" si="7"/>
        <v>4.2998121867167969</v>
      </c>
      <c r="J12" s="91"/>
      <c r="K12" s="91"/>
      <c r="L12" s="92">
        <f t="shared" ca="1" si="8"/>
        <v>123.24630218226162</v>
      </c>
      <c r="M12" s="94">
        <f t="shared" ca="1" si="9"/>
        <v>-2.8202824109592184E-3</v>
      </c>
      <c r="N12" s="99">
        <f t="shared" ca="1" si="10"/>
        <v>6.5172403713310905E-3</v>
      </c>
      <c r="O12" s="94">
        <f t="shared" ca="1" si="11"/>
        <v>0.1030466181610389</v>
      </c>
      <c r="P12" s="108">
        <f t="shared" si="12"/>
        <v>8.9999999999999998E-4</v>
      </c>
      <c r="Q12" s="99">
        <f t="shared" ca="1" si="13"/>
        <v>0.15048185591742791</v>
      </c>
      <c r="R12" s="110">
        <f t="shared" ca="1" si="14"/>
        <v>0.1495818559174279</v>
      </c>
      <c r="S12" s="111">
        <f t="shared" ca="1" si="15"/>
        <v>0.18908160693854473</v>
      </c>
      <c r="T12" s="109">
        <f t="shared" ca="1" si="16"/>
        <v>1.4515940317775864</v>
      </c>
      <c r="U12" s="91"/>
      <c r="V12" s="91"/>
      <c r="W12" s="91"/>
      <c r="X12" s="91"/>
      <c r="Y12" s="91"/>
      <c r="Z12" s="91"/>
      <c r="AA12" s="91"/>
      <c r="AB12" s="91"/>
      <c r="AC12" s="91"/>
      <c r="AD12" s="91"/>
      <c r="AE12" s="91"/>
      <c r="AF12" s="91"/>
      <c r="AG12" s="91"/>
    </row>
    <row r="13" spans="1:33" ht="15" customHeight="1" x14ac:dyDescent="0.7">
      <c r="A13" s="95">
        <v>44354</v>
      </c>
      <c r="B13" s="94">
        <f t="shared" ca="1" si="0"/>
        <v>-9.7019402313969216E-4</v>
      </c>
      <c r="C13" s="92">
        <f t="shared" ca="1" si="1"/>
        <v>43.718965957344835</v>
      </c>
      <c r="D13" s="94">
        <f t="shared" ca="1" si="2"/>
        <v>-7.8415093101380506E-4</v>
      </c>
      <c r="E13" s="92">
        <f t="shared" ca="1" si="3"/>
        <v>34.571423258756433</v>
      </c>
      <c r="F13" s="94">
        <f t="shared" ca="1" si="4"/>
        <v>4.0076257844292584E-3</v>
      </c>
      <c r="G13" s="92">
        <f t="shared" ca="1" si="5"/>
        <v>40.67306326805047</v>
      </c>
      <c r="H13" s="94">
        <f t="shared" ca="1" si="6"/>
        <v>-4.3139190938511263E-2</v>
      </c>
      <c r="I13" s="92">
        <f t="shared" ca="1" si="7"/>
        <v>4.6314221491228125</v>
      </c>
      <c r="J13" s="91"/>
      <c r="K13" s="91"/>
      <c r="L13" s="92">
        <f t="shared" ca="1" si="8"/>
        <v>123.59487463327454</v>
      </c>
      <c r="M13" s="94">
        <f t="shared" ca="1" si="9"/>
        <v>-9.3798678265899493E-4</v>
      </c>
      <c r="N13" s="99">
        <f t="shared" ca="1" si="10"/>
        <v>6.5153874160558713E-3</v>
      </c>
      <c r="O13" s="94">
        <f t="shared" ca="1" si="11"/>
        <v>0.10301732036567832</v>
      </c>
      <c r="P13" s="108">
        <f t="shared" si="12"/>
        <v>8.9999999999999998E-4</v>
      </c>
      <c r="Q13" s="99">
        <f t="shared" ca="1" si="13"/>
        <v>0.1632283629791178</v>
      </c>
      <c r="R13" s="110">
        <f t="shared" ca="1" si="14"/>
        <v>0.16232836297911779</v>
      </c>
      <c r="S13" s="111">
        <f t="shared" ca="1" si="15"/>
        <v>0.18945076349014392</v>
      </c>
      <c r="T13" s="109">
        <f t="shared" ca="1" si="16"/>
        <v>1.5757385496235425</v>
      </c>
      <c r="U13" s="91"/>
      <c r="V13" s="91"/>
      <c r="W13" s="91"/>
      <c r="X13" s="91"/>
      <c r="Y13" s="91"/>
      <c r="Z13" s="91"/>
      <c r="AA13" s="91"/>
      <c r="AB13" s="91"/>
      <c r="AC13" s="91"/>
      <c r="AD13" s="91"/>
      <c r="AE13" s="91"/>
      <c r="AF13" s="91"/>
      <c r="AG13" s="91"/>
    </row>
    <row r="14" spans="1:33" ht="15" customHeight="1" x14ac:dyDescent="0.7">
      <c r="A14" s="95">
        <v>44351</v>
      </c>
      <c r="B14" s="94">
        <f t="shared" ca="1" si="0"/>
        <v>9.1458726761817211E-3</v>
      </c>
      <c r="C14" s="92">
        <f t="shared" ca="1" si="1"/>
        <v>43.761423028411087</v>
      </c>
      <c r="D14" s="94">
        <f t="shared" ca="1" si="2"/>
        <v>5.5195199362145786E-3</v>
      </c>
      <c r="E14" s="92">
        <f t="shared" ca="1" si="3"/>
        <v>34.59855374688879</v>
      </c>
      <c r="F14" s="94">
        <f t="shared" ca="1" si="4"/>
        <v>1.0783362565564669E-2</v>
      </c>
      <c r="G14" s="92">
        <f t="shared" ca="1" si="5"/>
        <v>40.510711496113075</v>
      </c>
      <c r="H14" s="94">
        <f t="shared" ca="1" si="6"/>
        <v>-4.1860465116279166E-2</v>
      </c>
      <c r="I14" s="92">
        <f t="shared" ca="1" si="7"/>
        <v>4.8402255639097795</v>
      </c>
      <c r="J14" s="91"/>
      <c r="K14" s="91"/>
      <c r="L14" s="92">
        <f t="shared" ca="1" si="8"/>
        <v>123.71091383532274</v>
      </c>
      <c r="M14" s="94">
        <f t="shared" ca="1" si="9"/>
        <v>6.5680981313513964E-3</v>
      </c>
      <c r="N14" s="99">
        <f t="shared" ca="1" si="10"/>
        <v>6.5152783602890705E-3</v>
      </c>
      <c r="O14" s="94">
        <f t="shared" ca="1" si="11"/>
        <v>0.10301559604260298</v>
      </c>
      <c r="P14" s="108">
        <f t="shared" si="12"/>
        <v>8.9999999999999998E-4</v>
      </c>
      <c r="Q14" s="99">
        <f t="shared" ca="1" si="13"/>
        <v>0.16226139675408291</v>
      </c>
      <c r="R14" s="110">
        <f t="shared" ca="1" si="14"/>
        <v>0.1613613967540829</v>
      </c>
      <c r="S14" s="111">
        <f t="shared" ca="1" si="15"/>
        <v>0.18970663519307815</v>
      </c>
      <c r="T14" s="109">
        <f t="shared" ca="1" si="16"/>
        <v>1.5663783247669656</v>
      </c>
      <c r="U14" s="91"/>
      <c r="V14" s="91"/>
      <c r="W14" s="91"/>
      <c r="X14" s="91"/>
      <c r="Y14" s="91"/>
      <c r="Z14" s="91"/>
      <c r="AA14" s="91"/>
      <c r="AB14" s="91"/>
      <c r="AC14" s="91"/>
      <c r="AD14" s="91"/>
      <c r="AE14" s="91"/>
      <c r="AF14" s="91"/>
      <c r="AG14" s="91"/>
    </row>
    <row r="15" spans="1:33" ht="15" customHeight="1" x14ac:dyDescent="0.7">
      <c r="A15" s="95">
        <v>44350</v>
      </c>
      <c r="B15" s="94">
        <f t="shared" ca="1" si="0"/>
        <v>-3.7113649947606575E-3</v>
      </c>
      <c r="C15" s="92">
        <f t="shared" ca="1" si="1"/>
        <v>43.364813961294779</v>
      </c>
      <c r="D15" s="94">
        <f t="shared" ca="1" si="2"/>
        <v>-2.5343091846543597E-3</v>
      </c>
      <c r="E15" s="92">
        <f t="shared" ca="1" si="3"/>
        <v>34.408634602223891</v>
      </c>
      <c r="F15" s="94">
        <f t="shared" ca="1" si="4"/>
        <v>-1.9578228571276446E-2</v>
      </c>
      <c r="G15" s="92">
        <f t="shared" ca="1" si="5"/>
        <v>40.078530174150288</v>
      </c>
      <c r="H15" s="94">
        <f t="shared" ca="1" si="6"/>
        <v>3.6977491961414755E-2</v>
      </c>
      <c r="I15" s="92">
        <f t="shared" ca="1" si="7"/>
        <v>5.0516917293233146</v>
      </c>
      <c r="J15" s="91"/>
      <c r="K15" s="91"/>
      <c r="L15" s="92">
        <f t="shared" ca="1" si="8"/>
        <v>122.90367046699227</v>
      </c>
      <c r="M15" s="94">
        <f t="shared" ca="1" si="9"/>
        <v>-7.0222501876593402E-3</v>
      </c>
      <c r="N15" s="99">
        <f t="shared" ca="1" si="10"/>
        <v>6.5128142018769219E-3</v>
      </c>
      <c r="O15" s="94">
        <f t="shared" ca="1" si="11"/>
        <v>0.10297663427711372</v>
      </c>
      <c r="P15" s="108">
        <f t="shared" si="12"/>
        <v>8.9999999999999998E-4</v>
      </c>
      <c r="Q15" s="99">
        <f t="shared" ca="1" si="13"/>
        <v>0.15704885777890198</v>
      </c>
      <c r="R15" s="110">
        <f t="shared" ca="1" si="14"/>
        <v>0.15614885777890197</v>
      </c>
      <c r="S15" s="111">
        <f t="shared" ca="1" si="15"/>
        <v>0.18997658984487809</v>
      </c>
      <c r="T15" s="109">
        <f t="shared" ca="1" si="16"/>
        <v>1.5163523150183753</v>
      </c>
      <c r="U15" s="91"/>
      <c r="V15" s="91"/>
      <c r="W15" s="91"/>
      <c r="X15" s="91"/>
      <c r="Y15" s="91"/>
      <c r="Z15" s="91"/>
      <c r="AA15" s="91"/>
      <c r="AB15" s="91"/>
      <c r="AC15" s="91"/>
      <c r="AD15" s="91"/>
      <c r="AE15" s="91"/>
      <c r="AF15" s="91"/>
      <c r="AG15" s="91"/>
    </row>
    <row r="16" spans="1:33" ht="15" customHeight="1" x14ac:dyDescent="0.7">
      <c r="A16" s="95">
        <v>44349</v>
      </c>
      <c r="B16" s="94">
        <f t="shared" ca="1" si="0"/>
        <v>1.5726022340318835E-3</v>
      </c>
      <c r="C16" s="92">
        <f t="shared" ca="1" si="1"/>
        <v>43.526356155881203</v>
      </c>
      <c r="D16" s="94">
        <f t="shared" ca="1" si="2"/>
        <v>1.1373315537008821E-3</v>
      </c>
      <c r="E16" s="92">
        <f t="shared" ca="1" si="3"/>
        <v>34.496058279556145</v>
      </c>
      <c r="F16" s="94">
        <f t="shared" ca="1" si="4"/>
        <v>4.8904442346411336E-3</v>
      </c>
      <c r="G16" s="92">
        <f t="shared" ca="1" si="5"/>
        <v>40.878865955562866</v>
      </c>
      <c r="H16" s="94">
        <f t="shared" ca="1" si="6"/>
        <v>5.2809713852074669E-2</v>
      </c>
      <c r="I16" s="92">
        <f t="shared" ca="1" si="7"/>
        <v>4.8715538847117861</v>
      </c>
      <c r="J16" s="91"/>
      <c r="K16" s="91"/>
      <c r="L16" s="92">
        <f t="shared" ca="1" si="8"/>
        <v>123.77283427571201</v>
      </c>
      <c r="M16" s="94">
        <f t="shared" ca="1" si="9"/>
        <v>4.4702625941162033E-3</v>
      </c>
      <c r="N16" s="99">
        <f t="shared" ca="1" si="10"/>
        <v>6.4953924252597363E-3</v>
      </c>
      <c r="O16" s="94">
        <f t="shared" ca="1" si="11"/>
        <v>0.10270117180212887</v>
      </c>
      <c r="P16" s="108">
        <f t="shared" si="12"/>
        <v>8.9999999999999998E-4</v>
      </c>
      <c r="Q16" s="99">
        <f t="shared" ca="1" si="13"/>
        <v>0.15982484823708587</v>
      </c>
      <c r="R16" s="110">
        <f t="shared" ca="1" si="14"/>
        <v>0.15892484823708586</v>
      </c>
      <c r="S16" s="111">
        <f t="shared" ca="1" si="15"/>
        <v>0.19030185649935863</v>
      </c>
      <c r="T16" s="109">
        <f t="shared" ca="1" si="16"/>
        <v>1.5474492203777517</v>
      </c>
      <c r="U16" s="91"/>
      <c r="V16" s="91"/>
      <c r="W16" s="91"/>
      <c r="X16" s="91"/>
      <c r="Y16" s="91"/>
      <c r="Z16" s="91"/>
      <c r="AA16" s="91"/>
      <c r="AB16" s="91"/>
      <c r="AC16" s="91"/>
      <c r="AD16" s="91"/>
      <c r="AE16" s="91"/>
      <c r="AF16" s="91"/>
      <c r="AG16" s="91"/>
    </row>
    <row r="17" spans="1:33" ht="15" customHeight="1" x14ac:dyDescent="0.7">
      <c r="A17" s="95">
        <v>44348</v>
      </c>
      <c r="B17" s="94">
        <f t="shared" ca="1" si="0"/>
        <v>-8.8085894693901157E-4</v>
      </c>
      <c r="C17" s="92">
        <f t="shared" ca="1" si="1"/>
        <v>43.458013986000232</v>
      </c>
      <c r="D17" s="94">
        <f t="shared" ca="1" si="2"/>
        <v>-1.8365829710775827E-4</v>
      </c>
      <c r="E17" s="92">
        <f t="shared" ca="1" si="3"/>
        <v>34.456869394751742</v>
      </c>
      <c r="F17" s="94">
        <f t="shared" ca="1" si="4"/>
        <v>-2.6909462190003453E-3</v>
      </c>
      <c r="G17" s="92">
        <f t="shared" ca="1" si="5"/>
        <v>40.679923060366647</v>
      </c>
      <c r="H17" s="94">
        <f t="shared" ca="1" si="6"/>
        <v>-2.2501589096677321E-2</v>
      </c>
      <c r="I17" s="92">
        <f t="shared" ca="1" si="7"/>
        <v>4.6271931390977503</v>
      </c>
      <c r="J17" s="91"/>
      <c r="K17" s="91"/>
      <c r="L17" s="92">
        <f t="shared" ca="1" si="8"/>
        <v>123.22199958021638</v>
      </c>
      <c r="M17" s="94">
        <f t="shared" ca="1" si="9"/>
        <v>-2.1130242668967458E-3</v>
      </c>
      <c r="N17" s="99">
        <f t="shared" ca="1" si="10"/>
        <v>6.4929410410067851E-3</v>
      </c>
      <c r="O17" s="94">
        <f t="shared" ca="1" si="11"/>
        <v>0.10266241201383089</v>
      </c>
      <c r="P17" s="108">
        <f t="shared" si="12"/>
        <v>8.9999999999999998E-4</v>
      </c>
      <c r="Q17" s="99">
        <f t="shared" ca="1" si="13"/>
        <v>0.15441236886587539</v>
      </c>
      <c r="R17" s="110">
        <f t="shared" ca="1" si="14"/>
        <v>0.15351236886587538</v>
      </c>
      <c r="S17" s="111">
        <f t="shared" ca="1" si="15"/>
        <v>0.19060648764753604</v>
      </c>
      <c r="T17" s="109">
        <f t="shared" ca="1" si="16"/>
        <v>1.4953123139673932</v>
      </c>
      <c r="U17" s="91"/>
      <c r="V17" s="91"/>
      <c r="W17" s="91"/>
      <c r="X17" s="91"/>
      <c r="Y17" s="91"/>
      <c r="Z17" s="91"/>
      <c r="AA17" s="91"/>
      <c r="AB17" s="91"/>
      <c r="AC17" s="91"/>
      <c r="AD17" s="91"/>
      <c r="AE17" s="91"/>
      <c r="AF17" s="91"/>
      <c r="AG17" s="91"/>
    </row>
    <row r="18" spans="1:33" ht="15" customHeight="1" x14ac:dyDescent="0.7">
      <c r="A18" s="95">
        <v>44344</v>
      </c>
      <c r="B18" s="94">
        <f t="shared" ca="1" si="0"/>
        <v>1.7887380664964869E-3</v>
      </c>
      <c r="C18" s="92">
        <f t="shared" ca="1" si="1"/>
        <v>43.49632811578001</v>
      </c>
      <c r="D18" s="94">
        <f t="shared" ca="1" si="2"/>
        <v>-8.7421613775173768E-5</v>
      </c>
      <c r="E18" s="92">
        <f t="shared" ca="1" si="3"/>
        <v>34.463198847164897</v>
      </c>
      <c r="F18" s="94">
        <f t="shared" ca="1" si="4"/>
        <v>3.7701759811421542E-3</v>
      </c>
      <c r="G18" s="92">
        <f t="shared" ca="1" si="5"/>
        <v>40.789685911444259</v>
      </c>
      <c r="H18" s="94">
        <f t="shared" ca="1" si="6"/>
        <v>-6.9008011984227124E-2</v>
      </c>
      <c r="I18" s="92">
        <f t="shared" ca="1" si="7"/>
        <v>4.733709116541359</v>
      </c>
      <c r="J18" s="91"/>
      <c r="K18" s="91"/>
      <c r="L18" s="92">
        <f t="shared" ca="1" si="8"/>
        <v>123.48292199093054</v>
      </c>
      <c r="M18" s="94">
        <f t="shared" ca="1" si="9"/>
        <v>-9.9525143946610495E-4</v>
      </c>
      <c r="N18" s="99">
        <f t="shared" ca="1" si="10"/>
        <v>6.4964849441676107E-3</v>
      </c>
      <c r="O18" s="94">
        <f t="shared" ca="1" si="11"/>
        <v>0.10271844604280728</v>
      </c>
      <c r="P18" s="108">
        <f t="shared" si="12"/>
        <v>8.9999999999999998E-4</v>
      </c>
      <c r="Q18" s="99">
        <f t="shared" ca="1" si="13"/>
        <v>0.16059273390323292</v>
      </c>
      <c r="R18" s="110">
        <f t="shared" ca="1" si="14"/>
        <v>0.15969273390323291</v>
      </c>
      <c r="S18" s="111">
        <f t="shared" ca="1" si="15"/>
        <v>0.19097015547872878</v>
      </c>
      <c r="T18" s="109">
        <f t="shared" ca="1" si="16"/>
        <v>1.5546646201859591</v>
      </c>
      <c r="U18" s="91"/>
      <c r="V18" s="91"/>
      <c r="W18" s="91"/>
      <c r="X18" s="91"/>
      <c r="Y18" s="91"/>
      <c r="Z18" s="91"/>
      <c r="AA18" s="91"/>
      <c r="AB18" s="91"/>
      <c r="AC18" s="91"/>
      <c r="AD18" s="91"/>
      <c r="AE18" s="91"/>
      <c r="AF18" s="91"/>
      <c r="AG18" s="91"/>
    </row>
    <row r="19" spans="1:33" ht="15" customHeight="1" x14ac:dyDescent="0.7">
      <c r="A19" s="95">
        <v>44343</v>
      </c>
      <c r="B19" s="94">
        <f t="shared" ca="1" si="0"/>
        <v>5.2497672542828333E-4</v>
      </c>
      <c r="C19" s="92">
        <f t="shared" ca="1" si="1"/>
        <v>43.418663499581903</v>
      </c>
      <c r="D19" s="94">
        <f t="shared" ca="1" si="2"/>
        <v>-1.7450232384106368E-3</v>
      </c>
      <c r="E19" s="92">
        <f t="shared" ca="1" si="3"/>
        <v>34.466211939033322</v>
      </c>
      <c r="F19" s="94">
        <f t="shared" ca="1" si="4"/>
        <v>3.9410043005005946E-4</v>
      </c>
      <c r="G19" s="92">
        <f t="shared" ca="1" si="5"/>
        <v>40.63647923348001</v>
      </c>
      <c r="H19" s="94">
        <f t="shared" ca="1" si="6"/>
        <v>1.2792512099610409E-2</v>
      </c>
      <c r="I19" s="92">
        <f t="shared" ca="1" si="7"/>
        <v>5.0845863095238153</v>
      </c>
      <c r="J19" s="91"/>
      <c r="K19" s="91"/>
      <c r="L19" s="92">
        <f t="shared" ca="1" si="8"/>
        <v>123.60594098161906</v>
      </c>
      <c r="M19" s="94">
        <f t="shared" ca="1" si="9"/>
        <v>3.460897816387476E-4</v>
      </c>
      <c r="N19" s="99">
        <f t="shared" ca="1" si="10"/>
        <v>6.495688813978202E-3</v>
      </c>
      <c r="O19" s="94">
        <f t="shared" ca="1" si="11"/>
        <v>0.10270585811924451</v>
      </c>
      <c r="P19" s="108">
        <f t="shared" si="12"/>
        <v>8.9999999999999998E-4</v>
      </c>
      <c r="Q19" s="99">
        <f t="shared" ca="1" si="13"/>
        <v>0.16754036782511328</v>
      </c>
      <c r="R19" s="110">
        <f t="shared" ca="1" si="14"/>
        <v>0.16664036782511327</v>
      </c>
      <c r="S19" s="111">
        <f t="shared" ca="1" si="15"/>
        <v>0.19127983292007031</v>
      </c>
      <c r="T19" s="109">
        <f t="shared" ca="1" si="16"/>
        <v>1.6225011004887269</v>
      </c>
      <c r="U19" s="91"/>
      <c r="V19" s="91"/>
      <c r="W19" s="91"/>
      <c r="X19" s="91"/>
      <c r="Y19" s="91"/>
      <c r="Z19" s="91"/>
      <c r="AA19" s="91"/>
      <c r="AB19" s="91"/>
      <c r="AC19" s="91"/>
      <c r="AD19" s="91"/>
      <c r="AE19" s="91"/>
      <c r="AF19" s="91"/>
      <c r="AG19" s="91"/>
    </row>
    <row r="20" spans="1:33" ht="15" customHeight="1" x14ac:dyDescent="0.7">
      <c r="A20" s="95">
        <v>44342</v>
      </c>
      <c r="B20" s="94">
        <f t="shared" ca="1" si="0"/>
        <v>1.9845471974118123E-3</v>
      </c>
      <c r="C20" s="92">
        <f t="shared" ca="1" si="1"/>
        <v>43.395881671724808</v>
      </c>
      <c r="D20" s="94">
        <f t="shared" ca="1" si="2"/>
        <v>-1.1329595332610909E-3</v>
      </c>
      <c r="E20" s="92">
        <f t="shared" ca="1" si="3"/>
        <v>34.526461416545281</v>
      </c>
      <c r="F20" s="94">
        <f t="shared" ca="1" si="4"/>
        <v>-1.7420511673288397E-3</v>
      </c>
      <c r="G20" s="92">
        <f t="shared" ca="1" si="5"/>
        <v>40.620470688512832</v>
      </c>
      <c r="H20" s="94">
        <f t="shared" ca="1" si="6"/>
        <v>1.7137384957156332E-2</v>
      </c>
      <c r="I20" s="92">
        <f t="shared" ca="1" si="7"/>
        <v>5.0203632518797043</v>
      </c>
      <c r="J20" s="91"/>
      <c r="K20" s="91"/>
      <c r="L20" s="92">
        <f t="shared" ca="1" si="8"/>
        <v>123.56317702866261</v>
      </c>
      <c r="M20" s="94">
        <f t="shared" ca="1" si="9"/>
        <v>4.8977908672198645E-4</v>
      </c>
      <c r="N20" s="99">
        <f t="shared" ca="1" si="10"/>
        <v>6.5036176052581662E-3</v>
      </c>
      <c r="O20" s="94">
        <f t="shared" ca="1" si="11"/>
        <v>0.10283122331692836</v>
      </c>
      <c r="P20" s="108">
        <f t="shared" si="12"/>
        <v>8.9999999999999998E-4</v>
      </c>
      <c r="Q20" s="99">
        <f t="shared" ca="1" si="13"/>
        <v>0.1680942512441137</v>
      </c>
      <c r="R20" s="110">
        <f t="shared" ca="1" si="14"/>
        <v>0.16719425124411369</v>
      </c>
      <c r="S20" s="111">
        <f t="shared" ca="1" si="15"/>
        <v>0.19152622757101984</v>
      </c>
      <c r="T20" s="109">
        <f t="shared" ca="1" si="16"/>
        <v>1.6259093867707564</v>
      </c>
      <c r="U20" s="91"/>
      <c r="V20" s="91"/>
      <c r="W20" s="91"/>
      <c r="X20" s="91"/>
      <c r="Y20" s="91"/>
      <c r="Z20" s="91"/>
      <c r="AA20" s="91"/>
      <c r="AB20" s="91"/>
      <c r="AC20" s="91"/>
      <c r="AD20" s="91"/>
      <c r="AE20" s="91"/>
      <c r="AF20" s="91"/>
      <c r="AG20" s="91"/>
    </row>
    <row r="21" spans="1:33" ht="15" customHeight="1" x14ac:dyDescent="0.7">
      <c r="A21" s="95">
        <v>44341</v>
      </c>
      <c r="B21" s="94">
        <f t="shared" ca="1" si="0"/>
        <v>-2.2187250307907913E-3</v>
      </c>
      <c r="C21" s="92">
        <f t="shared" ca="1" si="1"/>
        <v>43.309931069400932</v>
      </c>
      <c r="D21" s="94">
        <f t="shared" ca="1" si="2"/>
        <v>3.6738807663805328E-3</v>
      </c>
      <c r="E21" s="92">
        <f t="shared" ca="1" si="3"/>
        <v>34.56562286849725</v>
      </c>
      <c r="F21" s="94">
        <f t="shared" ca="1" si="4"/>
        <v>9.0728151151862058E-3</v>
      </c>
      <c r="G21" s="92">
        <f t="shared" ca="1" si="5"/>
        <v>40.691357114674645</v>
      </c>
      <c r="H21" s="94">
        <f t="shared" ca="1" si="6"/>
        <v>-4.8467519343649568E-2</v>
      </c>
      <c r="I21" s="92">
        <f t="shared" ca="1" si="7"/>
        <v>4.9357769423558953</v>
      </c>
      <c r="J21" s="91"/>
      <c r="K21" s="91"/>
      <c r="L21" s="92">
        <f t="shared" ca="1" si="8"/>
        <v>123.50268799492873</v>
      </c>
      <c r="M21" s="94">
        <f t="shared" ca="1" si="9"/>
        <v>1.1727999556592206E-3</v>
      </c>
      <c r="N21" s="99">
        <f t="shared" ca="1" si="10"/>
        <v>6.5079542981348014E-3</v>
      </c>
      <c r="O21" s="94">
        <f t="shared" ca="1" si="11"/>
        <v>0.10289979245194233</v>
      </c>
      <c r="P21" s="108">
        <f t="shared" si="12"/>
        <v>8.9999999999999998E-4</v>
      </c>
      <c r="Q21" s="99">
        <f t="shared" ca="1" si="13"/>
        <v>0.17425078497305968</v>
      </c>
      <c r="R21" s="110">
        <f t="shared" ca="1" si="14"/>
        <v>0.17335078497305967</v>
      </c>
      <c r="S21" s="111">
        <f t="shared" ca="1" si="15"/>
        <v>0.19177200510967549</v>
      </c>
      <c r="T21" s="109">
        <f t="shared" ca="1" si="16"/>
        <v>1.6846563131215286</v>
      </c>
      <c r="U21" s="91"/>
      <c r="V21" s="91"/>
      <c r="W21" s="91"/>
      <c r="X21" s="91"/>
      <c r="Y21" s="91"/>
      <c r="Z21" s="91"/>
      <c r="AA21" s="91"/>
      <c r="AB21" s="91"/>
      <c r="AC21" s="91"/>
      <c r="AD21" s="91"/>
      <c r="AE21" s="91"/>
      <c r="AF21" s="91"/>
      <c r="AG21" s="91"/>
    </row>
    <row r="22" spans="1:33" ht="15" customHeight="1" x14ac:dyDescent="0.7">
      <c r="A22" s="95">
        <v>44340</v>
      </c>
      <c r="B22" s="94">
        <f t="shared" ca="1" si="0"/>
        <v>1.0194271411797962E-2</v>
      </c>
      <c r="C22" s="92">
        <f t="shared" ca="1" si="1"/>
        <v>43.40623757520148</v>
      </c>
      <c r="D22" s="94">
        <f t="shared" ca="1" si="2"/>
        <v>9.6314654776996633E-4</v>
      </c>
      <c r="E22" s="92">
        <f t="shared" ca="1" si="3"/>
        <v>34.439097729736474</v>
      </c>
      <c r="F22" s="94">
        <f t="shared" ca="1" si="4"/>
        <v>1.7610373342833441E-3</v>
      </c>
      <c r="G22" s="92">
        <f t="shared" ca="1" si="5"/>
        <v>40.325491386892338</v>
      </c>
      <c r="H22" s="94">
        <f t="shared" ca="1" si="6"/>
        <v>0.10016617940199324</v>
      </c>
      <c r="I22" s="92">
        <f t="shared" ca="1" si="7"/>
        <v>5.1871870300751928</v>
      </c>
      <c r="J22" s="91"/>
      <c r="K22" s="91"/>
      <c r="L22" s="92">
        <f t="shared" ca="1" si="8"/>
        <v>123.35801372190548</v>
      </c>
      <c r="M22" s="94">
        <f t="shared" ca="1" si="9"/>
        <v>8.2908422274043936E-3</v>
      </c>
      <c r="N22" s="99">
        <f t="shared" ca="1" si="10"/>
        <v>6.5101747413553301E-3</v>
      </c>
      <c r="O22" s="94">
        <f t="shared" ca="1" si="11"/>
        <v>0.10293490074190208</v>
      </c>
      <c r="P22" s="108">
        <f t="shared" si="12"/>
        <v>8.9999999999999998E-4</v>
      </c>
      <c r="Q22" s="99">
        <f t="shared" ca="1" si="13"/>
        <v>0.16920329541276247</v>
      </c>
      <c r="R22" s="110">
        <f t="shared" ca="1" si="14"/>
        <v>0.16830329541276245</v>
      </c>
      <c r="S22" s="111">
        <f t="shared" ca="1" si="15"/>
        <v>0.19195997674372256</v>
      </c>
      <c r="T22" s="109">
        <f t="shared" ca="1" si="16"/>
        <v>1.635045977600585</v>
      </c>
      <c r="U22" s="91"/>
      <c r="V22" s="91"/>
      <c r="W22" s="91"/>
      <c r="X22" s="91"/>
      <c r="Y22" s="91"/>
      <c r="Z22" s="91"/>
      <c r="AA22" s="91"/>
      <c r="AB22" s="91"/>
      <c r="AC22" s="91"/>
      <c r="AD22" s="91"/>
      <c r="AE22" s="91"/>
      <c r="AF22" s="91"/>
      <c r="AG22" s="91"/>
    </row>
    <row r="23" spans="1:33" ht="15" customHeight="1" x14ac:dyDescent="0.7">
      <c r="A23" s="95">
        <v>44337</v>
      </c>
      <c r="B23" s="94">
        <f t="shared" ca="1" si="0"/>
        <v>-8.1871749378414904E-4</v>
      </c>
      <c r="C23" s="92">
        <f t="shared" ca="1" si="1"/>
        <v>42.968208000763113</v>
      </c>
      <c r="D23" s="94">
        <f t="shared" ca="1" si="2"/>
        <v>3.503339031818431E-4</v>
      </c>
      <c r="E23" s="92">
        <f t="shared" ca="1" si="3"/>
        <v>34.405959748382109</v>
      </c>
      <c r="F23" s="94">
        <f t="shared" ca="1" si="4"/>
        <v>4.545692021937775E-4</v>
      </c>
      <c r="G23" s="92">
        <f t="shared" ca="1" si="5"/>
        <v>40.254601530720038</v>
      </c>
      <c r="H23" s="94">
        <f t="shared" ca="1" si="6"/>
        <v>-8.9258671384528587E-2</v>
      </c>
      <c r="I23" s="92">
        <f t="shared" ca="1" si="7"/>
        <v>4.7149122807017596</v>
      </c>
      <c r="J23" s="91"/>
      <c r="K23" s="91"/>
      <c r="L23" s="92">
        <f t="shared" ca="1" si="8"/>
        <v>122.34368156056701</v>
      </c>
      <c r="M23" s="94">
        <f t="shared" ca="1" si="9"/>
        <v>-3.8022819075036463E-3</v>
      </c>
      <c r="N23" s="99">
        <f t="shared" ca="1" si="10"/>
        <v>6.5142378129742348E-3</v>
      </c>
      <c r="O23" s="94">
        <f t="shared" ca="1" si="11"/>
        <v>0.10299914354496272</v>
      </c>
      <c r="P23" s="108">
        <f t="shared" si="12"/>
        <v>8.9999999999999998E-4</v>
      </c>
      <c r="Q23" s="99">
        <f t="shared" ca="1" si="13"/>
        <v>0.16353543892584543</v>
      </c>
      <c r="R23" s="110">
        <f t="shared" ca="1" si="14"/>
        <v>0.16263543892584542</v>
      </c>
      <c r="S23" s="111">
        <f t="shared" ca="1" si="15"/>
        <v>0.19220386005641288</v>
      </c>
      <c r="T23" s="109">
        <f t="shared" ca="1" si="16"/>
        <v>1.5789979734622686</v>
      </c>
      <c r="U23" s="91"/>
      <c r="V23" s="91"/>
      <c r="W23" s="91"/>
      <c r="X23" s="91"/>
      <c r="Y23" s="91"/>
      <c r="Z23" s="91"/>
      <c r="AA23" s="91"/>
      <c r="AB23" s="91"/>
      <c r="AC23" s="91"/>
      <c r="AD23" s="91"/>
      <c r="AE23" s="91"/>
      <c r="AF23" s="91"/>
      <c r="AG23" s="91"/>
    </row>
    <row r="24" spans="1:33" ht="15" customHeight="1" x14ac:dyDescent="0.7">
      <c r="A24" s="95">
        <v>44336</v>
      </c>
      <c r="B24" s="94">
        <f t="shared" ca="1" si="0"/>
        <v>1.0757956874286378E-2</v>
      </c>
      <c r="C24" s="92">
        <f t="shared" ca="1" si="1"/>
        <v>43.003415649447788</v>
      </c>
      <c r="D24" s="94">
        <f t="shared" ca="1" si="2"/>
        <v>4.1337344018812505E-3</v>
      </c>
      <c r="E24" s="92">
        <f t="shared" ca="1" si="3"/>
        <v>34.393910395507568</v>
      </c>
      <c r="F24" s="94">
        <f t="shared" ca="1" si="4"/>
        <v>4.5672698203409468E-3</v>
      </c>
      <c r="G24" s="92">
        <f t="shared" ca="1" si="5"/>
        <v>40.236311342773732</v>
      </c>
      <c r="H24" s="94">
        <f t="shared" ca="1" si="6"/>
        <v>1.3803712503295262E-2</v>
      </c>
      <c r="I24" s="92">
        <f t="shared" ca="1" si="7"/>
        <v>5.1770048558897299</v>
      </c>
      <c r="J24" s="91"/>
      <c r="K24" s="91"/>
      <c r="L24" s="92">
        <f t="shared" ca="1" si="8"/>
        <v>122.81064224361882</v>
      </c>
      <c r="M24" s="94">
        <f t="shared" ca="1" si="9"/>
        <v>6.9919062793790676E-3</v>
      </c>
      <c r="N24" s="99">
        <f t="shared" ca="1" si="10"/>
        <v>6.5154599204255105E-3</v>
      </c>
      <c r="O24" s="94">
        <f t="shared" ca="1" si="11"/>
        <v>0.10301846676042019</v>
      </c>
      <c r="P24" s="108">
        <f t="shared" si="12"/>
        <v>8.9999999999999998E-4</v>
      </c>
      <c r="Q24" s="99">
        <f t="shared" ca="1" si="13"/>
        <v>0.15877589025811045</v>
      </c>
      <c r="R24" s="110">
        <f t="shared" ca="1" si="14"/>
        <v>0.15787589025811044</v>
      </c>
      <c r="S24" s="111">
        <f t="shared" ca="1" si="15"/>
        <v>0.1925118644431896</v>
      </c>
      <c r="T24" s="109">
        <f t="shared" ca="1" si="16"/>
        <v>1.5325008731227452</v>
      </c>
      <c r="U24" s="91"/>
      <c r="V24" s="91"/>
      <c r="W24" s="91"/>
      <c r="X24" s="91"/>
      <c r="Y24" s="91"/>
      <c r="Z24" s="91"/>
      <c r="AA24" s="91"/>
      <c r="AB24" s="91"/>
      <c r="AC24" s="91"/>
      <c r="AD24" s="91"/>
      <c r="AE24" s="91"/>
      <c r="AF24" s="91"/>
      <c r="AG24" s="91"/>
    </row>
    <row r="25" spans="1:33" ht="15" customHeight="1" x14ac:dyDescent="0.7">
      <c r="A25" s="95">
        <v>44335</v>
      </c>
      <c r="B25" s="94">
        <f t="shared" ca="1" si="0"/>
        <v>-2.6217822856640094E-3</v>
      </c>
      <c r="C25" s="92">
        <f t="shared" ca="1" si="1"/>
        <v>42.545710728247442</v>
      </c>
      <c r="D25" s="94">
        <f t="shared" ca="1" si="2"/>
        <v>-2.9814959032127275E-3</v>
      </c>
      <c r="E25" s="92">
        <f t="shared" ca="1" si="3"/>
        <v>34.252320400324486</v>
      </c>
      <c r="F25" s="94">
        <f t="shared" ca="1" si="4"/>
        <v>6.8562045703446373E-4</v>
      </c>
      <c r="G25" s="92">
        <f t="shared" ca="1" si="5"/>
        <v>40.053376763877331</v>
      </c>
      <c r="H25" s="94">
        <f t="shared" ca="1" si="6"/>
        <v>-5.1774373130471951E-2</v>
      </c>
      <c r="I25" s="92">
        <f t="shared" ca="1" si="7"/>
        <v>5.1065159774436149</v>
      </c>
      <c r="J25" s="91"/>
      <c r="K25" s="91"/>
      <c r="L25" s="92">
        <f t="shared" ca="1" si="8"/>
        <v>121.95792386989288</v>
      </c>
      <c r="M25" s="94">
        <f t="shared" ca="1" si="9"/>
        <v>-3.8035753440333053E-3</v>
      </c>
      <c r="N25" s="99">
        <f t="shared" ca="1" si="10"/>
        <v>6.5033194962544763E-3</v>
      </c>
      <c r="O25" s="94">
        <f t="shared" ca="1" si="11"/>
        <v>0.10282650979971504</v>
      </c>
      <c r="P25" s="108">
        <f t="shared" si="12"/>
        <v>8.9999999999999998E-4</v>
      </c>
      <c r="Q25" s="99">
        <f t="shared" ca="1" si="13"/>
        <v>0.15700375195272587</v>
      </c>
      <c r="R25" s="110">
        <f t="shared" ca="1" si="14"/>
        <v>0.15610375195272586</v>
      </c>
      <c r="S25" s="111">
        <f t="shared" ca="1" si="15"/>
        <v>0.19287645364513781</v>
      </c>
      <c r="T25" s="109">
        <f t="shared" ca="1" si="16"/>
        <v>1.5181274970509449</v>
      </c>
      <c r="U25" s="91"/>
      <c r="V25" s="91"/>
      <c r="W25" s="91"/>
      <c r="X25" s="91"/>
      <c r="Y25" s="91"/>
      <c r="Z25" s="91"/>
      <c r="AA25" s="91"/>
      <c r="AB25" s="91"/>
      <c r="AC25" s="91"/>
      <c r="AD25" s="91"/>
      <c r="AE25" s="91"/>
      <c r="AF25" s="91"/>
      <c r="AG25" s="91"/>
    </row>
    <row r="26" spans="1:33" ht="15" customHeight="1" x14ac:dyDescent="0.7">
      <c r="A26" s="95">
        <v>44334</v>
      </c>
      <c r="B26" s="94">
        <f t="shared" ca="1" si="0"/>
        <v>-8.6156793770997275E-3</v>
      </c>
      <c r="C26" s="92">
        <f t="shared" ca="1" si="1"/>
        <v>42.657549535970688</v>
      </c>
      <c r="D26" s="94">
        <f t="shared" ca="1" si="2"/>
        <v>0</v>
      </c>
      <c r="E26" s="92">
        <f t="shared" ca="1" si="3"/>
        <v>34.354748943555599</v>
      </c>
      <c r="F26" s="94">
        <f t="shared" ca="1" si="4"/>
        <v>1.946170611554221E-3</v>
      </c>
      <c r="G26" s="92">
        <f t="shared" ca="1" si="5"/>
        <v>40.025934164602162</v>
      </c>
      <c r="H26" s="94">
        <f t="shared" ca="1" si="6"/>
        <v>-3.1549267605633813E-2</v>
      </c>
      <c r="I26" s="92">
        <f t="shared" ca="1" si="7"/>
        <v>5.3853385025062712</v>
      </c>
      <c r="J26" s="91"/>
      <c r="K26" s="91"/>
      <c r="L26" s="92">
        <f t="shared" ca="1" si="8"/>
        <v>122.42357114663473</v>
      </c>
      <c r="M26" s="94">
        <f t="shared" ca="1" si="9"/>
        <v>-3.8115603639782281E-3</v>
      </c>
      <c r="N26" s="99">
        <f t="shared" ca="1" si="10"/>
        <v>6.5012154689663782E-3</v>
      </c>
      <c r="O26" s="94">
        <f t="shared" ca="1" si="11"/>
        <v>0.10279324220726735</v>
      </c>
      <c r="P26" s="108">
        <f t="shared" si="12"/>
        <v>8.9999999999999998E-4</v>
      </c>
      <c r="Q26" s="99">
        <f t="shared" ca="1" si="13"/>
        <v>0.16309571878018314</v>
      </c>
      <c r="R26" s="110">
        <f t="shared" ca="1" si="14"/>
        <v>0.16219571878018313</v>
      </c>
      <c r="S26" s="111">
        <f t="shared" ca="1" si="15"/>
        <v>0.19326765259931242</v>
      </c>
      <c r="T26" s="109">
        <f t="shared" ca="1" si="16"/>
        <v>1.5778830913139161</v>
      </c>
      <c r="U26" s="91"/>
      <c r="V26" s="91"/>
      <c r="W26" s="91"/>
      <c r="X26" s="91"/>
      <c r="Y26" s="91"/>
      <c r="Z26" s="91"/>
      <c r="AA26" s="91"/>
      <c r="AB26" s="91"/>
      <c r="AC26" s="91"/>
      <c r="AD26" s="91"/>
      <c r="AE26" s="91"/>
      <c r="AF26" s="91"/>
      <c r="AG26" s="91"/>
    </row>
    <row r="27" spans="1:33" ht="15" customHeight="1" x14ac:dyDescent="0.7">
      <c r="A27" s="95">
        <v>44333</v>
      </c>
      <c r="B27" s="94">
        <f t="shared" ca="1" si="0"/>
        <v>-2.5445245404935868E-3</v>
      </c>
      <c r="C27" s="92">
        <f t="shared" ca="1" si="1"/>
        <v>43.028267291102978</v>
      </c>
      <c r="D27" s="94">
        <f t="shared" ca="1" si="2"/>
        <v>-9.6365273698628684E-4</v>
      </c>
      <c r="E27" s="92">
        <f t="shared" ca="1" si="3"/>
        <v>34.354748943555599</v>
      </c>
      <c r="F27" s="94">
        <f t="shared" ca="1" si="4"/>
        <v>1.1639324666867568E-2</v>
      </c>
      <c r="G27" s="92">
        <f t="shared" ca="1" si="5"/>
        <v>39.948188174791547</v>
      </c>
      <c r="H27" s="94">
        <f t="shared" ca="1" si="6"/>
        <v>-9.9670301800659389E-2</v>
      </c>
      <c r="I27" s="92">
        <f t="shared" ca="1" si="7"/>
        <v>5.5607769423558953</v>
      </c>
      <c r="J27" s="91"/>
      <c r="K27" s="91"/>
      <c r="L27" s="92">
        <f t="shared" ca="1" si="8"/>
        <v>122.89198135180602</v>
      </c>
      <c r="M27" s="94">
        <f t="shared" ca="1" si="9"/>
        <v>-2.4261945319259404E-3</v>
      </c>
      <c r="N27" s="99">
        <f t="shared" ca="1" si="10"/>
        <v>6.49567726898179E-3</v>
      </c>
      <c r="O27" s="94">
        <f t="shared" ca="1" si="11"/>
        <v>0.10270567557682331</v>
      </c>
      <c r="P27" s="108">
        <f t="shared" si="12"/>
        <v>8.9999999999999998E-4</v>
      </c>
      <c r="Q27" s="99">
        <f t="shared" ca="1" si="13"/>
        <v>0.17241966356819738</v>
      </c>
      <c r="R27" s="110">
        <f t="shared" ca="1" si="14"/>
        <v>0.17151966356819737</v>
      </c>
      <c r="S27" s="111">
        <f t="shared" ca="1" si="15"/>
        <v>0.19360175941457192</v>
      </c>
      <c r="T27" s="109">
        <f t="shared" ca="1" si="16"/>
        <v>1.6700115412794452</v>
      </c>
      <c r="U27" s="91"/>
      <c r="V27" s="91"/>
      <c r="W27" s="91"/>
      <c r="X27" s="91"/>
      <c r="Y27" s="91"/>
      <c r="Z27" s="91"/>
      <c r="AA27" s="91"/>
      <c r="AB27" s="91"/>
      <c r="AC27" s="91"/>
      <c r="AD27" s="91"/>
      <c r="AE27" s="91"/>
      <c r="AF27" s="91"/>
      <c r="AG27" s="91"/>
    </row>
    <row r="28" spans="1:33" ht="15" customHeight="1" x14ac:dyDescent="0.7">
      <c r="A28" s="95">
        <v>44330</v>
      </c>
      <c r="B28" s="94">
        <f t="shared" ca="1" si="0"/>
        <v>1.5355337855502027E-2</v>
      </c>
      <c r="C28" s="92">
        <f t="shared" ca="1" si="1"/>
        <v>43.138033074890664</v>
      </c>
      <c r="D28" s="94">
        <f t="shared" ca="1" si="2"/>
        <v>2.1949574272284167E-3</v>
      </c>
      <c r="E28" s="92">
        <f t="shared" ca="1" si="3"/>
        <v>34.387886924909964</v>
      </c>
      <c r="F28" s="94">
        <f t="shared" ca="1" si="4"/>
        <v>9.1158590219171387E-3</v>
      </c>
      <c r="G28" s="92">
        <f t="shared" ca="1" si="5"/>
        <v>39.488567912231439</v>
      </c>
      <c r="H28" s="94">
        <f t="shared" ca="1" si="6"/>
        <v>6.0459390577682459E-2</v>
      </c>
      <c r="I28" s="92">
        <f t="shared" ca="1" si="7"/>
        <v>6.1763784461152946</v>
      </c>
      <c r="J28" s="91"/>
      <c r="K28" s="91"/>
      <c r="L28" s="92">
        <f t="shared" ca="1" si="8"/>
        <v>123.19086635814737</v>
      </c>
      <c r="M28" s="94">
        <f t="shared" ca="1" si="9"/>
        <v>1.1798735886013212E-2</v>
      </c>
      <c r="N28" s="99">
        <f t="shared" ca="1" si="10"/>
        <v>6.5085848160420937E-3</v>
      </c>
      <c r="O28" s="94">
        <f t="shared" ca="1" si="11"/>
        <v>0.10290976181540516</v>
      </c>
      <c r="P28" s="108">
        <f t="shared" si="12"/>
        <v>8.9999999999999998E-4</v>
      </c>
      <c r="Q28" s="99">
        <f t="shared" ca="1" si="13"/>
        <v>0.17754611859049829</v>
      </c>
      <c r="R28" s="110">
        <f t="shared" ca="1" si="14"/>
        <v>0.17664611859049828</v>
      </c>
      <c r="S28" s="111">
        <f t="shared" ca="1" si="15"/>
        <v>0.19384178219551074</v>
      </c>
      <c r="T28" s="109">
        <f t="shared" ca="1" si="16"/>
        <v>1.7165146967044587</v>
      </c>
      <c r="U28" s="91"/>
      <c r="V28" s="91"/>
      <c r="W28" s="91"/>
      <c r="X28" s="91"/>
      <c r="Y28" s="91"/>
      <c r="Z28" s="91"/>
      <c r="AA28" s="91"/>
      <c r="AB28" s="91"/>
      <c r="AC28" s="91"/>
      <c r="AD28" s="91"/>
      <c r="AE28" s="91"/>
      <c r="AF28" s="91"/>
      <c r="AG28" s="91"/>
    </row>
    <row r="29" spans="1:33" ht="15" customHeight="1" x14ac:dyDescent="0.7">
      <c r="A29" s="95">
        <v>44329</v>
      </c>
      <c r="B29" s="94">
        <f t="shared" ca="1" si="0"/>
        <v>1.2012518072938239E-2</v>
      </c>
      <c r="C29" s="92">
        <f t="shared" ca="1" si="1"/>
        <v>42.485651541460406</v>
      </c>
      <c r="D29" s="94">
        <f t="shared" ca="1" si="2"/>
        <v>3.3474226673715357E-3</v>
      </c>
      <c r="E29" s="92">
        <f t="shared" ca="1" si="3"/>
        <v>34.312572289515778</v>
      </c>
      <c r="F29" s="94">
        <f t="shared" ca="1" si="4"/>
        <v>4.1073286906725404E-3</v>
      </c>
      <c r="G29" s="92">
        <f t="shared" ca="1" si="5"/>
        <v>39.131847507089653</v>
      </c>
      <c r="H29" s="94">
        <f t="shared" ca="1" si="6"/>
        <v>-0.11408153171118596</v>
      </c>
      <c r="I29" s="92">
        <f t="shared" ca="1" si="7"/>
        <v>5.824247963659154</v>
      </c>
      <c r="J29" s="91"/>
      <c r="K29" s="91"/>
      <c r="L29" s="92">
        <f t="shared" ca="1" si="8"/>
        <v>121.75431930172499</v>
      </c>
      <c r="M29" s="94">
        <f t="shared" ca="1" si="9"/>
        <v>2.3698240192082665E-4</v>
      </c>
      <c r="N29" s="99">
        <f t="shared" ca="1" si="10"/>
        <v>6.4710408696773639E-3</v>
      </c>
      <c r="O29" s="94">
        <f t="shared" ca="1" si="11"/>
        <v>0.10231613990108644</v>
      </c>
      <c r="P29" s="108">
        <f t="shared" si="12"/>
        <v>8.9999999999999998E-4</v>
      </c>
      <c r="Q29" s="99">
        <f t="shared" ca="1" si="13"/>
        <v>0.17300455810857551</v>
      </c>
      <c r="R29" s="110">
        <f t="shared" ca="1" si="14"/>
        <v>0.1721045581085755</v>
      </c>
      <c r="S29" s="111">
        <f t="shared" ca="1" si="15"/>
        <v>0.19403074553182956</v>
      </c>
      <c r="T29" s="109">
        <f t="shared" ca="1" si="16"/>
        <v>1.6820861134416978</v>
      </c>
      <c r="U29" s="91"/>
      <c r="V29" s="91"/>
      <c r="W29" s="91"/>
      <c r="X29" s="91"/>
      <c r="Y29" s="91"/>
      <c r="Z29" s="91"/>
      <c r="AA29" s="91"/>
      <c r="AB29" s="91"/>
      <c r="AC29" s="91"/>
      <c r="AD29" s="91"/>
      <c r="AE29" s="91"/>
      <c r="AF29" s="91"/>
      <c r="AG29" s="91"/>
    </row>
    <row r="30" spans="1:33" ht="15" customHeight="1" x14ac:dyDescent="0.7">
      <c r="A30" s="95">
        <v>44328</v>
      </c>
      <c r="B30" s="94">
        <f t="shared" ca="1" si="0"/>
        <v>-2.1245231141708509E-2</v>
      </c>
      <c r="C30" s="92">
        <f t="shared" ca="1" si="1"/>
        <v>41.981349818044798</v>
      </c>
      <c r="D30" s="94">
        <f t="shared" ca="1" si="2"/>
        <v>-4.8216079367371378E-3</v>
      </c>
      <c r="E30" s="92">
        <f t="shared" ca="1" si="3"/>
        <v>34.198096805089456</v>
      </c>
      <c r="F30" s="94">
        <f t="shared" ca="1" si="4"/>
        <v>-9.933809747495026E-3</v>
      </c>
      <c r="G30" s="92">
        <f t="shared" ca="1" si="5"/>
        <v>38.971777606798739</v>
      </c>
      <c r="H30" s="94">
        <f t="shared" ca="1" si="6"/>
        <v>-6.4756174007401968E-2</v>
      </c>
      <c r="I30" s="92">
        <f t="shared" ca="1" si="7"/>
        <v>6.574248276942364</v>
      </c>
      <c r="J30" s="91"/>
      <c r="K30" s="91"/>
      <c r="L30" s="92">
        <f t="shared" ca="1" si="8"/>
        <v>121.72547250687536</v>
      </c>
      <c r="M30" s="94">
        <f t="shared" ca="1" si="9"/>
        <v>-1.5553546120690154E-2</v>
      </c>
      <c r="N30" s="99">
        <f t="shared" ca="1" si="10"/>
        <v>6.4743823001057084E-3</v>
      </c>
      <c r="O30" s="94">
        <f t="shared" ca="1" si="11"/>
        <v>0.10236897255506924</v>
      </c>
      <c r="P30" s="108">
        <f t="shared" si="12"/>
        <v>8.9999999999999998E-4</v>
      </c>
      <c r="Q30" s="99">
        <f t="shared" ca="1" si="13"/>
        <v>0.17273739221073825</v>
      </c>
      <c r="R30" s="110">
        <f t="shared" ca="1" si="14"/>
        <v>0.17183739221073824</v>
      </c>
      <c r="S30" s="111">
        <f t="shared" ca="1" si="15"/>
        <v>0.19427436983653235</v>
      </c>
      <c r="T30" s="109">
        <f t="shared" ca="1" si="16"/>
        <v>1.6786081555942016</v>
      </c>
      <c r="U30" s="91"/>
      <c r="V30" s="91"/>
      <c r="W30" s="91"/>
      <c r="X30" s="91"/>
      <c r="Y30" s="91"/>
      <c r="Z30" s="91"/>
      <c r="AA30" s="91"/>
      <c r="AB30" s="91"/>
      <c r="AC30" s="91"/>
      <c r="AD30" s="91"/>
      <c r="AE30" s="91"/>
      <c r="AF30" s="91"/>
      <c r="AG30" s="91"/>
    </row>
    <row r="31" spans="1:33" ht="15" customHeight="1" x14ac:dyDescent="0.7">
      <c r="A31" s="95">
        <v>44327</v>
      </c>
      <c r="B31" s="94">
        <f t="shared" ca="1" si="0"/>
        <v>-8.9247523140892904E-3</v>
      </c>
      <c r="C31" s="92">
        <f t="shared" ca="1" si="1"/>
        <v>42.892613301915922</v>
      </c>
      <c r="D31" s="94">
        <f t="shared" ca="1" si="2"/>
        <v>-1.6629109516629326E-3</v>
      </c>
      <c r="E31" s="92">
        <f t="shared" ca="1" si="3"/>
        <v>34.363785506021621</v>
      </c>
      <c r="F31" s="94">
        <f t="shared" ca="1" si="4"/>
        <v>1.7429550767356083E-4</v>
      </c>
      <c r="G31" s="92">
        <f t="shared" ca="1" si="5"/>
        <v>39.362800174864503</v>
      </c>
      <c r="H31" s="94">
        <f t="shared" ca="1" si="6"/>
        <v>1.4834870763571262E-2</v>
      </c>
      <c r="I31" s="92">
        <f t="shared" ca="1" si="7"/>
        <v>7.0294484649122886</v>
      </c>
      <c r="J31" s="91"/>
      <c r="K31" s="91"/>
      <c r="L31" s="92">
        <f t="shared" ca="1" si="8"/>
        <v>123.64864744771434</v>
      </c>
      <c r="M31" s="94">
        <f t="shared" ca="1" si="9"/>
        <v>-2.6929288920657379E-3</v>
      </c>
      <c r="N31" s="99">
        <f t="shared" ca="1" si="10"/>
        <v>6.4029574069378141E-3</v>
      </c>
      <c r="O31" s="94">
        <f t="shared" ca="1" si="11"/>
        <v>0.10123964583484552</v>
      </c>
      <c r="P31" s="108">
        <f t="shared" si="12"/>
        <v>8.9999999999999998E-4</v>
      </c>
      <c r="Q31" s="99">
        <f t="shared" ca="1" si="13"/>
        <v>0.18806463806749618</v>
      </c>
      <c r="R31" s="110">
        <f t="shared" ca="1" si="14"/>
        <v>0.18716463806749617</v>
      </c>
      <c r="S31" s="111">
        <f t="shared" ca="1" si="15"/>
        <v>0.1945264707087323</v>
      </c>
      <c r="T31" s="109">
        <f t="shared" ca="1" si="16"/>
        <v>1.8487286924415165</v>
      </c>
      <c r="U31" s="91"/>
      <c r="V31" s="91"/>
      <c r="W31" s="91"/>
      <c r="X31" s="91"/>
      <c r="Y31" s="91"/>
      <c r="Z31" s="91"/>
      <c r="AA31" s="91"/>
      <c r="AB31" s="91"/>
      <c r="AC31" s="91"/>
      <c r="AD31" s="91"/>
      <c r="AE31" s="91"/>
      <c r="AF31" s="91"/>
      <c r="AG31" s="91"/>
    </row>
    <row r="32" spans="1:33" ht="15" customHeight="1" x14ac:dyDescent="0.7">
      <c r="A32" s="95">
        <v>44326</v>
      </c>
      <c r="B32" s="94">
        <f t="shared" ca="1" si="0"/>
        <v>-9.9023809568651311E-3</v>
      </c>
      <c r="C32" s="92">
        <f t="shared" ca="1" si="1"/>
        <v>43.278866465555552</v>
      </c>
      <c r="D32" s="94">
        <f t="shared" ca="1" si="2"/>
        <v>-2.00885520259797E-3</v>
      </c>
      <c r="E32" s="92">
        <f t="shared" ca="1" si="3"/>
        <v>34.421024604804408</v>
      </c>
      <c r="F32" s="94">
        <f t="shared" ca="1" si="4"/>
        <v>3.0305088415527592E-3</v>
      </c>
      <c r="G32" s="92">
        <f t="shared" ca="1" si="5"/>
        <v>39.355940611215701</v>
      </c>
      <c r="H32" s="94">
        <f t="shared" ca="1" si="6"/>
        <v>-5.6740613124133588E-2</v>
      </c>
      <c r="I32" s="92">
        <f t="shared" ca="1" si="7"/>
        <v>6.9266918859649209</v>
      </c>
      <c r="J32" s="91"/>
      <c r="K32" s="91"/>
      <c r="L32" s="92">
        <f t="shared" ca="1" si="8"/>
        <v>123.9825235675406</v>
      </c>
      <c r="M32" s="94">
        <f t="shared" ca="1" si="9"/>
        <v>-6.4103149631646872E-3</v>
      </c>
      <c r="N32" s="99">
        <f t="shared" ca="1" si="10"/>
        <v>6.3994288392230994E-3</v>
      </c>
      <c r="O32" s="94">
        <f t="shared" ca="1" si="11"/>
        <v>0.10118385428056235</v>
      </c>
      <c r="P32" s="108">
        <f t="shared" si="12"/>
        <v>8.9999999999999998E-4</v>
      </c>
      <c r="Q32" s="99">
        <f t="shared" ca="1" si="13"/>
        <v>0.18551094084565367</v>
      </c>
      <c r="R32" s="110">
        <f t="shared" ca="1" si="14"/>
        <v>0.18461094084565366</v>
      </c>
      <c r="S32" s="111">
        <f t="shared" ca="1" si="15"/>
        <v>0.19461012789783727</v>
      </c>
      <c r="T32" s="109">
        <f t="shared" ca="1" si="16"/>
        <v>1.8245098702582021</v>
      </c>
      <c r="U32" s="91"/>
      <c r="V32" s="91"/>
      <c r="W32" s="91"/>
      <c r="X32" s="91"/>
      <c r="Y32" s="91"/>
      <c r="Z32" s="91"/>
      <c r="AA32" s="91"/>
      <c r="AB32" s="91"/>
      <c r="AC32" s="91"/>
      <c r="AD32" s="91"/>
      <c r="AE32" s="91"/>
      <c r="AF32" s="91"/>
      <c r="AG32" s="91"/>
    </row>
    <row r="33" spans="1:33" ht="15" customHeight="1" x14ac:dyDescent="0.7">
      <c r="A33" s="95">
        <v>44323</v>
      </c>
      <c r="B33" s="94">
        <f t="shared" ca="1" si="0"/>
        <v>7.277991622053781E-3</v>
      </c>
      <c r="C33" s="92">
        <f t="shared" ca="1" si="1"/>
        <v>43.711716534963259</v>
      </c>
      <c r="D33" s="94">
        <f t="shared" ca="1" si="2"/>
        <v>3.4954678528698047E-4</v>
      </c>
      <c r="E33" s="92">
        <f t="shared" ca="1" si="3"/>
        <v>34.490310644782397</v>
      </c>
      <c r="F33" s="94">
        <f t="shared" ca="1" si="4"/>
        <v>8.9968129953759135E-3</v>
      </c>
      <c r="G33" s="92">
        <f t="shared" ca="1" si="5"/>
        <v>39.237032437497575</v>
      </c>
      <c r="H33" s="94">
        <f t="shared" ca="1" si="6"/>
        <v>3.7053399533087061E-2</v>
      </c>
      <c r="I33" s="92">
        <f t="shared" ca="1" si="7"/>
        <v>7.343358552631587</v>
      </c>
      <c r="J33" s="91"/>
      <c r="K33" s="91"/>
      <c r="L33" s="92">
        <f t="shared" ca="1" si="8"/>
        <v>124.78241816987482</v>
      </c>
      <c r="M33" s="94">
        <f t="shared" ca="1" si="9"/>
        <v>7.5912817997401127E-3</v>
      </c>
      <c r="N33" s="99">
        <f t="shared" ca="1" si="10"/>
        <v>6.4285282506330726E-3</v>
      </c>
      <c r="O33" s="94">
        <f t="shared" ca="1" si="11"/>
        <v>0.10164395637369139</v>
      </c>
      <c r="P33" s="108">
        <f t="shared" si="12"/>
        <v>8.9999999999999998E-4</v>
      </c>
      <c r="Q33" s="99">
        <f t="shared" ca="1" si="13"/>
        <v>0.19386283459350406</v>
      </c>
      <c r="R33" s="110">
        <f t="shared" ca="1" si="14"/>
        <v>0.19296283459350405</v>
      </c>
      <c r="S33" s="111">
        <f t="shared" ca="1" si="15"/>
        <v>0.19472506108234514</v>
      </c>
      <c r="T33" s="109">
        <f t="shared" ca="1" si="16"/>
        <v>1.8984191631038165</v>
      </c>
      <c r="U33" s="91"/>
      <c r="V33" s="91"/>
      <c r="W33" s="91"/>
      <c r="X33" s="91"/>
      <c r="Y33" s="91"/>
      <c r="Z33" s="91"/>
      <c r="AA33" s="91"/>
      <c r="AB33" s="91"/>
      <c r="AC33" s="91"/>
      <c r="AD33" s="91"/>
      <c r="AE33" s="91"/>
      <c r="AF33" s="91"/>
      <c r="AG33" s="91"/>
    </row>
    <row r="34" spans="1:33" ht="15" customHeight="1" x14ac:dyDescent="0.7">
      <c r="A34" s="95">
        <v>44322</v>
      </c>
      <c r="B34" s="94">
        <f t="shared" ca="1" si="0"/>
        <v>7.9855850871917156E-3</v>
      </c>
      <c r="C34" s="92">
        <f t="shared" ca="1" si="1"/>
        <v>43.395881671724808</v>
      </c>
      <c r="D34" s="94">
        <f t="shared" ca="1" si="2"/>
        <v>4.3698883352139006E-4</v>
      </c>
      <c r="E34" s="92">
        <f t="shared" ca="1" si="3"/>
        <v>34.478258880228523</v>
      </c>
      <c r="F34" s="94">
        <f t="shared" ca="1" si="4"/>
        <v>1.6679583507393181E-2</v>
      </c>
      <c r="G34" s="92">
        <f t="shared" ca="1" si="5"/>
        <v>38.887171824671952</v>
      </c>
      <c r="H34" s="94">
        <f t="shared" ca="1" si="6"/>
        <v>-1.8562722132811071E-2</v>
      </c>
      <c r="I34" s="92">
        <f t="shared" ca="1" si="7"/>
        <v>7.0809840225563985</v>
      </c>
      <c r="J34" s="91"/>
      <c r="K34" s="91"/>
      <c r="L34" s="92">
        <f t="shared" ca="1" si="8"/>
        <v>123.84229639918168</v>
      </c>
      <c r="M34" s="94">
        <f t="shared" ca="1" si="9"/>
        <v>7.0166903867729946E-3</v>
      </c>
      <c r="N34" s="99">
        <f t="shared" ref="N34:N65" ca="1" si="17">_xlfn.STDEV.P(M34:M286)</f>
        <v>6.4309959221170816E-3</v>
      </c>
      <c r="O34" s="94">
        <f t="shared" ref="O34:O65" ca="1" si="18">N34*SQRT(250)</f>
        <v>0.10168297368572397</v>
      </c>
      <c r="P34" s="108">
        <f t="shared" ref="P34:P65" si="19">0.09%</f>
        <v>8.9999999999999998E-4</v>
      </c>
      <c r="Q34" s="99">
        <f t="shared" ref="Q34:Q65" ca="1" si="20">L34/L286-1</f>
        <v>0.20002866462699997</v>
      </c>
      <c r="R34" s="110">
        <f t="shared" ref="R34:R65" ca="1" si="21">Q34-P34</f>
        <v>0.19912866462699996</v>
      </c>
      <c r="S34" s="111">
        <f t="shared" ref="S34:S65" ca="1" si="22">AVERAGE(R34:R1032)</f>
        <v>0.19474555208802935</v>
      </c>
      <c r="T34" s="109">
        <f t="shared" ref="T34:T65" ca="1" si="23">R34/O34</f>
        <v>1.9583284930519014</v>
      </c>
      <c r="U34" s="91"/>
      <c r="V34" s="91"/>
      <c r="W34" s="91"/>
      <c r="X34" s="91"/>
      <c r="Y34" s="91"/>
      <c r="Z34" s="91"/>
      <c r="AA34" s="91"/>
      <c r="AB34" s="91"/>
      <c r="AC34" s="91"/>
      <c r="AD34" s="91"/>
      <c r="AE34" s="91"/>
      <c r="AF34" s="91"/>
      <c r="AG34" s="91"/>
    </row>
    <row r="35" spans="1:33" ht="15" customHeight="1" x14ac:dyDescent="0.7">
      <c r="A35" s="95">
        <v>44321</v>
      </c>
      <c r="B35" s="94">
        <f t="shared" ca="1" si="0"/>
        <v>3.1279775170589552E-4</v>
      </c>
      <c r="C35" s="92">
        <f t="shared" ca="1" si="1"/>
        <v>43.052085579151438</v>
      </c>
      <c r="D35" s="94">
        <f t="shared" ca="1" si="2"/>
        <v>1.2252465708006977E-3</v>
      </c>
      <c r="E35" s="92">
        <f t="shared" ca="1" si="3"/>
        <v>34.463198847164882</v>
      </c>
      <c r="F35" s="94">
        <f t="shared" ca="1" si="4"/>
        <v>4.1421658765496971E-3</v>
      </c>
      <c r="G35" s="92">
        <f t="shared" ca="1" si="5"/>
        <v>38.249191245207264</v>
      </c>
      <c r="H35" s="94">
        <f t="shared" ca="1" si="6"/>
        <v>3.855700286615571E-2</v>
      </c>
      <c r="I35" s="92">
        <f t="shared" ca="1" si="7"/>
        <v>7.214912437343366</v>
      </c>
      <c r="J35" s="91"/>
      <c r="K35" s="91"/>
      <c r="L35" s="92">
        <f t="shared" ca="1" si="8"/>
        <v>122.97938810886697</v>
      </c>
      <c r="M35" s="94">
        <f t="shared" ca="1" si="9"/>
        <v>3.928837499304727E-3</v>
      </c>
      <c r="N35" s="99">
        <f t="shared" ca="1" si="17"/>
        <v>6.4219193535066214E-3</v>
      </c>
      <c r="O35" s="94">
        <f t="shared" ca="1" si="18"/>
        <v>0.10153946053498475</v>
      </c>
      <c r="P35" s="108">
        <f t="shared" si="19"/>
        <v>8.9999999999999998E-4</v>
      </c>
      <c r="Q35" s="99">
        <f t="shared" ca="1" si="20"/>
        <v>0.18372173165399497</v>
      </c>
      <c r="R35" s="110">
        <f t="shared" ca="1" si="21"/>
        <v>0.18282173165399496</v>
      </c>
      <c r="S35" s="111">
        <f t="shared" ca="1" si="22"/>
        <v>0.1946939860581591</v>
      </c>
      <c r="T35" s="109">
        <f t="shared" ca="1" si="23"/>
        <v>1.8004993397715063</v>
      </c>
      <c r="U35" s="91"/>
      <c r="V35" s="91"/>
      <c r="W35" s="91"/>
      <c r="X35" s="91"/>
      <c r="Y35" s="91"/>
      <c r="Z35" s="91"/>
      <c r="AA35" s="91"/>
      <c r="AB35" s="91"/>
      <c r="AC35" s="91"/>
      <c r="AD35" s="91"/>
      <c r="AE35" s="91"/>
      <c r="AF35" s="91"/>
      <c r="AG35" s="91"/>
    </row>
    <row r="36" spans="1:33" ht="15" customHeight="1" x14ac:dyDescent="0.7">
      <c r="A36" s="95">
        <v>44320</v>
      </c>
      <c r="B36" s="94">
        <f t="shared" ca="1" si="0"/>
        <v>-6.1693374604685491E-3</v>
      </c>
      <c r="C36" s="92">
        <f t="shared" ca="1" si="1"/>
        <v>43.038623194579657</v>
      </c>
      <c r="D36" s="94">
        <f t="shared" ca="1" si="2"/>
        <v>1.3145700820802464E-3</v>
      </c>
      <c r="E36" s="92">
        <f t="shared" ca="1" si="3"/>
        <v>34.421024604804401</v>
      </c>
      <c r="F36" s="94">
        <f t="shared" ca="1" si="4"/>
        <v>-7.3296943844788354E-3</v>
      </c>
      <c r="G36" s="92">
        <f t="shared" ca="1" si="5"/>
        <v>38.091410305251202</v>
      </c>
      <c r="H36" s="94">
        <f t="shared" ca="1" si="6"/>
        <v>-6.0978234173194923E-2</v>
      </c>
      <c r="I36" s="92">
        <f t="shared" ca="1" si="7"/>
        <v>6.9470548245614108</v>
      </c>
      <c r="J36" s="91"/>
      <c r="K36" s="91"/>
      <c r="L36" s="92">
        <f t="shared" ca="1" si="8"/>
        <v>122.49811292919667</v>
      </c>
      <c r="M36" s="94">
        <f t="shared" ca="1" si="9"/>
        <v>-7.7306399776259083E-3</v>
      </c>
      <c r="N36" s="99">
        <f t="shared" ca="1" si="17"/>
        <v>6.4201150776552482E-3</v>
      </c>
      <c r="O36" s="94">
        <f t="shared" ca="1" si="18"/>
        <v>0.10151093242889686</v>
      </c>
      <c r="P36" s="108">
        <f t="shared" si="19"/>
        <v>8.9999999999999998E-4</v>
      </c>
      <c r="Q36" s="99">
        <f t="shared" ca="1" si="20"/>
        <v>0.18370405624550035</v>
      </c>
      <c r="R36" s="110">
        <f t="shared" ca="1" si="21"/>
        <v>0.18280405624550033</v>
      </c>
      <c r="S36" s="111">
        <f t="shared" ca="1" si="22"/>
        <v>0.19483532242011345</v>
      </c>
      <c r="T36" s="109">
        <f t="shared" ca="1" si="23"/>
        <v>1.800831219568839</v>
      </c>
      <c r="U36" s="91"/>
      <c r="V36" s="91"/>
      <c r="W36" s="91"/>
      <c r="X36" s="91"/>
      <c r="Y36" s="91"/>
      <c r="Z36" s="91"/>
      <c r="AA36" s="91"/>
      <c r="AB36" s="91"/>
      <c r="AC36" s="91"/>
      <c r="AD36" s="91"/>
      <c r="AE36" s="91"/>
      <c r="AF36" s="91"/>
      <c r="AG36" s="91"/>
    </row>
    <row r="37" spans="1:33" ht="15" customHeight="1" x14ac:dyDescent="0.7">
      <c r="A37" s="95">
        <v>44319</v>
      </c>
      <c r="B37" s="94">
        <f t="shared" ca="1" si="0"/>
        <v>2.1567793574919225E-3</v>
      </c>
      <c r="C37" s="92">
        <f t="shared" ca="1" si="1"/>
        <v>43.305791234699115</v>
      </c>
      <c r="D37" s="94">
        <f t="shared" ca="1" si="2"/>
        <v>1.7029826084999922E-3</v>
      </c>
      <c r="E37" s="92">
        <f t="shared" ca="1" si="3"/>
        <v>34.375835160356075</v>
      </c>
      <c r="F37" s="94">
        <f t="shared" ca="1" si="4"/>
        <v>1.2978352940278937E-2</v>
      </c>
      <c r="G37" s="92">
        <f t="shared" ca="1" si="5"/>
        <v>38.372670250906729</v>
      </c>
      <c r="H37" s="94">
        <f t="shared" ca="1" si="6"/>
        <v>8.1110355650388932E-3</v>
      </c>
      <c r="I37" s="92">
        <f t="shared" ca="1" si="7"/>
        <v>7.398182957393491</v>
      </c>
      <c r="J37" s="91"/>
      <c r="K37" s="91"/>
      <c r="L37" s="92">
        <f t="shared" ca="1" si="8"/>
        <v>123.45247960335541</v>
      </c>
      <c r="M37" s="94">
        <f t="shared" ca="1" si="9"/>
        <v>5.7254693953567859E-3</v>
      </c>
      <c r="N37" s="99">
        <f t="shared" ca="1" si="17"/>
        <v>6.4101381754180205E-3</v>
      </c>
      <c r="O37" s="94">
        <f t="shared" ca="1" si="18"/>
        <v>0.10135318375358451</v>
      </c>
      <c r="P37" s="108">
        <f t="shared" si="19"/>
        <v>8.9999999999999998E-4</v>
      </c>
      <c r="Q37" s="99">
        <f t="shared" ca="1" si="20"/>
        <v>0.19630896924845231</v>
      </c>
      <c r="R37" s="110">
        <f t="shared" ca="1" si="21"/>
        <v>0.1954089692484523</v>
      </c>
      <c r="S37" s="111">
        <f t="shared" ca="1" si="22"/>
        <v>0.19498027743426544</v>
      </c>
      <c r="T37" s="109">
        <f t="shared" ca="1" si="23"/>
        <v>1.9280003055803498</v>
      </c>
      <c r="U37" s="91"/>
      <c r="V37" s="91"/>
      <c r="W37" s="91"/>
      <c r="X37" s="91"/>
      <c r="Y37" s="91"/>
      <c r="Z37" s="91"/>
      <c r="AA37" s="91"/>
      <c r="AB37" s="91"/>
      <c r="AC37" s="91"/>
      <c r="AD37" s="91"/>
      <c r="AE37" s="91"/>
      <c r="AF37" s="91"/>
      <c r="AG37" s="91"/>
    </row>
    <row r="38" spans="1:33" ht="15" customHeight="1" x14ac:dyDescent="0.7">
      <c r="A38" s="95">
        <v>44316</v>
      </c>
      <c r="B38" s="94">
        <f t="shared" ca="1" si="0"/>
        <v>-6.5705137674166858E-3</v>
      </c>
      <c r="C38" s="92">
        <f t="shared" ca="1" si="1"/>
        <v>43.212591209993661</v>
      </c>
      <c r="D38" s="94">
        <f t="shared" ca="1" si="2"/>
        <v>8.7799559253443071E-4</v>
      </c>
      <c r="E38" s="92">
        <f t="shared" ca="1" si="3"/>
        <v>34.317393236505254</v>
      </c>
      <c r="F38" s="94">
        <f t="shared" ca="1" si="4"/>
        <v>-3.3690109290759329E-3</v>
      </c>
      <c r="G38" s="92">
        <f t="shared" ca="1" si="5"/>
        <v>37.88103678575748</v>
      </c>
      <c r="H38" s="94">
        <f t="shared" ca="1" si="6"/>
        <v>8.9534837209302331E-2</v>
      </c>
      <c r="I38" s="92">
        <f t="shared" ca="1" si="7"/>
        <v>7.3386588345864734</v>
      </c>
      <c r="J38" s="91"/>
      <c r="K38" s="91"/>
      <c r="L38" s="92">
        <f t="shared" ca="1" si="8"/>
        <v>122.74968006684286</v>
      </c>
      <c r="M38" s="94">
        <f t="shared" ca="1" si="9"/>
        <v>1.7898754075793555E-3</v>
      </c>
      <c r="N38" s="99">
        <f t="shared" ca="1" si="17"/>
        <v>6.4340060450409926E-3</v>
      </c>
      <c r="O38" s="94">
        <f t="shared" ca="1" si="18"/>
        <v>0.10173056790810719</v>
      </c>
      <c r="P38" s="108">
        <f t="shared" si="19"/>
        <v>8.9999999999999998E-4</v>
      </c>
      <c r="Q38" s="99">
        <f t="shared" ca="1" si="20"/>
        <v>0.18293104649277958</v>
      </c>
      <c r="R38" s="110">
        <f t="shared" ca="1" si="21"/>
        <v>0.18203104649277957</v>
      </c>
      <c r="S38" s="111">
        <f t="shared" ca="1" si="22"/>
        <v>0.19497504948531197</v>
      </c>
      <c r="T38" s="109">
        <f t="shared" ca="1" si="23"/>
        <v>1.7893446408085274</v>
      </c>
      <c r="U38" s="91"/>
      <c r="V38" s="91"/>
      <c r="W38" s="91"/>
      <c r="X38" s="91"/>
      <c r="Y38" s="91"/>
      <c r="Z38" s="91"/>
      <c r="AA38" s="91"/>
      <c r="AB38" s="91"/>
      <c r="AC38" s="91"/>
      <c r="AD38" s="91"/>
      <c r="AE38" s="91"/>
      <c r="AF38" s="91"/>
      <c r="AG38" s="91"/>
    </row>
    <row r="39" spans="1:33" ht="15" customHeight="1" x14ac:dyDescent="0.7">
      <c r="A39" s="95">
        <v>44315</v>
      </c>
      <c r="B39" s="94">
        <f t="shared" ca="1" si="0"/>
        <v>6.3727935750761411E-3</v>
      </c>
      <c r="C39" s="92">
        <f t="shared" ca="1" si="1"/>
        <v>43.498398033130918</v>
      </c>
      <c r="D39" s="94">
        <f t="shared" ca="1" si="2"/>
        <v>-1.7529744148009341E-3</v>
      </c>
      <c r="E39" s="92">
        <f t="shared" ca="1" si="3"/>
        <v>34.287289147753569</v>
      </c>
      <c r="F39" s="94">
        <f t="shared" ca="1" si="4"/>
        <v>-4.1339822866458542E-3</v>
      </c>
      <c r="G39" s="92">
        <f t="shared" ca="1" si="5"/>
        <v>38.009089824781398</v>
      </c>
      <c r="H39" s="94">
        <f t="shared" ca="1" si="6"/>
        <v>-6.9264089409868168E-2</v>
      </c>
      <c r="I39" s="92">
        <f t="shared" ca="1" si="7"/>
        <v>6.735588972431084</v>
      </c>
      <c r="J39" s="91"/>
      <c r="K39" s="91"/>
      <c r="L39" s="92">
        <f t="shared" ca="1" si="8"/>
        <v>122.53036597809697</v>
      </c>
      <c r="M39" s="94">
        <f t="shared" ca="1" si="9"/>
        <v>-3.6088380426076982E-3</v>
      </c>
      <c r="N39" s="99">
        <f t="shared" ca="1" si="17"/>
        <v>6.4661025316734184E-3</v>
      </c>
      <c r="O39" s="94">
        <f t="shared" ca="1" si="18"/>
        <v>0.10223805792134526</v>
      </c>
      <c r="P39" s="108">
        <f t="shared" si="19"/>
        <v>8.9999999999999998E-4</v>
      </c>
      <c r="Q39" s="99">
        <f t="shared" ca="1" si="20"/>
        <v>0.16963087072176175</v>
      </c>
      <c r="R39" s="110">
        <f t="shared" ca="1" si="21"/>
        <v>0.16873087072176174</v>
      </c>
      <c r="S39" s="111">
        <f t="shared" ca="1" si="22"/>
        <v>0.1951348519913926</v>
      </c>
      <c r="T39" s="109">
        <f t="shared" ca="1" si="23"/>
        <v>1.6503724166158493</v>
      </c>
      <c r="U39" s="91"/>
      <c r="V39" s="91"/>
      <c r="W39" s="91"/>
      <c r="X39" s="91"/>
      <c r="Y39" s="91"/>
      <c r="Z39" s="91"/>
      <c r="AA39" s="91"/>
      <c r="AB39" s="91"/>
      <c r="AC39" s="91"/>
      <c r="AD39" s="91"/>
      <c r="AE39" s="91"/>
      <c r="AF39" s="91"/>
      <c r="AG39" s="91"/>
    </row>
    <row r="40" spans="1:33" ht="26.5" customHeight="1" x14ac:dyDescent="0.7">
      <c r="A40" s="95">
        <v>44314</v>
      </c>
      <c r="B40" s="94">
        <f t="shared" ca="1" si="0"/>
        <v>-2.8739941358835175E-4</v>
      </c>
      <c r="C40" s="92">
        <f t="shared" ca="1" si="1"/>
        <v>43.22294711347034</v>
      </c>
      <c r="D40" s="94">
        <f t="shared" ca="1" si="2"/>
        <v>1.3165166030379982E-3</v>
      </c>
      <c r="E40" s="92">
        <f t="shared" ca="1" si="3"/>
        <v>34.347499435476351</v>
      </c>
      <c r="F40" s="94">
        <f t="shared" ca="1" si="4"/>
        <v>2.9443937380650986E-3</v>
      </c>
      <c r="G40" s="92">
        <f t="shared" ca="1" si="5"/>
        <v>38.166870993404828</v>
      </c>
      <c r="H40" s="94">
        <f t="shared" ca="1" si="6"/>
        <v>-8.0515296177878781E-3</v>
      </c>
      <c r="I40" s="92">
        <f t="shared" ca="1" si="7"/>
        <v>7.2368422619047683</v>
      </c>
      <c r="J40" s="91"/>
      <c r="K40" s="91"/>
      <c r="L40" s="92">
        <f t="shared" ca="1" si="8"/>
        <v>122.97415980425629</v>
      </c>
      <c r="M40" s="94">
        <f t="shared" ca="1" si="9"/>
        <v>7.0016174237008677E-4</v>
      </c>
      <c r="N40" s="99">
        <f t="shared" ca="1" si="17"/>
        <v>6.4625936391386326E-3</v>
      </c>
      <c r="O40" s="94">
        <f t="shared" ca="1" si="18"/>
        <v>0.10218257745897183</v>
      </c>
      <c r="P40" s="108">
        <f t="shared" si="19"/>
        <v>8.9999999999999998E-4</v>
      </c>
      <c r="Q40" s="99">
        <f t="shared" ca="1" si="20"/>
        <v>0.18673509277821854</v>
      </c>
      <c r="R40" s="110">
        <f t="shared" ca="1" si="21"/>
        <v>0.18583509277821852</v>
      </c>
      <c r="S40" s="111">
        <f t="shared" ca="1" si="22"/>
        <v>0.195464901757263</v>
      </c>
      <c r="T40" s="109">
        <f t="shared" ca="1" si="23"/>
        <v>1.8186573229945653</v>
      </c>
      <c r="U40" s="91"/>
      <c r="V40" s="91"/>
      <c r="W40" s="91"/>
      <c r="X40" s="91"/>
      <c r="Y40" s="91"/>
      <c r="Z40" s="91"/>
      <c r="AA40" s="91"/>
      <c r="AB40" s="91"/>
      <c r="AC40" s="91"/>
      <c r="AD40" s="91"/>
      <c r="AE40" s="91"/>
      <c r="AF40" s="91"/>
      <c r="AG40" s="91"/>
    </row>
    <row r="41" spans="1:33" ht="26.5" customHeight="1" x14ac:dyDescent="0.7">
      <c r="A41" s="95">
        <v>44313</v>
      </c>
      <c r="B41" s="94">
        <f t="shared" ca="1" si="0"/>
        <v>-2.1550251007529386E-4</v>
      </c>
      <c r="C41" s="92">
        <f t="shared" ca="1" si="1"/>
        <v>43.235372934297928</v>
      </c>
      <c r="D41" s="94">
        <f t="shared" ca="1" si="2"/>
        <v>-3.9339511966901552E-3</v>
      </c>
      <c r="E41" s="92">
        <f t="shared" ca="1" si="3"/>
        <v>34.302339835559785</v>
      </c>
      <c r="F41" s="94">
        <f t="shared" ca="1" si="4"/>
        <v>-2.5173699956215767E-3</v>
      </c>
      <c r="G41" s="92">
        <f t="shared" ca="1" si="5"/>
        <v>38.054822612002866</v>
      </c>
      <c r="H41" s="94">
        <f t="shared" ca="1" si="6"/>
        <v>1.4484883467654086E-2</v>
      </c>
      <c r="I41" s="92">
        <f t="shared" ca="1" si="7"/>
        <v>7.2955828634085274</v>
      </c>
      <c r="J41" s="91"/>
      <c r="K41" s="91"/>
      <c r="L41" s="92">
        <f t="shared" ca="1" si="8"/>
        <v>122.8881182452691</v>
      </c>
      <c r="M41" s="94">
        <f t="shared" ca="1" si="9"/>
        <v>-1.1109065530811035E-3</v>
      </c>
      <c r="N41" s="99">
        <f t="shared" ca="1" si="17"/>
        <v>6.4626898104033093E-3</v>
      </c>
      <c r="O41" s="94">
        <f t="shared" ca="1" si="18"/>
        <v>0.10218409806018101</v>
      </c>
      <c r="P41" s="108">
        <f t="shared" si="19"/>
        <v>8.9999999999999998E-4</v>
      </c>
      <c r="Q41" s="99">
        <f t="shared" ca="1" si="20"/>
        <v>0.18358718533655449</v>
      </c>
      <c r="R41" s="110">
        <f t="shared" ca="1" si="21"/>
        <v>0.18268718533655448</v>
      </c>
      <c r="S41" s="111">
        <f t="shared" ca="1" si="22"/>
        <v>0.19558679807345344</v>
      </c>
      <c r="T41" s="109">
        <f t="shared" ca="1" si="23"/>
        <v>1.7878240235477874</v>
      </c>
      <c r="U41" s="91"/>
      <c r="V41" s="91"/>
      <c r="W41" s="91"/>
      <c r="X41" s="91"/>
      <c r="Y41" s="91"/>
      <c r="Z41" s="91"/>
      <c r="AA41" s="91"/>
      <c r="AB41" s="91"/>
      <c r="AC41" s="91"/>
      <c r="AD41" s="91"/>
      <c r="AE41" s="91"/>
      <c r="AF41" s="91"/>
      <c r="AG41" s="91"/>
    </row>
    <row r="42" spans="1:33" ht="26.5" customHeight="1" x14ac:dyDescent="0.7">
      <c r="A42" s="95">
        <v>44312</v>
      </c>
      <c r="B42" s="94">
        <f t="shared" ca="1" si="0"/>
        <v>2.0876206288722443E-3</v>
      </c>
      <c r="C42" s="92">
        <f t="shared" ca="1" si="1"/>
        <v>43.244692274030413</v>
      </c>
      <c r="D42" s="94">
        <f t="shared" ca="1" si="2"/>
        <v>-1.0479758395148808E-3</v>
      </c>
      <c r="E42" s="92">
        <f t="shared" ca="1" si="3"/>
        <v>34.437816525090057</v>
      </c>
      <c r="F42" s="94">
        <f t="shared" ca="1" si="4"/>
        <v>2.6442428838069354E-3</v>
      </c>
      <c r="G42" s="92">
        <f t="shared" ca="1" si="5"/>
        <v>38.15086244843765</v>
      </c>
      <c r="H42" s="94">
        <f t="shared" ca="1" si="6"/>
        <v>8.3166265573493492E-2</v>
      </c>
      <c r="I42" s="92">
        <f t="shared" ca="1" si="7"/>
        <v>7.1914160401002567</v>
      </c>
      <c r="J42" s="91"/>
      <c r="K42" s="91"/>
      <c r="L42" s="92">
        <f t="shared" ca="1" si="8"/>
        <v>123.02478728765837</v>
      </c>
      <c r="M42" s="94">
        <f t="shared" ca="1" si="9"/>
        <v>5.7778770172287608E-3</v>
      </c>
      <c r="N42" s="99">
        <f t="shared" ca="1" si="17"/>
        <v>6.4624523956036987E-3</v>
      </c>
      <c r="O42" s="94">
        <f t="shared" ca="1" si="18"/>
        <v>0.102180344202596</v>
      </c>
      <c r="P42" s="108">
        <f t="shared" si="19"/>
        <v>8.9999999999999998E-4</v>
      </c>
      <c r="Q42" s="99">
        <f t="shared" ca="1" si="20"/>
        <v>0.18505528679676919</v>
      </c>
      <c r="R42" s="110">
        <f t="shared" ca="1" si="21"/>
        <v>0.18415528679676918</v>
      </c>
      <c r="S42" s="111">
        <f t="shared" ca="1" si="22"/>
        <v>0.1957521777239265</v>
      </c>
      <c r="T42" s="109">
        <f t="shared" ca="1" si="23"/>
        <v>1.8022574520950823</v>
      </c>
      <c r="U42" s="91"/>
      <c r="V42" s="91"/>
      <c r="W42" s="91"/>
      <c r="X42" s="91"/>
      <c r="Y42" s="91"/>
      <c r="Z42" s="91"/>
      <c r="AA42" s="91"/>
      <c r="AB42" s="91"/>
      <c r="AC42" s="91"/>
      <c r="AD42" s="91"/>
      <c r="AE42" s="91"/>
      <c r="AF42" s="91"/>
      <c r="AG42" s="91"/>
    </row>
    <row r="43" spans="1:33" ht="26.5" customHeight="1" x14ac:dyDescent="0.7">
      <c r="A43" s="95">
        <v>44309</v>
      </c>
      <c r="B43" s="94">
        <f t="shared" ca="1" si="0"/>
        <v>1.08424118157191E-2</v>
      </c>
      <c r="C43" s="92">
        <f t="shared" ca="1" si="1"/>
        <v>43.154601837004712</v>
      </c>
      <c r="D43" s="94">
        <f t="shared" ca="1" si="2"/>
        <v>-1.3081797085664482E-3</v>
      </c>
      <c r="E43" s="92">
        <f t="shared" ca="1" si="3"/>
        <v>34.473944385899259</v>
      </c>
      <c r="F43" s="94">
        <f t="shared" ca="1" si="4"/>
        <v>-3.8314117984907803E-3</v>
      </c>
      <c r="G43" s="92">
        <f t="shared" ca="1" si="5"/>
        <v>38.050248350011046</v>
      </c>
      <c r="H43" s="94">
        <f t="shared" ca="1" si="6"/>
        <v>2.5774394966118219E-2</v>
      </c>
      <c r="I43" s="92">
        <f t="shared" ca="1" si="7"/>
        <v>6.6392540726817115</v>
      </c>
      <c r="J43" s="91"/>
      <c r="K43" s="91"/>
      <c r="L43" s="92">
        <f t="shared" ca="1" si="8"/>
        <v>122.31804864559672</v>
      </c>
      <c r="M43" s="94">
        <f t="shared" ca="1" si="9"/>
        <v>3.5953452728938462E-3</v>
      </c>
      <c r="N43" s="99">
        <f t="shared" ca="1" si="17"/>
        <v>6.4606924754157889E-3</v>
      </c>
      <c r="O43" s="94">
        <f t="shared" ca="1" si="18"/>
        <v>0.10215251742112648</v>
      </c>
      <c r="P43" s="108">
        <f t="shared" si="19"/>
        <v>8.9999999999999998E-4</v>
      </c>
      <c r="Q43" s="99">
        <f t="shared" ca="1" si="20"/>
        <v>0.18092262659997393</v>
      </c>
      <c r="R43" s="110">
        <f t="shared" ca="1" si="21"/>
        <v>0.18002262659997392</v>
      </c>
      <c r="S43" s="111">
        <f t="shared" ca="1" si="22"/>
        <v>0.19590278669700648</v>
      </c>
      <c r="T43" s="109">
        <f t="shared" ca="1" si="23"/>
        <v>1.7622926105465011</v>
      </c>
      <c r="U43" s="91"/>
      <c r="V43" s="91"/>
      <c r="W43" s="91"/>
      <c r="X43" s="91"/>
      <c r="Y43" s="91"/>
      <c r="Z43" s="91"/>
      <c r="AA43" s="91"/>
      <c r="AB43" s="91"/>
      <c r="AC43" s="91"/>
      <c r="AD43" s="91"/>
      <c r="AE43" s="91"/>
      <c r="AF43" s="91"/>
      <c r="AG43" s="91"/>
    </row>
    <row r="44" spans="1:33" ht="26.5" customHeight="1" x14ac:dyDescent="0.7">
      <c r="A44" s="95">
        <v>44308</v>
      </c>
      <c r="B44" s="94">
        <f t="shared" ca="1" si="0"/>
        <v>-9.1331216768046897E-3</v>
      </c>
      <c r="C44" s="92">
        <f t="shared" ca="1" si="1"/>
        <v>42.69172062091117</v>
      </c>
      <c r="D44" s="94">
        <f t="shared" ca="1" si="2"/>
        <v>7.855681236763612E-4</v>
      </c>
      <c r="E44" s="92">
        <f t="shared" ca="1" si="3"/>
        <v>34.519101574136485</v>
      </c>
      <c r="F44" s="94">
        <f t="shared" ca="1" si="4"/>
        <v>-6.4831497506944169E-3</v>
      </c>
      <c r="G44" s="92">
        <f t="shared" ca="1" si="5"/>
        <v>38.196595235659125</v>
      </c>
      <c r="H44" s="94">
        <f t="shared" ca="1" si="6"/>
        <v>-8.8864347910224795E-2</v>
      </c>
      <c r="I44" s="92">
        <f t="shared" ca="1" si="7"/>
        <v>6.4724310776942415</v>
      </c>
      <c r="J44" s="91"/>
      <c r="K44" s="91"/>
      <c r="L44" s="92">
        <f t="shared" ca="1" si="8"/>
        <v>121.87984850840101</v>
      </c>
      <c r="M44" s="94">
        <f t="shared" ca="1" si="9"/>
        <v>-1.0127141982613219E-2</v>
      </c>
      <c r="N44" s="99">
        <f t="shared" ca="1" si="17"/>
        <v>6.4995351577086325E-3</v>
      </c>
      <c r="O44" s="94">
        <f t="shared" ca="1" si="18"/>
        <v>0.10276667415350486</v>
      </c>
      <c r="P44" s="108">
        <f t="shared" si="19"/>
        <v>8.9999999999999998E-4</v>
      </c>
      <c r="Q44" s="99">
        <f t="shared" ca="1" si="20"/>
        <v>0.1827820505517106</v>
      </c>
      <c r="R44" s="110">
        <f t="shared" ca="1" si="21"/>
        <v>0.18188205055171058</v>
      </c>
      <c r="S44" s="111">
        <f t="shared" ca="1" si="22"/>
        <v>0.19611173617196745</v>
      </c>
      <c r="T44" s="109">
        <f t="shared" ca="1" si="23"/>
        <v>1.7698544012432409</v>
      </c>
      <c r="U44" s="91"/>
      <c r="V44" s="91"/>
      <c r="W44" s="91"/>
      <c r="X44" s="91"/>
      <c r="Y44" s="91"/>
      <c r="Z44" s="91"/>
      <c r="AA44" s="91"/>
      <c r="AB44" s="91"/>
      <c r="AC44" s="91"/>
      <c r="AD44" s="91"/>
      <c r="AE44" s="91"/>
      <c r="AF44" s="91"/>
      <c r="AG44" s="91"/>
    </row>
    <row r="45" spans="1:33" ht="26.5" customHeight="1" x14ac:dyDescent="0.7">
      <c r="A45" s="95">
        <v>44307</v>
      </c>
      <c r="B45" s="94">
        <f t="shared" ca="1" si="0"/>
        <v>9.4621002911243757E-3</v>
      </c>
      <c r="C45" s="92">
        <f t="shared" ca="1" si="1"/>
        <v>43.085223206932369</v>
      </c>
      <c r="D45" s="94">
        <f t="shared" ca="1" si="2"/>
        <v>5.2391359088854728E-4</v>
      </c>
      <c r="E45" s="92">
        <f t="shared" ca="1" si="3"/>
        <v>34.492005753894567</v>
      </c>
      <c r="F45" s="94">
        <f t="shared" ca="1" si="4"/>
        <v>9.9111547311667714E-3</v>
      </c>
      <c r="G45" s="92">
        <f t="shared" ca="1" si="5"/>
        <v>38.445845408736005</v>
      </c>
      <c r="H45" s="94">
        <f t="shared" ca="1" si="6"/>
        <v>-3.5311637324468848E-2</v>
      </c>
      <c r="I45" s="92">
        <f t="shared" ca="1" si="7"/>
        <v>7.1036964285714346</v>
      </c>
      <c r="J45" s="91"/>
      <c r="K45" s="91"/>
      <c r="L45" s="92">
        <f t="shared" ca="1" si="8"/>
        <v>123.12677079813439</v>
      </c>
      <c r="M45" s="94">
        <f t="shared" ca="1" si="9"/>
        <v>4.3984465505895187E-3</v>
      </c>
      <c r="N45" s="99">
        <f t="shared" ca="1" si="17"/>
        <v>6.4967850430768023E-3</v>
      </c>
      <c r="O45" s="94">
        <f t="shared" ca="1" si="18"/>
        <v>0.10272319102318916</v>
      </c>
      <c r="P45" s="108">
        <f t="shared" si="19"/>
        <v>8.9999999999999998E-4</v>
      </c>
      <c r="Q45" s="99">
        <f t="shared" ca="1" si="20"/>
        <v>0.2096553387243747</v>
      </c>
      <c r="R45" s="110">
        <f t="shared" ca="1" si="21"/>
        <v>0.20875533872437468</v>
      </c>
      <c r="S45" s="111">
        <f t="shared" ca="1" si="22"/>
        <v>0.19630146531357084</v>
      </c>
      <c r="T45" s="109">
        <f t="shared" ca="1" si="23"/>
        <v>2.0322123626129311</v>
      </c>
      <c r="U45" s="91"/>
      <c r="V45" s="91"/>
      <c r="W45" s="91"/>
      <c r="X45" s="91"/>
      <c r="Y45" s="91"/>
      <c r="Z45" s="91"/>
      <c r="AA45" s="91"/>
      <c r="AB45" s="91"/>
      <c r="AC45" s="91"/>
      <c r="AD45" s="91"/>
      <c r="AE45" s="91"/>
      <c r="AF45" s="91"/>
      <c r="AG45" s="91"/>
    </row>
    <row r="46" spans="1:33" ht="26.5" customHeight="1" x14ac:dyDescent="0.7">
      <c r="A46" s="95">
        <v>44306</v>
      </c>
      <c r="B46" s="94">
        <f t="shared" ca="1" si="0"/>
        <v>-7.3215434741309426E-3</v>
      </c>
      <c r="C46" s="92">
        <f t="shared" ca="1" si="1"/>
        <v>42.681367824019134</v>
      </c>
      <c r="D46" s="94">
        <f t="shared" ca="1" si="2"/>
        <v>2.9780358291353615E-3</v>
      </c>
      <c r="E46" s="92">
        <f t="shared" ca="1" si="3"/>
        <v>34.473944385899259</v>
      </c>
      <c r="F46" s="94">
        <f t="shared" ca="1" si="4"/>
        <v>3.5565555702969931E-3</v>
      </c>
      <c r="G46" s="92">
        <f t="shared" ca="1" si="5"/>
        <v>38.0685421966352</v>
      </c>
      <c r="H46" s="94">
        <f t="shared" ca="1" si="6"/>
        <v>-1.960381606665651E-2</v>
      </c>
      <c r="I46" s="92">
        <f t="shared" ca="1" si="7"/>
        <v>7.3637214912280777</v>
      </c>
      <c r="J46" s="91"/>
      <c r="K46" s="91"/>
      <c r="L46" s="92">
        <f t="shared" ca="1" si="8"/>
        <v>122.58757589778166</v>
      </c>
      <c r="M46" s="94">
        <f t="shared" ca="1" si="9"/>
        <v>-1.8301825194004806E-3</v>
      </c>
      <c r="N46" s="99">
        <f t="shared" ca="1" si="17"/>
        <v>6.4946896707716913E-3</v>
      </c>
      <c r="O46" s="94">
        <f t="shared" ca="1" si="18"/>
        <v>0.10269006027803823</v>
      </c>
      <c r="P46" s="108">
        <f t="shared" si="19"/>
        <v>8.9999999999999998E-4</v>
      </c>
      <c r="Q46" s="99">
        <f t="shared" ca="1" si="20"/>
        <v>0.19267265788280752</v>
      </c>
      <c r="R46" s="110">
        <f t="shared" ca="1" si="21"/>
        <v>0.19177265788280751</v>
      </c>
      <c r="S46" s="111">
        <f t="shared" ca="1" si="22"/>
        <v>0.19613316972693837</v>
      </c>
      <c r="T46" s="109">
        <f t="shared" ca="1" si="23"/>
        <v>1.8674899728715115</v>
      </c>
      <c r="U46" s="91"/>
      <c r="V46" s="91"/>
      <c r="W46" s="91"/>
      <c r="X46" s="91"/>
      <c r="Y46" s="91"/>
      <c r="Z46" s="91"/>
      <c r="AA46" s="91"/>
      <c r="AB46" s="91"/>
      <c r="AC46" s="91"/>
      <c r="AD46" s="91"/>
      <c r="AE46" s="91"/>
      <c r="AF46" s="91"/>
      <c r="AG46" s="91"/>
    </row>
    <row r="47" spans="1:33" ht="26.5" customHeight="1" x14ac:dyDescent="0.7">
      <c r="A47" s="95">
        <v>44305</v>
      </c>
      <c r="B47" s="94">
        <f t="shared" ca="1" si="0"/>
        <v>-4.9130492998837871E-3</v>
      </c>
      <c r="C47" s="92">
        <f t="shared" ca="1" si="1"/>
        <v>42.99616612351339</v>
      </c>
      <c r="D47" s="94">
        <f t="shared" ca="1" si="2"/>
        <v>-1.0499931047738276E-3</v>
      </c>
      <c r="E47" s="92">
        <f t="shared" ca="1" si="3"/>
        <v>34.371584575529177</v>
      </c>
      <c r="F47" s="94">
        <f t="shared" ca="1" si="4"/>
        <v>-2.7652959627787466E-3</v>
      </c>
      <c r="G47" s="92">
        <f t="shared" ca="1" si="5"/>
        <v>37.933629136627744</v>
      </c>
      <c r="H47" s="94">
        <f t="shared" ca="1" si="6"/>
        <v>-6.6575784827249018E-2</v>
      </c>
      <c r="I47" s="92">
        <f t="shared" ca="1" si="7"/>
        <v>7.5109650689223129</v>
      </c>
      <c r="J47" s="91"/>
      <c r="K47" s="91"/>
      <c r="L47" s="92">
        <f t="shared" ca="1" si="8"/>
        <v>122.81234490459263</v>
      </c>
      <c r="M47" s="94">
        <f t="shared" ca="1" si="9"/>
        <v>-7.1891975414405396E-3</v>
      </c>
      <c r="N47" s="99">
        <f t="shared" ca="1" si="17"/>
        <v>6.4933252911503021E-3</v>
      </c>
      <c r="O47" s="94">
        <f t="shared" ca="1" si="18"/>
        <v>0.10266848754205468</v>
      </c>
      <c r="P47" s="108">
        <f t="shared" si="19"/>
        <v>8.9999999999999998E-4</v>
      </c>
      <c r="Q47" s="99">
        <f t="shared" ca="1" si="20"/>
        <v>0.19264818581578202</v>
      </c>
      <c r="R47" s="110">
        <f t="shared" ca="1" si="21"/>
        <v>0.19174818581578201</v>
      </c>
      <c r="S47" s="111">
        <f t="shared" ca="1" si="22"/>
        <v>0.19619290276589901</v>
      </c>
      <c r="T47" s="109">
        <f t="shared" ca="1" si="23"/>
        <v>1.8676440104100962</v>
      </c>
      <c r="U47" s="91"/>
      <c r="V47" s="91"/>
      <c r="W47" s="91"/>
      <c r="X47" s="91"/>
      <c r="Y47" s="91"/>
      <c r="Z47" s="91"/>
      <c r="AA47" s="91"/>
      <c r="AB47" s="91"/>
      <c r="AC47" s="91"/>
      <c r="AD47" s="91"/>
      <c r="AE47" s="91"/>
      <c r="AF47" s="91"/>
      <c r="AG47" s="91"/>
    </row>
    <row r="48" spans="1:33" ht="26.5" customHeight="1" x14ac:dyDescent="0.7">
      <c r="A48" s="95">
        <v>44302</v>
      </c>
      <c r="B48" s="94">
        <f t="shared" ca="1" si="0"/>
        <v>3.3424267600743462E-3</v>
      </c>
      <c r="C48" s="92">
        <f t="shared" ca="1" si="1"/>
        <v>43.20845137529183</v>
      </c>
      <c r="D48" s="94">
        <f t="shared" ca="1" si="2"/>
        <v>-2.7050014750121809E-3</v>
      </c>
      <c r="E48" s="92">
        <f t="shared" ca="1" si="3"/>
        <v>34.407712436338372</v>
      </c>
      <c r="F48" s="94">
        <f t="shared" ca="1" si="4"/>
        <v>6.0477772223364035E-3</v>
      </c>
      <c r="G48" s="92">
        <f t="shared" ca="1" si="5"/>
        <v>38.038817725713535</v>
      </c>
      <c r="H48" s="94">
        <f t="shared" ca="1" si="6"/>
        <v>-2.3384012295970091E-2</v>
      </c>
      <c r="I48" s="92">
        <f t="shared" ca="1" si="7"/>
        <v>8.0466790413533911</v>
      </c>
      <c r="J48" s="91"/>
      <c r="K48" s="91"/>
      <c r="L48" s="92">
        <f t="shared" ca="1" si="8"/>
        <v>123.70166057869712</v>
      </c>
      <c r="M48" s="94">
        <f t="shared" ca="1" si="9"/>
        <v>7.0066685803960027E-4</v>
      </c>
      <c r="N48" s="99">
        <f t="shared" ca="1" si="17"/>
        <v>6.4748304937734241E-3</v>
      </c>
      <c r="O48" s="94">
        <f t="shared" ca="1" si="18"/>
        <v>0.10237605911918347</v>
      </c>
      <c r="P48" s="108">
        <f t="shared" si="19"/>
        <v>8.9999999999999998E-4</v>
      </c>
      <c r="Q48" s="99">
        <f t="shared" ca="1" si="20"/>
        <v>0.20044896763974895</v>
      </c>
      <c r="R48" s="110">
        <f t="shared" ca="1" si="21"/>
        <v>0.19954896763974894</v>
      </c>
      <c r="S48" s="111">
        <f t="shared" ca="1" si="22"/>
        <v>0.19625463494576179</v>
      </c>
      <c r="T48" s="109">
        <f t="shared" ca="1" si="23"/>
        <v>1.9491760999262471</v>
      </c>
      <c r="U48" s="91"/>
      <c r="V48" s="91"/>
      <c r="W48" s="91"/>
      <c r="X48" s="91"/>
      <c r="Y48" s="91"/>
      <c r="Z48" s="91"/>
      <c r="AA48" s="91"/>
      <c r="AB48" s="91"/>
      <c r="AC48" s="91"/>
      <c r="AD48" s="91"/>
      <c r="AE48" s="91"/>
      <c r="AF48" s="91"/>
      <c r="AG48" s="91"/>
    </row>
    <row r="49" spans="1:33" ht="26.5" customHeight="1" x14ac:dyDescent="0.7">
      <c r="A49" s="95">
        <v>44301</v>
      </c>
      <c r="B49" s="94">
        <f t="shared" ca="1" si="0"/>
        <v>1.074245441995525E-2</v>
      </c>
      <c r="C49" s="92">
        <f t="shared" ca="1" si="1"/>
        <v>43.064511399979011</v>
      </c>
      <c r="D49" s="94">
        <f t="shared" ca="1" si="2"/>
        <v>6.4107899523888623E-3</v>
      </c>
      <c r="E49" s="92">
        <f t="shared" ca="1" si="3"/>
        <v>34.501037794461844</v>
      </c>
      <c r="F49" s="94">
        <f t="shared" ca="1" si="4"/>
        <v>1.6162764158291765E-2</v>
      </c>
      <c r="G49" s="92">
        <f t="shared" ca="1" si="5"/>
        <v>37.81015035959566</v>
      </c>
      <c r="H49" s="94">
        <f t="shared" ca="1" si="6"/>
        <v>2.1359184466019476E-2</v>
      </c>
      <c r="I49" s="92">
        <f t="shared" ca="1" si="7"/>
        <v>8.2393480576441185</v>
      </c>
      <c r="J49" s="91"/>
      <c r="K49" s="91"/>
      <c r="L49" s="92">
        <f t="shared" ca="1" si="8"/>
        <v>123.61504761168064</v>
      </c>
      <c r="M49" s="94">
        <f t="shared" ca="1" si="9"/>
        <v>1.187890852254081E-2</v>
      </c>
      <c r="N49" s="99">
        <f t="shared" ca="1" si="17"/>
        <v>6.4846936835930942E-3</v>
      </c>
      <c r="O49" s="94">
        <f t="shared" ca="1" si="18"/>
        <v>0.1025320098433072</v>
      </c>
      <c r="P49" s="108">
        <f t="shared" si="19"/>
        <v>8.9999999999999998E-4</v>
      </c>
      <c r="Q49" s="99">
        <f t="shared" ca="1" si="20"/>
        <v>0.20222200285784098</v>
      </c>
      <c r="R49" s="110">
        <f t="shared" ca="1" si="21"/>
        <v>0.20132200285784096</v>
      </c>
      <c r="S49" s="111">
        <f t="shared" ca="1" si="22"/>
        <v>0.19620823589373376</v>
      </c>
      <c r="T49" s="109">
        <f t="shared" ca="1" si="23"/>
        <v>1.9635039161478245</v>
      </c>
      <c r="U49" s="91"/>
      <c r="V49" s="91"/>
      <c r="W49" s="91"/>
      <c r="X49" s="91"/>
      <c r="Y49" s="91"/>
      <c r="Z49" s="91"/>
      <c r="AA49" s="91"/>
      <c r="AB49" s="91"/>
      <c r="AC49" s="91"/>
      <c r="AD49" s="91"/>
      <c r="AE49" s="91"/>
      <c r="AF49" s="91"/>
      <c r="AG49" s="91"/>
    </row>
    <row r="50" spans="1:33" ht="26.5" customHeight="1" x14ac:dyDescent="0.7">
      <c r="A50" s="95">
        <v>44300</v>
      </c>
      <c r="B50" s="94">
        <f t="shared" ca="1" si="0"/>
        <v>-3.4151360054910374E-3</v>
      </c>
      <c r="C50" s="92">
        <f t="shared" ca="1" si="1"/>
        <v>42.606809688916123</v>
      </c>
      <c r="D50" s="94">
        <f t="shared" ca="1" si="2"/>
        <v>-1.2279229474486675E-3</v>
      </c>
      <c r="E50" s="92">
        <f t="shared" ca="1" si="3"/>
        <v>34.281267787375384</v>
      </c>
      <c r="F50" s="94">
        <f t="shared" ca="1" si="4"/>
        <v>-4.3443188546180567E-3</v>
      </c>
      <c r="G50" s="92">
        <f t="shared" ca="1" si="5"/>
        <v>37.208754043368806</v>
      </c>
      <c r="H50" s="94">
        <f t="shared" ca="1" si="6"/>
        <v>-6.2443109411978837E-2</v>
      </c>
      <c r="I50" s="92">
        <f t="shared" ca="1" si="7"/>
        <v>8.0670426065162975</v>
      </c>
      <c r="J50" s="91"/>
      <c r="K50" s="91"/>
      <c r="L50" s="92">
        <f t="shared" ca="1" si="8"/>
        <v>122.16387412617659</v>
      </c>
      <c r="M50" s="94">
        <f t="shared" ca="1" si="9"/>
        <v>-7.2147412948000422E-3</v>
      </c>
      <c r="N50" s="99">
        <f t="shared" ca="1" si="17"/>
        <v>6.4824524078207447E-3</v>
      </c>
      <c r="O50" s="94">
        <f t="shared" ca="1" si="18"/>
        <v>0.1024965721617813</v>
      </c>
      <c r="P50" s="108">
        <f t="shared" si="19"/>
        <v>8.9999999999999998E-4</v>
      </c>
      <c r="Q50" s="99">
        <f t="shared" ca="1" si="20"/>
        <v>0.18223213661861948</v>
      </c>
      <c r="R50" s="110">
        <f t="shared" ca="1" si="21"/>
        <v>0.18133213661861947</v>
      </c>
      <c r="S50" s="111">
        <f t="shared" ca="1" si="22"/>
        <v>0.19613518207996083</v>
      </c>
      <c r="T50" s="109">
        <f t="shared" ca="1" si="23"/>
        <v>1.7691531803854237</v>
      </c>
      <c r="U50" s="91"/>
      <c r="V50" s="91"/>
      <c r="W50" s="91"/>
      <c r="X50" s="91"/>
      <c r="Y50" s="91"/>
      <c r="Z50" s="91"/>
      <c r="AA50" s="91"/>
      <c r="AB50" s="91"/>
      <c r="AC50" s="91"/>
      <c r="AD50" s="91"/>
      <c r="AE50" s="91"/>
      <c r="AF50" s="91"/>
      <c r="AG50" s="91"/>
    </row>
    <row r="51" spans="1:33" ht="26.5" customHeight="1" x14ac:dyDescent="0.7">
      <c r="A51" s="95">
        <v>44299</v>
      </c>
      <c r="B51" s="94">
        <f t="shared" ca="1" si="0"/>
        <v>2.9636817499387735E-3</v>
      </c>
      <c r="C51" s="92">
        <f t="shared" ca="1" si="1"/>
        <v>42.752816371442385</v>
      </c>
      <c r="D51" s="94">
        <f t="shared" ca="1" si="2"/>
        <v>4.1394878868026286E-3</v>
      </c>
      <c r="E51" s="92">
        <f t="shared" ca="1" si="3"/>
        <v>34.323414295423525</v>
      </c>
      <c r="F51" s="94">
        <f t="shared" ca="1" si="4"/>
        <v>7.0864802014201089E-3</v>
      </c>
      <c r="G51" s="92">
        <f t="shared" ca="1" si="5"/>
        <v>37.371106043973569</v>
      </c>
      <c r="H51" s="94">
        <f t="shared" ca="1" si="6"/>
        <v>6.0834319444463603E-2</v>
      </c>
      <c r="I51" s="92">
        <f t="shared" ca="1" si="7"/>
        <v>8.6043233082706827</v>
      </c>
      <c r="J51" s="91"/>
      <c r="K51" s="91"/>
      <c r="L51" s="92">
        <f t="shared" ca="1" si="8"/>
        <v>123.05166001911016</v>
      </c>
      <c r="M51" s="94">
        <f t="shared" ca="1" si="9"/>
        <v>8.3933108335887407E-3</v>
      </c>
      <c r="N51" s="99">
        <f t="shared" ca="1" si="17"/>
        <v>6.463547668094342E-3</v>
      </c>
      <c r="O51" s="94">
        <f t="shared" ca="1" si="18"/>
        <v>0.10219766198124081</v>
      </c>
      <c r="P51" s="108">
        <f t="shared" si="19"/>
        <v>8.9999999999999998E-4</v>
      </c>
      <c r="Q51" s="99">
        <f t="shared" ca="1" si="20"/>
        <v>0.20457067020427844</v>
      </c>
      <c r="R51" s="110">
        <f t="shared" ca="1" si="21"/>
        <v>0.20367067020427843</v>
      </c>
      <c r="S51" s="111">
        <f t="shared" ca="1" si="22"/>
        <v>0.19634971897070494</v>
      </c>
      <c r="T51" s="109">
        <f t="shared" ca="1" si="23"/>
        <v>1.9929092922073286</v>
      </c>
      <c r="U51" s="91"/>
      <c r="V51" s="91"/>
      <c r="W51" s="91"/>
      <c r="X51" s="91"/>
      <c r="Y51" s="91"/>
      <c r="Z51" s="91"/>
      <c r="AA51" s="91"/>
      <c r="AB51" s="91"/>
      <c r="AC51" s="91"/>
      <c r="AD51" s="91"/>
      <c r="AE51" s="91"/>
      <c r="AF51" s="91"/>
      <c r="AG51" s="91"/>
    </row>
    <row r="52" spans="1:33" ht="26.5" customHeight="1" x14ac:dyDescent="0.7">
      <c r="A52" s="95">
        <v>44298</v>
      </c>
      <c r="B52" s="94">
        <f t="shared" ca="1" si="0"/>
        <v>3.6458967082042548E-4</v>
      </c>
      <c r="C52" s="92">
        <f t="shared" ca="1" si="1"/>
        <v>42.626485035678108</v>
      </c>
      <c r="D52" s="94">
        <f t="shared" ca="1" si="2"/>
        <v>-6.1609669283324564E-4</v>
      </c>
      <c r="E52" s="92">
        <f t="shared" ca="1" si="3"/>
        <v>34.181918657194394</v>
      </c>
      <c r="F52" s="94">
        <f t="shared" ca="1" si="4"/>
        <v>-6.0636061477649106E-3</v>
      </c>
      <c r="G52" s="92">
        <f t="shared" ca="1" si="5"/>
        <v>37.108139944942209</v>
      </c>
      <c r="H52" s="94">
        <f t="shared" ca="1" si="6"/>
        <v>4.2900239963736375E-2</v>
      </c>
      <c r="I52" s="92">
        <f t="shared" ca="1" si="7"/>
        <v>8.1109020989974994</v>
      </c>
      <c r="J52" s="91"/>
      <c r="K52" s="91"/>
      <c r="L52" s="92">
        <f t="shared" ca="1" si="8"/>
        <v>122.02744573681221</v>
      </c>
      <c r="M52" s="94">
        <f t="shared" ca="1" si="9"/>
        <v>8.3433974954272294E-4</v>
      </c>
      <c r="N52" s="99">
        <f t="shared" ca="1" si="17"/>
        <v>6.5000663974860342E-3</v>
      </c>
      <c r="O52" s="94">
        <f t="shared" ca="1" si="18"/>
        <v>0.10277507379190622</v>
      </c>
      <c r="P52" s="108">
        <f t="shared" si="19"/>
        <v>8.9999999999999998E-4</v>
      </c>
      <c r="Q52" s="99">
        <f t="shared" ca="1" si="20"/>
        <v>0.19688039867529472</v>
      </c>
      <c r="R52" s="110">
        <f t="shared" ca="1" si="21"/>
        <v>0.19598039867529471</v>
      </c>
      <c r="S52" s="111">
        <f t="shared" ca="1" si="22"/>
        <v>0.19624205792315239</v>
      </c>
      <c r="T52" s="109">
        <f t="shared" ca="1" si="23"/>
        <v>1.9068864798103278</v>
      </c>
      <c r="U52" s="91"/>
      <c r="V52" s="91"/>
      <c r="W52" s="91"/>
      <c r="X52" s="91"/>
      <c r="Y52" s="91"/>
      <c r="Z52" s="91"/>
      <c r="AA52" s="91"/>
      <c r="AB52" s="91"/>
      <c r="AC52" s="91"/>
      <c r="AD52" s="91"/>
      <c r="AE52" s="91"/>
      <c r="AF52" s="91"/>
      <c r="AG52" s="91"/>
    </row>
    <row r="53" spans="1:33" ht="26.5" customHeight="1" x14ac:dyDescent="0.7">
      <c r="A53" s="95">
        <v>44295</v>
      </c>
      <c r="B53" s="94">
        <f t="shared" ca="1" si="0"/>
        <v>7.270148536109966E-3</v>
      </c>
      <c r="C53" s="92">
        <f t="shared" ca="1" si="1"/>
        <v>42.610949523617947</v>
      </c>
      <c r="D53" s="94">
        <f t="shared" ca="1" si="2"/>
        <v>-2.6337264990987652E-3</v>
      </c>
      <c r="E53" s="92">
        <f t="shared" ca="1" si="3"/>
        <v>34.202991006838715</v>
      </c>
      <c r="F53" s="94">
        <f t="shared" ca="1" si="4"/>
        <v>-7.5374812332831276E-3</v>
      </c>
      <c r="G53" s="92">
        <f t="shared" ca="1" si="5"/>
        <v>37.334521780735741</v>
      </c>
      <c r="H53" s="94">
        <f t="shared" ca="1" si="6"/>
        <v>1.2232477313608214E-2</v>
      </c>
      <c r="I53" s="92">
        <f t="shared" ca="1" si="7"/>
        <v>7.7772559523809592</v>
      </c>
      <c r="J53" s="91"/>
      <c r="K53" s="91"/>
      <c r="L53" s="92">
        <f t="shared" ca="1" si="8"/>
        <v>121.92571826357336</v>
      </c>
      <c r="M53" s="94">
        <f t="shared" ca="1" si="9"/>
        <v>2.2701545456560446E-4</v>
      </c>
      <c r="N53" s="99">
        <f t="shared" ca="1" si="17"/>
        <v>6.5075039927844584E-3</v>
      </c>
      <c r="O53" s="94">
        <f t="shared" ca="1" si="18"/>
        <v>0.10289267249919411</v>
      </c>
      <c r="P53" s="108">
        <f t="shared" si="19"/>
        <v>8.9999999999999998E-4</v>
      </c>
      <c r="Q53" s="99">
        <f t="shared" ca="1" si="20"/>
        <v>0.21275656118057928</v>
      </c>
      <c r="R53" s="110">
        <f t="shared" ca="1" si="21"/>
        <v>0.21185656118057927</v>
      </c>
      <c r="S53" s="111">
        <f t="shared" ca="1" si="22"/>
        <v>0.19624596328506072</v>
      </c>
      <c r="T53" s="109">
        <f t="shared" ca="1" si="23"/>
        <v>2.059005330843541</v>
      </c>
      <c r="U53" s="91"/>
      <c r="V53" s="91"/>
      <c r="W53" s="91"/>
      <c r="X53" s="91"/>
      <c r="Y53" s="91"/>
      <c r="Z53" s="91"/>
      <c r="AA53" s="91"/>
      <c r="AB53" s="91"/>
      <c r="AC53" s="91"/>
      <c r="AD53" s="91"/>
      <c r="AE53" s="91"/>
      <c r="AF53" s="91"/>
      <c r="AG53" s="91"/>
    </row>
    <row r="54" spans="1:33" ht="26.5" customHeight="1" x14ac:dyDescent="0.7">
      <c r="A54" s="95">
        <v>44294</v>
      </c>
      <c r="B54" s="94">
        <f t="shared" ca="1" si="0"/>
        <v>4.7467793575521888E-3</v>
      </c>
      <c r="C54" s="92">
        <f t="shared" ca="1" si="1"/>
        <v>42.303397539920617</v>
      </c>
      <c r="D54" s="94">
        <f t="shared" ca="1" si="2"/>
        <v>3.4356092044984798E-3</v>
      </c>
      <c r="E54" s="92">
        <f t="shared" ca="1" si="3"/>
        <v>34.29331020667184</v>
      </c>
      <c r="F54" s="94">
        <f t="shared" ca="1" si="4"/>
        <v>1.0752027855493562E-2</v>
      </c>
      <c r="G54" s="92">
        <f t="shared" ca="1" si="5"/>
        <v>37.618067256715619</v>
      </c>
      <c r="H54" s="94">
        <f t="shared" ca="1" si="6"/>
        <v>3.1112024385116621E-2</v>
      </c>
      <c r="I54" s="92">
        <f t="shared" ca="1" si="7"/>
        <v>7.6832705200501312</v>
      </c>
      <c r="J54" s="91"/>
      <c r="K54" s="91"/>
      <c r="L54" s="92">
        <f t="shared" ca="1" si="8"/>
        <v>121.89804552335821</v>
      </c>
      <c r="M54" s="94">
        <f t="shared" ca="1" si="9"/>
        <v>7.848517137865052E-3</v>
      </c>
      <c r="N54" s="99">
        <f t="shared" ca="1" si="17"/>
        <v>6.5135451100419139E-3</v>
      </c>
      <c r="O54" s="94">
        <f t="shared" ca="1" si="18"/>
        <v>0.10298819094992266</v>
      </c>
      <c r="P54" s="108">
        <f t="shared" si="19"/>
        <v>8.9999999999999998E-4</v>
      </c>
      <c r="Q54" s="99">
        <f t="shared" ca="1" si="20"/>
        <v>0.21944631080815702</v>
      </c>
      <c r="R54" s="110">
        <f t="shared" ca="1" si="21"/>
        <v>0.21854631080815701</v>
      </c>
      <c r="S54" s="111">
        <f t="shared" ca="1" si="22"/>
        <v>0.19600943907452253</v>
      </c>
      <c r="T54" s="109">
        <f t="shared" ca="1" si="23"/>
        <v>2.1220521381371165</v>
      </c>
      <c r="U54" s="91"/>
      <c r="V54" s="91"/>
      <c r="W54" s="91"/>
      <c r="X54" s="91"/>
      <c r="Y54" s="91"/>
      <c r="Z54" s="91"/>
      <c r="AA54" s="91"/>
      <c r="AB54" s="91"/>
      <c r="AC54" s="91"/>
      <c r="AD54" s="91"/>
      <c r="AE54" s="91"/>
      <c r="AF54" s="91"/>
      <c r="AG54" s="91"/>
    </row>
    <row r="55" spans="1:33" ht="26.5" customHeight="1" x14ac:dyDescent="0.7">
      <c r="A55" s="95">
        <v>44293</v>
      </c>
      <c r="B55" s="94">
        <f t="shared" ca="1" si="0"/>
        <v>1.1572958873891093E-3</v>
      </c>
      <c r="C55" s="92">
        <f t="shared" ca="1" si="1"/>
        <v>42.103541319107237</v>
      </c>
      <c r="D55" s="94">
        <f t="shared" ca="1" si="2"/>
        <v>-6.1626688217142345E-4</v>
      </c>
      <c r="E55" s="92">
        <f t="shared" ca="1" si="3"/>
        <v>34.17589518659679</v>
      </c>
      <c r="F55" s="94">
        <f t="shared" ca="1" si="4"/>
        <v>-2.8183188162091977E-3</v>
      </c>
      <c r="G55" s="92">
        <f t="shared" ca="1" si="5"/>
        <v>37.217899366009334</v>
      </c>
      <c r="H55" s="94">
        <f t="shared" ca="1" si="6"/>
        <v>-6.0252845915702236E-2</v>
      </c>
      <c r="I55" s="92">
        <f t="shared" ca="1" si="7"/>
        <v>7.4514411027568981</v>
      </c>
      <c r="J55" s="91"/>
      <c r="K55" s="91"/>
      <c r="L55" s="92">
        <f t="shared" ca="1" si="8"/>
        <v>120.94877697447026</v>
      </c>
      <c r="M55" s="94">
        <f t="shared" ca="1" si="9"/>
        <v>-4.5706235804880979E-3</v>
      </c>
      <c r="N55" s="99">
        <f t="shared" ca="1" si="17"/>
        <v>6.6937128478397777E-3</v>
      </c>
      <c r="O55" s="94">
        <f t="shared" ca="1" si="18"/>
        <v>0.10583689301152895</v>
      </c>
      <c r="P55" s="108">
        <f t="shared" si="19"/>
        <v>8.9999999999999998E-4</v>
      </c>
      <c r="Q55" s="99">
        <f t="shared" ca="1" si="20"/>
        <v>0.20547469645469851</v>
      </c>
      <c r="R55" s="110">
        <f t="shared" ca="1" si="21"/>
        <v>0.2045746964546985</v>
      </c>
      <c r="S55" s="111">
        <f t="shared" ca="1" si="22"/>
        <v>0.19566271797092816</v>
      </c>
      <c r="T55" s="109">
        <f t="shared" ca="1" si="23"/>
        <v>1.9329242444070418</v>
      </c>
      <c r="U55" s="91"/>
      <c r="V55" s="91"/>
      <c r="W55" s="91"/>
      <c r="X55" s="91"/>
      <c r="Y55" s="91"/>
      <c r="Z55" s="91"/>
      <c r="AA55" s="91"/>
      <c r="AB55" s="91"/>
      <c r="AC55" s="91"/>
      <c r="AD55" s="91"/>
      <c r="AE55" s="91"/>
      <c r="AF55" s="91"/>
      <c r="AG55" s="91"/>
    </row>
    <row r="56" spans="1:33" ht="26.5" customHeight="1" x14ac:dyDescent="0.7">
      <c r="A56" s="95">
        <v>44292</v>
      </c>
      <c r="B56" s="94">
        <f t="shared" ca="1" si="0"/>
        <v>-5.9058472501904991E-4</v>
      </c>
      <c r="C56" s="92">
        <f t="shared" ca="1" si="1"/>
        <v>42.054871389403601</v>
      </c>
      <c r="D56" s="94">
        <f t="shared" ca="1" si="2"/>
        <v>4.8654598115305259E-3</v>
      </c>
      <c r="E56" s="92">
        <f t="shared" ca="1" si="3"/>
        <v>34.196969646460524</v>
      </c>
      <c r="F56" s="94">
        <f t="shared" ca="1" si="4"/>
        <v>8.0286747533186986E-3</v>
      </c>
      <c r="G56" s="92">
        <f t="shared" ca="1" si="5"/>
        <v>37.323087726427751</v>
      </c>
      <c r="H56" s="94">
        <f t="shared" ca="1" si="6"/>
        <v>-4.4003814088690918E-2</v>
      </c>
      <c r="I56" s="92">
        <f t="shared" ca="1" si="7"/>
        <v>7.9291978383458712</v>
      </c>
      <c r="J56" s="91"/>
      <c r="K56" s="91"/>
      <c r="L56" s="92">
        <f t="shared" ca="1" si="8"/>
        <v>121.50412660063775</v>
      </c>
      <c r="M56" s="94">
        <f t="shared" ca="1" si="9"/>
        <v>6.0132644889554498E-4</v>
      </c>
      <c r="N56" s="99">
        <f t="shared" ca="1" si="17"/>
        <v>6.6876575058451076E-3</v>
      </c>
      <c r="O56" s="94">
        <f t="shared" ca="1" si="18"/>
        <v>0.10574114964795683</v>
      </c>
      <c r="P56" s="108">
        <f t="shared" si="19"/>
        <v>8.9999999999999998E-4</v>
      </c>
      <c r="Q56" s="99">
        <f t="shared" ca="1" si="20"/>
        <v>0.2429180080421296</v>
      </c>
      <c r="R56" s="110">
        <f t="shared" ca="1" si="21"/>
        <v>0.24201800804212958</v>
      </c>
      <c r="S56" s="111">
        <f t="shared" ca="1" si="22"/>
        <v>0.19552346830711925</v>
      </c>
      <c r="T56" s="109">
        <f t="shared" ca="1" si="23"/>
        <v>2.2887779152002623</v>
      </c>
      <c r="U56" s="91"/>
      <c r="V56" s="91"/>
      <c r="W56" s="91"/>
      <c r="X56" s="91"/>
      <c r="Y56" s="91"/>
      <c r="Z56" s="91"/>
      <c r="AA56" s="91"/>
      <c r="AB56" s="91"/>
      <c r="AC56" s="91"/>
      <c r="AD56" s="91"/>
      <c r="AE56" s="91"/>
      <c r="AF56" s="91"/>
      <c r="AG56" s="91"/>
    </row>
    <row r="57" spans="1:33" ht="26.5" customHeight="1" x14ac:dyDescent="0.7">
      <c r="A57" s="95">
        <v>44291</v>
      </c>
      <c r="B57" s="94">
        <f t="shared" ca="1" si="0"/>
        <v>1.4353112042376992E-2</v>
      </c>
      <c r="C57" s="92">
        <f t="shared" ca="1" si="1"/>
        <v>42.079723031058776</v>
      </c>
      <c r="D57" s="94">
        <f t="shared" ca="1" si="2"/>
        <v>-2.8228701453498761E-3</v>
      </c>
      <c r="E57" s="92">
        <f t="shared" ca="1" si="3"/>
        <v>34.031391279857907</v>
      </c>
      <c r="F57" s="94">
        <f t="shared" ca="1" si="4"/>
        <v>-3.7040376269681374E-4</v>
      </c>
      <c r="G57" s="92">
        <f t="shared" ca="1" si="5"/>
        <v>37.025819464472406</v>
      </c>
      <c r="H57" s="94">
        <f t="shared" ca="1" si="6"/>
        <v>4.099083688230265E-2</v>
      </c>
      <c r="I57" s="92">
        <f t="shared" ca="1" si="7"/>
        <v>8.2941730889724372</v>
      </c>
      <c r="J57" s="91"/>
      <c r="K57" s="91"/>
      <c r="L57" s="92">
        <f t="shared" ca="1" si="8"/>
        <v>121.43110686436154</v>
      </c>
      <c r="M57" s="94">
        <f t="shared" ca="1" si="9"/>
        <v>6.7316728529247527E-3</v>
      </c>
      <c r="N57" s="99">
        <f t="shared" ca="1" si="17"/>
        <v>6.736901899062943E-3</v>
      </c>
      <c r="O57" s="94">
        <f t="shared" ca="1" si="18"/>
        <v>0.10651977187076338</v>
      </c>
      <c r="P57" s="108">
        <f t="shared" si="19"/>
        <v>8.9999999999999998E-4</v>
      </c>
      <c r="Q57" s="99">
        <f t="shared" ca="1" si="20"/>
        <v>0.23950555793702355</v>
      </c>
      <c r="R57" s="110">
        <f t="shared" ca="1" si="21"/>
        <v>0.23860555793702354</v>
      </c>
      <c r="S57" s="111">
        <f t="shared" ca="1" si="22"/>
        <v>0.19478545973989686</v>
      </c>
      <c r="T57" s="109">
        <f t="shared" ca="1" si="23"/>
        <v>2.240011912779114</v>
      </c>
      <c r="U57" s="91"/>
      <c r="V57" s="91"/>
      <c r="W57" s="91"/>
      <c r="X57" s="91"/>
      <c r="Y57" s="91"/>
      <c r="Z57" s="91"/>
      <c r="AA57" s="91"/>
      <c r="AB57" s="91"/>
      <c r="AC57" s="91"/>
      <c r="AD57" s="91"/>
      <c r="AE57" s="91"/>
      <c r="AF57" s="91"/>
      <c r="AG57" s="91"/>
    </row>
    <row r="58" spans="1:33" ht="26.5" customHeight="1" x14ac:dyDescent="0.7">
      <c r="A58" s="95">
        <v>44287</v>
      </c>
      <c r="B58" s="94">
        <f t="shared" ca="1" si="0"/>
        <v>1.0799076881356395E-2</v>
      </c>
      <c r="C58" s="92">
        <f t="shared" ca="1" si="1"/>
        <v>41.484294306873281</v>
      </c>
      <c r="D58" s="94">
        <f t="shared" ca="1" si="2"/>
        <v>4.4302464078798121E-3</v>
      </c>
      <c r="E58" s="92">
        <f t="shared" ca="1" si="3"/>
        <v>34.127729428389884</v>
      </c>
      <c r="F58" s="94">
        <f t="shared" ca="1" si="4"/>
        <v>1.262808771945112E-2</v>
      </c>
      <c r="G58" s="92">
        <f t="shared" ca="1" si="5"/>
        <v>37.039539049104746</v>
      </c>
      <c r="H58" s="94">
        <f t="shared" ca="1" si="6"/>
        <v>1.6486830206098535E-2</v>
      </c>
      <c r="I58" s="92">
        <f t="shared" ca="1" si="7"/>
        <v>7.9675755012531395</v>
      </c>
      <c r="J58" s="91"/>
      <c r="K58" s="91"/>
      <c r="L58" s="92">
        <f t="shared" ca="1" si="8"/>
        <v>120.61913828562105</v>
      </c>
      <c r="M58" s="94">
        <f t="shared" ca="1" si="9"/>
        <v>9.9206726083453933E-3</v>
      </c>
      <c r="N58" s="99">
        <f t="shared" ca="1" si="17"/>
        <v>6.7519193836890617E-3</v>
      </c>
      <c r="O58" s="94">
        <f t="shared" ca="1" si="18"/>
        <v>0.10675721915148886</v>
      </c>
      <c r="P58" s="108">
        <f t="shared" si="19"/>
        <v>8.9999999999999998E-4</v>
      </c>
      <c r="Q58" s="99">
        <f t="shared" ca="1" si="20"/>
        <v>0.24825263517632257</v>
      </c>
      <c r="R58" s="110">
        <f t="shared" ca="1" si="21"/>
        <v>0.24735263517632256</v>
      </c>
      <c r="S58" s="111">
        <f t="shared" ca="1" si="22"/>
        <v>0.19407868396252384</v>
      </c>
      <c r="T58" s="109">
        <f t="shared" ca="1" si="23"/>
        <v>2.3169640155700226</v>
      </c>
      <c r="U58" s="91"/>
      <c r="V58" s="91"/>
      <c r="W58" s="91"/>
      <c r="X58" s="91"/>
      <c r="Y58" s="91"/>
      <c r="Z58" s="91"/>
      <c r="AA58" s="91"/>
      <c r="AB58" s="91"/>
      <c r="AC58" s="91"/>
      <c r="AD58" s="91"/>
      <c r="AE58" s="91"/>
      <c r="AF58" s="91"/>
      <c r="AG58" s="91"/>
    </row>
    <row r="59" spans="1:33" ht="26.5" customHeight="1" x14ac:dyDescent="0.7">
      <c r="A59" s="95">
        <v>44286</v>
      </c>
      <c r="B59" s="94">
        <f t="shared" ca="1" si="0"/>
        <v>4.0533426783200266E-3</v>
      </c>
      <c r="C59" s="92">
        <f t="shared" ca="1" si="1"/>
        <v>41.041088437541724</v>
      </c>
      <c r="D59" s="94">
        <f t="shared" ca="1" si="2"/>
        <v>-1.4147698094574279E-3</v>
      </c>
      <c r="E59" s="92">
        <f t="shared" ca="1" si="3"/>
        <v>33.977202051053396</v>
      </c>
      <c r="F59" s="94">
        <f t="shared" ca="1" si="4"/>
        <v>1.5167861228818635E-2</v>
      </c>
      <c r="G59" s="92">
        <f t="shared" ca="1" si="5"/>
        <v>36.577633484887656</v>
      </c>
      <c r="H59" s="94">
        <f t="shared" ca="1" si="6"/>
        <v>-1.5348268398268416E-2</v>
      </c>
      <c r="I59" s="92">
        <f t="shared" ca="1" si="7"/>
        <v>7.8383460213032645</v>
      </c>
      <c r="J59" s="91"/>
      <c r="K59" s="91"/>
      <c r="L59" s="92">
        <f t="shared" ca="1" si="8"/>
        <v>119.43426999478604</v>
      </c>
      <c r="M59" s="94">
        <f t="shared" ca="1" si="9"/>
        <v>4.5577240906715666E-3</v>
      </c>
      <c r="N59" s="99">
        <f t="shared" ca="1" si="17"/>
        <v>6.7962795240600086E-3</v>
      </c>
      <c r="O59" s="94">
        <f t="shared" ca="1" si="18"/>
        <v>0.10745861455597375</v>
      </c>
      <c r="P59" s="108">
        <f t="shared" si="19"/>
        <v>8.9999999999999998E-4</v>
      </c>
      <c r="Q59" s="99">
        <f t="shared" ca="1" si="20"/>
        <v>0.22568319254925817</v>
      </c>
      <c r="R59" s="110">
        <f t="shared" ca="1" si="21"/>
        <v>0.22478319254925816</v>
      </c>
      <c r="S59" s="111">
        <f t="shared" ca="1" si="22"/>
        <v>0.19320534050000251</v>
      </c>
      <c r="T59" s="109">
        <f t="shared" ca="1" si="23"/>
        <v>2.0918117498357622</v>
      </c>
      <c r="U59" s="91"/>
      <c r="V59" s="91"/>
      <c r="W59" s="91"/>
      <c r="X59" s="91"/>
      <c r="Y59" s="91"/>
      <c r="Z59" s="91"/>
      <c r="AA59" s="91"/>
      <c r="AB59" s="91"/>
      <c r="AC59" s="91"/>
      <c r="AD59" s="91"/>
      <c r="AE59" s="91"/>
      <c r="AF59" s="91"/>
      <c r="AG59" s="91"/>
    </row>
    <row r="60" spans="1:33" ht="26.5" customHeight="1" x14ac:dyDescent="0.7">
      <c r="A60" s="95">
        <v>44285</v>
      </c>
      <c r="B60" s="94">
        <f t="shared" ca="1" si="0"/>
        <v>-2.6529587211403527E-3</v>
      </c>
      <c r="C60" s="92">
        <f t="shared" ca="1" si="1"/>
        <v>40.875406408253475</v>
      </c>
      <c r="D60" s="94">
        <f t="shared" ca="1" si="2"/>
        <v>-8.8350412778459564E-4</v>
      </c>
      <c r="E60" s="92">
        <f t="shared" ca="1" si="3"/>
        <v>34.025340074947955</v>
      </c>
      <c r="F60" s="94">
        <f t="shared" ca="1" si="4"/>
        <v>-1.7091828545840348E-2</v>
      </c>
      <c r="G60" s="92">
        <f t="shared" ca="1" si="5"/>
        <v>36.031118479865924</v>
      </c>
      <c r="H60" s="94">
        <f t="shared" ca="1" si="6"/>
        <v>2.7704731492320889E-2</v>
      </c>
      <c r="I60" s="92">
        <f t="shared" ca="1" si="7"/>
        <v>7.9605263157894806</v>
      </c>
      <c r="J60" s="91"/>
      <c r="K60" s="91"/>
      <c r="L60" s="92">
        <f t="shared" ca="1" si="8"/>
        <v>118.89239127885683</v>
      </c>
      <c r="M60" s="94">
        <f t="shared" ca="1" si="9"/>
        <v>-4.6111056741149348E-3</v>
      </c>
      <c r="N60" s="99">
        <f t="shared" ca="1" si="17"/>
        <v>6.8200738313639554E-3</v>
      </c>
      <c r="O60" s="94">
        <f t="shared" ca="1" si="18"/>
        <v>0.10783483558810601</v>
      </c>
      <c r="P60" s="108">
        <f t="shared" si="19"/>
        <v>8.9999999999999998E-4</v>
      </c>
      <c r="Q60" s="99">
        <f t="shared" ca="1" si="20"/>
        <v>0.20242017726557737</v>
      </c>
      <c r="R60" s="110">
        <f t="shared" ca="1" si="21"/>
        <v>0.20152017726557736</v>
      </c>
      <c r="S60" s="111">
        <f t="shared" ca="1" si="22"/>
        <v>0.19267904296584829</v>
      </c>
      <c r="T60" s="109">
        <f t="shared" ca="1" si="23"/>
        <v>1.8687855011465764</v>
      </c>
      <c r="U60" s="91"/>
      <c r="V60" s="91"/>
      <c r="W60" s="91"/>
      <c r="X60" s="91"/>
      <c r="Y60" s="91"/>
      <c r="Z60" s="91"/>
      <c r="AA60" s="91"/>
      <c r="AB60" s="91"/>
      <c r="AC60" s="91"/>
      <c r="AD60" s="91"/>
      <c r="AE60" s="91"/>
      <c r="AF60" s="91"/>
      <c r="AG60" s="91"/>
    </row>
    <row r="61" spans="1:33" ht="26.5" customHeight="1" x14ac:dyDescent="0.7">
      <c r="A61" s="95">
        <v>44284</v>
      </c>
      <c r="B61" s="94">
        <f t="shared" ca="1" si="0"/>
        <v>-5.0510630446953808E-4</v>
      </c>
      <c r="C61" s="92">
        <f t="shared" ca="1" si="1"/>
        <v>40.984135628296961</v>
      </c>
      <c r="D61" s="94">
        <f t="shared" ca="1" si="2"/>
        <v>-3.4337006235718448E-3</v>
      </c>
      <c r="E61" s="92">
        <f t="shared" ca="1" si="3"/>
        <v>34.055428186324043</v>
      </c>
      <c r="F61" s="94">
        <f t="shared" ca="1" si="4"/>
        <v>-1.1895999386834277E-2</v>
      </c>
      <c r="G61" s="92">
        <f t="shared" ca="1" si="5"/>
        <v>36.657665005022622</v>
      </c>
      <c r="H61" s="94">
        <f t="shared" ca="1" si="6"/>
        <v>6.5044174025414625E-2</v>
      </c>
      <c r="I61" s="92">
        <f t="shared" ca="1" si="7"/>
        <v>7.7459274749373499</v>
      </c>
      <c r="J61" s="91"/>
      <c r="K61" s="91"/>
      <c r="L61" s="92">
        <f t="shared" ca="1" si="8"/>
        <v>119.44315629458097</v>
      </c>
      <c r="M61" s="94">
        <f t="shared" ca="1" si="9"/>
        <v>-8.8936126340655175E-4</v>
      </c>
      <c r="N61" s="99">
        <f t="shared" ca="1" si="17"/>
        <v>6.832701870534438E-3</v>
      </c>
      <c r="O61" s="94">
        <f t="shared" ca="1" si="18"/>
        <v>0.10803450241890876</v>
      </c>
      <c r="P61" s="108">
        <f t="shared" si="19"/>
        <v>8.9999999999999998E-4</v>
      </c>
      <c r="Q61" s="99">
        <f t="shared" ca="1" si="20"/>
        <v>0.22078469054441485</v>
      </c>
      <c r="R61" s="110">
        <f t="shared" ca="1" si="21"/>
        <v>0.21988469054441484</v>
      </c>
      <c r="S61" s="111">
        <f t="shared" ca="1" si="22"/>
        <v>0.19252919323195461</v>
      </c>
      <c r="T61" s="109">
        <f t="shared" ca="1" si="23"/>
        <v>2.0353191399151527</v>
      </c>
      <c r="U61" s="91"/>
      <c r="V61" s="91"/>
      <c r="W61" s="91"/>
      <c r="X61" s="91"/>
      <c r="Y61" s="91"/>
      <c r="Z61" s="91"/>
      <c r="AA61" s="91"/>
      <c r="AB61" s="91"/>
      <c r="AC61" s="91"/>
      <c r="AD61" s="91"/>
      <c r="AE61" s="91"/>
      <c r="AF61" s="91"/>
      <c r="AG61" s="91"/>
    </row>
    <row r="62" spans="1:33" ht="26.5" customHeight="1" x14ac:dyDescent="0.7">
      <c r="A62" s="95">
        <v>44281</v>
      </c>
      <c r="B62" s="94">
        <f t="shared" ca="1" si="0"/>
        <v>1.6114957163511745E-2</v>
      </c>
      <c r="C62" s="92">
        <f t="shared" ca="1" si="1"/>
        <v>41.004847435250319</v>
      </c>
      <c r="D62" s="94">
        <f t="shared" ca="1" si="2"/>
        <v>-3.3345132793782817E-3</v>
      </c>
      <c r="E62" s="92">
        <f t="shared" ca="1" si="3"/>
        <v>34.172767238500057</v>
      </c>
      <c r="F62" s="94">
        <f t="shared" ca="1" si="4"/>
        <v>2.843404641138525E-3</v>
      </c>
      <c r="G62" s="92">
        <f t="shared" ca="1" si="5"/>
        <v>37.098994622301689</v>
      </c>
      <c r="H62" s="94">
        <f t="shared" ca="1" si="6"/>
        <v>4.3370786516853999E-2</v>
      </c>
      <c r="I62" s="92">
        <f t="shared" ca="1" si="7"/>
        <v>7.2728696741854693</v>
      </c>
      <c r="J62" s="91"/>
      <c r="K62" s="91"/>
      <c r="L62" s="92">
        <f t="shared" ca="1" si="8"/>
        <v>119.54947897023754</v>
      </c>
      <c r="M62" s="94">
        <f t="shared" ca="1" si="9"/>
        <v>7.9548046163984143E-3</v>
      </c>
      <c r="N62" s="99">
        <f t="shared" ca="1" si="17"/>
        <v>6.9452537687487185E-3</v>
      </c>
      <c r="O62" s="94">
        <f t="shared" ca="1" si="18"/>
        <v>0.10981410418557158</v>
      </c>
      <c r="P62" s="108">
        <f t="shared" si="19"/>
        <v>8.9999999999999998E-4</v>
      </c>
      <c r="Q62" s="99">
        <f t="shared" ca="1" si="20"/>
        <v>0.21241087019555005</v>
      </c>
      <c r="R62" s="110">
        <f t="shared" ca="1" si="21"/>
        <v>0.21151087019555004</v>
      </c>
      <c r="S62" s="111">
        <f t="shared" ca="1" si="22"/>
        <v>0.19205754672656739</v>
      </c>
      <c r="T62" s="109">
        <f t="shared" ca="1" si="23"/>
        <v>1.9260810964511819</v>
      </c>
      <c r="U62" s="91"/>
      <c r="V62" s="91"/>
      <c r="W62" s="91"/>
      <c r="X62" s="91"/>
      <c r="Y62" s="91"/>
      <c r="Z62" s="91"/>
      <c r="AA62" s="91"/>
      <c r="AB62" s="91"/>
      <c r="AC62" s="91"/>
      <c r="AD62" s="91"/>
      <c r="AE62" s="91"/>
      <c r="AF62" s="91"/>
      <c r="AG62" s="91"/>
    </row>
    <row r="63" spans="1:33" ht="26.5" customHeight="1" x14ac:dyDescent="0.7">
      <c r="A63" s="95">
        <v>44280</v>
      </c>
      <c r="B63" s="94">
        <f t="shared" ca="1" si="0"/>
        <v>5.6255756138556823E-3</v>
      </c>
      <c r="C63" s="92">
        <f t="shared" ca="1" si="1"/>
        <v>40.354535819170977</v>
      </c>
      <c r="D63" s="94">
        <f t="shared" ca="1" si="2"/>
        <v>-1.3145012225017627E-3</v>
      </c>
      <c r="E63" s="92">
        <f t="shared" ca="1" si="3"/>
        <v>34.287098022166319</v>
      </c>
      <c r="F63" s="94">
        <f t="shared" ca="1" si="4"/>
        <v>-3.6336516485080406E-3</v>
      </c>
      <c r="G63" s="92">
        <f t="shared" ca="1" si="5"/>
        <v>36.993806261883272</v>
      </c>
      <c r="H63" s="94">
        <f t="shared" ca="1" si="6"/>
        <v>-1.1111111111111072E-2</v>
      </c>
      <c r="I63" s="92">
        <f t="shared" ca="1" si="7"/>
        <v>6.9705513784461202</v>
      </c>
      <c r="J63" s="91"/>
      <c r="K63" s="91"/>
      <c r="L63" s="92">
        <f t="shared" ca="1" si="8"/>
        <v>118.60599148166668</v>
      </c>
      <c r="M63" s="94">
        <f t="shared" ca="1" si="9"/>
        <v>-2.7491772420829008E-4</v>
      </c>
      <c r="N63" s="99">
        <f t="shared" ca="1" si="17"/>
        <v>6.9321103009928895E-3</v>
      </c>
      <c r="O63" s="94">
        <f t="shared" ca="1" si="18"/>
        <v>0.10960628771326457</v>
      </c>
      <c r="P63" s="108">
        <f t="shared" si="19"/>
        <v>8.9999999999999998E-4</v>
      </c>
      <c r="Q63" s="99">
        <f t="shared" ca="1" si="20"/>
        <v>0.2277480453575893</v>
      </c>
      <c r="R63" s="110">
        <f t="shared" ca="1" si="21"/>
        <v>0.22684804535758929</v>
      </c>
      <c r="S63" s="111">
        <f t="shared" ca="1" si="22"/>
        <v>0.19171626034991854</v>
      </c>
      <c r="T63" s="109">
        <f t="shared" ca="1" si="23"/>
        <v>2.0696626999268046</v>
      </c>
      <c r="U63" s="91"/>
      <c r="V63" s="91"/>
      <c r="W63" s="91"/>
      <c r="X63" s="91"/>
      <c r="Y63" s="91"/>
      <c r="Z63" s="91"/>
      <c r="AA63" s="91"/>
      <c r="AB63" s="91"/>
      <c r="AC63" s="91"/>
      <c r="AD63" s="91"/>
      <c r="AE63" s="91"/>
      <c r="AF63" s="91"/>
      <c r="AG63" s="91"/>
    </row>
    <row r="64" spans="1:33" ht="26.5" customHeight="1" x14ac:dyDescent="0.7">
      <c r="A64" s="95">
        <v>44279</v>
      </c>
      <c r="B64" s="94">
        <f t="shared" ca="1" si="0"/>
        <v>-5.0834685494223208E-3</v>
      </c>
      <c r="C64" s="92">
        <f t="shared" ca="1" si="1"/>
        <v>40.128788286373577</v>
      </c>
      <c r="D64" s="94">
        <f t="shared" ca="1" si="2"/>
        <v>1.3162314102996842E-3</v>
      </c>
      <c r="E64" s="92">
        <f t="shared" ca="1" si="3"/>
        <v>34.332227777551118</v>
      </c>
      <c r="F64" s="94">
        <f t="shared" ca="1" si="4"/>
        <v>3.4608306465708782E-3</v>
      </c>
      <c r="G64" s="92">
        <f t="shared" ca="1" si="5"/>
        <v>37.128719093223353</v>
      </c>
      <c r="H64" s="94">
        <f t="shared" ca="1" si="6"/>
        <v>-3.7433155080213942E-2</v>
      </c>
      <c r="I64" s="92">
        <f t="shared" ca="1" si="7"/>
        <v>7.0488721804511325</v>
      </c>
      <c r="J64" s="91"/>
      <c r="K64" s="91"/>
      <c r="L64" s="92">
        <f t="shared" ca="1" si="8"/>
        <v>118.63860733759917</v>
      </c>
      <c r="M64" s="94">
        <f t="shared" ca="1" si="9"/>
        <v>-2.5724226403589512E-3</v>
      </c>
      <c r="N64" s="99">
        <f t="shared" ca="1" si="17"/>
        <v>7.3031644166916933E-3</v>
      </c>
      <c r="O64" s="94">
        <f t="shared" ca="1" si="18"/>
        <v>0.11547316841720387</v>
      </c>
      <c r="P64" s="108">
        <f t="shared" si="19"/>
        <v>8.9999999999999998E-4</v>
      </c>
      <c r="Q64" s="99">
        <f t="shared" ca="1" si="20"/>
        <v>0.22656615260483193</v>
      </c>
      <c r="R64" s="110">
        <f t="shared" ca="1" si="21"/>
        <v>0.22566615260483192</v>
      </c>
      <c r="S64" s="111">
        <f t="shared" ca="1" si="22"/>
        <v>0.19108890704621012</v>
      </c>
      <c r="T64" s="109">
        <f t="shared" ca="1" si="23"/>
        <v>1.9542734965884148</v>
      </c>
      <c r="U64" s="91"/>
      <c r="V64" s="91"/>
      <c r="W64" s="91"/>
      <c r="X64" s="91"/>
      <c r="Y64" s="91"/>
      <c r="Z64" s="91"/>
      <c r="AA64" s="91"/>
      <c r="AB64" s="91"/>
      <c r="AC64" s="91"/>
      <c r="AD64" s="91"/>
      <c r="AE64" s="91"/>
      <c r="AF64" s="91"/>
      <c r="AG64" s="91"/>
    </row>
    <row r="65" spans="1:33" ht="26.5" customHeight="1" x14ac:dyDescent="0.7">
      <c r="A65" s="95">
        <v>44278</v>
      </c>
      <c r="B65" s="94">
        <f t="shared" ca="1" si="0"/>
        <v>-7.8707965854534212E-3</v>
      </c>
      <c r="C65" s="92">
        <f t="shared" ca="1" si="1"/>
        <v>40.333824012217619</v>
      </c>
      <c r="D65" s="94">
        <f t="shared" ca="1" si="2"/>
        <v>4.9383658518213913E-3</v>
      </c>
      <c r="E65" s="92">
        <f t="shared" ca="1" si="3"/>
        <v>34.287098022166319</v>
      </c>
      <c r="F65" s="94">
        <f t="shared" ca="1" si="4"/>
        <v>-7.3006257668710717E-3</v>
      </c>
      <c r="G65" s="92">
        <f t="shared" ca="1" si="5"/>
        <v>37.000666054199442</v>
      </c>
      <c r="H65" s="94">
        <f t="shared" ca="1" si="6"/>
        <v>-5.555555555555558E-2</v>
      </c>
      <c r="I65" s="92">
        <f t="shared" ca="1" si="7"/>
        <v>7.3229949874686771</v>
      </c>
      <c r="J65" s="91"/>
      <c r="K65" s="91"/>
      <c r="L65" s="92">
        <f t="shared" ca="1" si="8"/>
        <v>118.94458307605206</v>
      </c>
      <c r="M65" s="94">
        <f t="shared" ca="1" si="9"/>
        <v>-7.1316707903958942E-3</v>
      </c>
      <c r="N65" s="99">
        <f t="shared" ca="1" si="17"/>
        <v>7.3438382012370844E-3</v>
      </c>
      <c r="O65" s="94">
        <f t="shared" ca="1" si="18"/>
        <v>0.11611627741831583</v>
      </c>
      <c r="P65" s="108">
        <f t="shared" si="19"/>
        <v>8.9999999999999998E-4</v>
      </c>
      <c r="Q65" s="99">
        <f t="shared" ca="1" si="20"/>
        <v>0.27582028733167552</v>
      </c>
      <c r="R65" s="110">
        <f t="shared" ca="1" si="21"/>
        <v>0.27492028733167551</v>
      </c>
      <c r="S65" s="111">
        <f t="shared" ca="1" si="22"/>
        <v>0.19046022985423522</v>
      </c>
      <c r="T65" s="109">
        <f t="shared" ca="1" si="23"/>
        <v>2.3676291855383784</v>
      </c>
      <c r="U65" s="91"/>
      <c r="V65" s="91"/>
      <c r="W65" s="91"/>
      <c r="X65" s="91"/>
      <c r="Y65" s="91"/>
      <c r="Z65" s="91"/>
      <c r="AA65" s="91"/>
      <c r="AB65" s="91"/>
      <c r="AC65" s="91"/>
      <c r="AD65" s="91"/>
      <c r="AE65" s="91"/>
      <c r="AF65" s="91"/>
      <c r="AG65" s="91"/>
    </row>
    <row r="66" spans="1:33" ht="26.5" customHeight="1" x14ac:dyDescent="0.7">
      <c r="A66" s="95">
        <v>44277</v>
      </c>
      <c r="B66" s="94">
        <f t="shared" ref="B66:B129" ca="1" si="24">INDIRECT(B$1&amp;"!D"&amp;ROW())</f>
        <v>7.9849669101503817E-3</v>
      </c>
      <c r="C66" s="92">
        <f t="shared" ref="C66:C129" ca="1" si="25">C67*(1+B66)</f>
        <v>40.653801816742536</v>
      </c>
      <c r="D66" s="94">
        <f t="shared" ref="D66:D129" ca="1" si="26">INDIRECT(D$1&amp;"!D"&amp;ROW())</f>
        <v>3.2734190475012248E-3</v>
      </c>
      <c r="E66" s="92">
        <f t="shared" ref="E66:E129" ca="1" si="27">E67*(1+D66)</f>
        <v>34.118607854227321</v>
      </c>
      <c r="F66" s="94">
        <f t="shared" ref="F66:F129" ca="1" si="28">INDIRECT(F$1&amp;"!D"&amp;ROW())</f>
        <v>-1.4702584700361232E-3</v>
      </c>
      <c r="G66" s="92">
        <f t="shared" ref="G66:G129" ca="1" si="29">G67*(1+F66)</f>
        <v>37.272780677214449</v>
      </c>
      <c r="H66" s="94">
        <f t="shared" ref="H66:H129" ca="1" si="30">INDIRECT(H$1&amp;"!D"&amp;ROW())</f>
        <v>-6.5244110461935234E-2</v>
      </c>
      <c r="I66" s="92">
        <f t="shared" ref="I66:I129" ca="1" si="31">I67*(1+H66)</f>
        <v>7.7537593984962463</v>
      </c>
      <c r="J66" s="91"/>
      <c r="K66" s="91"/>
      <c r="L66" s="92">
        <f t="shared" ref="L66:L129" ca="1" si="32">SUM(C66,E66,G66,I66,K66)</f>
        <v>119.79894974668056</v>
      </c>
      <c r="M66" s="94">
        <f t="shared" ref="M66:M129" ca="1" si="33">L66/L67-1</f>
        <v>-1.3563545269361654E-3</v>
      </c>
      <c r="N66" s="99">
        <f t="shared" ref="N66:N97" ca="1" si="34">_xlfn.STDEV.P(M66:M318)</f>
        <v>7.3267368965056973E-3</v>
      </c>
      <c r="O66" s="94">
        <f t="shared" ref="O66:O97" ca="1" si="35">N66*SQRT(250)</f>
        <v>0.11584588204875684</v>
      </c>
      <c r="P66" s="108">
        <f t="shared" ref="P66:P97" si="36">0.09%</f>
        <v>8.9999999999999998E-4</v>
      </c>
      <c r="Q66" s="99">
        <f t="shared" ref="Q66:Q97" ca="1" si="37">L66/L318-1</f>
        <v>0.3027192589608978</v>
      </c>
      <c r="R66" s="110">
        <f t="shared" ref="R66:R97" ca="1" si="38">Q66-P66</f>
        <v>0.30181925896089778</v>
      </c>
      <c r="S66" s="111">
        <f t="shared" ref="S66:S97" ca="1" si="39">AVERAGE(R66:R1064)</f>
        <v>0.18889615471576407</v>
      </c>
      <c r="T66" s="109">
        <f t="shared" ref="T66:T97" ca="1" si="40">R66/O66</f>
        <v>2.6053516415358557</v>
      </c>
      <c r="U66" s="91"/>
      <c r="V66" s="91"/>
      <c r="W66" s="91"/>
      <c r="X66" s="91"/>
      <c r="Y66" s="91"/>
      <c r="Z66" s="91"/>
      <c r="AA66" s="91"/>
      <c r="AB66" s="91"/>
      <c r="AC66" s="91"/>
      <c r="AD66" s="91"/>
      <c r="AE66" s="91"/>
      <c r="AF66" s="91"/>
      <c r="AG66" s="91"/>
    </row>
    <row r="67" spans="1:33" ht="26.5" customHeight="1" x14ac:dyDescent="0.7">
      <c r="A67" s="95">
        <v>44274</v>
      </c>
      <c r="B67" s="94">
        <f t="shared" ca="1" si="24"/>
        <v>-1.8502852558448524E-3</v>
      </c>
      <c r="C67" s="92">
        <f t="shared" ca="1" si="25"/>
        <v>40.331754094866703</v>
      </c>
      <c r="D67" s="94">
        <f t="shared" ca="1" si="26"/>
        <v>-6.1891316307782773E-4</v>
      </c>
      <c r="E67" s="92">
        <f t="shared" ca="1" si="27"/>
        <v>34.007287750750159</v>
      </c>
      <c r="F67" s="94">
        <f t="shared" ca="1" si="28"/>
        <v>4.1831139786308036E-3</v>
      </c>
      <c r="G67" s="92">
        <f t="shared" ca="1" si="29"/>
        <v>37.327661988419571</v>
      </c>
      <c r="H67" s="94">
        <f t="shared" ca="1" si="30"/>
        <v>4.2216118043374884E-2</v>
      </c>
      <c r="I67" s="92">
        <f t="shared" ca="1" si="31"/>
        <v>8.2949564536340912</v>
      </c>
      <c r="J67" s="91"/>
      <c r="K67" s="91"/>
      <c r="L67" s="92">
        <f t="shared" ca="1" si="32"/>
        <v>119.96166028767053</v>
      </c>
      <c r="M67" s="94">
        <f t="shared" ca="1" si="33"/>
        <v>3.3091987234190601E-3</v>
      </c>
      <c r="N67" s="99">
        <f t="shared" ca="1" si="34"/>
        <v>7.3291856494441514E-3</v>
      </c>
      <c r="O67" s="94">
        <f t="shared" ca="1" si="35"/>
        <v>0.11588460023231957</v>
      </c>
      <c r="P67" s="108">
        <f t="shared" si="36"/>
        <v>8.9999999999999998E-4</v>
      </c>
      <c r="Q67" s="99">
        <f t="shared" ca="1" si="37"/>
        <v>0.30838700724070356</v>
      </c>
      <c r="R67" s="110">
        <f t="shared" ca="1" si="38"/>
        <v>0.30748700724070355</v>
      </c>
      <c r="S67" s="111">
        <f t="shared" ca="1" si="39"/>
        <v>0.18676553010736535</v>
      </c>
      <c r="T67" s="109">
        <f t="shared" ca="1" si="40"/>
        <v>2.6533897223985687</v>
      </c>
      <c r="U67" s="91"/>
      <c r="V67" s="91"/>
      <c r="W67" s="91"/>
      <c r="X67" s="91"/>
      <c r="Y67" s="91"/>
      <c r="Z67" s="91"/>
      <c r="AA67" s="91"/>
      <c r="AB67" s="91"/>
      <c r="AC67" s="91"/>
      <c r="AD67" s="91"/>
      <c r="AE67" s="91"/>
      <c r="AF67" s="91"/>
      <c r="AG67" s="91"/>
    </row>
    <row r="68" spans="1:33" ht="26.5" customHeight="1" x14ac:dyDescent="0.7">
      <c r="A68" s="95">
        <v>44273</v>
      </c>
      <c r="B68" s="94">
        <f t="shared" ca="1" si="24"/>
        <v>-1.4549685288252956E-2</v>
      </c>
      <c r="C68" s="92">
        <f t="shared" ca="1" si="25"/>
        <v>40.406517678767763</v>
      </c>
      <c r="D68" s="94">
        <f t="shared" ca="1" si="26"/>
        <v>-6.2384097774466074E-3</v>
      </c>
      <c r="E68" s="92">
        <f t="shared" ca="1" si="27"/>
        <v>34.028348343457722</v>
      </c>
      <c r="F68" s="94">
        <f t="shared" ca="1" si="28"/>
        <v>-5.8100240294178818E-3</v>
      </c>
      <c r="G68" s="92">
        <f t="shared" ca="1" si="29"/>
        <v>37.172166578787852</v>
      </c>
      <c r="H68" s="94">
        <f t="shared" ca="1" si="30"/>
        <v>-2.2696690798357677E-2</v>
      </c>
      <c r="I68" s="92">
        <f t="shared" ca="1" si="31"/>
        <v>7.9589600563909846</v>
      </c>
      <c r="J68" s="91"/>
      <c r="K68" s="91"/>
      <c r="L68" s="92">
        <f t="shared" ca="1" si="32"/>
        <v>119.56599265740432</v>
      </c>
      <c r="M68" s="94">
        <f t="shared" ca="1" si="33"/>
        <v>-1.0037138748748564E-2</v>
      </c>
      <c r="N68" s="99">
        <f t="shared" ca="1" si="34"/>
        <v>7.5215911127336004E-3</v>
      </c>
      <c r="O68" s="94">
        <f t="shared" ca="1" si="35"/>
        <v>0.11892679772359244</v>
      </c>
      <c r="P68" s="108">
        <f t="shared" si="36"/>
        <v>8.9999999999999998E-4</v>
      </c>
      <c r="Q68" s="99">
        <f t="shared" ca="1" si="37"/>
        <v>0.30042745431989992</v>
      </c>
      <c r="R68" s="110">
        <f t="shared" ca="1" si="38"/>
        <v>0.29952745431989991</v>
      </c>
      <c r="S68" s="111">
        <f t="shared" ca="1" si="39"/>
        <v>0.18444396323941656</v>
      </c>
      <c r="T68" s="109">
        <f t="shared" ca="1" si="40"/>
        <v>2.5185867277453844</v>
      </c>
      <c r="U68" s="91"/>
      <c r="V68" s="91"/>
      <c r="W68" s="91"/>
      <c r="X68" s="91"/>
      <c r="Y68" s="91"/>
      <c r="Z68" s="91"/>
      <c r="AA68" s="91"/>
      <c r="AB68" s="91"/>
      <c r="AC68" s="91"/>
      <c r="AD68" s="91"/>
      <c r="AE68" s="91"/>
      <c r="AF68" s="91"/>
      <c r="AG68" s="91"/>
    </row>
    <row r="69" spans="1:33" ht="26.5" customHeight="1" x14ac:dyDescent="0.7">
      <c r="A69" s="95">
        <v>44272</v>
      </c>
      <c r="B69" s="94">
        <f t="shared" ca="1" si="24"/>
        <v>3.4099144654557989E-3</v>
      </c>
      <c r="C69" s="92">
        <f t="shared" ca="1" si="25"/>
        <v>41.003099877833037</v>
      </c>
      <c r="D69" s="94">
        <f t="shared" ca="1" si="26"/>
        <v>-1.6667376243352239E-3</v>
      </c>
      <c r="E69" s="92">
        <f t="shared" ca="1" si="27"/>
        <v>34.241963744882774</v>
      </c>
      <c r="F69" s="94">
        <f t="shared" ca="1" si="28"/>
        <v>7.1449889567605229E-3</v>
      </c>
      <c r="G69" s="92">
        <f t="shared" ca="1" si="29"/>
        <v>37.389399890597737</v>
      </c>
      <c r="H69" s="94">
        <f t="shared" ca="1" si="30"/>
        <v>4.2719634121146433E-2</v>
      </c>
      <c r="I69" s="92">
        <f t="shared" ca="1" si="31"/>
        <v>8.1437973057644175</v>
      </c>
      <c r="J69" s="91"/>
      <c r="K69" s="91"/>
      <c r="L69" s="92">
        <f t="shared" ca="1" si="32"/>
        <v>120.77826081907796</v>
      </c>
      <c r="M69" s="94">
        <f t="shared" ca="1" si="33"/>
        <v>5.6710126158927565E-3</v>
      </c>
      <c r="N69" s="99">
        <f t="shared" ca="1" si="34"/>
        <v>7.5110560392552435E-3</v>
      </c>
      <c r="O69" s="94">
        <f t="shared" ca="1" si="35"/>
        <v>0.11876022358604822</v>
      </c>
      <c r="P69" s="108">
        <f t="shared" si="36"/>
        <v>8.9999999999999998E-4</v>
      </c>
      <c r="Q69" s="99">
        <f t="shared" ca="1" si="37"/>
        <v>0.27950654297801281</v>
      </c>
      <c r="R69" s="110">
        <f t="shared" ca="1" si="38"/>
        <v>0.27860654297801279</v>
      </c>
      <c r="S69" s="111">
        <f t="shared" ca="1" si="39"/>
        <v>0.18218742419862274</v>
      </c>
      <c r="T69" s="109">
        <f t="shared" ca="1" si="40"/>
        <v>2.3459583904887755</v>
      </c>
      <c r="U69" s="91"/>
      <c r="V69" s="91"/>
      <c r="W69" s="91"/>
      <c r="X69" s="91"/>
      <c r="Y69" s="91"/>
      <c r="Z69" s="91"/>
      <c r="AA69" s="91"/>
      <c r="AB69" s="91"/>
      <c r="AC69" s="91"/>
      <c r="AD69" s="91"/>
      <c r="AE69" s="91"/>
      <c r="AF69" s="91"/>
      <c r="AG69" s="91"/>
    </row>
    <row r="70" spans="1:33" ht="26.5" customHeight="1" x14ac:dyDescent="0.7">
      <c r="A70" s="95">
        <v>44271</v>
      </c>
      <c r="B70" s="94">
        <f t="shared" ca="1" si="24"/>
        <v>-1.261358989683381E-3</v>
      </c>
      <c r="C70" s="92">
        <f t="shared" ca="1" si="25"/>
        <v>40.863757958457605</v>
      </c>
      <c r="D70" s="94">
        <f t="shared" ca="1" si="26"/>
        <v>-1.7539170616653887E-4</v>
      </c>
      <c r="E70" s="92">
        <f t="shared" ca="1" si="27"/>
        <v>34.299131397665278</v>
      </c>
      <c r="F70" s="94">
        <f t="shared" ca="1" si="28"/>
        <v>9.2483972117474167E-4</v>
      </c>
      <c r="G70" s="92">
        <f t="shared" ca="1" si="29"/>
        <v>37.12414826124202</v>
      </c>
      <c r="H70" s="94">
        <f t="shared" ca="1" si="30"/>
        <v>-2.9583494947771682E-2</v>
      </c>
      <c r="I70" s="92">
        <f t="shared" ca="1" si="31"/>
        <v>7.81015053258146</v>
      </c>
      <c r="J70" s="91"/>
      <c r="K70" s="91"/>
      <c r="L70" s="92">
        <f t="shared" ca="1" si="32"/>
        <v>120.09718814994638</v>
      </c>
      <c r="M70" s="94">
        <f t="shared" ca="1" si="33"/>
        <v>-2.1719998759445192E-3</v>
      </c>
      <c r="N70" s="99">
        <f t="shared" ca="1" si="34"/>
        <v>7.7037363658282081E-3</v>
      </c>
      <c r="O70" s="94">
        <f t="shared" ca="1" si="35"/>
        <v>0.12180676704742639</v>
      </c>
      <c r="P70" s="108">
        <f t="shared" si="36"/>
        <v>8.9999999999999998E-4</v>
      </c>
      <c r="Q70" s="99">
        <f t="shared" ca="1" si="37"/>
        <v>0.28507494912258524</v>
      </c>
      <c r="R70" s="110">
        <f t="shared" ca="1" si="38"/>
        <v>0.28417494912258523</v>
      </c>
      <c r="S70" s="111">
        <f t="shared" ca="1" si="39"/>
        <v>0.18025904182303493</v>
      </c>
      <c r="T70" s="109">
        <f t="shared" ca="1" si="40"/>
        <v>2.3329980428093915</v>
      </c>
      <c r="U70" s="91"/>
      <c r="V70" s="91"/>
      <c r="W70" s="91"/>
      <c r="X70" s="91"/>
      <c r="Y70" s="91"/>
      <c r="Z70" s="91"/>
      <c r="AA70" s="91"/>
      <c r="AB70" s="91"/>
      <c r="AC70" s="91"/>
      <c r="AD70" s="91"/>
      <c r="AE70" s="91"/>
      <c r="AF70" s="91"/>
      <c r="AG70" s="91"/>
    </row>
    <row r="71" spans="1:33" ht="26.5" customHeight="1" x14ac:dyDescent="0.7">
      <c r="A71" s="95">
        <v>44270</v>
      </c>
      <c r="B71" s="94">
        <f t="shared" ca="1" si="24"/>
        <v>5.9636040674428958E-3</v>
      </c>
      <c r="C71" s="92">
        <f t="shared" ca="1" si="25"/>
        <v>40.915366924343822</v>
      </c>
      <c r="D71" s="94">
        <f t="shared" ca="1" si="26"/>
        <v>1.2293568569783364E-3</v>
      </c>
      <c r="E71" s="92">
        <f t="shared" ca="1" si="27"/>
        <v>34.30514823614471</v>
      </c>
      <c r="F71" s="94">
        <f t="shared" ca="1" si="28"/>
        <v>4.3965073875624761E-3</v>
      </c>
      <c r="G71" s="92">
        <f t="shared" ca="1" si="29"/>
        <v>37.089846098318034</v>
      </c>
      <c r="H71" s="94">
        <f t="shared" ca="1" si="30"/>
        <v>2.7600019999999947E-2</v>
      </c>
      <c r="I71" s="92">
        <f t="shared" ca="1" si="31"/>
        <v>8.048245770676699</v>
      </c>
      <c r="J71" s="91"/>
      <c r="K71" s="91"/>
      <c r="L71" s="92">
        <f t="shared" ca="1" si="32"/>
        <v>120.35860702948327</v>
      </c>
      <c r="M71" s="94">
        <f t="shared" ca="1" si="33"/>
        <v>5.5406935584698669E-3</v>
      </c>
      <c r="N71" s="99">
        <f t="shared" ca="1" si="34"/>
        <v>7.7186378107732484E-3</v>
      </c>
      <c r="O71" s="94">
        <f t="shared" ca="1" si="35"/>
        <v>0.12204237957969605</v>
      </c>
      <c r="P71" s="108">
        <f t="shared" si="36"/>
        <v>8.9999999999999998E-4</v>
      </c>
      <c r="Q71" s="99">
        <f t="shared" ca="1" si="37"/>
        <v>0.25354165742954304</v>
      </c>
      <c r="R71" s="110">
        <f t="shared" ca="1" si="38"/>
        <v>0.25264165742954303</v>
      </c>
      <c r="S71" s="111">
        <f t="shared" ca="1" si="39"/>
        <v>0.17813830902100328</v>
      </c>
      <c r="T71" s="109">
        <f t="shared" ca="1" si="40"/>
        <v>2.0701141546044921</v>
      </c>
      <c r="U71" s="91"/>
      <c r="V71" s="91"/>
      <c r="W71" s="91"/>
      <c r="X71" s="91"/>
      <c r="Y71" s="91"/>
      <c r="Z71" s="91"/>
      <c r="AA71" s="91"/>
      <c r="AB71" s="91"/>
      <c r="AC71" s="91"/>
      <c r="AD71" s="91"/>
      <c r="AE71" s="91"/>
      <c r="AF71" s="91"/>
      <c r="AG71" s="91"/>
    </row>
    <row r="72" spans="1:33" ht="26.5" customHeight="1" x14ac:dyDescent="0.7">
      <c r="A72" s="95">
        <v>44267</v>
      </c>
      <c r="B72" s="94">
        <f t="shared" ca="1" si="24"/>
        <v>1.3467592855795907E-3</v>
      </c>
      <c r="C72" s="92">
        <f t="shared" ca="1" si="25"/>
        <v>40.672810386886255</v>
      </c>
      <c r="D72" s="94">
        <f t="shared" ca="1" si="26"/>
        <v>-7.2356583352700676E-3</v>
      </c>
      <c r="E72" s="92">
        <f t="shared" ca="1" si="27"/>
        <v>34.263026749269663</v>
      </c>
      <c r="F72" s="94">
        <f t="shared" ca="1" si="28"/>
        <v>-1.8572931684679439E-4</v>
      </c>
      <c r="G72" s="92">
        <f t="shared" ca="1" si="29"/>
        <v>36.927494097713272</v>
      </c>
      <c r="H72" s="94">
        <f t="shared" ca="1" si="30"/>
        <v>-4.3977037169733002E-2</v>
      </c>
      <c r="I72" s="92">
        <f t="shared" ca="1" si="31"/>
        <v>7.8320802005012613</v>
      </c>
      <c r="J72" s="91"/>
      <c r="K72" s="91"/>
      <c r="L72" s="92">
        <f t="shared" ca="1" si="32"/>
        <v>119.69541143437046</v>
      </c>
      <c r="M72" s="94">
        <f t="shared" ca="1" si="33"/>
        <v>-4.674591293132413E-3</v>
      </c>
      <c r="N72" s="99">
        <f t="shared" ca="1" si="34"/>
        <v>8.2145925198309992E-3</v>
      </c>
      <c r="O72" s="94">
        <f t="shared" ca="1" si="35"/>
        <v>0.12988411206423922</v>
      </c>
      <c r="P72" s="108">
        <f t="shared" si="36"/>
        <v>8.9999999999999998E-4</v>
      </c>
      <c r="Q72" s="99">
        <f t="shared" ca="1" si="37"/>
        <v>0.25806823368478793</v>
      </c>
      <c r="R72" s="110">
        <f t="shared" ca="1" si="38"/>
        <v>0.25716823368478792</v>
      </c>
      <c r="S72" s="111">
        <f t="shared" ca="1" si="39"/>
        <v>0.17658615592915872</v>
      </c>
      <c r="T72" s="109">
        <f t="shared" ca="1" si="40"/>
        <v>1.9799822287547795</v>
      </c>
      <c r="U72" s="91"/>
      <c r="V72" s="91"/>
      <c r="W72" s="91"/>
      <c r="X72" s="91"/>
      <c r="Y72" s="91"/>
      <c r="Z72" s="91"/>
      <c r="AA72" s="91"/>
      <c r="AB72" s="91"/>
      <c r="AC72" s="91"/>
      <c r="AD72" s="91"/>
      <c r="AE72" s="91"/>
      <c r="AF72" s="91"/>
      <c r="AG72" s="91"/>
    </row>
    <row r="73" spans="1:33" ht="26.5" customHeight="1" x14ac:dyDescent="0.7">
      <c r="A73" s="95">
        <v>44266</v>
      </c>
      <c r="B73" s="94">
        <f t="shared" ca="1" si="24"/>
        <v>1.0139118953494508E-2</v>
      </c>
      <c r="C73" s="92">
        <f t="shared" ca="1" si="25"/>
        <v>40.618107573349178</v>
      </c>
      <c r="D73" s="94">
        <f t="shared" ca="1" si="26"/>
        <v>-3.4854312170928825E-4</v>
      </c>
      <c r="E73" s="92">
        <f t="shared" ca="1" si="27"/>
        <v>34.512749210769655</v>
      </c>
      <c r="F73" s="94">
        <f t="shared" ca="1" si="28"/>
        <v>-8.6601507197781036E-4</v>
      </c>
      <c r="G73" s="92">
        <f t="shared" ca="1" si="29"/>
        <v>36.934353890029442</v>
      </c>
      <c r="H73" s="94">
        <f t="shared" ca="1" si="30"/>
        <v>3.7286812268417791E-2</v>
      </c>
      <c r="I73" s="92">
        <f t="shared" ca="1" si="31"/>
        <v>8.1923557330827155</v>
      </c>
      <c r="J73" s="91"/>
      <c r="K73" s="91"/>
      <c r="L73" s="92">
        <f t="shared" ca="1" si="32"/>
        <v>120.257566407231</v>
      </c>
      <c r="M73" s="94">
        <f t="shared" ca="1" si="33"/>
        <v>5.5028497799174403E-3</v>
      </c>
      <c r="N73" s="99">
        <f t="shared" ca="1" si="34"/>
        <v>8.3081072000153969E-3</v>
      </c>
      <c r="O73" s="94">
        <f t="shared" ca="1" si="35"/>
        <v>0.13136270898446378</v>
      </c>
      <c r="P73" s="108">
        <f t="shared" si="36"/>
        <v>8.9999999999999998E-4</v>
      </c>
      <c r="Q73" s="99">
        <f t="shared" ca="1" si="37"/>
        <v>0.20824083189000042</v>
      </c>
      <c r="R73" s="110">
        <f t="shared" ca="1" si="38"/>
        <v>0.20734083189000041</v>
      </c>
      <c r="S73" s="111">
        <f t="shared" ca="1" si="39"/>
        <v>0.17487164363648577</v>
      </c>
      <c r="T73" s="109">
        <f t="shared" ca="1" si="40"/>
        <v>1.5783842575484839</v>
      </c>
      <c r="U73" s="91"/>
      <c r="V73" s="91"/>
      <c r="W73" s="91"/>
      <c r="X73" s="91"/>
      <c r="Y73" s="91"/>
      <c r="Z73" s="91"/>
      <c r="AA73" s="91"/>
      <c r="AB73" s="91"/>
      <c r="AC73" s="91"/>
      <c r="AD73" s="91"/>
      <c r="AE73" s="91"/>
      <c r="AF73" s="91"/>
      <c r="AG73" s="91"/>
    </row>
    <row r="74" spans="1:33" ht="26.5" customHeight="1" x14ac:dyDescent="0.7">
      <c r="A74" s="95">
        <v>44265</v>
      </c>
      <c r="B74" s="94">
        <f t="shared" ca="1" si="24"/>
        <v>6.2246494818647413E-3</v>
      </c>
      <c r="C74" s="92">
        <f t="shared" ca="1" si="25"/>
        <v>40.210409448779288</v>
      </c>
      <c r="D74" s="94">
        <f t="shared" ca="1" si="26"/>
        <v>2.0958429300015347E-3</v>
      </c>
      <c r="E74" s="92">
        <f t="shared" ca="1" si="27"/>
        <v>34.524782586268607</v>
      </c>
      <c r="F74" s="94">
        <f t="shared" ca="1" si="28"/>
        <v>5.0982841357443132E-3</v>
      </c>
      <c r="G74" s="92">
        <f t="shared" ca="1" si="29"/>
        <v>36.966367321285944</v>
      </c>
      <c r="H74" s="94">
        <f t="shared" ca="1" si="30"/>
        <v>2.646577822609486E-2</v>
      </c>
      <c r="I74" s="92">
        <f t="shared" ca="1" si="31"/>
        <v>7.8978693609022645</v>
      </c>
      <c r="J74" s="91"/>
      <c r="K74" s="91"/>
      <c r="L74" s="92">
        <f t="shared" ca="1" si="32"/>
        <v>119.59942871723611</v>
      </c>
      <c r="M74" s="94">
        <f t="shared" ca="1" si="33"/>
        <v>5.9896838199320346E-3</v>
      </c>
      <c r="N74" s="99">
        <f t="shared" ca="1" si="34"/>
        <v>8.3026051018363148E-3</v>
      </c>
      <c r="O74" s="94">
        <f t="shared" ca="1" si="35"/>
        <v>0.13127571317368494</v>
      </c>
      <c r="P74" s="108">
        <f t="shared" si="36"/>
        <v>8.9999999999999998E-4</v>
      </c>
      <c r="Q74" s="99">
        <f t="shared" ca="1" si="37"/>
        <v>0.17787903173003139</v>
      </c>
      <c r="R74" s="110">
        <f t="shared" ca="1" si="38"/>
        <v>0.17697903173003138</v>
      </c>
      <c r="S74" s="111">
        <f t="shared" ca="1" si="39"/>
        <v>0.17416579171793109</v>
      </c>
      <c r="T74" s="109">
        <f t="shared" ca="1" si="40"/>
        <v>1.3481475548784752</v>
      </c>
      <c r="U74" s="91"/>
      <c r="V74" s="91"/>
      <c r="W74" s="91"/>
      <c r="X74" s="91"/>
      <c r="Y74" s="91"/>
      <c r="Z74" s="91"/>
      <c r="AA74" s="91"/>
      <c r="AB74" s="91"/>
      <c r="AC74" s="91"/>
      <c r="AD74" s="91"/>
      <c r="AE74" s="91"/>
      <c r="AF74" s="91"/>
      <c r="AG74" s="91"/>
    </row>
    <row r="75" spans="1:33" ht="26.5" customHeight="1" x14ac:dyDescent="0.7">
      <c r="A75" s="95">
        <v>44264</v>
      </c>
      <c r="B75" s="94">
        <f t="shared" ca="1" si="24"/>
        <v>1.4277514886003484E-2</v>
      </c>
      <c r="C75" s="92">
        <f t="shared" ca="1" si="25"/>
        <v>39.961662109435338</v>
      </c>
      <c r="D75" s="94">
        <f t="shared" ca="1" si="26"/>
        <v>4.7380665651846066E-3</v>
      </c>
      <c r="E75" s="92">
        <f t="shared" ca="1" si="27"/>
        <v>34.452575399696805</v>
      </c>
      <c r="F75" s="94">
        <f t="shared" ca="1" si="28"/>
        <v>2.1271133999900549E-2</v>
      </c>
      <c r="G75" s="92">
        <f t="shared" ca="1" si="29"/>
        <v>36.778858251730355</v>
      </c>
      <c r="H75" s="94">
        <f t="shared" ca="1" si="30"/>
        <v>8.1938256302279466E-2</v>
      </c>
      <c r="I75" s="92">
        <f t="shared" ca="1" si="31"/>
        <v>7.694235432330836</v>
      </c>
      <c r="J75" s="91"/>
      <c r="K75" s="91"/>
      <c r="L75" s="92">
        <f t="shared" ca="1" si="32"/>
        <v>118.88733119319333</v>
      </c>
      <c r="M75" s="94">
        <f t="shared" ca="1" si="33"/>
        <v>1.7752475083815389E-2</v>
      </c>
      <c r="N75" s="99">
        <f t="shared" ca="1" si="34"/>
        <v>8.4126916020716824E-3</v>
      </c>
      <c r="O75" s="94">
        <f t="shared" ca="1" si="35"/>
        <v>0.13301633357558706</v>
      </c>
      <c r="P75" s="108">
        <f t="shared" si="36"/>
        <v>8.9999999999999998E-4</v>
      </c>
      <c r="Q75" s="99">
        <f t="shared" ca="1" si="37"/>
        <v>0.17170592400231599</v>
      </c>
      <c r="R75" s="110">
        <f t="shared" ca="1" si="38"/>
        <v>0.17080592400231598</v>
      </c>
      <c r="S75" s="111">
        <f t="shared" ca="1" si="39"/>
        <v>0.17410327527321776</v>
      </c>
      <c r="T75" s="109">
        <f t="shared" ca="1" si="40"/>
        <v>1.2840973691795139</v>
      </c>
      <c r="U75" s="91"/>
      <c r="V75" s="91"/>
      <c r="W75" s="91"/>
      <c r="X75" s="91"/>
      <c r="Y75" s="91"/>
      <c r="Z75" s="91"/>
      <c r="AA75" s="91"/>
      <c r="AB75" s="91"/>
      <c r="AC75" s="91"/>
      <c r="AD75" s="91"/>
      <c r="AE75" s="91"/>
      <c r="AF75" s="91"/>
      <c r="AG75" s="91"/>
    </row>
    <row r="76" spans="1:33" ht="26.5" customHeight="1" x14ac:dyDescent="0.7">
      <c r="A76" s="95">
        <v>44263</v>
      </c>
      <c r="B76" s="94">
        <f t="shared" ca="1" si="24"/>
        <v>-4.9787928883130439E-3</v>
      </c>
      <c r="C76" s="92">
        <f t="shared" ca="1" si="25"/>
        <v>39.399140297344267</v>
      </c>
      <c r="D76" s="94">
        <f t="shared" ca="1" si="26"/>
        <v>-3.9328109154153079E-3</v>
      </c>
      <c r="E76" s="92">
        <f t="shared" ca="1" si="27"/>
        <v>34.290106592135992</v>
      </c>
      <c r="F76" s="94">
        <f t="shared" ca="1" si="28"/>
        <v>-1.0368191594622211E-2</v>
      </c>
      <c r="G76" s="92">
        <f t="shared" ca="1" si="29"/>
        <v>36.012824633241749</v>
      </c>
      <c r="H76" s="94">
        <f t="shared" ca="1" si="30"/>
        <v>3.6529749692460145E-2</v>
      </c>
      <c r="I76" s="92">
        <f t="shared" ca="1" si="31"/>
        <v>7.1115291353383538</v>
      </c>
      <c r="J76" s="91"/>
      <c r="K76" s="91"/>
      <c r="L76" s="92">
        <f t="shared" ca="1" si="32"/>
        <v>116.81360065806037</v>
      </c>
      <c r="M76" s="94">
        <f t="shared" ca="1" si="33"/>
        <v>-3.9156853226944843E-3</v>
      </c>
      <c r="N76" s="99">
        <f t="shared" ca="1" si="34"/>
        <v>8.3440732151274823E-3</v>
      </c>
      <c r="O76" s="94">
        <f t="shared" ca="1" si="35"/>
        <v>0.1319313816150349</v>
      </c>
      <c r="P76" s="108">
        <f t="shared" si="36"/>
        <v>8.9999999999999998E-4</v>
      </c>
      <c r="Q76" s="99">
        <f t="shared" ca="1" si="37"/>
        <v>0.12639823331475486</v>
      </c>
      <c r="R76" s="110">
        <f t="shared" ca="1" si="38"/>
        <v>0.12549823331475485</v>
      </c>
      <c r="S76" s="111">
        <f t="shared" ca="1" si="39"/>
        <v>0.17417821507482914</v>
      </c>
      <c r="T76" s="109">
        <f t="shared" ca="1" si="40"/>
        <v>0.95123868012652624</v>
      </c>
      <c r="U76" s="91"/>
      <c r="V76" s="91"/>
      <c r="W76" s="91"/>
      <c r="X76" s="91"/>
      <c r="Y76" s="91"/>
      <c r="Z76" s="91"/>
      <c r="AA76" s="91"/>
      <c r="AB76" s="91"/>
      <c r="AC76" s="91"/>
      <c r="AD76" s="91"/>
      <c r="AE76" s="91"/>
      <c r="AF76" s="91"/>
      <c r="AG76" s="91"/>
    </row>
    <row r="77" spans="1:33" ht="26.5" customHeight="1" x14ac:dyDescent="0.7">
      <c r="A77" s="95">
        <v>44260</v>
      </c>
      <c r="B77" s="94">
        <f t="shared" ca="1" si="24"/>
        <v>1.8396610895225596E-2</v>
      </c>
      <c r="C77" s="92">
        <f t="shared" ca="1" si="25"/>
        <v>39.596281984492293</v>
      </c>
      <c r="D77" s="94">
        <f t="shared" ca="1" si="26"/>
        <v>-1.3964420690785184E-3</v>
      </c>
      <c r="E77" s="92">
        <f t="shared" ca="1" si="27"/>
        <v>34.425495556830477</v>
      </c>
      <c r="F77" s="94">
        <f t="shared" ca="1" si="28"/>
        <v>6.288103898495212E-4</v>
      </c>
      <c r="G77" s="92">
        <f t="shared" ca="1" si="29"/>
        <v>36.390124415332053</v>
      </c>
      <c r="H77" s="94">
        <f t="shared" ca="1" si="30"/>
        <v>5.7970939228457086E-2</v>
      </c>
      <c r="I77" s="92">
        <f t="shared" ca="1" si="31"/>
        <v>6.8609020989975011</v>
      </c>
      <c r="J77" s="91"/>
      <c r="K77" s="91"/>
      <c r="L77" s="92">
        <f t="shared" ca="1" si="32"/>
        <v>117.27280405565232</v>
      </c>
      <c r="M77" s="94">
        <f t="shared" ca="1" si="33"/>
        <v>9.1728298746918124E-3</v>
      </c>
      <c r="N77" s="99">
        <f t="shared" ca="1" si="34"/>
        <v>8.3396877826046236E-3</v>
      </c>
      <c r="O77" s="94">
        <f t="shared" ca="1" si="35"/>
        <v>0.13186204183854885</v>
      </c>
      <c r="P77" s="108">
        <f t="shared" si="36"/>
        <v>8.9999999999999998E-4</v>
      </c>
      <c r="Q77" s="99">
        <f t="shared" ca="1" si="37"/>
        <v>0.12878959056805828</v>
      </c>
      <c r="R77" s="110">
        <f t="shared" ca="1" si="38"/>
        <v>0.12788959056805826</v>
      </c>
      <c r="S77" s="111">
        <f t="shared" ca="1" si="39"/>
        <v>0.17531030767390063</v>
      </c>
      <c r="T77" s="109">
        <f t="shared" ca="1" si="40"/>
        <v>0.96987418657330937</v>
      </c>
      <c r="U77" s="91"/>
      <c r="V77" s="91"/>
      <c r="W77" s="91"/>
      <c r="X77" s="91"/>
      <c r="Y77" s="91"/>
      <c r="Z77" s="91"/>
      <c r="AA77" s="91"/>
      <c r="AB77" s="91"/>
      <c r="AC77" s="91"/>
      <c r="AD77" s="91"/>
      <c r="AE77" s="91"/>
      <c r="AF77" s="91"/>
      <c r="AG77" s="91"/>
    </row>
    <row r="78" spans="1:33" ht="26.5" customHeight="1" x14ac:dyDescent="0.7">
      <c r="A78" s="95">
        <v>44259</v>
      </c>
      <c r="B78" s="94">
        <f t="shared" ca="1" si="24"/>
        <v>-1.2374806449248488E-2</v>
      </c>
      <c r="C78" s="92">
        <f t="shared" ca="1" si="25"/>
        <v>38.881003295646302</v>
      </c>
      <c r="D78" s="94">
        <f t="shared" ca="1" si="26"/>
        <v>-4.9500237112191092E-3</v>
      </c>
      <c r="E78" s="92">
        <f t="shared" ca="1" si="27"/>
        <v>34.473635992404368</v>
      </c>
      <c r="F78" s="94">
        <f t="shared" ca="1" si="28"/>
        <v>-9.836894839898247E-3</v>
      </c>
      <c r="G78" s="92">
        <f t="shared" ca="1" si="29"/>
        <v>36.367256306716072</v>
      </c>
      <c r="H78" s="94">
        <f t="shared" ca="1" si="30"/>
        <v>-0.10311954072790286</v>
      </c>
      <c r="I78" s="92">
        <f t="shared" ca="1" si="31"/>
        <v>6.4849627192982524</v>
      </c>
      <c r="J78" s="91"/>
      <c r="K78" s="91"/>
      <c r="L78" s="92">
        <f t="shared" ca="1" si="32"/>
        <v>116.20685831406499</v>
      </c>
      <c r="M78" s="94">
        <f t="shared" ca="1" si="33"/>
        <v>-1.4966008007001652E-2</v>
      </c>
      <c r="N78" s="99">
        <f t="shared" ca="1" si="34"/>
        <v>8.3552929455624359E-3</v>
      </c>
      <c r="O78" s="94">
        <f t="shared" ca="1" si="35"/>
        <v>0.13210878112957272</v>
      </c>
      <c r="P78" s="108">
        <f t="shared" si="36"/>
        <v>8.9999999999999998E-4</v>
      </c>
      <c r="Q78" s="99">
        <f t="shared" ca="1" si="37"/>
        <v>0.12025528021410303</v>
      </c>
      <c r="R78" s="110">
        <f t="shared" ca="1" si="38"/>
        <v>0.11935528021410304</v>
      </c>
      <c r="S78" s="111">
        <f t="shared" ca="1" si="39"/>
        <v>0.17643937236689688</v>
      </c>
      <c r="T78" s="109">
        <f t="shared" ca="1" si="40"/>
        <v>0.90346212563295836</v>
      </c>
      <c r="U78" s="91"/>
      <c r="V78" s="91"/>
      <c r="W78" s="91"/>
      <c r="X78" s="91"/>
      <c r="Y78" s="91"/>
      <c r="Z78" s="91"/>
      <c r="AA78" s="91"/>
      <c r="AB78" s="91"/>
      <c r="AC78" s="91"/>
      <c r="AD78" s="91"/>
      <c r="AE78" s="91"/>
      <c r="AF78" s="91"/>
      <c r="AG78" s="91"/>
    </row>
    <row r="79" spans="1:33" ht="26.5" customHeight="1" x14ac:dyDescent="0.7">
      <c r="A79" s="95">
        <v>44258</v>
      </c>
      <c r="B79" s="94">
        <f t="shared" ca="1" si="24"/>
        <v>-1.3245760685351438E-2</v>
      </c>
      <c r="C79" s="92">
        <f t="shared" ca="1" si="25"/>
        <v>39.36817686460558</v>
      </c>
      <c r="D79" s="94">
        <f t="shared" ca="1" si="26"/>
        <v>-5.3554733066323301E-3</v>
      </c>
      <c r="E79" s="92">
        <f t="shared" ca="1" si="27"/>
        <v>34.645130208414294</v>
      </c>
      <c r="F79" s="94">
        <f t="shared" ca="1" si="28"/>
        <v>-1.1021543968436798E-2</v>
      </c>
      <c r="G79" s="92">
        <f t="shared" ca="1" si="29"/>
        <v>36.728551202517053</v>
      </c>
      <c r="H79" s="94">
        <f t="shared" ca="1" si="30"/>
        <v>4.6237557711639843E-2</v>
      </c>
      <c r="I79" s="92">
        <f t="shared" ca="1" si="31"/>
        <v>7.2305764411027642</v>
      </c>
      <c r="J79" s="91"/>
      <c r="K79" s="91"/>
      <c r="L79" s="92">
        <f t="shared" ca="1" si="32"/>
        <v>117.9724347166397</v>
      </c>
      <c r="M79" s="94">
        <f t="shared" ca="1" si="33"/>
        <v>-6.775450097010971E-3</v>
      </c>
      <c r="N79" s="99">
        <f t="shared" ca="1" si="34"/>
        <v>8.3029867501116655E-3</v>
      </c>
      <c r="O79" s="94">
        <f t="shared" ca="1" si="35"/>
        <v>0.13128174756276087</v>
      </c>
      <c r="P79" s="108">
        <f t="shared" si="36"/>
        <v>8.9999999999999998E-4</v>
      </c>
      <c r="Q79" s="99">
        <f t="shared" ca="1" si="37"/>
        <v>0.15136319122163866</v>
      </c>
      <c r="R79" s="110">
        <f t="shared" ca="1" si="38"/>
        <v>0.15046319122163865</v>
      </c>
      <c r="S79" s="111">
        <f t="shared" ca="1" si="39"/>
        <v>0.17783166729745281</v>
      </c>
      <c r="T79" s="109">
        <f t="shared" ca="1" si="40"/>
        <v>1.1461089908915774</v>
      </c>
      <c r="U79" s="91"/>
      <c r="V79" s="91"/>
      <c r="W79" s="91"/>
      <c r="X79" s="91"/>
      <c r="Y79" s="91"/>
      <c r="Z79" s="91"/>
      <c r="AA79" s="91"/>
      <c r="AB79" s="91"/>
      <c r="AC79" s="91"/>
      <c r="AD79" s="91"/>
      <c r="AE79" s="91"/>
      <c r="AF79" s="91"/>
      <c r="AG79" s="91"/>
    </row>
    <row r="80" spans="1:33" ht="26.5" customHeight="1" x14ac:dyDescent="0.7">
      <c r="A80" s="95">
        <v>44257</v>
      </c>
      <c r="B80" s="94">
        <f t="shared" ca="1" si="24"/>
        <v>-7.803234707404294E-3</v>
      </c>
      <c r="C80" s="92">
        <f t="shared" ca="1" si="25"/>
        <v>39.896638186169639</v>
      </c>
      <c r="D80" s="94">
        <f t="shared" ca="1" si="26"/>
        <v>1.8172920048846741E-3</v>
      </c>
      <c r="E80" s="92">
        <f t="shared" ca="1" si="27"/>
        <v>34.831670288871763</v>
      </c>
      <c r="F80" s="94">
        <f t="shared" ca="1" si="28"/>
        <v>5.447935401770021E-3</v>
      </c>
      <c r="G80" s="92">
        <f t="shared" ca="1" si="29"/>
        <v>37.137867845874354</v>
      </c>
      <c r="H80" s="94">
        <f t="shared" ca="1" si="30"/>
        <v>-3.7101724137931003E-2</v>
      </c>
      <c r="I80" s="92">
        <f t="shared" ca="1" si="31"/>
        <v>6.9110274122807098</v>
      </c>
      <c r="J80" s="91"/>
      <c r="K80" s="91"/>
      <c r="L80" s="92">
        <f t="shared" ca="1" si="32"/>
        <v>118.77720373319647</v>
      </c>
      <c r="M80" s="94">
        <f t="shared" ca="1" si="33"/>
        <v>-2.6504464494205848E-3</v>
      </c>
      <c r="N80" s="99">
        <f t="shared" ca="1" si="34"/>
        <v>8.3412625688856889E-3</v>
      </c>
      <c r="O80" s="94">
        <f t="shared" ca="1" si="35"/>
        <v>0.1318869413959296</v>
      </c>
      <c r="P80" s="108">
        <f t="shared" si="36"/>
        <v>8.9999999999999998E-4</v>
      </c>
      <c r="Q80" s="99">
        <f t="shared" ca="1" si="37"/>
        <v>0.16519274077241253</v>
      </c>
      <c r="R80" s="110">
        <f t="shared" ca="1" si="38"/>
        <v>0.16429274077241252</v>
      </c>
      <c r="S80" s="111">
        <f t="shared" ca="1" si="39"/>
        <v>0.17851587919934819</v>
      </c>
      <c r="T80" s="109">
        <f t="shared" ca="1" si="40"/>
        <v>1.2457089309486635</v>
      </c>
      <c r="U80" s="91"/>
      <c r="V80" s="91"/>
      <c r="W80" s="91"/>
      <c r="X80" s="91"/>
      <c r="Y80" s="91"/>
      <c r="Z80" s="91"/>
      <c r="AA80" s="91"/>
      <c r="AB80" s="91"/>
      <c r="AC80" s="91"/>
      <c r="AD80" s="91"/>
      <c r="AE80" s="91"/>
      <c r="AF80" s="91"/>
      <c r="AG80" s="91"/>
    </row>
    <row r="81" spans="1:33" ht="26.5" customHeight="1" x14ac:dyDescent="0.7">
      <c r="A81" s="95">
        <v>44256</v>
      </c>
      <c r="B81" s="94">
        <f t="shared" ca="1" si="24"/>
        <v>2.42402209003445E-2</v>
      </c>
      <c r="C81" s="92">
        <f t="shared" ca="1" si="25"/>
        <v>40.210409448779288</v>
      </c>
      <c r="D81" s="94">
        <f t="shared" ca="1" si="26"/>
        <v>-1.1237668911464604E-3</v>
      </c>
      <c r="E81" s="92">
        <f t="shared" ca="1" si="27"/>
        <v>34.76848579760982</v>
      </c>
      <c r="F81" s="94">
        <f t="shared" ca="1" si="28"/>
        <v>-1.7304184133294376E-3</v>
      </c>
      <c r="G81" s="92">
        <f t="shared" ca="1" si="29"/>
        <v>36.936639420353792</v>
      </c>
      <c r="H81" s="94">
        <f t="shared" ca="1" si="30"/>
        <v>6.0648123596108272E-2</v>
      </c>
      <c r="I81" s="92">
        <f t="shared" ca="1" si="31"/>
        <v>7.1773182957393562</v>
      </c>
      <c r="J81" s="91"/>
      <c r="K81" s="91"/>
      <c r="L81" s="92">
        <f t="shared" ca="1" si="32"/>
        <v>119.09285296248225</v>
      </c>
      <c r="M81" s="94">
        <f t="shared" ca="1" si="33"/>
        <v>1.0683676159775057E-2</v>
      </c>
      <c r="N81" s="99">
        <f t="shared" ca="1" si="34"/>
        <v>8.3715398233750252E-3</v>
      </c>
      <c r="O81" s="94">
        <f t="shared" ca="1" si="35"/>
        <v>0.13236566682334391</v>
      </c>
      <c r="P81" s="108">
        <f t="shared" si="36"/>
        <v>8.9999999999999998E-4</v>
      </c>
      <c r="Q81" s="99">
        <f t="shared" ca="1" si="37"/>
        <v>0.1862419488125886</v>
      </c>
      <c r="R81" s="110">
        <f t="shared" ca="1" si="38"/>
        <v>0.18534194881258859</v>
      </c>
      <c r="S81" s="111">
        <f t="shared" ca="1" si="39"/>
        <v>0.17888057505644911</v>
      </c>
      <c r="T81" s="109">
        <f t="shared" ca="1" si="40"/>
        <v>1.4002267601609046</v>
      </c>
      <c r="U81" s="91"/>
      <c r="V81" s="91"/>
      <c r="W81" s="91"/>
      <c r="X81" s="91"/>
      <c r="Y81" s="91"/>
      <c r="Z81" s="91"/>
      <c r="AA81" s="91"/>
      <c r="AB81" s="91"/>
      <c r="AC81" s="91"/>
      <c r="AD81" s="91"/>
      <c r="AE81" s="91"/>
      <c r="AF81" s="91"/>
      <c r="AG81" s="91"/>
    </row>
    <row r="82" spans="1:33" ht="26.5" customHeight="1" x14ac:dyDescent="0.7">
      <c r="A82" s="95">
        <v>44253</v>
      </c>
      <c r="B82" s="94">
        <f t="shared" ca="1" si="24"/>
        <v>-5.1525991340316546E-3</v>
      </c>
      <c r="C82" s="92">
        <f t="shared" ca="1" si="25"/>
        <v>39.258768234499591</v>
      </c>
      <c r="D82" s="94">
        <f t="shared" ca="1" si="26"/>
        <v>8.9775170239991819E-3</v>
      </c>
      <c r="E82" s="92">
        <f t="shared" ca="1" si="27"/>
        <v>34.80760142765444</v>
      </c>
      <c r="F82" s="94">
        <f t="shared" ca="1" si="28"/>
        <v>-2.4182902127123929E-2</v>
      </c>
      <c r="G82" s="92">
        <f t="shared" ca="1" si="29"/>
        <v>37.000666054199435</v>
      </c>
      <c r="H82" s="94">
        <f t="shared" ca="1" si="30"/>
        <v>-5.3399652619592564E-2</v>
      </c>
      <c r="I82" s="92">
        <f t="shared" ca="1" si="31"/>
        <v>6.7669174498746942</v>
      </c>
      <c r="J82" s="91"/>
      <c r="K82" s="91"/>
      <c r="L82" s="92">
        <f t="shared" ca="1" si="32"/>
        <v>117.83395316622817</v>
      </c>
      <c r="M82" s="94">
        <f t="shared" ca="1" si="33"/>
        <v>-1.0017290159529568E-2</v>
      </c>
      <c r="N82" s="99">
        <f t="shared" ca="1" si="34"/>
        <v>8.3845170509326116E-3</v>
      </c>
      <c r="O82" s="94">
        <f t="shared" ca="1" si="35"/>
        <v>0.13257085480732531</v>
      </c>
      <c r="P82" s="108">
        <f t="shared" si="36"/>
        <v>8.9999999999999998E-4</v>
      </c>
      <c r="Q82" s="99">
        <f t="shared" ca="1" si="37"/>
        <v>0.16065969146209524</v>
      </c>
      <c r="R82" s="110">
        <f t="shared" ca="1" si="38"/>
        <v>0.15975969146209523</v>
      </c>
      <c r="S82" s="111">
        <f t="shared" ca="1" si="39"/>
        <v>0.17871053890497174</v>
      </c>
      <c r="T82" s="109">
        <f t="shared" ca="1" si="40"/>
        <v>1.2050890951430118</v>
      </c>
      <c r="U82" s="91"/>
      <c r="V82" s="91"/>
      <c r="W82" s="91"/>
      <c r="X82" s="91"/>
      <c r="Y82" s="91"/>
      <c r="Z82" s="91"/>
      <c r="AA82" s="91"/>
      <c r="AB82" s="91"/>
      <c r="AC82" s="91"/>
      <c r="AD82" s="91"/>
      <c r="AE82" s="91"/>
      <c r="AF82" s="91"/>
      <c r="AG82" s="91"/>
    </row>
    <row r="83" spans="1:33" ht="26.5" customHeight="1" x14ac:dyDescent="0.7">
      <c r="A83" s="95">
        <v>44252</v>
      </c>
      <c r="B83" s="94">
        <f t="shared" ca="1" si="24"/>
        <v>-2.4095764884001558E-2</v>
      </c>
      <c r="C83" s="92">
        <f t="shared" ca="1" si="25"/>
        <v>39.462100619981179</v>
      </c>
      <c r="D83" s="94">
        <f t="shared" ca="1" si="26"/>
        <v>-1.3329822217333698E-2</v>
      </c>
      <c r="E83" s="92">
        <f t="shared" ca="1" si="27"/>
        <v>34.497895979208941</v>
      </c>
      <c r="F83" s="94">
        <f t="shared" ca="1" si="28"/>
        <v>-1.8816526627218888E-2</v>
      </c>
      <c r="G83" s="92">
        <f t="shared" ca="1" si="29"/>
        <v>37.917624250338427</v>
      </c>
      <c r="H83" s="94">
        <f t="shared" ca="1" si="30"/>
        <v>-5.7086795161702786E-2</v>
      </c>
      <c r="I83" s="92">
        <f t="shared" ca="1" si="31"/>
        <v>7.1486530388471259</v>
      </c>
      <c r="J83" s="91"/>
      <c r="K83" s="91"/>
      <c r="L83" s="92">
        <f t="shared" ca="1" si="32"/>
        <v>119.02627388837567</v>
      </c>
      <c r="M83" s="94">
        <f t="shared" ca="1" si="33"/>
        <v>-2.1379953482867253E-2</v>
      </c>
      <c r="N83" s="99">
        <f t="shared" ca="1" si="34"/>
        <v>8.3580302281462023E-3</v>
      </c>
      <c r="O83" s="94">
        <f t="shared" ca="1" si="35"/>
        <v>0.1321520613673938</v>
      </c>
      <c r="P83" s="108">
        <f t="shared" si="36"/>
        <v>8.9999999999999998E-4</v>
      </c>
      <c r="Q83" s="99">
        <f t="shared" ca="1" si="37"/>
        <v>0.15847744650207729</v>
      </c>
      <c r="R83" s="110">
        <f t="shared" ca="1" si="38"/>
        <v>0.15757744650207728</v>
      </c>
      <c r="S83" s="111">
        <f t="shared" ca="1" si="39"/>
        <v>0.17922272397099542</v>
      </c>
      <c r="T83" s="109">
        <f t="shared" ca="1" si="40"/>
        <v>1.1923949189411338</v>
      </c>
      <c r="U83" s="91"/>
      <c r="V83" s="91"/>
      <c r="W83" s="91"/>
      <c r="X83" s="91"/>
      <c r="Y83" s="91"/>
      <c r="Z83" s="91"/>
      <c r="AA83" s="91"/>
      <c r="AB83" s="91"/>
      <c r="AC83" s="91"/>
      <c r="AD83" s="91"/>
      <c r="AE83" s="91"/>
      <c r="AF83" s="91"/>
      <c r="AG83" s="91"/>
    </row>
    <row r="84" spans="1:33" ht="26.5" customHeight="1" x14ac:dyDescent="0.7">
      <c r="A84" s="95">
        <v>44251</v>
      </c>
      <c r="B84" s="94">
        <f t="shared" ca="1" si="24"/>
        <v>1.1019309915698106E-2</v>
      </c>
      <c r="C84" s="92">
        <f t="shared" ca="1" si="25"/>
        <v>40.436447757899742</v>
      </c>
      <c r="D84" s="94">
        <f t="shared" ca="1" si="26"/>
        <v>-1.374105846626561E-3</v>
      </c>
      <c r="E84" s="92">
        <f t="shared" ca="1" si="27"/>
        <v>34.963959341241775</v>
      </c>
      <c r="F84" s="94">
        <f t="shared" ca="1" si="28"/>
        <v>-7.0952580148775368E-4</v>
      </c>
      <c r="G84" s="92">
        <f t="shared" ca="1" si="29"/>
        <v>38.644784873921722</v>
      </c>
      <c r="H84" s="94">
        <f t="shared" ca="1" si="30"/>
        <v>5.5846465968586223E-2</v>
      </c>
      <c r="I84" s="92">
        <f t="shared" ca="1" si="31"/>
        <v>7.5814539473684306</v>
      </c>
      <c r="J84" s="91"/>
      <c r="K84" s="91"/>
      <c r="L84" s="92">
        <f t="shared" ca="1" si="32"/>
        <v>121.62664592043167</v>
      </c>
      <c r="M84" s="94">
        <f t="shared" ca="1" si="33"/>
        <v>6.3393669529547836E-3</v>
      </c>
      <c r="N84" s="99">
        <f t="shared" ca="1" si="34"/>
        <v>8.3123264123425612E-3</v>
      </c>
      <c r="O84" s="94">
        <f t="shared" ca="1" si="35"/>
        <v>0.13142942058889226</v>
      </c>
      <c r="P84" s="108">
        <f t="shared" si="36"/>
        <v>8.9999999999999998E-4</v>
      </c>
      <c r="Q84" s="99">
        <f t="shared" ca="1" si="37"/>
        <v>0.18368789737358382</v>
      </c>
      <c r="R84" s="110">
        <f t="shared" ca="1" si="38"/>
        <v>0.18278789737358381</v>
      </c>
      <c r="S84" s="111">
        <f t="shared" ca="1" si="39"/>
        <v>0.17982398167846536</v>
      </c>
      <c r="T84" s="109">
        <f t="shared" ca="1" si="40"/>
        <v>1.3907684942577621</v>
      </c>
      <c r="U84" s="91"/>
      <c r="V84" s="91"/>
      <c r="W84" s="91"/>
      <c r="X84" s="91"/>
      <c r="Y84" s="91"/>
      <c r="Z84" s="91"/>
      <c r="AA84" s="91"/>
      <c r="AB84" s="91"/>
      <c r="AC84" s="91"/>
      <c r="AD84" s="91"/>
      <c r="AE84" s="91"/>
      <c r="AF84" s="91"/>
      <c r="AG84" s="91"/>
    </row>
    <row r="85" spans="1:33" ht="26.5" customHeight="1" x14ac:dyDescent="0.7">
      <c r="A85" s="95">
        <v>44250</v>
      </c>
      <c r="B85" s="94">
        <f t="shared" ca="1" si="24"/>
        <v>1.2144003894998256E-3</v>
      </c>
      <c r="C85" s="92">
        <f t="shared" ca="1" si="25"/>
        <v>39.995722496409549</v>
      </c>
      <c r="D85" s="94">
        <f t="shared" ca="1" si="26"/>
        <v>7.7363644960093403E-4</v>
      </c>
      <c r="E85" s="92">
        <f t="shared" ca="1" si="27"/>
        <v>35.012069630823987</v>
      </c>
      <c r="F85" s="94">
        <f t="shared" ca="1" si="28"/>
        <v>-2.3007492861999435E-3</v>
      </c>
      <c r="G85" s="92">
        <f t="shared" ca="1" si="29"/>
        <v>38.672223814519036</v>
      </c>
      <c r="H85" s="94">
        <f t="shared" ca="1" si="30"/>
        <v>-0.14317757009345788</v>
      </c>
      <c r="I85" s="92">
        <f t="shared" ca="1" si="31"/>
        <v>7.1804511278195591</v>
      </c>
      <c r="J85" s="91"/>
      <c r="K85" s="91"/>
      <c r="L85" s="92">
        <f t="shared" ca="1" si="32"/>
        <v>120.86046706957214</v>
      </c>
      <c r="M85" s="94">
        <f t="shared" ca="1" si="33"/>
        <v>-9.9405109145482839E-3</v>
      </c>
      <c r="N85" s="99">
        <f t="shared" ca="1" si="34"/>
        <v>8.3159774971683573E-3</v>
      </c>
      <c r="O85" s="94">
        <f t="shared" ca="1" si="35"/>
        <v>0.13148714930879224</v>
      </c>
      <c r="P85" s="108">
        <f t="shared" si="36"/>
        <v>8.9999999999999998E-4</v>
      </c>
      <c r="Q85" s="99">
        <f t="shared" ca="1" si="37"/>
        <v>0.15688533266754701</v>
      </c>
      <c r="R85" s="110">
        <f t="shared" ca="1" si="38"/>
        <v>0.15598533266754699</v>
      </c>
      <c r="S85" s="111">
        <f t="shared" ca="1" si="39"/>
        <v>0.17973929837289057</v>
      </c>
      <c r="T85" s="109">
        <f t="shared" ca="1" si="40"/>
        <v>1.1863161798513235</v>
      </c>
      <c r="U85" s="91"/>
      <c r="V85" s="91"/>
      <c r="W85" s="91"/>
      <c r="X85" s="91"/>
      <c r="Y85" s="91"/>
      <c r="Z85" s="91"/>
      <c r="AA85" s="91"/>
      <c r="AB85" s="91"/>
      <c r="AC85" s="91"/>
      <c r="AD85" s="91"/>
      <c r="AE85" s="91"/>
      <c r="AF85" s="91"/>
      <c r="AG85" s="91"/>
    </row>
    <row r="86" spans="1:33" ht="26.5" customHeight="1" x14ac:dyDescent="0.7">
      <c r="A86" s="95">
        <v>44249</v>
      </c>
      <c r="B86" s="94">
        <f t="shared" ca="1" si="24"/>
        <v>-7.6917102452923602E-3</v>
      </c>
      <c r="C86" s="92">
        <f t="shared" ca="1" si="25"/>
        <v>39.94721058831167</v>
      </c>
      <c r="D86" s="94">
        <f t="shared" ca="1" si="26"/>
        <v>-1.6304081280061888E-3</v>
      </c>
      <c r="E86" s="92">
        <f t="shared" ca="1" si="27"/>
        <v>34.985003956573749</v>
      </c>
      <c r="F86" s="94">
        <f t="shared" ca="1" si="28"/>
        <v>1.4969163971294108E-2</v>
      </c>
      <c r="G86" s="92">
        <f t="shared" ca="1" si="29"/>
        <v>38.76140408730501</v>
      </c>
      <c r="H86" s="94">
        <f t="shared" ca="1" si="30"/>
        <v>-5.6437406412038649E-2</v>
      </c>
      <c r="I86" s="92">
        <f t="shared" ca="1" si="31"/>
        <v>8.3803258145363522</v>
      </c>
      <c r="J86" s="91"/>
      <c r="K86" s="91"/>
      <c r="L86" s="92">
        <f t="shared" ca="1" si="32"/>
        <v>122.07394444672678</v>
      </c>
      <c r="M86" s="94">
        <f t="shared" ca="1" si="33"/>
        <v>-2.4218450473917352E-3</v>
      </c>
      <c r="N86" s="99">
        <f t="shared" ca="1" si="34"/>
        <v>8.2911377975318414E-3</v>
      </c>
      <c r="O86" s="94">
        <f t="shared" ca="1" si="35"/>
        <v>0.13109439917256299</v>
      </c>
      <c r="P86" s="108">
        <f t="shared" si="36"/>
        <v>8.9999999999999998E-4</v>
      </c>
      <c r="Q86" s="99">
        <f t="shared" ca="1" si="37"/>
        <v>0.16110410068584136</v>
      </c>
      <c r="R86" s="110">
        <f t="shared" ca="1" si="38"/>
        <v>0.16020410068584134</v>
      </c>
      <c r="S86" s="111">
        <f t="shared" ca="1" si="39"/>
        <v>0.18043794442304775</v>
      </c>
      <c r="T86" s="109">
        <f t="shared" ca="1" si="40"/>
        <v>1.2220514506875346</v>
      </c>
      <c r="U86" s="91"/>
      <c r="V86" s="91"/>
      <c r="W86" s="91"/>
      <c r="X86" s="91"/>
      <c r="Y86" s="91"/>
      <c r="Z86" s="91"/>
      <c r="AA86" s="91"/>
      <c r="AB86" s="91"/>
      <c r="AC86" s="91"/>
      <c r="AD86" s="91"/>
      <c r="AE86" s="91"/>
      <c r="AF86" s="91"/>
      <c r="AG86" s="91"/>
    </row>
    <row r="87" spans="1:33" ht="26.5" customHeight="1" x14ac:dyDescent="0.7">
      <c r="A87" s="95">
        <v>44246</v>
      </c>
      <c r="B87" s="94">
        <f t="shared" ca="1" si="24"/>
        <v>-1.7660411674229604E-3</v>
      </c>
      <c r="C87" s="92">
        <f t="shared" ca="1" si="25"/>
        <v>40.256854649663737</v>
      </c>
      <c r="D87" s="94">
        <f t="shared" ca="1" si="26"/>
        <v>-4.0168193966099164E-3</v>
      </c>
      <c r="E87" s="92">
        <f t="shared" ca="1" si="27"/>
        <v>35.04213694146582</v>
      </c>
      <c r="F87" s="94">
        <f t="shared" ca="1" si="28"/>
        <v>4.1485568239545412E-3</v>
      </c>
      <c r="G87" s="92">
        <f t="shared" ca="1" si="29"/>
        <v>38.189735672010308</v>
      </c>
      <c r="H87" s="94">
        <f t="shared" ca="1" si="30"/>
        <v>7.1833626773776027E-2</v>
      </c>
      <c r="I87" s="92">
        <f t="shared" ca="1" si="31"/>
        <v>8.8815791040100365</v>
      </c>
      <c r="J87" s="91"/>
      <c r="K87" s="91"/>
      <c r="L87" s="92">
        <f t="shared" ca="1" si="32"/>
        <v>122.37030636714988</v>
      </c>
      <c r="M87" s="94">
        <f t="shared" ca="1" si="33"/>
        <v>4.4362615289497143E-3</v>
      </c>
      <c r="N87" s="99">
        <f t="shared" ca="1" si="34"/>
        <v>8.2890891564764042E-3</v>
      </c>
      <c r="O87" s="94">
        <f t="shared" ca="1" si="35"/>
        <v>0.13106200731334644</v>
      </c>
      <c r="P87" s="108">
        <f t="shared" si="36"/>
        <v>8.9999999999999998E-4</v>
      </c>
      <c r="Q87" s="99">
        <f t="shared" ca="1" si="37"/>
        <v>0.16771144182598197</v>
      </c>
      <c r="R87" s="110">
        <f t="shared" ca="1" si="38"/>
        <v>0.16681144182598195</v>
      </c>
      <c r="S87" s="111">
        <f t="shared" ca="1" si="39"/>
        <v>0.18105109120296306</v>
      </c>
      <c r="T87" s="109">
        <f t="shared" ca="1" si="40"/>
        <v>1.2727673354427178</v>
      </c>
      <c r="U87" s="91"/>
      <c r="V87" s="91"/>
      <c r="W87" s="91"/>
      <c r="X87" s="91"/>
      <c r="Y87" s="91"/>
      <c r="Z87" s="91"/>
      <c r="AA87" s="91"/>
      <c r="AB87" s="91"/>
      <c r="AC87" s="91"/>
      <c r="AD87" s="91"/>
      <c r="AE87" s="91"/>
      <c r="AF87" s="91"/>
      <c r="AG87" s="91"/>
    </row>
    <row r="88" spans="1:33" ht="26.5" customHeight="1" x14ac:dyDescent="0.7">
      <c r="A88" s="95">
        <v>44245</v>
      </c>
      <c r="B88" s="94">
        <f t="shared" ca="1" si="24"/>
        <v>-4.2559742527454869E-3</v>
      </c>
      <c r="C88" s="92">
        <f t="shared" ca="1" si="25"/>
        <v>40.32807569153794</v>
      </c>
      <c r="D88" s="94">
        <f t="shared" ca="1" si="26"/>
        <v>-8.5366532266872852E-5</v>
      </c>
      <c r="E88" s="92">
        <f t="shared" ca="1" si="27"/>
        <v>35.183462556301869</v>
      </c>
      <c r="F88" s="94">
        <f t="shared" ca="1" si="28"/>
        <v>-6.0091383874305571E-5</v>
      </c>
      <c r="G88" s="92">
        <f t="shared" ca="1" si="29"/>
        <v>38.031957933397358</v>
      </c>
      <c r="H88" s="94">
        <f t="shared" ca="1" si="30"/>
        <v>-2.1638579619012388E-2</v>
      </c>
      <c r="I88" s="92">
        <f t="shared" ca="1" si="31"/>
        <v>8.2863411654135444</v>
      </c>
      <c r="J88" s="91"/>
      <c r="K88" s="91"/>
      <c r="L88" s="92">
        <f t="shared" ca="1" si="32"/>
        <v>121.82983734665072</v>
      </c>
      <c r="M88" s="94">
        <f t="shared" ca="1" si="33"/>
        <v>-2.9538115017451183E-3</v>
      </c>
      <c r="N88" s="99">
        <f t="shared" ca="1" si="34"/>
        <v>8.2869107054243055E-3</v>
      </c>
      <c r="O88" s="94">
        <f t="shared" ca="1" si="35"/>
        <v>0.13102756297786733</v>
      </c>
      <c r="P88" s="108">
        <f t="shared" si="36"/>
        <v>8.9999999999999998E-4</v>
      </c>
      <c r="Q88" s="99">
        <f t="shared" ca="1" si="37"/>
        <v>0.16226417490990674</v>
      </c>
      <c r="R88" s="110">
        <f t="shared" ca="1" si="38"/>
        <v>0.16136417490990673</v>
      </c>
      <c r="S88" s="111">
        <f t="shared" ca="1" si="39"/>
        <v>0.18149608024599373</v>
      </c>
      <c r="T88" s="109">
        <f t="shared" ca="1" si="40"/>
        <v>1.2315284757083038</v>
      </c>
      <c r="U88" s="91"/>
      <c r="V88" s="91"/>
      <c r="W88" s="91"/>
      <c r="X88" s="91"/>
      <c r="Y88" s="91"/>
      <c r="Z88" s="91"/>
      <c r="AA88" s="91"/>
      <c r="AB88" s="91"/>
      <c r="AC88" s="91"/>
      <c r="AD88" s="91"/>
      <c r="AE88" s="91"/>
      <c r="AF88" s="91"/>
      <c r="AG88" s="91"/>
    </row>
    <row r="89" spans="1:33" ht="26.5" customHeight="1" x14ac:dyDescent="0.7">
      <c r="A89" s="95">
        <v>44244</v>
      </c>
      <c r="B89" s="94">
        <f t="shared" ca="1" si="24"/>
        <v>2.2945413658570502E-4</v>
      </c>
      <c r="C89" s="92">
        <f t="shared" ca="1" si="25"/>
        <v>40.500444540728026</v>
      </c>
      <c r="D89" s="94">
        <f t="shared" ca="1" si="26"/>
        <v>6.8405099374335698E-4</v>
      </c>
      <c r="E89" s="92">
        <f t="shared" ca="1" si="27"/>
        <v>35.186466302912876</v>
      </c>
      <c r="F89" s="94">
        <f t="shared" ca="1" si="28"/>
        <v>-1.1352846785756987E-2</v>
      </c>
      <c r="G89" s="92">
        <f t="shared" ca="1" si="29"/>
        <v>38.034243463721708</v>
      </c>
      <c r="H89" s="94">
        <f t="shared" ca="1" si="30"/>
        <v>7.4800744922192797E-2</v>
      </c>
      <c r="I89" s="92">
        <f t="shared" ca="1" si="31"/>
        <v>8.4696115288220657</v>
      </c>
      <c r="J89" s="91"/>
      <c r="K89" s="91"/>
      <c r="L89" s="92">
        <f t="shared" ca="1" si="32"/>
        <v>122.19076583618468</v>
      </c>
      <c r="M89" s="94">
        <f t="shared" ca="1" si="33"/>
        <v>1.524784295424686E-3</v>
      </c>
      <c r="N89" s="99">
        <f t="shared" ca="1" si="34"/>
        <v>8.286876884959932E-3</v>
      </c>
      <c r="O89" s="94">
        <f t="shared" ca="1" si="35"/>
        <v>0.13102702822937259</v>
      </c>
      <c r="P89" s="108">
        <f t="shared" si="36"/>
        <v>8.9999999999999998E-4</v>
      </c>
      <c r="Q89" s="99">
        <f t="shared" ca="1" si="37"/>
        <v>0.16912831906075643</v>
      </c>
      <c r="R89" s="110">
        <f t="shared" ca="1" si="38"/>
        <v>0.16822831906075641</v>
      </c>
      <c r="S89" s="111">
        <f t="shared" ca="1" si="39"/>
        <v>0.18214549654715781</v>
      </c>
      <c r="T89" s="109">
        <f t="shared" ca="1" si="40"/>
        <v>1.2839207401259241</v>
      </c>
      <c r="U89" s="91"/>
      <c r="V89" s="91"/>
      <c r="W89" s="91"/>
      <c r="X89" s="91"/>
      <c r="Y89" s="91"/>
      <c r="Z89" s="91"/>
      <c r="AA89" s="91"/>
      <c r="AB89" s="91"/>
      <c r="AC89" s="91"/>
      <c r="AD89" s="91"/>
      <c r="AE89" s="91"/>
      <c r="AF89" s="91"/>
      <c r="AG89" s="91"/>
    </row>
    <row r="90" spans="1:33" ht="26.5" customHeight="1" x14ac:dyDescent="0.7">
      <c r="A90" s="95">
        <v>44243</v>
      </c>
      <c r="B90" s="94">
        <f t="shared" ca="1" si="24"/>
        <v>-8.6595090382857176E-4</v>
      </c>
      <c r="C90" s="92">
        <f t="shared" ca="1" si="25"/>
        <v>40.491153678021476</v>
      </c>
      <c r="D90" s="94">
        <f t="shared" ca="1" si="26"/>
        <v>-7.2162449673371931E-3</v>
      </c>
      <c r="E90" s="92">
        <f t="shared" ca="1" si="27"/>
        <v>35.162413419071143</v>
      </c>
      <c r="F90" s="94">
        <f t="shared" ca="1" si="28"/>
        <v>-1.4353488612648735E-2</v>
      </c>
      <c r="G90" s="92">
        <f t="shared" ca="1" si="29"/>
        <v>38.470998819008955</v>
      </c>
      <c r="H90" s="94">
        <f t="shared" ca="1" si="30"/>
        <v>2.8562645675730858E-2</v>
      </c>
      <c r="I90" s="92">
        <f t="shared" ca="1" si="31"/>
        <v>7.8801690162907354</v>
      </c>
      <c r="J90" s="91"/>
      <c r="K90" s="91"/>
      <c r="L90" s="92">
        <f t="shared" ca="1" si="32"/>
        <v>122.00473493239231</v>
      </c>
      <c r="M90" s="94">
        <f t="shared" ca="1" si="33"/>
        <v>-5.1541200336500115E-3</v>
      </c>
      <c r="N90" s="99">
        <f t="shared" ca="1" si="34"/>
        <v>8.2888780388887823E-3</v>
      </c>
      <c r="O90" s="94">
        <f t="shared" ca="1" si="35"/>
        <v>0.13105866925119142</v>
      </c>
      <c r="P90" s="108">
        <f t="shared" si="36"/>
        <v>8.9999999999999998E-4</v>
      </c>
      <c r="Q90" s="99">
        <f t="shared" ca="1" si="37"/>
        <v>0.17230226769066492</v>
      </c>
      <c r="R90" s="110">
        <f t="shared" ca="1" si="38"/>
        <v>0.17140226769066491</v>
      </c>
      <c r="S90" s="111">
        <f t="shared" ca="1" si="39"/>
        <v>0.18260940246337121</v>
      </c>
      <c r="T90" s="109">
        <f t="shared" ca="1" si="40"/>
        <v>1.3078285371732992</v>
      </c>
      <c r="U90" s="91"/>
      <c r="V90" s="91"/>
      <c r="W90" s="91"/>
      <c r="X90" s="91"/>
      <c r="Y90" s="91"/>
      <c r="Z90" s="91"/>
      <c r="AA90" s="91"/>
      <c r="AB90" s="91"/>
      <c r="AC90" s="91"/>
      <c r="AD90" s="91"/>
      <c r="AE90" s="91"/>
      <c r="AF90" s="91"/>
      <c r="AG90" s="91"/>
    </row>
    <row r="91" spans="1:33" ht="26.5" customHeight="1" x14ac:dyDescent="0.7">
      <c r="A91" s="95">
        <v>44239</v>
      </c>
      <c r="B91" s="94">
        <f t="shared" ca="1" si="24"/>
        <v>4.9397419990839797E-3</v>
      </c>
      <c r="C91" s="92">
        <f t="shared" ca="1" si="25"/>
        <v>40.526247418602395</v>
      </c>
      <c r="D91" s="94">
        <f t="shared" ca="1" si="26"/>
        <v>-3.3001022131002866E-3</v>
      </c>
      <c r="E91" s="92">
        <f t="shared" ca="1" si="27"/>
        <v>35.417998371573162</v>
      </c>
      <c r="F91" s="94">
        <f t="shared" ca="1" si="28"/>
        <v>-3.0372348504138502E-3</v>
      </c>
      <c r="G91" s="92">
        <f t="shared" ca="1" si="29"/>
        <v>39.03123317999566</v>
      </c>
      <c r="H91" s="94">
        <f t="shared" ca="1" si="30"/>
        <v>1.8958333333333188E-2</v>
      </c>
      <c r="I91" s="92">
        <f t="shared" ca="1" si="31"/>
        <v>7.6613408521303343</v>
      </c>
      <c r="J91" s="91"/>
      <c r="K91" s="91"/>
      <c r="L91" s="92">
        <f t="shared" ca="1" si="32"/>
        <v>122.63681982230156</v>
      </c>
      <c r="M91" s="94">
        <f t="shared" ca="1" si="33"/>
        <v>8.6158309155726087E-4</v>
      </c>
      <c r="N91" s="99">
        <f t="shared" ca="1" si="34"/>
        <v>8.2807572369754008E-3</v>
      </c>
      <c r="O91" s="94">
        <f t="shared" ca="1" si="35"/>
        <v>0.13093026809882471</v>
      </c>
      <c r="P91" s="108">
        <f t="shared" si="36"/>
        <v>8.9999999999999998E-4</v>
      </c>
      <c r="Q91" s="99">
        <f t="shared" ca="1" si="37"/>
        <v>0.1827272417847623</v>
      </c>
      <c r="R91" s="110">
        <f t="shared" ca="1" si="38"/>
        <v>0.18182724178476228</v>
      </c>
      <c r="S91" s="111">
        <f t="shared" ca="1" si="39"/>
        <v>0.18299585538656793</v>
      </c>
      <c r="T91" s="109">
        <f t="shared" ca="1" si="40"/>
        <v>1.3887334412812864</v>
      </c>
      <c r="U91" s="91"/>
      <c r="V91" s="91"/>
      <c r="W91" s="91"/>
      <c r="X91" s="91"/>
      <c r="Y91" s="91"/>
      <c r="Z91" s="91"/>
      <c r="AA91" s="91"/>
      <c r="AB91" s="91"/>
      <c r="AC91" s="91"/>
      <c r="AD91" s="91"/>
      <c r="AE91" s="91"/>
      <c r="AF91" s="91"/>
      <c r="AG91" s="91"/>
    </row>
    <row r="92" spans="1:33" ht="26.5" customHeight="1" x14ac:dyDescent="0.7">
      <c r="A92" s="95">
        <v>44238</v>
      </c>
      <c r="B92" s="94">
        <f t="shared" ca="1" si="24"/>
        <v>1.6150962518894918E-3</v>
      </c>
      <c r="C92" s="92">
        <f t="shared" ca="1" si="25"/>
        <v>40.327042234378403</v>
      </c>
      <c r="D92" s="94">
        <f t="shared" ca="1" si="26"/>
        <v>-7.6089064148421315E-4</v>
      </c>
      <c r="E92" s="92">
        <f t="shared" ca="1" si="27"/>
        <v>35.535268389428225</v>
      </c>
      <c r="F92" s="94">
        <f t="shared" ca="1" si="28"/>
        <v>-8.6850786822098014E-3</v>
      </c>
      <c r="G92" s="92">
        <f t="shared" ca="1" si="29"/>
        <v>39.150141353713785</v>
      </c>
      <c r="H92" s="94">
        <f t="shared" ca="1" si="30"/>
        <v>6.7853146432633071E-2</v>
      </c>
      <c r="I92" s="92">
        <f t="shared" ca="1" si="31"/>
        <v>7.5187969924812128</v>
      </c>
      <c r="J92" s="91"/>
      <c r="K92" s="91"/>
      <c r="L92" s="92">
        <f t="shared" ca="1" si="32"/>
        <v>122.53124897000163</v>
      </c>
      <c r="M92" s="94">
        <f t="shared" ca="1" si="33"/>
        <v>1.4116194495870094E-3</v>
      </c>
      <c r="N92" s="99">
        <f t="shared" ca="1" si="34"/>
        <v>8.2810135577256506E-3</v>
      </c>
      <c r="O92" s="94">
        <f t="shared" ca="1" si="35"/>
        <v>0.13093432088573648</v>
      </c>
      <c r="P92" s="108">
        <f t="shared" si="36"/>
        <v>8.9999999999999998E-4</v>
      </c>
      <c r="Q92" s="99">
        <f t="shared" ca="1" si="37"/>
        <v>0.1821616839257294</v>
      </c>
      <c r="R92" s="110">
        <f t="shared" ca="1" si="38"/>
        <v>0.18126168392572939</v>
      </c>
      <c r="S92" s="111">
        <f t="shared" ca="1" si="39"/>
        <v>0.18303759158663244</v>
      </c>
      <c r="T92" s="109">
        <f t="shared" ca="1" si="40"/>
        <v>1.3843710548887522</v>
      </c>
      <c r="U92" s="91"/>
      <c r="V92" s="91"/>
      <c r="W92" s="91"/>
      <c r="X92" s="91"/>
      <c r="Y92" s="91"/>
      <c r="Z92" s="91"/>
      <c r="AA92" s="91"/>
      <c r="AB92" s="91"/>
      <c r="AC92" s="91"/>
      <c r="AD92" s="91"/>
      <c r="AE92" s="91"/>
      <c r="AF92" s="91"/>
      <c r="AG92" s="91"/>
    </row>
    <row r="93" spans="1:33" ht="26.5" customHeight="1" x14ac:dyDescent="0.7">
      <c r="A93" s="95">
        <v>44237</v>
      </c>
      <c r="B93" s="94">
        <f t="shared" ca="1" si="24"/>
        <v>-4.3566696746411004E-4</v>
      </c>
      <c r="C93" s="92">
        <f t="shared" ca="1" si="25"/>
        <v>40.262015204528055</v>
      </c>
      <c r="D93" s="94">
        <f t="shared" ca="1" si="26"/>
        <v>2.5430239674943955E-3</v>
      </c>
      <c r="E93" s="92">
        <f t="shared" ca="1" si="27"/>
        <v>35.562327431560298</v>
      </c>
      <c r="F93" s="94">
        <f t="shared" ca="1" si="28"/>
        <v>3.661116879810189E-3</v>
      </c>
      <c r="G93" s="92">
        <f t="shared" ca="1" si="29"/>
        <v>39.493142402890605</v>
      </c>
      <c r="H93" s="94">
        <f t="shared" ca="1" si="30"/>
        <v>-6.158665713625644E-2</v>
      </c>
      <c r="I93" s="92">
        <f t="shared" ca="1" si="31"/>
        <v>7.0410402568922397</v>
      </c>
      <c r="J93" s="91"/>
      <c r="K93" s="91"/>
      <c r="L93" s="92">
        <f t="shared" ca="1" si="32"/>
        <v>122.3585252958712</v>
      </c>
      <c r="M93" s="94">
        <f t="shared" ca="1" si="33"/>
        <v>-2.0013501101768805E-3</v>
      </c>
      <c r="N93" s="99">
        <f t="shared" ca="1" si="34"/>
        <v>8.2810462260744164E-3</v>
      </c>
      <c r="O93" s="94">
        <f t="shared" ca="1" si="35"/>
        <v>0.13093483741768397</v>
      </c>
      <c r="P93" s="108">
        <f t="shared" si="36"/>
        <v>8.9999999999999998E-4</v>
      </c>
      <c r="Q93" s="99">
        <f t="shared" ca="1" si="37"/>
        <v>0.18256104671625439</v>
      </c>
      <c r="R93" s="110">
        <f t="shared" ca="1" si="38"/>
        <v>0.18166104671625438</v>
      </c>
      <c r="S93" s="111">
        <f t="shared" ca="1" si="39"/>
        <v>0.18310336594444368</v>
      </c>
      <c r="T93" s="109">
        <f t="shared" ca="1" si="40"/>
        <v>1.3874156817161891</v>
      </c>
      <c r="U93" s="91"/>
      <c r="V93" s="91"/>
      <c r="W93" s="91"/>
      <c r="X93" s="91"/>
      <c r="Y93" s="91"/>
      <c r="Z93" s="91"/>
      <c r="AA93" s="91"/>
      <c r="AB93" s="91"/>
      <c r="AC93" s="91"/>
      <c r="AD93" s="91"/>
      <c r="AE93" s="91"/>
      <c r="AF93" s="91"/>
      <c r="AG93" s="91"/>
    </row>
    <row r="94" spans="1:33" ht="26.5" customHeight="1" x14ac:dyDescent="0.7">
      <c r="A94" s="95">
        <v>44236</v>
      </c>
      <c r="B94" s="94">
        <f t="shared" ca="1" si="24"/>
        <v>-6.6580571671248645E-4</v>
      </c>
      <c r="C94" s="92">
        <f t="shared" ca="1" si="25"/>
        <v>40.279563679887247</v>
      </c>
      <c r="D94" s="94">
        <f t="shared" ca="1" si="26"/>
        <v>7.6353562402076136E-4</v>
      </c>
      <c r="E94" s="92">
        <f t="shared" ca="1" si="27"/>
        <v>35.472120977736054</v>
      </c>
      <c r="F94" s="94">
        <f t="shared" ca="1" si="28"/>
        <v>3.2649136365459075E-3</v>
      </c>
      <c r="G94" s="92">
        <f t="shared" ca="1" si="29"/>
        <v>39.349080818899516</v>
      </c>
      <c r="H94" s="94">
        <f t="shared" ca="1" si="30"/>
        <v>4.8369512986857321E-2</v>
      </c>
      <c r="I94" s="92">
        <f t="shared" ca="1" si="31"/>
        <v>7.5031331453634182</v>
      </c>
      <c r="J94" s="91"/>
      <c r="K94" s="91"/>
      <c r="L94" s="92">
        <f t="shared" ca="1" si="32"/>
        <v>122.60389862188623</v>
      </c>
      <c r="M94" s="94">
        <f t="shared" ca="1" si="33"/>
        <v>3.8848865314971004E-3</v>
      </c>
      <c r="N94" s="99">
        <f t="shared" ca="1" si="34"/>
        <v>8.2827408164466397E-3</v>
      </c>
      <c r="O94" s="94">
        <f t="shared" ca="1" si="35"/>
        <v>0.13096163124407006</v>
      </c>
      <c r="P94" s="108">
        <f t="shared" si="36"/>
        <v>8.9999999999999998E-4</v>
      </c>
      <c r="Q94" s="99">
        <f t="shared" ca="1" si="37"/>
        <v>0.18481160003152675</v>
      </c>
      <c r="R94" s="110">
        <f t="shared" ca="1" si="38"/>
        <v>0.18391160003152673</v>
      </c>
      <c r="S94" s="111">
        <f t="shared" ca="1" si="39"/>
        <v>0.18315883976091249</v>
      </c>
      <c r="T94" s="109">
        <f t="shared" ca="1" si="40"/>
        <v>1.404316655836205</v>
      </c>
      <c r="U94" s="91"/>
      <c r="V94" s="91"/>
      <c r="W94" s="91"/>
      <c r="X94" s="91"/>
      <c r="Y94" s="91"/>
      <c r="Z94" s="91"/>
      <c r="AA94" s="91"/>
      <c r="AB94" s="91"/>
      <c r="AC94" s="91"/>
      <c r="AD94" s="91"/>
      <c r="AE94" s="91"/>
      <c r="AF94" s="91"/>
      <c r="AG94" s="91"/>
    </row>
    <row r="95" spans="1:33" ht="26.5" customHeight="1" x14ac:dyDescent="0.7">
      <c r="A95" s="95">
        <v>44235</v>
      </c>
      <c r="B95" s="94">
        <f t="shared" ca="1" si="24"/>
        <v>7.2219022609221195E-3</v>
      </c>
      <c r="C95" s="92">
        <f t="shared" ca="1" si="25"/>
        <v>40.306399911368338</v>
      </c>
      <c r="D95" s="94">
        <f t="shared" ca="1" si="26"/>
        <v>4.2435795608675164E-4</v>
      </c>
      <c r="E95" s="92">
        <f t="shared" ca="1" si="27"/>
        <v>35.445057413705229</v>
      </c>
      <c r="F95" s="94">
        <f t="shared" ca="1" si="28"/>
        <v>1.0070113775044076E-2</v>
      </c>
      <c r="G95" s="92">
        <f t="shared" ca="1" si="29"/>
        <v>39.22102755120823</v>
      </c>
      <c r="H95" s="94">
        <f t="shared" ca="1" si="30"/>
        <v>0.20617734408190747</v>
      </c>
      <c r="I95" s="92">
        <f t="shared" ca="1" si="31"/>
        <v>7.1569547305764507</v>
      </c>
      <c r="J95" s="91"/>
      <c r="K95" s="91"/>
      <c r="L95" s="92">
        <f t="shared" ca="1" si="32"/>
        <v>122.12943960685826</v>
      </c>
      <c r="M95" s="94">
        <f t="shared" ca="1" si="33"/>
        <v>1.5958853831505193E-2</v>
      </c>
      <c r="N95" s="99">
        <f t="shared" ca="1" si="34"/>
        <v>8.2803477027033594E-3</v>
      </c>
      <c r="O95" s="94">
        <f t="shared" ca="1" si="35"/>
        <v>0.13092379279342697</v>
      </c>
      <c r="P95" s="108">
        <f t="shared" si="36"/>
        <v>8.9999999999999998E-4</v>
      </c>
      <c r="Q95" s="99">
        <f t="shared" ca="1" si="37"/>
        <v>0.18555113833822934</v>
      </c>
      <c r="R95" s="110">
        <f t="shared" ca="1" si="38"/>
        <v>0.18465113833822933</v>
      </c>
      <c r="S95" s="111">
        <f t="shared" ca="1" si="39"/>
        <v>0.18312872935008792</v>
      </c>
      <c r="T95" s="109">
        <f t="shared" ca="1" si="40"/>
        <v>1.4103711357459217</v>
      </c>
      <c r="U95" s="91"/>
      <c r="V95" s="91"/>
      <c r="W95" s="91"/>
      <c r="X95" s="91"/>
      <c r="Y95" s="91"/>
      <c r="Z95" s="91"/>
      <c r="AA95" s="91"/>
      <c r="AB95" s="91"/>
      <c r="AC95" s="91"/>
      <c r="AD95" s="91"/>
      <c r="AE95" s="91"/>
      <c r="AF95" s="91"/>
      <c r="AG95" s="91"/>
    </row>
    <row r="96" spans="1:33" ht="26.5" customHeight="1" x14ac:dyDescent="0.7">
      <c r="A96" s="95">
        <v>44232</v>
      </c>
      <c r="B96" s="94">
        <f t="shared" ca="1" si="24"/>
        <v>3.9359050023892728E-3</v>
      </c>
      <c r="C96" s="92">
        <f t="shared" ca="1" si="25"/>
        <v>40.017398173026336</v>
      </c>
      <c r="D96" s="94">
        <f t="shared" ca="1" si="26"/>
        <v>-2.1173396836571268E-3</v>
      </c>
      <c r="E96" s="92">
        <f t="shared" ca="1" si="27"/>
        <v>35.430022401814689</v>
      </c>
      <c r="F96" s="94">
        <f t="shared" ca="1" si="28"/>
        <v>9.8721621125958947E-3</v>
      </c>
      <c r="G96" s="92">
        <f t="shared" ca="1" si="29"/>
        <v>38.830004983142459</v>
      </c>
      <c r="H96" s="94">
        <f t="shared" ca="1" si="30"/>
        <v>-2.1074289280145209E-3</v>
      </c>
      <c r="I96" s="92">
        <f t="shared" ca="1" si="31"/>
        <v>5.9335841165413612</v>
      </c>
      <c r="J96" s="91"/>
      <c r="K96" s="91"/>
      <c r="L96" s="92">
        <f t="shared" ca="1" si="32"/>
        <v>120.21100967452486</v>
      </c>
      <c r="M96" s="94">
        <f t="shared" ca="1" si="33"/>
        <v>3.7471605428500698E-3</v>
      </c>
      <c r="N96" s="99">
        <f t="shared" ca="1" si="34"/>
        <v>8.2262313280018241E-3</v>
      </c>
      <c r="O96" s="94">
        <f t="shared" ca="1" si="35"/>
        <v>0.13006813777958715</v>
      </c>
      <c r="P96" s="108">
        <f t="shared" si="36"/>
        <v>8.9999999999999998E-4</v>
      </c>
      <c r="Q96" s="99">
        <f t="shared" ca="1" si="37"/>
        <v>0.16787680533155003</v>
      </c>
      <c r="R96" s="110">
        <f t="shared" ca="1" si="38"/>
        <v>0.16697680533155002</v>
      </c>
      <c r="S96" s="111">
        <f t="shared" ca="1" si="39"/>
        <v>0.18306529564224869</v>
      </c>
      <c r="T96" s="109">
        <f t="shared" ca="1" si="40"/>
        <v>1.2837640961271248</v>
      </c>
      <c r="U96" s="91"/>
      <c r="V96" s="91"/>
      <c r="W96" s="91"/>
      <c r="X96" s="91"/>
      <c r="Y96" s="91"/>
      <c r="Z96" s="91"/>
      <c r="AA96" s="91"/>
      <c r="AB96" s="91"/>
      <c r="AC96" s="91"/>
      <c r="AD96" s="91"/>
      <c r="AE96" s="91"/>
      <c r="AF96" s="91"/>
      <c r="AG96" s="91"/>
    </row>
    <row r="97" spans="1:33" ht="26.5" customHeight="1" x14ac:dyDescent="0.7">
      <c r="A97" s="95">
        <v>44231</v>
      </c>
      <c r="B97" s="94">
        <f t="shared" ca="1" si="24"/>
        <v>1.1365730645660044E-2</v>
      </c>
      <c r="C97" s="92">
        <f t="shared" ca="1" si="25"/>
        <v>39.860510988429183</v>
      </c>
      <c r="D97" s="94">
        <f t="shared" ca="1" si="26"/>
        <v>-3.3860871117807889E-4</v>
      </c>
      <c r="E97" s="92">
        <f t="shared" ca="1" si="27"/>
        <v>35.50519896856698</v>
      </c>
      <c r="F97" s="94">
        <f t="shared" ca="1" si="28"/>
        <v>-2.1530473499081659E-2</v>
      </c>
      <c r="G97" s="92">
        <f t="shared" ca="1" si="29"/>
        <v>38.45041624071731</v>
      </c>
      <c r="H97" s="94">
        <f t="shared" ca="1" si="30"/>
        <v>-2.6274828526672289E-3</v>
      </c>
      <c r="I97" s="92">
        <f t="shared" ca="1" si="31"/>
        <v>5.9461151315789555</v>
      </c>
      <c r="J97" s="91"/>
      <c r="K97" s="91"/>
      <c r="L97" s="92">
        <f t="shared" ca="1" si="32"/>
        <v>119.76224132929244</v>
      </c>
      <c r="M97" s="94">
        <f t="shared" ca="1" si="33"/>
        <v>-3.5428679023250531E-3</v>
      </c>
      <c r="N97" s="99">
        <f t="shared" ca="1" si="34"/>
        <v>8.2270191817940905E-3</v>
      </c>
      <c r="O97" s="94">
        <f t="shared" ca="1" si="35"/>
        <v>0.13008059484182094</v>
      </c>
      <c r="P97" s="108">
        <f t="shared" si="36"/>
        <v>8.9999999999999998E-4</v>
      </c>
      <c r="Q97" s="99">
        <f t="shared" ca="1" si="37"/>
        <v>0.16745168118455545</v>
      </c>
      <c r="R97" s="110">
        <f t="shared" ca="1" si="38"/>
        <v>0.16655168118455543</v>
      </c>
      <c r="S97" s="111">
        <f t="shared" ca="1" si="39"/>
        <v>0.18376479522097472</v>
      </c>
      <c r="T97" s="109">
        <f t="shared" ca="1" si="40"/>
        <v>1.2803729978870686</v>
      </c>
      <c r="U97" s="91"/>
      <c r="V97" s="91"/>
      <c r="W97" s="91"/>
      <c r="X97" s="91"/>
      <c r="Y97" s="91"/>
      <c r="Z97" s="91"/>
      <c r="AA97" s="91"/>
      <c r="AB97" s="91"/>
      <c r="AC97" s="91"/>
      <c r="AD97" s="91"/>
      <c r="AE97" s="91"/>
      <c r="AF97" s="91"/>
      <c r="AG97" s="91"/>
    </row>
    <row r="98" spans="1:33" ht="26.5" customHeight="1" x14ac:dyDescent="0.7">
      <c r="A98" s="95">
        <v>44230</v>
      </c>
      <c r="B98" s="94">
        <f t="shared" ca="1" si="24"/>
        <v>7.862412051473644E-4</v>
      </c>
      <c r="C98" s="92">
        <f t="shared" ca="1" si="25"/>
        <v>39.412558464861242</v>
      </c>
      <c r="D98" s="94">
        <f t="shared" ca="1" si="26"/>
        <v>-2.449082909033895E-3</v>
      </c>
      <c r="E98" s="92">
        <f t="shared" ca="1" si="27"/>
        <v>35.517225410487846</v>
      </c>
      <c r="F98" s="94">
        <f t="shared" ca="1" si="28"/>
        <v>-1.510632726101746E-3</v>
      </c>
      <c r="G98" s="92">
        <f t="shared" ca="1" si="29"/>
        <v>39.296488239361864</v>
      </c>
      <c r="H98" s="94">
        <f t="shared" ca="1" si="30"/>
        <v>3.4239185713021314E-2</v>
      </c>
      <c r="I98" s="92">
        <f t="shared" ca="1" si="31"/>
        <v>5.9617796052631657</v>
      </c>
      <c r="J98" s="91"/>
      <c r="K98" s="91"/>
      <c r="L98" s="92">
        <f t="shared" ca="1" si="32"/>
        <v>120.18805171997411</v>
      </c>
      <c r="M98" s="94">
        <f t="shared" ca="1" si="33"/>
        <v>6.8007725011876019E-4</v>
      </c>
      <c r="N98" s="99">
        <f t="shared" ref="N98:N120" ca="1" si="41">_xlfn.STDEV.P(M98:M350)</f>
        <v>8.2237980955434317E-3</v>
      </c>
      <c r="O98" s="94">
        <f t="shared" ref="O98:O120" ca="1" si="42">N98*SQRT(250)</f>
        <v>0.13002966499636129</v>
      </c>
      <c r="P98" s="108">
        <f t="shared" ref="P98:P119" si="43">0.09%</f>
        <v>8.9999999999999998E-4</v>
      </c>
      <c r="Q98" s="99">
        <f t="shared" ref="Q98:Q119" ca="1" si="44">L98/L350-1</f>
        <v>0.1765693861729225</v>
      </c>
      <c r="R98" s="110">
        <f t="shared" ref="R98:R119" ca="1" si="45">Q98-P98</f>
        <v>0.17566938617292249</v>
      </c>
      <c r="S98" s="111">
        <f t="shared" ref="S98:S119" ca="1" si="46">AVERAGE(R98:R1096)</f>
        <v>0.18454720949535738</v>
      </c>
      <c r="T98" s="109">
        <f t="shared" ref="T98:T119" ca="1" si="47">R98/O98</f>
        <v>1.3509946840041338</v>
      </c>
      <c r="U98" s="91"/>
      <c r="V98" s="91"/>
      <c r="W98" s="91"/>
      <c r="X98" s="91"/>
      <c r="Y98" s="91"/>
      <c r="Z98" s="91"/>
      <c r="AA98" s="91"/>
      <c r="AB98" s="91"/>
      <c r="AC98" s="91"/>
      <c r="AD98" s="91"/>
      <c r="AE98" s="91"/>
      <c r="AF98" s="91"/>
      <c r="AG98" s="91"/>
    </row>
    <row r="99" spans="1:33" ht="26.5" customHeight="1" x14ac:dyDescent="0.7">
      <c r="A99" s="95">
        <v>44229</v>
      </c>
      <c r="B99" s="94">
        <f t="shared" ca="1" si="24"/>
        <v>1.4140230755851801E-2</v>
      </c>
      <c r="C99" s="92">
        <f t="shared" ca="1" si="25"/>
        <v>39.381595032122561</v>
      </c>
      <c r="D99" s="94">
        <f t="shared" ca="1" si="26"/>
        <v>-2.5271715577057652E-3</v>
      </c>
      <c r="E99" s="92">
        <f t="shared" ca="1" si="27"/>
        <v>35.604423595802331</v>
      </c>
      <c r="F99" s="94">
        <f t="shared" ca="1" si="28"/>
        <v>-1.216779572215565E-2</v>
      </c>
      <c r="G99" s="92">
        <f t="shared" ca="1" si="29"/>
        <v>39.355940611215686</v>
      </c>
      <c r="H99" s="94">
        <f t="shared" ca="1" si="30"/>
        <v>8.3946919471372006E-2</v>
      </c>
      <c r="I99" s="92">
        <f t="shared" ca="1" si="31"/>
        <v>5.7644108709273265</v>
      </c>
      <c r="J99" s="91"/>
      <c r="K99" s="91"/>
      <c r="L99" s="92">
        <f t="shared" ca="1" si="32"/>
        <v>120.1063701100679</v>
      </c>
      <c r="M99" s="94">
        <f t="shared" ca="1" si="33"/>
        <v>3.5137709755335145E-3</v>
      </c>
      <c r="N99" s="99">
        <f t="shared" ca="1" si="41"/>
        <v>8.224164044572442E-3</v>
      </c>
      <c r="O99" s="94">
        <f t="shared" ca="1" si="42"/>
        <v>0.13003545115855727</v>
      </c>
      <c r="P99" s="108">
        <f t="shared" si="43"/>
        <v>8.9999999999999998E-4</v>
      </c>
      <c r="Q99" s="99">
        <f t="shared" ca="1" si="44"/>
        <v>0.1741110927437175</v>
      </c>
      <c r="R99" s="110">
        <f t="shared" ca="1" si="45"/>
        <v>0.17321109274371749</v>
      </c>
      <c r="S99" s="111">
        <f t="shared" ca="1" si="46"/>
        <v>0.18496996298690194</v>
      </c>
      <c r="T99" s="109">
        <f t="shared" ca="1" si="47"/>
        <v>1.3320297749612486</v>
      </c>
      <c r="U99" s="91"/>
      <c r="V99" s="91"/>
      <c r="W99" s="91"/>
      <c r="X99" s="91"/>
      <c r="Y99" s="91"/>
      <c r="Z99" s="91"/>
      <c r="AA99" s="91"/>
      <c r="AB99" s="91"/>
      <c r="AC99" s="91"/>
      <c r="AD99" s="91"/>
      <c r="AE99" s="91"/>
      <c r="AF99" s="91"/>
      <c r="AG99" s="91"/>
    </row>
    <row r="100" spans="1:33" ht="26.5" customHeight="1" x14ac:dyDescent="0.7">
      <c r="A100" s="95">
        <v>44228</v>
      </c>
      <c r="B100" s="94">
        <f t="shared" ca="1" si="24"/>
        <v>1.6645505721344378E-2</v>
      </c>
      <c r="C100" s="92">
        <f t="shared" ca="1" si="25"/>
        <v>38.832494597685915</v>
      </c>
      <c r="D100" s="94">
        <f t="shared" ca="1" si="26"/>
        <v>1.2483525146991248E-3</v>
      </c>
      <c r="E100" s="92">
        <f t="shared" ca="1" si="27"/>
        <v>35.694630049626575</v>
      </c>
      <c r="F100" s="94">
        <f t="shared" ca="1" si="28"/>
        <v>9.3852904849933694E-3</v>
      </c>
      <c r="G100" s="92">
        <f t="shared" ca="1" si="29"/>
        <v>39.840714284048758</v>
      </c>
      <c r="H100" s="94">
        <f t="shared" ca="1" si="30"/>
        <v>-2.1331738868023642E-2</v>
      </c>
      <c r="I100" s="92">
        <f t="shared" ca="1" si="31"/>
        <v>5.3179826127819627</v>
      </c>
      <c r="J100" s="91"/>
      <c r="K100" s="91"/>
      <c r="L100" s="92">
        <f t="shared" ca="1" si="32"/>
        <v>119.68582154414321</v>
      </c>
      <c r="M100" s="94">
        <f t="shared" ca="1" si="33"/>
        <v>7.8722096895886828E-3</v>
      </c>
      <c r="N100" s="99">
        <f t="shared" ca="1" si="41"/>
        <v>8.225340316214181E-3</v>
      </c>
      <c r="O100" s="94">
        <f t="shared" ca="1" si="42"/>
        <v>0.13005404964623207</v>
      </c>
      <c r="P100" s="108">
        <f t="shared" si="43"/>
        <v>8.9999999999999998E-4</v>
      </c>
      <c r="Q100" s="99">
        <f t="shared" ca="1" si="44"/>
        <v>0.16933861627416302</v>
      </c>
      <c r="R100" s="110">
        <f t="shared" ca="1" si="45"/>
        <v>0.16843861627416301</v>
      </c>
      <c r="S100" s="111">
        <f t="shared" ca="1" si="46"/>
        <v>0.18555790649906118</v>
      </c>
      <c r="T100" s="109">
        <f t="shared" ca="1" si="47"/>
        <v>1.2951431864854892</v>
      </c>
      <c r="U100" s="91"/>
      <c r="V100" s="91"/>
      <c r="W100" s="91"/>
      <c r="X100" s="91"/>
      <c r="Y100" s="91"/>
      <c r="Z100" s="91"/>
      <c r="AA100" s="91"/>
      <c r="AB100" s="91"/>
      <c r="AC100" s="91"/>
      <c r="AD100" s="91"/>
      <c r="AE100" s="91"/>
      <c r="AF100" s="91"/>
      <c r="AG100" s="91"/>
    </row>
    <row r="101" spans="1:33" ht="26.5" customHeight="1" x14ac:dyDescent="0.7">
      <c r="A101" s="95">
        <v>44225</v>
      </c>
      <c r="B101" s="94">
        <f t="shared" ca="1" si="24"/>
        <v>-2.0019566191425864E-2</v>
      </c>
      <c r="C101" s="92">
        <f t="shared" ca="1" si="25"/>
        <v>38.196691353229312</v>
      </c>
      <c r="D101" s="94">
        <f t="shared" ca="1" si="26"/>
        <v>-1.7670232496821425E-3</v>
      </c>
      <c r="E101" s="92">
        <f t="shared" ca="1" si="27"/>
        <v>35.650126125029054</v>
      </c>
      <c r="F101" s="94">
        <f t="shared" ca="1" si="28"/>
        <v>-4.0532779034796462E-4</v>
      </c>
      <c r="G101" s="92">
        <f t="shared" ca="1" si="29"/>
        <v>39.470274294274624</v>
      </c>
      <c r="H101" s="94">
        <f t="shared" ca="1" si="30"/>
        <v>3.1059563085153785E-2</v>
      </c>
      <c r="I101" s="92">
        <f t="shared" ca="1" si="31"/>
        <v>5.4338970864661738</v>
      </c>
      <c r="J101" s="91"/>
      <c r="K101" s="91"/>
      <c r="L101" s="92">
        <f t="shared" ca="1" si="32"/>
        <v>118.75098885899916</v>
      </c>
      <c r="M101" s="94">
        <f t="shared" ca="1" si="33"/>
        <v>-5.8245486632989563E-3</v>
      </c>
      <c r="N101" s="99">
        <f t="shared" ca="1" si="41"/>
        <v>8.2132099786185776E-3</v>
      </c>
      <c r="O101" s="94">
        <f t="shared" ca="1" si="42"/>
        <v>0.1298622521682877</v>
      </c>
      <c r="P101" s="108">
        <f t="shared" si="43"/>
        <v>8.9999999999999998E-4</v>
      </c>
      <c r="Q101" s="99">
        <f t="shared" ca="1" si="44"/>
        <v>0.15676808100206263</v>
      </c>
      <c r="R101" s="110">
        <f t="shared" ca="1" si="45"/>
        <v>0.15586808100206262</v>
      </c>
      <c r="S101" s="111">
        <f t="shared" ca="1" si="46"/>
        <v>0.18645892177405579</v>
      </c>
      <c r="T101" s="109">
        <f t="shared" ca="1" si="47"/>
        <v>1.2002570292718635</v>
      </c>
      <c r="U101" s="91"/>
      <c r="V101" s="91"/>
      <c r="W101" s="91"/>
      <c r="X101" s="91"/>
      <c r="Y101" s="91"/>
      <c r="Z101" s="91"/>
      <c r="AA101" s="91"/>
      <c r="AB101" s="91"/>
      <c r="AC101" s="91"/>
      <c r="AD101" s="91"/>
      <c r="AE101" s="91"/>
      <c r="AF101" s="91"/>
      <c r="AG101" s="91"/>
    </row>
    <row r="102" spans="1:33" ht="26.5" customHeight="1" x14ac:dyDescent="0.7">
      <c r="A102" s="95">
        <v>44224</v>
      </c>
      <c r="B102" s="94">
        <f t="shared" ca="1" si="24"/>
        <v>8.6002375737375125E-3</v>
      </c>
      <c r="C102" s="92">
        <f t="shared" ca="1" si="25"/>
        <v>38.976993861788181</v>
      </c>
      <c r="D102" s="94">
        <f t="shared" ca="1" si="26"/>
        <v>-2.6015057713895118E-3</v>
      </c>
      <c r="E102" s="92">
        <f t="shared" ca="1" si="27"/>
        <v>35.713232236712621</v>
      </c>
      <c r="F102" s="94">
        <f t="shared" ca="1" si="28"/>
        <v>9.2736492169342988E-4</v>
      </c>
      <c r="G102" s="92">
        <f t="shared" ca="1" si="29"/>
        <v>39.486279180563947</v>
      </c>
      <c r="H102" s="94">
        <f t="shared" ca="1" si="30"/>
        <v>7.2829310289850513E-2</v>
      </c>
      <c r="I102" s="92">
        <f t="shared" ca="1" si="31"/>
        <v>5.2702067669173012</v>
      </c>
      <c r="J102" s="91"/>
      <c r="K102" s="91"/>
      <c r="L102" s="92">
        <f t="shared" ca="1" si="32"/>
        <v>119.44671204598204</v>
      </c>
      <c r="M102" s="94">
        <f t="shared" ca="1" si="33"/>
        <v>5.3323747092377527E-3</v>
      </c>
      <c r="N102" s="99">
        <f t="shared" ca="1" si="41"/>
        <v>8.2063793882210159E-3</v>
      </c>
      <c r="O102" s="94">
        <f t="shared" ca="1" si="42"/>
        <v>0.12975425105118785</v>
      </c>
      <c r="P102" s="108">
        <f t="shared" si="43"/>
        <v>8.9999999999999998E-4</v>
      </c>
      <c r="Q102" s="99">
        <f t="shared" ca="1" si="44"/>
        <v>0.16592739795550759</v>
      </c>
      <c r="R102" s="110">
        <f t="shared" ca="1" si="45"/>
        <v>0.16502739795550758</v>
      </c>
      <c r="S102" s="111">
        <f t="shared" ca="1" si="46"/>
        <v>0.18815841292805541</v>
      </c>
      <c r="T102" s="109">
        <f t="shared" ca="1" si="47"/>
        <v>1.2718457901653222</v>
      </c>
      <c r="U102" s="91"/>
      <c r="V102" s="91"/>
      <c r="W102" s="91"/>
      <c r="X102" s="91"/>
      <c r="Y102" s="91"/>
      <c r="Z102" s="91"/>
      <c r="AA102" s="91"/>
      <c r="AB102" s="91"/>
      <c r="AC102" s="91"/>
      <c r="AD102" s="91"/>
      <c r="AE102" s="91"/>
      <c r="AF102" s="91"/>
      <c r="AG102" s="91"/>
    </row>
    <row r="103" spans="1:33" ht="26.5" customHeight="1" x14ac:dyDescent="0.7">
      <c r="A103" s="95">
        <v>44223</v>
      </c>
      <c r="B103" s="94">
        <f t="shared" ca="1" si="24"/>
        <v>-2.4440491602083947E-2</v>
      </c>
      <c r="C103" s="92">
        <f t="shared" ca="1" si="25"/>
        <v>38.644640770212611</v>
      </c>
      <c r="D103" s="94">
        <f t="shared" ca="1" si="26"/>
        <v>1.1763358321847939E-3</v>
      </c>
      <c r="E103" s="92">
        <f t="shared" ca="1" si="27"/>
        <v>35.806382748084346</v>
      </c>
      <c r="F103" s="94">
        <f t="shared" ca="1" si="28"/>
        <v>-6.3356239585192764E-3</v>
      </c>
      <c r="G103" s="92">
        <f t="shared" ca="1" si="29"/>
        <v>39.449694917326113</v>
      </c>
      <c r="H103" s="94">
        <f t="shared" ca="1" si="30"/>
        <v>-4.0016514752119203E-3</v>
      </c>
      <c r="I103" s="92">
        <f t="shared" ca="1" si="31"/>
        <v>4.9124373433584028</v>
      </c>
      <c r="J103" s="91"/>
      <c r="K103" s="91"/>
      <c r="L103" s="92">
        <f t="shared" ca="1" si="32"/>
        <v>118.81315577898147</v>
      </c>
      <c r="M103" s="94">
        <f t="shared" ca="1" si="33"/>
        <v>-9.977078483655033E-3</v>
      </c>
      <c r="N103" s="99">
        <f t="shared" ca="1" si="41"/>
        <v>8.2012886987546975E-3</v>
      </c>
      <c r="O103" s="94">
        <f t="shared" ca="1" si="42"/>
        <v>0.12967376018331689</v>
      </c>
      <c r="P103" s="108">
        <f t="shared" si="43"/>
        <v>8.9999999999999998E-4</v>
      </c>
      <c r="Q103" s="99">
        <f t="shared" ca="1" si="44"/>
        <v>0.1647259228021416</v>
      </c>
      <c r="R103" s="110">
        <f t="shared" ca="1" si="45"/>
        <v>0.16382592280214159</v>
      </c>
      <c r="S103" s="111">
        <f t="shared" ca="1" si="46"/>
        <v>0.18951906086761705</v>
      </c>
      <c r="T103" s="109">
        <f t="shared" ca="1" si="47"/>
        <v>1.2633698796930433</v>
      </c>
      <c r="U103" s="91"/>
      <c r="V103" s="91"/>
      <c r="W103" s="91"/>
      <c r="X103" s="91"/>
      <c r="Y103" s="91"/>
      <c r="Z103" s="91"/>
      <c r="AA103" s="91"/>
      <c r="AB103" s="91"/>
      <c r="AC103" s="91"/>
      <c r="AD103" s="91"/>
      <c r="AE103" s="91"/>
      <c r="AF103" s="91"/>
      <c r="AG103" s="91"/>
    </row>
    <row r="104" spans="1:33" ht="26.5" customHeight="1" x14ac:dyDescent="0.7">
      <c r="A104" s="95">
        <v>44222</v>
      </c>
      <c r="B104" s="94">
        <f t="shared" ca="1" si="24"/>
        <v>-1.5609452206842844E-3</v>
      </c>
      <c r="C104" s="92">
        <f t="shared" ca="1" si="25"/>
        <v>39.612797002691963</v>
      </c>
      <c r="D104" s="94">
        <f t="shared" ca="1" si="26"/>
        <v>-3.3602995992865203E-4</v>
      </c>
      <c r="E104" s="92">
        <f t="shared" ca="1" si="27"/>
        <v>35.764311906475328</v>
      </c>
      <c r="F104" s="94">
        <f t="shared" ca="1" si="28"/>
        <v>-2.4706003595990067E-3</v>
      </c>
      <c r="G104" s="92">
        <f t="shared" ca="1" si="29"/>
        <v>39.701226962049482</v>
      </c>
      <c r="H104" s="94">
        <f t="shared" ca="1" si="30"/>
        <v>-4.7291953019423683E-2</v>
      </c>
      <c r="I104" s="92">
        <f t="shared" ca="1" si="31"/>
        <v>4.9321741854636656</v>
      </c>
      <c r="J104" s="91"/>
      <c r="K104" s="91"/>
      <c r="L104" s="92">
        <f t="shared" ca="1" si="32"/>
        <v>120.01051005668045</v>
      </c>
      <c r="M104" s="94">
        <f t="shared" ca="1" si="33"/>
        <v>-3.4635863232179709E-3</v>
      </c>
      <c r="N104" s="99">
        <f t="shared" ca="1" si="41"/>
        <v>8.1741949129318231E-3</v>
      </c>
      <c r="O104" s="94">
        <f t="shared" ca="1" si="42"/>
        <v>0.12924536981513157</v>
      </c>
      <c r="P104" s="108">
        <f t="shared" si="43"/>
        <v>8.9999999999999998E-4</v>
      </c>
      <c r="Q104" s="99">
        <f t="shared" ca="1" si="44"/>
        <v>0.17615675798798569</v>
      </c>
      <c r="R104" s="110">
        <f t="shared" ca="1" si="45"/>
        <v>0.17525675798798568</v>
      </c>
      <c r="S104" s="111">
        <f t="shared" ca="1" si="46"/>
        <v>0.19112488199670927</v>
      </c>
      <c r="T104" s="109">
        <f t="shared" ca="1" si="47"/>
        <v>1.3560002825530022</v>
      </c>
      <c r="U104" s="91"/>
      <c r="V104" s="91"/>
      <c r="W104" s="91"/>
      <c r="X104" s="91"/>
      <c r="Y104" s="91"/>
      <c r="Z104" s="91"/>
      <c r="AA104" s="91"/>
      <c r="AB104" s="91"/>
      <c r="AC104" s="91"/>
      <c r="AD104" s="91"/>
      <c r="AE104" s="91"/>
      <c r="AF104" s="91"/>
      <c r="AG104" s="91"/>
    </row>
    <row r="105" spans="1:33" ht="26.5" customHeight="1" x14ac:dyDescent="0.7">
      <c r="A105" s="95">
        <v>44221</v>
      </c>
      <c r="B105" s="94">
        <f t="shared" ca="1" si="24"/>
        <v>3.9438611736632989E-3</v>
      </c>
      <c r="C105" s="92">
        <f t="shared" ca="1" si="25"/>
        <v>39.674727078306802</v>
      </c>
      <c r="D105" s="94">
        <f t="shared" ca="1" si="26"/>
        <v>4.0478273191875136E-3</v>
      </c>
      <c r="E105" s="92">
        <f t="shared" ca="1" si="27"/>
        <v>35.776333826497442</v>
      </c>
      <c r="F105" s="94">
        <f t="shared" ca="1" si="28"/>
        <v>8.626164759959476E-4</v>
      </c>
      <c r="G105" s="92">
        <f t="shared" ca="1" si="29"/>
        <v>39.799555758819103</v>
      </c>
      <c r="H105" s="94">
        <f t="shared" ca="1" si="30"/>
        <v>-4.0638663551853083E-2</v>
      </c>
      <c r="I105" s="92">
        <f t="shared" ca="1" si="31"/>
        <v>5.1770048558897308</v>
      </c>
      <c r="J105" s="91"/>
      <c r="K105" s="91"/>
      <c r="L105" s="92">
        <f t="shared" ca="1" si="32"/>
        <v>120.4276215195131</v>
      </c>
      <c r="M105" s="94">
        <f t="shared" ca="1" si="33"/>
        <v>9.5661803438451543E-4</v>
      </c>
      <c r="N105" s="99">
        <f t="shared" ca="1" si="41"/>
        <v>8.1700503719550586E-3</v>
      </c>
      <c r="O105" s="94">
        <f t="shared" ca="1" si="42"/>
        <v>0.12917983886841919</v>
      </c>
      <c r="P105" s="108">
        <f t="shared" si="43"/>
        <v>8.9999999999999998E-4</v>
      </c>
      <c r="Q105" s="99">
        <f t="shared" ca="1" si="44"/>
        <v>0.17996909011302797</v>
      </c>
      <c r="R105" s="110">
        <f t="shared" ca="1" si="45"/>
        <v>0.17906909011302796</v>
      </c>
      <c r="S105" s="111">
        <f t="shared" ca="1" si="46"/>
        <v>0.19218275693062417</v>
      </c>
      <c r="T105" s="109">
        <f t="shared" ca="1" si="47"/>
        <v>1.3861999804429643</v>
      </c>
      <c r="U105" s="91"/>
      <c r="V105" s="91"/>
      <c r="W105" s="91"/>
      <c r="X105" s="91"/>
      <c r="Y105" s="91"/>
      <c r="Z105" s="91"/>
      <c r="AA105" s="91"/>
      <c r="AB105" s="91"/>
      <c r="AC105" s="91"/>
      <c r="AD105" s="91"/>
      <c r="AE105" s="91"/>
      <c r="AF105" s="91"/>
      <c r="AG105" s="91"/>
    </row>
    <row r="106" spans="1:33" ht="26.5" customHeight="1" x14ac:dyDescent="0.7">
      <c r="A106" s="95">
        <v>44218</v>
      </c>
      <c r="B106" s="94">
        <f t="shared" ca="1" si="24"/>
        <v>-3.539453984625629E-3</v>
      </c>
      <c r="C106" s="92">
        <f t="shared" ca="1" si="25"/>
        <v>39.518870140731728</v>
      </c>
      <c r="D106" s="94">
        <f t="shared" ca="1" si="26"/>
        <v>1.5203309181213154E-3</v>
      </c>
      <c r="E106" s="92">
        <f t="shared" ca="1" si="27"/>
        <v>35.632101233683684</v>
      </c>
      <c r="F106" s="94">
        <f t="shared" ca="1" si="28"/>
        <v>-7.8731458687423261E-3</v>
      </c>
      <c r="G106" s="92">
        <f t="shared" ca="1" si="29"/>
        <v>39.765253595895125</v>
      </c>
      <c r="H106" s="94">
        <f t="shared" ca="1" si="30"/>
        <v>7.8753783583960679E-2</v>
      </c>
      <c r="I106" s="92">
        <f t="shared" ca="1" si="31"/>
        <v>5.3963034147869742</v>
      </c>
      <c r="J106" s="91"/>
      <c r="K106" s="91"/>
      <c r="L106" s="92">
        <f t="shared" ca="1" si="32"/>
        <v>120.31252838509751</v>
      </c>
      <c r="M106" s="94">
        <f t="shared" ca="1" si="33"/>
        <v>-6.5573858686107656E-5</v>
      </c>
      <c r="N106" s="99">
        <f t="shared" ca="1" si="41"/>
        <v>8.1700748403408258E-3</v>
      </c>
      <c r="O106" s="94">
        <f t="shared" ca="1" si="42"/>
        <v>0.12918022574756766</v>
      </c>
      <c r="P106" s="108">
        <f t="shared" si="43"/>
        <v>8.9999999999999998E-4</v>
      </c>
      <c r="Q106" s="99">
        <f t="shared" ca="1" si="44"/>
        <v>0.17992131523074351</v>
      </c>
      <c r="R106" s="110">
        <f t="shared" ca="1" si="45"/>
        <v>0.17902131523074349</v>
      </c>
      <c r="S106" s="111">
        <f t="shared" ca="1" si="46"/>
        <v>0.19311944741759532</v>
      </c>
      <c r="T106" s="109">
        <f t="shared" ca="1" si="47"/>
        <v>1.3858259977078133</v>
      </c>
      <c r="U106" s="91"/>
      <c r="V106" s="91"/>
      <c r="W106" s="91"/>
      <c r="X106" s="91"/>
      <c r="Y106" s="91"/>
      <c r="Z106" s="91"/>
      <c r="AA106" s="91"/>
      <c r="AB106" s="91"/>
      <c r="AC106" s="91"/>
      <c r="AD106" s="91"/>
      <c r="AE106" s="91"/>
      <c r="AF106" s="91"/>
      <c r="AG106" s="91"/>
    </row>
    <row r="107" spans="1:33" ht="26.5" customHeight="1" x14ac:dyDescent="0.7">
      <c r="A107" s="95">
        <v>44217</v>
      </c>
      <c r="B107" s="94">
        <f t="shared" ca="1" si="24"/>
        <v>9.1168967081523E-4</v>
      </c>
      <c r="C107" s="92">
        <f t="shared" ca="1" si="25"/>
        <v>39.659242203576412</v>
      </c>
      <c r="D107" s="94">
        <f t="shared" ca="1" si="26"/>
        <v>-1.4337182675957516E-3</v>
      </c>
      <c r="E107" s="92">
        <f t="shared" ca="1" si="27"/>
        <v>35.578010883731892</v>
      </c>
      <c r="F107" s="94">
        <f t="shared" ca="1" si="28"/>
        <v>-6.2717373069820503E-4</v>
      </c>
      <c r="G107" s="92">
        <f t="shared" ca="1" si="29"/>
        <v>40.080815704474631</v>
      </c>
      <c r="H107" s="94">
        <f t="shared" ca="1" si="30"/>
        <v>-9.6605352000302736E-2</v>
      </c>
      <c r="I107" s="92">
        <f t="shared" ca="1" si="31"/>
        <v>5.0023494674185525</v>
      </c>
      <c r="J107" s="91"/>
      <c r="K107" s="91"/>
      <c r="L107" s="92">
        <f t="shared" ca="1" si="32"/>
        <v>120.32041825920149</v>
      </c>
      <c r="M107" s="94">
        <f t="shared" ca="1" si="33"/>
        <v>-4.7565261913841139E-3</v>
      </c>
      <c r="N107" s="99">
        <f t="shared" ca="1" si="41"/>
        <v>8.1700926111848999E-3</v>
      </c>
      <c r="O107" s="94">
        <f t="shared" ca="1" si="42"/>
        <v>0.12918050672928375</v>
      </c>
      <c r="P107" s="108">
        <f t="shared" si="43"/>
        <v>8.9999999999999998E-4</v>
      </c>
      <c r="Q107" s="99">
        <f t="shared" ca="1" si="44"/>
        <v>0.18130334998886144</v>
      </c>
      <c r="R107" s="110">
        <f t="shared" ca="1" si="45"/>
        <v>0.18040334998886143</v>
      </c>
      <c r="S107" s="111">
        <f t="shared" ca="1" si="46"/>
        <v>0.19420391912427626</v>
      </c>
      <c r="T107" s="109">
        <f t="shared" ca="1" si="47"/>
        <v>1.3965214609888665</v>
      </c>
      <c r="U107" s="91"/>
      <c r="V107" s="91"/>
      <c r="W107" s="91"/>
      <c r="X107" s="91"/>
      <c r="Y107" s="91"/>
      <c r="Z107" s="91"/>
      <c r="AA107" s="91"/>
      <c r="AB107" s="91"/>
      <c r="AC107" s="91"/>
      <c r="AD107" s="91"/>
      <c r="AE107" s="91"/>
      <c r="AF107" s="91"/>
      <c r="AG107" s="91"/>
    </row>
    <row r="108" spans="1:33" ht="26.5" customHeight="1" x14ac:dyDescent="0.7">
      <c r="A108" s="95">
        <v>44216</v>
      </c>
      <c r="B108" s="94">
        <f t="shared" ca="1" si="24"/>
        <v>1.3838656421005568E-2</v>
      </c>
      <c r="C108" s="92">
        <f t="shared" ca="1" si="25"/>
        <v>39.62311821597342</v>
      </c>
      <c r="D108" s="94">
        <f t="shared" ca="1" si="26"/>
        <v>4.2183482752822243E-4</v>
      </c>
      <c r="E108" s="92">
        <f t="shared" ca="1" si="27"/>
        <v>35.629092965173932</v>
      </c>
      <c r="F108" s="94">
        <f t="shared" ca="1" si="28"/>
        <v>1.6282286287144565E-2</v>
      </c>
      <c r="G108" s="92">
        <f t="shared" ca="1" si="29"/>
        <v>40.105969114747595</v>
      </c>
      <c r="H108" s="94">
        <f t="shared" ca="1" si="30"/>
        <v>-7.1081382209959298E-2</v>
      </c>
      <c r="I108" s="92">
        <f t="shared" ca="1" si="31"/>
        <v>5.5372803884711841</v>
      </c>
      <c r="J108" s="91"/>
      <c r="K108" s="91"/>
      <c r="L108" s="92">
        <f t="shared" ca="1" si="32"/>
        <v>120.89546068436613</v>
      </c>
      <c r="M108" s="94">
        <f t="shared" ca="1" si="33"/>
        <v>6.4494114026820704E-3</v>
      </c>
      <c r="N108" s="99">
        <f t="shared" ca="1" si="41"/>
        <v>8.1628924875502985E-3</v>
      </c>
      <c r="O108" s="94">
        <f t="shared" ca="1" si="42"/>
        <v>0.12906666277868301</v>
      </c>
      <c r="P108" s="108">
        <f t="shared" si="43"/>
        <v>8.9999999999999998E-4</v>
      </c>
      <c r="Q108" s="99">
        <f t="shared" ca="1" si="44"/>
        <v>0.18681544839862441</v>
      </c>
      <c r="R108" s="110">
        <f t="shared" ca="1" si="45"/>
        <v>0.18591544839862439</v>
      </c>
      <c r="S108" s="111">
        <f t="shared" ca="1" si="46"/>
        <v>0.19535396655222748</v>
      </c>
      <c r="T108" s="109">
        <f t="shared" ca="1" si="47"/>
        <v>1.4404606456542757</v>
      </c>
      <c r="U108" s="91"/>
      <c r="V108" s="91"/>
      <c r="W108" s="91"/>
      <c r="X108" s="91"/>
      <c r="Y108" s="91"/>
      <c r="Z108" s="91"/>
      <c r="AA108" s="91"/>
      <c r="AB108" s="91"/>
      <c r="AC108" s="91"/>
      <c r="AD108" s="91"/>
      <c r="AE108" s="91"/>
      <c r="AF108" s="91"/>
      <c r="AG108" s="91"/>
    </row>
    <row r="109" spans="1:33" ht="26.5" customHeight="1" x14ac:dyDescent="0.7">
      <c r="A109" s="95">
        <v>44215</v>
      </c>
      <c r="B109" s="94">
        <f t="shared" ca="1" si="24"/>
        <v>7.8520053184751859E-3</v>
      </c>
      <c r="C109" s="92">
        <f t="shared" ca="1" si="25"/>
        <v>39.082272080499138</v>
      </c>
      <c r="D109" s="94">
        <f t="shared" ca="1" si="26"/>
        <v>5.9100248246624076E-4</v>
      </c>
      <c r="E109" s="92">
        <f t="shared" ca="1" si="27"/>
        <v>35.614069710220143</v>
      </c>
      <c r="F109" s="94">
        <f t="shared" ca="1" si="28"/>
        <v>8.4730728547572909E-3</v>
      </c>
      <c r="G109" s="92">
        <f t="shared" ca="1" si="29"/>
        <v>39.463414501958454</v>
      </c>
      <c r="H109" s="94">
        <f t="shared" ca="1" si="30"/>
        <v>-3.2663955261820088E-2</v>
      </c>
      <c r="I109" s="92">
        <f t="shared" ca="1" si="31"/>
        <v>5.9609962406015109</v>
      </c>
      <c r="J109" s="91"/>
      <c r="K109" s="91"/>
      <c r="L109" s="92">
        <f t="shared" ca="1" si="32"/>
        <v>120.12075253327926</v>
      </c>
      <c r="M109" s="94">
        <f t="shared" ca="1" si="33"/>
        <v>3.808980860985578E-3</v>
      </c>
      <c r="N109" s="99">
        <f t="shared" ca="1" si="41"/>
        <v>8.1552533643692408E-3</v>
      </c>
      <c r="O109" s="94">
        <f t="shared" ca="1" si="42"/>
        <v>0.12894587763578932</v>
      </c>
      <c r="P109" s="108">
        <f t="shared" si="43"/>
        <v>8.9999999999999998E-4</v>
      </c>
      <c r="Q109" s="99">
        <f t="shared" ca="1" si="44"/>
        <v>0.17978741809528276</v>
      </c>
      <c r="R109" s="110">
        <f t="shared" ca="1" si="45"/>
        <v>0.17888741809528275</v>
      </c>
      <c r="S109" s="111">
        <f t="shared" ca="1" si="46"/>
        <v>0.1962120136571005</v>
      </c>
      <c r="T109" s="109">
        <f t="shared" ca="1" si="47"/>
        <v>1.3873062200604387</v>
      </c>
      <c r="U109" s="91"/>
      <c r="V109" s="91"/>
      <c r="W109" s="91"/>
      <c r="X109" s="91"/>
      <c r="Y109" s="91"/>
      <c r="Z109" s="91"/>
      <c r="AA109" s="91"/>
      <c r="AB109" s="91"/>
      <c r="AC109" s="91"/>
      <c r="AD109" s="91"/>
      <c r="AE109" s="91"/>
      <c r="AF109" s="91"/>
      <c r="AG109" s="91"/>
    </row>
    <row r="110" spans="1:33" ht="26.5" customHeight="1" x14ac:dyDescent="0.7">
      <c r="A110" s="95">
        <v>44211</v>
      </c>
      <c r="B110" s="94">
        <f t="shared" ca="1" si="24"/>
        <v>-7.2926760981983918E-3</v>
      </c>
      <c r="C110" s="92">
        <f t="shared" ca="1" si="25"/>
        <v>38.777788677564196</v>
      </c>
      <c r="D110" s="94">
        <f t="shared" ca="1" si="26"/>
        <v>2.7088768510969974E-3</v>
      </c>
      <c r="E110" s="92">
        <f t="shared" ca="1" si="27"/>
        <v>35.593034138685674</v>
      </c>
      <c r="F110" s="94">
        <f t="shared" ca="1" si="28"/>
        <v>-1.2407629342149229E-2</v>
      </c>
      <c r="G110" s="92">
        <f t="shared" ca="1" si="29"/>
        <v>39.131847507089631</v>
      </c>
      <c r="H110" s="94">
        <f t="shared" ca="1" si="30"/>
        <v>-9.6255435245932164E-2</v>
      </c>
      <c r="I110" s="92">
        <f t="shared" ca="1" si="31"/>
        <v>6.1622807017543941</v>
      </c>
      <c r="J110" s="91"/>
      <c r="K110" s="91"/>
      <c r="L110" s="92">
        <f t="shared" ca="1" si="32"/>
        <v>119.6649510250939</v>
      </c>
      <c r="M110" s="94">
        <f t="shared" ca="1" si="33"/>
        <v>-1.1046762893125228E-2</v>
      </c>
      <c r="N110" s="99">
        <f t="shared" ca="1" si="41"/>
        <v>8.152937304692633E-3</v>
      </c>
      <c r="O110" s="94">
        <f t="shared" ca="1" si="42"/>
        <v>0.12890925751691457</v>
      </c>
      <c r="P110" s="108">
        <f t="shared" si="43"/>
        <v>8.9999999999999998E-4</v>
      </c>
      <c r="Q110" s="99">
        <f t="shared" ca="1" si="44"/>
        <v>0.17756551004098675</v>
      </c>
      <c r="R110" s="110">
        <f t="shared" ca="1" si="45"/>
        <v>0.17666551004098674</v>
      </c>
      <c r="S110" s="111">
        <f t="shared" ca="1" si="46"/>
        <v>0.19794447321328229</v>
      </c>
      <c r="T110" s="109">
        <f t="shared" ca="1" si="47"/>
        <v>1.3704641035404763</v>
      </c>
      <c r="U110" s="91"/>
      <c r="V110" s="91"/>
      <c r="W110" s="91"/>
      <c r="X110" s="91"/>
      <c r="Y110" s="91"/>
      <c r="Z110" s="91"/>
      <c r="AA110" s="91"/>
      <c r="AB110" s="91"/>
      <c r="AC110" s="91"/>
      <c r="AD110" s="91"/>
      <c r="AE110" s="91"/>
      <c r="AF110" s="91"/>
      <c r="AG110" s="91"/>
    </row>
    <row r="111" spans="1:33" ht="26.5" customHeight="1" x14ac:dyDescent="0.7">
      <c r="A111" s="95">
        <v>44210</v>
      </c>
      <c r="B111" s="94">
        <f t="shared" ca="1" si="24"/>
        <v>-3.502003437214074E-3</v>
      </c>
      <c r="C111" s="92">
        <f t="shared" ca="1" si="25"/>
        <v>39.062660004511145</v>
      </c>
      <c r="D111" s="94">
        <f t="shared" ca="1" si="26"/>
        <v>-2.2804370647200312E-3</v>
      </c>
      <c r="E111" s="92">
        <f t="shared" ca="1" si="27"/>
        <v>35.496877469023609</v>
      </c>
      <c r="F111" s="94">
        <f t="shared" ca="1" si="28"/>
        <v>-5.1909789811077633E-4</v>
      </c>
      <c r="G111" s="92">
        <f t="shared" ca="1" si="29"/>
        <v>39.623480972238873</v>
      </c>
      <c r="H111" s="94">
        <f t="shared" ca="1" si="30"/>
        <v>7.8810437611421813E-2</v>
      </c>
      <c r="I111" s="92">
        <f t="shared" ca="1" si="31"/>
        <v>6.8186088659147943</v>
      </c>
      <c r="J111" s="91"/>
      <c r="K111" s="91"/>
      <c r="L111" s="92">
        <f t="shared" ca="1" si="32"/>
        <v>121.00162731168842</v>
      </c>
      <c r="M111" s="94">
        <f t="shared" ca="1" si="33"/>
        <v>2.1461339670474366E-3</v>
      </c>
      <c r="N111" s="99">
        <f t="shared" ca="1" si="41"/>
        <v>8.121136495345951E-3</v>
      </c>
      <c r="O111" s="94">
        <f t="shared" ca="1" si="42"/>
        <v>0.12840644257205314</v>
      </c>
      <c r="P111" s="108">
        <f t="shared" si="43"/>
        <v>8.9999999999999998E-4</v>
      </c>
      <c r="Q111" s="99">
        <f t="shared" ca="1" si="44"/>
        <v>0.19203963002114044</v>
      </c>
      <c r="R111" s="110">
        <f t="shared" ca="1" si="45"/>
        <v>0.19113963002114043</v>
      </c>
      <c r="S111" s="111">
        <f t="shared" ca="1" si="46"/>
        <v>0.20030880245464847</v>
      </c>
      <c r="T111" s="109">
        <f t="shared" ca="1" si="47"/>
        <v>1.4885517127685055</v>
      </c>
      <c r="U111" s="91"/>
      <c r="V111" s="91"/>
      <c r="W111" s="91"/>
      <c r="X111" s="91"/>
      <c r="Y111" s="91"/>
      <c r="Z111" s="91"/>
      <c r="AA111" s="91"/>
      <c r="AB111" s="91"/>
      <c r="AC111" s="91"/>
      <c r="AD111" s="91"/>
      <c r="AE111" s="91"/>
      <c r="AF111" s="91"/>
      <c r="AG111" s="91"/>
    </row>
    <row r="112" spans="1:33" ht="26.5" customHeight="1" x14ac:dyDescent="0.7">
      <c r="A112" s="95">
        <v>44209</v>
      </c>
      <c r="B112" s="94">
        <f t="shared" ca="1" si="24"/>
        <v>2.6929876666459407E-3</v>
      </c>
      <c r="C112" s="92">
        <f t="shared" ca="1" si="25"/>
        <v>39.199938323257776</v>
      </c>
      <c r="D112" s="94">
        <f t="shared" ca="1" si="26"/>
        <v>3.4748979892154086E-3</v>
      </c>
      <c r="E112" s="92">
        <f t="shared" ca="1" si="27"/>
        <v>35.578010883731885</v>
      </c>
      <c r="F112" s="94">
        <f t="shared" ca="1" si="28"/>
        <v>-4.3073743483624805E-3</v>
      </c>
      <c r="G112" s="92">
        <f t="shared" ca="1" si="29"/>
        <v>39.64406012052001</v>
      </c>
      <c r="H112" s="94">
        <f t="shared" ca="1" si="30"/>
        <v>3.6742036831553859E-2</v>
      </c>
      <c r="I112" s="92">
        <f t="shared" ca="1" si="31"/>
        <v>6.3204884085213111</v>
      </c>
      <c r="J112" s="91"/>
      <c r="K112" s="91"/>
      <c r="L112" s="92">
        <f t="shared" ca="1" si="32"/>
        <v>120.74249773603098</v>
      </c>
      <c r="M112" s="94">
        <f t="shared" ca="1" si="33"/>
        <v>2.3325311558330952E-3</v>
      </c>
      <c r="N112" s="99">
        <f t="shared" ca="1" si="41"/>
        <v>8.1206544662736063E-3</v>
      </c>
      <c r="O112" s="94">
        <f t="shared" ca="1" si="42"/>
        <v>0.12839882102321798</v>
      </c>
      <c r="P112" s="108">
        <f t="shared" si="43"/>
        <v>8.9999999999999998E-4</v>
      </c>
      <c r="Q112" s="99">
        <f t="shared" ca="1" si="44"/>
        <v>0.19355883709621979</v>
      </c>
      <c r="R112" s="110">
        <f t="shared" ca="1" si="45"/>
        <v>0.19265883709621978</v>
      </c>
      <c r="S112" s="111">
        <f t="shared" ca="1" si="46"/>
        <v>0.20145494900883698</v>
      </c>
      <c r="T112" s="109">
        <f t="shared" ca="1" si="47"/>
        <v>1.5004720102638782</v>
      </c>
      <c r="U112" s="91"/>
      <c r="V112" s="91"/>
      <c r="W112" s="91"/>
      <c r="X112" s="91"/>
      <c r="Y112" s="91"/>
      <c r="Z112" s="91"/>
      <c r="AA112" s="91"/>
      <c r="AB112" s="91"/>
      <c r="AC112" s="91"/>
      <c r="AD112" s="91"/>
      <c r="AE112" s="91"/>
      <c r="AF112" s="91"/>
      <c r="AG112" s="91"/>
    </row>
    <row r="113" spans="1:33" ht="26.5" customHeight="1" x14ac:dyDescent="0.7">
      <c r="A113" s="95">
        <v>44208</v>
      </c>
      <c r="B113" s="94">
        <f t="shared" ca="1" si="24"/>
        <v>2.1118348041615498E-4</v>
      </c>
      <c r="C113" s="92">
        <f t="shared" ca="1" si="25"/>
        <v>39.094656894409376</v>
      </c>
      <c r="D113" s="94">
        <f t="shared" ca="1" si="26"/>
        <v>-1.6948014965023628E-4</v>
      </c>
      <c r="E113" s="92">
        <f t="shared" ca="1" si="27"/>
        <v>35.454809039093924</v>
      </c>
      <c r="F113" s="94">
        <f t="shared" ca="1" si="28"/>
        <v>6.4739595375722381E-3</v>
      </c>
      <c r="G113" s="92">
        <f t="shared" ca="1" si="29"/>
        <v>39.81556064510842</v>
      </c>
      <c r="H113" s="94">
        <f t="shared" ca="1" si="30"/>
        <v>4.0641602104727115E-2</v>
      </c>
      <c r="I113" s="92">
        <f t="shared" ca="1" si="31"/>
        <v>6.0964909147869744</v>
      </c>
      <c r="J113" s="91"/>
      <c r="K113" s="91"/>
      <c r="L113" s="92">
        <f t="shared" ca="1" si="32"/>
        <v>120.46151749339869</v>
      </c>
      <c r="M113" s="94">
        <f t="shared" ca="1" si="33"/>
        <v>4.1382496360020671E-3</v>
      </c>
      <c r="N113" s="99">
        <f t="shared" ca="1" si="41"/>
        <v>8.1206361586091316E-3</v>
      </c>
      <c r="O113" s="94">
        <f t="shared" ca="1" si="42"/>
        <v>0.1283985315536261</v>
      </c>
      <c r="P113" s="108">
        <f t="shared" si="43"/>
        <v>8.9999999999999998E-4</v>
      </c>
      <c r="Q113" s="99">
        <f t="shared" ca="1" si="44"/>
        <v>0.19169346171464596</v>
      </c>
      <c r="R113" s="110">
        <f t="shared" ca="1" si="45"/>
        <v>0.19079346171464595</v>
      </c>
      <c r="S113" s="111">
        <f t="shared" ca="1" si="46"/>
        <v>0.20271153642492518</v>
      </c>
      <c r="T113" s="109">
        <f t="shared" ca="1" si="47"/>
        <v>1.4859473812203248</v>
      </c>
      <c r="U113" s="91"/>
      <c r="V113" s="91"/>
      <c r="W113" s="91"/>
      <c r="X113" s="91"/>
      <c r="Y113" s="91"/>
      <c r="Z113" s="91"/>
      <c r="AA113" s="91"/>
      <c r="AB113" s="91"/>
      <c r="AC113" s="91"/>
      <c r="AD113" s="91"/>
      <c r="AE113" s="91"/>
      <c r="AF113" s="91"/>
      <c r="AG113" s="91"/>
    </row>
    <row r="114" spans="1:33" ht="26.5" customHeight="1" x14ac:dyDescent="0.7">
      <c r="A114" s="95">
        <v>44207</v>
      </c>
      <c r="B114" s="94">
        <f t="shared" ca="1" si="24"/>
        <v>-6.7408192617340879E-3</v>
      </c>
      <c r="C114" s="92">
        <f t="shared" ca="1" si="25"/>
        <v>39.086402491894191</v>
      </c>
      <c r="D114" s="94">
        <f t="shared" ca="1" si="26"/>
        <v>-1.9451542110927589E-3</v>
      </c>
      <c r="E114" s="92">
        <f t="shared" ca="1" si="27"/>
        <v>35.460818943995271</v>
      </c>
      <c r="F114" s="94">
        <f t="shared" ca="1" si="28"/>
        <v>-1.961439989879854E-3</v>
      </c>
      <c r="G114" s="92">
        <f t="shared" ca="1" si="29"/>
        <v>39.559454338393223</v>
      </c>
      <c r="H114" s="94">
        <f t="shared" ca="1" si="30"/>
        <v>-0.15803683737221241</v>
      </c>
      <c r="I114" s="92">
        <f t="shared" ca="1" si="31"/>
        <v>5.8583963032581519</v>
      </c>
      <c r="J114" s="91"/>
      <c r="K114" s="91"/>
      <c r="L114" s="92">
        <f t="shared" ca="1" si="32"/>
        <v>119.96507207754084</v>
      </c>
      <c r="M114" s="94">
        <f t="shared" ca="1" si="33"/>
        <v>-1.2444704578277843E-2</v>
      </c>
      <c r="N114" s="99">
        <f t="shared" ca="1" si="41"/>
        <v>8.1183408454908821E-3</v>
      </c>
      <c r="O114" s="94">
        <f t="shared" ca="1" si="42"/>
        <v>0.12836223946664144</v>
      </c>
      <c r="P114" s="108">
        <f t="shared" si="43"/>
        <v>8.9999999999999998E-4</v>
      </c>
      <c r="Q114" s="99">
        <f t="shared" ca="1" si="44"/>
        <v>0.18577352585456697</v>
      </c>
      <c r="R114" s="110">
        <f t="shared" ca="1" si="45"/>
        <v>0.18487352585456696</v>
      </c>
      <c r="S114" s="111">
        <f t="shared" ca="1" si="46"/>
        <v>0.20469788220997165</v>
      </c>
      <c r="T114" s="109">
        <f t="shared" ca="1" si="47"/>
        <v>1.4402485234188485</v>
      </c>
      <c r="U114" s="91"/>
      <c r="V114" s="91"/>
      <c r="W114" s="91"/>
      <c r="X114" s="91"/>
      <c r="Y114" s="91"/>
      <c r="Z114" s="91"/>
      <c r="AA114" s="91"/>
      <c r="AB114" s="91"/>
      <c r="AC114" s="91"/>
      <c r="AD114" s="91"/>
      <c r="AE114" s="91"/>
      <c r="AF114" s="91"/>
      <c r="AG114" s="91"/>
    </row>
    <row r="115" spans="1:33" ht="26.5" customHeight="1" x14ac:dyDescent="0.7">
      <c r="A115" s="95">
        <v>44204</v>
      </c>
      <c r="B115" s="94">
        <f t="shared" ca="1" si="24"/>
        <v>5.6977191860358989E-3</v>
      </c>
      <c r="C115" s="92">
        <f t="shared" ca="1" si="25"/>
        <v>39.351664952990618</v>
      </c>
      <c r="D115" s="94">
        <f t="shared" ca="1" si="26"/>
        <v>-2.8673890375451316E-3</v>
      </c>
      <c r="E115" s="92">
        <f t="shared" ca="1" si="27"/>
        <v>35.52993013722152</v>
      </c>
      <c r="F115" s="94">
        <f t="shared" ca="1" si="28"/>
        <v>-3.4209940588587839E-2</v>
      </c>
      <c r="G115" s="92">
        <f t="shared" ca="1" si="29"/>
        <v>39.637200328203839</v>
      </c>
      <c r="H115" s="94">
        <f t="shared" ca="1" si="30"/>
        <v>-1.2230442245264928E-2</v>
      </c>
      <c r="I115" s="92">
        <f t="shared" ca="1" si="31"/>
        <v>6.9580197368421128</v>
      </c>
      <c r="J115" s="91"/>
      <c r="K115" s="91"/>
      <c r="L115" s="92">
        <f t="shared" ca="1" si="32"/>
        <v>121.47681515525809</v>
      </c>
      <c r="M115" s="94">
        <f t="shared" ca="1" si="33"/>
        <v>-1.1147251382073287E-2</v>
      </c>
      <c r="N115" s="99">
        <f t="shared" ca="1" si="41"/>
        <v>8.0759151442136839E-3</v>
      </c>
      <c r="O115" s="94">
        <f t="shared" ca="1" si="42"/>
        <v>0.12769143022981214</v>
      </c>
      <c r="P115" s="108">
        <f t="shared" si="43"/>
        <v>8.9999999999999998E-4</v>
      </c>
      <c r="Q115" s="99">
        <f t="shared" ca="1" si="44"/>
        <v>0.20338430772325422</v>
      </c>
      <c r="R115" s="110">
        <f t="shared" ca="1" si="45"/>
        <v>0.20248430772325421</v>
      </c>
      <c r="S115" s="111">
        <f t="shared" ca="1" si="46"/>
        <v>0.20866275348105257</v>
      </c>
      <c r="T115" s="109">
        <f t="shared" ca="1" si="47"/>
        <v>1.5857313788312488</v>
      </c>
      <c r="U115" s="91"/>
      <c r="V115" s="91"/>
      <c r="W115" s="91"/>
      <c r="X115" s="91"/>
      <c r="Y115" s="91"/>
      <c r="Z115" s="91"/>
      <c r="AA115" s="91"/>
      <c r="AB115" s="91"/>
      <c r="AC115" s="91"/>
      <c r="AD115" s="91"/>
      <c r="AE115" s="91"/>
      <c r="AF115" s="91"/>
      <c r="AG115" s="91"/>
    </row>
    <row r="116" spans="1:33" ht="26.5" customHeight="1" x14ac:dyDescent="0.7">
      <c r="A116" s="95">
        <v>44203</v>
      </c>
      <c r="B116" s="94">
        <f t="shared" ca="1" si="24"/>
        <v>1.4857557803382271E-2</v>
      </c>
      <c r="C116" s="92">
        <f t="shared" ca="1" si="25"/>
        <v>39.128720491521044</v>
      </c>
      <c r="D116" s="94">
        <f t="shared" ca="1" si="26"/>
        <v>-3.529339034399448E-3</v>
      </c>
      <c r="E116" s="92">
        <f t="shared" ca="1" si="27"/>
        <v>35.632101233683684</v>
      </c>
      <c r="F116" s="94">
        <f t="shared" ca="1" si="28"/>
        <v>-2.3346193107710578E-3</v>
      </c>
      <c r="G116" s="92">
        <f t="shared" ca="1" si="29"/>
        <v>41.041217956167621</v>
      </c>
      <c r="H116" s="94">
        <f t="shared" ca="1" si="30"/>
        <v>2.367404962440256E-2</v>
      </c>
      <c r="I116" s="92">
        <f t="shared" ca="1" si="31"/>
        <v>7.0441730889724399</v>
      </c>
      <c r="J116" s="91"/>
      <c r="K116" s="91"/>
      <c r="L116" s="92">
        <f t="shared" ca="1" si="32"/>
        <v>122.84621277034479</v>
      </c>
      <c r="M116" s="94">
        <f t="shared" ca="1" si="33"/>
        <v>4.1976555034408669E-3</v>
      </c>
      <c r="N116" s="99">
        <f t="shared" ca="1" si="41"/>
        <v>8.044082878142296E-3</v>
      </c>
      <c r="O116" s="94">
        <f t="shared" ca="1" si="42"/>
        <v>0.1271881179104617</v>
      </c>
      <c r="P116" s="108">
        <f t="shared" si="43"/>
        <v>8.9999999999999998E-4</v>
      </c>
      <c r="Q116" s="99">
        <f t="shared" ca="1" si="44"/>
        <v>0.21759456767897944</v>
      </c>
      <c r="R116" s="110">
        <f t="shared" ca="1" si="45"/>
        <v>0.21669456767897943</v>
      </c>
      <c r="S116" s="111">
        <f t="shared" ca="1" si="46"/>
        <v>0.21020736492050218</v>
      </c>
      <c r="T116" s="109">
        <f t="shared" ca="1" si="47"/>
        <v>1.7037327954764514</v>
      </c>
      <c r="U116" s="91"/>
      <c r="V116" s="91"/>
      <c r="W116" s="91"/>
      <c r="X116" s="91"/>
      <c r="Y116" s="91"/>
      <c r="Z116" s="91"/>
      <c r="AA116" s="91"/>
      <c r="AB116" s="91"/>
      <c r="AC116" s="91"/>
      <c r="AD116" s="91"/>
      <c r="AE116" s="91"/>
      <c r="AF116" s="91"/>
      <c r="AG116" s="91"/>
    </row>
    <row r="117" spans="1:33" ht="26.5" customHeight="1" x14ac:dyDescent="0.7">
      <c r="A117" s="95">
        <v>44202</v>
      </c>
      <c r="B117" s="94">
        <f t="shared" ca="1" si="24"/>
        <v>5.978470090575172E-3</v>
      </c>
      <c r="C117" s="92">
        <f t="shared" ca="1" si="25"/>
        <v>38.55587435956388</v>
      </c>
      <c r="D117" s="94">
        <f t="shared" ca="1" si="26"/>
        <v>-5.8479389536544302E-3</v>
      </c>
      <c r="E117" s="92">
        <f t="shared" ca="1" si="27"/>
        <v>35.75830441325332</v>
      </c>
      <c r="F117" s="94">
        <f t="shared" ca="1" si="28"/>
        <v>-1.6241051463910194E-2</v>
      </c>
      <c r="G117" s="92">
        <f t="shared" ca="1" si="29"/>
        <v>41.137257792602398</v>
      </c>
      <c r="H117" s="94">
        <f t="shared" ca="1" si="30"/>
        <v>0.11469170261354988</v>
      </c>
      <c r="I117" s="92">
        <f t="shared" ca="1" si="31"/>
        <v>6.8812656641604093</v>
      </c>
      <c r="J117" s="91"/>
      <c r="K117" s="91"/>
      <c r="L117" s="92">
        <f t="shared" ca="1" si="32"/>
        <v>122.33270222958001</v>
      </c>
      <c r="M117" s="94">
        <f t="shared" ca="1" si="33"/>
        <v>3.898314919101864E-4</v>
      </c>
      <c r="N117" s="99">
        <f t="shared" ca="1" si="41"/>
        <v>8.0414178586812393E-3</v>
      </c>
      <c r="O117" s="94">
        <f t="shared" ca="1" si="42"/>
        <v>0.12714598025293364</v>
      </c>
      <c r="P117" s="108">
        <f t="shared" si="43"/>
        <v>8.9999999999999998E-4</v>
      </c>
      <c r="Q117" s="99">
        <f t="shared" ca="1" si="44"/>
        <v>0.20916481018366273</v>
      </c>
      <c r="R117" s="110">
        <f t="shared" ca="1" si="45"/>
        <v>0.20826481018366272</v>
      </c>
      <c r="S117" s="111">
        <f t="shared" ca="1" si="46"/>
        <v>0.20804496400100977</v>
      </c>
      <c r="T117" s="109">
        <f t="shared" ca="1" si="47"/>
        <v>1.6379975974809273</v>
      </c>
      <c r="U117" s="91"/>
      <c r="V117" s="91"/>
      <c r="W117" s="91"/>
      <c r="X117" s="91"/>
      <c r="Y117" s="91"/>
      <c r="Z117" s="91"/>
      <c r="AA117" s="91"/>
      <c r="AB117" s="91"/>
      <c r="AC117" s="91"/>
      <c r="AD117" s="91"/>
      <c r="AE117" s="91"/>
      <c r="AF117" s="91"/>
      <c r="AG117" s="91"/>
    </row>
    <row r="118" spans="1:33" ht="26.5" customHeight="1" x14ac:dyDescent="0.7">
      <c r="A118" s="95">
        <v>44201</v>
      </c>
      <c r="B118" s="94">
        <f t="shared" ca="1" si="24"/>
        <v>6.887303597369554E-3</v>
      </c>
      <c r="C118" s="92">
        <f t="shared" ca="1" si="25"/>
        <v>38.326739096207923</v>
      </c>
      <c r="D118" s="94">
        <f t="shared" ca="1" si="26"/>
        <v>-2.333788350723065E-3</v>
      </c>
      <c r="E118" s="92">
        <f t="shared" ca="1" si="27"/>
        <v>35.968646864361659</v>
      </c>
      <c r="F118" s="94">
        <f t="shared" ca="1" si="28"/>
        <v>2.9616244944701275E-3</v>
      </c>
      <c r="G118" s="92">
        <f t="shared" ca="1" si="29"/>
        <v>41.816400098639868</v>
      </c>
      <c r="H118" s="94">
        <f t="shared" ca="1" si="30"/>
        <v>0.12343209102439601</v>
      </c>
      <c r="I118" s="92">
        <f t="shared" ca="1" si="31"/>
        <v>6.1732456140350953</v>
      </c>
      <c r="J118" s="91"/>
      <c r="K118" s="91"/>
      <c r="L118" s="92">
        <f t="shared" ca="1" si="32"/>
        <v>122.28503167324453</v>
      </c>
      <c r="M118" s="94">
        <f t="shared" ca="1" si="33"/>
        <v>8.0768074951242941E-3</v>
      </c>
      <c r="N118" s="99">
        <f t="shared" ca="1" si="41"/>
        <v>8.0456913012334642E-3</v>
      </c>
      <c r="O118" s="94">
        <f t="shared" ca="1" si="42"/>
        <v>0.1272135493125082</v>
      </c>
      <c r="P118" s="108">
        <f t="shared" si="43"/>
        <v>8.9999999999999998E-4</v>
      </c>
      <c r="Q118" s="99">
        <f t="shared" ca="1" si="44"/>
        <v>0.2106888877534201</v>
      </c>
      <c r="R118" s="110">
        <f t="shared" ca="1" si="45"/>
        <v>0.20978888775342008</v>
      </c>
      <c r="S118" s="111">
        <f t="shared" ca="1" si="46"/>
        <v>0.20793504090968329</v>
      </c>
      <c r="T118" s="109">
        <f t="shared" ca="1" si="47"/>
        <v>1.6491080461725056</v>
      </c>
      <c r="U118" s="91"/>
      <c r="V118" s="91"/>
      <c r="W118" s="91"/>
      <c r="X118" s="91"/>
      <c r="Y118" s="91"/>
      <c r="Z118" s="91"/>
      <c r="AA118" s="91"/>
      <c r="AB118" s="91"/>
      <c r="AC118" s="91"/>
      <c r="AD118" s="91"/>
      <c r="AE118" s="91"/>
      <c r="AF118" s="91"/>
      <c r="AG118" s="91"/>
    </row>
    <row r="119" spans="1:33" ht="26.5" customHeight="1" x14ac:dyDescent="0.7">
      <c r="A119" s="95">
        <v>44200</v>
      </c>
      <c r="B119" s="94">
        <f t="shared" ca="1" si="24"/>
        <v>-1.3613941483421987E-2</v>
      </c>
      <c r="C119" s="92">
        <f t="shared" ca="1" si="25"/>
        <v>38.064576799484485</v>
      </c>
      <c r="D119" s="94">
        <f t="shared" ca="1" si="26"/>
        <v>2.5020062677882926E-4</v>
      </c>
      <c r="E119" s="92">
        <f t="shared" ca="1" si="27"/>
        <v>36.052786437360275</v>
      </c>
      <c r="F119" s="94">
        <f t="shared" ca="1" si="28"/>
        <v>2.22583593728507E-2</v>
      </c>
      <c r="G119" s="92">
        <f t="shared" ca="1" si="29"/>
        <v>41.692921321607777</v>
      </c>
      <c r="H119" s="94">
        <f t="shared" ca="1" si="30"/>
        <v>9.6250062500000011E-2</v>
      </c>
      <c r="I119" s="92">
        <f t="shared" ca="1" si="31"/>
        <v>5.4949877819548947</v>
      </c>
      <c r="J119" s="91"/>
      <c r="K119" s="91"/>
      <c r="L119" s="92">
        <f t="shared" ca="1" si="32"/>
        <v>121.30527234040743</v>
      </c>
      <c r="M119" s="94">
        <f t="shared" ca="1" si="33"/>
        <v>7.2566084148886212E-3</v>
      </c>
      <c r="N119" s="99">
        <f t="shared" ca="1" si="41"/>
        <v>8.0370789717089872E-3</v>
      </c>
      <c r="O119" s="94">
        <f t="shared" ca="1" si="42"/>
        <v>0.12707737642622191</v>
      </c>
      <c r="P119" s="108">
        <f t="shared" si="43"/>
        <v>8.9999999999999998E-4</v>
      </c>
      <c r="Q119" s="99">
        <f t="shared" ca="1" si="44"/>
        <v>0.20698119406594651</v>
      </c>
      <c r="R119" s="110">
        <f t="shared" ca="1" si="45"/>
        <v>0.20608119406594649</v>
      </c>
      <c r="S119" s="111">
        <f t="shared" ca="1" si="46"/>
        <v>0.20608119406594649</v>
      </c>
      <c r="T119" s="109">
        <f t="shared" ca="1" si="47"/>
        <v>1.6216985262171533</v>
      </c>
      <c r="U119" s="91"/>
      <c r="V119" s="91"/>
      <c r="W119" s="91"/>
      <c r="X119" s="91"/>
      <c r="Y119" s="91"/>
      <c r="Z119" s="91"/>
      <c r="AA119" s="91"/>
      <c r="AB119" s="91"/>
      <c r="AC119" s="91"/>
      <c r="AD119" s="91"/>
      <c r="AE119" s="91"/>
      <c r="AF119" s="91"/>
      <c r="AG119" s="91"/>
    </row>
    <row r="120" spans="1:33" ht="26.5" customHeight="1" x14ac:dyDescent="0.7">
      <c r="A120" s="95">
        <v>44196</v>
      </c>
      <c r="B120" s="94">
        <f t="shared" ca="1" si="24"/>
        <v>5.0808359009510973E-3</v>
      </c>
      <c r="C120" s="92">
        <f t="shared" ca="1" si="25"/>
        <v>38.589937956675548</v>
      </c>
      <c r="D120" s="94">
        <f t="shared" ca="1" si="26"/>
        <v>6.6732608934749749E-4</v>
      </c>
      <c r="E120" s="92">
        <f t="shared" ca="1" si="27"/>
        <v>36.043768263949161</v>
      </c>
      <c r="F120" s="94">
        <f t="shared" ca="1" si="28"/>
        <v>3.7141475022084425E-3</v>
      </c>
      <c r="G120" s="92">
        <f t="shared" ca="1" si="29"/>
        <v>40.785111649452425</v>
      </c>
      <c r="H120" s="94">
        <f t="shared" ca="1" si="30"/>
        <v>-2.7355682227618083E-2</v>
      </c>
      <c r="I120" s="92">
        <f t="shared" ca="1" si="31"/>
        <v>5.0125313283208088</v>
      </c>
      <c r="J120" s="91"/>
      <c r="K120" s="91"/>
      <c r="L120" s="92">
        <f t="shared" ca="1" si="32"/>
        <v>120.43134919839794</v>
      </c>
      <c r="M120" s="94">
        <f t="shared" ca="1" si="33"/>
        <v>1.9056085165563008E-3</v>
      </c>
      <c r="N120" s="99">
        <f t="shared" ca="1" si="41"/>
        <v>8.0426788227391331E-3</v>
      </c>
      <c r="O120" s="94">
        <f t="shared" ca="1" si="42"/>
        <v>0.12716591784528641</v>
      </c>
      <c r="P120" s="108"/>
      <c r="Q120" s="99"/>
      <c r="R120" s="110"/>
      <c r="S120" s="111" t="str">
        <f>IFERROR(AVERAGE(R120:R1118),"")</f>
        <v/>
      </c>
      <c r="T120" s="109"/>
      <c r="U120" s="91"/>
      <c r="V120" s="91"/>
      <c r="W120" s="91"/>
      <c r="X120" s="91"/>
      <c r="Y120" s="91"/>
      <c r="Z120" s="91"/>
      <c r="AA120" s="91"/>
      <c r="AB120" s="91"/>
      <c r="AC120" s="91"/>
      <c r="AD120" s="91"/>
      <c r="AE120" s="91"/>
      <c r="AF120" s="91"/>
      <c r="AG120" s="91"/>
    </row>
    <row r="121" spans="1:33" ht="26.5" customHeight="1" x14ac:dyDescent="0.7">
      <c r="A121" s="95">
        <v>44195</v>
      </c>
      <c r="B121" s="94">
        <f t="shared" ca="1" si="24"/>
        <v>1.4267732291233237E-3</v>
      </c>
      <c r="C121" s="92">
        <f t="shared" ca="1" si="25"/>
        <v>38.394859973709139</v>
      </c>
      <c r="D121" s="94">
        <f t="shared" ca="1" si="26"/>
        <v>6.678303742004843E-4</v>
      </c>
      <c r="E121" s="92">
        <f t="shared" ca="1" si="27"/>
        <v>36.019731357483025</v>
      </c>
      <c r="F121" s="94">
        <f t="shared" ca="1" si="28"/>
        <v>7.6551797792396847E-3</v>
      </c>
      <c r="G121" s="92">
        <f t="shared" ca="1" si="29"/>
        <v>40.634190273145158</v>
      </c>
      <c r="H121" s="94">
        <f t="shared" ca="1" si="30"/>
        <v>9.3750066489361794E-2</v>
      </c>
      <c r="I121" s="92">
        <f t="shared" ca="1" si="31"/>
        <v>5.1535090852130399</v>
      </c>
      <c r="J121" s="91"/>
      <c r="K121" s="91"/>
      <c r="L121" s="92">
        <f t="shared" ca="1" si="32"/>
        <v>120.20229068955035</v>
      </c>
      <c r="M121" s="94">
        <f t="shared" ca="1" si="33"/>
        <v>6.9460381571466723E-3</v>
      </c>
      <c r="N121" s="99"/>
      <c r="O121" s="94"/>
      <c r="P121" s="108"/>
      <c r="Q121" s="99"/>
      <c r="R121" s="110"/>
      <c r="S121" s="111" t="str">
        <f>IFERROR(AVERAGE(R121:R1119),"")</f>
        <v/>
      </c>
      <c r="T121" s="109"/>
      <c r="U121" s="91"/>
      <c r="V121" s="91"/>
      <c r="W121" s="91"/>
      <c r="X121" s="91"/>
      <c r="Y121" s="91"/>
      <c r="Z121" s="91"/>
      <c r="AA121" s="91"/>
      <c r="AB121" s="91"/>
      <c r="AC121" s="91"/>
      <c r="AD121" s="91"/>
      <c r="AE121" s="91"/>
      <c r="AF121" s="91"/>
      <c r="AG121" s="91"/>
    </row>
    <row r="122" spans="1:33" ht="26.5" customHeight="1" x14ac:dyDescent="0.7">
      <c r="A122" s="95">
        <v>44194</v>
      </c>
      <c r="B122" s="94">
        <f t="shared" ca="1" si="24"/>
        <v>-1.9077864118995924E-3</v>
      </c>
      <c r="C122" s="92">
        <f t="shared" ca="1" si="25"/>
        <v>38.340157263724876</v>
      </c>
      <c r="D122" s="94">
        <f t="shared" ca="1" si="26"/>
        <v>-1.6686693266454444E-4</v>
      </c>
      <c r="E122" s="92">
        <f t="shared" ca="1" si="27"/>
        <v>35.995692340797461</v>
      </c>
      <c r="F122" s="94">
        <f t="shared" ca="1" si="28"/>
        <v>3.6423594246399738E-3</v>
      </c>
      <c r="G122" s="92">
        <f t="shared" ca="1" si="29"/>
        <v>40.325491386892317</v>
      </c>
      <c r="H122" s="94">
        <f t="shared" ca="1" si="30"/>
        <v>-1.2151099765152829E-2</v>
      </c>
      <c r="I122" s="92">
        <f t="shared" ca="1" si="31"/>
        <v>4.7117794486215603</v>
      </c>
      <c r="J122" s="91"/>
      <c r="K122" s="91"/>
      <c r="L122" s="92">
        <f t="shared" ca="1" si="32"/>
        <v>119.3731204400362</v>
      </c>
      <c r="M122" s="94">
        <f t="shared" ca="1" si="33"/>
        <v>7.6213917316048096E-5</v>
      </c>
      <c r="N122" s="99"/>
      <c r="O122" s="94"/>
      <c r="P122" s="108"/>
      <c r="Q122" s="99"/>
      <c r="R122" s="110"/>
      <c r="S122" s="111" t="str">
        <f>IFERROR(AVERAGE(R122:R1120),"")</f>
        <v/>
      </c>
      <c r="T122" s="109"/>
      <c r="U122" s="91"/>
      <c r="V122" s="91"/>
      <c r="W122" s="91"/>
      <c r="X122" s="91"/>
      <c r="Y122" s="91"/>
      <c r="Z122" s="91"/>
      <c r="AA122" s="91"/>
      <c r="AB122" s="91"/>
      <c r="AC122" s="91"/>
      <c r="AD122" s="91"/>
      <c r="AE122" s="91"/>
      <c r="AF122" s="91"/>
      <c r="AG122" s="91"/>
    </row>
    <row r="123" spans="1:33" ht="26.5" customHeight="1" x14ac:dyDescent="0.7">
      <c r="A123" s="95">
        <v>44193</v>
      </c>
      <c r="B123" s="94">
        <f t="shared" ca="1" si="24"/>
        <v>8.5908311300699758E-3</v>
      </c>
      <c r="C123" s="92">
        <f t="shared" ca="1" si="25"/>
        <v>38.413441906227874</v>
      </c>
      <c r="D123" s="94">
        <f t="shared" ca="1" si="26"/>
        <v>8.3381803839488455E-5</v>
      </c>
      <c r="E123" s="92">
        <f t="shared" ca="1" si="27"/>
        <v>36.001699834019476</v>
      </c>
      <c r="F123" s="94">
        <f t="shared" ca="1" si="28"/>
        <v>-3.629140789482177E-3</v>
      </c>
      <c r="G123" s="92">
        <f t="shared" ca="1" si="29"/>
        <v>40.179144501244238</v>
      </c>
      <c r="H123" s="94">
        <f t="shared" ca="1" si="30"/>
        <v>0.11334555758683718</v>
      </c>
      <c r="I123" s="92">
        <f t="shared" ca="1" si="31"/>
        <v>4.7697369987468745</v>
      </c>
      <c r="J123" s="91"/>
      <c r="K123" s="91"/>
      <c r="L123" s="92">
        <f t="shared" ca="1" si="32"/>
        <v>119.36402324023847</v>
      </c>
      <c r="M123" s="94">
        <f t="shared" ca="1" si="33"/>
        <v>5.6399911271582948E-3</v>
      </c>
      <c r="N123" s="99"/>
      <c r="O123" s="94"/>
      <c r="P123" s="108"/>
      <c r="Q123" s="99"/>
      <c r="R123" s="110"/>
      <c r="S123" s="106"/>
      <c r="T123" s="109"/>
      <c r="U123" s="91"/>
      <c r="V123" s="91"/>
      <c r="W123" s="91"/>
      <c r="X123" s="91"/>
      <c r="Y123" s="91"/>
      <c r="Z123" s="91"/>
      <c r="AA123" s="91"/>
      <c r="AB123" s="91"/>
      <c r="AC123" s="91"/>
      <c r="AD123" s="91"/>
      <c r="AE123" s="91"/>
      <c r="AF123" s="91"/>
      <c r="AG123" s="91"/>
    </row>
    <row r="124" spans="1:33" ht="26.5" customHeight="1" x14ac:dyDescent="0.7">
      <c r="A124" s="95">
        <v>44189</v>
      </c>
      <c r="B124" s="94">
        <f t="shared" ca="1" si="24"/>
        <v>3.8903943612684788E-3</v>
      </c>
      <c r="C124" s="92">
        <f t="shared" ca="1" si="25"/>
        <v>38.086249369516622</v>
      </c>
      <c r="D124" s="94">
        <f t="shared" ca="1" si="26"/>
        <v>1.421140406137722E-3</v>
      </c>
      <c r="E124" s="92">
        <f t="shared" ca="1" si="27"/>
        <v>35.998698197627881</v>
      </c>
      <c r="F124" s="94">
        <f t="shared" ca="1" si="28"/>
        <v>3.9852662904162894E-3</v>
      </c>
      <c r="G124" s="92">
        <f t="shared" ca="1" si="29"/>
        <v>40.325491386892324</v>
      </c>
      <c r="H124" s="94">
        <f t="shared" ca="1" si="30"/>
        <v>-5.2977806543552886E-2</v>
      </c>
      <c r="I124" s="92">
        <f t="shared" ca="1" si="31"/>
        <v>4.2841478696741921</v>
      </c>
      <c r="J124" s="91"/>
      <c r="K124" s="91"/>
      <c r="L124" s="92">
        <f t="shared" ca="1" si="32"/>
        <v>118.69458682371101</v>
      </c>
      <c r="M124" s="94">
        <f t="shared" ca="1" si="33"/>
        <v>1.004350245644936E-3</v>
      </c>
      <c r="N124" s="99"/>
      <c r="O124" s="94"/>
      <c r="P124" s="108"/>
      <c r="Q124" s="99"/>
      <c r="R124" s="110"/>
      <c r="S124" s="106"/>
      <c r="T124" s="109"/>
      <c r="U124" s="91"/>
      <c r="V124" s="91"/>
      <c r="W124" s="91"/>
      <c r="X124" s="91"/>
      <c r="Y124" s="91"/>
      <c r="Z124" s="91"/>
      <c r="AA124" s="91"/>
      <c r="AB124" s="91"/>
      <c r="AC124" s="91"/>
      <c r="AD124" s="91"/>
      <c r="AE124" s="91"/>
      <c r="AF124" s="91"/>
      <c r="AG124" s="91"/>
    </row>
    <row r="125" spans="1:33" ht="26.5" customHeight="1" x14ac:dyDescent="0.7">
      <c r="A125" s="95">
        <v>44188</v>
      </c>
      <c r="B125" s="94">
        <f t="shared" ca="1" si="24"/>
        <v>8.9866682651029706E-4</v>
      </c>
      <c r="C125" s="92">
        <f t="shared" ca="1" si="25"/>
        <v>37.938653047626019</v>
      </c>
      <c r="D125" s="94">
        <f t="shared" ca="1" si="26"/>
        <v>-2.08538032827843E-3</v>
      </c>
      <c r="E125" s="92">
        <f t="shared" ca="1" si="27"/>
        <v>35.947611594287096</v>
      </c>
      <c r="F125" s="94">
        <f t="shared" ca="1" si="28"/>
        <v>6.6478822096429635E-3</v>
      </c>
      <c r="G125" s="92">
        <f t="shared" ca="1" si="29"/>
        <v>40.16542148660141</v>
      </c>
      <c r="H125" s="94">
        <f t="shared" ca="1" si="30"/>
        <v>-4.9687398805113414E-2</v>
      </c>
      <c r="I125" s="92">
        <f t="shared" ca="1" si="31"/>
        <v>4.5238093671679271</v>
      </c>
      <c r="J125" s="91"/>
      <c r="K125" s="91"/>
      <c r="L125" s="92">
        <f t="shared" ca="1" si="32"/>
        <v>118.57549549568245</v>
      </c>
      <c r="M125" s="94">
        <f t="shared" ca="1" si="33"/>
        <v>-1.0401314954211482E-4</v>
      </c>
      <c r="N125" s="99"/>
      <c r="O125" s="94"/>
      <c r="P125" s="108"/>
      <c r="Q125" s="99"/>
      <c r="R125" s="110"/>
      <c r="S125" s="106"/>
      <c r="T125" s="109"/>
      <c r="U125" s="91"/>
      <c r="V125" s="91"/>
      <c r="W125" s="91"/>
      <c r="X125" s="91"/>
      <c r="Y125" s="91"/>
      <c r="Z125" s="91"/>
      <c r="AA125" s="91"/>
      <c r="AB125" s="91"/>
      <c r="AC125" s="91"/>
      <c r="AD125" s="91"/>
      <c r="AE125" s="91"/>
      <c r="AF125" s="91"/>
      <c r="AG125" s="91"/>
    </row>
    <row r="126" spans="1:33" ht="26.5" customHeight="1" x14ac:dyDescent="0.7">
      <c r="A126" s="95">
        <v>44187</v>
      </c>
      <c r="B126" s="94">
        <f t="shared" ca="1" si="24"/>
        <v>-1.6854375637349595E-3</v>
      </c>
      <c r="C126" s="92">
        <f t="shared" ca="1" si="25"/>
        <v>37.904589450514351</v>
      </c>
      <c r="D126" s="94">
        <f t="shared" ca="1" si="26"/>
        <v>1.6710518491307447E-3</v>
      </c>
      <c r="E126" s="92">
        <f t="shared" ca="1" si="27"/>
        <v>36.022732692414692</v>
      </c>
      <c r="F126" s="94">
        <f t="shared" ca="1" si="28"/>
        <v>-7.9031155360724803E-3</v>
      </c>
      <c r="G126" s="92">
        <f t="shared" ca="1" si="29"/>
        <v>39.900169857245693</v>
      </c>
      <c r="H126" s="94">
        <f t="shared" ca="1" si="30"/>
        <v>-1.4271845604930222E-2</v>
      </c>
      <c r="I126" s="92">
        <f t="shared" ca="1" si="31"/>
        <v>4.7603381892230647</v>
      </c>
      <c r="J126" s="91"/>
      <c r="K126" s="91"/>
      <c r="L126" s="92">
        <f t="shared" ca="1" si="32"/>
        <v>118.58783018939781</v>
      </c>
      <c r="M126" s="94">
        <f t="shared" ca="1" si="33"/>
        <v>-3.2835205593269023E-3</v>
      </c>
      <c r="N126" s="99"/>
      <c r="O126" s="94"/>
      <c r="P126" s="108"/>
      <c r="Q126" s="99"/>
      <c r="R126" s="110"/>
      <c r="S126" s="106"/>
      <c r="T126" s="109"/>
      <c r="U126" s="91"/>
      <c r="V126" s="91"/>
      <c r="W126" s="91"/>
      <c r="X126" s="91"/>
      <c r="Y126" s="91"/>
      <c r="Z126" s="91"/>
      <c r="AA126" s="91"/>
      <c r="AB126" s="91"/>
      <c r="AC126" s="91"/>
      <c r="AD126" s="91"/>
      <c r="AE126" s="91"/>
      <c r="AF126" s="91"/>
      <c r="AG126" s="91"/>
    </row>
    <row r="127" spans="1:33" ht="26.5" customHeight="1" x14ac:dyDescent="0.7">
      <c r="A127" s="95">
        <v>44186</v>
      </c>
      <c r="B127" s="94">
        <f t="shared" ca="1" si="24"/>
        <v>-3.5755275323315905E-3</v>
      </c>
      <c r="C127" s="92">
        <f t="shared" ca="1" si="25"/>
        <v>37.968583126757984</v>
      </c>
      <c r="D127" s="94">
        <f t="shared" ca="1" si="26"/>
        <v>6.6883257080330161E-4</v>
      </c>
      <c r="E127" s="92">
        <f t="shared" ca="1" si="27"/>
        <v>35.962637260920211</v>
      </c>
      <c r="F127" s="94">
        <f t="shared" ca="1" si="28"/>
        <v>-3.1738664342113587E-3</v>
      </c>
      <c r="G127" s="92">
        <f t="shared" ca="1" si="29"/>
        <v>40.21801749614955</v>
      </c>
      <c r="H127" s="94">
        <f t="shared" ca="1" si="30"/>
        <v>4.579375848032563E-2</v>
      </c>
      <c r="I127" s="92">
        <f t="shared" ca="1" si="31"/>
        <v>4.8292606516290792</v>
      </c>
      <c r="J127" s="91"/>
      <c r="K127" s="91"/>
      <c r="L127" s="92">
        <f t="shared" ca="1" si="32"/>
        <v>118.97849853545682</v>
      </c>
      <c r="M127" s="94">
        <f t="shared" ca="1" si="33"/>
        <v>-2.4195852134190066E-4</v>
      </c>
      <c r="N127" s="99"/>
      <c r="O127" s="94"/>
      <c r="P127" s="108"/>
      <c r="Q127" s="99"/>
      <c r="R127" s="110"/>
      <c r="S127" s="106"/>
      <c r="T127" s="109"/>
      <c r="U127" s="91"/>
      <c r="V127" s="91"/>
      <c r="W127" s="91"/>
      <c r="X127" s="91"/>
      <c r="Y127" s="91"/>
      <c r="Z127" s="91"/>
      <c r="AA127" s="91"/>
      <c r="AB127" s="91"/>
      <c r="AC127" s="91"/>
      <c r="AD127" s="91"/>
      <c r="AE127" s="91"/>
      <c r="AF127" s="91"/>
      <c r="AG127" s="91"/>
    </row>
    <row r="128" spans="1:33" ht="26.5" customHeight="1" x14ac:dyDescent="0.7">
      <c r="A128" s="95">
        <v>44183</v>
      </c>
      <c r="B128" s="94">
        <f t="shared" ca="1" si="24"/>
        <v>-3.9929356391198434E-3</v>
      </c>
      <c r="C128" s="92">
        <f t="shared" ca="1" si="25"/>
        <v>38.104827988345072</v>
      </c>
      <c r="D128" s="94">
        <f t="shared" ca="1" si="26"/>
        <v>-8.3535280103463894E-4</v>
      </c>
      <c r="E128" s="92">
        <f t="shared" ca="1" si="27"/>
        <v>35.938600354454067</v>
      </c>
      <c r="F128" s="94">
        <f t="shared" ca="1" si="28"/>
        <v>-1.697425548901621E-3</v>
      </c>
      <c r="G128" s="92">
        <f t="shared" ca="1" si="29"/>
        <v>40.34607053517346</v>
      </c>
      <c r="H128" s="94">
        <f t="shared" ca="1" si="30"/>
        <v>4.353982300884951E-2</v>
      </c>
      <c r="I128" s="92">
        <f t="shared" ca="1" si="31"/>
        <v>4.6177944862155451</v>
      </c>
      <c r="J128" s="91"/>
      <c r="K128" s="91"/>
      <c r="L128" s="92">
        <f t="shared" ca="1" si="32"/>
        <v>119.00729336418813</v>
      </c>
      <c r="M128" s="94">
        <f t="shared" ca="1" si="33"/>
        <v>-4.9332558475667643E-4</v>
      </c>
      <c r="N128" s="99"/>
      <c r="O128" s="94"/>
      <c r="P128" s="108"/>
      <c r="Q128" s="99"/>
      <c r="R128" s="110"/>
      <c r="S128" s="106"/>
      <c r="T128" s="109"/>
      <c r="U128" s="91"/>
      <c r="V128" s="91"/>
      <c r="W128" s="91"/>
      <c r="X128" s="91"/>
      <c r="Y128" s="91"/>
      <c r="Z128" s="91"/>
      <c r="AA128" s="91"/>
      <c r="AB128" s="91"/>
      <c r="AC128" s="91"/>
      <c r="AD128" s="91"/>
      <c r="AE128" s="91"/>
      <c r="AF128" s="91"/>
      <c r="AG128" s="91"/>
    </row>
    <row r="129" spans="1:33" ht="26.5" customHeight="1" x14ac:dyDescent="0.7">
      <c r="A129" s="95">
        <v>44182</v>
      </c>
      <c r="B129" s="94">
        <f t="shared" ca="1" si="24"/>
        <v>5.5919954252678927E-3</v>
      </c>
      <c r="C129" s="92">
        <f t="shared" ca="1" si="25"/>
        <v>38.257588075237457</v>
      </c>
      <c r="D129" s="94">
        <f t="shared" ca="1" si="26"/>
        <v>-7.2638062401653158E-4</v>
      </c>
      <c r="E129" s="92">
        <f t="shared" ca="1" si="27"/>
        <v>35.968646864361638</v>
      </c>
      <c r="F129" s="94">
        <f t="shared" ca="1" si="28"/>
        <v>1.0520360566736331E-2</v>
      </c>
      <c r="G129" s="92">
        <f t="shared" ca="1" si="29"/>
        <v>40.414671431010923</v>
      </c>
      <c r="H129" s="94">
        <f t="shared" ca="1" si="30"/>
        <v>9.4537043569819623E-2</v>
      </c>
      <c r="I129" s="92">
        <f t="shared" ca="1" si="31"/>
        <v>4.425125313283214</v>
      </c>
      <c r="J129" s="91"/>
      <c r="K129" s="91"/>
      <c r="L129" s="92">
        <f t="shared" ca="1" si="32"/>
        <v>119.06603168389324</v>
      </c>
      <c r="M129" s="94">
        <f t="shared" ca="1" si="33"/>
        <v>8.3806431377890789E-3</v>
      </c>
      <c r="N129" s="99"/>
      <c r="O129" s="94"/>
      <c r="P129" s="108"/>
      <c r="Q129" s="99"/>
      <c r="R129" s="110"/>
      <c r="S129" s="106"/>
      <c r="T129" s="109"/>
      <c r="U129" s="91"/>
      <c r="V129" s="91"/>
      <c r="W129" s="91"/>
      <c r="X129" s="91"/>
      <c r="Y129" s="91"/>
      <c r="Z129" s="91"/>
      <c r="AA129" s="91"/>
      <c r="AB129" s="91"/>
      <c r="AC129" s="91"/>
      <c r="AD129" s="91"/>
      <c r="AE129" s="91"/>
      <c r="AF129" s="91"/>
      <c r="AG129" s="91"/>
    </row>
    <row r="130" spans="1:33" ht="26.5" customHeight="1" x14ac:dyDescent="0.7">
      <c r="A130" s="95">
        <v>44181</v>
      </c>
      <c r="B130" s="94">
        <f t="shared" ref="B130:B193" ca="1" si="48">INDIRECT(B$1&amp;"!D"&amp;ROW())</f>
        <v>1.5693917349461906E-3</v>
      </c>
      <c r="C130" s="92">
        <f t="shared" ref="C130:C193" ca="1" si="49">C131*(1+B130)</f>
        <v>38.044841495638806</v>
      </c>
      <c r="D130" s="94">
        <f t="shared" ref="D130:D193" ca="1" si="50">INDIRECT(D$1&amp;"!D"&amp;ROW())</f>
        <v>-8.3360665693699154E-4</v>
      </c>
      <c r="E130" s="92">
        <f t="shared" ref="E130:E193" ca="1" si="51">E131*(1+D130)</f>
        <v>35.994792784405718</v>
      </c>
      <c r="F130" s="94">
        <f t="shared" ref="F130:F193" ca="1" si="52">INDIRECT(F$1&amp;"!D"&amp;ROW())</f>
        <v>5.5190984762665263E-3</v>
      </c>
      <c r="G130" s="92">
        <f t="shared" ref="G130:G193" ca="1" si="53">G131*(1+F130)</f>
        <v>39.993920962012993</v>
      </c>
      <c r="H130" s="94">
        <f t="shared" ref="H130:H193" ca="1" si="54">INDIRECT(H$1&amp;"!D"&amp;ROW())</f>
        <v>0.10986885013411518</v>
      </c>
      <c r="I130" s="92">
        <f t="shared" ref="I130:I193" ca="1" si="55">I131*(1+H130)</f>
        <v>4.0429196428571483</v>
      </c>
      <c r="J130" s="91"/>
      <c r="K130" s="91"/>
      <c r="L130" s="92">
        <f t="shared" ref="L130:L193" ca="1" si="56">SUM(C130,E130,G130,I130,K130)</f>
        <v>118.07647488491466</v>
      </c>
      <c r="M130" s="94">
        <f t="shared" ref="M130:M193" ca="1" si="57">L130/L131-1</f>
        <v>5.5295669751913579E-3</v>
      </c>
      <c r="N130" s="99"/>
      <c r="O130" s="94"/>
      <c r="P130" s="108"/>
      <c r="Q130" s="99"/>
      <c r="R130" s="110"/>
      <c r="S130" s="106"/>
      <c r="T130" s="109"/>
      <c r="U130" s="91"/>
      <c r="V130" s="91"/>
      <c r="W130" s="91"/>
      <c r="X130" s="91"/>
      <c r="Y130" s="91"/>
      <c r="Z130" s="91"/>
      <c r="AA130" s="91"/>
      <c r="AB130" s="91"/>
      <c r="AC130" s="91"/>
      <c r="AD130" s="91"/>
      <c r="AE130" s="91"/>
      <c r="AF130" s="91"/>
      <c r="AG130" s="91"/>
    </row>
    <row r="131" spans="1:33" ht="26.5" customHeight="1" x14ac:dyDescent="0.7">
      <c r="A131" s="95">
        <v>44180</v>
      </c>
      <c r="B131" s="94">
        <f t="shared" ca="1" si="48"/>
        <v>1.3519408240099562E-2</v>
      </c>
      <c r="C131" s="92">
        <f t="shared" ca="1" si="49"/>
        <v>37.985227793090282</v>
      </c>
      <c r="D131" s="94">
        <f t="shared" ca="1" si="50"/>
        <v>-9.993082888642979E-4</v>
      </c>
      <c r="E131" s="92">
        <f t="shared" ca="1" si="51"/>
        <v>36.024823316937699</v>
      </c>
      <c r="F131" s="94">
        <f t="shared" ca="1" si="52"/>
        <v>1.3990958947981191E-2</v>
      </c>
      <c r="G131" s="92">
        <f t="shared" ca="1" si="53"/>
        <v>39.774402119878758</v>
      </c>
      <c r="H131" s="94">
        <f t="shared" ca="1" si="54"/>
        <v>4.4229860799281706E-2</v>
      </c>
      <c r="I131" s="92">
        <f t="shared" ca="1" si="55"/>
        <v>3.642700344611534</v>
      </c>
      <c r="J131" s="91"/>
      <c r="K131" s="91"/>
      <c r="L131" s="92">
        <f t="shared" ca="1" si="56"/>
        <v>117.42715357451827</v>
      </c>
      <c r="M131" s="94">
        <f t="shared" ca="1" si="57"/>
        <v>1.0096455375737001E-2</v>
      </c>
      <c r="N131" s="99"/>
      <c r="O131" s="94"/>
      <c r="P131" s="108"/>
      <c r="Q131" s="99"/>
      <c r="R131" s="110"/>
      <c r="S131" s="106"/>
      <c r="T131" s="109"/>
      <c r="U131" s="91"/>
      <c r="V131" s="91"/>
      <c r="W131" s="91"/>
      <c r="X131" s="91"/>
      <c r="Y131" s="91"/>
      <c r="Z131" s="91"/>
      <c r="AA131" s="91"/>
      <c r="AB131" s="91"/>
      <c r="AC131" s="91"/>
      <c r="AD131" s="91"/>
      <c r="AE131" s="91"/>
      <c r="AF131" s="91"/>
      <c r="AG131" s="91"/>
    </row>
    <row r="132" spans="1:33" ht="26.5" customHeight="1" x14ac:dyDescent="0.7">
      <c r="A132" s="95">
        <v>44179</v>
      </c>
      <c r="B132" s="94">
        <f t="shared" ca="1" si="48"/>
        <v>-4.4771447373249673E-3</v>
      </c>
      <c r="C132" s="92">
        <f t="shared" ca="1" si="49"/>
        <v>37.478540109112245</v>
      </c>
      <c r="D132" s="94">
        <f t="shared" ca="1" si="50"/>
        <v>-5.8260275097077319E-4</v>
      </c>
      <c r="E132" s="92">
        <f t="shared" ca="1" si="51"/>
        <v>36.060859232472275</v>
      </c>
      <c r="F132" s="94">
        <f t="shared" ca="1" si="52"/>
        <v>-5.507635065579497E-3</v>
      </c>
      <c r="G132" s="92">
        <f t="shared" ca="1" si="53"/>
        <v>39.225598383189556</v>
      </c>
      <c r="H132" s="94">
        <f t="shared" ca="1" si="54"/>
        <v>8.0543373093480142E-2</v>
      </c>
      <c r="I132" s="92">
        <f t="shared" ca="1" si="55"/>
        <v>3.4884085213032625</v>
      </c>
      <c r="J132" s="91"/>
      <c r="K132" s="91"/>
      <c r="L132" s="92">
        <f t="shared" ca="1" si="56"/>
        <v>116.25340624607733</v>
      </c>
      <c r="M132" s="94">
        <f t="shared" ca="1" si="57"/>
        <v>-1.2610350162172157E-3</v>
      </c>
      <c r="N132" s="99"/>
      <c r="O132" s="94"/>
      <c r="P132" s="108"/>
      <c r="Q132" s="99"/>
      <c r="R132" s="110"/>
      <c r="S132" s="106"/>
      <c r="T132" s="109"/>
      <c r="U132" s="91"/>
      <c r="V132" s="91"/>
      <c r="W132" s="91"/>
      <c r="X132" s="91"/>
      <c r="Y132" s="91"/>
      <c r="Z132" s="91"/>
      <c r="AA132" s="91"/>
      <c r="AB132" s="91"/>
      <c r="AC132" s="91"/>
      <c r="AD132" s="91"/>
      <c r="AE132" s="91"/>
      <c r="AF132" s="91"/>
      <c r="AG132" s="91"/>
    </row>
    <row r="133" spans="1:33" ht="26.5" customHeight="1" x14ac:dyDescent="0.7">
      <c r="A133" s="95">
        <v>44176</v>
      </c>
      <c r="B133" s="94">
        <f t="shared" ca="1" si="48"/>
        <v>-1.1725548662996355E-3</v>
      </c>
      <c r="C133" s="92">
        <f t="shared" ca="1" si="49"/>
        <v>37.647091587086962</v>
      </c>
      <c r="D133" s="94">
        <f t="shared" ca="1" si="50"/>
        <v>2.0015003090001482E-3</v>
      </c>
      <c r="E133" s="92">
        <f t="shared" ca="1" si="51"/>
        <v>36.081880635390654</v>
      </c>
      <c r="F133" s="94">
        <f t="shared" ca="1" si="52"/>
        <v>1.8586687792143675E-3</v>
      </c>
      <c r="G133" s="92">
        <f t="shared" ca="1" si="53"/>
        <v>39.442835125009928</v>
      </c>
      <c r="H133" s="94">
        <f t="shared" ca="1" si="54"/>
        <v>-4.0055800654671736E-2</v>
      </c>
      <c r="I133" s="92">
        <f t="shared" ca="1" si="55"/>
        <v>3.2283836152882248</v>
      </c>
      <c r="J133" s="91"/>
      <c r="K133" s="91"/>
      <c r="L133" s="92">
        <f t="shared" ca="1" si="56"/>
        <v>116.40019096277577</v>
      </c>
      <c r="M133" s="94">
        <f t="shared" ca="1" si="57"/>
        <v>-2.8907203959749328E-4</v>
      </c>
      <c r="N133" s="99"/>
      <c r="O133" s="94"/>
      <c r="P133" s="108"/>
      <c r="Q133" s="99"/>
      <c r="R133" s="110"/>
      <c r="S133" s="106"/>
      <c r="T133" s="109"/>
      <c r="U133" s="91"/>
      <c r="V133" s="91"/>
      <c r="W133" s="91"/>
      <c r="X133" s="91"/>
      <c r="Y133" s="91"/>
      <c r="Z133" s="91"/>
      <c r="AA133" s="91"/>
      <c r="AB133" s="91"/>
      <c r="AC133" s="91"/>
      <c r="AD133" s="91"/>
      <c r="AE133" s="91"/>
      <c r="AF133" s="91"/>
      <c r="AG133" s="91"/>
    </row>
    <row r="134" spans="1:33" ht="26.5" customHeight="1" x14ac:dyDescent="0.7">
      <c r="A134" s="95">
        <v>44175</v>
      </c>
      <c r="B134" s="94">
        <f t="shared" ca="1" si="48"/>
        <v>-3.2713506812886983E-4</v>
      </c>
      <c r="C134" s="92">
        <f t="shared" ca="1" si="49"/>
        <v>37.691286688710903</v>
      </c>
      <c r="D134" s="94">
        <f t="shared" ca="1" si="50"/>
        <v>2.2568261515147903E-3</v>
      </c>
      <c r="E134" s="92">
        <f t="shared" ca="1" si="51"/>
        <v>36.009806995562002</v>
      </c>
      <c r="F134" s="94">
        <f t="shared" ca="1" si="52"/>
        <v>-1.9130550724638651E-3</v>
      </c>
      <c r="G134" s="92">
        <f t="shared" ca="1" si="53"/>
        <v>39.369659967180645</v>
      </c>
      <c r="H134" s="94">
        <f t="shared" ca="1" si="54"/>
        <v>6.9755804683607536E-2</v>
      </c>
      <c r="I134" s="92">
        <f t="shared" ca="1" si="55"/>
        <v>3.3630950814536389</v>
      </c>
      <c r="J134" s="91"/>
      <c r="K134" s="91"/>
      <c r="L134" s="92">
        <f t="shared" ca="1" si="56"/>
        <v>116.43384873290718</v>
      </c>
      <c r="M134" s="94">
        <f t="shared" ca="1" si="57"/>
        <v>1.8291670796670711E-3</v>
      </c>
      <c r="N134" s="99"/>
      <c r="O134" s="94"/>
      <c r="P134" s="108"/>
      <c r="Q134" s="99"/>
      <c r="R134" s="110"/>
      <c r="S134" s="106"/>
      <c r="T134" s="109"/>
      <c r="U134" s="91"/>
      <c r="V134" s="91"/>
      <c r="W134" s="91"/>
      <c r="X134" s="91"/>
      <c r="Y134" s="91"/>
      <c r="Z134" s="91"/>
      <c r="AA134" s="91"/>
      <c r="AB134" s="91"/>
      <c r="AC134" s="91"/>
      <c r="AD134" s="91"/>
      <c r="AE134" s="91"/>
      <c r="AF134" s="91"/>
      <c r="AG134" s="91"/>
    </row>
    <row r="135" spans="1:33" ht="26.5" customHeight="1" x14ac:dyDescent="0.7">
      <c r="A135" s="95">
        <v>44174</v>
      </c>
      <c r="B135" s="94">
        <f t="shared" ca="1" si="48"/>
        <v>-8.9689066094951198E-3</v>
      </c>
      <c r="C135" s="92">
        <f t="shared" ca="1" si="49"/>
        <v>37.703620865291377</v>
      </c>
      <c r="D135" s="94">
        <f t="shared" ca="1" si="50"/>
        <v>-1.4189065050130845E-3</v>
      </c>
      <c r="E135" s="92">
        <f t="shared" ca="1" si="51"/>
        <v>35.928722115900328</v>
      </c>
      <c r="F135" s="94">
        <f t="shared" ca="1" si="52"/>
        <v>-1.7094017094017144E-2</v>
      </c>
      <c r="G135" s="92">
        <f t="shared" ca="1" si="53"/>
        <v>39.445120655334279</v>
      </c>
      <c r="H135" s="94">
        <f t="shared" ca="1" si="54"/>
        <v>-4.2461786376993604E-2</v>
      </c>
      <c r="I135" s="92">
        <f t="shared" ca="1" si="55"/>
        <v>3.143796992481207</v>
      </c>
      <c r="J135" s="91"/>
      <c r="K135" s="91"/>
      <c r="L135" s="92">
        <f t="shared" ca="1" si="56"/>
        <v>116.22126062900719</v>
      </c>
      <c r="M135" s="94">
        <f t="shared" ca="1" si="57"/>
        <v>-1.0368668783670709E-2</v>
      </c>
      <c r="N135" s="99"/>
      <c r="O135" s="94"/>
      <c r="P135" s="108"/>
      <c r="Q135" s="99"/>
      <c r="R135" s="110"/>
      <c r="S135" s="106"/>
      <c r="T135" s="109"/>
      <c r="U135" s="91"/>
      <c r="V135" s="91"/>
      <c r="W135" s="91"/>
      <c r="X135" s="91"/>
      <c r="Y135" s="91"/>
      <c r="Z135" s="91"/>
      <c r="AA135" s="91"/>
      <c r="AB135" s="91"/>
      <c r="AC135" s="91"/>
      <c r="AD135" s="91"/>
      <c r="AE135" s="91"/>
      <c r="AF135" s="91"/>
      <c r="AG135" s="91"/>
    </row>
    <row r="136" spans="1:33" ht="26.5" customHeight="1" x14ac:dyDescent="0.7">
      <c r="A136" s="95">
        <v>44173</v>
      </c>
      <c r="B136" s="94">
        <f t="shared" ca="1" si="48"/>
        <v>2.9261834737812631E-3</v>
      </c>
      <c r="C136" s="92">
        <f t="shared" ca="1" si="49"/>
        <v>38.044841495638806</v>
      </c>
      <c r="D136" s="94">
        <f t="shared" ca="1" si="50"/>
        <v>1.0025560957591662E-3</v>
      </c>
      <c r="E136" s="92">
        <f t="shared" ca="1" si="51"/>
        <v>35.979774051350688</v>
      </c>
      <c r="F136" s="94">
        <f t="shared" ca="1" si="52"/>
        <v>3.4879124220248414E-3</v>
      </c>
      <c r="G136" s="92">
        <f t="shared" ca="1" si="53"/>
        <v>40.131122753687919</v>
      </c>
      <c r="H136" s="94">
        <f t="shared" ca="1" si="54"/>
        <v>-6.6785399233544096E-2</v>
      </c>
      <c r="I136" s="92">
        <f t="shared" ca="1" si="55"/>
        <v>3.2832078634085256</v>
      </c>
      <c r="J136" s="91"/>
      <c r="K136" s="91"/>
      <c r="L136" s="92">
        <f t="shared" ca="1" si="56"/>
        <v>117.43894616408593</v>
      </c>
      <c r="M136" s="94">
        <f t="shared" ca="1" si="57"/>
        <v>4.3924571997067119E-4</v>
      </c>
      <c r="N136" s="99"/>
      <c r="O136" s="94"/>
      <c r="P136" s="108"/>
      <c r="Q136" s="99"/>
      <c r="R136" s="110"/>
      <c r="S136" s="106"/>
      <c r="T136" s="109"/>
      <c r="U136" s="91"/>
      <c r="V136" s="91"/>
      <c r="W136" s="91"/>
      <c r="X136" s="91"/>
      <c r="Y136" s="91"/>
      <c r="Z136" s="91"/>
      <c r="AA136" s="91"/>
      <c r="AB136" s="91"/>
      <c r="AC136" s="91"/>
      <c r="AD136" s="91"/>
      <c r="AE136" s="91"/>
      <c r="AF136" s="91"/>
      <c r="AG136" s="91"/>
    </row>
    <row r="137" spans="1:33" ht="26.5" customHeight="1" x14ac:dyDescent="0.7">
      <c r="A137" s="95">
        <v>44172</v>
      </c>
      <c r="B137" s="94">
        <f t="shared" ca="1" si="48"/>
        <v>-2.0548854590342058E-3</v>
      </c>
      <c r="C137" s="92">
        <f t="shared" ca="1" si="49"/>
        <v>37.93384011958382</v>
      </c>
      <c r="D137" s="94">
        <f t="shared" ca="1" si="50"/>
        <v>3.1007625938634931E-3</v>
      </c>
      <c r="E137" s="92">
        <f t="shared" ca="1" si="51"/>
        <v>35.943738437276025</v>
      </c>
      <c r="F137" s="94">
        <f t="shared" ca="1" si="52"/>
        <v>1.4914066246527025E-2</v>
      </c>
      <c r="G137" s="92">
        <f t="shared" ca="1" si="53"/>
        <v>39.991635431688643</v>
      </c>
      <c r="H137" s="94">
        <f t="shared" ca="1" si="54"/>
        <v>-3.2730406233006382E-2</v>
      </c>
      <c r="I137" s="92">
        <f t="shared" ca="1" si="55"/>
        <v>3.5181702694235635</v>
      </c>
      <c r="J137" s="91"/>
      <c r="K137" s="91"/>
      <c r="L137" s="92">
        <f t="shared" ca="1" si="56"/>
        <v>117.38738425797206</v>
      </c>
      <c r="M137" s="94">
        <f t="shared" ca="1" si="57"/>
        <v>4.2915745756504364E-3</v>
      </c>
      <c r="N137" s="99"/>
      <c r="O137" s="94"/>
      <c r="P137" s="108"/>
      <c r="Q137" s="99"/>
      <c r="R137" s="110"/>
      <c r="S137" s="106"/>
      <c r="T137" s="109"/>
      <c r="U137" s="91"/>
      <c r="V137" s="91"/>
      <c r="W137" s="91"/>
      <c r="X137" s="91"/>
      <c r="Y137" s="91"/>
      <c r="Z137" s="91"/>
      <c r="AA137" s="91"/>
      <c r="AB137" s="91"/>
      <c r="AC137" s="91"/>
      <c r="AD137" s="91"/>
      <c r="AE137" s="91"/>
      <c r="AF137" s="91"/>
      <c r="AG137" s="91"/>
    </row>
    <row r="138" spans="1:33" ht="26.5" customHeight="1" x14ac:dyDescent="0.7">
      <c r="A138" s="95">
        <v>44169</v>
      </c>
      <c r="B138" s="94">
        <f t="shared" ca="1" si="48"/>
        <v>8.617569672698222E-3</v>
      </c>
      <c r="C138" s="92">
        <f t="shared" ca="1" si="49"/>
        <v>38.011950323573259</v>
      </c>
      <c r="D138" s="94">
        <f t="shared" ca="1" si="50"/>
        <v>-3.9233868229375801E-3</v>
      </c>
      <c r="E138" s="92">
        <f t="shared" ca="1" si="51"/>
        <v>35.832629958660455</v>
      </c>
      <c r="F138" s="94">
        <f t="shared" ca="1" si="52"/>
        <v>-2.8354320101316999E-3</v>
      </c>
      <c r="G138" s="92">
        <f t="shared" ca="1" si="53"/>
        <v>39.403962130104617</v>
      </c>
      <c r="H138" s="94">
        <f t="shared" ca="1" si="54"/>
        <v>-3.2500041666666646E-2</v>
      </c>
      <c r="I138" s="92">
        <f t="shared" ca="1" si="55"/>
        <v>3.637217888471183</v>
      </c>
      <c r="J138" s="91"/>
      <c r="K138" s="91"/>
      <c r="L138" s="92">
        <f t="shared" ca="1" si="56"/>
        <v>116.88576030080952</v>
      </c>
      <c r="M138" s="94">
        <f t="shared" ca="1" si="57"/>
        <v>-4.3265146435056412E-4</v>
      </c>
      <c r="N138" s="99"/>
      <c r="O138" s="94"/>
      <c r="P138" s="108"/>
      <c r="Q138" s="99"/>
      <c r="R138" s="110"/>
      <c r="S138" s="106"/>
      <c r="T138" s="109"/>
      <c r="U138" s="91"/>
      <c r="V138" s="91"/>
      <c r="W138" s="91"/>
      <c r="X138" s="91"/>
      <c r="Y138" s="91"/>
      <c r="Z138" s="91"/>
      <c r="AA138" s="91"/>
      <c r="AB138" s="91"/>
      <c r="AC138" s="91"/>
      <c r="AD138" s="91"/>
      <c r="AE138" s="91"/>
      <c r="AF138" s="91"/>
      <c r="AG138" s="91"/>
    </row>
    <row r="139" spans="1:33" ht="26.5" customHeight="1" x14ac:dyDescent="0.7">
      <c r="A139" s="95">
        <v>44168</v>
      </c>
      <c r="B139" s="94">
        <f t="shared" ca="1" si="48"/>
        <v>-2.726177697763843E-4</v>
      </c>
      <c r="C139" s="92">
        <f t="shared" ca="1" si="49"/>
        <v>37.687178437619664</v>
      </c>
      <c r="D139" s="94">
        <f t="shared" ca="1" si="50"/>
        <v>2.6784535618720184E-3</v>
      </c>
      <c r="E139" s="92">
        <f t="shared" ca="1" si="51"/>
        <v>35.973768969807999</v>
      </c>
      <c r="F139" s="94">
        <f t="shared" ca="1" si="52"/>
        <v>7.8735037028199173E-3</v>
      </c>
      <c r="G139" s="92">
        <f t="shared" ca="1" si="53"/>
        <v>39.516007081496085</v>
      </c>
      <c r="H139" s="94">
        <f t="shared" ca="1" si="54"/>
        <v>2.6079565031191354E-2</v>
      </c>
      <c r="I139" s="92">
        <f t="shared" ca="1" si="55"/>
        <v>3.7593984962406068</v>
      </c>
      <c r="J139" s="91"/>
      <c r="K139" s="91"/>
      <c r="L139" s="92">
        <f t="shared" ca="1" si="56"/>
        <v>116.93635298516436</v>
      </c>
      <c r="M139" s="94">
        <f t="shared" ca="1" si="57"/>
        <v>4.2085508624929435E-3</v>
      </c>
      <c r="N139" s="99"/>
      <c r="O139" s="94"/>
      <c r="P139" s="108"/>
      <c r="Q139" s="99"/>
      <c r="R139" s="110"/>
      <c r="S139" s="106"/>
      <c r="T139" s="109"/>
      <c r="U139" s="91"/>
      <c r="V139" s="91"/>
      <c r="W139" s="91"/>
      <c r="X139" s="91"/>
      <c r="Y139" s="91"/>
      <c r="Z139" s="91"/>
      <c r="AA139" s="91"/>
      <c r="AB139" s="91"/>
      <c r="AC139" s="91"/>
      <c r="AD139" s="91"/>
      <c r="AE139" s="91"/>
      <c r="AF139" s="91"/>
      <c r="AG139" s="91"/>
    </row>
    <row r="140" spans="1:33" ht="26.5" customHeight="1" x14ac:dyDescent="0.7">
      <c r="A140" s="95">
        <v>44167</v>
      </c>
      <c r="B140" s="94">
        <f t="shared" ca="1" si="48"/>
        <v>2.1037744792031798E-3</v>
      </c>
      <c r="C140" s="92">
        <f t="shared" ca="1" si="49"/>
        <v>37.697455433846287</v>
      </c>
      <c r="D140" s="94">
        <f t="shared" ca="1" si="50"/>
        <v>-1.6712535670917461E-3</v>
      </c>
      <c r="E140" s="92">
        <f t="shared" ca="1" si="51"/>
        <v>35.877672290669381</v>
      </c>
      <c r="F140" s="94">
        <f t="shared" ca="1" si="52"/>
        <v>7.5215304539353323E-3</v>
      </c>
      <c r="G140" s="92">
        <f t="shared" ca="1" si="53"/>
        <v>39.207308195243236</v>
      </c>
      <c r="H140" s="94">
        <f t="shared" ca="1" si="54"/>
        <v>-1.4743091828138155E-2</v>
      </c>
      <c r="I140" s="92">
        <f t="shared" ca="1" si="55"/>
        <v>3.6638469611528874</v>
      </c>
      <c r="J140" s="91"/>
      <c r="K140" s="91"/>
      <c r="L140" s="92">
        <f t="shared" ca="1" si="56"/>
        <v>116.4462828809118</v>
      </c>
      <c r="M140" s="94">
        <f t="shared" ca="1" si="57"/>
        <v>2.2114947744753533E-3</v>
      </c>
      <c r="N140" s="99"/>
      <c r="O140" s="94"/>
      <c r="P140" s="108"/>
      <c r="Q140" s="99"/>
      <c r="R140" s="110"/>
      <c r="S140" s="106"/>
      <c r="T140" s="109"/>
      <c r="U140" s="91"/>
      <c r="V140" s="91"/>
      <c r="W140" s="91"/>
      <c r="X140" s="91"/>
      <c r="Y140" s="91"/>
      <c r="Z140" s="91"/>
      <c r="AA140" s="91"/>
      <c r="AB140" s="91"/>
      <c r="AC140" s="91"/>
      <c r="AD140" s="91"/>
      <c r="AE140" s="91"/>
      <c r="AF140" s="91"/>
      <c r="AG140" s="91"/>
    </row>
    <row r="141" spans="1:33" ht="26.5" customHeight="1" x14ac:dyDescent="0.7">
      <c r="A141" s="95">
        <v>44166</v>
      </c>
      <c r="B141" s="94">
        <f t="shared" ca="1" si="48"/>
        <v>1.0937355375399749E-2</v>
      </c>
      <c r="C141" s="92">
        <f t="shared" ca="1" si="49"/>
        <v>37.618314982834775</v>
      </c>
      <c r="D141" s="94">
        <f t="shared" ca="1" si="50"/>
        <v>-5.3195722938719214E-3</v>
      </c>
      <c r="E141" s="92">
        <f t="shared" ca="1" si="51"/>
        <v>35.937733355733343</v>
      </c>
      <c r="F141" s="94">
        <f t="shared" ca="1" si="52"/>
        <v>2.1059549061733351E-2</v>
      </c>
      <c r="G141" s="92">
        <f t="shared" ca="1" si="53"/>
        <v>38.914610765269224</v>
      </c>
      <c r="H141" s="94">
        <f t="shared" ca="1" si="54"/>
        <v>2.3540570837285557E-2</v>
      </c>
      <c r="I141" s="92">
        <f t="shared" ca="1" si="55"/>
        <v>3.7186716791980001</v>
      </c>
      <c r="J141" s="91"/>
      <c r="K141" s="91"/>
      <c r="L141" s="92">
        <f t="shared" ca="1" si="56"/>
        <v>116.18933078303533</v>
      </c>
      <c r="M141" s="94">
        <f t="shared" ca="1" si="57"/>
        <v>9.5836297283056204E-3</v>
      </c>
      <c r="N141" s="99"/>
      <c r="O141" s="94"/>
      <c r="P141" s="108"/>
      <c r="Q141" s="99"/>
      <c r="R141" s="110"/>
      <c r="S141" s="106"/>
      <c r="T141" s="109"/>
      <c r="U141" s="91"/>
      <c r="V141" s="91"/>
      <c r="W141" s="91"/>
      <c r="X141" s="91"/>
      <c r="Y141" s="91"/>
      <c r="Z141" s="91"/>
      <c r="AA141" s="91"/>
      <c r="AB141" s="91"/>
      <c r="AC141" s="91"/>
      <c r="AD141" s="91"/>
      <c r="AE141" s="91"/>
      <c r="AF141" s="91"/>
      <c r="AG141" s="91"/>
    </row>
    <row r="142" spans="1:33" ht="26.5" customHeight="1" x14ac:dyDescent="0.7">
      <c r="A142" s="95">
        <v>44165</v>
      </c>
      <c r="B142" s="94">
        <f t="shared" ca="1" si="48"/>
        <v>-4.4270857878330183E-3</v>
      </c>
      <c r="C142" s="92">
        <f t="shared" ca="1" si="49"/>
        <v>37.211321535215852</v>
      </c>
      <c r="D142" s="94">
        <f t="shared" ca="1" si="50"/>
        <v>-6.6408179258370392E-4</v>
      </c>
      <c r="E142" s="92">
        <f t="shared" ca="1" si="51"/>
        <v>36.12992912568992</v>
      </c>
      <c r="F142" s="94">
        <f t="shared" ca="1" si="52"/>
        <v>-6.6749809090225209E-3</v>
      </c>
      <c r="G142" s="92">
        <f t="shared" ca="1" si="53"/>
        <v>38.111989453532296</v>
      </c>
      <c r="H142" s="94">
        <f t="shared" ca="1" si="54"/>
        <v>0.23143091220764056</v>
      </c>
      <c r="I142" s="92">
        <f t="shared" ca="1" si="55"/>
        <v>3.6331453634085262</v>
      </c>
      <c r="J142" s="91"/>
      <c r="K142" s="91"/>
      <c r="L142" s="92">
        <f t="shared" ca="1" si="56"/>
        <v>115.0863854778466</v>
      </c>
      <c r="M142" s="94">
        <f t="shared" ca="1" si="57"/>
        <v>2.0654495390772798E-3</v>
      </c>
      <c r="N142" s="99"/>
      <c r="O142" s="94"/>
      <c r="P142" s="108"/>
      <c r="Q142" s="99"/>
      <c r="R142" s="110"/>
      <c r="S142" s="106"/>
      <c r="T142" s="109"/>
      <c r="U142" s="91"/>
      <c r="V142" s="91"/>
      <c r="W142" s="91"/>
      <c r="X142" s="91"/>
      <c r="Y142" s="91"/>
      <c r="Z142" s="91"/>
      <c r="AA142" s="91"/>
      <c r="AB142" s="91"/>
      <c r="AC142" s="91"/>
      <c r="AD142" s="91"/>
      <c r="AE142" s="91"/>
      <c r="AF142" s="91"/>
      <c r="AG142" s="91"/>
    </row>
    <row r="143" spans="1:33" ht="26.5" customHeight="1" x14ac:dyDescent="0.7">
      <c r="A143" s="95">
        <v>44162</v>
      </c>
      <c r="B143" s="94">
        <f t="shared" ca="1" si="48"/>
        <v>2.7850115712604318E-3</v>
      </c>
      <c r="C143" s="92">
        <f t="shared" ca="1" si="49"/>
        <v>37.37679179898393</v>
      </c>
      <c r="D143" s="94">
        <f t="shared" ca="1" si="50"/>
        <v>2.997295818453205E-3</v>
      </c>
      <c r="E143" s="92">
        <f t="shared" ca="1" si="51"/>
        <v>36.153938297843709</v>
      </c>
      <c r="F143" s="94">
        <f t="shared" ca="1" si="52"/>
        <v>-1.0146906086570207E-2</v>
      </c>
      <c r="G143" s="92">
        <f t="shared" ca="1" si="53"/>
        <v>38.368095760247499</v>
      </c>
      <c r="H143" s="94">
        <f t="shared" ca="1" si="54"/>
        <v>-9.7292163910855489E-2</v>
      </c>
      <c r="I143" s="92">
        <f t="shared" ca="1" si="55"/>
        <v>2.9503444548872224</v>
      </c>
      <c r="J143" s="91"/>
      <c r="K143" s="91"/>
      <c r="L143" s="92">
        <f t="shared" ca="1" si="56"/>
        <v>114.84917031196235</v>
      </c>
      <c r="M143" s="94">
        <f t="shared" ca="1" si="57"/>
        <v>-4.3298744525051003E-3</v>
      </c>
      <c r="N143" s="99"/>
      <c r="O143" s="94"/>
      <c r="P143" s="108"/>
      <c r="Q143" s="99"/>
      <c r="R143" s="110"/>
      <c r="S143" s="106"/>
      <c r="T143" s="109"/>
      <c r="U143" s="91"/>
      <c r="V143" s="91"/>
      <c r="W143" s="91"/>
      <c r="X143" s="91"/>
      <c r="Y143" s="91"/>
      <c r="Z143" s="91"/>
      <c r="AA143" s="91"/>
      <c r="AB143" s="91"/>
      <c r="AC143" s="91"/>
      <c r="AD143" s="91"/>
      <c r="AE143" s="91"/>
      <c r="AF143" s="91"/>
      <c r="AG143" s="91"/>
    </row>
    <row r="144" spans="1:33" ht="26.5" customHeight="1" x14ac:dyDescent="0.7">
      <c r="A144" s="95">
        <v>44160</v>
      </c>
      <c r="B144" s="94">
        <f t="shared" ca="1" si="48"/>
        <v>-1.5417219510216462E-3</v>
      </c>
      <c r="C144" s="92">
        <f t="shared" ca="1" si="49"/>
        <v>37.272986101396114</v>
      </c>
      <c r="D144" s="94">
        <f t="shared" ca="1" si="50"/>
        <v>3.3311778030076233E-4</v>
      </c>
      <c r="E144" s="92">
        <f t="shared" ca="1" si="51"/>
        <v>36.045898078261345</v>
      </c>
      <c r="F144" s="94">
        <f t="shared" ca="1" si="52"/>
        <v>-4.7173183493687265E-4</v>
      </c>
      <c r="G144" s="92">
        <f t="shared" ca="1" si="53"/>
        <v>38.761404087304982</v>
      </c>
      <c r="H144" s="94">
        <f t="shared" ca="1" si="54"/>
        <v>-6.6860506848814616E-2</v>
      </c>
      <c r="I144" s="92">
        <f t="shared" ca="1" si="55"/>
        <v>3.2683270676691776</v>
      </c>
      <c r="J144" s="91"/>
      <c r="K144" s="91"/>
      <c r="L144" s="92">
        <f t="shared" ca="1" si="56"/>
        <v>115.34861533463162</v>
      </c>
      <c r="M144" s="94">
        <f t="shared" ca="1" si="57"/>
        <v>-2.5770118233425787E-3</v>
      </c>
      <c r="N144" s="99"/>
      <c r="O144" s="94"/>
      <c r="P144" s="108"/>
      <c r="Q144" s="99"/>
      <c r="R144" s="110"/>
      <c r="S144" s="106"/>
      <c r="T144" s="109"/>
      <c r="U144" s="91"/>
      <c r="V144" s="91"/>
      <c r="W144" s="91"/>
      <c r="X144" s="91"/>
      <c r="Y144" s="91"/>
      <c r="Z144" s="91"/>
      <c r="AA144" s="91"/>
      <c r="AB144" s="91"/>
      <c r="AC144" s="91"/>
      <c r="AD144" s="91"/>
      <c r="AE144" s="91"/>
      <c r="AF144" s="91"/>
      <c r="AG144" s="91"/>
    </row>
    <row r="145" spans="1:33" ht="26.5" customHeight="1" x14ac:dyDescent="0.7">
      <c r="A145" s="95">
        <v>44159</v>
      </c>
      <c r="B145" s="94">
        <f t="shared" ca="1" si="48"/>
        <v>1.6113693615451785E-2</v>
      </c>
      <c r="C145" s="92">
        <f t="shared" ca="1" si="49"/>
        <v>37.330539413453316</v>
      </c>
      <c r="D145" s="94">
        <f t="shared" ca="1" si="50"/>
        <v>-1.5799723307089453E-3</v>
      </c>
      <c r="E145" s="92">
        <f t="shared" ca="1" si="51"/>
        <v>36.03389454729416</v>
      </c>
      <c r="F145" s="94">
        <f t="shared" ca="1" si="52"/>
        <v>-1.5328340366448034E-2</v>
      </c>
      <c r="G145" s="92">
        <f t="shared" ca="1" si="53"/>
        <v>38.779697705261782</v>
      </c>
      <c r="H145" s="94">
        <f t="shared" ca="1" si="54"/>
        <v>1.0393222340407737E-2</v>
      </c>
      <c r="I145" s="92">
        <f t="shared" ca="1" si="55"/>
        <v>3.5025064223057698</v>
      </c>
      <c r="J145" s="91"/>
      <c r="K145" s="91"/>
      <c r="L145" s="92">
        <f t="shared" ca="1" si="56"/>
        <v>115.64663808831503</v>
      </c>
      <c r="M145" s="94">
        <f t="shared" ca="1" si="57"/>
        <v>-2.8253057356164568E-4</v>
      </c>
      <c r="N145" s="99"/>
      <c r="O145" s="94"/>
      <c r="P145" s="108"/>
      <c r="Q145" s="99"/>
      <c r="R145" s="110"/>
      <c r="S145" s="106"/>
      <c r="T145" s="109"/>
      <c r="U145" s="91"/>
      <c r="V145" s="91"/>
      <c r="W145" s="91"/>
      <c r="X145" s="91"/>
      <c r="Y145" s="91"/>
      <c r="Z145" s="91"/>
      <c r="AA145" s="91"/>
      <c r="AB145" s="91"/>
      <c r="AC145" s="91"/>
      <c r="AD145" s="91"/>
      <c r="AE145" s="91"/>
      <c r="AF145" s="91"/>
      <c r="AG145" s="91"/>
    </row>
    <row r="146" spans="1:33" ht="26.5" customHeight="1" x14ac:dyDescent="0.7">
      <c r="A146" s="95">
        <v>44158</v>
      </c>
      <c r="B146" s="94">
        <f t="shared" ca="1" si="48"/>
        <v>5.99436491197336E-3</v>
      </c>
      <c r="C146" s="92">
        <f t="shared" ca="1" si="49"/>
        <v>36.738545743465849</v>
      </c>
      <c r="D146" s="94">
        <f t="shared" ca="1" si="50"/>
        <v>-1.9915661769379644E-3</v>
      </c>
      <c r="E146" s="92">
        <f t="shared" ca="1" si="51"/>
        <v>36.090917197856683</v>
      </c>
      <c r="F146" s="94">
        <f t="shared" ca="1" si="52"/>
        <v>-1.9693812741831462E-2</v>
      </c>
      <c r="G146" s="92">
        <f t="shared" ca="1" si="53"/>
        <v>39.383379551812979</v>
      </c>
      <c r="H146" s="94">
        <f t="shared" ca="1" si="54"/>
        <v>4.1902024482109335E-2</v>
      </c>
      <c r="I146" s="92">
        <f t="shared" ca="1" si="55"/>
        <v>3.466478540100256</v>
      </c>
      <c r="J146" s="91"/>
      <c r="K146" s="91"/>
      <c r="L146" s="92">
        <f t="shared" ca="1" si="56"/>
        <v>115.67932103323577</v>
      </c>
      <c r="M146" s="94">
        <f t="shared" ca="1" si="57"/>
        <v>-4.3455858876297881E-3</v>
      </c>
      <c r="N146" s="99"/>
      <c r="O146" s="94"/>
      <c r="P146" s="108"/>
      <c r="Q146" s="99"/>
      <c r="R146" s="110"/>
      <c r="S146" s="106"/>
      <c r="T146" s="109"/>
      <c r="U146" s="91"/>
      <c r="V146" s="91"/>
      <c r="W146" s="91"/>
      <c r="X146" s="91"/>
      <c r="Y146" s="91"/>
      <c r="Z146" s="91"/>
      <c r="AA146" s="91"/>
      <c r="AB146" s="91"/>
      <c r="AC146" s="91"/>
      <c r="AD146" s="91"/>
      <c r="AE146" s="91"/>
      <c r="AF146" s="91"/>
      <c r="AG146" s="91"/>
    </row>
    <row r="147" spans="1:33" ht="26.5" customHeight="1" x14ac:dyDescent="0.7">
      <c r="A147" s="95">
        <v>44155</v>
      </c>
      <c r="B147" s="94">
        <f t="shared" ca="1" si="48"/>
        <v>-6.8477928585635173E-3</v>
      </c>
      <c r="C147" s="92">
        <f t="shared" ca="1" si="49"/>
        <v>36.519633732422101</v>
      </c>
      <c r="D147" s="94">
        <f t="shared" ca="1" si="50"/>
        <v>1.7457994133760479E-3</v>
      </c>
      <c r="E147" s="92">
        <f t="shared" ca="1" si="51"/>
        <v>36.162938082199894</v>
      </c>
      <c r="F147" s="94">
        <f t="shared" ca="1" si="52"/>
        <v>3.02579349107579E-3</v>
      </c>
      <c r="G147" s="92">
        <f t="shared" ca="1" si="53"/>
        <v>40.174570010585036</v>
      </c>
      <c r="H147" s="94">
        <f t="shared" ca="1" si="54"/>
        <v>5.671641791044757E-2</v>
      </c>
      <c r="I147" s="92">
        <f t="shared" ca="1" si="55"/>
        <v>3.3270676691729371</v>
      </c>
      <c r="J147" s="91"/>
      <c r="K147" s="91"/>
      <c r="L147" s="92">
        <f t="shared" ca="1" si="56"/>
        <v>116.18420949437997</v>
      </c>
      <c r="M147" s="94">
        <f t="shared" ca="1" si="57"/>
        <v>9.5616110067786586E-4</v>
      </c>
      <c r="N147" s="99"/>
      <c r="O147" s="94"/>
      <c r="P147" s="108"/>
      <c r="Q147" s="99"/>
      <c r="R147" s="110"/>
      <c r="S147" s="106"/>
      <c r="T147" s="109"/>
      <c r="U147" s="91"/>
      <c r="V147" s="91"/>
      <c r="W147" s="91"/>
      <c r="X147" s="91"/>
      <c r="Y147" s="91"/>
      <c r="Z147" s="91"/>
      <c r="AA147" s="91"/>
      <c r="AB147" s="91"/>
      <c r="AC147" s="91"/>
      <c r="AD147" s="91"/>
      <c r="AE147" s="91"/>
      <c r="AF147" s="91"/>
      <c r="AG147" s="91"/>
    </row>
    <row r="148" spans="1:33" ht="26.5" customHeight="1" x14ac:dyDescent="0.7">
      <c r="A148" s="95">
        <v>44154</v>
      </c>
      <c r="B148" s="94">
        <f t="shared" ca="1" si="48"/>
        <v>4.2102053968904318E-3</v>
      </c>
      <c r="C148" s="92">
        <f t="shared" ca="1" si="49"/>
        <v>36.771436915531396</v>
      </c>
      <c r="D148" s="94">
        <f t="shared" ca="1" si="50"/>
        <v>1.0817758887358142E-3</v>
      </c>
      <c r="E148" s="92">
        <f t="shared" ca="1" si="51"/>
        <v>36.099914871993441</v>
      </c>
      <c r="F148" s="94">
        <f t="shared" ca="1" si="52"/>
        <v>-1.8804546731878702E-3</v>
      </c>
      <c r="G148" s="92">
        <f t="shared" ca="1" si="53"/>
        <v>40.053376763877289</v>
      </c>
      <c r="H148" s="94">
        <f t="shared" ca="1" si="54"/>
        <v>2.3421640703749524E-2</v>
      </c>
      <c r="I148" s="92">
        <f t="shared" ca="1" si="55"/>
        <v>3.1484962406015087</v>
      </c>
      <c r="J148" s="91"/>
      <c r="K148" s="91"/>
      <c r="L148" s="92">
        <f t="shared" ca="1" si="56"/>
        <v>116.07322479200363</v>
      </c>
      <c r="M148" s="94">
        <f t="shared" ca="1" si="57"/>
        <v>1.6376012007726093E-3</v>
      </c>
      <c r="N148" s="99"/>
      <c r="O148" s="94"/>
      <c r="P148" s="108"/>
      <c r="Q148" s="99"/>
      <c r="R148" s="110"/>
      <c r="S148" s="106"/>
      <c r="T148" s="109"/>
      <c r="U148" s="91"/>
      <c r="V148" s="91"/>
      <c r="W148" s="91"/>
      <c r="X148" s="91"/>
      <c r="Y148" s="91"/>
      <c r="Z148" s="91"/>
      <c r="AA148" s="91"/>
      <c r="AB148" s="91"/>
      <c r="AC148" s="91"/>
      <c r="AD148" s="91"/>
      <c r="AE148" s="91"/>
      <c r="AF148" s="91"/>
      <c r="AG148" s="91"/>
    </row>
    <row r="149" spans="1:33" ht="26.5" customHeight="1" x14ac:dyDescent="0.7">
      <c r="A149" s="95">
        <v>44153</v>
      </c>
      <c r="B149" s="94">
        <f t="shared" ca="1" si="48"/>
        <v>-1.2034810758234538E-2</v>
      </c>
      <c r="C149" s="92">
        <f t="shared" ca="1" si="49"/>
        <v>36.617270684874541</v>
      </c>
      <c r="D149" s="94">
        <f t="shared" ca="1" si="50"/>
        <v>-3.3269902318644462E-4</v>
      </c>
      <c r="E149" s="92">
        <f t="shared" ca="1" si="51"/>
        <v>36.060905054379624</v>
      </c>
      <c r="F149" s="94">
        <f t="shared" ca="1" si="52"/>
        <v>-5.722351274787596E-3</v>
      </c>
      <c r="G149" s="92">
        <f t="shared" ca="1" si="53"/>
        <v>40.128837223363561</v>
      </c>
      <c r="H149" s="94">
        <f t="shared" ca="1" si="54"/>
        <v>-2.5793700396825381E-2</v>
      </c>
      <c r="I149" s="92">
        <f t="shared" ca="1" si="55"/>
        <v>3.0764409461152931</v>
      </c>
      <c r="J149" s="91"/>
      <c r="K149" s="91"/>
      <c r="L149" s="92">
        <f t="shared" ca="1" si="56"/>
        <v>115.88345390873302</v>
      </c>
      <c r="M149" s="94">
        <f t="shared" ca="1" si="57"/>
        <v>-6.6046491316872347E-3</v>
      </c>
      <c r="N149" s="99"/>
      <c r="O149" s="94"/>
      <c r="P149" s="108"/>
      <c r="Q149" s="99"/>
      <c r="R149" s="110"/>
      <c r="S149" s="106"/>
      <c r="T149" s="109"/>
      <c r="U149" s="91"/>
      <c r="V149" s="91"/>
      <c r="W149" s="91"/>
      <c r="X149" s="91"/>
      <c r="Y149" s="91"/>
      <c r="Z149" s="91"/>
      <c r="AA149" s="91"/>
      <c r="AB149" s="91"/>
      <c r="AC149" s="91"/>
      <c r="AD149" s="91"/>
      <c r="AE149" s="91"/>
      <c r="AF149" s="91"/>
      <c r="AG149" s="91"/>
    </row>
    <row r="150" spans="1:33" ht="26.5" customHeight="1" x14ac:dyDescent="0.7">
      <c r="A150" s="95">
        <v>44152</v>
      </c>
      <c r="B150" s="94">
        <f t="shared" ca="1" si="48"/>
        <v>-5.3783845278954079E-3</v>
      </c>
      <c r="C150" s="92">
        <f t="shared" ca="1" si="49"/>
        <v>37.063320736004101</v>
      </c>
      <c r="D150" s="94">
        <f t="shared" ca="1" si="50"/>
        <v>2.5856435677078515E-3</v>
      </c>
      <c r="E150" s="92">
        <f t="shared" ca="1" si="51"/>
        <v>36.072906475127397</v>
      </c>
      <c r="F150" s="94">
        <f t="shared" ca="1" si="52"/>
        <v>-3.6691731414904005E-3</v>
      </c>
      <c r="G150" s="92">
        <f t="shared" ca="1" si="53"/>
        <v>40.359790119805794</v>
      </c>
      <c r="H150" s="94">
        <f t="shared" ca="1" si="54"/>
        <v>6.8928893482031128E-2</v>
      </c>
      <c r="I150" s="92">
        <f t="shared" ca="1" si="55"/>
        <v>3.1578947368421102</v>
      </c>
      <c r="J150" s="91"/>
      <c r="K150" s="91"/>
      <c r="L150" s="92">
        <f t="shared" ca="1" si="56"/>
        <v>116.6539120677794</v>
      </c>
      <c r="M150" s="94">
        <f t="shared" ca="1" si="57"/>
        <v>-4.4887100979762451E-4</v>
      </c>
      <c r="N150" s="99"/>
      <c r="O150" s="94"/>
      <c r="P150" s="108"/>
      <c r="Q150" s="99"/>
      <c r="R150" s="110"/>
      <c r="S150" s="106"/>
      <c r="T150" s="109"/>
      <c r="U150" s="91"/>
      <c r="V150" s="91"/>
      <c r="W150" s="91"/>
      <c r="X150" s="91"/>
      <c r="Y150" s="91"/>
      <c r="Z150" s="91"/>
      <c r="AA150" s="91"/>
      <c r="AB150" s="91"/>
      <c r="AC150" s="91"/>
      <c r="AD150" s="91"/>
      <c r="AE150" s="91"/>
      <c r="AF150" s="91"/>
      <c r="AG150" s="91"/>
    </row>
    <row r="151" spans="1:33" ht="26.5" customHeight="1" x14ac:dyDescent="0.7">
      <c r="A151" s="95">
        <v>44151</v>
      </c>
      <c r="B151" s="94">
        <f t="shared" ca="1" si="48"/>
        <v>1.2482621946445782E-2</v>
      </c>
      <c r="C151" s="92">
        <f t="shared" ca="1" si="49"/>
        <v>37.2637394557444</v>
      </c>
      <c r="D151" s="94">
        <f t="shared" ca="1" si="50"/>
        <v>-7.5003125583728014E-4</v>
      </c>
      <c r="E151" s="92">
        <f t="shared" ca="1" si="51"/>
        <v>35.979875341882725</v>
      </c>
      <c r="F151" s="94">
        <f t="shared" ca="1" si="52"/>
        <v>-5.6502595247143184E-5</v>
      </c>
      <c r="G151" s="92">
        <f t="shared" ca="1" si="53"/>
        <v>40.508422535778216</v>
      </c>
      <c r="H151" s="94">
        <f t="shared" ca="1" si="54"/>
        <v>5.0111472723356032E-2</v>
      </c>
      <c r="I151" s="92">
        <f t="shared" ca="1" si="55"/>
        <v>2.9542608082706812</v>
      </c>
      <c r="J151" s="91"/>
      <c r="K151" s="91"/>
      <c r="L151" s="92">
        <f t="shared" ca="1" si="56"/>
        <v>116.706298141676</v>
      </c>
      <c r="M151" s="94">
        <f t="shared" ca="1" si="57"/>
        <v>4.9175183661207544E-3</v>
      </c>
      <c r="N151" s="99"/>
      <c r="O151" s="94"/>
      <c r="P151" s="108"/>
      <c r="Q151" s="99"/>
      <c r="R151" s="110"/>
      <c r="S151" s="106"/>
      <c r="T151" s="109"/>
      <c r="U151" s="91"/>
      <c r="V151" s="91"/>
      <c r="W151" s="91"/>
      <c r="X151" s="91"/>
      <c r="Y151" s="91"/>
      <c r="Z151" s="91"/>
      <c r="AA151" s="91"/>
      <c r="AB151" s="91"/>
      <c r="AC151" s="91"/>
      <c r="AD151" s="91"/>
      <c r="AE151" s="91"/>
      <c r="AF151" s="91"/>
      <c r="AG151" s="91"/>
    </row>
    <row r="152" spans="1:33" ht="26.5" customHeight="1" x14ac:dyDescent="0.7">
      <c r="A152" s="95">
        <v>44148</v>
      </c>
      <c r="B152" s="94">
        <f t="shared" ca="1" si="48"/>
        <v>1.3844497703850767E-2</v>
      </c>
      <c r="C152" s="92">
        <f t="shared" ca="1" si="49"/>
        <v>36.804324981012293</v>
      </c>
      <c r="D152" s="94">
        <f t="shared" ca="1" si="50"/>
        <v>-1.3319371353029963E-3</v>
      </c>
      <c r="E152" s="92">
        <f t="shared" ca="1" si="51"/>
        <v>36.006881628529356</v>
      </c>
      <c r="F152" s="94">
        <f t="shared" ca="1" si="52"/>
        <v>6.8197144365877982E-3</v>
      </c>
      <c r="G152" s="92">
        <f t="shared" ca="1" si="53"/>
        <v>40.510711496113053</v>
      </c>
      <c r="H152" s="94">
        <f t="shared" ca="1" si="54"/>
        <v>-1.5350932017543784E-2</v>
      </c>
      <c r="I152" s="92">
        <f t="shared" ca="1" si="55"/>
        <v>2.8132830513784501</v>
      </c>
      <c r="J152" s="91"/>
      <c r="K152" s="91"/>
      <c r="L152" s="92">
        <f t="shared" ca="1" si="56"/>
        <v>116.13520115703315</v>
      </c>
      <c r="M152" s="94">
        <f t="shared" ca="1" si="57"/>
        <v>5.9341385505788935E-3</v>
      </c>
      <c r="N152" s="99"/>
      <c r="O152" s="94"/>
      <c r="P152" s="108"/>
      <c r="Q152" s="99"/>
      <c r="R152" s="110"/>
      <c r="S152" s="106"/>
      <c r="T152" s="109"/>
      <c r="U152" s="91"/>
      <c r="V152" s="91"/>
      <c r="W152" s="91"/>
      <c r="X152" s="91"/>
      <c r="Y152" s="91"/>
      <c r="Z152" s="91"/>
      <c r="AA152" s="91"/>
      <c r="AB152" s="91"/>
      <c r="AC152" s="91"/>
      <c r="AD152" s="91"/>
      <c r="AE152" s="91"/>
      <c r="AF152" s="91"/>
      <c r="AG152" s="91"/>
    </row>
    <row r="153" spans="1:33" ht="26.5" customHeight="1" x14ac:dyDescent="0.7">
      <c r="A153" s="95">
        <v>44147</v>
      </c>
      <c r="B153" s="94">
        <f t="shared" ca="1" si="48"/>
        <v>-9.7008877546684857E-3</v>
      </c>
      <c r="C153" s="92">
        <f t="shared" ca="1" si="49"/>
        <v>36.301745548125496</v>
      </c>
      <c r="D153" s="94">
        <f t="shared" ca="1" si="50"/>
        <v>5.6922720470600208E-3</v>
      </c>
      <c r="E153" s="92">
        <f t="shared" ca="1" si="51"/>
        <v>36.054904494735695</v>
      </c>
      <c r="F153" s="94">
        <f t="shared" ca="1" si="52"/>
        <v>6.0606805967071686E-3</v>
      </c>
      <c r="G153" s="92">
        <f t="shared" ca="1" si="53"/>
        <v>40.236311342773696</v>
      </c>
      <c r="H153" s="94">
        <f t="shared" ca="1" si="54"/>
        <v>4.0798858773181124E-2</v>
      </c>
      <c r="I153" s="92">
        <f t="shared" ca="1" si="55"/>
        <v>2.8571428571428612</v>
      </c>
      <c r="J153" s="91"/>
      <c r="K153" s="91"/>
      <c r="L153" s="92">
        <f t="shared" ca="1" si="56"/>
        <v>115.45010424277774</v>
      </c>
      <c r="M153" s="94">
        <f t="shared" ca="1" si="57"/>
        <v>1.7601542109422219E-3</v>
      </c>
      <c r="N153" s="99"/>
      <c r="O153" s="94"/>
      <c r="P153" s="108"/>
      <c r="Q153" s="99"/>
      <c r="R153" s="110"/>
      <c r="S153" s="106"/>
      <c r="T153" s="109"/>
      <c r="U153" s="91"/>
      <c r="V153" s="91"/>
      <c r="W153" s="91"/>
      <c r="X153" s="91"/>
      <c r="Y153" s="91"/>
      <c r="Z153" s="91"/>
      <c r="AA153" s="91"/>
      <c r="AB153" s="91"/>
      <c r="AC153" s="91"/>
      <c r="AD153" s="91"/>
      <c r="AE153" s="91"/>
      <c r="AF153" s="91"/>
      <c r="AG153" s="91"/>
    </row>
    <row r="154" spans="1:33" ht="26.5" customHeight="1" x14ac:dyDescent="0.7">
      <c r="A154" s="95">
        <v>44146</v>
      </c>
      <c r="B154" s="94">
        <f t="shared" ca="1" si="48"/>
        <v>7.4285491023138306E-3</v>
      </c>
      <c r="C154" s="92">
        <f t="shared" ca="1" si="49"/>
        <v>36.6573544288226</v>
      </c>
      <c r="D154" s="94">
        <f t="shared" ca="1" si="50"/>
        <v>1.5931544428491318E-3</v>
      </c>
      <c r="E154" s="92">
        <f t="shared" ca="1" si="51"/>
        <v>35.850831806976991</v>
      </c>
      <c r="F154" s="94">
        <f t="shared" ca="1" si="52"/>
        <v>-4.3265967362723368E-3</v>
      </c>
      <c r="G154" s="92">
        <f t="shared" ca="1" si="53"/>
        <v>39.993920962012986</v>
      </c>
      <c r="H154" s="94">
        <f t="shared" ca="1" si="54"/>
        <v>6.1477892186553307E-2</v>
      </c>
      <c r="I154" s="92">
        <f t="shared" ca="1" si="55"/>
        <v>2.7451441102756933</v>
      </c>
      <c r="J154" s="91"/>
      <c r="K154" s="91"/>
      <c r="L154" s="92">
        <f t="shared" ca="1" si="56"/>
        <v>115.24725130808828</v>
      </c>
      <c r="M154" s="94">
        <f t="shared" ca="1" si="57"/>
        <v>2.7191939871464843E-3</v>
      </c>
      <c r="N154" s="99"/>
      <c r="O154" s="94"/>
      <c r="P154" s="108"/>
      <c r="Q154" s="99"/>
      <c r="R154" s="110"/>
      <c r="S154" s="106"/>
      <c r="T154" s="109"/>
      <c r="U154" s="91"/>
      <c r="V154" s="91"/>
      <c r="W154" s="91"/>
      <c r="X154" s="91"/>
      <c r="Y154" s="91"/>
      <c r="Z154" s="91"/>
      <c r="AA154" s="91"/>
      <c r="AB154" s="91"/>
      <c r="AC154" s="91"/>
      <c r="AD154" s="91"/>
      <c r="AE154" s="91"/>
      <c r="AF154" s="91"/>
      <c r="AG154" s="91"/>
    </row>
    <row r="155" spans="1:33" ht="26.5" customHeight="1" x14ac:dyDescent="0.7">
      <c r="A155" s="95">
        <v>44145</v>
      </c>
      <c r="B155" s="94">
        <f t="shared" ca="1" si="48"/>
        <v>-1.4666363719112452E-3</v>
      </c>
      <c r="C155" s="92">
        <f t="shared" ca="1" si="49"/>
        <v>36.387051430582105</v>
      </c>
      <c r="D155" s="94">
        <f t="shared" ca="1" si="50"/>
        <v>-2.8426592533321582E-3</v>
      </c>
      <c r="E155" s="92">
        <f t="shared" ca="1" si="51"/>
        <v>35.793806744735136</v>
      </c>
      <c r="F155" s="94">
        <f t="shared" ca="1" si="52"/>
        <v>3.3127826900525292E-3</v>
      </c>
      <c r="G155" s="92">
        <f t="shared" ca="1" si="53"/>
        <v>40.167710446936233</v>
      </c>
      <c r="H155" s="94">
        <f t="shared" ca="1" si="54"/>
        <v>-3.3937975424224609E-2</v>
      </c>
      <c r="I155" s="92">
        <f t="shared" ca="1" si="55"/>
        <v>2.5861528822055182</v>
      </c>
      <c r="J155" s="91"/>
      <c r="K155" s="91"/>
      <c r="L155" s="92">
        <f t="shared" ca="1" si="56"/>
        <v>114.93472150445901</v>
      </c>
      <c r="M155" s="94">
        <f t="shared" ca="1" si="57"/>
        <v>-9.8835957413956343E-4</v>
      </c>
      <c r="N155" s="99"/>
      <c r="O155" s="94"/>
      <c r="P155" s="108"/>
      <c r="Q155" s="99"/>
      <c r="R155" s="110"/>
      <c r="S155" s="106"/>
      <c r="T155" s="109"/>
      <c r="U155" s="91"/>
      <c r="V155" s="91"/>
      <c r="W155" s="91"/>
      <c r="X155" s="91"/>
      <c r="Y155" s="91"/>
      <c r="Z155" s="91"/>
      <c r="AA155" s="91"/>
      <c r="AB155" s="91"/>
      <c r="AC155" s="91"/>
      <c r="AD155" s="91"/>
      <c r="AE155" s="91"/>
      <c r="AF155" s="91"/>
      <c r="AG155" s="91"/>
    </row>
    <row r="156" spans="1:33" ht="26.5" customHeight="1" x14ac:dyDescent="0.7">
      <c r="A156" s="95">
        <v>44144</v>
      </c>
      <c r="B156" s="94">
        <f t="shared" ca="1" si="48"/>
        <v>1.2565724911737908E-2</v>
      </c>
      <c r="C156" s="92">
        <f t="shared" ca="1" si="49"/>
        <v>36.440496387995239</v>
      </c>
      <c r="D156" s="94">
        <f t="shared" ca="1" si="50"/>
        <v>-7.385784775540416E-3</v>
      </c>
      <c r="E156" s="92">
        <f t="shared" ca="1" si="51"/>
        <v>35.89584640467357</v>
      </c>
      <c r="F156" s="94">
        <f t="shared" ca="1" si="52"/>
        <v>-4.4270975006594493E-2</v>
      </c>
      <c r="G156" s="92">
        <f t="shared" ca="1" si="53"/>
        <v>40.035082917253142</v>
      </c>
      <c r="H156" s="94">
        <f t="shared" ca="1" si="54"/>
        <v>-2.5655699791579223E-2</v>
      </c>
      <c r="I156" s="92">
        <f t="shared" ca="1" si="55"/>
        <v>2.6770050125313327</v>
      </c>
      <c r="J156" s="91"/>
      <c r="K156" s="91"/>
      <c r="L156" s="92">
        <f t="shared" ca="1" si="56"/>
        <v>115.04843072245328</v>
      </c>
      <c r="M156" s="94">
        <f t="shared" ca="1" si="57"/>
        <v>-1.4897505358388852E-2</v>
      </c>
      <c r="N156" s="99"/>
      <c r="O156" s="94"/>
      <c r="P156" s="108"/>
      <c r="Q156" s="99"/>
      <c r="R156" s="110"/>
      <c r="S156" s="106"/>
      <c r="T156" s="109"/>
      <c r="U156" s="91"/>
      <c r="V156" s="91"/>
      <c r="W156" s="91"/>
      <c r="X156" s="91"/>
      <c r="Y156" s="91"/>
      <c r="Z156" s="91"/>
      <c r="AA156" s="91"/>
      <c r="AB156" s="91"/>
      <c r="AC156" s="91"/>
      <c r="AD156" s="91"/>
      <c r="AE156" s="91"/>
      <c r="AF156" s="91"/>
      <c r="AG156" s="91"/>
    </row>
    <row r="157" spans="1:33" ht="26.5" customHeight="1" x14ac:dyDescent="0.7">
      <c r="A157" s="95">
        <v>44141</v>
      </c>
      <c r="B157" s="94">
        <f t="shared" ca="1" si="48"/>
        <v>-2.284338424788368E-4</v>
      </c>
      <c r="C157" s="92">
        <f t="shared" ca="1" si="49"/>
        <v>35.988277591730295</v>
      </c>
      <c r="D157" s="94">
        <f t="shared" ca="1" si="50"/>
        <v>-3.3909894448854727E-3</v>
      </c>
      <c r="E157" s="92">
        <f t="shared" ca="1" si="51"/>
        <v>36.162938082199894</v>
      </c>
      <c r="F157" s="94">
        <f t="shared" ca="1" si="52"/>
        <v>1.4213579508528529E-3</v>
      </c>
      <c r="G157" s="92">
        <f t="shared" ca="1" si="53"/>
        <v>41.889575256469143</v>
      </c>
      <c r="H157" s="94">
        <f t="shared" ca="1" si="54"/>
        <v>1.5634105385060826E-2</v>
      </c>
      <c r="I157" s="92">
        <f t="shared" ca="1" si="55"/>
        <v>2.7474938909774482</v>
      </c>
      <c r="J157" s="91"/>
      <c r="K157" s="91"/>
      <c r="L157" s="92">
        <f t="shared" ca="1" si="56"/>
        <v>116.78828482137678</v>
      </c>
      <c r="M157" s="94">
        <f t="shared" ca="1" si="57"/>
        <v>-2.5269472543953952E-4</v>
      </c>
      <c r="N157" s="99"/>
      <c r="O157" s="94"/>
      <c r="P157" s="108"/>
      <c r="Q157" s="99"/>
      <c r="R157" s="110"/>
      <c r="S157" s="106"/>
      <c r="T157" s="109"/>
      <c r="U157" s="91"/>
      <c r="V157" s="91"/>
      <c r="W157" s="91"/>
      <c r="X157" s="91"/>
      <c r="Y157" s="91"/>
      <c r="Z157" s="91"/>
      <c r="AA157" s="91"/>
      <c r="AB157" s="91"/>
      <c r="AC157" s="91"/>
      <c r="AD157" s="91"/>
      <c r="AE157" s="91"/>
      <c r="AF157" s="91"/>
      <c r="AG157" s="91"/>
    </row>
    <row r="158" spans="1:33" ht="26.5" customHeight="1" x14ac:dyDescent="0.7">
      <c r="A158" s="95">
        <v>44140</v>
      </c>
      <c r="B158" s="94">
        <f t="shared" ca="1" si="48"/>
        <v>1.9502817836880793E-2</v>
      </c>
      <c r="C158" s="92">
        <f t="shared" ca="1" si="49"/>
        <v>35.996500410634887</v>
      </c>
      <c r="D158" s="94">
        <f t="shared" ca="1" si="50"/>
        <v>-1.6547406721245661E-4</v>
      </c>
      <c r="E158" s="92">
        <f t="shared" ca="1" si="51"/>
        <v>36.285983469141037</v>
      </c>
      <c r="F158" s="94">
        <f t="shared" ca="1" si="52"/>
        <v>2.298392707254493E-2</v>
      </c>
      <c r="G158" s="92">
        <f t="shared" ca="1" si="53"/>
        <v>41.830119683272201</v>
      </c>
      <c r="H158" s="94">
        <f t="shared" ca="1" si="54"/>
        <v>8.8216761184625181E-2</v>
      </c>
      <c r="I158" s="92">
        <f t="shared" ca="1" si="55"/>
        <v>2.7052005012531373</v>
      </c>
      <c r="J158" s="91"/>
      <c r="K158" s="91"/>
      <c r="L158" s="92">
        <f t="shared" ca="1" si="56"/>
        <v>116.81780406430126</v>
      </c>
      <c r="M158" s="94">
        <f t="shared" ca="1" si="57"/>
        <v>1.601825257155931E-2</v>
      </c>
      <c r="N158" s="99"/>
      <c r="O158" s="94"/>
      <c r="P158" s="108"/>
      <c r="Q158" s="99"/>
      <c r="R158" s="110"/>
      <c r="S158" s="106"/>
      <c r="T158" s="109"/>
      <c r="U158" s="91"/>
      <c r="V158" s="91"/>
      <c r="W158" s="91"/>
      <c r="X158" s="91"/>
      <c r="Y158" s="91"/>
      <c r="Z158" s="91"/>
      <c r="AA158" s="91"/>
      <c r="AB158" s="91"/>
      <c r="AC158" s="91"/>
      <c r="AD158" s="91"/>
      <c r="AE158" s="91"/>
      <c r="AF158" s="91"/>
      <c r="AG158" s="91"/>
    </row>
    <row r="159" spans="1:33" ht="26.5" customHeight="1" x14ac:dyDescent="0.7">
      <c r="A159" s="95">
        <v>44139</v>
      </c>
      <c r="B159" s="94">
        <f t="shared" ca="1" si="48"/>
        <v>2.2349177209342708E-2</v>
      </c>
      <c r="C159" s="92">
        <f t="shared" ca="1" si="49"/>
        <v>35.30789692863241</v>
      </c>
      <c r="D159" s="94">
        <f t="shared" ca="1" si="50"/>
        <v>8.4223608781914816E-3</v>
      </c>
      <c r="E159" s="92">
        <f t="shared" ca="1" si="51"/>
        <v>36.291988852143632</v>
      </c>
      <c r="F159" s="94">
        <f t="shared" ca="1" si="52"/>
        <v>-5.588587140493706E-4</v>
      </c>
      <c r="G159" s="92">
        <f t="shared" ca="1" si="53"/>
        <v>40.890300009870849</v>
      </c>
      <c r="H159" s="94">
        <f t="shared" ca="1" si="54"/>
        <v>2.9182879377431803E-2</v>
      </c>
      <c r="I159" s="92">
        <f t="shared" ca="1" si="55"/>
        <v>2.4859022556391017</v>
      </c>
      <c r="J159" s="91"/>
      <c r="K159" s="91"/>
      <c r="L159" s="92">
        <f t="shared" ca="1" si="56"/>
        <v>114.97608804628601</v>
      </c>
      <c r="M159" s="94">
        <f t="shared" ca="1" si="57"/>
        <v>9.8599299674826391E-3</v>
      </c>
      <c r="N159" s="99"/>
      <c r="O159" s="94"/>
      <c r="P159" s="108"/>
      <c r="Q159" s="99"/>
      <c r="R159" s="110"/>
      <c r="S159" s="106"/>
      <c r="T159" s="109"/>
      <c r="U159" s="91"/>
      <c r="V159" s="91"/>
      <c r="W159" s="91"/>
      <c r="X159" s="91"/>
      <c r="Y159" s="91"/>
      <c r="Z159" s="91"/>
      <c r="AA159" s="91"/>
      <c r="AB159" s="91"/>
      <c r="AC159" s="91"/>
      <c r="AD159" s="91"/>
      <c r="AE159" s="91"/>
      <c r="AF159" s="91"/>
      <c r="AG159" s="91"/>
    </row>
    <row r="160" spans="1:33" ht="26.5" customHeight="1" x14ac:dyDescent="0.7">
      <c r="A160" s="95">
        <v>44138</v>
      </c>
      <c r="B160" s="94">
        <f t="shared" ca="1" si="48"/>
        <v>1.7655910503381778E-2</v>
      </c>
      <c r="C160" s="92">
        <f t="shared" ca="1" si="49"/>
        <v>34.536044744527182</v>
      </c>
      <c r="D160" s="94">
        <f t="shared" ca="1" si="50"/>
        <v>-2.2464630123484319E-3</v>
      </c>
      <c r="E160" s="92">
        <f t="shared" ca="1" si="51"/>
        <v>35.988877537918242</v>
      </c>
      <c r="F160" s="94">
        <f t="shared" ca="1" si="52"/>
        <v>5.6769938580856216E-3</v>
      </c>
      <c r="G160" s="92">
        <f t="shared" ca="1" si="53"/>
        <v>40.913164688476343</v>
      </c>
      <c r="H160" s="94">
        <f t="shared" ca="1" si="54"/>
        <v>-5.8027079303675233E-3</v>
      </c>
      <c r="I160" s="92">
        <f t="shared" ca="1" si="55"/>
        <v>2.4154135338345908</v>
      </c>
      <c r="J160" s="91"/>
      <c r="K160" s="91"/>
      <c r="L160" s="92">
        <f t="shared" ca="1" si="56"/>
        <v>113.85350050475637</v>
      </c>
      <c r="M160" s="94">
        <f t="shared" ca="1" si="57"/>
        <v>6.4977118658622324E-3</v>
      </c>
      <c r="N160" s="99"/>
      <c r="O160" s="94"/>
      <c r="P160" s="108"/>
      <c r="Q160" s="99"/>
      <c r="R160" s="110"/>
      <c r="S160" s="106"/>
      <c r="T160" s="109"/>
      <c r="U160" s="91"/>
      <c r="V160" s="91"/>
      <c r="W160" s="91"/>
      <c r="X160" s="91"/>
      <c r="Y160" s="91"/>
      <c r="Z160" s="91"/>
      <c r="AA160" s="91"/>
      <c r="AB160" s="91"/>
      <c r="AC160" s="91"/>
      <c r="AD160" s="91"/>
      <c r="AE160" s="91"/>
      <c r="AF160" s="91"/>
      <c r="AG160" s="91"/>
    </row>
    <row r="161" spans="1:33" ht="26.5" customHeight="1" x14ac:dyDescent="0.7">
      <c r="A161" s="95">
        <v>44137</v>
      </c>
      <c r="B161" s="94">
        <f t="shared" ca="1" si="48"/>
        <v>1.1208525378429091E-2</v>
      </c>
      <c r="C161" s="92">
        <f t="shared" ca="1" si="49"/>
        <v>33.936858606210016</v>
      </c>
      <c r="D161" s="94">
        <f t="shared" ca="1" si="50"/>
        <v>1.7169814383644066E-3</v>
      </c>
      <c r="E161" s="92">
        <f t="shared" ca="1" si="51"/>
        <v>36.069907250415135</v>
      </c>
      <c r="F161" s="94">
        <f t="shared" ca="1" si="52"/>
        <v>9.70492071007234E-3</v>
      </c>
      <c r="G161" s="92">
        <f t="shared" ca="1" si="53"/>
        <v>40.682212020701485</v>
      </c>
      <c r="H161" s="94">
        <f t="shared" ca="1" si="54"/>
        <v>8.4525357607281304E-3</v>
      </c>
      <c r="I161" s="92">
        <f t="shared" ca="1" si="55"/>
        <v>2.4295112781954931</v>
      </c>
      <c r="J161" s="91"/>
      <c r="K161" s="91"/>
      <c r="L161" s="92">
        <f t="shared" ca="1" si="56"/>
        <v>113.11848915552213</v>
      </c>
      <c r="M161" s="94">
        <f t="shared" ca="1" si="57"/>
        <v>7.5655474227904751E-3</v>
      </c>
      <c r="N161" s="99"/>
      <c r="O161" s="94"/>
      <c r="P161" s="108"/>
      <c r="Q161" s="99"/>
      <c r="R161" s="110"/>
      <c r="S161" s="106"/>
      <c r="T161" s="109"/>
      <c r="U161" s="91"/>
      <c r="V161" s="91"/>
      <c r="W161" s="91"/>
      <c r="X161" s="91"/>
      <c r="Y161" s="91"/>
      <c r="Z161" s="91"/>
      <c r="AA161" s="91"/>
      <c r="AB161" s="91"/>
      <c r="AC161" s="91"/>
      <c r="AD161" s="91"/>
      <c r="AE161" s="91"/>
      <c r="AF161" s="91"/>
      <c r="AG161" s="91"/>
    </row>
    <row r="162" spans="1:33" ht="26.5" customHeight="1" x14ac:dyDescent="0.7">
      <c r="A162" s="95">
        <v>44134</v>
      </c>
      <c r="B162" s="94">
        <f t="shared" ca="1" si="48"/>
        <v>-1.0424870251667606E-2</v>
      </c>
      <c r="C162" s="92">
        <f t="shared" ca="1" si="49"/>
        <v>33.560692730027839</v>
      </c>
      <c r="D162" s="94">
        <f t="shared" ca="1" si="50"/>
        <v>-3.2378877393891559E-3</v>
      </c>
      <c r="E162" s="92">
        <f t="shared" ca="1" si="51"/>
        <v>36.008082041918058</v>
      </c>
      <c r="F162" s="94">
        <f t="shared" ca="1" si="52"/>
        <v>4.5610206805366538E-3</v>
      </c>
      <c r="G162" s="92">
        <f t="shared" ca="1" si="53"/>
        <v>40.291189223968352</v>
      </c>
      <c r="H162" s="94">
        <f t="shared" ca="1" si="54"/>
        <v>7.8636959370905757E-3</v>
      </c>
      <c r="I162" s="92">
        <f t="shared" ca="1" si="55"/>
        <v>2.4091478696741899</v>
      </c>
      <c r="J162" s="91"/>
      <c r="K162" s="91"/>
      <c r="L162" s="92">
        <f t="shared" ca="1" si="56"/>
        <v>112.26911186558844</v>
      </c>
      <c r="M162" s="94">
        <f t="shared" ca="1" si="57"/>
        <v>-2.3884298802334669E-3</v>
      </c>
      <c r="N162" s="99"/>
      <c r="O162" s="94"/>
      <c r="P162" s="108"/>
      <c r="Q162" s="99"/>
      <c r="R162" s="110"/>
      <c r="S162" s="106"/>
      <c r="T162" s="109"/>
      <c r="U162" s="91"/>
      <c r="V162" s="91"/>
      <c r="W162" s="91"/>
      <c r="X162" s="91"/>
      <c r="Y162" s="91"/>
      <c r="Z162" s="91"/>
      <c r="AA162" s="91"/>
      <c r="AB162" s="91"/>
      <c r="AC162" s="91"/>
      <c r="AD162" s="91"/>
      <c r="AE162" s="91"/>
      <c r="AF162" s="91"/>
      <c r="AG162" s="91"/>
    </row>
    <row r="163" spans="1:33" ht="26.5" customHeight="1" x14ac:dyDescent="0.7">
      <c r="A163" s="95">
        <v>44133</v>
      </c>
      <c r="B163" s="94">
        <f t="shared" ca="1" si="48"/>
        <v>1.0163439274008201E-2</v>
      </c>
      <c r="C163" s="92">
        <f t="shared" ca="1" si="49"/>
        <v>33.91424432681827</v>
      </c>
      <c r="D163" s="94">
        <f t="shared" ca="1" si="50"/>
        <v>-4.2162911761330912E-3</v>
      </c>
      <c r="E163" s="92">
        <f t="shared" ca="1" si="51"/>
        <v>36.125050901316236</v>
      </c>
      <c r="F163" s="94">
        <f t="shared" ca="1" si="52"/>
        <v>-4.1447282080075976E-3</v>
      </c>
      <c r="G163" s="92">
        <f t="shared" ca="1" si="53"/>
        <v>40.108254645071952</v>
      </c>
      <c r="H163" s="94">
        <f t="shared" ca="1" si="54"/>
        <v>2.3474178403755763E-2</v>
      </c>
      <c r="I163" s="92">
        <f t="shared" ca="1" si="55"/>
        <v>2.3903508771929864</v>
      </c>
      <c r="J163" s="91"/>
      <c r="K163" s="91"/>
      <c r="L163" s="92">
        <f t="shared" ca="1" si="56"/>
        <v>112.53790075039944</v>
      </c>
      <c r="M163" s="94">
        <f t="shared" ca="1" si="57"/>
        <v>6.7715147057434422E-4</v>
      </c>
      <c r="N163" s="99"/>
      <c r="O163" s="94"/>
      <c r="P163" s="108"/>
      <c r="Q163" s="99"/>
      <c r="R163" s="110"/>
      <c r="S163" s="106"/>
      <c r="T163" s="109"/>
      <c r="U163" s="91"/>
      <c r="V163" s="91"/>
      <c r="W163" s="91"/>
      <c r="X163" s="91"/>
      <c r="Y163" s="91"/>
      <c r="Z163" s="91"/>
      <c r="AA163" s="91"/>
      <c r="AB163" s="91"/>
      <c r="AC163" s="91"/>
      <c r="AD163" s="91"/>
      <c r="AE163" s="91"/>
      <c r="AF163" s="91"/>
      <c r="AG163" s="91"/>
    </row>
    <row r="164" spans="1:33" ht="26.5" customHeight="1" x14ac:dyDescent="0.7">
      <c r="A164" s="95">
        <v>44132</v>
      </c>
      <c r="B164" s="94">
        <f t="shared" ca="1" si="48"/>
        <v>-3.4178858612294527E-2</v>
      </c>
      <c r="C164" s="92">
        <f t="shared" ca="1" si="49"/>
        <v>33.573026906608312</v>
      </c>
      <c r="D164" s="94">
        <f t="shared" ca="1" si="50"/>
        <v>-8.2724677682000092E-5</v>
      </c>
      <c r="E164" s="92">
        <f t="shared" ca="1" si="51"/>
        <v>36.27800955288172</v>
      </c>
      <c r="F164" s="94">
        <f t="shared" ca="1" si="52"/>
        <v>-1.6143441712804241E-2</v>
      </c>
      <c r="G164" s="92">
        <f t="shared" ca="1" si="53"/>
        <v>40.275184337679036</v>
      </c>
      <c r="H164" s="94">
        <f t="shared" ca="1" si="54"/>
        <v>-4.8500319081046572E-2</v>
      </c>
      <c r="I164" s="92">
        <f t="shared" ca="1" si="55"/>
        <v>2.3355263157894779</v>
      </c>
      <c r="J164" s="91"/>
      <c r="K164" s="91"/>
      <c r="L164" s="92">
        <f t="shared" ca="1" si="56"/>
        <v>112.46174711295855</v>
      </c>
      <c r="M164" s="94">
        <f t="shared" ca="1" si="57"/>
        <v>-1.7224029597361357E-2</v>
      </c>
      <c r="N164" s="99"/>
      <c r="O164" s="94"/>
      <c r="P164" s="108"/>
      <c r="Q164" s="99"/>
      <c r="R164" s="110"/>
      <c r="S164" s="106"/>
      <c r="T164" s="109"/>
      <c r="U164" s="91"/>
      <c r="V164" s="91"/>
      <c r="W164" s="91"/>
      <c r="X164" s="91"/>
      <c r="Y164" s="91"/>
      <c r="Z164" s="91"/>
      <c r="AA164" s="91"/>
      <c r="AB164" s="91"/>
      <c r="AC164" s="91"/>
      <c r="AD164" s="91"/>
      <c r="AE164" s="91"/>
      <c r="AF164" s="91"/>
      <c r="AG164" s="91"/>
    </row>
    <row r="165" spans="1:33" ht="26.5" customHeight="1" x14ac:dyDescent="0.7">
      <c r="A165" s="95">
        <v>44131</v>
      </c>
      <c r="B165" s="94">
        <f t="shared" ca="1" si="48"/>
        <v>-3.4475227096357752E-3</v>
      </c>
      <c r="C165" s="92">
        <f t="shared" ca="1" si="49"/>
        <v>34.761122394121664</v>
      </c>
      <c r="D165" s="94">
        <f t="shared" ca="1" si="50"/>
        <v>2.2370556110733464E-3</v>
      </c>
      <c r="E165" s="92">
        <f t="shared" ca="1" si="51"/>
        <v>36.281010887813395</v>
      </c>
      <c r="F165" s="94">
        <f t="shared" ca="1" si="52"/>
        <v>2.6323214343491053E-3</v>
      </c>
      <c r="G165" s="92">
        <f t="shared" ca="1" si="53"/>
        <v>40.936032797092338</v>
      </c>
      <c r="H165" s="94">
        <f t="shared" ca="1" si="54"/>
        <v>8.9707927677329602E-2</v>
      </c>
      <c r="I165" s="92">
        <f t="shared" ca="1" si="55"/>
        <v>2.454573934837097</v>
      </c>
      <c r="J165" s="91"/>
      <c r="K165" s="91"/>
      <c r="L165" s="92">
        <f t="shared" ca="1" si="56"/>
        <v>114.4327400138645</v>
      </c>
      <c r="M165" s="94">
        <f t="shared" ca="1" si="57"/>
        <v>2.367404080233948E-3</v>
      </c>
      <c r="N165" s="99"/>
      <c r="O165" s="94"/>
      <c r="P165" s="108"/>
      <c r="Q165" s="99"/>
      <c r="R165" s="110"/>
      <c r="S165" s="106"/>
      <c r="T165" s="109"/>
      <c r="U165" s="91"/>
      <c r="V165" s="91"/>
      <c r="W165" s="91"/>
      <c r="X165" s="91"/>
      <c r="Y165" s="91"/>
      <c r="Z165" s="91"/>
      <c r="AA165" s="91"/>
      <c r="AB165" s="91"/>
      <c r="AC165" s="91"/>
      <c r="AD165" s="91"/>
      <c r="AE165" s="91"/>
      <c r="AF165" s="91"/>
      <c r="AG165" s="91"/>
    </row>
    <row r="166" spans="1:33" ht="26.5" customHeight="1" x14ac:dyDescent="0.7">
      <c r="A166" s="95">
        <v>44130</v>
      </c>
      <c r="B166" s="94">
        <f t="shared" ca="1" si="48"/>
        <v>-1.8479858227564816E-2</v>
      </c>
      <c r="C166" s="92">
        <f t="shared" ca="1" si="49"/>
        <v>34.881376732550493</v>
      </c>
      <c r="D166" s="94">
        <f t="shared" ca="1" si="50"/>
        <v>2.6582186549186648E-3</v>
      </c>
      <c r="E166" s="92">
        <f t="shared" ca="1" si="51"/>
        <v>36.200029408903184</v>
      </c>
      <c r="F166" s="94">
        <f t="shared" ca="1" si="52"/>
        <v>-5.0378414970764229E-4</v>
      </c>
      <c r="G166" s="92">
        <f t="shared" ca="1" si="53"/>
        <v>40.828558906349571</v>
      </c>
      <c r="H166" s="94">
        <f t="shared" ca="1" si="54"/>
        <v>0</v>
      </c>
      <c r="I166" s="92">
        <f t="shared" ca="1" si="55"/>
        <v>2.2525062656641643</v>
      </c>
      <c r="J166" s="91"/>
      <c r="K166" s="91"/>
      <c r="L166" s="92">
        <f t="shared" ca="1" si="56"/>
        <v>114.16247131346741</v>
      </c>
      <c r="M166" s="94">
        <f t="shared" ca="1" si="57"/>
        <v>-5.0664692091706431E-3</v>
      </c>
      <c r="N166" s="99"/>
      <c r="O166" s="94"/>
      <c r="P166" s="108"/>
      <c r="Q166" s="99"/>
      <c r="R166" s="110"/>
      <c r="S166" s="106"/>
      <c r="T166" s="109"/>
      <c r="U166" s="91"/>
      <c r="V166" s="91"/>
      <c r="W166" s="91"/>
      <c r="X166" s="91"/>
      <c r="Y166" s="91"/>
      <c r="Z166" s="91"/>
      <c r="AA166" s="91"/>
      <c r="AB166" s="91"/>
      <c r="AC166" s="91"/>
      <c r="AD166" s="91"/>
      <c r="AE166" s="91"/>
      <c r="AF166" s="91"/>
      <c r="AG166" s="91"/>
    </row>
    <row r="167" spans="1:33" ht="26.5" customHeight="1" x14ac:dyDescent="0.7">
      <c r="A167" s="95">
        <v>44127</v>
      </c>
      <c r="B167" s="94">
        <f t="shared" ca="1" si="48"/>
        <v>3.3951230918509712E-3</v>
      </c>
      <c r="C167" s="92">
        <f t="shared" ca="1" si="49"/>
        <v>35.538116079372031</v>
      </c>
      <c r="D167" s="94">
        <f t="shared" ca="1" si="50"/>
        <v>1.4141738975346207E-3</v>
      </c>
      <c r="E167" s="92">
        <f t="shared" ca="1" si="51"/>
        <v>36.104056931250291</v>
      </c>
      <c r="F167" s="94">
        <f t="shared" ca="1" si="52"/>
        <v>-1.0624783194936871E-3</v>
      </c>
      <c r="G167" s="92">
        <f t="shared" ca="1" si="53"/>
        <v>40.849138054630714</v>
      </c>
      <c r="H167" s="94">
        <f t="shared" ca="1" si="54"/>
        <v>-1.6752136752136715E-2</v>
      </c>
      <c r="I167" s="92">
        <f t="shared" ca="1" si="55"/>
        <v>2.2525062656641643</v>
      </c>
      <c r="J167" s="91"/>
      <c r="K167" s="91"/>
      <c r="L167" s="92">
        <f t="shared" ca="1" si="56"/>
        <v>114.7438173309172</v>
      </c>
      <c r="M167" s="94">
        <f t="shared" ca="1" si="57"/>
        <v>7.7981001342886103E-4</v>
      </c>
      <c r="N167" s="99"/>
      <c r="O167" s="94"/>
      <c r="P167" s="108"/>
      <c r="Q167" s="99"/>
      <c r="R167" s="110"/>
      <c r="S167" s="106"/>
      <c r="T167" s="109"/>
      <c r="U167" s="91"/>
      <c r="V167" s="91"/>
      <c r="W167" s="91"/>
      <c r="X167" s="91"/>
      <c r="Y167" s="91"/>
      <c r="Z167" s="91"/>
      <c r="AA167" s="91"/>
      <c r="AB167" s="91"/>
      <c r="AC167" s="91"/>
      <c r="AD167" s="91"/>
      <c r="AE167" s="91"/>
      <c r="AF167" s="91"/>
      <c r="AG167" s="91"/>
    </row>
    <row r="168" spans="1:33" ht="26.5" customHeight="1" x14ac:dyDescent="0.7">
      <c r="A168" s="95">
        <v>44126</v>
      </c>
      <c r="B168" s="94">
        <f t="shared" ca="1" si="48"/>
        <v>5.4853587150982541E-3</v>
      </c>
      <c r="C168" s="92">
        <f t="shared" ca="1" si="49"/>
        <v>35.417868057665324</v>
      </c>
      <c r="D168" s="94">
        <f t="shared" ca="1" si="50"/>
        <v>-3.4816798974268703E-3</v>
      </c>
      <c r="E168" s="92">
        <f t="shared" ca="1" si="51"/>
        <v>36.053071618441543</v>
      </c>
      <c r="F168" s="94">
        <f t="shared" ca="1" si="52"/>
        <v>-9.8006862746172763E-3</v>
      </c>
      <c r="G168" s="92">
        <f t="shared" ca="1" si="53"/>
        <v>40.892585540195213</v>
      </c>
      <c r="H168" s="94">
        <f t="shared" ca="1" si="54"/>
        <v>2.3084994753410193E-2</v>
      </c>
      <c r="I168" s="92">
        <f t="shared" ca="1" si="55"/>
        <v>2.2908834586466202</v>
      </c>
      <c r="J168" s="91"/>
      <c r="K168" s="91"/>
      <c r="L168" s="92">
        <f t="shared" ca="1" si="56"/>
        <v>114.6544086749487</v>
      </c>
      <c r="M168" s="94">
        <f t="shared" ca="1" si="57"/>
        <v>-2.4864616988456989E-3</v>
      </c>
      <c r="N168" s="99"/>
      <c r="O168" s="94"/>
      <c r="P168" s="108"/>
      <c r="Q168" s="99"/>
      <c r="R168" s="110"/>
      <c r="S168" s="106"/>
      <c r="T168" s="109"/>
      <c r="U168" s="91"/>
      <c r="V168" s="91"/>
      <c r="W168" s="91"/>
      <c r="X168" s="91"/>
      <c r="Y168" s="91"/>
      <c r="Z168" s="91"/>
      <c r="AA168" s="91"/>
      <c r="AB168" s="91"/>
      <c r="AC168" s="91"/>
      <c r="AD168" s="91"/>
      <c r="AE168" s="91"/>
      <c r="AF168" s="91"/>
      <c r="AG168" s="91"/>
    </row>
    <row r="169" spans="1:33" ht="26.5" customHeight="1" x14ac:dyDescent="0.7">
      <c r="A169" s="95">
        <v>44125</v>
      </c>
      <c r="B169" s="94">
        <f t="shared" ca="1" si="48"/>
        <v>-1.8929872790939273E-3</v>
      </c>
      <c r="C169" s="92">
        <f t="shared" ca="1" si="49"/>
        <v>35.224648226529659</v>
      </c>
      <c r="D169" s="94">
        <f t="shared" ca="1" si="50"/>
        <v>-1.324668593195133E-3</v>
      </c>
      <c r="E169" s="92">
        <f t="shared" ca="1" si="51"/>
        <v>36.179035438837239</v>
      </c>
      <c r="F169" s="94">
        <f t="shared" ca="1" si="52"/>
        <v>7.5314142259415018E-3</v>
      </c>
      <c r="G169" s="92">
        <f t="shared" ca="1" si="53"/>
        <v>41.297327692893326</v>
      </c>
      <c r="H169" s="94">
        <f t="shared" ca="1" si="54"/>
        <v>7.4408117249154415E-2</v>
      </c>
      <c r="I169" s="92">
        <f t="shared" ca="1" si="55"/>
        <v>2.2391917293233119</v>
      </c>
      <c r="J169" s="91"/>
      <c r="K169" s="91"/>
      <c r="L169" s="92">
        <f t="shared" ca="1" si="56"/>
        <v>114.94020308758353</v>
      </c>
      <c r="M169" s="94">
        <f t="shared" ca="1" si="57"/>
        <v>3.0454551976972777E-3</v>
      </c>
      <c r="N169" s="99"/>
      <c r="O169" s="94"/>
      <c r="P169" s="108"/>
      <c r="Q169" s="99"/>
      <c r="R169" s="110"/>
      <c r="S169" s="106"/>
      <c r="T169" s="109"/>
      <c r="U169" s="91"/>
      <c r="V169" s="91"/>
      <c r="W169" s="91"/>
      <c r="X169" s="91"/>
      <c r="Y169" s="91"/>
      <c r="Z169" s="91"/>
      <c r="AA169" s="91"/>
      <c r="AB169" s="91"/>
      <c r="AC169" s="91"/>
      <c r="AD169" s="91"/>
      <c r="AE169" s="91"/>
      <c r="AF169" s="91"/>
      <c r="AG169" s="91"/>
    </row>
    <row r="170" spans="1:33" ht="26.5" customHeight="1" x14ac:dyDescent="0.7">
      <c r="A170" s="95">
        <v>44124</v>
      </c>
      <c r="B170" s="94">
        <f t="shared" ca="1" si="48"/>
        <v>4.0057586206705409E-3</v>
      </c>
      <c r="C170" s="92">
        <f t="shared" ca="1" si="49"/>
        <v>35.291454500960697</v>
      </c>
      <c r="D170" s="94">
        <f t="shared" ca="1" si="50"/>
        <v>-2.1478509313550553E-3</v>
      </c>
      <c r="E170" s="92">
        <f t="shared" ca="1" si="51"/>
        <v>36.227024240072986</v>
      </c>
      <c r="F170" s="94">
        <f t="shared" ca="1" si="52"/>
        <v>4.8209036651207793E-3</v>
      </c>
      <c r="G170" s="92">
        <f t="shared" ca="1" si="53"/>
        <v>40.98862537662999</v>
      </c>
      <c r="H170" s="94">
        <f t="shared" ca="1" si="54"/>
        <v>3.7022603273577426E-2</v>
      </c>
      <c r="I170" s="92">
        <f t="shared" ca="1" si="55"/>
        <v>2.0841165413533869</v>
      </c>
      <c r="J170" s="91"/>
      <c r="K170" s="91"/>
      <c r="L170" s="92">
        <f t="shared" ca="1" si="56"/>
        <v>114.59122065901704</v>
      </c>
      <c r="M170" s="94">
        <f t="shared" ca="1" si="57"/>
        <v>2.9222299989501987E-3</v>
      </c>
      <c r="N170" s="99"/>
      <c r="O170" s="94"/>
      <c r="P170" s="108"/>
      <c r="Q170" s="99"/>
      <c r="R170" s="110"/>
      <c r="S170" s="106"/>
      <c r="T170" s="109"/>
      <c r="U170" s="91"/>
      <c r="V170" s="91"/>
      <c r="W170" s="91"/>
      <c r="X170" s="91"/>
      <c r="Y170" s="91"/>
      <c r="Z170" s="91"/>
      <c r="AA170" s="91"/>
      <c r="AB170" s="91"/>
      <c r="AC170" s="91"/>
      <c r="AD170" s="91"/>
      <c r="AE170" s="91"/>
      <c r="AF170" s="91"/>
      <c r="AG170" s="91"/>
    </row>
    <row r="171" spans="1:33" ht="26.5" customHeight="1" x14ac:dyDescent="0.7">
      <c r="A171" s="95">
        <v>44123</v>
      </c>
      <c r="B171" s="94">
        <f t="shared" ca="1" si="48"/>
        <v>-1.5203408567380672E-2</v>
      </c>
      <c r="C171" s="92">
        <f t="shared" ca="1" si="49"/>
        <v>35.150649483768923</v>
      </c>
      <c r="D171" s="94">
        <f t="shared" ca="1" si="50"/>
        <v>-1.6494626919258959E-3</v>
      </c>
      <c r="E171" s="92">
        <f t="shared" ca="1" si="51"/>
        <v>36.305001972372189</v>
      </c>
      <c r="F171" s="94">
        <f t="shared" ca="1" si="52"/>
        <v>5.0474480362172613E-4</v>
      </c>
      <c r="G171" s="92">
        <f t="shared" ca="1" si="53"/>
        <v>40.791971213101249</v>
      </c>
      <c r="H171" s="94">
        <f t="shared" ca="1" si="54"/>
        <v>3.2180209171359664E-2</v>
      </c>
      <c r="I171" s="92">
        <f t="shared" ca="1" si="55"/>
        <v>2.009711779448625</v>
      </c>
      <c r="J171" s="91"/>
      <c r="K171" s="91"/>
      <c r="L171" s="92">
        <f t="shared" ca="1" si="56"/>
        <v>114.25733444869098</v>
      </c>
      <c r="M171" s="94">
        <f t="shared" ca="1" si="57"/>
        <v>-4.5253668675824255E-3</v>
      </c>
      <c r="N171" s="99"/>
      <c r="O171" s="94"/>
      <c r="P171" s="108"/>
      <c r="Q171" s="99"/>
      <c r="R171" s="110"/>
      <c r="S171" s="106"/>
      <c r="T171" s="109"/>
      <c r="U171" s="91"/>
      <c r="V171" s="91"/>
      <c r="W171" s="91"/>
      <c r="X171" s="91"/>
      <c r="Y171" s="91"/>
      <c r="Z171" s="91"/>
      <c r="AA171" s="91"/>
      <c r="AB171" s="91"/>
      <c r="AC171" s="91"/>
      <c r="AD171" s="91"/>
      <c r="AE171" s="91"/>
      <c r="AF171" s="91"/>
      <c r="AG171" s="91"/>
    </row>
    <row r="172" spans="1:33" ht="26.5" customHeight="1" x14ac:dyDescent="0.7">
      <c r="A172" s="95">
        <v>44120</v>
      </c>
      <c r="B172" s="94">
        <f t="shared" ca="1" si="48"/>
        <v>-6.0434262193853616E-4</v>
      </c>
      <c r="C172" s="92">
        <f t="shared" ca="1" si="49"/>
        <v>35.693309450466309</v>
      </c>
      <c r="D172" s="94">
        <f t="shared" ca="1" si="50"/>
        <v>-5.769796734238497E-4</v>
      </c>
      <c r="E172" s="92">
        <f t="shared" ca="1" si="51"/>
        <v>36.364984657857782</v>
      </c>
      <c r="F172" s="94">
        <f t="shared" ca="1" si="52"/>
        <v>-3.4652079528861846E-3</v>
      </c>
      <c r="G172" s="92">
        <f t="shared" ca="1" si="53"/>
        <v>40.771392064820105</v>
      </c>
      <c r="H172" s="94">
        <f t="shared" ca="1" si="54"/>
        <v>-1.6064257028112205E-3</v>
      </c>
      <c r="I172" s="92">
        <f t="shared" ca="1" si="55"/>
        <v>1.9470551378446146</v>
      </c>
      <c r="J172" s="91"/>
      <c r="K172" s="91"/>
      <c r="L172" s="92">
        <f t="shared" ca="1" si="56"/>
        <v>114.77674131098881</v>
      </c>
      <c r="M172" s="94">
        <f t="shared" ca="1" si="57"/>
        <v>-1.6307982639688356E-3</v>
      </c>
      <c r="N172" s="99"/>
      <c r="O172" s="94"/>
      <c r="P172" s="108"/>
      <c r="Q172" s="99"/>
      <c r="R172" s="110"/>
      <c r="S172" s="106"/>
      <c r="T172" s="109"/>
      <c r="U172" s="91"/>
      <c r="V172" s="91"/>
      <c r="W172" s="91"/>
      <c r="X172" s="91"/>
      <c r="Y172" s="91"/>
      <c r="Z172" s="91"/>
      <c r="AA172" s="91"/>
      <c r="AB172" s="91"/>
      <c r="AC172" s="91"/>
      <c r="AD172" s="91"/>
      <c r="AE172" s="91"/>
      <c r="AF172" s="91"/>
      <c r="AG172" s="91"/>
    </row>
    <row r="173" spans="1:33" ht="26.5" customHeight="1" x14ac:dyDescent="0.7">
      <c r="A173" s="95">
        <v>44119</v>
      </c>
      <c r="B173" s="94">
        <f t="shared" ca="1" si="48"/>
        <v>-1.2358256495860198E-3</v>
      </c>
      <c r="C173" s="92">
        <f t="shared" ca="1" si="49"/>
        <v>35.714893482835983</v>
      </c>
      <c r="D173" s="94">
        <f t="shared" ca="1" si="50"/>
        <v>-1.0703926290274168E-3</v>
      </c>
      <c r="E173" s="92">
        <f t="shared" ca="1" si="51"/>
        <v>36.385978627923727</v>
      </c>
      <c r="F173" s="94">
        <f t="shared" ca="1" si="52"/>
        <v>3.6461209705251907E-3</v>
      </c>
      <c r="G173" s="92">
        <f t="shared" ca="1" si="53"/>
        <v>40.913164688476357</v>
      </c>
      <c r="H173" s="94">
        <f t="shared" ca="1" si="54"/>
        <v>2.0491803278688492E-2</v>
      </c>
      <c r="I173" s="92">
        <f t="shared" ca="1" si="55"/>
        <v>1.950187969924815</v>
      </c>
      <c r="J173" s="91"/>
      <c r="K173" s="91"/>
      <c r="L173" s="92">
        <f t="shared" ca="1" si="56"/>
        <v>114.96422476916088</v>
      </c>
      <c r="M173" s="94">
        <f t="shared" ca="1" si="57"/>
        <v>9.1077971060871121E-4</v>
      </c>
      <c r="N173" s="99"/>
      <c r="O173" s="94"/>
      <c r="P173" s="108"/>
      <c r="Q173" s="99"/>
      <c r="R173" s="110"/>
      <c r="S173" s="106"/>
      <c r="T173" s="109"/>
      <c r="U173" s="91"/>
      <c r="V173" s="91"/>
      <c r="W173" s="91"/>
      <c r="X173" s="91"/>
      <c r="Y173" s="91"/>
      <c r="Z173" s="91"/>
      <c r="AA173" s="91"/>
      <c r="AB173" s="91"/>
      <c r="AC173" s="91"/>
      <c r="AD173" s="91"/>
      <c r="AE173" s="91"/>
      <c r="AF173" s="91"/>
      <c r="AG173" s="91"/>
    </row>
    <row r="174" spans="1:33" ht="26.5" customHeight="1" x14ac:dyDescent="0.7">
      <c r="A174" s="95">
        <v>44118</v>
      </c>
      <c r="B174" s="94">
        <f t="shared" ca="1" si="48"/>
        <v>-6.2834450082857041E-3</v>
      </c>
      <c r="C174" s="92">
        <f t="shared" ca="1" si="49"/>
        <v>35.759085477875281</v>
      </c>
      <c r="D174" s="94">
        <f t="shared" ca="1" si="50"/>
        <v>3.2926897155394208E-4</v>
      </c>
      <c r="E174" s="92">
        <f t="shared" ca="1" si="51"/>
        <v>36.424967644803289</v>
      </c>
      <c r="F174" s="94">
        <f t="shared" ca="1" si="52"/>
        <v>3.0947726587060576E-3</v>
      </c>
      <c r="G174" s="92">
        <f t="shared" ca="1" si="53"/>
        <v>40.764532272503928</v>
      </c>
      <c r="H174" s="94">
        <f t="shared" ca="1" si="54"/>
        <v>-1.4539579967689953E-2</v>
      </c>
      <c r="I174" s="92">
        <f t="shared" ca="1" si="55"/>
        <v>1.9110275689223089</v>
      </c>
      <c r="J174" s="91"/>
      <c r="K174" s="91"/>
      <c r="L174" s="92">
        <f t="shared" ca="1" si="56"/>
        <v>114.8596129641048</v>
      </c>
      <c r="M174" s="94">
        <f t="shared" ca="1" si="57"/>
        <v>-1.0136804765622509E-3</v>
      </c>
      <c r="N174" s="99"/>
      <c r="O174" s="94"/>
      <c r="P174" s="108"/>
      <c r="Q174" s="99"/>
      <c r="R174" s="110"/>
      <c r="S174" s="106"/>
      <c r="T174" s="109"/>
      <c r="U174" s="91"/>
      <c r="V174" s="91"/>
      <c r="W174" s="91"/>
      <c r="X174" s="91"/>
      <c r="Y174" s="91"/>
      <c r="Z174" s="91"/>
      <c r="AA174" s="91"/>
      <c r="AB174" s="91"/>
      <c r="AC174" s="91"/>
      <c r="AD174" s="91"/>
      <c r="AE174" s="91"/>
      <c r="AF174" s="91"/>
      <c r="AG174" s="91"/>
    </row>
    <row r="175" spans="1:33" ht="26.5" customHeight="1" x14ac:dyDescent="0.7">
      <c r="A175" s="95">
        <v>44117</v>
      </c>
      <c r="B175" s="94">
        <f t="shared" ca="1" si="48"/>
        <v>-6.5260730791650845E-3</v>
      </c>
      <c r="C175" s="92">
        <f t="shared" ca="1" si="49"/>
        <v>35.985196481076478</v>
      </c>
      <c r="D175" s="94">
        <f t="shared" ca="1" si="50"/>
        <v>2.2289965804804801E-3</v>
      </c>
      <c r="E175" s="92">
        <f t="shared" ca="1" si="51"/>
        <v>36.412977980992274</v>
      </c>
      <c r="F175" s="94">
        <f t="shared" ca="1" si="52"/>
        <v>-1.5728827156943237E-2</v>
      </c>
      <c r="G175" s="92">
        <f t="shared" ca="1" si="53"/>
        <v>40.638764535136993</v>
      </c>
      <c r="H175" s="94">
        <f t="shared" ca="1" si="54"/>
        <v>-2.2502960915909864E-2</v>
      </c>
      <c r="I175" s="92">
        <f t="shared" ca="1" si="55"/>
        <v>1.9392230576441136</v>
      </c>
      <c r="J175" s="91"/>
      <c r="K175" s="91"/>
      <c r="L175" s="92">
        <f t="shared" ca="1" si="56"/>
        <v>114.97616205484985</v>
      </c>
      <c r="M175" s="94">
        <f t="shared" ca="1" si="57"/>
        <v>-7.3339411743560401E-3</v>
      </c>
      <c r="N175" s="99"/>
      <c r="O175" s="94"/>
      <c r="P175" s="108"/>
      <c r="Q175" s="99"/>
      <c r="R175" s="110"/>
      <c r="S175" s="106"/>
      <c r="T175" s="109"/>
      <c r="U175" s="91"/>
      <c r="V175" s="91"/>
      <c r="W175" s="91"/>
      <c r="X175" s="91"/>
      <c r="Y175" s="91"/>
      <c r="Z175" s="91"/>
      <c r="AA175" s="91"/>
      <c r="AB175" s="91"/>
      <c r="AC175" s="91"/>
      <c r="AD175" s="91"/>
      <c r="AE175" s="91"/>
      <c r="AF175" s="91"/>
      <c r="AG175" s="91"/>
    </row>
    <row r="176" spans="1:33" ht="26.5" customHeight="1" x14ac:dyDescent="0.7">
      <c r="A176" s="95">
        <v>44116</v>
      </c>
      <c r="B176" s="94">
        <f t="shared" ca="1" si="48"/>
        <v>1.6087647279294126E-2</v>
      </c>
      <c r="C176" s="92">
        <f t="shared" ca="1" si="49"/>
        <v>36.221581166814019</v>
      </c>
      <c r="D176" s="94">
        <f t="shared" ca="1" si="50"/>
        <v>1.0742180905267684E-3</v>
      </c>
      <c r="E176" s="92">
        <f t="shared" ca="1" si="51"/>
        <v>36.331994090402731</v>
      </c>
      <c r="F176" s="94">
        <f t="shared" ca="1" si="52"/>
        <v>-2.8716809932440857E-3</v>
      </c>
      <c r="G176" s="92">
        <f t="shared" ca="1" si="53"/>
        <v>41.288179168909679</v>
      </c>
      <c r="H176" s="94">
        <f t="shared" ca="1" si="54"/>
        <v>7.6040781648258227E-2</v>
      </c>
      <c r="I176" s="92">
        <f t="shared" ca="1" si="55"/>
        <v>1.9838659147869706</v>
      </c>
      <c r="J176" s="91"/>
      <c r="K176" s="91"/>
      <c r="L176" s="92">
        <f t="shared" ca="1" si="56"/>
        <v>115.8256203409134</v>
      </c>
      <c r="M176" s="94">
        <f t="shared" ca="1" si="57"/>
        <v>5.5018365521637413E-3</v>
      </c>
      <c r="N176" s="99"/>
      <c r="O176" s="94"/>
      <c r="P176" s="108"/>
      <c r="Q176" s="99"/>
      <c r="R176" s="110"/>
      <c r="S176" s="106"/>
      <c r="T176" s="109"/>
      <c r="U176" s="91"/>
      <c r="V176" s="91"/>
      <c r="W176" s="91"/>
      <c r="X176" s="91"/>
      <c r="Y176" s="91"/>
      <c r="Z176" s="91"/>
      <c r="AA176" s="91"/>
      <c r="AB176" s="91"/>
      <c r="AC176" s="91"/>
      <c r="AD176" s="91"/>
      <c r="AE176" s="91"/>
      <c r="AF176" s="91"/>
      <c r="AG176" s="91"/>
    </row>
    <row r="177" spans="1:33" ht="26.5" customHeight="1" x14ac:dyDescent="0.7">
      <c r="A177" s="95">
        <v>44113</v>
      </c>
      <c r="B177" s="94">
        <f t="shared" ca="1" si="48"/>
        <v>8.9301516030568795E-3</v>
      </c>
      <c r="C177" s="92">
        <f t="shared" ca="1" si="49"/>
        <v>35.648087311957759</v>
      </c>
      <c r="D177" s="94">
        <f t="shared" ca="1" si="50"/>
        <v>-4.9563919286599312E-4</v>
      </c>
      <c r="E177" s="92">
        <f t="shared" ca="1" si="51"/>
        <v>36.293007485202502</v>
      </c>
      <c r="F177" s="94">
        <f t="shared" ca="1" si="52"/>
        <v>1.8161348839088598E-2</v>
      </c>
      <c r="G177" s="92">
        <f t="shared" ca="1" si="53"/>
        <v>41.407087113960444</v>
      </c>
      <c r="H177" s="94">
        <f t="shared" ca="1" si="54"/>
        <v>-7.5885328836424737E-3</v>
      </c>
      <c r="I177" s="92">
        <f t="shared" ca="1" si="55"/>
        <v>1.8436716791979981</v>
      </c>
      <c r="J177" s="91"/>
      <c r="K177" s="91"/>
      <c r="L177" s="92">
        <f t="shared" ca="1" si="56"/>
        <v>115.1918535903187</v>
      </c>
      <c r="M177" s="94">
        <f t="shared" ca="1" si="57"/>
        <v>8.9517951028652565E-3</v>
      </c>
      <c r="N177" s="99"/>
      <c r="O177" s="94"/>
      <c r="P177" s="108"/>
      <c r="Q177" s="99"/>
      <c r="R177" s="110"/>
      <c r="S177" s="106"/>
      <c r="T177" s="109"/>
      <c r="U177" s="91"/>
      <c r="V177" s="91"/>
      <c r="W177" s="91"/>
      <c r="X177" s="91"/>
      <c r="Y177" s="91"/>
      <c r="Z177" s="91"/>
      <c r="AA177" s="91"/>
      <c r="AB177" s="91"/>
      <c r="AC177" s="91"/>
      <c r="AD177" s="91"/>
      <c r="AE177" s="91"/>
      <c r="AF177" s="91"/>
      <c r="AG177" s="91"/>
    </row>
    <row r="178" spans="1:33" ht="26.5" customHeight="1" x14ac:dyDescent="0.7">
      <c r="A178" s="95">
        <v>44112</v>
      </c>
      <c r="B178" s="94">
        <f t="shared" ca="1" si="48"/>
        <v>8.8624849759806335E-3</v>
      </c>
      <c r="C178" s="92">
        <f t="shared" ca="1" si="49"/>
        <v>35.332562175208714</v>
      </c>
      <c r="D178" s="94">
        <f t="shared" ca="1" si="50"/>
        <v>1.820610796353872E-3</v>
      </c>
      <c r="E178" s="92">
        <f t="shared" ca="1" si="51"/>
        <v>36.311004642235531</v>
      </c>
      <c r="F178" s="94">
        <f t="shared" ca="1" si="52"/>
        <v>3.5549317032224081E-3</v>
      </c>
      <c r="G178" s="92">
        <f t="shared" ca="1" si="53"/>
        <v>40.668492436069158</v>
      </c>
      <c r="H178" s="94">
        <f t="shared" ca="1" si="54"/>
        <v>8.1130355515040886E-2</v>
      </c>
      <c r="I178" s="92">
        <f t="shared" ca="1" si="55"/>
        <v>1.8577694235589004</v>
      </c>
      <c r="J178" s="91"/>
      <c r="K178" s="91"/>
      <c r="L178" s="92">
        <f t="shared" ca="1" si="56"/>
        <v>114.16982867707232</v>
      </c>
      <c r="M178" s="94">
        <f t="shared" ca="1" si="57"/>
        <v>5.8130940217240301E-3</v>
      </c>
      <c r="N178" s="99"/>
      <c r="O178" s="94"/>
      <c r="P178" s="108"/>
      <c r="Q178" s="99"/>
      <c r="R178" s="110"/>
      <c r="S178" s="106"/>
      <c r="T178" s="109"/>
      <c r="U178" s="91"/>
      <c r="V178" s="91"/>
      <c r="W178" s="91"/>
      <c r="X178" s="91"/>
      <c r="Y178" s="91"/>
      <c r="Z178" s="91"/>
      <c r="AA178" s="91"/>
      <c r="AB178" s="91"/>
      <c r="AC178" s="91"/>
      <c r="AD178" s="91"/>
      <c r="AE178" s="91"/>
      <c r="AF178" s="91"/>
      <c r="AG178" s="91"/>
    </row>
    <row r="179" spans="1:33" ht="26.5" customHeight="1" x14ac:dyDescent="0.7">
      <c r="A179" s="95">
        <v>44111</v>
      </c>
      <c r="B179" s="94">
        <f t="shared" ca="1" si="48"/>
        <v>1.7406662254833227E-2</v>
      </c>
      <c r="C179" s="92">
        <f t="shared" ca="1" si="49"/>
        <v>35.022178643157623</v>
      </c>
      <c r="D179" s="94">
        <f t="shared" ca="1" si="50"/>
        <v>-2.8878292940539563E-3</v>
      </c>
      <c r="E179" s="92">
        <f t="shared" ca="1" si="51"/>
        <v>36.245016573747343</v>
      </c>
      <c r="F179" s="94">
        <f t="shared" ca="1" si="52"/>
        <v>-4.5122390663476786E-4</v>
      </c>
      <c r="G179" s="92">
        <f t="shared" ca="1" si="53"/>
        <v>40.524430852078062</v>
      </c>
      <c r="H179" s="94">
        <f t="shared" ca="1" si="54"/>
        <v>1.152604887044717E-2</v>
      </c>
      <c r="I179" s="92">
        <f t="shared" ca="1" si="55"/>
        <v>1.718358395989978</v>
      </c>
      <c r="J179" s="91"/>
      <c r="K179" s="91"/>
      <c r="L179" s="92">
        <f t="shared" ca="1" si="56"/>
        <v>113.509984464973</v>
      </c>
      <c r="M179" s="94">
        <f t="shared" ca="1" si="57"/>
        <v>4.3844216515307455E-3</v>
      </c>
      <c r="N179" s="99"/>
      <c r="O179" s="94"/>
      <c r="P179" s="108"/>
      <c r="Q179" s="99"/>
      <c r="R179" s="110"/>
      <c r="S179" s="106"/>
      <c r="T179" s="109"/>
      <c r="U179" s="91"/>
      <c r="V179" s="91"/>
      <c r="W179" s="91"/>
      <c r="X179" s="91"/>
      <c r="Y179" s="91"/>
      <c r="Z179" s="91"/>
      <c r="AA179" s="91"/>
      <c r="AB179" s="91"/>
      <c r="AC179" s="91"/>
      <c r="AD179" s="91"/>
      <c r="AE179" s="91"/>
      <c r="AF179" s="91"/>
      <c r="AG179" s="91"/>
    </row>
    <row r="180" spans="1:33" ht="26.5" customHeight="1" x14ac:dyDescent="0.7">
      <c r="A180" s="95">
        <v>44110</v>
      </c>
      <c r="B180" s="94">
        <f t="shared" ca="1" si="48"/>
        <v>-1.4215899700477208E-2</v>
      </c>
      <c r="C180" s="92">
        <f t="shared" ca="1" si="49"/>
        <v>34.422989294702987</v>
      </c>
      <c r="D180" s="94">
        <f t="shared" ca="1" si="50"/>
        <v>2.3155614549295045E-3</v>
      </c>
      <c r="E180" s="92">
        <f t="shared" ca="1" si="51"/>
        <v>36.34998913721634</v>
      </c>
      <c r="F180" s="94">
        <f t="shared" ca="1" si="52"/>
        <v>-1.1760776729038969E-2</v>
      </c>
      <c r="G180" s="92">
        <f t="shared" ca="1" si="53"/>
        <v>40.54272469870223</v>
      </c>
      <c r="H180" s="94">
        <f t="shared" ca="1" si="54"/>
        <v>-3.8563829787233939E-2</v>
      </c>
      <c r="I180" s="92">
        <f t="shared" ca="1" si="55"/>
        <v>1.6987781954887249</v>
      </c>
      <c r="J180" s="91"/>
      <c r="K180" s="91"/>
      <c r="L180" s="92">
        <f t="shared" ca="1" si="56"/>
        <v>113.01448132611029</v>
      </c>
      <c r="M180" s="94">
        <f t="shared" ca="1" si="57"/>
        <v>-8.4495765310921289E-3</v>
      </c>
      <c r="N180" s="99"/>
      <c r="O180" s="94"/>
      <c r="P180" s="108"/>
      <c r="Q180" s="99"/>
      <c r="R180" s="110"/>
      <c r="S180" s="106"/>
      <c r="T180" s="109"/>
      <c r="U180" s="91"/>
      <c r="V180" s="91"/>
      <c r="W180" s="91"/>
      <c r="X180" s="91"/>
      <c r="Y180" s="91"/>
      <c r="Z180" s="91"/>
      <c r="AA180" s="91"/>
      <c r="AB180" s="91"/>
      <c r="AC180" s="91"/>
      <c r="AD180" s="91"/>
      <c r="AE180" s="91"/>
      <c r="AF180" s="91"/>
      <c r="AG180" s="91"/>
    </row>
    <row r="181" spans="1:33" ht="26.5" customHeight="1" x14ac:dyDescent="0.7">
      <c r="A181" s="95">
        <v>44109</v>
      </c>
      <c r="B181" s="94">
        <f t="shared" ca="1" si="48"/>
        <v>1.7732990373368063E-2</v>
      </c>
      <c r="C181" s="92">
        <f t="shared" ca="1" si="49"/>
        <v>34.919399982454401</v>
      </c>
      <c r="D181" s="94">
        <f t="shared" ca="1" si="50"/>
        <v>-6.3277418455311985E-3</v>
      </c>
      <c r="E181" s="92">
        <f t="shared" ca="1" si="51"/>
        <v>36.266012955492627</v>
      </c>
      <c r="F181" s="94">
        <f t="shared" ca="1" si="52"/>
        <v>4.872919424837141E-3</v>
      </c>
      <c r="G181" s="92">
        <f t="shared" ca="1" si="53"/>
        <v>41.025213069878319</v>
      </c>
      <c r="H181" s="94">
        <f t="shared" ca="1" si="54"/>
        <v>3.8674033149171283E-2</v>
      </c>
      <c r="I181" s="92">
        <f t="shared" ca="1" si="55"/>
        <v>1.7669172932330857</v>
      </c>
      <c r="J181" s="91"/>
      <c r="K181" s="91"/>
      <c r="L181" s="92">
        <f t="shared" ca="1" si="56"/>
        <v>113.97754330105845</v>
      </c>
      <c r="M181" s="94">
        <f t="shared" ca="1" si="57"/>
        <v>5.6665943625733295E-3</v>
      </c>
      <c r="N181" s="99"/>
      <c r="O181" s="94"/>
      <c r="P181" s="108"/>
      <c r="Q181" s="99"/>
      <c r="R181" s="110"/>
      <c r="S181" s="106"/>
      <c r="T181" s="109"/>
      <c r="U181" s="91"/>
      <c r="V181" s="91"/>
      <c r="W181" s="91"/>
      <c r="X181" s="91"/>
      <c r="Y181" s="91"/>
      <c r="Z181" s="91"/>
      <c r="AA181" s="91"/>
      <c r="AB181" s="91"/>
      <c r="AC181" s="91"/>
      <c r="AD181" s="91"/>
      <c r="AE181" s="91"/>
      <c r="AF181" s="91"/>
      <c r="AG181" s="91"/>
    </row>
    <row r="182" spans="1:33" ht="26.5" customHeight="1" x14ac:dyDescent="0.7">
      <c r="A182" s="95">
        <v>44106</v>
      </c>
      <c r="B182" s="94">
        <f t="shared" ca="1" si="48"/>
        <v>-9.4943618378858785E-3</v>
      </c>
      <c r="C182" s="92">
        <f t="shared" ca="1" si="49"/>
        <v>34.31096398834805</v>
      </c>
      <c r="D182" s="94">
        <f t="shared" ca="1" si="50"/>
        <v>-9.8494288838024691E-4</v>
      </c>
      <c r="E182" s="92">
        <f t="shared" ca="1" si="51"/>
        <v>36.4969562729354</v>
      </c>
      <c r="F182" s="94">
        <f t="shared" ca="1" si="52"/>
        <v>-8.9537774306724938E-4</v>
      </c>
      <c r="G182" s="92">
        <f t="shared" ca="1" si="53"/>
        <v>40.82626994601474</v>
      </c>
      <c r="H182" s="94">
        <f t="shared" ca="1" si="54"/>
        <v>-9.1996320147191835E-4</v>
      </c>
      <c r="I182" s="92">
        <f t="shared" ca="1" si="55"/>
        <v>1.701127819548875</v>
      </c>
      <c r="J182" s="91"/>
      <c r="K182" s="91"/>
      <c r="L182" s="92">
        <f t="shared" ca="1" si="56"/>
        <v>113.33531802684706</v>
      </c>
      <c r="M182" s="94">
        <f t="shared" ca="1" si="57"/>
        <v>-3.5433980990873248E-3</v>
      </c>
      <c r="N182" s="99"/>
      <c r="O182" s="94"/>
      <c r="P182" s="108"/>
      <c r="Q182" s="99"/>
      <c r="R182" s="110"/>
      <c r="S182" s="106"/>
      <c r="T182" s="109"/>
      <c r="U182" s="91"/>
      <c r="V182" s="91"/>
      <c r="W182" s="91"/>
      <c r="X182" s="91"/>
      <c r="Y182" s="91"/>
      <c r="Z182" s="91"/>
      <c r="AA182" s="91"/>
      <c r="AB182" s="91"/>
      <c r="AC182" s="91"/>
      <c r="AD182" s="91"/>
      <c r="AE182" s="91"/>
      <c r="AF182" s="91"/>
      <c r="AG182" s="91"/>
    </row>
    <row r="183" spans="1:33" ht="26.5" customHeight="1" x14ac:dyDescent="0.7">
      <c r="A183" s="95">
        <v>44105</v>
      </c>
      <c r="B183" s="94">
        <f t="shared" ca="1" si="48"/>
        <v>6.4199120269423648E-3</v>
      </c>
      <c r="C183" s="92">
        <f t="shared" ca="1" si="49"/>
        <v>34.639847231977534</v>
      </c>
      <c r="D183" s="94">
        <f t="shared" ca="1" si="50"/>
        <v>5.6679402420822811E-4</v>
      </c>
      <c r="E183" s="92">
        <f t="shared" ca="1" si="51"/>
        <v>36.532939131524621</v>
      </c>
      <c r="F183" s="94">
        <f t="shared" ca="1" si="52"/>
        <v>8.9205174153264011E-3</v>
      </c>
      <c r="G183" s="92">
        <f t="shared" ca="1" si="53"/>
        <v>40.862857639263062</v>
      </c>
      <c r="H183" s="94">
        <f t="shared" ca="1" si="54"/>
        <v>-9.1157702825890308E-3</v>
      </c>
      <c r="I183" s="92">
        <f t="shared" ca="1" si="55"/>
        <v>1.7026942355889751</v>
      </c>
      <c r="J183" s="91"/>
      <c r="K183" s="91"/>
      <c r="L183" s="92">
        <f t="shared" ca="1" si="56"/>
        <v>113.7383382383542</v>
      </c>
      <c r="M183" s="94">
        <f t="shared" ca="1" si="57"/>
        <v>5.1903350814423987E-3</v>
      </c>
      <c r="N183" s="99"/>
      <c r="O183" s="94"/>
      <c r="P183" s="108"/>
      <c r="Q183" s="99"/>
      <c r="R183" s="110"/>
      <c r="S183" s="106"/>
      <c r="T183" s="109"/>
      <c r="U183" s="91"/>
      <c r="V183" s="91"/>
      <c r="W183" s="91"/>
      <c r="X183" s="91"/>
      <c r="Y183" s="91"/>
      <c r="Z183" s="91"/>
      <c r="AA183" s="91"/>
      <c r="AB183" s="91"/>
      <c r="AC183" s="91"/>
      <c r="AD183" s="91"/>
      <c r="AE183" s="91"/>
      <c r="AF183" s="91"/>
      <c r="AG183" s="91"/>
    </row>
    <row r="184" spans="1:33" ht="26.5" customHeight="1" x14ac:dyDescent="0.7">
      <c r="A184" s="95">
        <v>44104</v>
      </c>
      <c r="B184" s="94">
        <f t="shared" ca="1" si="48"/>
        <v>7.5820577779261988E-3</v>
      </c>
      <c r="C184" s="92">
        <f t="shared" ca="1" si="49"/>
        <v>34.418881043611755</v>
      </c>
      <c r="D184" s="94">
        <f t="shared" ca="1" si="50"/>
        <v>-2.7017479922589738E-3</v>
      </c>
      <c r="E184" s="92">
        <f t="shared" ca="1" si="51"/>
        <v>36.512244209696135</v>
      </c>
      <c r="F184" s="94">
        <f t="shared" ca="1" si="52"/>
        <v>-6.0048655255080519E-3</v>
      </c>
      <c r="G184" s="92">
        <f t="shared" ca="1" si="53"/>
        <v>40.501562743462074</v>
      </c>
      <c r="H184" s="94">
        <f t="shared" ca="1" si="54"/>
        <v>-5.4397098821394874E-3</v>
      </c>
      <c r="I184" s="92">
        <f t="shared" ca="1" si="55"/>
        <v>1.718358395989978</v>
      </c>
      <c r="J184" s="91"/>
      <c r="K184" s="91"/>
      <c r="L184" s="92">
        <f t="shared" ca="1" si="56"/>
        <v>113.15104639275995</v>
      </c>
      <c r="M184" s="94">
        <f t="shared" ca="1" si="57"/>
        <v>-8.2993597883651571E-4</v>
      </c>
      <c r="N184" s="99"/>
      <c r="O184" s="94"/>
      <c r="P184" s="108"/>
      <c r="Q184" s="99"/>
      <c r="R184" s="110"/>
      <c r="S184" s="106"/>
      <c r="T184" s="109"/>
      <c r="U184" s="91"/>
      <c r="V184" s="91"/>
      <c r="W184" s="91"/>
      <c r="X184" s="91"/>
      <c r="Y184" s="91"/>
      <c r="Z184" s="91"/>
      <c r="AA184" s="91"/>
      <c r="AB184" s="91"/>
      <c r="AC184" s="91"/>
      <c r="AD184" s="91"/>
      <c r="AE184" s="91"/>
      <c r="AF184" s="91"/>
      <c r="AG184" s="91"/>
    </row>
    <row r="185" spans="1:33" ht="26.5" customHeight="1" x14ac:dyDescent="0.7">
      <c r="A185" s="95">
        <v>44103</v>
      </c>
      <c r="B185" s="94">
        <f t="shared" ca="1" si="48"/>
        <v>-5.4461191017153299E-3</v>
      </c>
      <c r="C185" s="92">
        <f t="shared" ca="1" si="49"/>
        <v>34.159878868345004</v>
      </c>
      <c r="D185" s="94">
        <f t="shared" ca="1" si="50"/>
        <v>7.3750364102309618E-4</v>
      </c>
      <c r="E185" s="92">
        <f t="shared" ca="1" si="51"/>
        <v>36.611158333217183</v>
      </c>
      <c r="F185" s="94">
        <f t="shared" ca="1" si="52"/>
        <v>8.4323996904198673E-3</v>
      </c>
      <c r="G185" s="92">
        <f t="shared" ca="1" si="53"/>
        <v>40.746238425879774</v>
      </c>
      <c r="H185" s="94">
        <f t="shared" ca="1" si="54"/>
        <v>-1.1648745519713288E-2</v>
      </c>
      <c r="I185" s="92">
        <f t="shared" ca="1" si="55"/>
        <v>1.7277568922305793</v>
      </c>
      <c r="J185" s="91"/>
      <c r="K185" s="91"/>
      <c r="L185" s="92">
        <f t="shared" ca="1" si="56"/>
        <v>113.24503251967253</v>
      </c>
      <c r="M185" s="94">
        <f t="shared" ca="1" si="57"/>
        <v>1.4173047932370952E-3</v>
      </c>
      <c r="N185" s="99"/>
      <c r="O185" s="94"/>
      <c r="P185" s="108"/>
      <c r="Q185" s="99"/>
      <c r="R185" s="110"/>
      <c r="S185" s="106"/>
      <c r="T185" s="109"/>
      <c r="U185" s="91"/>
      <c r="V185" s="91"/>
      <c r="W185" s="91"/>
      <c r="X185" s="91"/>
      <c r="Y185" s="91"/>
      <c r="Z185" s="91"/>
      <c r="AA185" s="91"/>
      <c r="AB185" s="91"/>
      <c r="AC185" s="91"/>
      <c r="AD185" s="91"/>
      <c r="AE185" s="91"/>
      <c r="AF185" s="91"/>
      <c r="AG185" s="91"/>
    </row>
    <row r="186" spans="1:33" ht="26.5" customHeight="1" x14ac:dyDescent="0.7">
      <c r="A186" s="95">
        <v>44102</v>
      </c>
      <c r="B186" s="94">
        <f t="shared" ca="1" si="48"/>
        <v>1.6609443280685809E-2</v>
      </c>
      <c r="C186" s="92">
        <f t="shared" ca="1" si="49"/>
        <v>34.346936374620228</v>
      </c>
      <c r="D186" s="94">
        <f t="shared" ca="1" si="50"/>
        <v>-1.6387016477048544E-4</v>
      </c>
      <c r="E186" s="92">
        <f t="shared" ca="1" si="51"/>
        <v>36.584177369203559</v>
      </c>
      <c r="F186" s="94">
        <f t="shared" ca="1" si="52"/>
        <v>1.006056350679585E-2</v>
      </c>
      <c r="G186" s="92">
        <f t="shared" ca="1" si="53"/>
        <v>40.405522907027304</v>
      </c>
      <c r="H186" s="94">
        <f t="shared" ca="1" si="54"/>
        <v>-6.2333036509349959E-3</v>
      </c>
      <c r="I186" s="92">
        <f t="shared" ca="1" si="55"/>
        <v>1.7481203007518826</v>
      </c>
      <c r="J186" s="91"/>
      <c r="K186" s="91"/>
      <c r="L186" s="92">
        <f t="shared" ca="1" si="56"/>
        <v>113.08475695160297</v>
      </c>
      <c r="M186" s="94">
        <f t="shared" ca="1" si="57"/>
        <v>8.4418707466684673E-3</v>
      </c>
      <c r="N186" s="99"/>
      <c r="O186" s="94"/>
      <c r="P186" s="108"/>
      <c r="Q186" s="99"/>
      <c r="R186" s="110"/>
      <c r="S186" s="106"/>
      <c r="T186" s="109"/>
      <c r="U186" s="91"/>
      <c r="V186" s="91"/>
      <c r="W186" s="91"/>
      <c r="X186" s="91"/>
      <c r="Y186" s="91"/>
      <c r="Z186" s="91"/>
      <c r="AA186" s="91"/>
      <c r="AB186" s="91"/>
      <c r="AC186" s="91"/>
      <c r="AD186" s="91"/>
      <c r="AE186" s="91"/>
      <c r="AF186" s="91"/>
      <c r="AG186" s="91"/>
    </row>
    <row r="187" spans="1:33" ht="26.5" customHeight="1" x14ac:dyDescent="0.7">
      <c r="A187" s="95">
        <v>44099</v>
      </c>
      <c r="B187" s="94">
        <f t="shared" ca="1" si="48"/>
        <v>1.6166912279361956E-2</v>
      </c>
      <c r="C187" s="92">
        <f t="shared" ca="1" si="49"/>
        <v>33.785773486206978</v>
      </c>
      <c r="D187" s="94">
        <f t="shared" ca="1" si="50"/>
        <v>8.197586353460018E-4</v>
      </c>
      <c r="E187" s="92">
        <f t="shared" ca="1" si="51"/>
        <v>36.590173406948736</v>
      </c>
      <c r="F187" s="94">
        <f t="shared" ca="1" si="52"/>
        <v>-2.8499771676929742E-3</v>
      </c>
      <c r="G187" s="92">
        <f t="shared" ca="1" si="53"/>
        <v>40.003069485996669</v>
      </c>
      <c r="H187" s="94">
        <f t="shared" ca="1" si="54"/>
        <v>5.3715308863027111E-3</v>
      </c>
      <c r="I187" s="92">
        <f t="shared" ca="1" si="55"/>
        <v>1.7590852130325845</v>
      </c>
      <c r="J187" s="91"/>
      <c r="K187" s="91"/>
      <c r="L187" s="92">
        <f t="shared" ca="1" si="56"/>
        <v>112.13810159218497</v>
      </c>
      <c r="M187" s="94">
        <f t="shared" ca="1" si="57"/>
        <v>4.1419715365189624E-3</v>
      </c>
      <c r="N187" s="99"/>
      <c r="O187" s="94"/>
      <c r="P187" s="108"/>
      <c r="Q187" s="99"/>
      <c r="R187" s="110"/>
      <c r="S187" s="106"/>
      <c r="T187" s="109"/>
      <c r="U187" s="91"/>
      <c r="V187" s="91"/>
      <c r="W187" s="91"/>
      <c r="X187" s="91"/>
      <c r="Y187" s="91"/>
      <c r="Z187" s="91"/>
      <c r="AA187" s="91"/>
      <c r="AB187" s="91"/>
      <c r="AC187" s="91"/>
      <c r="AD187" s="91"/>
      <c r="AE187" s="91"/>
      <c r="AF187" s="91"/>
      <c r="AG187" s="91"/>
    </row>
    <row r="188" spans="1:33" ht="26.5" customHeight="1" x14ac:dyDescent="0.7">
      <c r="A188" s="95">
        <v>44098</v>
      </c>
      <c r="B188" s="94">
        <f t="shared" ca="1" si="48"/>
        <v>2.6654842276934154E-3</v>
      </c>
      <c r="C188" s="92">
        <f t="shared" ca="1" si="49"/>
        <v>33.248251914070082</v>
      </c>
      <c r="D188" s="94">
        <f t="shared" ca="1" si="50"/>
        <v>4.9213188728702839E-4</v>
      </c>
      <c r="E188" s="92">
        <f t="shared" ca="1" si="51"/>
        <v>36.560202864940202</v>
      </c>
      <c r="F188" s="94">
        <f t="shared" ca="1" si="52"/>
        <v>3.7187998514307541E-3</v>
      </c>
      <c r="G188" s="92">
        <f t="shared" ca="1" si="53"/>
        <v>40.117403169055613</v>
      </c>
      <c r="H188" s="94">
        <f t="shared" ca="1" si="54"/>
        <v>5.2780395852968898E-2</v>
      </c>
      <c r="I188" s="92">
        <f t="shared" ca="1" si="55"/>
        <v>1.7496867167919827</v>
      </c>
      <c r="J188" s="91"/>
      <c r="K188" s="91"/>
      <c r="L188" s="92">
        <f t="shared" ca="1" si="56"/>
        <v>111.67554466485788</v>
      </c>
      <c r="M188" s="94">
        <f t="shared" ca="1" si="57"/>
        <v>3.0783899646318336E-3</v>
      </c>
      <c r="N188" s="99"/>
      <c r="O188" s="94"/>
      <c r="P188" s="108"/>
      <c r="Q188" s="99"/>
      <c r="R188" s="110"/>
      <c r="S188" s="106"/>
      <c r="T188" s="109"/>
      <c r="U188" s="91"/>
      <c r="V188" s="91"/>
      <c r="W188" s="91"/>
      <c r="X188" s="91"/>
      <c r="Y188" s="91"/>
      <c r="Z188" s="91"/>
      <c r="AA188" s="91"/>
      <c r="AB188" s="91"/>
      <c r="AC188" s="91"/>
      <c r="AD188" s="91"/>
      <c r="AE188" s="91"/>
      <c r="AF188" s="91"/>
      <c r="AG188" s="91"/>
    </row>
    <row r="189" spans="1:33" ht="26.5" customHeight="1" x14ac:dyDescent="0.7">
      <c r="A189" s="95">
        <v>44097</v>
      </c>
      <c r="B189" s="94">
        <f t="shared" ca="1" si="48"/>
        <v>-2.3190986049814399E-2</v>
      </c>
      <c r="C189" s="92">
        <f t="shared" ca="1" si="49"/>
        <v>33.159864817406834</v>
      </c>
      <c r="D189" s="94">
        <f t="shared" ca="1" si="50"/>
        <v>0</v>
      </c>
      <c r="E189" s="92">
        <f t="shared" ca="1" si="51"/>
        <v>36.542219273603429</v>
      </c>
      <c r="F189" s="94">
        <f t="shared" ca="1" si="52"/>
        <v>-2.160649946621318E-2</v>
      </c>
      <c r="G189" s="92">
        <f t="shared" ca="1" si="53"/>
        <v>39.968767323072697</v>
      </c>
      <c r="H189" s="94">
        <f t="shared" ca="1" si="54"/>
        <v>-5.8562555456965426E-2</v>
      </c>
      <c r="I189" s="92">
        <f t="shared" ca="1" si="55"/>
        <v>1.6619674185463686</v>
      </c>
      <c r="J189" s="91"/>
      <c r="K189" s="91"/>
      <c r="L189" s="92">
        <f t="shared" ca="1" si="56"/>
        <v>111.33281883262933</v>
      </c>
      <c r="M189" s="94">
        <f t="shared" ca="1" si="57"/>
        <v>-1.5678259473624334E-2</v>
      </c>
      <c r="N189" s="99"/>
      <c r="O189" s="94"/>
      <c r="P189" s="108"/>
      <c r="Q189" s="99"/>
      <c r="R189" s="110"/>
      <c r="S189" s="106"/>
      <c r="T189" s="109"/>
      <c r="U189" s="91"/>
      <c r="V189" s="91"/>
      <c r="W189" s="91"/>
      <c r="X189" s="91"/>
      <c r="Y189" s="91"/>
      <c r="Z189" s="91"/>
      <c r="AA189" s="91"/>
      <c r="AB189" s="91"/>
      <c r="AC189" s="91"/>
      <c r="AD189" s="91"/>
      <c r="AE189" s="91"/>
      <c r="AF189" s="91"/>
      <c r="AG189" s="91"/>
    </row>
    <row r="190" spans="1:33" ht="26.5" customHeight="1" x14ac:dyDescent="0.7">
      <c r="A190" s="95">
        <v>44096</v>
      </c>
      <c r="B190" s="94">
        <f t="shared" ca="1" si="48"/>
        <v>1.0184365405683904E-2</v>
      </c>
      <c r="C190" s="92">
        <f t="shared" ca="1" si="49"/>
        <v>33.947132288746353</v>
      </c>
      <c r="D190" s="94">
        <f t="shared" ca="1" si="50"/>
        <v>0</v>
      </c>
      <c r="E190" s="92">
        <f t="shared" ca="1" si="51"/>
        <v>36.542219273603429</v>
      </c>
      <c r="F190" s="94">
        <f t="shared" ca="1" si="52"/>
        <v>-4.8463122806080561E-3</v>
      </c>
      <c r="G190" s="92">
        <f t="shared" ca="1" si="53"/>
        <v>40.851423584955079</v>
      </c>
      <c r="H190" s="94">
        <f t="shared" ca="1" si="54"/>
        <v>1.1669658886894085E-2</v>
      </c>
      <c r="I190" s="92">
        <f t="shared" ca="1" si="55"/>
        <v>1.7653508771929853</v>
      </c>
      <c r="J190" s="91"/>
      <c r="K190" s="91"/>
      <c r="L190" s="92">
        <f t="shared" ca="1" si="56"/>
        <v>113.10612602449785</v>
      </c>
      <c r="M190" s="94">
        <f t="shared" ca="1" si="57"/>
        <v>1.4491004436436583E-3</v>
      </c>
      <c r="N190" s="99"/>
      <c r="O190" s="94"/>
      <c r="P190" s="108"/>
      <c r="Q190" s="99"/>
      <c r="R190" s="110"/>
      <c r="S190" s="106"/>
      <c r="T190" s="109"/>
      <c r="U190" s="91"/>
      <c r="V190" s="91"/>
      <c r="W190" s="91"/>
      <c r="X190" s="91"/>
      <c r="Y190" s="91"/>
      <c r="Z190" s="91"/>
      <c r="AA190" s="91"/>
      <c r="AB190" s="91"/>
      <c r="AC190" s="91"/>
      <c r="AD190" s="91"/>
      <c r="AE190" s="91"/>
      <c r="AF190" s="91"/>
      <c r="AG190" s="91"/>
    </row>
    <row r="191" spans="1:33" ht="26.5" customHeight="1" x14ac:dyDescent="0.7">
      <c r="A191" s="95">
        <v>44095</v>
      </c>
      <c r="B191" s="94">
        <f t="shared" ca="1" si="48"/>
        <v>-1.112955531825699E-2</v>
      </c>
      <c r="C191" s="92">
        <f t="shared" ca="1" si="49"/>
        <v>33.604887831651787</v>
      </c>
      <c r="D191" s="94">
        <f t="shared" ca="1" si="50"/>
        <v>1.8077373545575259E-3</v>
      </c>
      <c r="E191" s="92">
        <f t="shared" ca="1" si="51"/>
        <v>36.542219273603429</v>
      </c>
      <c r="F191" s="94">
        <f t="shared" ca="1" si="52"/>
        <v>-2.0087298363874906E-2</v>
      </c>
      <c r="G191" s="92">
        <f t="shared" ca="1" si="53"/>
        <v>41.050366480151297</v>
      </c>
      <c r="H191" s="94">
        <f t="shared" ca="1" si="54"/>
        <v>-5.1107325383304869E-2</v>
      </c>
      <c r="I191" s="92">
        <f t="shared" ca="1" si="55"/>
        <v>1.744987468671682</v>
      </c>
      <c r="J191" s="91"/>
      <c r="K191" s="91"/>
      <c r="L191" s="92">
        <f t="shared" ca="1" si="56"/>
        <v>112.94246105407819</v>
      </c>
      <c r="M191" s="94">
        <f t="shared" ca="1" si="57"/>
        <v>-1.0927000620868044E-2</v>
      </c>
      <c r="N191" s="99"/>
      <c r="O191" s="94"/>
      <c r="P191" s="108"/>
      <c r="Q191" s="99"/>
      <c r="R191" s="110"/>
      <c r="S191" s="106"/>
      <c r="T191" s="109"/>
      <c r="U191" s="91"/>
      <c r="V191" s="91"/>
      <c r="W191" s="91"/>
      <c r="X191" s="91"/>
      <c r="Y191" s="91"/>
      <c r="Z191" s="91"/>
      <c r="AA191" s="91"/>
      <c r="AB191" s="91"/>
      <c r="AC191" s="91"/>
      <c r="AD191" s="91"/>
      <c r="AE191" s="91"/>
      <c r="AF191" s="91"/>
      <c r="AG191" s="91"/>
    </row>
    <row r="192" spans="1:33" ht="26.5" customHeight="1" x14ac:dyDescent="0.7">
      <c r="A192" s="95">
        <v>44092</v>
      </c>
      <c r="B192" s="94">
        <f t="shared" ca="1" si="48"/>
        <v>-1.1512692698043558E-2</v>
      </c>
      <c r="C192" s="92">
        <f t="shared" ca="1" si="49"/>
        <v>33.983104675018524</v>
      </c>
      <c r="D192" s="94">
        <f t="shared" ca="1" si="50"/>
        <v>-9.0305243646748856E-4</v>
      </c>
      <c r="E192" s="92">
        <f t="shared" ca="1" si="51"/>
        <v>36.47627974016185</v>
      </c>
      <c r="F192" s="94">
        <f t="shared" ca="1" si="52"/>
        <v>1.3117074268587103E-3</v>
      </c>
      <c r="G192" s="92">
        <f t="shared" ca="1" si="53"/>
        <v>41.891860786793529</v>
      </c>
      <c r="H192" s="94">
        <f t="shared" ca="1" si="54"/>
        <v>-1.592623637887669E-2</v>
      </c>
      <c r="I192" s="92">
        <f t="shared" ca="1" si="55"/>
        <v>1.8389724310776969</v>
      </c>
      <c r="J192" s="91"/>
      <c r="K192" s="91"/>
      <c r="L192" s="92">
        <f t="shared" ca="1" si="56"/>
        <v>114.1902176330516</v>
      </c>
      <c r="M192" s="94">
        <f t="shared" ca="1" si="57"/>
        <v>-3.5224179067537831E-3</v>
      </c>
      <c r="N192" s="99"/>
      <c r="O192" s="94"/>
      <c r="P192" s="108"/>
      <c r="Q192" s="99"/>
      <c r="R192" s="110"/>
      <c r="S192" s="106"/>
      <c r="T192" s="109"/>
      <c r="U192" s="91"/>
      <c r="V192" s="91"/>
      <c r="W192" s="91"/>
      <c r="X192" s="91"/>
      <c r="Y192" s="91"/>
      <c r="Z192" s="91"/>
      <c r="AA192" s="91"/>
      <c r="AB192" s="91"/>
      <c r="AC192" s="91"/>
      <c r="AD192" s="91"/>
      <c r="AE192" s="91"/>
      <c r="AF192" s="91"/>
      <c r="AG192" s="91"/>
    </row>
    <row r="193" spans="1:33" ht="26.5" customHeight="1" x14ac:dyDescent="0.7">
      <c r="A193" s="95">
        <v>44091</v>
      </c>
      <c r="B193" s="94">
        <f t="shared" ca="1" si="48"/>
        <v>-8.7952011254134321E-3</v>
      </c>
      <c r="C193" s="92">
        <f t="shared" ca="1" si="49"/>
        <v>34.378898367217573</v>
      </c>
      <c r="D193" s="94">
        <f t="shared" ca="1" si="50"/>
        <v>3.2857470216463014E-4</v>
      </c>
      <c r="E193" s="92">
        <f t="shared" ca="1" si="51"/>
        <v>36.509249506882639</v>
      </c>
      <c r="F193" s="94">
        <f t="shared" ca="1" si="52"/>
        <v>-5.4899929037887096E-3</v>
      </c>
      <c r="G193" s="92">
        <f t="shared" ca="1" si="53"/>
        <v>41.836982905598894</v>
      </c>
      <c r="H193" s="94">
        <f t="shared" ca="1" si="54"/>
        <v>-1.0779436152570598E-2</v>
      </c>
      <c r="I193" s="92">
        <f t="shared" ca="1" si="55"/>
        <v>1.8687343358396016</v>
      </c>
      <c r="J193" s="91"/>
      <c r="K193" s="91"/>
      <c r="L193" s="92">
        <f t="shared" ca="1" si="56"/>
        <v>114.5938651155387</v>
      </c>
      <c r="M193" s="94">
        <f t="shared" ca="1" si="57"/>
        <v>-4.7280236013808041E-3</v>
      </c>
      <c r="N193" s="99"/>
      <c r="O193" s="94"/>
      <c r="P193" s="108"/>
      <c r="Q193" s="99"/>
      <c r="R193" s="110"/>
      <c r="S193" s="106"/>
      <c r="T193" s="109"/>
      <c r="U193" s="91"/>
      <c r="V193" s="91"/>
      <c r="W193" s="91"/>
      <c r="X193" s="91"/>
      <c r="Y193" s="91"/>
      <c r="Z193" s="91"/>
      <c r="AA193" s="91"/>
      <c r="AB193" s="91"/>
      <c r="AC193" s="91"/>
      <c r="AD193" s="91"/>
      <c r="AE193" s="91"/>
      <c r="AF193" s="91"/>
      <c r="AG193" s="91"/>
    </row>
    <row r="194" spans="1:33" ht="26.5" customHeight="1" x14ac:dyDescent="0.7">
      <c r="A194" s="95">
        <v>44090</v>
      </c>
      <c r="B194" s="94">
        <f t="shared" ref="B194:B257" ca="1" si="58">INDIRECT(B$1&amp;"!D"&amp;ROW())</f>
        <v>-3.9686772220726141E-3</v>
      </c>
      <c r="C194" s="92">
        <f t="shared" ref="C194:C257" ca="1" si="59">C195*(1+B194)</f>
        <v>34.683950689354369</v>
      </c>
      <c r="D194" s="94">
        <f t="shared" ref="D194:D257" ca="1" si="60">INDIRECT(D$1&amp;"!D"&amp;ROW())</f>
        <v>-5.7457628352708401E-4</v>
      </c>
      <c r="E194" s="92">
        <f t="shared" ref="E194:E257" ca="1" si="61">E195*(1+D194)</f>
        <v>36.497257431392292</v>
      </c>
      <c r="F194" s="94">
        <f t="shared" ref="F194:F257" ca="1" si="62">INDIRECT(F$1&amp;"!D"&amp;ROW())</f>
        <v>2.8345816762265219E-3</v>
      </c>
      <c r="G194" s="92">
        <f t="shared" ref="G194:G257" ca="1" si="63">G195*(1+F194)</f>
        <v>42.067935573373759</v>
      </c>
      <c r="H194" s="94">
        <f t="shared" ref="H194:H257" ca="1" si="64">INDIRECT(H$1&amp;"!D"&amp;ROW())</f>
        <v>9.2050209205021272E-3</v>
      </c>
      <c r="I194" s="92">
        <f t="shared" ref="I194:I257" ca="1" si="65">I195*(1+H194)</f>
        <v>1.8890977443609052</v>
      </c>
      <c r="J194" s="91"/>
      <c r="K194" s="91"/>
      <c r="L194" s="92">
        <f t="shared" ref="L194:L257" ca="1" si="66">SUM(C194,E194,G194,I194,K194)</f>
        <v>115.13824143848133</v>
      </c>
      <c r="M194" s="94">
        <f t="shared" ref="M194:M257" ca="1" si="67">L194/L195-1</f>
        <v>-2.0008339816568466E-4</v>
      </c>
      <c r="N194" s="99"/>
      <c r="O194" s="94"/>
      <c r="P194" s="108"/>
      <c r="Q194" s="99"/>
      <c r="R194" s="110"/>
      <c r="S194" s="106"/>
      <c r="T194" s="109"/>
      <c r="U194" s="91"/>
      <c r="V194" s="91"/>
      <c r="W194" s="91"/>
      <c r="X194" s="91"/>
      <c r="Y194" s="91"/>
      <c r="Z194" s="91"/>
      <c r="AA194" s="91"/>
      <c r="AB194" s="91"/>
      <c r="AC194" s="91"/>
      <c r="AD194" s="91"/>
      <c r="AE194" s="91"/>
      <c r="AF194" s="91"/>
      <c r="AG194" s="91"/>
    </row>
    <row r="195" spans="1:33" ht="26.5" customHeight="1" x14ac:dyDescent="0.7">
      <c r="A195" s="95">
        <v>44089</v>
      </c>
      <c r="B195" s="94">
        <f t="shared" ca="1" si="58"/>
        <v>5.0524263127731395E-3</v>
      </c>
      <c r="C195" s="92">
        <f t="shared" ca="1" si="59"/>
        <v>34.822148557156787</v>
      </c>
      <c r="D195" s="94">
        <f t="shared" ca="1" si="60"/>
        <v>-4.9221264804233389E-4</v>
      </c>
      <c r="E195" s="92">
        <f t="shared" ca="1" si="61"/>
        <v>36.518239945981406</v>
      </c>
      <c r="F195" s="94">
        <f t="shared" ca="1" si="62"/>
        <v>-2.3927456761799748E-3</v>
      </c>
      <c r="G195" s="92">
        <f t="shared" ca="1" si="63"/>
        <v>41.949027628322995</v>
      </c>
      <c r="H195" s="94">
        <f t="shared" ca="1" si="64"/>
        <v>7.5885328836424737E-3</v>
      </c>
      <c r="I195" s="92">
        <f t="shared" ca="1" si="65"/>
        <v>1.8718671679198022</v>
      </c>
      <c r="J195" s="91"/>
      <c r="K195" s="91"/>
      <c r="L195" s="92">
        <f t="shared" ca="1" si="66"/>
        <v>115.161283299381</v>
      </c>
      <c r="M195" s="94">
        <f t="shared" ca="1" si="67"/>
        <v>6.1301163501648048E-4</v>
      </c>
      <c r="N195" s="99"/>
      <c r="O195" s="94"/>
      <c r="P195" s="108"/>
      <c r="Q195" s="99"/>
      <c r="R195" s="110"/>
      <c r="S195" s="106"/>
      <c r="T195" s="109"/>
      <c r="U195" s="91"/>
      <c r="V195" s="91"/>
      <c r="W195" s="91"/>
      <c r="X195" s="91"/>
      <c r="Y195" s="91"/>
      <c r="Z195" s="91"/>
      <c r="AA195" s="91"/>
      <c r="AB195" s="91"/>
      <c r="AC195" s="91"/>
      <c r="AD195" s="91"/>
      <c r="AE195" s="91"/>
      <c r="AF195" s="91"/>
      <c r="AG195" s="91"/>
    </row>
    <row r="196" spans="1:33" ht="26.5" customHeight="1" x14ac:dyDescent="0.7">
      <c r="A196" s="95">
        <v>44088</v>
      </c>
      <c r="B196" s="94">
        <f t="shared" ca="1" si="58"/>
        <v>1.3171286030854157E-2</v>
      </c>
      <c r="C196" s="92">
        <f t="shared" ca="1" si="59"/>
        <v>34.64709665435911</v>
      </c>
      <c r="D196" s="94">
        <f t="shared" ca="1" si="60"/>
        <v>-9.0163805232268412E-4</v>
      </c>
      <c r="E196" s="92">
        <f t="shared" ca="1" si="61"/>
        <v>36.536223537318179</v>
      </c>
      <c r="F196" s="94">
        <f t="shared" ca="1" si="62"/>
        <v>7.8925843994395173E-3</v>
      </c>
      <c r="G196" s="92">
        <f t="shared" ca="1" si="63"/>
        <v>42.049641726749591</v>
      </c>
      <c r="H196" s="94">
        <f t="shared" ca="1" si="64"/>
        <v>5.7040998217468664E-2</v>
      </c>
      <c r="I196" s="92">
        <f t="shared" ca="1" si="65"/>
        <v>1.8577694235589</v>
      </c>
      <c r="J196" s="91"/>
      <c r="K196" s="91"/>
      <c r="L196" s="92">
        <f t="shared" ca="1" si="66"/>
        <v>115.0907313419858</v>
      </c>
      <c r="M196" s="94">
        <f t="shared" ca="1" si="67"/>
        <v>7.413745999577559E-3</v>
      </c>
      <c r="N196" s="99"/>
      <c r="O196" s="94"/>
      <c r="P196" s="108"/>
      <c r="Q196" s="99"/>
      <c r="R196" s="110"/>
      <c r="S196" s="106"/>
      <c r="T196" s="109"/>
      <c r="U196" s="91"/>
      <c r="V196" s="91"/>
      <c r="W196" s="91"/>
      <c r="X196" s="91"/>
      <c r="Y196" s="91"/>
      <c r="Z196" s="91"/>
      <c r="AA196" s="91"/>
      <c r="AB196" s="91"/>
      <c r="AC196" s="91"/>
      <c r="AD196" s="91"/>
      <c r="AE196" s="91"/>
      <c r="AF196" s="91"/>
      <c r="AG196" s="91"/>
    </row>
    <row r="197" spans="1:33" ht="26.5" customHeight="1" x14ac:dyDescent="0.7">
      <c r="A197" s="95">
        <v>44085</v>
      </c>
      <c r="B197" s="94">
        <f t="shared" ca="1" si="58"/>
        <v>5.0907975231950786E-4</v>
      </c>
      <c r="C197" s="92">
        <f t="shared" ca="1" si="59"/>
        <v>34.196682369563327</v>
      </c>
      <c r="D197" s="94">
        <f t="shared" ca="1" si="60"/>
        <v>1.5597919890948386E-3</v>
      </c>
      <c r="E197" s="92">
        <f t="shared" ca="1" si="61"/>
        <v>36.569195715718308</v>
      </c>
      <c r="F197" s="94">
        <f t="shared" ca="1" si="62"/>
        <v>-5.4861337366873819E-5</v>
      </c>
      <c r="G197" s="92">
        <f t="shared" ca="1" si="63"/>
        <v>41.720360262205112</v>
      </c>
      <c r="H197" s="94">
        <f t="shared" ca="1" si="64"/>
        <v>-1.3192612137203019E-2</v>
      </c>
      <c r="I197" s="92">
        <f t="shared" ca="1" si="65"/>
        <v>1.7575187969924839</v>
      </c>
      <c r="J197" s="91"/>
      <c r="K197" s="91"/>
      <c r="L197" s="92">
        <f t="shared" ca="1" si="66"/>
        <v>114.24375714447922</v>
      </c>
      <c r="M197" s="94">
        <f t="shared" ca="1" si="67"/>
        <v>4.2529186503914573E-4</v>
      </c>
      <c r="N197" s="99"/>
      <c r="O197" s="94"/>
      <c r="P197" s="108"/>
      <c r="Q197" s="99"/>
      <c r="R197" s="110"/>
      <c r="S197" s="106"/>
      <c r="T197" s="109"/>
      <c r="U197" s="91"/>
      <c r="V197" s="91"/>
      <c r="W197" s="91"/>
      <c r="X197" s="91"/>
      <c r="Y197" s="91"/>
      <c r="Z197" s="91"/>
      <c r="AA197" s="91"/>
      <c r="AB197" s="91"/>
      <c r="AC197" s="91"/>
      <c r="AD197" s="91"/>
      <c r="AE197" s="91"/>
      <c r="AF197" s="91"/>
      <c r="AG197" s="91"/>
    </row>
    <row r="198" spans="1:33" ht="26.5" customHeight="1" x14ac:dyDescent="0.7">
      <c r="A198" s="95">
        <v>44084</v>
      </c>
      <c r="B198" s="94">
        <f t="shared" ca="1" si="58"/>
        <v>-1.7363657287159162E-2</v>
      </c>
      <c r="C198" s="92">
        <f t="shared" ca="1" si="59"/>
        <v>34.179282388950298</v>
      </c>
      <c r="D198" s="94">
        <f t="shared" ca="1" si="60"/>
        <v>1.2328123133689139E-3</v>
      </c>
      <c r="E198" s="92">
        <f t="shared" ca="1" si="61"/>
        <v>36.512244209696149</v>
      </c>
      <c r="F198" s="94">
        <f t="shared" ca="1" si="62"/>
        <v>-3.2231411654225495E-3</v>
      </c>
      <c r="G198" s="92">
        <f t="shared" ca="1" si="63"/>
        <v>41.72264922253995</v>
      </c>
      <c r="H198" s="94">
        <f t="shared" ca="1" si="64"/>
        <v>-1.6265789929053476E-2</v>
      </c>
      <c r="I198" s="92">
        <f t="shared" ca="1" si="65"/>
        <v>1.7810150375939875</v>
      </c>
      <c r="J198" s="91"/>
      <c r="K198" s="91"/>
      <c r="L198" s="92">
        <f t="shared" ca="1" si="66"/>
        <v>114.19519085878039</v>
      </c>
      <c r="M198" s="94">
        <f t="shared" ca="1" si="67"/>
        <v>-6.294618664964835E-3</v>
      </c>
      <c r="N198" s="99"/>
      <c r="O198" s="94"/>
      <c r="P198" s="108"/>
      <c r="Q198" s="99"/>
      <c r="R198" s="110"/>
      <c r="S198" s="106"/>
      <c r="T198" s="109"/>
      <c r="U198" s="91"/>
      <c r="V198" s="91"/>
      <c r="W198" s="91"/>
      <c r="X198" s="91"/>
      <c r="Y198" s="91"/>
      <c r="Z198" s="91"/>
      <c r="AA198" s="91"/>
      <c r="AB198" s="91"/>
      <c r="AC198" s="91"/>
      <c r="AD198" s="91"/>
      <c r="AE198" s="91"/>
      <c r="AF198" s="91"/>
      <c r="AG198" s="91"/>
    </row>
    <row r="199" spans="1:33" ht="26.5" customHeight="1" x14ac:dyDescent="0.7">
      <c r="A199" s="95">
        <v>44083</v>
      </c>
      <c r="B199" s="94">
        <f t="shared" ca="1" si="58"/>
        <v>1.9747386291321556E-2</v>
      </c>
      <c r="C199" s="92">
        <f t="shared" ca="1" si="59"/>
        <v>34.783246765114434</v>
      </c>
      <c r="D199" s="94">
        <f t="shared" ca="1" si="60"/>
        <v>-4.9289178313605131E-4</v>
      </c>
      <c r="E199" s="92">
        <f t="shared" ca="1" si="61"/>
        <v>36.467286889383757</v>
      </c>
      <c r="F199" s="94">
        <f t="shared" ca="1" si="62"/>
        <v>9.7082578628595595E-3</v>
      </c>
      <c r="G199" s="92">
        <f t="shared" ca="1" si="63"/>
        <v>41.857562053880038</v>
      </c>
      <c r="H199" s="94">
        <f t="shared" ca="1" si="64"/>
        <v>4.032403240324034E-2</v>
      </c>
      <c r="I199" s="92">
        <f t="shared" ca="1" si="65"/>
        <v>1.8104636591478722</v>
      </c>
      <c r="J199" s="91"/>
      <c r="K199" s="91"/>
      <c r="L199" s="92">
        <f t="shared" ca="1" si="66"/>
        <v>114.91855936752609</v>
      </c>
      <c r="M199" s="94">
        <f t="shared" ca="1" si="67"/>
        <v>9.9149531702458216E-3</v>
      </c>
      <c r="N199" s="99"/>
      <c r="O199" s="94"/>
      <c r="P199" s="108"/>
      <c r="Q199" s="99"/>
      <c r="R199" s="110"/>
      <c r="S199" s="106"/>
      <c r="T199" s="109"/>
      <c r="U199" s="91"/>
      <c r="V199" s="91"/>
      <c r="W199" s="91"/>
      <c r="X199" s="91"/>
      <c r="Y199" s="91"/>
      <c r="Z199" s="91"/>
      <c r="AA199" s="91"/>
      <c r="AB199" s="91"/>
      <c r="AC199" s="91"/>
      <c r="AD199" s="91"/>
      <c r="AE199" s="91"/>
      <c r="AF199" s="91"/>
      <c r="AG199" s="91"/>
    </row>
    <row r="200" spans="1:33" ht="26.5" customHeight="1" x14ac:dyDescent="0.7">
      <c r="A200" s="95">
        <v>44082</v>
      </c>
      <c r="B200" s="94">
        <f t="shared" ca="1" si="58"/>
        <v>-2.7322891992262566E-2</v>
      </c>
      <c r="C200" s="92">
        <f t="shared" ca="1" si="59"/>
        <v>34.109669936606785</v>
      </c>
      <c r="D200" s="94">
        <f t="shared" ca="1" si="60"/>
        <v>2.1404886282767599E-3</v>
      </c>
      <c r="E200" s="92">
        <f t="shared" ca="1" si="61"/>
        <v>36.485270179260617</v>
      </c>
      <c r="F200" s="94">
        <f t="shared" ca="1" si="62"/>
        <v>-1.926921393563652E-3</v>
      </c>
      <c r="G200" s="92">
        <f t="shared" ca="1" si="63"/>
        <v>41.455105202838908</v>
      </c>
      <c r="H200" s="94">
        <f t="shared" ca="1" si="64"/>
        <v>-7.4937552039966771E-2</v>
      </c>
      <c r="I200" s="92">
        <f t="shared" ca="1" si="65"/>
        <v>1.7402882205513808</v>
      </c>
      <c r="J200" s="91"/>
      <c r="K200" s="91"/>
      <c r="L200" s="92">
        <f t="shared" ca="1" si="66"/>
        <v>113.79033353925769</v>
      </c>
      <c r="M200" s="94">
        <f t="shared" ca="1" si="67"/>
        <v>-9.5850136208776027E-3</v>
      </c>
      <c r="N200" s="99"/>
      <c r="O200" s="94"/>
      <c r="P200" s="108"/>
      <c r="Q200" s="99"/>
      <c r="R200" s="110"/>
      <c r="S200" s="106"/>
      <c r="T200" s="109"/>
      <c r="U200" s="91"/>
      <c r="V200" s="91"/>
      <c r="W200" s="91"/>
      <c r="X200" s="91"/>
      <c r="Y200" s="91"/>
      <c r="Z200" s="91"/>
      <c r="AA200" s="91"/>
      <c r="AB200" s="91"/>
      <c r="AC200" s="91"/>
      <c r="AD200" s="91"/>
      <c r="AE200" s="91"/>
      <c r="AF200" s="91"/>
      <c r="AG200" s="91"/>
    </row>
    <row r="201" spans="1:33" ht="26.5" customHeight="1" x14ac:dyDescent="0.7">
      <c r="A201" s="95">
        <v>44078</v>
      </c>
      <c r="B201" s="94">
        <f t="shared" ca="1" si="58"/>
        <v>-8.164816887166304E-3</v>
      </c>
      <c r="C201" s="92">
        <f t="shared" ca="1" si="59"/>
        <v>35.067824312706506</v>
      </c>
      <c r="D201" s="94">
        <f t="shared" ca="1" si="60"/>
        <v>-5.567091071362551E-3</v>
      </c>
      <c r="E201" s="92">
        <f t="shared" ca="1" si="61"/>
        <v>36.407340680548103</v>
      </c>
      <c r="F201" s="94">
        <f t="shared" ca="1" si="62"/>
        <v>2.7602959189594323E-3</v>
      </c>
      <c r="G201" s="92">
        <f t="shared" ca="1" si="63"/>
        <v>41.535140152984361</v>
      </c>
      <c r="H201" s="94">
        <f t="shared" ca="1" si="64"/>
        <v>-8.3194675540765317E-4</v>
      </c>
      <c r="I201" s="92">
        <f t="shared" ca="1" si="65"/>
        <v>1.8812656641604037</v>
      </c>
      <c r="J201" s="91"/>
      <c r="K201" s="91"/>
      <c r="L201" s="92">
        <f t="shared" ca="1" si="66"/>
        <v>114.89157081039939</v>
      </c>
      <c r="M201" s="94">
        <f t="shared" ca="1" si="67"/>
        <v>-3.29422642206878E-3</v>
      </c>
      <c r="N201" s="99"/>
      <c r="O201" s="94"/>
      <c r="P201" s="108"/>
      <c r="Q201" s="99"/>
      <c r="R201" s="110"/>
      <c r="S201" s="106"/>
      <c r="T201" s="109"/>
      <c r="U201" s="91"/>
      <c r="V201" s="91"/>
      <c r="W201" s="91"/>
      <c r="X201" s="91"/>
      <c r="Y201" s="91"/>
      <c r="Z201" s="91"/>
      <c r="AA201" s="91"/>
      <c r="AB201" s="91"/>
      <c r="AC201" s="91"/>
      <c r="AD201" s="91"/>
      <c r="AE201" s="91"/>
      <c r="AF201" s="91"/>
      <c r="AG201" s="91"/>
    </row>
    <row r="202" spans="1:33" ht="26.5" customHeight="1" x14ac:dyDescent="0.7">
      <c r="A202" s="95">
        <v>44077</v>
      </c>
      <c r="B202" s="94">
        <f t="shared" ca="1" si="58"/>
        <v>-3.4414270549397941E-2</v>
      </c>
      <c r="C202" s="92">
        <f t="shared" ca="1" si="59"/>
        <v>35.356503691114881</v>
      </c>
      <c r="D202" s="94">
        <f t="shared" ca="1" si="60"/>
        <v>1.3117306611369894E-3</v>
      </c>
      <c r="E202" s="92">
        <f t="shared" ca="1" si="61"/>
        <v>36.611158333217197</v>
      </c>
      <c r="F202" s="94">
        <f t="shared" ca="1" si="62"/>
        <v>-8.104238530945107E-3</v>
      </c>
      <c r="G202" s="92">
        <f t="shared" ca="1" si="63"/>
        <v>41.420806469925417</v>
      </c>
      <c r="H202" s="94">
        <f t="shared" ca="1" si="64"/>
        <v>-8.9048882152330533E-2</v>
      </c>
      <c r="I202" s="92">
        <f t="shared" ca="1" si="65"/>
        <v>1.8828320802005041</v>
      </c>
      <c r="J202" s="91"/>
      <c r="K202" s="91"/>
      <c r="L202" s="92">
        <f t="shared" ca="1" si="66"/>
        <v>115.271300574458</v>
      </c>
      <c r="M202" s="94">
        <f t="shared" ca="1" si="67"/>
        <v>-1.4825352359404853E-2</v>
      </c>
      <c r="N202" s="99"/>
      <c r="O202" s="94"/>
      <c r="P202" s="108"/>
      <c r="Q202" s="99"/>
      <c r="R202" s="110"/>
      <c r="S202" s="106"/>
      <c r="T202" s="109"/>
      <c r="U202" s="91"/>
      <c r="V202" s="91"/>
      <c r="W202" s="91"/>
      <c r="X202" s="91"/>
      <c r="Y202" s="91"/>
      <c r="Z202" s="91"/>
      <c r="AA202" s="91"/>
      <c r="AB202" s="91"/>
      <c r="AC202" s="91"/>
      <c r="AD202" s="91"/>
      <c r="AE202" s="91"/>
      <c r="AF202" s="91"/>
      <c r="AG202" s="91"/>
    </row>
    <row r="203" spans="1:33" ht="26.5" customHeight="1" x14ac:dyDescent="0.7">
      <c r="A203" s="95">
        <v>44076</v>
      </c>
      <c r="B203" s="94">
        <f t="shared" ca="1" si="58"/>
        <v>1.446398801658999E-2</v>
      </c>
      <c r="C203" s="92">
        <f t="shared" ca="1" si="59"/>
        <v>36.616638598451516</v>
      </c>
      <c r="D203" s="94">
        <f t="shared" ca="1" si="60"/>
        <v>1.3955060199810632E-3</v>
      </c>
      <c r="E203" s="92">
        <f t="shared" ca="1" si="61"/>
        <v>36.563197266293798</v>
      </c>
      <c r="F203" s="94">
        <f t="shared" ca="1" si="62"/>
        <v>-1.3131629076493567E-2</v>
      </c>
      <c r="G203" s="92">
        <f t="shared" ca="1" si="63"/>
        <v>41.759233257110417</v>
      </c>
      <c r="H203" s="94">
        <f t="shared" ca="1" si="64"/>
        <v>-4.7292418772563183E-2</v>
      </c>
      <c r="I203" s="92">
        <f t="shared" ca="1" si="65"/>
        <v>2.0668859649122839</v>
      </c>
      <c r="J203" s="91"/>
      <c r="K203" s="91"/>
      <c r="L203" s="92">
        <f t="shared" ca="1" si="66"/>
        <v>117.00595508676803</v>
      </c>
      <c r="M203" s="94">
        <f t="shared" ca="1" si="67"/>
        <v>-7.2797391685330837E-4</v>
      </c>
      <c r="N203" s="99"/>
      <c r="O203" s="94"/>
      <c r="P203" s="108"/>
      <c r="Q203" s="99"/>
      <c r="R203" s="110"/>
      <c r="S203" s="106"/>
      <c r="T203" s="109"/>
      <c r="U203" s="91"/>
      <c r="V203" s="91"/>
      <c r="W203" s="91"/>
      <c r="X203" s="91"/>
      <c r="Y203" s="91"/>
      <c r="Z203" s="91"/>
      <c r="AA203" s="91"/>
      <c r="AB203" s="91"/>
      <c r="AC203" s="91"/>
      <c r="AD203" s="91"/>
      <c r="AE203" s="91"/>
      <c r="AF203" s="91"/>
      <c r="AG203" s="91"/>
    </row>
    <row r="204" spans="1:33" ht="26.5" customHeight="1" x14ac:dyDescent="0.7">
      <c r="A204" s="95">
        <v>44075</v>
      </c>
      <c r="B204" s="94">
        <f t="shared" ca="1" si="58"/>
        <v>9.4185631750662857E-3</v>
      </c>
      <c r="C204" s="92">
        <f t="shared" ca="1" si="59"/>
        <v>36.094567210849782</v>
      </c>
      <c r="D204" s="94">
        <f t="shared" ca="1" si="60"/>
        <v>3.2776937751277657E-3</v>
      </c>
      <c r="E204" s="92">
        <f t="shared" ca="1" si="61"/>
        <v>36.512244209696149</v>
      </c>
      <c r="F204" s="94">
        <f t="shared" ca="1" si="62"/>
        <v>1.1902883602197267E-3</v>
      </c>
      <c r="G204" s="92">
        <f t="shared" ca="1" si="63"/>
        <v>42.314896786115796</v>
      </c>
      <c r="H204" s="94">
        <f t="shared" ca="1" si="64"/>
        <v>2.3651145602365142E-2</v>
      </c>
      <c r="I204" s="92">
        <f t="shared" ca="1" si="65"/>
        <v>2.1694862155388503</v>
      </c>
      <c r="J204" s="91"/>
      <c r="K204" s="91"/>
      <c r="L204" s="92">
        <f t="shared" ca="1" si="66"/>
        <v>117.09119442220059</v>
      </c>
      <c r="M204" s="94">
        <f t="shared" ca="1" si="67"/>
        <v>4.7754385441507452E-3</v>
      </c>
      <c r="N204" s="99"/>
      <c r="O204" s="94"/>
      <c r="P204" s="108"/>
      <c r="Q204" s="99"/>
      <c r="R204" s="110"/>
      <c r="S204" s="106"/>
      <c r="T204" s="109"/>
      <c r="U204" s="91"/>
      <c r="V204" s="91"/>
      <c r="W204" s="91"/>
      <c r="X204" s="91"/>
      <c r="Y204" s="91"/>
      <c r="Z204" s="91"/>
      <c r="AA204" s="91"/>
      <c r="AB204" s="91"/>
      <c r="AC204" s="91"/>
      <c r="AD204" s="91"/>
      <c r="AE204" s="91"/>
      <c r="AF204" s="91"/>
      <c r="AG204" s="91"/>
    </row>
    <row r="205" spans="1:33" ht="26.5" customHeight="1" x14ac:dyDescent="0.7">
      <c r="A205" s="95">
        <v>44074</v>
      </c>
      <c r="B205" s="94">
        <f t="shared" ca="1" si="58"/>
        <v>-3.622589933936049E-3</v>
      </c>
      <c r="C205" s="92">
        <f t="shared" ca="1" si="59"/>
        <v>35.757780298111875</v>
      </c>
      <c r="D205" s="94">
        <f t="shared" ca="1" si="60"/>
        <v>1.0711548530990544E-3</v>
      </c>
      <c r="E205" s="92">
        <f t="shared" ca="1" si="61"/>
        <v>36.392959233757182</v>
      </c>
      <c r="F205" s="94">
        <f t="shared" ca="1" si="62"/>
        <v>2.3862628254585072E-3</v>
      </c>
      <c r="G205" s="92">
        <f t="shared" ca="1" si="63"/>
        <v>42.264589736902501</v>
      </c>
      <c r="H205" s="94">
        <f t="shared" ca="1" si="64"/>
        <v>2.4999999999999911E-2</v>
      </c>
      <c r="I205" s="92">
        <f t="shared" ca="1" si="65"/>
        <v>2.1193609022556421</v>
      </c>
      <c r="J205" s="91"/>
      <c r="K205" s="91"/>
      <c r="L205" s="92">
        <f t="shared" ca="1" si="66"/>
        <v>116.53469017102719</v>
      </c>
      <c r="M205" s="94">
        <f t="shared" ca="1" si="67"/>
        <v>5.2578595047614307E-4</v>
      </c>
      <c r="N205" s="99"/>
      <c r="O205" s="94"/>
      <c r="P205" s="108"/>
      <c r="Q205" s="99"/>
      <c r="R205" s="110"/>
      <c r="S205" s="106"/>
      <c r="T205" s="109"/>
      <c r="U205" s="91"/>
      <c r="V205" s="91"/>
      <c r="W205" s="91"/>
      <c r="X205" s="91"/>
      <c r="Y205" s="91"/>
      <c r="Z205" s="91"/>
      <c r="AA205" s="91"/>
      <c r="AB205" s="91"/>
      <c r="AC205" s="91"/>
      <c r="AD205" s="91"/>
      <c r="AE205" s="91"/>
      <c r="AF205" s="91"/>
      <c r="AG205" s="91"/>
    </row>
    <row r="206" spans="1:33" ht="26.5" customHeight="1" x14ac:dyDescent="0.7">
      <c r="A206" s="95">
        <v>44071</v>
      </c>
      <c r="B206" s="94">
        <f t="shared" ca="1" si="58"/>
        <v>6.4595141349503837E-3</v>
      </c>
      <c r="C206" s="92">
        <f t="shared" ca="1" si="59"/>
        <v>35.887787034173108</v>
      </c>
      <c r="D206" s="94">
        <f t="shared" ca="1" si="60"/>
        <v>1.6504075086216652E-3</v>
      </c>
      <c r="E206" s="92">
        <f t="shared" ca="1" si="61"/>
        <v>36.354018450464316</v>
      </c>
      <c r="F206" s="94">
        <f t="shared" ca="1" si="62"/>
        <v>1.7380235671478728E-2</v>
      </c>
      <c r="G206" s="92">
        <f t="shared" ca="1" si="63"/>
        <v>42.163975409808529</v>
      </c>
      <c r="H206" s="94">
        <f t="shared" ca="1" si="64"/>
        <v>2.4049650892164376E-2</v>
      </c>
      <c r="I206" s="92">
        <f t="shared" ca="1" si="65"/>
        <v>2.0676691729323338</v>
      </c>
      <c r="J206" s="91"/>
      <c r="K206" s="91"/>
      <c r="L206" s="92">
        <f t="shared" ca="1" si="66"/>
        <v>116.47345006737828</v>
      </c>
      <c r="M206" s="94">
        <f t="shared" ca="1" si="67"/>
        <v>9.1764114878849501E-3</v>
      </c>
      <c r="N206" s="99"/>
      <c r="O206" s="94"/>
      <c r="P206" s="108"/>
      <c r="Q206" s="99"/>
      <c r="R206" s="110"/>
      <c r="S206" s="106"/>
      <c r="T206" s="109"/>
      <c r="U206" s="91"/>
      <c r="V206" s="91"/>
      <c r="W206" s="91"/>
      <c r="X206" s="91"/>
      <c r="Y206" s="91"/>
      <c r="Z206" s="91"/>
      <c r="AA206" s="91"/>
      <c r="AB206" s="91"/>
      <c r="AC206" s="91"/>
      <c r="AD206" s="91"/>
      <c r="AE206" s="91"/>
      <c r="AF206" s="91"/>
      <c r="AG206" s="91"/>
    </row>
    <row r="207" spans="1:33" ht="26.5" customHeight="1" x14ac:dyDescent="0.7">
      <c r="A207" s="95">
        <v>44070</v>
      </c>
      <c r="B207" s="94">
        <f t="shared" ca="1" si="58"/>
        <v>2.1864782902507596E-3</v>
      </c>
      <c r="C207" s="92">
        <f t="shared" ca="1" si="59"/>
        <v>35.657457185467194</v>
      </c>
      <c r="D207" s="94">
        <f t="shared" ca="1" si="60"/>
        <v>-3.5359863902629796E-3</v>
      </c>
      <c r="E207" s="92">
        <f t="shared" ca="1" si="61"/>
        <v>36.294118364995924</v>
      </c>
      <c r="F207" s="94">
        <f t="shared" ca="1" si="62"/>
        <v>-1.1561932746717241E-2</v>
      </c>
      <c r="G207" s="92">
        <f t="shared" ca="1" si="63"/>
        <v>41.443674578541405</v>
      </c>
      <c r="H207" s="94">
        <f t="shared" ca="1" si="64"/>
        <v>-3.7341299477221757E-2</v>
      </c>
      <c r="I207" s="92">
        <f t="shared" ca="1" si="65"/>
        <v>2.0191102756892261</v>
      </c>
      <c r="J207" s="91"/>
      <c r="K207" s="91"/>
      <c r="L207" s="92">
        <f t="shared" ca="1" si="66"/>
        <v>115.41436040469375</v>
      </c>
      <c r="M207" s="94">
        <f t="shared" ca="1" si="67"/>
        <v>-5.2925937077028529E-3</v>
      </c>
      <c r="N207" s="99"/>
      <c r="O207" s="94"/>
      <c r="P207" s="108"/>
      <c r="Q207" s="99"/>
      <c r="R207" s="110"/>
      <c r="S207" s="106"/>
      <c r="T207" s="109"/>
      <c r="U207" s="91"/>
      <c r="V207" s="91"/>
      <c r="W207" s="91"/>
      <c r="X207" s="91"/>
      <c r="Y207" s="91"/>
      <c r="Z207" s="91"/>
      <c r="AA207" s="91"/>
      <c r="AB207" s="91"/>
      <c r="AC207" s="91"/>
      <c r="AD207" s="91"/>
      <c r="AE207" s="91"/>
      <c r="AF207" s="91"/>
      <c r="AG207" s="91"/>
    </row>
    <row r="208" spans="1:33" ht="26.5" customHeight="1" x14ac:dyDescent="0.7">
      <c r="A208" s="95">
        <v>44069</v>
      </c>
      <c r="B208" s="94">
        <f t="shared" ca="1" si="58"/>
        <v>1.0025580178643523E-2</v>
      </c>
      <c r="C208" s="92">
        <f t="shared" ca="1" si="59"/>
        <v>35.579663024689275</v>
      </c>
      <c r="D208" s="94">
        <f t="shared" ca="1" si="60"/>
        <v>-4.108416358011846E-4</v>
      </c>
      <c r="E208" s="92">
        <f t="shared" ca="1" si="61"/>
        <v>36.422909276491382</v>
      </c>
      <c r="F208" s="94">
        <f t="shared" ca="1" si="62"/>
        <v>1.1808851055022496E-2</v>
      </c>
      <c r="G208" s="92">
        <f t="shared" ca="1" si="63"/>
        <v>41.928448480041844</v>
      </c>
      <c r="H208" s="94">
        <f t="shared" ca="1" si="64"/>
        <v>3.0000000000000027E-2</v>
      </c>
      <c r="I208" s="92">
        <f t="shared" ca="1" si="65"/>
        <v>2.0974310776942384</v>
      </c>
      <c r="J208" s="91"/>
      <c r="K208" s="91"/>
      <c r="L208" s="92">
        <f t="shared" ca="1" si="66"/>
        <v>116.02845185891675</v>
      </c>
      <c r="M208" s="94">
        <f t="shared" ca="1" si="67"/>
        <v>7.7178710129992556E-3</v>
      </c>
      <c r="N208" s="99"/>
      <c r="O208" s="94"/>
      <c r="P208" s="108"/>
      <c r="Q208" s="99"/>
      <c r="R208" s="110"/>
      <c r="S208" s="106"/>
      <c r="T208" s="109"/>
      <c r="U208" s="91"/>
      <c r="V208" s="91"/>
      <c r="W208" s="91"/>
      <c r="X208" s="91"/>
      <c r="Y208" s="91"/>
      <c r="Z208" s="91"/>
      <c r="AA208" s="91"/>
      <c r="AB208" s="91"/>
      <c r="AC208" s="91"/>
      <c r="AD208" s="91"/>
      <c r="AE208" s="91"/>
      <c r="AF208" s="91"/>
      <c r="AG208" s="91"/>
    </row>
    <row r="209" spans="1:33" ht="26.5" customHeight="1" x14ac:dyDescent="0.7">
      <c r="A209" s="95">
        <v>44068</v>
      </c>
      <c r="B209" s="94">
        <f t="shared" ca="1" si="58"/>
        <v>3.4993342498070845E-3</v>
      </c>
      <c r="C209" s="92">
        <f t="shared" ca="1" si="59"/>
        <v>35.226496955053641</v>
      </c>
      <c r="D209" s="94">
        <f t="shared" ca="1" si="60"/>
        <v>-2.378055078876784E-3</v>
      </c>
      <c r="E209" s="92">
        <f t="shared" ca="1" si="61"/>
        <v>36.437879474499809</v>
      </c>
      <c r="F209" s="94">
        <f t="shared" ca="1" si="62"/>
        <v>1.2154751381214801E-3</v>
      </c>
      <c r="G209" s="92">
        <f t="shared" ca="1" si="63"/>
        <v>41.439100316549577</v>
      </c>
      <c r="H209" s="94">
        <f t="shared" ca="1" si="64"/>
        <v>-5.2478134110787167E-2</v>
      </c>
      <c r="I209" s="92">
        <f t="shared" ca="1" si="65"/>
        <v>2.0363408521303286</v>
      </c>
      <c r="J209" s="91"/>
      <c r="K209" s="91"/>
      <c r="L209" s="92">
        <f t="shared" ca="1" si="66"/>
        <v>115.13981759823334</v>
      </c>
      <c r="M209" s="94">
        <f t="shared" ca="1" si="67"/>
        <v>-2.3004393790027056E-4</v>
      </c>
      <c r="N209" s="99"/>
      <c r="O209" s="94"/>
      <c r="P209" s="108"/>
      <c r="Q209" s="99"/>
      <c r="R209" s="110"/>
      <c r="S209" s="106"/>
      <c r="T209" s="109"/>
      <c r="U209" s="91"/>
      <c r="V209" s="91"/>
      <c r="W209" s="91"/>
      <c r="X209" s="91"/>
      <c r="Y209" s="91"/>
      <c r="Z209" s="91"/>
      <c r="AA209" s="91"/>
      <c r="AB209" s="91"/>
      <c r="AC209" s="91"/>
      <c r="AD209" s="91"/>
      <c r="AE209" s="91"/>
      <c r="AF209" s="91"/>
      <c r="AG209" s="91"/>
    </row>
    <row r="210" spans="1:33" ht="26.5" customHeight="1" x14ac:dyDescent="0.7">
      <c r="A210" s="95">
        <v>44067</v>
      </c>
      <c r="B210" s="94">
        <f t="shared" ca="1" si="58"/>
        <v>1.013323515542619E-2</v>
      </c>
      <c r="C210" s="92">
        <f t="shared" ca="1" si="59"/>
        <v>35.103657523986456</v>
      </c>
      <c r="D210" s="94">
        <f t="shared" ca="1" si="60"/>
        <v>-1.3921552413155291E-3</v>
      </c>
      <c r="E210" s="92">
        <f t="shared" ca="1" si="61"/>
        <v>36.524737311568224</v>
      </c>
      <c r="F210" s="94">
        <f t="shared" ca="1" si="62"/>
        <v>-5.6584024922178289E-3</v>
      </c>
      <c r="G210" s="92">
        <f t="shared" ca="1" si="63"/>
        <v>41.388793267336283</v>
      </c>
      <c r="H210" s="94">
        <f t="shared" ca="1" si="64"/>
        <v>1.0309278350515427E-2</v>
      </c>
      <c r="I210" s="92">
        <f t="shared" ca="1" si="65"/>
        <v>2.1491228070175468</v>
      </c>
      <c r="J210" s="91"/>
      <c r="K210" s="91"/>
      <c r="L210" s="92">
        <f t="shared" ca="1" si="66"/>
        <v>115.1663109099085</v>
      </c>
      <c r="M210" s="94">
        <f t="shared" ca="1" si="67"/>
        <v>7.6146962152923159E-4</v>
      </c>
      <c r="N210" s="99"/>
      <c r="O210" s="94"/>
      <c r="P210" s="108"/>
      <c r="Q210" s="99"/>
      <c r="R210" s="110"/>
      <c r="S210" s="106"/>
      <c r="T210" s="109"/>
      <c r="U210" s="91"/>
      <c r="V210" s="91"/>
      <c r="W210" s="91"/>
      <c r="X210" s="91"/>
      <c r="Y210" s="91"/>
      <c r="Z210" s="91"/>
      <c r="AA210" s="91"/>
      <c r="AB210" s="91"/>
      <c r="AC210" s="91"/>
      <c r="AD210" s="91"/>
      <c r="AE210" s="91"/>
      <c r="AF210" s="91"/>
      <c r="AG210" s="91"/>
    </row>
    <row r="211" spans="1:33" ht="26.5" customHeight="1" x14ac:dyDescent="0.7">
      <c r="A211" s="95">
        <v>44064</v>
      </c>
      <c r="B211" s="94">
        <f t="shared" ca="1" si="58"/>
        <v>3.5472428875764628E-3</v>
      </c>
      <c r="C211" s="92">
        <f t="shared" ca="1" si="59"/>
        <v>34.75151227806613</v>
      </c>
      <c r="D211" s="94">
        <f t="shared" ca="1" si="60"/>
        <v>7.375266669540359E-4</v>
      </c>
      <c r="E211" s="92">
        <f t="shared" ca="1" si="61"/>
        <v>36.575656303195274</v>
      </c>
      <c r="F211" s="94">
        <f t="shared" ca="1" si="62"/>
        <v>-8.0109046321525934E-3</v>
      </c>
      <c r="G211" s="92">
        <f t="shared" ca="1" si="63"/>
        <v>41.624320425770335</v>
      </c>
      <c r="H211" s="94">
        <f t="shared" ca="1" si="64"/>
        <v>-4.0960451977401169E-2</v>
      </c>
      <c r="I211" s="92">
        <f t="shared" ca="1" si="65"/>
        <v>2.1271929824561435</v>
      </c>
      <c r="J211" s="91"/>
      <c r="K211" s="91"/>
      <c r="L211" s="92">
        <f t="shared" ca="1" si="66"/>
        <v>115.07868198948788</v>
      </c>
      <c r="M211" s="94">
        <f t="shared" ca="1" si="67"/>
        <v>-2.4030106928846218E-3</v>
      </c>
      <c r="N211" s="99"/>
      <c r="O211" s="94"/>
      <c r="P211" s="108"/>
      <c r="Q211" s="99"/>
      <c r="R211" s="110"/>
      <c r="S211" s="106"/>
      <c r="T211" s="109"/>
      <c r="U211" s="91"/>
      <c r="V211" s="91"/>
      <c r="W211" s="91"/>
      <c r="X211" s="91"/>
      <c r="Y211" s="91"/>
      <c r="Z211" s="91"/>
      <c r="AA211" s="91"/>
      <c r="AB211" s="91"/>
      <c r="AC211" s="91"/>
      <c r="AD211" s="91"/>
      <c r="AE211" s="91"/>
      <c r="AF211" s="91"/>
      <c r="AG211" s="91"/>
    </row>
    <row r="212" spans="1:33" ht="26.5" customHeight="1" x14ac:dyDescent="0.7">
      <c r="A212" s="95">
        <v>44063</v>
      </c>
      <c r="B212" s="94">
        <f t="shared" ca="1" si="58"/>
        <v>3.1136589267497516E-3</v>
      </c>
      <c r="C212" s="92">
        <f t="shared" ca="1" si="59"/>
        <v>34.628675953583588</v>
      </c>
      <c r="D212" s="94">
        <f t="shared" ca="1" si="60"/>
        <v>2.8764111037196116E-3</v>
      </c>
      <c r="E212" s="92">
        <f t="shared" ca="1" si="61"/>
        <v>36.548700661814664</v>
      </c>
      <c r="F212" s="94">
        <f t="shared" ca="1" si="62"/>
        <v>6.9139319876554417E-3</v>
      </c>
      <c r="G212" s="92">
        <f t="shared" ca="1" si="63"/>
        <v>41.960461682630985</v>
      </c>
      <c r="H212" s="94">
        <f t="shared" ca="1" si="64"/>
        <v>3.2822757111597323E-2</v>
      </c>
      <c r="I212" s="92">
        <f t="shared" ca="1" si="65"/>
        <v>2.2180451127819585</v>
      </c>
      <c r="J212" s="91"/>
      <c r="K212" s="91"/>
      <c r="L212" s="92">
        <f t="shared" ca="1" si="66"/>
        <v>115.3558834108112</v>
      </c>
      <c r="M212" s="94">
        <f t="shared" ca="1" si="67"/>
        <v>4.9738504732661504E-3</v>
      </c>
      <c r="N212" s="99"/>
      <c r="O212" s="94"/>
      <c r="P212" s="108"/>
      <c r="Q212" s="99"/>
      <c r="R212" s="110"/>
      <c r="S212" s="106"/>
      <c r="T212" s="109"/>
      <c r="U212" s="91"/>
      <c r="V212" s="91"/>
      <c r="W212" s="91"/>
      <c r="X212" s="91"/>
      <c r="Y212" s="91"/>
      <c r="Z212" s="91"/>
      <c r="AA212" s="91"/>
      <c r="AB212" s="91"/>
      <c r="AC212" s="91"/>
      <c r="AD212" s="91"/>
      <c r="AE212" s="91"/>
      <c r="AF212" s="91"/>
      <c r="AG212" s="91"/>
    </row>
    <row r="213" spans="1:33" ht="26.5" customHeight="1" x14ac:dyDescent="0.7">
      <c r="A213" s="95">
        <v>44062</v>
      </c>
      <c r="B213" s="94">
        <f t="shared" ca="1" si="58"/>
        <v>-4.1637369714068173E-3</v>
      </c>
      <c r="C213" s="92">
        <f t="shared" ca="1" si="59"/>
        <v>34.521188746082338</v>
      </c>
      <c r="D213" s="94">
        <f t="shared" ca="1" si="60"/>
        <v>-1.3131655955851418E-3</v>
      </c>
      <c r="E213" s="92">
        <f t="shared" ca="1" si="61"/>
        <v>36.443873100565646</v>
      </c>
      <c r="F213" s="94">
        <f t="shared" ca="1" si="62"/>
        <v>-3.156545977765024E-2</v>
      </c>
      <c r="G213" s="92">
        <f t="shared" ca="1" si="63"/>
        <v>41.672341944659287</v>
      </c>
      <c r="H213" s="94">
        <f t="shared" ca="1" si="64"/>
        <v>-4.7255038220986756E-2</v>
      </c>
      <c r="I213" s="92">
        <f t="shared" ca="1" si="65"/>
        <v>2.1475563909774471</v>
      </c>
      <c r="J213" s="91"/>
      <c r="K213" s="91"/>
      <c r="L213" s="92">
        <f t="shared" ca="1" si="66"/>
        <v>114.78496018228471</v>
      </c>
      <c r="M213" s="94">
        <f t="shared" ca="1" si="67"/>
        <v>-1.4230736157321067E-2</v>
      </c>
      <c r="N213" s="99"/>
      <c r="O213" s="94"/>
      <c r="P213" s="108"/>
      <c r="Q213" s="99"/>
      <c r="R213" s="110"/>
      <c r="S213" s="106"/>
      <c r="T213" s="109"/>
      <c r="U213" s="91"/>
      <c r="V213" s="91"/>
      <c r="W213" s="91"/>
      <c r="X213" s="91"/>
      <c r="Y213" s="91"/>
      <c r="Z213" s="91"/>
      <c r="AA213" s="91"/>
      <c r="AB213" s="91"/>
      <c r="AC213" s="91"/>
      <c r="AD213" s="91"/>
      <c r="AE213" s="91"/>
      <c r="AF213" s="91"/>
      <c r="AG213" s="91"/>
    </row>
    <row r="214" spans="1:33" ht="26.5" customHeight="1" x14ac:dyDescent="0.7">
      <c r="A214" s="95">
        <v>44061</v>
      </c>
      <c r="B214" s="94">
        <f t="shared" ca="1" si="58"/>
        <v>2.160366174685846E-3</v>
      </c>
      <c r="C214" s="92">
        <f t="shared" ca="1" si="59"/>
        <v>34.665526881994197</v>
      </c>
      <c r="D214" s="94">
        <f t="shared" ca="1" si="60"/>
        <v>1.7264998289205913E-3</v>
      </c>
      <c r="E214" s="92">
        <f t="shared" ca="1" si="61"/>
        <v>36.491792867480441</v>
      </c>
      <c r="F214" s="94">
        <f t="shared" ca="1" si="62"/>
        <v>9.0080053619303602E-3</v>
      </c>
      <c r="G214" s="92">
        <f t="shared" ca="1" si="63"/>
        <v>43.0306233553911</v>
      </c>
      <c r="H214" s="94">
        <f t="shared" ca="1" si="64"/>
        <v>-2.4406779661016897E-2</v>
      </c>
      <c r="I214" s="92">
        <f t="shared" ca="1" si="65"/>
        <v>2.2540726817042644</v>
      </c>
      <c r="J214" s="91"/>
      <c r="K214" s="91"/>
      <c r="L214" s="92">
        <f t="shared" ca="1" si="66"/>
        <v>116.44201578657</v>
      </c>
      <c r="M214" s="94">
        <f t="shared" ca="1" si="67"/>
        <v>4.0128075661904905E-3</v>
      </c>
      <c r="N214" s="99"/>
      <c r="O214" s="94"/>
      <c r="P214" s="108"/>
      <c r="Q214" s="99"/>
      <c r="R214" s="110"/>
      <c r="S214" s="106"/>
      <c r="T214" s="109"/>
      <c r="U214" s="91"/>
      <c r="V214" s="91"/>
      <c r="W214" s="91"/>
      <c r="X214" s="91"/>
      <c r="Y214" s="91"/>
      <c r="Z214" s="91"/>
      <c r="AA214" s="91"/>
      <c r="AB214" s="91"/>
      <c r="AC214" s="91"/>
      <c r="AD214" s="91"/>
      <c r="AE214" s="91"/>
      <c r="AF214" s="91"/>
      <c r="AG214" s="91"/>
    </row>
    <row r="215" spans="1:33" ht="26.5" customHeight="1" x14ac:dyDescent="0.7">
      <c r="A215" s="95">
        <v>44060</v>
      </c>
      <c r="B215" s="94">
        <f t="shared" ca="1" si="58"/>
        <v>3.176654753793251E-3</v>
      </c>
      <c r="C215" s="92">
        <f t="shared" ca="1" si="59"/>
        <v>34.590798091841194</v>
      </c>
      <c r="D215" s="94">
        <f t="shared" ca="1" si="60"/>
        <v>1.647142334952445E-3</v>
      </c>
      <c r="E215" s="92">
        <f t="shared" ca="1" si="61"/>
        <v>36.428898380658467</v>
      </c>
      <c r="F215" s="94">
        <f t="shared" ca="1" si="62"/>
        <v>2.1693914494671729E-2</v>
      </c>
      <c r="G215" s="92">
        <f t="shared" ca="1" si="63"/>
        <v>42.646463780984618</v>
      </c>
      <c r="H215" s="94">
        <f t="shared" ca="1" si="64"/>
        <v>0.10074626865671643</v>
      </c>
      <c r="I215" s="92">
        <f t="shared" ca="1" si="65"/>
        <v>2.3104636591478735</v>
      </c>
      <c r="J215" s="91"/>
      <c r="K215" s="91"/>
      <c r="L215" s="92">
        <f t="shared" ca="1" si="66"/>
        <v>115.97662391263215</v>
      </c>
      <c r="M215" s="94">
        <f t="shared" ca="1" si="67"/>
        <v>1.121656939190796E-2</v>
      </c>
      <c r="N215" s="99"/>
      <c r="O215" s="94"/>
      <c r="P215" s="108"/>
      <c r="Q215" s="99"/>
      <c r="R215" s="110"/>
      <c r="S215" s="106"/>
      <c r="T215" s="109"/>
      <c r="U215" s="91"/>
      <c r="V215" s="91"/>
      <c r="W215" s="91"/>
      <c r="X215" s="91"/>
      <c r="Y215" s="91"/>
      <c r="Z215" s="91"/>
      <c r="AA215" s="91"/>
      <c r="AB215" s="91"/>
      <c r="AC215" s="91"/>
      <c r="AD215" s="91"/>
      <c r="AE215" s="91"/>
      <c r="AF215" s="91"/>
      <c r="AG215" s="91"/>
    </row>
    <row r="216" spans="1:33" ht="26.5" customHeight="1" x14ac:dyDescent="0.7">
      <c r="A216" s="95">
        <v>44057</v>
      </c>
      <c r="B216" s="94">
        <f t="shared" ca="1" si="58"/>
        <v>2.9786248707752705E-5</v>
      </c>
      <c r="C216" s="92">
        <f t="shared" ca="1" si="59"/>
        <v>34.481263023740034</v>
      </c>
      <c r="D216" s="94">
        <f t="shared" ca="1" si="60"/>
        <v>4.9433057776870903E-4</v>
      </c>
      <c r="E216" s="92">
        <f t="shared" ca="1" si="61"/>
        <v>36.368993471831402</v>
      </c>
      <c r="F216" s="94">
        <f t="shared" ca="1" si="62"/>
        <v>-4.3092183024140418E-3</v>
      </c>
      <c r="G216" s="92">
        <f t="shared" ca="1" si="63"/>
        <v>41.740939410486256</v>
      </c>
      <c r="H216" s="94">
        <f t="shared" ca="1" si="64"/>
        <v>2.2120518688024449E-2</v>
      </c>
      <c r="I216" s="92">
        <f t="shared" ca="1" si="65"/>
        <v>2.0989974937343394</v>
      </c>
      <c r="J216" s="91"/>
      <c r="K216" s="91"/>
      <c r="L216" s="92">
        <f t="shared" ca="1" si="66"/>
        <v>114.69019339979204</v>
      </c>
      <c r="M216" s="94">
        <f t="shared" ca="1" si="67"/>
        <v>-1.0123715408691947E-3</v>
      </c>
      <c r="N216" s="99"/>
      <c r="O216" s="94"/>
      <c r="P216" s="108"/>
      <c r="Q216" s="99"/>
      <c r="R216" s="110"/>
      <c r="S216" s="106"/>
      <c r="T216" s="109"/>
      <c r="U216" s="91"/>
      <c r="V216" s="91"/>
      <c r="W216" s="91"/>
      <c r="X216" s="91"/>
      <c r="Y216" s="91"/>
      <c r="Z216" s="91"/>
      <c r="AA216" s="91"/>
      <c r="AB216" s="91"/>
      <c r="AC216" s="91"/>
      <c r="AD216" s="91"/>
      <c r="AE216" s="91"/>
      <c r="AF216" s="91"/>
      <c r="AG216" s="91"/>
    </row>
    <row r="217" spans="1:33" ht="26.5" customHeight="1" x14ac:dyDescent="0.7">
      <c r="A217" s="95">
        <v>44056</v>
      </c>
      <c r="B217" s="94">
        <f t="shared" ca="1" si="58"/>
        <v>-1.8079503559270682E-3</v>
      </c>
      <c r="C217" s="92">
        <f t="shared" ca="1" si="59"/>
        <v>34.480235986855426</v>
      </c>
      <c r="D217" s="94">
        <f t="shared" ca="1" si="60"/>
        <v>-2.0557358334349907E-3</v>
      </c>
      <c r="E217" s="92">
        <f t="shared" ca="1" si="61"/>
        <v>36.35102404911072</v>
      </c>
      <c r="F217" s="94">
        <f t="shared" ca="1" si="62"/>
        <v>2.3618067327144665E-2</v>
      </c>
      <c r="G217" s="92">
        <f t="shared" ca="1" si="63"/>
        <v>41.921588687725674</v>
      </c>
      <c r="H217" s="94">
        <f t="shared" ca="1" si="64"/>
        <v>2.2888532845044551E-4</v>
      </c>
      <c r="I217" s="92">
        <f t="shared" ca="1" si="65"/>
        <v>2.0535714285714319</v>
      </c>
      <c r="J217" s="91"/>
      <c r="K217" s="91"/>
      <c r="L217" s="92">
        <f t="shared" ca="1" si="66"/>
        <v>114.80642015226326</v>
      </c>
      <c r="M217" s="94">
        <f t="shared" ca="1" si="67"/>
        <v>7.2857295072970008E-3</v>
      </c>
      <c r="N217" s="99"/>
      <c r="O217" s="94"/>
      <c r="P217" s="108"/>
      <c r="Q217" s="99"/>
      <c r="R217" s="110"/>
      <c r="S217" s="106"/>
      <c r="T217" s="109"/>
      <c r="U217" s="91"/>
      <c r="V217" s="91"/>
      <c r="W217" s="91"/>
      <c r="X217" s="91"/>
      <c r="Y217" s="91"/>
      <c r="Z217" s="91"/>
      <c r="AA217" s="91"/>
      <c r="AB217" s="91"/>
      <c r="AC217" s="91"/>
      <c r="AD217" s="91"/>
      <c r="AE217" s="91"/>
      <c r="AF217" s="91"/>
      <c r="AG217" s="91"/>
    </row>
    <row r="218" spans="1:33" ht="26.5" customHeight="1" x14ac:dyDescent="0.7">
      <c r="A218" s="95">
        <v>44055</v>
      </c>
      <c r="B218" s="94">
        <f t="shared" ca="1" si="58"/>
        <v>1.3942377774513348E-2</v>
      </c>
      <c r="C218" s="92">
        <f t="shared" ca="1" si="59"/>
        <v>34.542687450927005</v>
      </c>
      <c r="D218" s="94">
        <f t="shared" ca="1" si="60"/>
        <v>-2.9512333886883013E-3</v>
      </c>
      <c r="E218" s="92">
        <f t="shared" ca="1" si="61"/>
        <v>36.42590608952429</v>
      </c>
      <c r="F218" s="94">
        <f t="shared" ca="1" si="62"/>
        <v>-4.6682004593953108E-3</v>
      </c>
      <c r="G218" s="92">
        <f t="shared" ca="1" si="63"/>
        <v>40.954326643716506</v>
      </c>
      <c r="H218" s="94">
        <f t="shared" ca="1" si="64"/>
        <v>4.43824701195219E-2</v>
      </c>
      <c r="I218" s="92">
        <f t="shared" ca="1" si="65"/>
        <v>2.053101503759402</v>
      </c>
      <c r="J218" s="91"/>
      <c r="K218" s="91"/>
      <c r="L218" s="92">
        <f t="shared" ca="1" si="66"/>
        <v>113.9760216879272</v>
      </c>
      <c r="M218" s="94">
        <f t="shared" ca="1" si="67"/>
        <v>2.3069776177422341E-3</v>
      </c>
      <c r="N218" s="99"/>
      <c r="O218" s="94"/>
      <c r="P218" s="108"/>
      <c r="Q218" s="99"/>
      <c r="R218" s="110"/>
      <c r="S218" s="106"/>
      <c r="T218" s="109"/>
      <c r="U218" s="91"/>
      <c r="V218" s="91"/>
      <c r="W218" s="91"/>
      <c r="X218" s="91"/>
      <c r="Y218" s="91"/>
      <c r="Z218" s="91"/>
      <c r="AA218" s="91"/>
      <c r="AB218" s="91"/>
      <c r="AC218" s="91"/>
      <c r="AD218" s="91"/>
      <c r="AE218" s="91"/>
      <c r="AF218" s="91"/>
      <c r="AG218" s="91"/>
    </row>
    <row r="219" spans="1:33" ht="26.5" customHeight="1" x14ac:dyDescent="0.7">
      <c r="A219" s="95">
        <v>44054</v>
      </c>
      <c r="B219" s="94">
        <f t="shared" ca="1" si="58"/>
        <v>-8.2546268048078186E-3</v>
      </c>
      <c r="C219" s="92">
        <f t="shared" ca="1" si="59"/>
        <v>34.06770267038668</v>
      </c>
      <c r="D219" s="94">
        <f t="shared" ca="1" si="60"/>
        <v>-3.4312858583546157E-3</v>
      </c>
      <c r="E219" s="92">
        <f t="shared" ca="1" si="61"/>
        <v>36.533725640447557</v>
      </c>
      <c r="F219" s="94">
        <f t="shared" ca="1" si="62"/>
        <v>-5.3694411370846518E-2</v>
      </c>
      <c r="G219" s="92">
        <f t="shared" ca="1" si="63"/>
        <v>41.146406316586059</v>
      </c>
      <c r="H219" s="94">
        <f t="shared" ca="1" si="64"/>
        <v>-8.3272461650839902E-2</v>
      </c>
      <c r="I219" s="92">
        <f t="shared" ca="1" si="65"/>
        <v>1.9658521303258178</v>
      </c>
      <c r="J219" s="91"/>
      <c r="K219" s="91"/>
      <c r="L219" s="92">
        <f t="shared" ca="1" si="66"/>
        <v>113.71368675774612</v>
      </c>
      <c r="M219" s="94">
        <f t="shared" ca="1" si="67"/>
        <v>-2.5057461556604488E-2</v>
      </c>
      <c r="N219" s="99"/>
      <c r="O219" s="94"/>
      <c r="P219" s="108"/>
      <c r="Q219" s="99"/>
      <c r="R219" s="110"/>
      <c r="S219" s="106"/>
      <c r="T219" s="109"/>
      <c r="U219" s="91"/>
      <c r="V219" s="91"/>
      <c r="W219" s="91"/>
      <c r="X219" s="91"/>
      <c r="Y219" s="91"/>
      <c r="Z219" s="91"/>
      <c r="AA219" s="91"/>
      <c r="AB219" s="91"/>
      <c r="AC219" s="91"/>
      <c r="AD219" s="91"/>
      <c r="AE219" s="91"/>
      <c r="AF219" s="91"/>
      <c r="AG219" s="91"/>
    </row>
    <row r="220" spans="1:33" ht="26.5" customHeight="1" x14ac:dyDescent="0.7">
      <c r="A220" s="95">
        <v>44053</v>
      </c>
      <c r="B220" s="94">
        <f t="shared" ca="1" si="58"/>
        <v>2.9888455378432877E-3</v>
      </c>
      <c r="C220" s="92">
        <f t="shared" ca="1" si="59"/>
        <v>34.351259497816265</v>
      </c>
      <c r="D220" s="94">
        <f t="shared" ca="1" si="60"/>
        <v>-1.0609701228617707E-3</v>
      </c>
      <c r="E220" s="92">
        <f t="shared" ca="1" si="61"/>
        <v>36.659514915551426</v>
      </c>
      <c r="F220" s="94">
        <f t="shared" ca="1" si="62"/>
        <v>-3.4589592103031475E-3</v>
      </c>
      <c r="G220" s="92">
        <f t="shared" ca="1" si="63"/>
        <v>43.481098295310687</v>
      </c>
      <c r="H220" s="94">
        <f t="shared" ca="1" si="64"/>
        <v>4.8238897396630787E-2</v>
      </c>
      <c r="I220" s="92">
        <f t="shared" ca="1" si="65"/>
        <v>2.1444235588972465</v>
      </c>
      <c r="J220" s="91"/>
      <c r="K220" s="91"/>
      <c r="L220" s="92">
        <f t="shared" ca="1" si="66"/>
        <v>116.63629626757563</v>
      </c>
      <c r="M220" s="94">
        <f t="shared" ca="1" si="67"/>
        <v>9.596159276847871E-5</v>
      </c>
      <c r="N220" s="99"/>
      <c r="O220" s="94"/>
      <c r="P220" s="108"/>
      <c r="Q220" s="99"/>
      <c r="R220" s="110"/>
      <c r="S220" s="106"/>
      <c r="T220" s="109"/>
      <c r="U220" s="91"/>
      <c r="V220" s="91"/>
      <c r="W220" s="91"/>
      <c r="X220" s="91"/>
      <c r="Y220" s="91"/>
      <c r="Z220" s="91"/>
      <c r="AA220" s="91"/>
      <c r="AB220" s="91"/>
      <c r="AC220" s="91"/>
      <c r="AD220" s="91"/>
      <c r="AE220" s="91"/>
      <c r="AF220" s="91"/>
      <c r="AG220" s="91"/>
    </row>
    <row r="221" spans="1:33" ht="26.5" customHeight="1" x14ac:dyDescent="0.7">
      <c r="A221" s="95">
        <v>44050</v>
      </c>
      <c r="B221" s="94">
        <f t="shared" ca="1" si="58"/>
        <v>7.1792190458763727E-4</v>
      </c>
      <c r="C221" s="92">
        <f t="shared" ca="1" si="59"/>
        <v>34.248894841293797</v>
      </c>
      <c r="D221" s="94">
        <f t="shared" ca="1" si="60"/>
        <v>-2.1174471493992097E-3</v>
      </c>
      <c r="E221" s="92">
        <f t="shared" ca="1" si="61"/>
        <v>36.698450875485626</v>
      </c>
      <c r="F221" s="94">
        <f t="shared" ca="1" si="62"/>
        <v>-1.5885301025763465E-2</v>
      </c>
      <c r="G221" s="92">
        <f t="shared" ca="1" si="63"/>
        <v>43.632019671617961</v>
      </c>
      <c r="H221" s="94">
        <f t="shared" ca="1" si="64"/>
        <v>-9.5567867036011056E-2</v>
      </c>
      <c r="I221" s="92">
        <f t="shared" ca="1" si="65"/>
        <v>2.045739348370931</v>
      </c>
      <c r="J221" s="91"/>
      <c r="K221" s="91"/>
      <c r="L221" s="92">
        <f t="shared" ca="1" si="66"/>
        <v>116.62510473676831</v>
      </c>
      <c r="M221" s="94">
        <f t="shared" ca="1" si="67"/>
        <v>-8.2803744551049885E-3</v>
      </c>
      <c r="N221" s="99"/>
      <c r="O221" s="94"/>
      <c r="P221" s="108"/>
      <c r="Q221" s="99"/>
      <c r="R221" s="110"/>
      <c r="S221" s="106"/>
      <c r="T221" s="109"/>
      <c r="U221" s="91"/>
      <c r="V221" s="91"/>
      <c r="W221" s="91"/>
      <c r="X221" s="91"/>
      <c r="Y221" s="91"/>
      <c r="Z221" s="91"/>
      <c r="AA221" s="91"/>
      <c r="AB221" s="91"/>
      <c r="AC221" s="91"/>
      <c r="AD221" s="91"/>
      <c r="AE221" s="91"/>
      <c r="AF221" s="91"/>
      <c r="AG221" s="91"/>
    </row>
    <row r="222" spans="1:33" ht="26.5" customHeight="1" x14ac:dyDescent="0.7">
      <c r="A222" s="95">
        <v>44049</v>
      </c>
      <c r="B222" s="94">
        <f t="shared" ca="1" si="58"/>
        <v>6.6846372916524732E-3</v>
      </c>
      <c r="C222" s="92">
        <f t="shared" ca="1" si="59"/>
        <v>34.22432444910207</v>
      </c>
      <c r="D222" s="94">
        <f t="shared" ca="1" si="60"/>
        <v>1.1413894686034265E-3</v>
      </c>
      <c r="E222" s="92">
        <f t="shared" ca="1" si="61"/>
        <v>36.776322795354034</v>
      </c>
      <c r="F222" s="94">
        <f t="shared" ca="1" si="62"/>
        <v>1.3274068044711651E-2</v>
      </c>
      <c r="G222" s="92">
        <f t="shared" ca="1" si="63"/>
        <v>44.336315387928394</v>
      </c>
      <c r="H222" s="94">
        <f t="shared" ca="1" si="64"/>
        <v>4.3352601156069426E-2</v>
      </c>
      <c r="I222" s="92">
        <f t="shared" ca="1" si="65"/>
        <v>2.2619047619047659</v>
      </c>
      <c r="J222" s="91"/>
      <c r="K222" s="91"/>
      <c r="L222" s="92">
        <f t="shared" ca="1" si="66"/>
        <v>117.59886739428926</v>
      </c>
      <c r="M222" s="94">
        <f t="shared" ca="1" si="67"/>
        <v>8.0921154725595024E-3</v>
      </c>
      <c r="N222" s="99"/>
      <c r="O222" s="94"/>
      <c r="P222" s="108"/>
      <c r="Q222" s="99"/>
      <c r="R222" s="110"/>
      <c r="S222" s="106"/>
      <c r="T222" s="109"/>
      <c r="U222" s="91"/>
      <c r="V222" s="91"/>
      <c r="W222" s="91"/>
      <c r="X222" s="91"/>
      <c r="Y222" s="91"/>
      <c r="Z222" s="91"/>
      <c r="AA222" s="91"/>
      <c r="AB222" s="91"/>
      <c r="AC222" s="91"/>
      <c r="AD222" s="91"/>
      <c r="AE222" s="91"/>
      <c r="AF222" s="91"/>
      <c r="AG222" s="91"/>
    </row>
    <row r="223" spans="1:33" ht="26.5" customHeight="1" x14ac:dyDescent="0.7">
      <c r="A223" s="95">
        <v>44048</v>
      </c>
      <c r="B223" s="94">
        <f t="shared" ca="1" si="58"/>
        <v>6.2108919329535439E-3</v>
      </c>
      <c r="C223" s="92">
        <f t="shared" ca="1" si="59"/>
        <v>33.99706639129603</v>
      </c>
      <c r="D223" s="94">
        <f t="shared" ca="1" si="60"/>
        <v>-3.3315744375653766E-3</v>
      </c>
      <c r="E223" s="92">
        <f t="shared" ca="1" si="61"/>
        <v>36.734394544285664</v>
      </c>
      <c r="F223" s="94">
        <f t="shared" ca="1" si="62"/>
        <v>9.2832429829261542E-3</v>
      </c>
      <c r="G223" s="92">
        <f t="shared" ca="1" si="63"/>
        <v>43.755501878660546</v>
      </c>
      <c r="H223" s="94">
        <f t="shared" ca="1" si="64"/>
        <v>4.8484848484848575E-2</v>
      </c>
      <c r="I223" s="92">
        <f t="shared" ca="1" si="65"/>
        <v>2.1679197994987507</v>
      </c>
      <c r="J223" s="91"/>
      <c r="K223" s="91"/>
      <c r="L223" s="92">
        <f t="shared" ca="1" si="66"/>
        <v>116.65488261374099</v>
      </c>
      <c r="M223" s="94">
        <f t="shared" ca="1" si="67"/>
        <v>5.0813179606941095E-3</v>
      </c>
      <c r="N223" s="99"/>
      <c r="O223" s="94"/>
      <c r="P223" s="108"/>
      <c r="Q223" s="99"/>
      <c r="R223" s="110"/>
      <c r="S223" s="106"/>
      <c r="T223" s="109"/>
      <c r="U223" s="91"/>
      <c r="V223" s="91"/>
      <c r="W223" s="91"/>
      <c r="X223" s="91"/>
      <c r="Y223" s="91"/>
      <c r="Z223" s="91"/>
      <c r="AA223" s="91"/>
      <c r="AB223" s="91"/>
      <c r="AC223" s="91"/>
      <c r="AD223" s="91"/>
      <c r="AE223" s="91"/>
      <c r="AF223" s="91"/>
      <c r="AG223" s="91"/>
    </row>
    <row r="224" spans="1:33" ht="26.5" customHeight="1" x14ac:dyDescent="0.7">
      <c r="A224" s="95">
        <v>44047</v>
      </c>
      <c r="B224" s="94">
        <f t="shared" ca="1" si="58"/>
        <v>3.862668017953208E-3</v>
      </c>
      <c r="C224" s="92">
        <f t="shared" ca="1" si="59"/>
        <v>33.787217633856962</v>
      </c>
      <c r="D224" s="94">
        <f t="shared" ca="1" si="60"/>
        <v>3.4246367634220842E-3</v>
      </c>
      <c r="E224" s="92">
        <f t="shared" ca="1" si="61"/>
        <v>36.857187006356611</v>
      </c>
      <c r="F224" s="94">
        <f t="shared" ca="1" si="62"/>
        <v>2.1277725820285198E-2</v>
      </c>
      <c r="G224" s="92">
        <f t="shared" ca="1" si="63"/>
        <v>43.353045027619416</v>
      </c>
      <c r="H224" s="94">
        <f t="shared" ca="1" si="64"/>
        <v>-1.0494752623688153E-2</v>
      </c>
      <c r="I224" s="92">
        <f t="shared" ca="1" si="65"/>
        <v>2.0676691729323342</v>
      </c>
      <c r="J224" s="91"/>
      <c r="K224" s="91"/>
      <c r="L224" s="92">
        <f t="shared" ca="1" si="66"/>
        <v>116.06511884076532</v>
      </c>
      <c r="M224" s="94">
        <f t="shared" ca="1" si="67"/>
        <v>9.894053295258276E-3</v>
      </c>
      <c r="N224" s="99"/>
      <c r="O224" s="94"/>
      <c r="P224" s="108"/>
      <c r="Q224" s="99"/>
      <c r="R224" s="110"/>
      <c r="S224" s="106"/>
      <c r="T224" s="109"/>
      <c r="U224" s="91"/>
      <c r="V224" s="91"/>
      <c r="W224" s="91"/>
      <c r="X224" s="91"/>
      <c r="Y224" s="91"/>
      <c r="Z224" s="91"/>
      <c r="AA224" s="91"/>
      <c r="AB224" s="91"/>
      <c r="AC224" s="91"/>
      <c r="AD224" s="91"/>
      <c r="AE224" s="91"/>
      <c r="AF224" s="91"/>
      <c r="AG224" s="91"/>
    </row>
    <row r="225" spans="1:33" ht="26.5" customHeight="1" x14ac:dyDescent="0.7">
      <c r="A225" s="95">
        <v>44046</v>
      </c>
      <c r="B225" s="94">
        <f t="shared" ca="1" si="58"/>
        <v>6.9521506605780825E-3</v>
      </c>
      <c r="C225" s="92">
        <f t="shared" ca="1" si="59"/>
        <v>33.65721100134855</v>
      </c>
      <c r="D225" s="94">
        <f t="shared" ca="1" si="60"/>
        <v>-4.8910352182340855E-4</v>
      </c>
      <c r="E225" s="92">
        <f t="shared" ca="1" si="61"/>
        <v>36.731395319573409</v>
      </c>
      <c r="F225" s="94">
        <f t="shared" ca="1" si="62"/>
        <v>1.132535231234133E-3</v>
      </c>
      <c r="G225" s="92">
        <f t="shared" ca="1" si="63"/>
        <v>42.449809617455884</v>
      </c>
      <c r="H225" s="94">
        <f t="shared" ca="1" si="64"/>
        <v>4.0967616074912172E-2</v>
      </c>
      <c r="I225" s="92">
        <f t="shared" ca="1" si="65"/>
        <v>2.0895989974937379</v>
      </c>
      <c r="J225" s="91"/>
      <c r="K225" s="91"/>
      <c r="L225" s="92">
        <f t="shared" ca="1" si="66"/>
        <v>114.92801493587157</v>
      </c>
      <c r="M225" s="94">
        <f t="shared" ca="1" si="67"/>
        <v>3.0079291194378133E-3</v>
      </c>
      <c r="N225" s="99"/>
      <c r="O225" s="94"/>
      <c r="P225" s="108"/>
      <c r="Q225" s="99"/>
      <c r="R225" s="110"/>
      <c r="S225" s="106"/>
      <c r="T225" s="109"/>
      <c r="U225" s="91"/>
      <c r="V225" s="91"/>
      <c r="W225" s="91"/>
      <c r="X225" s="91"/>
      <c r="Y225" s="91"/>
      <c r="Z225" s="91"/>
      <c r="AA225" s="91"/>
      <c r="AB225" s="91"/>
      <c r="AC225" s="91"/>
      <c r="AD225" s="91"/>
      <c r="AE225" s="91"/>
      <c r="AF225" s="91"/>
      <c r="AG225" s="91"/>
    </row>
    <row r="226" spans="1:33" ht="26.5" customHeight="1" x14ac:dyDescent="0.7">
      <c r="A226" s="95">
        <v>44043</v>
      </c>
      <c r="B226" s="94">
        <f t="shared" ca="1" si="58"/>
        <v>7.9021731898989422E-3</v>
      </c>
      <c r="C226" s="92">
        <f t="shared" ca="1" si="59"/>
        <v>33.424836502180206</v>
      </c>
      <c r="D226" s="94">
        <f t="shared" ca="1" si="60"/>
        <v>2.4438998823050895E-4</v>
      </c>
      <c r="E226" s="92">
        <f t="shared" ca="1" si="61"/>
        <v>36.749369565652756</v>
      </c>
      <c r="F226" s="94">
        <f t="shared" ca="1" si="62"/>
        <v>9.0879301558535186E-3</v>
      </c>
      <c r="G226" s="92">
        <f t="shared" ca="1" si="63"/>
        <v>42.401788098566932</v>
      </c>
      <c r="H226" s="94">
        <f t="shared" ca="1" si="64"/>
        <v>4.8261758691206635E-2</v>
      </c>
      <c r="I226" s="92">
        <f t="shared" ca="1" si="65"/>
        <v>2.0073621553884746</v>
      </c>
      <c r="J226" s="91"/>
      <c r="K226" s="91"/>
      <c r="L226" s="92">
        <f t="shared" ca="1" si="66"/>
        <v>114.58335632178836</v>
      </c>
      <c r="M226" s="94">
        <f t="shared" ca="1" si="67"/>
        <v>6.5472813832097021E-3</v>
      </c>
      <c r="N226" s="99"/>
      <c r="O226" s="94"/>
      <c r="P226" s="108"/>
      <c r="Q226" s="99"/>
      <c r="R226" s="110"/>
      <c r="S226" s="106"/>
      <c r="T226" s="109"/>
      <c r="U226" s="91"/>
      <c r="V226" s="91"/>
      <c r="W226" s="91"/>
      <c r="X226" s="91"/>
      <c r="Y226" s="91"/>
      <c r="Z226" s="91"/>
      <c r="AA226" s="91"/>
      <c r="AB226" s="91"/>
      <c r="AC226" s="91"/>
      <c r="AD226" s="91"/>
      <c r="AE226" s="91"/>
      <c r="AF226" s="91"/>
      <c r="AG226" s="91"/>
    </row>
    <row r="227" spans="1:33" ht="26.5" customHeight="1" x14ac:dyDescent="0.7">
      <c r="A227" s="95">
        <v>44042</v>
      </c>
      <c r="B227" s="94">
        <f t="shared" ca="1" si="58"/>
        <v>-3.5679530480169364E-3</v>
      </c>
      <c r="C227" s="92">
        <f t="shared" ca="1" si="59"/>
        <v>33.162778483148116</v>
      </c>
      <c r="D227" s="94">
        <f t="shared" ca="1" si="60"/>
        <v>1.3866353273486176E-3</v>
      </c>
      <c r="E227" s="92">
        <f t="shared" ca="1" si="61"/>
        <v>36.740390582030827</v>
      </c>
      <c r="F227" s="94">
        <f t="shared" ca="1" si="62"/>
        <v>-7.4002590773981636E-3</v>
      </c>
      <c r="G227" s="92">
        <f t="shared" ca="1" si="63"/>
        <v>42.019914054484808</v>
      </c>
      <c r="H227" s="94">
        <f t="shared" ca="1" si="64"/>
        <v>-1.0121457489878583E-2</v>
      </c>
      <c r="I227" s="92">
        <f t="shared" ca="1" si="65"/>
        <v>1.9149436090225596</v>
      </c>
      <c r="J227" s="91"/>
      <c r="K227" s="91"/>
      <c r="L227" s="92">
        <f t="shared" ca="1" si="66"/>
        <v>113.8380267286863</v>
      </c>
      <c r="M227" s="94">
        <f t="shared" ca="1" si="67"/>
        <v>-3.5078176290275209E-3</v>
      </c>
      <c r="N227" s="99"/>
      <c r="O227" s="94"/>
      <c r="P227" s="108"/>
      <c r="Q227" s="99"/>
      <c r="R227" s="110"/>
      <c r="S227" s="106"/>
      <c r="T227" s="109"/>
      <c r="U227" s="91"/>
      <c r="V227" s="91"/>
      <c r="W227" s="91"/>
      <c r="X227" s="91"/>
      <c r="Y227" s="91"/>
      <c r="Z227" s="91"/>
      <c r="AA227" s="91"/>
      <c r="AB227" s="91"/>
      <c r="AC227" s="91"/>
      <c r="AD227" s="91"/>
      <c r="AE227" s="91"/>
      <c r="AF227" s="91"/>
      <c r="AG227" s="91"/>
    </row>
    <row r="228" spans="1:33" ht="26.5" customHeight="1" x14ac:dyDescent="0.7">
      <c r="A228" s="95">
        <v>44041</v>
      </c>
      <c r="B228" s="94">
        <f t="shared" ca="1" si="58"/>
        <v>1.2298753418087838E-2</v>
      </c>
      <c r="C228" s="92">
        <f t="shared" ca="1" si="59"/>
        <v>33.281525403152948</v>
      </c>
      <c r="D228" s="94">
        <f t="shared" ca="1" si="60"/>
        <v>1.306725998746483E-3</v>
      </c>
      <c r="E228" s="92">
        <f t="shared" ca="1" si="61"/>
        <v>36.689515603551634</v>
      </c>
      <c r="F228" s="94">
        <f t="shared" ca="1" si="62"/>
        <v>7.5102312925170445E-3</v>
      </c>
      <c r="G228" s="92">
        <f t="shared" ca="1" si="63"/>
        <v>42.333190632739971</v>
      </c>
      <c r="H228" s="94">
        <f t="shared" ca="1" si="64"/>
        <v>-1.436552274541103E-2</v>
      </c>
      <c r="I228" s="92">
        <f t="shared" ca="1" si="65"/>
        <v>1.9345238095238129</v>
      </c>
      <c r="J228" s="91"/>
      <c r="K228" s="91"/>
      <c r="L228" s="92">
        <f t="shared" ca="1" si="66"/>
        <v>114.23875544896836</v>
      </c>
      <c r="M228" s="94">
        <f t="shared" ca="1" si="67"/>
        <v>6.5163080643360072E-3</v>
      </c>
      <c r="N228" s="99"/>
      <c r="O228" s="94"/>
      <c r="P228" s="108"/>
      <c r="Q228" s="99"/>
      <c r="R228" s="110"/>
      <c r="S228" s="106"/>
      <c r="T228" s="109"/>
      <c r="U228" s="91"/>
      <c r="V228" s="91"/>
      <c r="W228" s="91"/>
      <c r="X228" s="91"/>
      <c r="Y228" s="91"/>
      <c r="Z228" s="91"/>
      <c r="AA228" s="91"/>
      <c r="AB228" s="91"/>
      <c r="AC228" s="91"/>
      <c r="AD228" s="91"/>
      <c r="AE228" s="91"/>
      <c r="AF228" s="91"/>
      <c r="AG228" s="91"/>
    </row>
    <row r="229" spans="1:33" ht="26.5" customHeight="1" x14ac:dyDescent="0.7">
      <c r="A229" s="95">
        <v>44040</v>
      </c>
      <c r="B229" s="94">
        <f t="shared" ca="1" si="58"/>
        <v>-6.3423244927277578E-3</v>
      </c>
      <c r="C229" s="92">
        <f t="shared" ca="1" si="59"/>
        <v>32.877177108808908</v>
      </c>
      <c r="D229" s="94">
        <f t="shared" ca="1" si="60"/>
        <v>2.3740177206033053E-3</v>
      </c>
      <c r="E229" s="92">
        <f t="shared" ca="1" si="61"/>
        <v>36.641635026426023</v>
      </c>
      <c r="F229" s="94">
        <f t="shared" ca="1" si="62"/>
        <v>8.3411295251303308E-3</v>
      </c>
      <c r="G229" s="92">
        <f t="shared" ca="1" si="63"/>
        <v>42.017628524160465</v>
      </c>
      <c r="H229" s="94">
        <f t="shared" ca="1" si="64"/>
        <v>3.1275720164609E-2</v>
      </c>
      <c r="I229" s="92">
        <f t="shared" ca="1" si="65"/>
        <v>1.9627192982456174</v>
      </c>
      <c r="J229" s="91"/>
      <c r="K229" s="91"/>
      <c r="L229" s="92">
        <f t="shared" ca="1" si="66"/>
        <v>113.49915995764101</v>
      </c>
      <c r="M229" s="94">
        <f t="shared" ca="1" si="67"/>
        <v>2.5087843112692187E-3</v>
      </c>
      <c r="N229" s="99"/>
      <c r="O229" s="94"/>
      <c r="P229" s="108"/>
      <c r="Q229" s="99"/>
      <c r="R229" s="110"/>
      <c r="S229" s="106"/>
      <c r="T229" s="109"/>
      <c r="U229" s="91"/>
      <c r="V229" s="91"/>
      <c r="W229" s="91"/>
      <c r="X229" s="91"/>
      <c r="Y229" s="91"/>
      <c r="Z229" s="91"/>
      <c r="AA229" s="91"/>
      <c r="AB229" s="91"/>
      <c r="AC229" s="91"/>
      <c r="AD229" s="91"/>
      <c r="AE229" s="91"/>
      <c r="AF229" s="91"/>
      <c r="AG229" s="91"/>
    </row>
    <row r="230" spans="1:33" ht="26.5" customHeight="1" x14ac:dyDescent="0.7">
      <c r="A230" s="95">
        <v>44039</v>
      </c>
      <c r="B230" s="94">
        <f t="shared" ca="1" si="58"/>
        <v>7.2923496171264368E-3</v>
      </c>
      <c r="C230" s="92">
        <f t="shared" ca="1" si="59"/>
        <v>33.087025762695163</v>
      </c>
      <c r="D230" s="94">
        <f t="shared" ca="1" si="60"/>
        <v>-1.5530429069375851E-3</v>
      </c>
      <c r="E230" s="92">
        <f t="shared" ca="1" si="61"/>
        <v>36.554853157256645</v>
      </c>
      <c r="F230" s="94">
        <f t="shared" ca="1" si="62"/>
        <v>1.9753772016011917E-2</v>
      </c>
      <c r="G230" s="92">
        <f t="shared" ca="1" si="63"/>
        <v>41.670053212991824</v>
      </c>
      <c r="H230" s="94">
        <f t="shared" ca="1" si="64"/>
        <v>0.17052023121387272</v>
      </c>
      <c r="I230" s="92">
        <f t="shared" ca="1" si="65"/>
        <v>1.9031954887218079</v>
      </c>
      <c r="J230" s="91"/>
      <c r="K230" s="91"/>
      <c r="L230" s="92">
        <f t="shared" ca="1" si="66"/>
        <v>113.21512762166545</v>
      </c>
      <c r="M230" s="94">
        <f t="shared" ca="1" si="67"/>
        <v>1.1318889389153597E-2</v>
      </c>
      <c r="N230" s="99"/>
      <c r="O230" s="94"/>
      <c r="P230" s="108"/>
      <c r="Q230" s="99"/>
      <c r="R230" s="110"/>
      <c r="S230" s="106"/>
      <c r="T230" s="109"/>
      <c r="U230" s="91"/>
      <c r="V230" s="91"/>
      <c r="W230" s="91"/>
      <c r="X230" s="91"/>
      <c r="Y230" s="91"/>
      <c r="Z230" s="91"/>
      <c r="AA230" s="91"/>
      <c r="AB230" s="91"/>
      <c r="AC230" s="91"/>
      <c r="AD230" s="91"/>
      <c r="AE230" s="91"/>
      <c r="AF230" s="91"/>
      <c r="AG230" s="91"/>
    </row>
    <row r="231" spans="1:33" ht="26.5" customHeight="1" x14ac:dyDescent="0.7">
      <c r="A231" s="95">
        <v>44036</v>
      </c>
      <c r="B231" s="94">
        <f t="shared" ca="1" si="58"/>
        <v>-6.4403416834815097E-3</v>
      </c>
      <c r="C231" s="92">
        <f t="shared" ca="1" si="59"/>
        <v>32.847490378807699</v>
      </c>
      <c r="D231" s="94">
        <f t="shared" ca="1" si="60"/>
        <v>-4.9000240050889321E-4</v>
      </c>
      <c r="E231" s="92">
        <f t="shared" ca="1" si="61"/>
        <v>36.611712718004178</v>
      </c>
      <c r="F231" s="94">
        <f t="shared" ca="1" si="62"/>
        <v>8.578869285766455E-3</v>
      </c>
      <c r="G231" s="92">
        <f t="shared" ca="1" si="63"/>
        <v>40.862857639263069</v>
      </c>
      <c r="H231" s="94">
        <f t="shared" ca="1" si="64"/>
        <v>-1.0486177311725409E-2</v>
      </c>
      <c r="I231" s="92">
        <f t="shared" ca="1" si="65"/>
        <v>1.6259398496240631</v>
      </c>
      <c r="J231" s="91"/>
      <c r="K231" s="91"/>
      <c r="L231" s="92">
        <f t="shared" ca="1" si="66"/>
        <v>111.94800058569901</v>
      </c>
      <c r="M231" s="94">
        <f t="shared" ca="1" si="67"/>
        <v>8.8937937870059436E-4</v>
      </c>
      <c r="N231" s="99"/>
      <c r="O231" s="94"/>
      <c r="P231" s="108"/>
      <c r="Q231" s="99"/>
      <c r="R231" s="110"/>
      <c r="S231" s="106"/>
      <c r="T231" s="109"/>
      <c r="U231" s="91"/>
      <c r="V231" s="91"/>
      <c r="W231" s="91"/>
      <c r="X231" s="91"/>
      <c r="Y231" s="91"/>
      <c r="Z231" s="91"/>
      <c r="AA231" s="91"/>
      <c r="AB231" s="91"/>
      <c r="AC231" s="91"/>
      <c r="AD231" s="91"/>
      <c r="AE231" s="91"/>
      <c r="AF231" s="91"/>
      <c r="AG231" s="91"/>
    </row>
    <row r="232" spans="1:33" ht="26.5" customHeight="1" x14ac:dyDescent="0.7">
      <c r="A232" s="95">
        <v>44035</v>
      </c>
      <c r="B232" s="94">
        <f t="shared" ca="1" si="58"/>
        <v>-1.1931749024065352E-2</v>
      </c>
      <c r="C232" s="92">
        <f t="shared" ca="1" si="59"/>
        <v>33.060410720040998</v>
      </c>
      <c r="D232" s="94">
        <f t="shared" ca="1" si="60"/>
        <v>9.8135371915120118E-4</v>
      </c>
      <c r="E232" s="92">
        <f t="shared" ca="1" si="61"/>
        <v>36.629661339990598</v>
      </c>
      <c r="F232" s="94">
        <f t="shared" ca="1" si="62"/>
        <v>8.8253029429679053E-3</v>
      </c>
      <c r="G232" s="92">
        <f t="shared" ca="1" si="63"/>
        <v>40.515282328094422</v>
      </c>
      <c r="H232" s="94">
        <f t="shared" ca="1" si="64"/>
        <v>4.0674603174603252E-2</v>
      </c>
      <c r="I232" s="92">
        <f t="shared" ca="1" si="65"/>
        <v>1.6431704260651658</v>
      </c>
      <c r="J232" s="91"/>
      <c r="K232" s="91"/>
      <c r="L232" s="92">
        <f t="shared" ca="1" si="66"/>
        <v>111.84852481419118</v>
      </c>
      <c r="M232" s="94">
        <f t="shared" ca="1" si="67"/>
        <v>4.9496828257944436E-4</v>
      </c>
      <c r="N232" s="99"/>
      <c r="O232" s="94"/>
      <c r="P232" s="108"/>
      <c r="Q232" s="99"/>
      <c r="R232" s="110"/>
      <c r="S232" s="106"/>
      <c r="T232" s="109"/>
      <c r="U232" s="91"/>
      <c r="V232" s="91"/>
      <c r="W232" s="91"/>
      <c r="X232" s="91"/>
      <c r="Y232" s="91"/>
      <c r="Z232" s="91"/>
      <c r="AA232" s="91"/>
      <c r="AB232" s="91"/>
      <c r="AC232" s="91"/>
      <c r="AD232" s="91"/>
      <c r="AE232" s="91"/>
      <c r="AF232" s="91"/>
      <c r="AG232" s="91"/>
    </row>
    <row r="233" spans="1:33" ht="26.5" customHeight="1" x14ac:dyDescent="0.7">
      <c r="A233" s="95">
        <v>44034</v>
      </c>
      <c r="B233" s="94">
        <f t="shared" ca="1" si="58"/>
        <v>5.6920822706933993E-3</v>
      </c>
      <c r="C233" s="92">
        <f t="shared" ca="1" si="59"/>
        <v>33.45964278012837</v>
      </c>
      <c r="D233" s="94">
        <f t="shared" ca="1" si="60"/>
        <v>3.271809826783656E-4</v>
      </c>
      <c r="E233" s="92">
        <f t="shared" ca="1" si="61"/>
        <v>36.593749927401653</v>
      </c>
      <c r="F233" s="94">
        <f t="shared" ca="1" si="62"/>
        <v>1.5202341040462475E-2</v>
      </c>
      <c r="G233" s="92">
        <f t="shared" ca="1" si="63"/>
        <v>40.160850654620106</v>
      </c>
      <c r="H233" s="94">
        <f t="shared" ca="1" si="64"/>
        <v>2.1276595744680993E-2</v>
      </c>
      <c r="I233" s="92">
        <f t="shared" ca="1" si="65"/>
        <v>1.5789473684210553</v>
      </c>
      <c r="J233" s="91"/>
      <c r="K233" s="91"/>
      <c r="L233" s="92">
        <f t="shared" ca="1" si="66"/>
        <v>111.79319073057118</v>
      </c>
      <c r="M233" s="94">
        <f t="shared" ca="1" si="67"/>
        <v>7.5311412118563847E-3</v>
      </c>
      <c r="N233" s="99"/>
      <c r="O233" s="94"/>
      <c r="P233" s="108"/>
      <c r="Q233" s="99"/>
      <c r="R233" s="110"/>
      <c r="S233" s="106"/>
      <c r="T233" s="109"/>
      <c r="U233" s="91"/>
      <c r="V233" s="91"/>
      <c r="W233" s="91"/>
      <c r="X233" s="91"/>
      <c r="Y233" s="91"/>
      <c r="Z233" s="91"/>
      <c r="AA233" s="91"/>
      <c r="AB233" s="91"/>
      <c r="AC233" s="91"/>
      <c r="AD233" s="91"/>
      <c r="AE233" s="91"/>
      <c r="AF233" s="91"/>
      <c r="AG233" s="91"/>
    </row>
    <row r="234" spans="1:33" ht="26.5" customHeight="1" x14ac:dyDescent="0.7">
      <c r="A234" s="95">
        <v>44033</v>
      </c>
      <c r="B234" s="94">
        <f t="shared" ca="1" si="58"/>
        <v>2.127528745006213E-3</v>
      </c>
      <c r="C234" s="92">
        <f t="shared" ca="1" si="59"/>
        <v>33.270265690649367</v>
      </c>
      <c r="D234" s="94">
        <f t="shared" ca="1" si="60"/>
        <v>1.0645464743617161E-3</v>
      </c>
      <c r="E234" s="92">
        <f t="shared" ca="1" si="61"/>
        <v>36.5817810643249</v>
      </c>
      <c r="F234" s="94">
        <f t="shared" ca="1" si="62"/>
        <v>1.2051000210003604E-2</v>
      </c>
      <c r="G234" s="92">
        <f t="shared" ca="1" si="63"/>
        <v>39.559454338393252</v>
      </c>
      <c r="H234" s="94">
        <f t="shared" ca="1" si="64"/>
        <v>4.7770700636942554E-2</v>
      </c>
      <c r="I234" s="92">
        <f t="shared" ca="1" si="65"/>
        <v>1.5460526315789498</v>
      </c>
      <c r="J234" s="91"/>
      <c r="K234" s="91"/>
      <c r="L234" s="92">
        <f t="shared" ca="1" si="66"/>
        <v>110.95755372494646</v>
      </c>
      <c r="M234" s="94">
        <f t="shared" ca="1" si="67"/>
        <v>5.9024440700374825E-3</v>
      </c>
      <c r="N234" s="99"/>
      <c r="O234" s="94"/>
      <c r="P234" s="108"/>
      <c r="Q234" s="99"/>
      <c r="R234" s="110"/>
      <c r="S234" s="106"/>
      <c r="T234" s="109"/>
      <c r="U234" s="91"/>
      <c r="V234" s="91"/>
      <c r="W234" s="91"/>
      <c r="X234" s="91"/>
      <c r="Y234" s="91"/>
      <c r="Z234" s="91"/>
      <c r="AA234" s="91"/>
      <c r="AB234" s="91"/>
      <c r="AC234" s="91"/>
      <c r="AD234" s="91"/>
      <c r="AE234" s="91"/>
      <c r="AF234" s="91"/>
      <c r="AG234" s="91"/>
    </row>
    <row r="235" spans="1:33" ht="26.5" customHeight="1" x14ac:dyDescent="0.7">
      <c r="A235" s="95">
        <v>44032</v>
      </c>
      <c r="B235" s="94">
        <f t="shared" ca="1" si="58"/>
        <v>8.0816507031562512E-3</v>
      </c>
      <c r="C235" s="92">
        <f t="shared" ca="1" si="59"/>
        <v>33.199632518143375</v>
      </c>
      <c r="D235" s="94">
        <f t="shared" ca="1" si="60"/>
        <v>6.5549620737659353E-4</v>
      </c>
      <c r="E235" s="92">
        <f t="shared" ca="1" si="61"/>
        <v>36.542879470821212</v>
      </c>
      <c r="F235" s="94">
        <f t="shared" ca="1" si="62"/>
        <v>4.8201682582933447E-3</v>
      </c>
      <c r="G235" s="92">
        <f t="shared" ca="1" si="63"/>
        <v>39.088400021525146</v>
      </c>
      <c r="H235" s="94">
        <f t="shared" ca="1" si="64"/>
        <v>-1.2578616352201144E-2</v>
      </c>
      <c r="I235" s="92">
        <f t="shared" ca="1" si="65"/>
        <v>1.4755639097744386</v>
      </c>
      <c r="J235" s="91"/>
      <c r="K235" s="91"/>
      <c r="L235" s="92">
        <f t="shared" ca="1" si="66"/>
        <v>110.30647592026418</v>
      </c>
      <c r="M235" s="94">
        <f t="shared" ca="1" si="67"/>
        <v>4.1767542833559546E-3</v>
      </c>
      <c r="N235" s="99"/>
      <c r="O235" s="94"/>
      <c r="P235" s="108"/>
      <c r="Q235" s="99"/>
      <c r="R235" s="110"/>
      <c r="S235" s="106"/>
      <c r="T235" s="109"/>
      <c r="U235" s="91"/>
      <c r="V235" s="91"/>
      <c r="W235" s="91"/>
      <c r="X235" s="91"/>
      <c r="Y235" s="91"/>
      <c r="Z235" s="91"/>
      <c r="AA235" s="91"/>
      <c r="AB235" s="91"/>
      <c r="AC235" s="91"/>
      <c r="AD235" s="91"/>
      <c r="AE235" s="91"/>
      <c r="AF235" s="91"/>
      <c r="AG235" s="91"/>
    </row>
    <row r="236" spans="1:33" ht="26.5" customHeight="1" x14ac:dyDescent="0.7">
      <c r="A236" s="95">
        <v>44029</v>
      </c>
      <c r="B236" s="94">
        <f t="shared" ca="1" si="58"/>
        <v>2.8989719481733456E-3</v>
      </c>
      <c r="C236" s="92">
        <f t="shared" ca="1" si="59"/>
        <v>32.933475671326818</v>
      </c>
      <c r="D236" s="94">
        <f t="shared" ca="1" si="60"/>
        <v>-2.4556399434838561E-4</v>
      </c>
      <c r="E236" s="92">
        <f t="shared" ca="1" si="61"/>
        <v>36.51894144320778</v>
      </c>
      <c r="F236" s="94">
        <f t="shared" ca="1" si="62"/>
        <v>8.238007662846103E-3</v>
      </c>
      <c r="G236" s="92">
        <f t="shared" ca="1" si="63"/>
        <v>38.900891180636918</v>
      </c>
      <c r="H236" s="94">
        <f t="shared" ca="1" si="64"/>
        <v>2.4704618689580959E-2</v>
      </c>
      <c r="I236" s="92">
        <f t="shared" ca="1" si="65"/>
        <v>1.4943609022556414</v>
      </c>
      <c r="J236" s="91"/>
      <c r="K236" s="91"/>
      <c r="L236" s="92">
        <f t="shared" ca="1" si="66"/>
        <v>109.84766919742715</v>
      </c>
      <c r="M236" s="94">
        <f t="shared" ca="1" si="67"/>
        <v>4.0225945950476127E-3</v>
      </c>
      <c r="N236" s="99"/>
      <c r="O236" s="94"/>
      <c r="P236" s="108"/>
      <c r="Q236" s="99"/>
      <c r="R236" s="110"/>
      <c r="S236" s="106"/>
      <c r="T236" s="109"/>
      <c r="U236" s="91"/>
      <c r="V236" s="91"/>
      <c r="W236" s="91"/>
      <c r="X236" s="91"/>
      <c r="Y236" s="91"/>
      <c r="Z236" s="91"/>
      <c r="AA236" s="91"/>
      <c r="AB236" s="91"/>
      <c r="AC236" s="91"/>
      <c r="AD236" s="91"/>
      <c r="AE236" s="91"/>
      <c r="AF236" s="91"/>
      <c r="AG236" s="91"/>
    </row>
    <row r="237" spans="1:33" ht="26.5" customHeight="1" x14ac:dyDescent="0.7">
      <c r="A237" s="95">
        <v>44028</v>
      </c>
      <c r="B237" s="94">
        <f t="shared" ca="1" si="58"/>
        <v>-3.293432923000994E-3</v>
      </c>
      <c r="C237" s="92">
        <f t="shared" ca="1" si="59"/>
        <v>32.83827842335122</v>
      </c>
      <c r="D237" s="94">
        <f t="shared" ca="1" si="60"/>
        <v>7.3779712112864715E-4</v>
      </c>
      <c r="E237" s="92">
        <f t="shared" ca="1" si="61"/>
        <v>36.527911383032198</v>
      </c>
      <c r="F237" s="94">
        <f t="shared" ca="1" si="62"/>
        <v>-9.4516850875118186E-3</v>
      </c>
      <c r="G237" s="92">
        <f t="shared" ca="1" si="63"/>
        <v>38.58304377040043</v>
      </c>
      <c r="H237" s="94">
        <f t="shared" ca="1" si="64"/>
        <v>-1.6895459345301012E-2</v>
      </c>
      <c r="I237" s="92">
        <f t="shared" ca="1" si="65"/>
        <v>1.4583333333333359</v>
      </c>
      <c r="J237" s="91"/>
      <c r="K237" s="91"/>
      <c r="L237" s="92">
        <f t="shared" ca="1" si="66"/>
        <v>109.4075669101172</v>
      </c>
      <c r="M237" s="94">
        <f t="shared" ca="1" si="67"/>
        <v>-4.3209376013366718E-3</v>
      </c>
      <c r="N237" s="99"/>
      <c r="O237" s="94"/>
      <c r="P237" s="108"/>
      <c r="Q237" s="99"/>
      <c r="R237" s="110"/>
      <c r="S237" s="106"/>
      <c r="T237" s="109"/>
      <c r="U237" s="91"/>
      <c r="V237" s="91"/>
      <c r="W237" s="91"/>
      <c r="X237" s="91"/>
      <c r="Y237" s="91"/>
      <c r="Z237" s="91"/>
      <c r="AA237" s="91"/>
      <c r="AB237" s="91"/>
      <c r="AC237" s="91"/>
      <c r="AD237" s="91"/>
      <c r="AE237" s="91"/>
      <c r="AF237" s="91"/>
      <c r="AG237" s="91"/>
    </row>
    <row r="238" spans="1:33" ht="26.5" customHeight="1" x14ac:dyDescent="0.7">
      <c r="A238" s="95">
        <v>44027</v>
      </c>
      <c r="B238" s="94">
        <f t="shared" ca="1" si="58"/>
        <v>9.1871909504801508E-3</v>
      </c>
      <c r="C238" s="92">
        <f t="shared" ca="1" si="59"/>
        <v>32.946786454567778</v>
      </c>
      <c r="D238" s="94">
        <f t="shared" ca="1" si="60"/>
        <v>-3.279958416266826E-4</v>
      </c>
      <c r="E238" s="92">
        <f t="shared" ca="1" si="61"/>
        <v>36.500981064284595</v>
      </c>
      <c r="F238" s="94">
        <f t="shared" ca="1" si="62"/>
        <v>8.8133261788203576E-4</v>
      </c>
      <c r="G238" s="92">
        <f t="shared" ca="1" si="63"/>
        <v>38.95119822985022</v>
      </c>
      <c r="H238" s="94">
        <f t="shared" ca="1" si="64"/>
        <v>-2.7221366204416952E-2</v>
      </c>
      <c r="I238" s="92">
        <f t="shared" ca="1" si="65"/>
        <v>1.48339598997494</v>
      </c>
      <c r="J238" s="91"/>
      <c r="K238" s="91"/>
      <c r="L238" s="92">
        <f t="shared" ca="1" si="66"/>
        <v>109.88236173867753</v>
      </c>
      <c r="M238" s="94">
        <f t="shared" ca="1" si="67"/>
        <v>2.5615086445009982E-3</v>
      </c>
      <c r="N238" s="99"/>
      <c r="O238" s="94"/>
      <c r="P238" s="108"/>
      <c r="Q238" s="99"/>
      <c r="R238" s="110"/>
      <c r="S238" s="106"/>
      <c r="T238" s="109"/>
      <c r="U238" s="91"/>
      <c r="V238" s="91"/>
      <c r="W238" s="91"/>
      <c r="X238" s="91"/>
      <c r="Y238" s="91"/>
      <c r="Z238" s="91"/>
      <c r="AA238" s="91"/>
      <c r="AB238" s="91"/>
      <c r="AC238" s="91"/>
      <c r="AD238" s="91"/>
      <c r="AE238" s="91"/>
      <c r="AF238" s="91"/>
      <c r="AG238" s="91"/>
    </row>
    <row r="239" spans="1:33" ht="26.5" customHeight="1" x14ac:dyDescent="0.7">
      <c r="A239" s="95">
        <v>44026</v>
      </c>
      <c r="B239" s="94">
        <f t="shared" ca="1" si="58"/>
        <v>1.2959126993947079E-2</v>
      </c>
      <c r="C239" s="92">
        <f t="shared" ca="1" si="59"/>
        <v>32.646853576825123</v>
      </c>
      <c r="D239" s="94">
        <f t="shared" ca="1" si="60"/>
        <v>-8.1812693215499444E-5</v>
      </c>
      <c r="E239" s="92">
        <f t="shared" ca="1" si="61"/>
        <v>36.512957162399353</v>
      </c>
      <c r="F239" s="94">
        <f t="shared" ca="1" si="62"/>
        <v>4.6635656905631429E-3</v>
      </c>
      <c r="G239" s="92">
        <f t="shared" ca="1" si="63"/>
        <v>38.916899496936736</v>
      </c>
      <c r="H239" s="94">
        <f t="shared" ca="1" si="64"/>
        <v>1.4062500000000089E-2</v>
      </c>
      <c r="I239" s="92">
        <f t="shared" ca="1" si="65"/>
        <v>1.5249060150375966</v>
      </c>
      <c r="J239" s="91"/>
      <c r="K239" s="91"/>
      <c r="L239" s="92">
        <f t="shared" ca="1" si="66"/>
        <v>109.60161625119881</v>
      </c>
      <c r="M239" s="94">
        <f t="shared" ca="1" si="67"/>
        <v>5.6564624159392007E-3</v>
      </c>
      <c r="N239" s="99"/>
      <c r="O239" s="94"/>
      <c r="P239" s="108"/>
      <c r="Q239" s="99"/>
      <c r="R239" s="110"/>
      <c r="S239" s="106"/>
      <c r="T239" s="109"/>
      <c r="U239" s="91"/>
      <c r="V239" s="91"/>
      <c r="W239" s="91"/>
      <c r="X239" s="91"/>
      <c r="Y239" s="91"/>
      <c r="Z239" s="91"/>
      <c r="AA239" s="91"/>
      <c r="AB239" s="91"/>
      <c r="AC239" s="91"/>
      <c r="AD239" s="91"/>
      <c r="AE239" s="91"/>
      <c r="AF239" s="91"/>
      <c r="AG239" s="91"/>
    </row>
    <row r="240" spans="1:33" ht="26.5" customHeight="1" x14ac:dyDescent="0.7">
      <c r="A240" s="95">
        <v>44025</v>
      </c>
      <c r="B240" s="94">
        <f t="shared" ca="1" si="58"/>
        <v>-8.6590581993443161E-3</v>
      </c>
      <c r="C240" s="92">
        <f t="shared" ca="1" si="59"/>
        <v>32.229191392655473</v>
      </c>
      <c r="D240" s="94">
        <f t="shared" ca="1" si="60"/>
        <v>1.0664595724814152E-3</v>
      </c>
      <c r="E240" s="92">
        <f t="shared" ca="1" si="61"/>
        <v>36.515944630174857</v>
      </c>
      <c r="F240" s="94">
        <f t="shared" ca="1" si="62"/>
        <v>1.241160810436126E-3</v>
      </c>
      <c r="G240" s="92">
        <f t="shared" ca="1" si="63"/>
        <v>38.736250448364679</v>
      </c>
      <c r="H240" s="94">
        <f t="shared" ca="1" si="64"/>
        <v>-1.5384615384615441E-2</v>
      </c>
      <c r="I240" s="92">
        <f t="shared" ca="1" si="65"/>
        <v>1.503759398496243</v>
      </c>
      <c r="J240" s="91"/>
      <c r="K240" s="91"/>
      <c r="L240" s="92">
        <f t="shared" ca="1" si="66"/>
        <v>108.98514586969125</v>
      </c>
      <c r="M240" s="94">
        <f t="shared" ca="1" si="67"/>
        <v>-1.9970901528398866E-3</v>
      </c>
      <c r="N240" s="99"/>
      <c r="O240" s="94"/>
      <c r="P240" s="108"/>
      <c r="Q240" s="99"/>
      <c r="R240" s="110"/>
      <c r="S240" s="106"/>
      <c r="T240" s="109"/>
      <c r="U240" s="91"/>
      <c r="V240" s="91"/>
      <c r="W240" s="91"/>
      <c r="X240" s="91"/>
      <c r="Y240" s="91"/>
      <c r="Z240" s="91"/>
      <c r="AA240" s="91"/>
      <c r="AB240" s="91"/>
      <c r="AC240" s="91"/>
      <c r="AD240" s="91"/>
      <c r="AE240" s="91"/>
      <c r="AF240" s="91"/>
      <c r="AG240" s="91"/>
    </row>
    <row r="241" spans="1:33" ht="26.5" customHeight="1" x14ac:dyDescent="0.7">
      <c r="A241" s="95">
        <v>44022</v>
      </c>
      <c r="B241" s="94">
        <f t="shared" ca="1" si="58"/>
        <v>1.0210703295517876E-2</v>
      </c>
      <c r="C241" s="92">
        <f t="shared" ca="1" si="59"/>
        <v>32.510703466069799</v>
      </c>
      <c r="D241" s="94">
        <f t="shared" ca="1" si="60"/>
        <v>-1.9649942584737401E-3</v>
      </c>
      <c r="E241" s="92">
        <f t="shared" ca="1" si="61"/>
        <v>36.477043338131089</v>
      </c>
      <c r="F241" s="94">
        <f t="shared" ca="1" si="62"/>
        <v>-2.593898408480344E-3</v>
      </c>
      <c r="G241" s="92">
        <f t="shared" ca="1" si="63"/>
        <v>38.688232130818854</v>
      </c>
      <c r="H241" s="94">
        <f t="shared" ca="1" si="64"/>
        <v>-1.2158054711246091E-2</v>
      </c>
      <c r="I241" s="92">
        <f t="shared" ca="1" si="65"/>
        <v>1.5272556390977468</v>
      </c>
      <c r="J241" s="91"/>
      <c r="K241" s="91"/>
      <c r="L241" s="92">
        <f t="shared" ca="1" si="66"/>
        <v>109.20323457411749</v>
      </c>
      <c r="M241" s="94">
        <f t="shared" ca="1" si="67"/>
        <v>1.2595349713830917E-3</v>
      </c>
      <c r="N241" s="99"/>
      <c r="O241" s="94"/>
      <c r="P241" s="108"/>
      <c r="Q241" s="99"/>
      <c r="R241" s="110"/>
      <c r="S241" s="106"/>
      <c r="T241" s="109"/>
      <c r="U241" s="91"/>
      <c r="V241" s="91"/>
      <c r="W241" s="91"/>
      <c r="X241" s="91"/>
      <c r="Y241" s="91"/>
      <c r="Z241" s="91"/>
      <c r="AA241" s="91"/>
      <c r="AB241" s="91"/>
      <c r="AC241" s="91"/>
      <c r="AD241" s="91"/>
      <c r="AE241" s="91"/>
      <c r="AF241" s="91"/>
      <c r="AG241" s="91"/>
    </row>
    <row r="242" spans="1:33" ht="26.5" customHeight="1" x14ac:dyDescent="0.7">
      <c r="A242" s="95">
        <v>44021</v>
      </c>
      <c r="B242" s="94">
        <f t="shared" ca="1" si="58"/>
        <v>-5.6929674964366628E-3</v>
      </c>
      <c r="C242" s="92">
        <f t="shared" ca="1" si="59"/>
        <v>32.182101575456592</v>
      </c>
      <c r="D242" s="94">
        <f t="shared" ca="1" si="60"/>
        <v>3.2033951629690804E-3</v>
      </c>
      <c r="E242" s="92">
        <f t="shared" ca="1" si="61"/>
        <v>36.548861641410213</v>
      </c>
      <c r="F242" s="94">
        <f t="shared" ca="1" si="62"/>
        <v>-2.7043977354200832E-3</v>
      </c>
      <c r="G242" s="92">
        <f t="shared" ca="1" si="63"/>
        <v>38.788846457912825</v>
      </c>
      <c r="H242" s="94">
        <f t="shared" ca="1" si="64"/>
        <v>-4.4530493707647723E-2</v>
      </c>
      <c r="I242" s="92">
        <f t="shared" ca="1" si="65"/>
        <v>1.5460526315789496</v>
      </c>
      <c r="J242" s="91"/>
      <c r="K242" s="91"/>
      <c r="L242" s="92">
        <f t="shared" ca="1" si="66"/>
        <v>109.06586230635857</v>
      </c>
      <c r="M242" s="94">
        <f t="shared" ca="1" si="67"/>
        <v>-2.2394351574286375E-3</v>
      </c>
      <c r="N242" s="99"/>
      <c r="O242" s="94"/>
      <c r="P242" s="108"/>
      <c r="Q242" s="99"/>
      <c r="R242" s="110"/>
      <c r="S242" s="106"/>
      <c r="T242" s="109"/>
      <c r="U242" s="91"/>
      <c r="V242" s="91"/>
      <c r="W242" s="91"/>
      <c r="X242" s="91"/>
      <c r="Y242" s="91"/>
      <c r="Z242" s="91"/>
      <c r="AA242" s="91"/>
      <c r="AB242" s="91"/>
      <c r="AC242" s="91"/>
      <c r="AD242" s="91"/>
      <c r="AE242" s="91"/>
      <c r="AF242" s="91"/>
      <c r="AG242" s="91"/>
    </row>
    <row r="243" spans="1:33" ht="26.5" customHeight="1" x14ac:dyDescent="0.7">
      <c r="A243" s="95">
        <v>44020</v>
      </c>
      <c r="B243" s="94">
        <f t="shared" ca="1" si="58"/>
        <v>7.6485180803795849E-3</v>
      </c>
      <c r="C243" s="92">
        <f t="shared" ca="1" si="59"/>
        <v>32.36636222357329</v>
      </c>
      <c r="D243" s="94">
        <f t="shared" ca="1" si="60"/>
        <v>-1.5581331945373478E-3</v>
      </c>
      <c r="E243" s="92">
        <f t="shared" ca="1" si="61"/>
        <v>36.432155052139649</v>
      </c>
      <c r="F243" s="94">
        <f t="shared" ca="1" si="62"/>
        <v>6.2115655672088099E-3</v>
      </c>
      <c r="G243" s="92">
        <f t="shared" ca="1" si="63"/>
        <v>38.894031388320755</v>
      </c>
      <c r="H243" s="94">
        <f t="shared" ca="1" si="64"/>
        <v>5.9052696329710885E-2</v>
      </c>
      <c r="I243" s="92">
        <f t="shared" ca="1" si="65"/>
        <v>1.6181077694235613</v>
      </c>
      <c r="J243" s="91"/>
      <c r="K243" s="91"/>
      <c r="L243" s="92">
        <f t="shared" ca="1" si="66"/>
        <v>109.31065643345725</v>
      </c>
      <c r="M243" s="94">
        <f t="shared" ca="1" si="67"/>
        <v>4.7719523879843351E-3</v>
      </c>
      <c r="N243" s="99"/>
      <c r="O243" s="94"/>
      <c r="P243" s="108"/>
      <c r="Q243" s="99"/>
      <c r="R243" s="110"/>
      <c r="S243" s="106"/>
      <c r="T243" s="109"/>
      <c r="U243" s="91"/>
      <c r="V243" s="91"/>
      <c r="W243" s="91"/>
      <c r="X243" s="91"/>
      <c r="Y243" s="91"/>
      <c r="Z243" s="91"/>
      <c r="AA243" s="91"/>
      <c r="AB243" s="91"/>
      <c r="AC243" s="91"/>
      <c r="AD243" s="91"/>
      <c r="AE243" s="91"/>
      <c r="AF243" s="91"/>
      <c r="AG243" s="91"/>
    </row>
    <row r="244" spans="1:33" ht="26.5" customHeight="1" x14ac:dyDescent="0.7">
      <c r="A244" s="95">
        <v>44019</v>
      </c>
      <c r="B244" s="94">
        <f t="shared" ca="1" si="58"/>
        <v>-1.0313808730131546E-2</v>
      </c>
      <c r="C244" s="92">
        <f t="shared" ca="1" si="59"/>
        <v>32.120686571576385</v>
      </c>
      <c r="D244" s="94">
        <f t="shared" ca="1" si="60"/>
        <v>3.2087329759065142E-3</v>
      </c>
      <c r="E244" s="92">
        <f t="shared" ca="1" si="61"/>
        <v>36.489009789528509</v>
      </c>
      <c r="F244" s="94">
        <f t="shared" ca="1" si="62"/>
        <v>6.3102573237352466E-3</v>
      </c>
      <c r="G244" s="92">
        <f t="shared" ca="1" si="63"/>
        <v>38.653929967894875</v>
      </c>
      <c r="H244" s="94">
        <f t="shared" ca="1" si="64"/>
        <v>-1.8712273641851129E-2</v>
      </c>
      <c r="I244" s="92">
        <f t="shared" ca="1" si="65"/>
        <v>1.5278822055137866</v>
      </c>
      <c r="J244" s="91"/>
      <c r="K244" s="91"/>
      <c r="L244" s="92">
        <f t="shared" ca="1" si="66"/>
        <v>108.79150853451357</v>
      </c>
      <c r="M244" s="94">
        <f t="shared" ca="1" si="67"/>
        <v>-4.3923074711349486E-5</v>
      </c>
      <c r="N244" s="99"/>
      <c r="O244" s="94"/>
      <c r="P244" s="108"/>
      <c r="Q244" s="99"/>
      <c r="R244" s="110"/>
      <c r="S244" s="106"/>
      <c r="T244" s="109"/>
      <c r="U244" s="91"/>
      <c r="V244" s="91"/>
      <c r="W244" s="91"/>
      <c r="X244" s="91"/>
      <c r="Y244" s="91"/>
      <c r="Z244" s="91"/>
      <c r="AA244" s="91"/>
      <c r="AB244" s="91"/>
      <c r="AC244" s="91"/>
      <c r="AD244" s="91"/>
      <c r="AE244" s="91"/>
      <c r="AF244" s="91"/>
      <c r="AG244" s="91"/>
    </row>
    <row r="245" spans="1:33" ht="26.5" customHeight="1" x14ac:dyDescent="0.7">
      <c r="A245" s="95">
        <v>44018</v>
      </c>
      <c r="B245" s="94">
        <f t="shared" ca="1" si="58"/>
        <v>1.5437443983632226E-2</v>
      </c>
      <c r="C245" s="92">
        <f t="shared" ca="1" si="59"/>
        <v>32.455425623714383</v>
      </c>
      <c r="D245" s="94">
        <f t="shared" ca="1" si="60"/>
        <v>-1.4788069260349701E-3</v>
      </c>
      <c r="E245" s="92">
        <f t="shared" ca="1" si="61"/>
        <v>36.372300788578606</v>
      </c>
      <c r="F245" s="94">
        <f t="shared" ca="1" si="62"/>
        <v>5.9887413100667697E-3</v>
      </c>
      <c r="G245" s="92">
        <f t="shared" ca="1" si="63"/>
        <v>38.41154324581202</v>
      </c>
      <c r="H245" s="94">
        <f t="shared" ca="1" si="64"/>
        <v>6.0832443970117334E-2</v>
      </c>
      <c r="I245" s="92">
        <f t="shared" ca="1" si="65"/>
        <v>1.5570175438596514</v>
      </c>
      <c r="J245" s="91"/>
      <c r="K245" s="91"/>
      <c r="L245" s="92">
        <f t="shared" ca="1" si="66"/>
        <v>108.79628720196466</v>
      </c>
      <c r="M245" s="94">
        <f t="shared" ca="1" si="67"/>
        <v>7.0113485321414704E-3</v>
      </c>
      <c r="N245" s="99"/>
      <c r="O245" s="94"/>
      <c r="P245" s="108"/>
      <c r="Q245" s="99"/>
      <c r="R245" s="110"/>
      <c r="S245" s="106"/>
      <c r="T245" s="109"/>
      <c r="U245" s="91"/>
      <c r="V245" s="91"/>
      <c r="W245" s="91"/>
      <c r="X245" s="91"/>
      <c r="Y245" s="91"/>
      <c r="Z245" s="91"/>
      <c r="AA245" s="91"/>
      <c r="AB245" s="91"/>
      <c r="AC245" s="91"/>
      <c r="AD245" s="91"/>
      <c r="AE245" s="91"/>
      <c r="AF245" s="91"/>
      <c r="AG245" s="91"/>
    </row>
    <row r="246" spans="1:33" ht="26.5" customHeight="1" x14ac:dyDescent="0.7">
      <c r="A246" s="95">
        <v>44014</v>
      </c>
      <c r="B246" s="94">
        <f t="shared" ca="1" si="58"/>
        <v>5.5068349002684869E-3</v>
      </c>
      <c r="C246" s="92">
        <f t="shared" ca="1" si="59"/>
        <v>31.962013825676422</v>
      </c>
      <c r="D246" s="94">
        <f t="shared" ca="1" si="60"/>
        <v>1.2339536638377169E-3</v>
      </c>
      <c r="E246" s="92">
        <f t="shared" ca="1" si="61"/>
        <v>36.426168058191976</v>
      </c>
      <c r="F246" s="94">
        <f t="shared" ca="1" si="62"/>
        <v>2.1606110359084774E-3</v>
      </c>
      <c r="G246" s="92">
        <f t="shared" ca="1" si="63"/>
        <v>38.182875879694144</v>
      </c>
      <c r="H246" s="94">
        <f t="shared" ca="1" si="64"/>
        <v>-3.9959016393442681E-2</v>
      </c>
      <c r="I246" s="92">
        <f t="shared" ca="1" si="65"/>
        <v>1.467731829573937</v>
      </c>
      <c r="J246" s="91"/>
      <c r="K246" s="91"/>
      <c r="L246" s="92">
        <f t="shared" ca="1" si="66"/>
        <v>108.03878959313649</v>
      </c>
      <c r="M246" s="94">
        <f t="shared" ca="1" si="67"/>
        <v>2.2372353560229374E-3</v>
      </c>
      <c r="N246" s="99"/>
      <c r="O246" s="94"/>
      <c r="P246" s="108"/>
      <c r="Q246" s="99"/>
      <c r="R246" s="110"/>
      <c r="S246" s="106"/>
      <c r="T246" s="109"/>
      <c r="U246" s="91"/>
      <c r="V246" s="91"/>
      <c r="W246" s="91"/>
      <c r="X246" s="91"/>
      <c r="Y246" s="91"/>
      <c r="Z246" s="91"/>
      <c r="AA246" s="91"/>
      <c r="AB246" s="91"/>
      <c r="AC246" s="91"/>
      <c r="AD246" s="91"/>
      <c r="AE246" s="91"/>
      <c r="AF246" s="91"/>
      <c r="AG246" s="91"/>
    </row>
    <row r="247" spans="1:33" ht="26.5" customHeight="1" x14ac:dyDescent="0.7">
      <c r="A247" s="95">
        <v>44013</v>
      </c>
      <c r="B247" s="94">
        <f t="shared" ca="1" si="58"/>
        <v>7.0048694459108329E-3</v>
      </c>
      <c r="C247" s="92">
        <f t="shared" ca="1" si="59"/>
        <v>31.786968239600863</v>
      </c>
      <c r="D247" s="94">
        <f t="shared" ca="1" si="60"/>
        <v>-1.5604410336144126E-3</v>
      </c>
      <c r="E247" s="92">
        <f t="shared" ca="1" si="61"/>
        <v>36.381275250301776</v>
      </c>
      <c r="F247" s="94">
        <f t="shared" ca="1" si="62"/>
        <v>-4.4810899349073674E-3</v>
      </c>
      <c r="G247" s="92">
        <f t="shared" ca="1" si="63"/>
        <v>38.100555399224341</v>
      </c>
      <c r="H247" s="94">
        <f t="shared" ca="1" si="64"/>
        <v>1.6137428422696498E-2</v>
      </c>
      <c r="I247" s="92">
        <f t="shared" ca="1" si="65"/>
        <v>1.5288220551378469</v>
      </c>
      <c r="J247" s="91"/>
      <c r="K247" s="91"/>
      <c r="L247" s="92">
        <f t="shared" ca="1" si="66"/>
        <v>107.79762094426482</v>
      </c>
      <c r="M247" s="94">
        <f t="shared" ca="1" si="67"/>
        <v>1.5804373392103166E-4</v>
      </c>
      <c r="N247" s="99"/>
      <c r="O247" s="94"/>
      <c r="P247" s="108"/>
      <c r="Q247" s="99"/>
      <c r="R247" s="110"/>
      <c r="S247" s="106"/>
      <c r="T247" s="109"/>
      <c r="U247" s="91"/>
      <c r="V247" s="91"/>
      <c r="W247" s="91"/>
      <c r="X247" s="91"/>
      <c r="Y247" s="91"/>
      <c r="Z247" s="91"/>
      <c r="AA247" s="91"/>
      <c r="AB247" s="91"/>
      <c r="AC247" s="91"/>
      <c r="AD247" s="91"/>
      <c r="AE247" s="91"/>
      <c r="AF247" s="91"/>
      <c r="AG247" s="91"/>
    </row>
    <row r="248" spans="1:33" ht="26.5" customHeight="1" x14ac:dyDescent="0.7">
      <c r="A248" s="95">
        <v>44012</v>
      </c>
      <c r="B248" s="94">
        <f t="shared" ca="1" si="58"/>
        <v>1.2809499062185647E-2</v>
      </c>
      <c r="C248" s="92">
        <f t="shared" ca="1" si="59"/>
        <v>31.565853556488918</v>
      </c>
      <c r="D248" s="94">
        <f t="shared" ca="1" si="60"/>
        <v>-1.8020249095457297E-3</v>
      </c>
      <c r="E248" s="92">
        <f t="shared" ca="1" si="61"/>
        <v>36.438134811049309</v>
      </c>
      <c r="F248" s="94">
        <f t="shared" ca="1" si="62"/>
        <v>4.4409168684833578E-3</v>
      </c>
      <c r="G248" s="92">
        <f t="shared" ca="1" si="63"/>
        <v>38.272055923812751</v>
      </c>
      <c r="H248" s="94">
        <f t="shared" ca="1" si="64"/>
        <v>1.2118018967333999E-2</v>
      </c>
      <c r="I248" s="92">
        <f t="shared" ca="1" si="65"/>
        <v>1.504542606516293</v>
      </c>
      <c r="J248" s="91"/>
      <c r="K248" s="91"/>
      <c r="L248" s="92">
        <f t="shared" ca="1" si="66"/>
        <v>107.78058689786728</v>
      </c>
      <c r="M248" s="94">
        <f t="shared" ca="1" si="67"/>
        <v>4.8543133715994724E-3</v>
      </c>
      <c r="N248" s="99"/>
      <c r="O248" s="94"/>
      <c r="P248" s="108"/>
      <c r="Q248" s="99"/>
      <c r="R248" s="110"/>
      <c r="S248" s="106"/>
      <c r="T248" s="109"/>
      <c r="U248" s="91"/>
      <c r="V248" s="91"/>
      <c r="W248" s="91"/>
      <c r="X248" s="91"/>
      <c r="Y248" s="91"/>
      <c r="Z248" s="91"/>
      <c r="AA248" s="91"/>
      <c r="AB248" s="91"/>
      <c r="AC248" s="91"/>
      <c r="AD248" s="91"/>
      <c r="AE248" s="91"/>
      <c r="AF248" s="91"/>
      <c r="AG248" s="91"/>
    </row>
    <row r="249" spans="1:33" ht="26.5" customHeight="1" x14ac:dyDescent="0.7">
      <c r="A249" s="95">
        <v>44011</v>
      </c>
      <c r="B249" s="94">
        <f t="shared" ca="1" si="58"/>
        <v>1.469745472579076E-2</v>
      </c>
      <c r="C249" s="92">
        <f t="shared" ca="1" si="59"/>
        <v>31.166624706539015</v>
      </c>
      <c r="D249" s="94">
        <f t="shared" ca="1" si="60"/>
        <v>9.8391835030131602E-4</v>
      </c>
      <c r="E249" s="92">
        <f t="shared" ca="1" si="61"/>
        <v>36.503915776574658</v>
      </c>
      <c r="F249" s="94">
        <f t="shared" ca="1" si="62"/>
        <v>5.404827896204889E-4</v>
      </c>
      <c r="G249" s="92">
        <f t="shared" ca="1" si="63"/>
        <v>38.102844359559185</v>
      </c>
      <c r="H249" s="94">
        <f t="shared" ca="1" si="64"/>
        <v>-2.1649484536082397E-2</v>
      </c>
      <c r="I249" s="92">
        <f t="shared" ca="1" si="65"/>
        <v>1.4865288220551403</v>
      </c>
      <c r="J249" s="91"/>
      <c r="K249" s="91"/>
      <c r="L249" s="92">
        <f t="shared" ca="1" si="66"/>
        <v>107.25991366472799</v>
      </c>
      <c r="M249" s="94">
        <f t="shared" ca="1" si="67"/>
        <v>4.4482385338713293E-3</v>
      </c>
      <c r="N249" s="99"/>
      <c r="O249" s="94"/>
      <c r="P249" s="108"/>
      <c r="Q249" s="99"/>
      <c r="R249" s="110"/>
      <c r="S249" s="106"/>
      <c r="T249" s="109"/>
      <c r="U249" s="91"/>
      <c r="V249" s="91"/>
      <c r="W249" s="91"/>
      <c r="X249" s="91"/>
      <c r="Y249" s="91"/>
      <c r="Z249" s="91"/>
      <c r="AA249" s="91"/>
      <c r="AB249" s="91"/>
      <c r="AC249" s="91"/>
      <c r="AD249" s="91"/>
      <c r="AE249" s="91"/>
      <c r="AF249" s="91"/>
      <c r="AG249" s="91"/>
    </row>
    <row r="250" spans="1:33" ht="26.5" customHeight="1" x14ac:dyDescent="0.7">
      <c r="A250" s="95">
        <v>44008</v>
      </c>
      <c r="B250" s="94">
        <f t="shared" ca="1" si="58"/>
        <v>-2.3751332689677551E-2</v>
      </c>
      <c r="C250" s="92">
        <f t="shared" ca="1" si="59"/>
        <v>30.715189598027919</v>
      </c>
      <c r="D250" s="94">
        <f t="shared" ca="1" si="60"/>
        <v>2.7129461652415365E-3</v>
      </c>
      <c r="E250" s="92">
        <f t="shared" ca="1" si="61"/>
        <v>36.46803420851748</v>
      </c>
      <c r="F250" s="94">
        <f t="shared" ca="1" si="62"/>
        <v>4.4631482907753206E-3</v>
      </c>
      <c r="G250" s="92">
        <f t="shared" ca="1" si="63"/>
        <v>38.08226155260018</v>
      </c>
      <c r="H250" s="94">
        <f t="shared" ca="1" si="64"/>
        <v>-4.339250493096658E-2</v>
      </c>
      <c r="I250" s="92">
        <f t="shared" ca="1" si="65"/>
        <v>1.5194235588972453</v>
      </c>
      <c r="J250" s="91"/>
      <c r="K250" s="91"/>
      <c r="L250" s="92">
        <f t="shared" ca="1" si="66"/>
        <v>106.78490891804282</v>
      </c>
      <c r="M250" s="94">
        <f t="shared" ca="1" si="67"/>
        <v>-5.1085586428931684E-3</v>
      </c>
      <c r="N250" s="99"/>
      <c r="O250" s="94"/>
      <c r="P250" s="108"/>
      <c r="Q250" s="99"/>
      <c r="R250" s="110"/>
      <c r="S250" s="106"/>
      <c r="T250" s="109"/>
      <c r="U250" s="91"/>
      <c r="V250" s="91"/>
      <c r="W250" s="91"/>
      <c r="X250" s="91"/>
      <c r="Y250" s="91"/>
      <c r="Z250" s="91"/>
      <c r="AA250" s="91"/>
      <c r="AB250" s="91"/>
      <c r="AC250" s="91"/>
      <c r="AD250" s="91"/>
      <c r="AE250" s="91"/>
      <c r="AF250" s="91"/>
      <c r="AG250" s="91"/>
    </row>
    <row r="251" spans="1:33" ht="26.5" customHeight="1" x14ac:dyDescent="0.7">
      <c r="A251" s="95">
        <v>44007</v>
      </c>
      <c r="B251" s="94">
        <f t="shared" ca="1" si="58"/>
        <v>1.0720482737733183E-2</v>
      </c>
      <c r="C251" s="92">
        <f t="shared" ca="1" si="59"/>
        <v>31.46246507321931</v>
      </c>
      <c r="D251" s="94">
        <f t="shared" ca="1" si="60"/>
        <v>1.6425379475348834E-4</v>
      </c>
      <c r="E251" s="92">
        <f t="shared" ca="1" si="61"/>
        <v>36.36936607628855</v>
      </c>
      <c r="F251" s="94">
        <f t="shared" ca="1" si="62"/>
        <v>-6.0271852692161954E-4</v>
      </c>
      <c r="G251" s="92">
        <f t="shared" ca="1" si="63"/>
        <v>37.913049988346614</v>
      </c>
      <c r="H251" s="94">
        <f t="shared" ca="1" si="64"/>
        <v>-5.8823529411763387E-3</v>
      </c>
      <c r="I251" s="92">
        <f t="shared" ca="1" si="65"/>
        <v>1.5883458646616566</v>
      </c>
      <c r="J251" s="91"/>
      <c r="K251" s="91"/>
      <c r="L251" s="92">
        <f t="shared" ca="1" si="66"/>
        <v>107.33322700251614</v>
      </c>
      <c r="M251" s="94">
        <f t="shared" ca="1" si="67"/>
        <v>2.8724370176884673E-3</v>
      </c>
      <c r="N251" s="99"/>
      <c r="O251" s="94"/>
      <c r="P251" s="108"/>
      <c r="Q251" s="99"/>
      <c r="R251" s="110"/>
      <c r="S251" s="106"/>
      <c r="T251" s="109"/>
      <c r="U251" s="91"/>
      <c r="V251" s="91"/>
      <c r="W251" s="91"/>
      <c r="X251" s="91"/>
      <c r="Y251" s="91"/>
      <c r="Z251" s="91"/>
      <c r="AA251" s="91"/>
      <c r="AB251" s="91"/>
      <c r="AC251" s="91"/>
      <c r="AD251" s="91"/>
      <c r="AE251" s="91"/>
      <c r="AF251" s="91"/>
      <c r="AG251" s="91"/>
    </row>
    <row r="252" spans="1:33" ht="26.5" customHeight="1" x14ac:dyDescent="0.7">
      <c r="A252" s="95">
        <v>44006</v>
      </c>
      <c r="B252" s="94">
        <f t="shared" ca="1" si="58"/>
        <v>-2.550862447737734E-2</v>
      </c>
      <c r="C252" s="92">
        <f t="shared" ca="1" si="59"/>
        <v>31.128749847828452</v>
      </c>
      <c r="D252" s="94">
        <f t="shared" ca="1" si="60"/>
        <v>1.8949274829056506E-3</v>
      </c>
      <c r="E252" s="92">
        <f t="shared" ca="1" si="61"/>
        <v>36.363393250956968</v>
      </c>
      <c r="F252" s="94">
        <f t="shared" ca="1" si="62"/>
        <v>-3.4839140673694757E-3</v>
      </c>
      <c r="G252" s="92">
        <f t="shared" ca="1" si="63"/>
        <v>37.935914666952101</v>
      </c>
      <c r="H252" s="94">
        <f t="shared" ca="1" si="64"/>
        <v>-6.8067610781178733E-2</v>
      </c>
      <c r="I252" s="92">
        <f t="shared" ca="1" si="65"/>
        <v>1.5977443609022579</v>
      </c>
      <c r="J252" s="91"/>
      <c r="K252" s="91"/>
      <c r="L252" s="92">
        <f t="shared" ca="1" si="66"/>
        <v>107.02580212663977</v>
      </c>
      <c r="M252" s="94">
        <f t="shared" ca="1" si="67"/>
        <v>-9.2147367235917432E-3</v>
      </c>
      <c r="N252" s="99"/>
      <c r="O252" s="94"/>
      <c r="P252" s="108"/>
      <c r="Q252" s="99"/>
      <c r="R252" s="110"/>
      <c r="S252" s="106"/>
      <c r="T252" s="109"/>
      <c r="U252" s="91"/>
      <c r="V252" s="91"/>
      <c r="W252" s="91"/>
      <c r="X252" s="91"/>
      <c r="Y252" s="91"/>
      <c r="Z252" s="91"/>
      <c r="AA252" s="91"/>
      <c r="AB252" s="91"/>
      <c r="AC252" s="91"/>
      <c r="AD252" s="91"/>
      <c r="AE252" s="91"/>
      <c r="AF252" s="91"/>
      <c r="AG252" s="91"/>
    </row>
    <row r="253" spans="1:33" ht="26.5" customHeight="1" x14ac:dyDescent="0.7">
      <c r="A253" s="95">
        <v>44005</v>
      </c>
      <c r="B253" s="94">
        <f t="shared" ca="1" si="58"/>
        <v>4.6036337737236366E-3</v>
      </c>
      <c r="C253" s="92">
        <f t="shared" ca="1" si="59"/>
        <v>31.943586808178789</v>
      </c>
      <c r="D253" s="94">
        <f t="shared" ca="1" si="60"/>
        <v>-3.2953642408739547E-4</v>
      </c>
      <c r="E253" s="92">
        <f t="shared" ca="1" si="61"/>
        <v>36.294617582618116</v>
      </c>
      <c r="F253" s="94">
        <f t="shared" ca="1" si="62"/>
        <v>8.4196500919413442E-3</v>
      </c>
      <c r="G253" s="92">
        <f t="shared" ca="1" si="63"/>
        <v>38.068542196635207</v>
      </c>
      <c r="H253" s="94">
        <f t="shared" ca="1" si="64"/>
        <v>3.596781826786577E-2</v>
      </c>
      <c r="I253" s="92">
        <f t="shared" ca="1" si="65"/>
        <v>1.714442355889727</v>
      </c>
      <c r="J253" s="91"/>
      <c r="K253" s="91"/>
      <c r="L253" s="92">
        <f t="shared" ca="1" si="66"/>
        <v>108.02118894332185</v>
      </c>
      <c r="M253" s="94">
        <f t="shared" ca="1" si="67"/>
        <v>4.7604190340755359E-3</v>
      </c>
      <c r="N253" s="99"/>
      <c r="O253" s="94"/>
      <c r="P253" s="108"/>
      <c r="Q253" s="99"/>
      <c r="R253" s="110"/>
      <c r="S253" s="106"/>
      <c r="T253" s="109"/>
      <c r="U253" s="91"/>
      <c r="V253" s="91"/>
      <c r="W253" s="91"/>
      <c r="X253" s="91"/>
      <c r="Y253" s="91"/>
      <c r="Z253" s="91"/>
      <c r="AA253" s="91"/>
      <c r="AB253" s="91"/>
      <c r="AC253" s="91"/>
      <c r="AD253" s="91"/>
      <c r="AE253" s="91"/>
      <c r="AF253" s="91"/>
      <c r="AG253" s="91"/>
    </row>
    <row r="254" spans="1:33" ht="26.5" customHeight="1" x14ac:dyDescent="0.7">
      <c r="A254" s="95">
        <v>44004</v>
      </c>
      <c r="B254" s="94">
        <f t="shared" ca="1" si="58"/>
        <v>6.4151809178225605E-3</v>
      </c>
      <c r="C254" s="92">
        <f t="shared" ca="1" si="59"/>
        <v>31.797204125357311</v>
      </c>
      <c r="D254" s="94">
        <f t="shared" ca="1" si="60"/>
        <v>-9.0512286867905356E-4</v>
      </c>
      <c r="E254" s="92">
        <f t="shared" ca="1" si="61"/>
        <v>36.306581923796116</v>
      </c>
      <c r="F254" s="94">
        <f t="shared" ca="1" si="62"/>
        <v>6.4622142685011319E-3</v>
      </c>
      <c r="G254" s="92">
        <f t="shared" ca="1" si="63"/>
        <v>37.750694557731357</v>
      </c>
      <c r="H254" s="94">
        <f t="shared" ca="1" si="64"/>
        <v>2.4733268671192965E-2</v>
      </c>
      <c r="I254" s="92">
        <f t="shared" ca="1" si="65"/>
        <v>1.6549185463659171</v>
      </c>
      <c r="J254" s="91"/>
      <c r="K254" s="91"/>
      <c r="L254" s="92">
        <f t="shared" ca="1" si="66"/>
        <v>107.5093991532507</v>
      </c>
      <c r="M254" s="94">
        <f t="shared" ca="1" si="67"/>
        <v>4.2231898534075274E-3</v>
      </c>
      <c r="N254" s="99"/>
      <c r="O254" s="94"/>
      <c r="P254" s="108"/>
      <c r="Q254" s="99"/>
      <c r="R254" s="110"/>
      <c r="S254" s="106"/>
      <c r="T254" s="109"/>
      <c r="U254" s="91"/>
      <c r="V254" s="91"/>
      <c r="W254" s="91"/>
      <c r="X254" s="91"/>
      <c r="Y254" s="91"/>
      <c r="Z254" s="91"/>
      <c r="AA254" s="91"/>
      <c r="AB254" s="91"/>
      <c r="AC254" s="91"/>
      <c r="AD254" s="91"/>
      <c r="AE254" s="91"/>
      <c r="AF254" s="91"/>
      <c r="AG254" s="91"/>
    </row>
    <row r="255" spans="1:33" ht="26.5" customHeight="1" x14ac:dyDescent="0.7">
      <c r="A255" s="95">
        <v>44001</v>
      </c>
      <c r="B255" s="94">
        <f t="shared" ca="1" si="58"/>
        <v>-5.714878652951727E-3</v>
      </c>
      <c r="C255" s="92">
        <f t="shared" ca="1" si="59"/>
        <v>31.594519566327634</v>
      </c>
      <c r="D255" s="94">
        <f t="shared" ca="1" si="60"/>
        <v>3.2941299560174109E-4</v>
      </c>
      <c r="E255" s="92">
        <f t="shared" ca="1" si="61"/>
        <v>36.339473612398457</v>
      </c>
      <c r="F255" s="94">
        <f t="shared" ca="1" si="62"/>
        <v>1.1033000153075623E-2</v>
      </c>
      <c r="G255" s="92">
        <f t="shared" ca="1" si="63"/>
        <v>37.508307835648495</v>
      </c>
      <c r="H255" s="94">
        <f t="shared" ca="1" si="64"/>
        <v>-2.5519848771266451E-2</v>
      </c>
      <c r="I255" s="92">
        <f t="shared" ca="1" si="65"/>
        <v>1.6149749373433606</v>
      </c>
      <c r="J255" s="91"/>
      <c r="K255" s="91"/>
      <c r="L255" s="92">
        <f t="shared" ca="1" si="66"/>
        <v>107.05727595171795</v>
      </c>
      <c r="M255" s="94">
        <f t="shared" ca="1" si="67"/>
        <v>1.8471859977389204E-3</v>
      </c>
      <c r="N255" s="99"/>
      <c r="O255" s="94"/>
      <c r="P255" s="108"/>
      <c r="Q255" s="99"/>
      <c r="R255" s="110"/>
      <c r="S255" s="106"/>
      <c r="T255" s="109"/>
      <c r="U255" s="91"/>
      <c r="V255" s="91"/>
      <c r="W255" s="91"/>
      <c r="X255" s="91"/>
      <c r="Y255" s="91"/>
      <c r="Z255" s="91"/>
      <c r="AA255" s="91"/>
      <c r="AB255" s="91"/>
      <c r="AC255" s="91"/>
      <c r="AD255" s="91"/>
      <c r="AE255" s="91"/>
      <c r="AF255" s="91"/>
      <c r="AG255" s="91"/>
    </row>
    <row r="256" spans="1:33" ht="26.5" customHeight="1" x14ac:dyDescent="0.7">
      <c r="A256" s="95">
        <v>44000</v>
      </c>
      <c r="B256" s="94">
        <f t="shared" ca="1" si="58"/>
        <v>3.8502526950234817E-4</v>
      </c>
      <c r="C256" s="92">
        <f t="shared" ca="1" si="59"/>
        <v>31.776116214555913</v>
      </c>
      <c r="D256" s="94">
        <f t="shared" ca="1" si="60"/>
        <v>2.2270008203348901E-3</v>
      </c>
      <c r="E256" s="92">
        <f t="shared" ca="1" si="61"/>
        <v>36.32750685954111</v>
      </c>
      <c r="F256" s="94">
        <f t="shared" ca="1" si="62"/>
        <v>-1.9684609002026399E-3</v>
      </c>
      <c r="G256" s="92">
        <f t="shared" ca="1" si="63"/>
        <v>37.098994622301689</v>
      </c>
      <c r="H256" s="94">
        <f t="shared" ca="1" si="64"/>
        <v>-1.121495327102795E-2</v>
      </c>
      <c r="I256" s="92">
        <f t="shared" ca="1" si="65"/>
        <v>1.6572681704260672</v>
      </c>
      <c r="J256" s="91"/>
      <c r="K256" s="91"/>
      <c r="L256" s="92">
        <f t="shared" ca="1" si="66"/>
        <v>106.85988586682477</v>
      </c>
      <c r="M256" s="94">
        <f t="shared" ca="1" si="67"/>
        <v>9.1950259022421932E-6</v>
      </c>
      <c r="N256" s="99"/>
      <c r="O256" s="94"/>
      <c r="P256" s="108"/>
      <c r="Q256" s="99"/>
      <c r="R256" s="110"/>
      <c r="S256" s="106"/>
      <c r="T256" s="109"/>
      <c r="U256" s="91"/>
      <c r="V256" s="91"/>
      <c r="W256" s="91"/>
      <c r="X256" s="91"/>
      <c r="Y256" s="91"/>
      <c r="Z256" s="91"/>
      <c r="AA256" s="91"/>
      <c r="AB256" s="91"/>
      <c r="AC256" s="91"/>
      <c r="AD256" s="91"/>
      <c r="AE256" s="91"/>
      <c r="AF256" s="91"/>
      <c r="AG256" s="91"/>
    </row>
    <row r="257" spans="1:33" ht="26.5" customHeight="1" x14ac:dyDescent="0.7">
      <c r="A257" s="95">
        <v>43999</v>
      </c>
      <c r="B257" s="94">
        <f t="shared" ca="1" si="58"/>
        <v>-4.1538809057917181E-3</v>
      </c>
      <c r="C257" s="92">
        <f t="shared" ca="1" si="59"/>
        <v>31.763886315666781</v>
      </c>
      <c r="D257" s="94">
        <f t="shared" ca="1" si="60"/>
        <v>1.5697417144886483E-3</v>
      </c>
      <c r="E257" s="92">
        <f t="shared" ca="1" si="61"/>
        <v>36.24678523907918</v>
      </c>
      <c r="F257" s="94">
        <f t="shared" ca="1" si="62"/>
        <v>1.9106194144837829E-3</v>
      </c>
      <c r="G257" s="92">
        <f t="shared" ca="1" si="63"/>
        <v>37.172166578787852</v>
      </c>
      <c r="H257" s="94">
        <f t="shared" ca="1" si="64"/>
        <v>-1.8798716185236097E-2</v>
      </c>
      <c r="I257" s="92">
        <f t="shared" ca="1" si="65"/>
        <v>1.67606516290727</v>
      </c>
      <c r="J257" s="91"/>
      <c r="K257" s="91"/>
      <c r="L257" s="92">
        <f t="shared" ca="1" si="66"/>
        <v>106.85890329644107</v>
      </c>
      <c r="M257" s="94">
        <f t="shared" ca="1" si="67"/>
        <v>-3.4528902708952369E-4</v>
      </c>
      <c r="N257" s="99"/>
      <c r="O257" s="94"/>
      <c r="P257" s="108"/>
      <c r="Q257" s="99"/>
      <c r="R257" s="110"/>
      <c r="S257" s="105"/>
      <c r="T257" s="109"/>
      <c r="U257" s="91"/>
      <c r="V257" s="91"/>
      <c r="W257" s="91"/>
      <c r="X257" s="91"/>
      <c r="Y257" s="91"/>
      <c r="Z257" s="91"/>
      <c r="AA257" s="91"/>
      <c r="AB257" s="91"/>
      <c r="AC257" s="91"/>
      <c r="AD257" s="91"/>
      <c r="AE257" s="91"/>
      <c r="AF257" s="91"/>
      <c r="AG257" s="91"/>
    </row>
    <row r="258" spans="1:33" ht="26.5" customHeight="1" x14ac:dyDescent="0.7">
      <c r="A258" s="95">
        <v>43998</v>
      </c>
      <c r="B258" s="94">
        <f t="shared" ref="B258:B321" ca="1" si="68">INDIRECT(B$1&amp;"!D"&amp;ROW())</f>
        <v>1.9247654811767712E-2</v>
      </c>
      <c r="C258" s="92">
        <f t="shared" ref="C258:C321" ca="1" si="69">C259*(1+B258)</f>
        <v>31.89638007984432</v>
      </c>
      <c r="D258" s="94">
        <f t="shared" ref="D258:D321" ca="1" si="70">INDIRECT(D$1&amp;"!D"&amp;ROW())</f>
        <v>-2.0610657179457315E-3</v>
      </c>
      <c r="E258" s="92">
        <f t="shared" ref="E258:E321" ca="1" si="71">E259*(1+D258)</f>
        <v>36.189976323597669</v>
      </c>
      <c r="F258" s="94">
        <f t="shared" ref="F258:F321" ca="1" si="72">INDIRECT(F$1&amp;"!D"&amp;ROW())</f>
        <v>-4.9283557576751402E-4</v>
      </c>
      <c r="G258" s="92">
        <f t="shared" ref="G258:G321" ca="1" si="73">G259*(1+F258)</f>
        <v>37.101280152626046</v>
      </c>
      <c r="H258" s="94">
        <f t="shared" ref="H258:H321" ca="1" si="74">INDIRECT(H$1&amp;"!D"&amp;ROW())</f>
        <v>1.3774104683195176E-3</v>
      </c>
      <c r="I258" s="92">
        <f t="shared" ref="I258:I321" ca="1" si="75">I259*(1+H258)</f>
        <v>1.7081766917293251</v>
      </c>
      <c r="J258" s="91"/>
      <c r="K258" s="91"/>
      <c r="L258" s="92">
        <f t="shared" ref="L258:L321" ca="1" si="76">SUM(C258,E258,G258,I258,K258)</f>
        <v>106.89581324779735</v>
      </c>
      <c r="M258" s="94">
        <f t="shared" ref="M258:M321" ca="1" si="77">L258/L259-1</f>
        <v>4.8094446018236425E-3</v>
      </c>
      <c r="N258" s="99"/>
      <c r="O258" s="94"/>
      <c r="P258" s="108"/>
      <c r="Q258" s="99"/>
      <c r="R258" s="110"/>
      <c r="S258" s="105"/>
      <c r="T258" s="109"/>
      <c r="U258" s="91"/>
      <c r="V258" s="91"/>
      <c r="W258" s="91"/>
      <c r="X258" s="91"/>
      <c r="Y258" s="91"/>
      <c r="Z258" s="91"/>
      <c r="AA258" s="91"/>
      <c r="AB258" s="91"/>
      <c r="AC258" s="91"/>
      <c r="AD258" s="91"/>
      <c r="AE258" s="91"/>
      <c r="AF258" s="91"/>
      <c r="AG258" s="91"/>
    </row>
    <row r="259" spans="1:33" ht="26.5" customHeight="1" x14ac:dyDescent="0.7">
      <c r="A259" s="95">
        <v>43997</v>
      </c>
      <c r="B259" s="94">
        <f t="shared" ca="1" si="68"/>
        <v>9.3356264946218293E-3</v>
      </c>
      <c r="C259" s="92">
        <f t="shared" ca="1" si="69"/>
        <v>31.294043139824414</v>
      </c>
      <c r="D259" s="94">
        <f t="shared" ca="1" si="70"/>
        <v>-8.2373886928821527E-4</v>
      </c>
      <c r="E259" s="92">
        <f t="shared" ca="1" si="71"/>
        <v>36.264720295369344</v>
      </c>
      <c r="F259" s="94">
        <f t="shared" ca="1" si="72"/>
        <v>-1.783255496963787E-3</v>
      </c>
      <c r="G259" s="92">
        <f t="shared" ca="1" si="73"/>
        <v>37.119573999250214</v>
      </c>
      <c r="H259" s="94">
        <f t="shared" ca="1" si="74"/>
        <v>9.1911764705887578E-4</v>
      </c>
      <c r="I259" s="92">
        <f t="shared" ca="1" si="75"/>
        <v>1.7058270676691747</v>
      </c>
      <c r="J259" s="91"/>
      <c r="K259" s="91"/>
      <c r="L259" s="92">
        <f t="shared" ca="1" si="76"/>
        <v>106.38416450211314</v>
      </c>
      <c r="M259" s="94">
        <f t="shared" ca="1" si="77"/>
        <v>1.8345013045921732E-3</v>
      </c>
      <c r="N259" s="99"/>
      <c r="O259" s="94"/>
      <c r="P259" s="108"/>
      <c r="Q259" s="99"/>
      <c r="R259" s="110"/>
      <c r="S259" s="105"/>
      <c r="T259" s="109"/>
      <c r="U259" s="91"/>
      <c r="V259" s="91"/>
      <c r="W259" s="91"/>
      <c r="X259" s="91"/>
      <c r="Y259" s="91"/>
      <c r="Z259" s="91"/>
      <c r="AA259" s="91"/>
      <c r="AB259" s="91"/>
      <c r="AC259" s="91"/>
      <c r="AD259" s="91"/>
      <c r="AE259" s="91"/>
      <c r="AF259" s="91"/>
      <c r="AG259" s="91"/>
    </row>
    <row r="260" spans="1:33" ht="26.5" customHeight="1" x14ac:dyDescent="0.7">
      <c r="A260" s="95">
        <v>43994</v>
      </c>
      <c r="B260" s="94">
        <f t="shared" ca="1" si="68"/>
        <v>1.1975658141163859E-2</v>
      </c>
      <c r="C260" s="92">
        <f t="shared" ca="1" si="69"/>
        <v>31.004595813691079</v>
      </c>
      <c r="D260" s="94">
        <f t="shared" ca="1" si="70"/>
        <v>-2.2193784568470543E-3</v>
      </c>
      <c r="E260" s="92">
        <f t="shared" ca="1" si="71"/>
        <v>36.294617582618095</v>
      </c>
      <c r="F260" s="94">
        <f t="shared" ca="1" si="72"/>
        <v>1.4163187475602079E-3</v>
      </c>
      <c r="G260" s="92">
        <f t="shared" ca="1" si="73"/>
        <v>37.185885934752832</v>
      </c>
      <c r="H260" s="94">
        <f t="shared" ca="1" si="74"/>
        <v>7.4074074074073071E-3</v>
      </c>
      <c r="I260" s="92">
        <f t="shared" ca="1" si="75"/>
        <v>1.7042606516290744</v>
      </c>
      <c r="J260" s="91"/>
      <c r="K260" s="91"/>
      <c r="L260" s="92">
        <f t="shared" ca="1" si="76"/>
        <v>106.18935998269107</v>
      </c>
      <c r="M260" s="94">
        <f t="shared" ca="1" si="77"/>
        <v>3.319219346210156E-3</v>
      </c>
      <c r="N260" s="99"/>
      <c r="O260" s="94"/>
      <c r="P260" s="108"/>
      <c r="Q260" s="99"/>
      <c r="R260" s="110"/>
      <c r="S260" s="105"/>
      <c r="T260" s="109"/>
      <c r="U260" s="91"/>
      <c r="V260" s="91"/>
      <c r="W260" s="91"/>
      <c r="X260" s="91"/>
      <c r="Y260" s="91"/>
      <c r="Z260" s="91"/>
      <c r="AA260" s="91"/>
      <c r="AB260" s="91"/>
      <c r="AC260" s="91"/>
      <c r="AD260" s="91"/>
      <c r="AE260" s="91"/>
      <c r="AF260" s="91"/>
      <c r="AG260" s="91"/>
    </row>
    <row r="261" spans="1:33" ht="26.5" customHeight="1" x14ac:dyDescent="0.7">
      <c r="A261" s="95">
        <v>43993</v>
      </c>
      <c r="B261" s="94">
        <f t="shared" ca="1" si="68"/>
        <v>-5.7648870778635786E-2</v>
      </c>
      <c r="C261" s="92">
        <f t="shared" ca="1" si="69"/>
        <v>30.637689320157683</v>
      </c>
      <c r="D261" s="94">
        <f t="shared" ca="1" si="70"/>
        <v>3.5468802805647126E-3</v>
      </c>
      <c r="E261" s="92">
        <f t="shared" ca="1" si="71"/>
        <v>36.375348246877522</v>
      </c>
      <c r="F261" s="94">
        <f t="shared" ca="1" si="72"/>
        <v>-7.2140854038112989E-3</v>
      </c>
      <c r="G261" s="92">
        <f t="shared" ca="1" si="73"/>
        <v>37.133293355215187</v>
      </c>
      <c r="H261" s="94">
        <f t="shared" ca="1" si="74"/>
        <v>-0.12159414396095969</v>
      </c>
      <c r="I261" s="92">
        <f t="shared" ca="1" si="75"/>
        <v>1.6917293233082724</v>
      </c>
      <c r="J261" s="91"/>
      <c r="K261" s="91"/>
      <c r="L261" s="92">
        <f t="shared" ca="1" si="76"/>
        <v>105.83806024555867</v>
      </c>
      <c r="M261" s="94">
        <f t="shared" ca="1" si="77"/>
        <v>-2.0813857441430827E-2</v>
      </c>
      <c r="N261" s="99"/>
      <c r="O261" s="94"/>
      <c r="P261" s="108"/>
      <c r="Q261" s="99"/>
      <c r="R261" s="110"/>
      <c r="S261" s="105"/>
      <c r="T261" s="109"/>
      <c r="U261" s="91"/>
      <c r="V261" s="91"/>
      <c r="W261" s="91"/>
      <c r="X261" s="91"/>
      <c r="Y261" s="91"/>
      <c r="Z261" s="91"/>
      <c r="AA261" s="91"/>
      <c r="AB261" s="91"/>
      <c r="AC261" s="91"/>
      <c r="AD261" s="91"/>
      <c r="AE261" s="91"/>
      <c r="AF261" s="91"/>
      <c r="AG261" s="91"/>
    </row>
    <row r="262" spans="1:33" ht="26.5" customHeight="1" x14ac:dyDescent="0.7">
      <c r="A262" s="95">
        <v>43992</v>
      </c>
      <c r="B262" s="94">
        <f t="shared" ca="1" si="68"/>
        <v>-5.5799823168009022E-3</v>
      </c>
      <c r="C262" s="92">
        <f t="shared" ca="1" si="69"/>
        <v>32.511967535363027</v>
      </c>
      <c r="D262" s="94">
        <f t="shared" ca="1" si="70"/>
        <v>7.4795519662520515E-3</v>
      </c>
      <c r="E262" s="92">
        <f t="shared" ca="1" si="71"/>
        <v>36.246785239079166</v>
      </c>
      <c r="F262" s="94">
        <f t="shared" ca="1" si="72"/>
        <v>1.4324767900433022E-2</v>
      </c>
      <c r="G262" s="92">
        <f t="shared" ca="1" si="73"/>
        <v>37.403122676573219</v>
      </c>
      <c r="H262" s="94">
        <f t="shared" ca="1" si="74"/>
        <v>6.6348655680832591E-2</v>
      </c>
      <c r="I262" s="92">
        <f t="shared" ca="1" si="75"/>
        <v>1.9259085213032601</v>
      </c>
      <c r="J262" s="91"/>
      <c r="K262" s="91"/>
      <c r="L262" s="92">
        <f t="shared" ca="1" si="76"/>
        <v>108.08778397231868</v>
      </c>
      <c r="M262" s="94">
        <f t="shared" ca="1" si="77"/>
        <v>6.843940464525744E-3</v>
      </c>
      <c r="N262" s="99"/>
      <c r="O262" s="94"/>
      <c r="P262" s="108"/>
      <c r="Q262" s="99"/>
      <c r="R262" s="110"/>
      <c r="S262" s="105"/>
      <c r="T262" s="109"/>
      <c r="U262" s="91"/>
      <c r="V262" s="91"/>
      <c r="W262" s="91"/>
      <c r="X262" s="91"/>
      <c r="Y262" s="91"/>
      <c r="Z262" s="91"/>
      <c r="AA262" s="91"/>
      <c r="AB262" s="91"/>
      <c r="AC262" s="91"/>
      <c r="AD262" s="91"/>
      <c r="AE262" s="91"/>
      <c r="AF262" s="91"/>
      <c r="AG262" s="91"/>
    </row>
    <row r="263" spans="1:33" ht="26.5" customHeight="1" x14ac:dyDescent="0.7">
      <c r="A263" s="95">
        <v>43991</v>
      </c>
      <c r="B263" s="94">
        <f t="shared" ca="1" si="68"/>
        <v>-7.456733919936287E-3</v>
      </c>
      <c r="C263" s="92">
        <f t="shared" ca="1" si="69"/>
        <v>32.694401718812387</v>
      </c>
      <c r="D263" s="94">
        <f t="shared" ca="1" si="70"/>
        <v>3.5862919180704722E-3</v>
      </c>
      <c r="E263" s="92">
        <f t="shared" ca="1" si="71"/>
        <v>35.977688250186283</v>
      </c>
      <c r="F263" s="94">
        <f t="shared" ca="1" si="72"/>
        <v>9.6418356521297266E-3</v>
      </c>
      <c r="G263" s="92">
        <f t="shared" ca="1" si="73"/>
        <v>36.874898316832521</v>
      </c>
      <c r="H263" s="94">
        <f t="shared" ca="1" si="74"/>
        <v>-4.3177892918826455E-3</v>
      </c>
      <c r="I263" s="92">
        <f t="shared" ca="1" si="75"/>
        <v>1.8060776942355907</v>
      </c>
      <c r="J263" s="91"/>
      <c r="K263" s="91"/>
      <c r="L263" s="92">
        <f t="shared" ca="1" si="76"/>
        <v>107.35306598006679</v>
      </c>
      <c r="M263" s="94">
        <f t="shared" ca="1" si="77"/>
        <v>2.1213813338194498E-3</v>
      </c>
      <c r="N263" s="99"/>
      <c r="O263" s="94"/>
      <c r="P263" s="108"/>
      <c r="Q263" s="99"/>
      <c r="R263" s="110"/>
      <c r="S263" s="105"/>
      <c r="T263" s="109"/>
      <c r="U263" s="91"/>
      <c r="V263" s="91"/>
      <c r="W263" s="91"/>
      <c r="X263" s="91"/>
      <c r="Y263" s="91"/>
      <c r="Z263" s="91"/>
      <c r="AA263" s="91"/>
      <c r="AB263" s="91"/>
      <c r="AC263" s="91"/>
      <c r="AD263" s="91"/>
      <c r="AE263" s="91"/>
      <c r="AF263" s="91"/>
      <c r="AG263" s="91"/>
    </row>
    <row r="264" spans="1:33" ht="26.5" customHeight="1" x14ac:dyDescent="0.7">
      <c r="A264" s="95">
        <v>43990</v>
      </c>
      <c r="B264" s="94">
        <f t="shared" ca="1" si="68"/>
        <v>1.2087614401813163E-2</v>
      </c>
      <c r="C264" s="92">
        <f t="shared" ca="1" si="69"/>
        <v>32.940026733479534</v>
      </c>
      <c r="D264" s="94">
        <f t="shared" ca="1" si="70"/>
        <v>1.0854248015792489E-3</v>
      </c>
      <c r="E264" s="92">
        <f t="shared" ca="1" si="71"/>
        <v>35.849122830708595</v>
      </c>
      <c r="F264" s="94">
        <f t="shared" ca="1" si="72"/>
        <v>1.0822138181828311E-2</v>
      </c>
      <c r="G264" s="92">
        <f t="shared" ca="1" si="73"/>
        <v>36.52275194501518</v>
      </c>
      <c r="H264" s="94">
        <f t="shared" ca="1" si="74"/>
        <v>2.887605508662805E-2</v>
      </c>
      <c r="I264" s="92">
        <f t="shared" ca="1" si="75"/>
        <v>1.8139097744360921</v>
      </c>
      <c r="J264" s="91"/>
      <c r="K264" s="91"/>
      <c r="L264" s="92">
        <f t="shared" ca="1" si="76"/>
        <v>107.12581128363942</v>
      </c>
      <c r="M264" s="94">
        <f t="shared" ca="1" si="77"/>
        <v>8.2277478092889211E-3</v>
      </c>
      <c r="N264" s="99"/>
      <c r="O264" s="94"/>
      <c r="P264" s="108"/>
      <c r="Q264" s="99"/>
      <c r="R264" s="110"/>
      <c r="S264" s="105"/>
      <c r="T264" s="109"/>
      <c r="U264" s="91"/>
      <c r="V264" s="91"/>
      <c r="W264" s="91"/>
      <c r="X264" s="91"/>
      <c r="Y264" s="91"/>
      <c r="Z264" s="91"/>
      <c r="AA264" s="91"/>
      <c r="AB264" s="91"/>
      <c r="AC264" s="91"/>
      <c r="AD264" s="91"/>
      <c r="AE264" s="91"/>
      <c r="AF264" s="91"/>
      <c r="AG264" s="91"/>
    </row>
    <row r="265" spans="1:33" ht="26.5" customHeight="1" x14ac:dyDescent="0.7">
      <c r="A265" s="95">
        <v>43987</v>
      </c>
      <c r="B265" s="94">
        <f t="shared" ca="1" si="68"/>
        <v>2.5629454424112463E-2</v>
      </c>
      <c r="C265" s="92">
        <f t="shared" ca="1" si="69"/>
        <v>32.546615791705435</v>
      </c>
      <c r="D265" s="94">
        <f t="shared" ca="1" si="70"/>
        <v>-4.9846743542457661E-3</v>
      </c>
      <c r="E265" s="92">
        <f t="shared" ca="1" si="71"/>
        <v>35.810253493415999</v>
      </c>
      <c r="F265" s="94">
        <f t="shared" ca="1" si="72"/>
        <v>-2.0275322546350005E-2</v>
      </c>
      <c r="G265" s="92">
        <f t="shared" ca="1" si="73"/>
        <v>36.131729376949409</v>
      </c>
      <c r="H265" s="94">
        <f t="shared" ca="1" si="74"/>
        <v>-4.0494458653026366E-2</v>
      </c>
      <c r="I265" s="92">
        <f t="shared" ca="1" si="75"/>
        <v>1.7630012531328341</v>
      </c>
      <c r="J265" s="91"/>
      <c r="K265" s="91"/>
      <c r="L265" s="92">
        <f t="shared" ca="1" si="76"/>
        <v>106.25159991520367</v>
      </c>
      <c r="M265" s="94">
        <f t="shared" ca="1" si="77"/>
        <v>-1.7684851218007225E-3</v>
      </c>
      <c r="N265" s="99"/>
      <c r="O265" s="94"/>
      <c r="P265" s="108"/>
      <c r="Q265" s="99"/>
      <c r="R265" s="110"/>
      <c r="S265" s="105"/>
      <c r="T265" s="109"/>
      <c r="U265" s="91"/>
      <c r="V265" s="91"/>
      <c r="W265" s="91"/>
      <c r="X265" s="91"/>
      <c r="Y265" s="91"/>
      <c r="Z265" s="91"/>
      <c r="AA265" s="91"/>
      <c r="AB265" s="91"/>
      <c r="AC265" s="91"/>
      <c r="AD265" s="91"/>
      <c r="AE265" s="91"/>
      <c r="AF265" s="91"/>
      <c r="AG265" s="91"/>
    </row>
    <row r="266" spans="1:33" ht="26.5" customHeight="1" x14ac:dyDescent="0.7">
      <c r="A266" s="95">
        <v>43986</v>
      </c>
      <c r="B266" s="94">
        <f t="shared" ca="1" si="68"/>
        <v>-2.626821368765353E-3</v>
      </c>
      <c r="C266" s="92">
        <f t="shared" ca="1" si="69"/>
        <v>31.733308410082913</v>
      </c>
      <c r="D266" s="94">
        <f t="shared" ca="1" si="70"/>
        <v>-3.9717726063550618E-3</v>
      </c>
      <c r="E266" s="92">
        <f t="shared" ca="1" si="71"/>
        <v>35.989650179684951</v>
      </c>
      <c r="F266" s="94">
        <f t="shared" ca="1" si="72"/>
        <v>1.0526271534100129E-2</v>
      </c>
      <c r="G266" s="92">
        <f t="shared" ca="1" si="73"/>
        <v>36.879472578824341</v>
      </c>
      <c r="H266" s="94">
        <f t="shared" ca="1" si="74"/>
        <v>3.4391534391534417E-2</v>
      </c>
      <c r="I266" s="92">
        <f t="shared" ca="1" si="75"/>
        <v>1.8374060150375959</v>
      </c>
      <c r="J266" s="91"/>
      <c r="K266" s="91"/>
      <c r="L266" s="92">
        <f t="shared" ca="1" si="76"/>
        <v>106.43983718362981</v>
      </c>
      <c r="M266" s="94">
        <f t="shared" ca="1" si="77"/>
        <v>2.0538163550345434E-3</v>
      </c>
      <c r="N266" s="99"/>
      <c r="O266" s="94"/>
      <c r="P266" s="108"/>
      <c r="Q266" s="99"/>
      <c r="R266" s="110"/>
      <c r="S266" s="105"/>
      <c r="T266" s="109"/>
      <c r="U266" s="91"/>
      <c r="V266" s="91"/>
      <c r="W266" s="91"/>
      <c r="X266" s="91"/>
      <c r="Y266" s="91"/>
      <c r="Z266" s="91"/>
      <c r="AA266" s="91"/>
      <c r="AB266" s="91"/>
      <c r="AC266" s="91"/>
      <c r="AD266" s="91"/>
      <c r="AE266" s="91"/>
      <c r="AF266" s="91"/>
      <c r="AG266" s="91"/>
    </row>
    <row r="267" spans="1:33" ht="26.5" customHeight="1" x14ac:dyDescent="0.7">
      <c r="A267" s="95">
        <v>43985</v>
      </c>
      <c r="B267" s="94">
        <f t="shared" ca="1" si="68"/>
        <v>1.3308402836028854E-2</v>
      </c>
      <c r="C267" s="92">
        <f t="shared" ca="1" si="69"/>
        <v>31.816885685288593</v>
      </c>
      <c r="D267" s="94">
        <f t="shared" ca="1" si="70"/>
        <v>-5.9225609180246774E-3</v>
      </c>
      <c r="E267" s="92">
        <f t="shared" ca="1" si="71"/>
        <v>36.133162886217391</v>
      </c>
      <c r="F267" s="94">
        <f t="shared" ca="1" si="72"/>
        <v>-1.8450183821026478E-2</v>
      </c>
      <c r="G267" s="92">
        <f t="shared" ca="1" si="73"/>
        <v>36.495313004417866</v>
      </c>
      <c r="H267" s="94">
        <f t="shared" ca="1" si="74"/>
        <v>-6.5703022339026473E-3</v>
      </c>
      <c r="I267" s="92">
        <f t="shared" ca="1" si="75"/>
        <v>1.7763157894736861</v>
      </c>
      <c r="J267" s="91"/>
      <c r="K267" s="91"/>
      <c r="L267" s="92">
        <f t="shared" ca="1" si="76"/>
        <v>106.22167736539754</v>
      </c>
      <c r="M267" s="94">
        <f t="shared" ca="1" si="77"/>
        <v>-4.6398989670208834E-3</v>
      </c>
      <c r="N267" s="99"/>
      <c r="O267" s="94"/>
      <c r="P267" s="108"/>
      <c r="Q267" s="99"/>
      <c r="R267" s="110"/>
      <c r="S267" s="105"/>
      <c r="T267" s="109"/>
      <c r="U267" s="91"/>
      <c r="V267" s="91"/>
      <c r="W267" s="91"/>
      <c r="X267" s="91"/>
      <c r="Y267" s="91"/>
      <c r="Z267" s="91"/>
      <c r="AA267" s="91"/>
      <c r="AB267" s="91"/>
      <c r="AC267" s="91"/>
      <c r="AD267" s="91"/>
      <c r="AE267" s="91"/>
      <c r="AF267" s="91"/>
      <c r="AG267" s="91"/>
    </row>
    <row r="268" spans="1:33" ht="26.5" customHeight="1" x14ac:dyDescent="0.7">
      <c r="A268" s="95">
        <v>43984</v>
      </c>
      <c r="B268" s="94">
        <f t="shared" ca="1" si="68"/>
        <v>8.2800989235014555E-3</v>
      </c>
      <c r="C268" s="92">
        <f t="shared" ca="1" si="69"/>
        <v>31.399014945736244</v>
      </c>
      <c r="D268" s="94">
        <f t="shared" ca="1" si="70"/>
        <v>-1.642460606944729E-3</v>
      </c>
      <c r="E268" s="92">
        <f t="shared" ca="1" si="71"/>
        <v>36.348438728864174</v>
      </c>
      <c r="F268" s="94">
        <f t="shared" ca="1" si="72"/>
        <v>-6.4768298551427517E-3</v>
      </c>
      <c r="G268" s="92">
        <f t="shared" ca="1" si="73"/>
        <v>37.181315102771507</v>
      </c>
      <c r="H268" s="94">
        <f t="shared" ca="1" si="74"/>
        <v>1.1968085106383031E-2</v>
      </c>
      <c r="I268" s="92">
        <f t="shared" ca="1" si="75"/>
        <v>1.7880639097744377</v>
      </c>
      <c r="J268" s="91"/>
      <c r="K268" s="91"/>
      <c r="L268" s="92">
        <f t="shared" ca="1" si="76"/>
        <v>106.71683268714636</v>
      </c>
      <c r="M268" s="94">
        <f t="shared" ca="1" si="77"/>
        <v>-2.1723361149517117E-4</v>
      </c>
      <c r="N268" s="99"/>
      <c r="O268" s="94"/>
      <c r="P268" s="108"/>
      <c r="Q268" s="99"/>
      <c r="R268" s="110"/>
      <c r="S268" s="105"/>
      <c r="T268" s="109"/>
      <c r="U268" s="91"/>
      <c r="V268" s="91"/>
      <c r="W268" s="91"/>
      <c r="X268" s="91"/>
      <c r="Y268" s="91"/>
      <c r="Z268" s="91"/>
      <c r="AA268" s="91"/>
      <c r="AB268" s="91"/>
      <c r="AC268" s="91"/>
      <c r="AD268" s="91"/>
      <c r="AE268" s="91"/>
      <c r="AF268" s="91"/>
      <c r="AG268" s="91"/>
    </row>
    <row r="269" spans="1:33" ht="26.5" customHeight="1" x14ac:dyDescent="0.7">
      <c r="A269" s="95">
        <v>43983</v>
      </c>
      <c r="B269" s="94">
        <f t="shared" ca="1" si="68"/>
        <v>4.0416432755179255E-3</v>
      </c>
      <c r="C269" s="92">
        <f t="shared" ca="1" si="69"/>
        <v>31.141163035211804</v>
      </c>
      <c r="D269" s="94">
        <f t="shared" ca="1" si="70"/>
        <v>-3.9409644436771973E-4</v>
      </c>
      <c r="E269" s="92">
        <f t="shared" ca="1" si="71"/>
        <v>36.408237825260443</v>
      </c>
      <c r="F269" s="94">
        <f t="shared" ca="1" si="72"/>
        <v>4.6037688391438181E-3</v>
      </c>
      <c r="G269" s="92">
        <f t="shared" ca="1" si="73"/>
        <v>37.423702053521723</v>
      </c>
      <c r="H269" s="94">
        <f t="shared" ca="1" si="74"/>
        <v>3.5812672176308347E-2</v>
      </c>
      <c r="I269" s="92">
        <f t="shared" ca="1" si="75"/>
        <v>1.7669172932330843</v>
      </c>
      <c r="J269" s="91"/>
      <c r="K269" s="91"/>
      <c r="L269" s="92">
        <f t="shared" ca="1" si="76"/>
        <v>106.74002020722705</v>
      </c>
      <c r="M269" s="94">
        <f t="shared" ca="1" si="77"/>
        <v>3.2293524629318782E-3</v>
      </c>
      <c r="N269" s="99"/>
      <c r="O269" s="94"/>
      <c r="P269" s="108"/>
      <c r="Q269" s="99"/>
      <c r="R269" s="110"/>
      <c r="S269" s="105"/>
      <c r="T269" s="109"/>
      <c r="U269" s="91"/>
      <c r="V269" s="91"/>
      <c r="W269" s="91"/>
      <c r="X269" s="91"/>
      <c r="Y269" s="91"/>
      <c r="Z269" s="91"/>
      <c r="AA269" s="91"/>
      <c r="AB269" s="91"/>
      <c r="AC269" s="91"/>
      <c r="AD269" s="91"/>
      <c r="AE269" s="91"/>
      <c r="AF269" s="91"/>
      <c r="AG269" s="91"/>
    </row>
    <row r="270" spans="1:33" ht="26.5" customHeight="1" x14ac:dyDescent="0.7">
      <c r="A270" s="95">
        <v>43980</v>
      </c>
      <c r="B270" s="94">
        <f t="shared" ca="1" si="68"/>
        <v>4.455929291338645E-3</v>
      </c>
      <c r="C270" s="92">
        <f t="shared" ca="1" si="69"/>
        <v>31.015808202555192</v>
      </c>
      <c r="D270" s="94">
        <f t="shared" ca="1" si="70"/>
        <v>3.2085637958594315E-3</v>
      </c>
      <c r="E270" s="92">
        <f t="shared" ca="1" si="71"/>
        <v>36.42259183919893</v>
      </c>
      <c r="F270" s="94">
        <f t="shared" ca="1" si="72"/>
        <v>7.3584157348600687E-3</v>
      </c>
      <c r="G270" s="92">
        <f t="shared" ca="1" si="73"/>
        <v>37.252201528933313</v>
      </c>
      <c r="H270" s="94">
        <f t="shared" ca="1" si="74"/>
        <v>9.1911764705887578E-4</v>
      </c>
      <c r="I270" s="92">
        <f t="shared" ca="1" si="75"/>
        <v>1.7058270676691749</v>
      </c>
      <c r="J270" s="91"/>
      <c r="K270" s="91"/>
      <c r="L270" s="92">
        <f t="shared" ca="1" si="76"/>
        <v>106.39642863835661</v>
      </c>
      <c r="M270" s="94">
        <f t="shared" ca="1" si="77"/>
        <v>4.9850714390651252E-3</v>
      </c>
      <c r="N270" s="99"/>
      <c r="O270" s="94"/>
      <c r="P270" s="108"/>
      <c r="Q270" s="99"/>
      <c r="R270" s="110"/>
      <c r="S270" s="105"/>
      <c r="T270" s="109"/>
      <c r="U270" s="91"/>
      <c r="V270" s="91"/>
      <c r="W270" s="91"/>
      <c r="X270" s="91"/>
      <c r="Y270" s="91"/>
      <c r="Z270" s="91"/>
      <c r="AA270" s="91"/>
      <c r="AB270" s="91"/>
      <c r="AC270" s="91"/>
      <c r="AD270" s="91"/>
      <c r="AE270" s="91"/>
      <c r="AF270" s="91"/>
      <c r="AG270" s="91"/>
    </row>
    <row r="271" spans="1:33" ht="26.5" customHeight="1" x14ac:dyDescent="0.7">
      <c r="A271" s="95">
        <v>43979</v>
      </c>
      <c r="B271" s="94">
        <f t="shared" ca="1" si="68"/>
        <v>-1.8449100425637077E-3</v>
      </c>
      <c r="C271" s="92">
        <f t="shared" ca="1" si="69"/>
        <v>30.878217050734513</v>
      </c>
      <c r="D271" s="94">
        <f t="shared" ca="1" si="70"/>
        <v>-9.0418168662131926E-4</v>
      </c>
      <c r="E271" s="92">
        <f t="shared" ca="1" si="71"/>
        <v>36.30610139668871</v>
      </c>
      <c r="F271" s="94">
        <f t="shared" ca="1" si="72"/>
        <v>3.350341378907995E-3</v>
      </c>
      <c r="G271" s="92">
        <f t="shared" ca="1" si="73"/>
        <v>36.980086677250938</v>
      </c>
      <c r="H271" s="94">
        <f t="shared" ca="1" si="74"/>
        <v>3.2258064516129226E-2</v>
      </c>
      <c r="I271" s="92">
        <f t="shared" ca="1" si="75"/>
        <v>1.7042606516290746</v>
      </c>
      <c r="J271" s="91"/>
      <c r="K271" s="91"/>
      <c r="L271" s="92">
        <f t="shared" ca="1" si="76"/>
        <v>105.86866577630323</v>
      </c>
      <c r="M271" s="94">
        <f t="shared" ca="1" si="77"/>
        <v>8.2065591028079865E-4</v>
      </c>
      <c r="N271" s="99"/>
      <c r="O271" s="94"/>
      <c r="P271" s="108"/>
      <c r="Q271" s="99"/>
      <c r="R271" s="110"/>
      <c r="S271" s="105"/>
      <c r="T271" s="109"/>
      <c r="U271" s="91"/>
      <c r="V271" s="91"/>
      <c r="W271" s="91"/>
      <c r="X271" s="91"/>
      <c r="Y271" s="91"/>
      <c r="Z271" s="91"/>
      <c r="AA271" s="91"/>
      <c r="AB271" s="91"/>
      <c r="AC271" s="91"/>
      <c r="AD271" s="91"/>
      <c r="AE271" s="91"/>
      <c r="AF271" s="91"/>
      <c r="AG271" s="91"/>
    </row>
    <row r="272" spans="1:33" ht="26.5" customHeight="1" x14ac:dyDescent="0.7">
      <c r="A272" s="95">
        <v>43978</v>
      </c>
      <c r="B272" s="94">
        <f t="shared" ca="1" si="68"/>
        <v>1.4879057588627731E-2</v>
      </c>
      <c r="C272" s="92">
        <f t="shared" ca="1" si="69"/>
        <v>30.9352898776995</v>
      </c>
      <c r="D272" s="94">
        <f t="shared" ca="1" si="70"/>
        <v>8.2289600511731287E-4</v>
      </c>
      <c r="E272" s="92">
        <f t="shared" ca="1" si="71"/>
        <v>36.338958417400619</v>
      </c>
      <c r="F272" s="94">
        <f t="shared" ca="1" si="72"/>
        <v>1.8024364584650066E-3</v>
      </c>
      <c r="G272" s="92">
        <f t="shared" ca="1" si="73"/>
        <v>36.856604470208353</v>
      </c>
      <c r="H272" s="94">
        <f t="shared" ca="1" si="74"/>
        <v>3.5363457760314354E-2</v>
      </c>
      <c r="I272" s="92">
        <f t="shared" ca="1" si="75"/>
        <v>1.6510025062656657</v>
      </c>
      <c r="J272" s="91"/>
      <c r="K272" s="91"/>
      <c r="L272" s="92">
        <f t="shared" ca="1" si="76"/>
        <v>105.78185527157414</v>
      </c>
      <c r="M272" s="94">
        <f t="shared" ca="1" si="77"/>
        <v>5.7629401042107453E-3</v>
      </c>
      <c r="N272" s="99"/>
      <c r="O272" s="94"/>
      <c r="P272" s="108"/>
      <c r="Q272" s="99"/>
      <c r="R272" s="110"/>
      <c r="S272" s="105"/>
      <c r="T272" s="109"/>
      <c r="U272" s="91"/>
      <c r="V272" s="91"/>
      <c r="W272" s="91"/>
      <c r="X272" s="91"/>
      <c r="Y272" s="91"/>
      <c r="Z272" s="91"/>
      <c r="AA272" s="91"/>
      <c r="AB272" s="91"/>
      <c r="AC272" s="91"/>
      <c r="AD272" s="91"/>
      <c r="AE272" s="91"/>
      <c r="AF272" s="91"/>
      <c r="AG272" s="91"/>
    </row>
    <row r="273" spans="1:33" ht="26.5" customHeight="1" x14ac:dyDescent="0.7">
      <c r="A273" s="95">
        <v>43977</v>
      </c>
      <c r="B273" s="94">
        <f t="shared" ca="1" si="68"/>
        <v>1.2320402414844889E-2</v>
      </c>
      <c r="C273" s="92">
        <f t="shared" ca="1" si="69"/>
        <v>30.48175016164226</v>
      </c>
      <c r="D273" s="94">
        <f t="shared" ca="1" si="70"/>
        <v>-2.6257186878606564E-3</v>
      </c>
      <c r="E273" s="92">
        <f t="shared" ca="1" si="71"/>
        <v>36.309079820666703</v>
      </c>
      <c r="F273" s="94">
        <f t="shared" ca="1" si="72"/>
        <v>-1.4214863675607869E-2</v>
      </c>
      <c r="G273" s="92">
        <f t="shared" ca="1" si="73"/>
        <v>36.790292306038367</v>
      </c>
      <c r="H273" s="94">
        <f t="shared" ca="1" si="74"/>
        <v>-4.5028142589118247E-2</v>
      </c>
      <c r="I273" s="92">
        <f t="shared" ca="1" si="75"/>
        <v>1.5946115288220566</v>
      </c>
      <c r="J273" s="91"/>
      <c r="K273" s="91"/>
      <c r="L273" s="92">
        <f t="shared" ca="1" si="76"/>
        <v>105.17573381716939</v>
      </c>
      <c r="M273" s="94">
        <f t="shared" ca="1" si="77"/>
        <v>-3.1307179303822208E-3</v>
      </c>
      <c r="N273" s="99"/>
      <c r="O273" s="94"/>
      <c r="P273" s="108"/>
      <c r="Q273" s="99"/>
      <c r="R273" s="110"/>
      <c r="S273" s="105"/>
      <c r="T273" s="109"/>
      <c r="U273" s="91"/>
      <c r="V273" s="91"/>
      <c r="W273" s="91"/>
      <c r="X273" s="91"/>
      <c r="Y273" s="91"/>
      <c r="Z273" s="91"/>
      <c r="AA273" s="91"/>
      <c r="AB273" s="91"/>
      <c r="AC273" s="91"/>
      <c r="AD273" s="91"/>
      <c r="AE273" s="91"/>
      <c r="AF273" s="91"/>
      <c r="AG273" s="91"/>
    </row>
    <row r="274" spans="1:33" ht="26.5" customHeight="1" x14ac:dyDescent="0.7">
      <c r="A274" s="95">
        <v>43973</v>
      </c>
      <c r="B274" s="94">
        <f t="shared" ca="1" si="68"/>
        <v>1.8991352900852299E-3</v>
      </c>
      <c r="C274" s="92">
        <f t="shared" ca="1" si="69"/>
        <v>30.110773317350329</v>
      </c>
      <c r="D274" s="94">
        <f t="shared" ca="1" si="70"/>
        <v>1.8904891356381626E-3</v>
      </c>
      <c r="E274" s="92">
        <f t="shared" ca="1" si="71"/>
        <v>36.404668238385597</v>
      </c>
      <c r="F274" s="94">
        <f t="shared" ca="1" si="72"/>
        <v>5.9168382126346675E-3</v>
      </c>
      <c r="G274" s="92">
        <f t="shared" ca="1" si="73"/>
        <v>37.320802424770783</v>
      </c>
      <c r="H274" s="94">
        <f t="shared" ca="1" si="74"/>
        <v>7.5614366729679361E-3</v>
      </c>
      <c r="I274" s="92">
        <f t="shared" ca="1" si="75"/>
        <v>1.6697994987468687</v>
      </c>
      <c r="J274" s="91"/>
      <c r="K274" s="91"/>
      <c r="L274" s="92">
        <f t="shared" ca="1" si="76"/>
        <v>105.50604347925358</v>
      </c>
      <c r="M274" s="94">
        <f t="shared" ca="1" si="77"/>
        <v>3.4030286083022165E-3</v>
      </c>
      <c r="N274" s="99"/>
      <c r="O274" s="94"/>
      <c r="P274" s="108"/>
      <c r="Q274" s="99"/>
      <c r="R274" s="110"/>
      <c r="S274" s="105"/>
      <c r="T274" s="109"/>
      <c r="U274" s="91"/>
      <c r="V274" s="91"/>
      <c r="W274" s="91"/>
      <c r="X274" s="91"/>
      <c r="Y274" s="91"/>
      <c r="Z274" s="91"/>
      <c r="AA274" s="91"/>
      <c r="AB274" s="91"/>
      <c r="AC274" s="91"/>
      <c r="AD274" s="91"/>
      <c r="AE274" s="91"/>
      <c r="AF274" s="91"/>
      <c r="AG274" s="91"/>
    </row>
    <row r="275" spans="1:33" ht="26.5" customHeight="1" x14ac:dyDescent="0.7">
      <c r="A275" s="95">
        <v>43972</v>
      </c>
      <c r="B275" s="94">
        <f t="shared" ca="1" si="68"/>
        <v>-6.9039675310657023E-3</v>
      </c>
      <c r="C275" s="92">
        <f t="shared" ca="1" si="69"/>
        <v>30.053697280247871</v>
      </c>
      <c r="D275" s="94">
        <f t="shared" ca="1" si="70"/>
        <v>6.5828414604829355E-4</v>
      </c>
      <c r="E275" s="92">
        <f t="shared" ca="1" si="71"/>
        <v>36.335975471523867</v>
      </c>
      <c r="F275" s="94">
        <f t="shared" ca="1" si="72"/>
        <v>-1.4576338217175966E-2</v>
      </c>
      <c r="G275" s="92">
        <f t="shared" ca="1" si="73"/>
        <v>37.10128015262606</v>
      </c>
      <c r="H275" s="94">
        <f t="shared" ca="1" si="74"/>
        <v>-5.7461024498886348E-2</v>
      </c>
      <c r="I275" s="92">
        <f t="shared" ca="1" si="75"/>
        <v>1.6572681704260666</v>
      </c>
      <c r="J275" s="91"/>
      <c r="K275" s="91"/>
      <c r="L275" s="92">
        <f t="shared" ca="1" si="76"/>
        <v>105.14822107482387</v>
      </c>
      <c r="M275" s="94">
        <f t="shared" ca="1" si="77"/>
        <v>-7.8773202461078773E-3</v>
      </c>
      <c r="N275" s="99"/>
      <c r="O275" s="94"/>
      <c r="P275" s="108"/>
      <c r="Q275" s="99"/>
      <c r="R275" s="110"/>
      <c r="S275" s="105"/>
      <c r="T275" s="109"/>
      <c r="U275" s="91"/>
      <c r="V275" s="91"/>
      <c r="W275" s="91"/>
      <c r="X275" s="91"/>
      <c r="Y275" s="91"/>
      <c r="Z275" s="91"/>
      <c r="AA275" s="91"/>
      <c r="AB275" s="91"/>
      <c r="AC275" s="91"/>
      <c r="AD275" s="91"/>
      <c r="AE275" s="91"/>
      <c r="AF275" s="91"/>
      <c r="AG275" s="91"/>
    </row>
    <row r="276" spans="1:33" ht="26.5" customHeight="1" x14ac:dyDescent="0.7">
      <c r="A276" s="95">
        <v>43971</v>
      </c>
      <c r="B276" s="94">
        <f t="shared" ca="1" si="68"/>
        <v>1.6988153297998521E-2</v>
      </c>
      <c r="C276" s="92">
        <f t="shared" ca="1" si="69"/>
        <v>30.262629491662985</v>
      </c>
      <c r="D276" s="94">
        <f t="shared" ca="1" si="70"/>
        <v>2.4669428372692259E-4</v>
      </c>
      <c r="E276" s="92">
        <f t="shared" ca="1" si="71"/>
        <v>36.312071810340953</v>
      </c>
      <c r="F276" s="94">
        <f t="shared" ca="1" si="72"/>
        <v>2.3742786550065009E-3</v>
      </c>
      <c r="G276" s="92">
        <f t="shared" ca="1" si="73"/>
        <v>37.650080459304775</v>
      </c>
      <c r="H276" s="94">
        <f t="shared" ca="1" si="74"/>
        <v>-1.6213847502191125E-2</v>
      </c>
      <c r="I276" s="92">
        <f t="shared" ca="1" si="75"/>
        <v>1.7583020050125326</v>
      </c>
      <c r="J276" s="91"/>
      <c r="K276" s="91"/>
      <c r="L276" s="92">
        <f t="shared" ca="1" si="76"/>
        <v>105.98308376632126</v>
      </c>
      <c r="M276" s="94">
        <f t="shared" ca="1" si="77"/>
        <v>5.4518941464611892E-3</v>
      </c>
      <c r="N276" s="99"/>
      <c r="O276" s="94"/>
      <c r="P276" s="108"/>
      <c r="Q276" s="99"/>
      <c r="R276" s="110"/>
      <c r="S276" s="105"/>
      <c r="T276" s="109"/>
      <c r="U276" s="91"/>
      <c r="V276" s="91"/>
      <c r="W276" s="91"/>
      <c r="X276" s="91"/>
      <c r="Y276" s="91"/>
      <c r="Z276" s="91"/>
      <c r="AA276" s="91"/>
      <c r="AB276" s="91"/>
      <c r="AC276" s="91"/>
      <c r="AD276" s="91"/>
      <c r="AE276" s="91"/>
      <c r="AF276" s="91"/>
      <c r="AG276" s="91"/>
    </row>
    <row r="277" spans="1:33" ht="26.5" customHeight="1" x14ac:dyDescent="0.7">
      <c r="A277" s="95">
        <v>43970</v>
      </c>
      <c r="B277" s="94">
        <f t="shared" ca="1" si="68"/>
        <v>-1.0271194248369753E-2</v>
      </c>
      <c r="C277" s="92">
        <f t="shared" ca="1" si="69"/>
        <v>29.75711112614643</v>
      </c>
      <c r="D277" s="94">
        <f t="shared" ca="1" si="70"/>
        <v>2.8052549924877379E-3</v>
      </c>
      <c r="E277" s="92">
        <f t="shared" ca="1" si="71"/>
        <v>36.303116039132625</v>
      </c>
      <c r="F277" s="94">
        <f t="shared" ca="1" si="72"/>
        <v>9.6502119411123743E-3</v>
      </c>
      <c r="G277" s="92">
        <f t="shared" ca="1" si="73"/>
        <v>37.560900415186175</v>
      </c>
      <c r="H277" s="94">
        <f t="shared" ca="1" si="74"/>
        <v>0</v>
      </c>
      <c r="I277" s="92">
        <f t="shared" ca="1" si="75"/>
        <v>1.7872807017543875</v>
      </c>
      <c r="J277" s="91"/>
      <c r="K277" s="91"/>
      <c r="L277" s="92">
        <f t="shared" ca="1" si="76"/>
        <v>105.40840828221963</v>
      </c>
      <c r="M277" s="94">
        <f t="shared" ca="1" si="77"/>
        <v>1.4416933617884542E-3</v>
      </c>
      <c r="N277" s="99"/>
      <c r="O277" s="94"/>
      <c r="P277" s="108"/>
      <c r="Q277" s="99"/>
      <c r="R277" s="110"/>
      <c r="S277" s="105"/>
      <c r="T277" s="109"/>
      <c r="U277" s="91"/>
      <c r="V277" s="91"/>
      <c r="W277" s="91"/>
      <c r="X277" s="91"/>
      <c r="Y277" s="91"/>
      <c r="Z277" s="91"/>
      <c r="AA277" s="91"/>
      <c r="AB277" s="91"/>
      <c r="AC277" s="91"/>
      <c r="AD277" s="91"/>
      <c r="AE277" s="91"/>
      <c r="AF277" s="91"/>
      <c r="AG277" s="91"/>
    </row>
    <row r="278" spans="1:33" ht="26.5" customHeight="1" x14ac:dyDescent="0.7">
      <c r="A278" s="95">
        <v>43969</v>
      </c>
      <c r="B278" s="94">
        <f t="shared" ca="1" si="68"/>
        <v>3.0459466262989121E-2</v>
      </c>
      <c r="C278" s="92">
        <f t="shared" ca="1" si="69"/>
        <v>30.065924072552352</v>
      </c>
      <c r="D278" s="94">
        <f t="shared" ca="1" si="70"/>
        <v>-6.1498921622270553E-3</v>
      </c>
      <c r="E278" s="92">
        <f t="shared" ca="1" si="71"/>
        <v>36.201561428200314</v>
      </c>
      <c r="F278" s="94">
        <f t="shared" ca="1" si="72"/>
        <v>-7.5641496550299392E-3</v>
      </c>
      <c r="G278" s="92">
        <f t="shared" ca="1" si="73"/>
        <v>37.201894251052664</v>
      </c>
      <c r="H278" s="94">
        <f t="shared" ca="1" si="74"/>
        <v>3.2579185520361875E-2</v>
      </c>
      <c r="I278" s="92">
        <f t="shared" ca="1" si="75"/>
        <v>1.7872807017543875</v>
      </c>
      <c r="J278" s="91"/>
      <c r="K278" s="91"/>
      <c r="L278" s="92">
        <f t="shared" ca="1" si="76"/>
        <v>105.25666045355972</v>
      </c>
      <c r="M278" s="94">
        <f t="shared" ca="1" si="77"/>
        <v>4.1743739487760667E-3</v>
      </c>
      <c r="N278" s="99"/>
      <c r="O278" s="94"/>
      <c r="P278" s="108"/>
      <c r="Q278" s="99"/>
      <c r="R278" s="110"/>
      <c r="S278" s="105"/>
      <c r="T278" s="109"/>
      <c r="U278" s="91"/>
      <c r="V278" s="91"/>
      <c r="W278" s="91"/>
      <c r="X278" s="91"/>
      <c r="Y278" s="91"/>
      <c r="Z278" s="91"/>
      <c r="AA278" s="91"/>
      <c r="AB278" s="91"/>
      <c r="AC278" s="91"/>
      <c r="AD278" s="91"/>
      <c r="AE278" s="91"/>
      <c r="AF278" s="91"/>
      <c r="AG278" s="91"/>
    </row>
    <row r="279" spans="1:33" ht="26.5" customHeight="1" x14ac:dyDescent="0.7">
      <c r="A279" s="95">
        <v>43966</v>
      </c>
      <c r="B279" s="94">
        <f t="shared" ca="1" si="68"/>
        <v>4.5970260481931202E-3</v>
      </c>
      <c r="C279" s="92">
        <f t="shared" ca="1" si="69"/>
        <v>29.177202070439389</v>
      </c>
      <c r="D279" s="94">
        <f t="shared" ca="1" si="70"/>
        <v>-6.5560419262145064E-4</v>
      </c>
      <c r="E279" s="92">
        <f t="shared" ca="1" si="71"/>
        <v>36.425574785075668</v>
      </c>
      <c r="F279" s="94">
        <f t="shared" ca="1" si="72"/>
        <v>5.6438134361025405E-3</v>
      </c>
      <c r="G279" s="92">
        <f t="shared" ca="1" si="73"/>
        <v>37.485439727032542</v>
      </c>
      <c r="H279" s="94">
        <f t="shared" ca="1" si="74"/>
        <v>-6.3559322033898247E-2</v>
      </c>
      <c r="I279" s="92">
        <f t="shared" ca="1" si="75"/>
        <v>1.7308897243107786</v>
      </c>
      <c r="J279" s="91"/>
      <c r="K279" s="91"/>
      <c r="L279" s="92">
        <f t="shared" ca="1" si="76"/>
        <v>104.81910630685839</v>
      </c>
      <c r="M279" s="94">
        <f t="shared" ca="1" si="77"/>
        <v>1.9357395127432842E-3</v>
      </c>
      <c r="N279" s="99"/>
      <c r="O279" s="94"/>
      <c r="P279" s="108"/>
      <c r="Q279" s="99"/>
      <c r="R279" s="110"/>
      <c r="S279" s="105"/>
      <c r="T279" s="109"/>
      <c r="U279" s="91"/>
      <c r="V279" s="91"/>
      <c r="W279" s="91"/>
      <c r="X279" s="91"/>
      <c r="Y279" s="91"/>
      <c r="Z279" s="91"/>
      <c r="AA279" s="91"/>
      <c r="AB279" s="91"/>
      <c r="AC279" s="91"/>
      <c r="AD279" s="91"/>
      <c r="AE279" s="91"/>
      <c r="AF279" s="91"/>
      <c r="AG279" s="91"/>
    </row>
    <row r="280" spans="1:33" ht="26.5" customHeight="1" x14ac:dyDescent="0.7">
      <c r="A280" s="95">
        <v>43965</v>
      </c>
      <c r="B280" s="94">
        <f t="shared" ca="1" si="68"/>
        <v>1.1967414017044042E-2</v>
      </c>
      <c r="C280" s="92">
        <f t="shared" ca="1" si="69"/>
        <v>29.043687482546542</v>
      </c>
      <c r="D280" s="94">
        <f t="shared" ca="1" si="70"/>
        <v>1.5592900965704093E-3</v>
      </c>
      <c r="E280" s="92">
        <f t="shared" ca="1" si="71"/>
        <v>36.449471211220576</v>
      </c>
      <c r="F280" s="94">
        <f t="shared" ca="1" si="72"/>
        <v>8.8500617793034753E-3</v>
      </c>
      <c r="G280" s="92">
        <f t="shared" ca="1" si="73"/>
        <v>37.275066207538821</v>
      </c>
      <c r="H280" s="94">
        <f t="shared" ca="1" si="74"/>
        <v>5.2631578947368363E-2</v>
      </c>
      <c r="I280" s="92">
        <f t="shared" ca="1" si="75"/>
        <v>1.8483709273182973</v>
      </c>
      <c r="J280" s="91"/>
      <c r="K280" s="91"/>
      <c r="L280" s="92">
        <f t="shared" ca="1" si="76"/>
        <v>104.61659582862423</v>
      </c>
      <c r="M280" s="94">
        <f t="shared" ca="1" si="77"/>
        <v>7.896429995811971E-3</v>
      </c>
      <c r="N280" s="99"/>
      <c r="O280" s="94"/>
      <c r="P280" s="108"/>
      <c r="Q280" s="99"/>
      <c r="R280" s="110"/>
      <c r="S280" s="105"/>
      <c r="T280" s="109"/>
      <c r="U280" s="91"/>
      <c r="V280" s="91"/>
      <c r="W280" s="91"/>
      <c r="X280" s="91"/>
      <c r="Y280" s="91"/>
      <c r="Z280" s="91"/>
      <c r="AA280" s="91"/>
      <c r="AB280" s="91"/>
      <c r="AC280" s="91"/>
      <c r="AD280" s="91"/>
      <c r="AE280" s="91"/>
      <c r="AF280" s="91"/>
      <c r="AG280" s="91"/>
    </row>
    <row r="281" spans="1:33" ht="26.5" customHeight="1" x14ac:dyDescent="0.7">
      <c r="A281" s="95">
        <v>43964</v>
      </c>
      <c r="B281" s="94">
        <f t="shared" ca="1" si="68"/>
        <v>-1.7685883930288249E-2</v>
      </c>
      <c r="C281" s="92">
        <f t="shared" ca="1" si="69"/>
        <v>28.700220066628919</v>
      </c>
      <c r="D281" s="94">
        <f t="shared" ca="1" si="70"/>
        <v>2.0561966603800386E-3</v>
      </c>
      <c r="E281" s="92">
        <f t="shared" ca="1" si="71"/>
        <v>36.392724396481924</v>
      </c>
      <c r="F281" s="94">
        <f t="shared" ca="1" si="72"/>
        <v>9.6226510082388916E-3</v>
      </c>
      <c r="G281" s="92">
        <f t="shared" ca="1" si="73"/>
        <v>36.948073474661818</v>
      </c>
      <c r="H281" s="94">
        <f t="shared" ca="1" si="74"/>
        <v>5.4562558795860694E-2</v>
      </c>
      <c r="I281" s="92">
        <f t="shared" ca="1" si="75"/>
        <v>1.7559523809523825</v>
      </c>
      <c r="J281" s="91"/>
      <c r="K281" s="91"/>
      <c r="L281" s="92">
        <f t="shared" ca="1" si="76"/>
        <v>103.79697031872504</v>
      </c>
      <c r="M281" s="94">
        <f t="shared" ca="1" si="77"/>
        <v>9.1663976213851583E-6</v>
      </c>
      <c r="N281" s="99"/>
      <c r="O281" s="94"/>
      <c r="P281" s="108"/>
      <c r="Q281" s="99"/>
      <c r="R281" s="110"/>
      <c r="S281" s="105"/>
      <c r="T281" s="109"/>
      <c r="U281" s="91"/>
      <c r="V281" s="91"/>
      <c r="W281" s="91"/>
      <c r="X281" s="91"/>
      <c r="Y281" s="91"/>
      <c r="Z281" s="91"/>
      <c r="AA281" s="91"/>
      <c r="AB281" s="91"/>
      <c r="AC281" s="91"/>
      <c r="AD281" s="91"/>
      <c r="AE281" s="91"/>
      <c r="AF281" s="91"/>
      <c r="AG281" s="91"/>
    </row>
    <row r="282" spans="1:33" ht="26.5" customHeight="1" x14ac:dyDescent="0.7">
      <c r="A282" s="95">
        <v>43963</v>
      </c>
      <c r="B282" s="94">
        <f t="shared" ca="1" si="68"/>
        <v>-1.9931499951780896E-2</v>
      </c>
      <c r="C282" s="92">
        <f t="shared" ca="1" si="69"/>
        <v>29.216947610872115</v>
      </c>
      <c r="D282" s="94">
        <f t="shared" ca="1" si="70"/>
        <v>3.3006335497194339E-3</v>
      </c>
      <c r="E282" s="92">
        <f t="shared" ca="1" si="71"/>
        <v>36.318047348811774</v>
      </c>
      <c r="F282" s="94">
        <f t="shared" ca="1" si="72"/>
        <v>3.8890666652751094E-3</v>
      </c>
      <c r="G282" s="92">
        <f t="shared" ca="1" si="73"/>
        <v>36.59592367283399</v>
      </c>
      <c r="H282" s="94">
        <f t="shared" ca="1" si="74"/>
        <v>3.3041788143829187E-2</v>
      </c>
      <c r="I282" s="92">
        <f t="shared" ca="1" si="75"/>
        <v>1.665100250626568</v>
      </c>
      <c r="J282" s="91"/>
      <c r="K282" s="91"/>
      <c r="L282" s="92">
        <f t="shared" ca="1" si="76"/>
        <v>103.79601888314444</v>
      </c>
      <c r="M282" s="94">
        <f t="shared" ca="1" si="77"/>
        <v>-2.6871934899638239E-3</v>
      </c>
      <c r="N282" s="99"/>
      <c r="O282" s="94"/>
      <c r="P282" s="108"/>
      <c r="Q282" s="99"/>
      <c r="R282" s="110"/>
      <c r="S282" s="105"/>
      <c r="T282" s="109"/>
      <c r="U282" s="91"/>
      <c r="V282" s="91"/>
      <c r="W282" s="91"/>
      <c r="X282" s="91"/>
      <c r="Y282" s="91"/>
      <c r="Z282" s="91"/>
      <c r="AA282" s="91"/>
      <c r="AB282" s="91"/>
      <c r="AC282" s="91"/>
      <c r="AD282" s="91"/>
      <c r="AE282" s="91"/>
      <c r="AF282" s="91"/>
      <c r="AG282" s="91"/>
    </row>
    <row r="283" spans="1:33" ht="26.5" customHeight="1" x14ac:dyDescent="0.7">
      <c r="A283" s="95">
        <v>43962</v>
      </c>
      <c r="B283" s="94">
        <f t="shared" ca="1" si="68"/>
        <v>2.0505914233504008E-4</v>
      </c>
      <c r="C283" s="92">
        <f t="shared" ca="1" si="69"/>
        <v>29.811128109346079</v>
      </c>
      <c r="D283" s="94">
        <f t="shared" ca="1" si="70"/>
        <v>-2.7977623681093577E-3</v>
      </c>
      <c r="E283" s="92">
        <f t="shared" ca="1" si="71"/>
        <v>36.198569137066137</v>
      </c>
      <c r="F283" s="94">
        <f t="shared" ca="1" si="72"/>
        <v>-6.233636781369345E-3</v>
      </c>
      <c r="G283" s="92">
        <f t="shared" ca="1" si="73"/>
        <v>36.454151049177732</v>
      </c>
      <c r="H283" s="94">
        <f t="shared" ca="1" si="74"/>
        <v>-0.10131004366812224</v>
      </c>
      <c r="I283" s="92">
        <f t="shared" ca="1" si="75"/>
        <v>1.6118421052631591</v>
      </c>
      <c r="J283" s="91"/>
      <c r="K283" s="91"/>
      <c r="L283" s="92">
        <f t="shared" ca="1" si="76"/>
        <v>104.07569040085311</v>
      </c>
      <c r="M283" s="94">
        <f t="shared" ca="1" si="77"/>
        <v>-4.8366003853566042E-3</v>
      </c>
      <c r="N283" s="99"/>
      <c r="O283" s="94"/>
      <c r="P283" s="108"/>
      <c r="Q283" s="99"/>
      <c r="R283" s="110"/>
      <c r="S283" s="105"/>
      <c r="T283" s="109"/>
      <c r="U283" s="91"/>
      <c r="V283" s="91"/>
      <c r="W283" s="91"/>
      <c r="X283" s="91"/>
      <c r="Y283" s="91"/>
      <c r="Z283" s="91"/>
      <c r="AA283" s="91"/>
      <c r="AB283" s="91"/>
      <c r="AC283" s="91"/>
      <c r="AD283" s="91"/>
      <c r="AE283" s="91"/>
      <c r="AF283" s="91"/>
      <c r="AG283" s="91"/>
    </row>
    <row r="284" spans="1:33" ht="26.5" customHeight="1" x14ac:dyDescent="0.7">
      <c r="A284" s="95">
        <v>43959</v>
      </c>
      <c r="B284" s="94">
        <f t="shared" ca="1" si="68"/>
        <v>1.6546181611655664E-2</v>
      </c>
      <c r="C284" s="92">
        <f t="shared" ca="1" si="69"/>
        <v>29.805016318262574</v>
      </c>
      <c r="D284" s="94">
        <f t="shared" ca="1" si="70"/>
        <v>-3.2804693886537839E-3</v>
      </c>
      <c r="E284" s="92">
        <f t="shared" ca="1" si="71"/>
        <v>36.300128269897201</v>
      </c>
      <c r="F284" s="94">
        <f t="shared" ca="1" si="72"/>
        <v>-6.0102918768838443E-3</v>
      </c>
      <c r="G284" s="92">
        <f t="shared" ca="1" si="73"/>
        <v>36.682818415295614</v>
      </c>
      <c r="H284" s="94">
        <f t="shared" ca="1" si="74"/>
        <v>-4.3841336116910212E-2</v>
      </c>
      <c r="I284" s="92">
        <f t="shared" ca="1" si="75"/>
        <v>1.7935463659147883</v>
      </c>
      <c r="J284" s="91"/>
      <c r="K284" s="91"/>
      <c r="L284" s="92">
        <f t="shared" ca="1" si="76"/>
        <v>104.58150936937018</v>
      </c>
      <c r="M284" s="94">
        <f t="shared" ca="1" si="77"/>
        <v>5.894985286183374E-4</v>
      </c>
      <c r="N284" s="99"/>
      <c r="O284" s="94"/>
      <c r="P284" s="108"/>
      <c r="Q284" s="99"/>
      <c r="R284" s="110"/>
      <c r="S284" s="105"/>
      <c r="T284" s="109"/>
      <c r="U284" s="91"/>
      <c r="V284" s="91"/>
      <c r="W284" s="91"/>
      <c r="X284" s="91"/>
      <c r="Y284" s="91"/>
      <c r="Z284" s="91"/>
      <c r="AA284" s="91"/>
      <c r="AB284" s="91"/>
      <c r="AC284" s="91"/>
      <c r="AD284" s="91"/>
      <c r="AE284" s="91"/>
      <c r="AF284" s="91"/>
      <c r="AG284" s="91"/>
    </row>
    <row r="285" spans="1:33" ht="26.5" customHeight="1" x14ac:dyDescent="0.7">
      <c r="A285" s="95">
        <v>43958</v>
      </c>
      <c r="B285" s="94">
        <f t="shared" ca="1" si="68"/>
        <v>1.2066811419857881E-2</v>
      </c>
      <c r="C285" s="92">
        <f t="shared" ca="1" si="69"/>
        <v>29.319884189628272</v>
      </c>
      <c r="D285" s="94">
        <f t="shared" ca="1" si="70"/>
        <v>6.1061121057321976E-3</v>
      </c>
      <c r="E285" s="92">
        <f t="shared" ca="1" si="71"/>
        <v>36.419601658284165</v>
      </c>
      <c r="F285" s="94">
        <f t="shared" ca="1" si="72"/>
        <v>1.5350752098472809E-2</v>
      </c>
      <c r="G285" s="92">
        <f t="shared" ca="1" si="73"/>
        <v>36.904625989097319</v>
      </c>
      <c r="H285" s="94">
        <f t="shared" ca="1" si="74"/>
        <v>0.11395348837209296</v>
      </c>
      <c r="I285" s="92">
        <f t="shared" ca="1" si="75"/>
        <v>1.8757832080200516</v>
      </c>
      <c r="J285" s="91"/>
      <c r="K285" s="91"/>
      <c r="L285" s="92">
        <f t="shared" ca="1" si="76"/>
        <v>104.5198950450298</v>
      </c>
      <c r="M285" s="94">
        <f t="shared" ca="1" si="77"/>
        <v>1.2795092829610111E-2</v>
      </c>
      <c r="N285" s="99"/>
      <c r="O285" s="94"/>
      <c r="P285" s="108"/>
      <c r="Q285" s="99"/>
      <c r="R285" s="110"/>
      <c r="S285" s="105"/>
      <c r="T285" s="109"/>
      <c r="U285" s="91"/>
      <c r="V285" s="91"/>
      <c r="W285" s="91"/>
      <c r="X285" s="91"/>
      <c r="Y285" s="91"/>
      <c r="Z285" s="91"/>
      <c r="AA285" s="91"/>
      <c r="AB285" s="91"/>
      <c r="AC285" s="91"/>
      <c r="AD285" s="91"/>
      <c r="AE285" s="91"/>
      <c r="AF285" s="91"/>
      <c r="AG285" s="91"/>
    </row>
    <row r="286" spans="1:33" ht="26.5" customHeight="1" x14ac:dyDescent="0.7">
      <c r="A286" s="95">
        <v>43957</v>
      </c>
      <c r="B286" s="94">
        <f t="shared" ca="1" si="68"/>
        <v>-6.7786532246356668E-3</v>
      </c>
      <c r="C286" s="92">
        <f t="shared" ca="1" si="69"/>
        <v>28.970304982627141</v>
      </c>
      <c r="D286" s="94">
        <f t="shared" ca="1" si="70"/>
        <v>-3.6995047353034494E-3</v>
      </c>
      <c r="E286" s="92">
        <f t="shared" ca="1" si="71"/>
        <v>36.198569137066144</v>
      </c>
      <c r="F286" s="94">
        <f t="shared" ca="1" si="72"/>
        <v>-1.2855589048426541E-2</v>
      </c>
      <c r="G286" s="92">
        <f t="shared" ca="1" si="73"/>
        <v>36.346677158434957</v>
      </c>
      <c r="H286" s="94">
        <f t="shared" ca="1" si="74"/>
        <v>7.1784646061814561E-2</v>
      </c>
      <c r="I286" s="92">
        <f t="shared" ca="1" si="75"/>
        <v>1.6838972431077708</v>
      </c>
      <c r="J286" s="91"/>
      <c r="K286" s="91"/>
      <c r="L286" s="92">
        <f t="shared" ca="1" si="76"/>
        <v>103.19944852123601</v>
      </c>
      <c r="M286" s="94">
        <f t="shared" ca="1" si="77"/>
        <v>-6.6674441317460253E-3</v>
      </c>
      <c r="N286" s="99"/>
      <c r="O286" s="94"/>
      <c r="P286" s="108"/>
      <c r="Q286" s="99"/>
      <c r="R286" s="110"/>
      <c r="S286" s="105"/>
      <c r="T286" s="109"/>
      <c r="U286" s="91"/>
      <c r="V286" s="91"/>
      <c r="W286" s="91"/>
      <c r="X286" s="91"/>
      <c r="Y286" s="91"/>
      <c r="Z286" s="91"/>
      <c r="AA286" s="91"/>
      <c r="AB286" s="91"/>
      <c r="AC286" s="91"/>
      <c r="AD286" s="91"/>
      <c r="AE286" s="91"/>
      <c r="AF286" s="91"/>
      <c r="AG286" s="91"/>
    </row>
    <row r="287" spans="1:33" ht="26.5" customHeight="1" x14ac:dyDescent="0.7">
      <c r="A287" s="95">
        <v>43956</v>
      </c>
      <c r="B287" s="94">
        <f t="shared" ca="1" si="68"/>
        <v>9.239221328559033E-3</v>
      </c>
      <c r="C287" s="92">
        <f t="shared" ca="1" si="69"/>
        <v>29.168024908730963</v>
      </c>
      <c r="D287" s="94">
        <f t="shared" ca="1" si="70"/>
        <v>-7.3939200884554079E-4</v>
      </c>
      <c r="E287" s="92">
        <f t="shared" ca="1" si="71"/>
        <v>36.332983180389697</v>
      </c>
      <c r="F287" s="94">
        <f t="shared" ca="1" si="72"/>
        <v>4.2410379004873544E-3</v>
      </c>
      <c r="G287" s="92">
        <f t="shared" ca="1" si="73"/>
        <v>36.820020206970533</v>
      </c>
      <c r="H287" s="94">
        <f t="shared" ca="1" si="74"/>
        <v>6.0180541624872408E-3</v>
      </c>
      <c r="I287" s="92">
        <f t="shared" ca="1" si="75"/>
        <v>1.5711152882205526</v>
      </c>
      <c r="J287" s="91"/>
      <c r="K287" s="91"/>
      <c r="L287" s="92">
        <f t="shared" ca="1" si="76"/>
        <v>103.89214358431174</v>
      </c>
      <c r="M287" s="94">
        <f t="shared" ca="1" si="77"/>
        <v>3.9138467697881207E-3</v>
      </c>
      <c r="N287" s="99"/>
      <c r="O287" s="94"/>
      <c r="P287" s="108"/>
      <c r="Q287" s="99"/>
      <c r="R287" s="110"/>
      <c r="S287" s="105"/>
      <c r="T287" s="109"/>
      <c r="U287" s="91"/>
      <c r="V287" s="91"/>
      <c r="W287" s="91"/>
      <c r="X287" s="91"/>
      <c r="Y287" s="91"/>
      <c r="Z287" s="91"/>
      <c r="AA287" s="91"/>
      <c r="AB287" s="91"/>
      <c r="AC287" s="91"/>
      <c r="AD287" s="91"/>
      <c r="AE287" s="91"/>
      <c r="AF287" s="91"/>
      <c r="AG287" s="91"/>
    </row>
    <row r="288" spans="1:33" ht="26.5" customHeight="1" x14ac:dyDescent="0.7">
      <c r="A288" s="95">
        <v>43955</v>
      </c>
      <c r="B288" s="94">
        <f t="shared" ca="1" si="68"/>
        <v>2.7583784140994272E-3</v>
      </c>
      <c r="C288" s="92">
        <f t="shared" ca="1" si="69"/>
        <v>28.901002153220201</v>
      </c>
      <c r="D288" s="94">
        <f t="shared" ca="1" si="70"/>
        <v>1.6436306154266056E-4</v>
      </c>
      <c r="E288" s="92">
        <f t="shared" ca="1" si="71"/>
        <v>36.359867375770023</v>
      </c>
      <c r="F288" s="94">
        <f t="shared" ca="1" si="72"/>
        <v>3.5048003724171828E-3</v>
      </c>
      <c r="G288" s="92">
        <f t="shared" ca="1" si="73"/>
        <v>36.664524568671446</v>
      </c>
      <c r="H288" s="94">
        <f t="shared" ca="1" si="74"/>
        <v>5.3354463814051956E-2</v>
      </c>
      <c r="I288" s="92">
        <f t="shared" ca="1" si="75"/>
        <v>1.5617167919799515</v>
      </c>
      <c r="J288" s="91"/>
      <c r="K288" s="91"/>
      <c r="L288" s="92">
        <f t="shared" ca="1" si="76"/>
        <v>103.48711088964161</v>
      </c>
      <c r="M288" s="94">
        <f t="shared" ca="1" si="77"/>
        <v>2.8357417903375204E-3</v>
      </c>
      <c r="N288" s="99"/>
      <c r="O288" s="94"/>
      <c r="P288" s="108"/>
      <c r="Q288" s="99"/>
      <c r="R288" s="110"/>
      <c r="S288" s="105"/>
      <c r="T288" s="109"/>
      <c r="U288" s="91"/>
      <c r="V288" s="91"/>
      <c r="W288" s="91"/>
      <c r="X288" s="91"/>
      <c r="Y288" s="91"/>
      <c r="Z288" s="91"/>
      <c r="AA288" s="91"/>
      <c r="AB288" s="91"/>
      <c r="AC288" s="91"/>
      <c r="AD288" s="91"/>
      <c r="AE288" s="91"/>
      <c r="AF288" s="91"/>
      <c r="AG288" s="91"/>
    </row>
    <row r="289" spans="1:33" ht="26.5" customHeight="1" x14ac:dyDescent="0.7">
      <c r="A289" s="95">
        <v>43952</v>
      </c>
      <c r="B289" s="94">
        <f t="shared" ca="1" si="68"/>
        <v>-2.6473557885451027E-2</v>
      </c>
      <c r="C289" s="92">
        <f t="shared" ca="1" si="69"/>
        <v>28.821501545495174</v>
      </c>
      <c r="D289" s="94">
        <f t="shared" ca="1" si="70"/>
        <v>1.3822392380282711E-3</v>
      </c>
      <c r="E289" s="92">
        <f t="shared" ca="1" si="71"/>
        <v>36.353892138759107</v>
      </c>
      <c r="F289" s="94">
        <f t="shared" ca="1" si="72"/>
        <v>6.1712593292582163E-3</v>
      </c>
      <c r="G289" s="92">
        <f t="shared" ca="1" si="73"/>
        <v>36.536471529647528</v>
      </c>
      <c r="H289" s="94">
        <f t="shared" ca="1" si="74"/>
        <v>-4.1033434650455836E-2</v>
      </c>
      <c r="I289" s="92">
        <f t="shared" ca="1" si="75"/>
        <v>1.4826127819548884</v>
      </c>
      <c r="J289" s="91"/>
      <c r="K289" s="91"/>
      <c r="L289" s="92">
        <f t="shared" ca="1" si="76"/>
        <v>103.1944779958567</v>
      </c>
      <c r="M289" s="94">
        <f t="shared" ca="1" si="77"/>
        <v>-5.5212218765776644E-3</v>
      </c>
      <c r="N289" s="99"/>
      <c r="O289" s="94"/>
      <c r="P289" s="108"/>
      <c r="Q289" s="99"/>
      <c r="R289" s="110"/>
      <c r="S289" s="105"/>
      <c r="T289" s="109"/>
      <c r="U289" s="91"/>
      <c r="V289" s="91"/>
      <c r="W289" s="91"/>
      <c r="X289" s="91"/>
      <c r="Y289" s="91"/>
      <c r="Z289" s="91"/>
      <c r="AA289" s="91"/>
      <c r="AB289" s="91"/>
      <c r="AC289" s="91"/>
      <c r="AD289" s="91"/>
      <c r="AE289" s="91"/>
      <c r="AF289" s="91"/>
      <c r="AG289" s="91"/>
    </row>
    <row r="290" spans="1:33" ht="26.5" customHeight="1" x14ac:dyDescent="0.7">
      <c r="A290" s="95">
        <v>43951</v>
      </c>
      <c r="B290" s="94">
        <f t="shared" ca="1" si="68"/>
        <v>-9.3105534767554676E-3</v>
      </c>
      <c r="C290" s="92">
        <f t="shared" ca="1" si="69"/>
        <v>29.605258058418428</v>
      </c>
      <c r="D290" s="94">
        <f t="shared" ca="1" si="70"/>
        <v>-2.3777402063115405E-3</v>
      </c>
      <c r="E290" s="92">
        <f t="shared" ca="1" si="71"/>
        <v>36.303711723928224</v>
      </c>
      <c r="F290" s="94">
        <f t="shared" ca="1" si="72"/>
        <v>-1.8116571275992532E-2</v>
      </c>
      <c r="G290" s="92">
        <f t="shared" ca="1" si="73"/>
        <v>36.312378425521473</v>
      </c>
      <c r="H290" s="94">
        <f t="shared" ca="1" si="74"/>
        <v>2.8124999999999956E-2</v>
      </c>
      <c r="I290" s="92">
        <f t="shared" ca="1" si="75"/>
        <v>1.5460526315789485</v>
      </c>
      <c r="J290" s="91"/>
      <c r="K290" s="91"/>
      <c r="L290" s="92">
        <f t="shared" ca="1" si="76"/>
        <v>103.76740083944706</v>
      </c>
      <c r="M290" s="94">
        <f t="shared" ca="1" si="77"/>
        <v>-9.4736563663567752E-3</v>
      </c>
      <c r="N290" s="99"/>
      <c r="O290" s="94"/>
      <c r="P290" s="108"/>
      <c r="Q290" s="99"/>
      <c r="R290" s="110"/>
      <c r="S290" s="105"/>
      <c r="T290" s="109"/>
      <c r="U290" s="91"/>
      <c r="V290" s="91"/>
      <c r="W290" s="91"/>
      <c r="X290" s="91"/>
      <c r="Y290" s="91"/>
      <c r="Z290" s="91"/>
      <c r="AA290" s="91"/>
      <c r="AB290" s="91"/>
      <c r="AC290" s="91"/>
      <c r="AD290" s="91"/>
      <c r="AE290" s="91"/>
      <c r="AF290" s="91"/>
      <c r="AG290" s="91"/>
    </row>
    <row r="291" spans="1:33" ht="26.5" customHeight="1" x14ac:dyDescent="0.7">
      <c r="A291" s="95">
        <v>43950</v>
      </c>
      <c r="B291" s="94">
        <f t="shared" ca="1" si="68"/>
        <v>2.6178448130166787E-2</v>
      </c>
      <c r="C291" s="92">
        <f t="shared" ca="1" si="69"/>
        <v>29.883489889103004</v>
      </c>
      <c r="D291" s="94">
        <f t="shared" ca="1" si="70"/>
        <v>-4.917913975479582E-4</v>
      </c>
      <c r="E291" s="92">
        <f t="shared" ca="1" si="71"/>
        <v>36.390238256548074</v>
      </c>
      <c r="F291" s="94">
        <f t="shared" ca="1" si="72"/>
        <v>5.533449528312584E-3</v>
      </c>
      <c r="G291" s="92">
        <f t="shared" ca="1" si="73"/>
        <v>36.982372207575295</v>
      </c>
      <c r="H291" s="94">
        <f t="shared" ca="1" si="74"/>
        <v>0.14285714285714279</v>
      </c>
      <c r="I291" s="92">
        <f t="shared" ca="1" si="75"/>
        <v>1.5037593984962416</v>
      </c>
      <c r="J291" s="91"/>
      <c r="K291" s="91"/>
      <c r="L291" s="92">
        <f t="shared" ca="1" si="76"/>
        <v>104.75985975172262</v>
      </c>
      <c r="M291" s="94">
        <f t="shared" ca="1" si="77"/>
        <v>1.0961994615642512E-2</v>
      </c>
      <c r="N291" s="99"/>
      <c r="O291" s="94"/>
      <c r="P291" s="108"/>
      <c r="Q291" s="99"/>
      <c r="R291" s="110"/>
      <c r="S291" s="105"/>
      <c r="T291" s="109"/>
      <c r="U291" s="91"/>
      <c r="V291" s="91"/>
      <c r="W291" s="91"/>
      <c r="X291" s="91"/>
      <c r="Y291" s="91"/>
      <c r="Z291" s="91"/>
      <c r="AA291" s="91"/>
      <c r="AB291" s="91"/>
      <c r="AC291" s="91"/>
      <c r="AD291" s="91"/>
      <c r="AE291" s="91"/>
      <c r="AF291" s="91"/>
      <c r="AG291" s="91"/>
    </row>
    <row r="292" spans="1:33" ht="26.5" customHeight="1" x14ac:dyDescent="0.7">
      <c r="A292" s="95">
        <v>43949</v>
      </c>
      <c r="B292" s="94">
        <f t="shared" ca="1" si="68"/>
        <v>-4.5984956754181461E-3</v>
      </c>
      <c r="C292" s="92">
        <f t="shared" ca="1" si="69"/>
        <v>29.12114354336196</v>
      </c>
      <c r="D292" s="94">
        <f t="shared" ca="1" si="70"/>
        <v>4.3624947004390346E-3</v>
      </c>
      <c r="E292" s="92">
        <f t="shared" ca="1" si="71"/>
        <v>36.408143468306477</v>
      </c>
      <c r="F292" s="94">
        <f t="shared" ca="1" si="72"/>
        <v>-4.4565610851270421E-3</v>
      </c>
      <c r="G292" s="92">
        <f t="shared" ca="1" si="73"/>
        <v>36.778858251730384</v>
      </c>
      <c r="H292" s="94">
        <f t="shared" ca="1" si="74"/>
        <v>-4.4911881750994809E-2</v>
      </c>
      <c r="I292" s="92">
        <f t="shared" ca="1" si="75"/>
        <v>1.3157894736842115</v>
      </c>
      <c r="J292" s="91"/>
      <c r="K292" s="91"/>
      <c r="L292" s="92">
        <f t="shared" ca="1" si="76"/>
        <v>103.62393473708302</v>
      </c>
      <c r="M292" s="94">
        <f t="shared" ca="1" si="77"/>
        <v>-1.9542735272979339E-3</v>
      </c>
      <c r="N292" s="99"/>
      <c r="O292" s="94"/>
      <c r="P292" s="108"/>
      <c r="Q292" s="99"/>
      <c r="R292" s="110"/>
      <c r="S292" s="105"/>
      <c r="T292" s="109"/>
      <c r="U292" s="91"/>
      <c r="V292" s="91"/>
      <c r="W292" s="91"/>
      <c r="X292" s="91"/>
      <c r="Y292" s="91"/>
      <c r="Z292" s="91"/>
      <c r="AA292" s="91"/>
      <c r="AB292" s="91"/>
      <c r="AC292" s="91"/>
      <c r="AD292" s="91"/>
      <c r="AE292" s="91"/>
      <c r="AF292" s="91"/>
      <c r="AG292" s="91"/>
    </row>
    <row r="293" spans="1:33" ht="26.5" customHeight="1" x14ac:dyDescent="0.7">
      <c r="A293" s="95">
        <v>43948</v>
      </c>
      <c r="B293" s="94">
        <f t="shared" ca="1" si="68"/>
        <v>1.4418455558771193E-2</v>
      </c>
      <c r="C293" s="92">
        <f t="shared" ca="1" si="69"/>
        <v>29.255675641279822</v>
      </c>
      <c r="D293" s="94">
        <f t="shared" ca="1" si="70"/>
        <v>-5.3217050347568184E-3</v>
      </c>
      <c r="E293" s="92">
        <f t="shared" ca="1" si="71"/>
        <v>36.250003022231098</v>
      </c>
      <c r="F293" s="94">
        <f t="shared" ca="1" si="72"/>
        <v>-6.6404390472234454E-3</v>
      </c>
      <c r="G293" s="92">
        <f t="shared" ca="1" si="73"/>
        <v>36.943499212669991</v>
      </c>
      <c r="H293" s="94">
        <f t="shared" ca="1" si="74"/>
        <v>2.8654970760233933E-2</v>
      </c>
      <c r="I293" s="92">
        <f t="shared" ca="1" si="75"/>
        <v>1.3776629072681714</v>
      </c>
      <c r="J293" s="91"/>
      <c r="K293" s="91"/>
      <c r="L293" s="92">
        <f t="shared" ca="1" si="76"/>
        <v>103.82684078344909</v>
      </c>
      <c r="M293" s="94">
        <f t="shared" ca="1" si="77"/>
        <v>1.2809852812445399E-4</v>
      </c>
      <c r="N293" s="99"/>
      <c r="O293" s="94"/>
      <c r="P293" s="108"/>
      <c r="Q293" s="99"/>
      <c r="R293" s="110"/>
      <c r="S293" s="105"/>
      <c r="T293" s="109"/>
      <c r="U293" s="91"/>
      <c r="V293" s="91"/>
      <c r="W293" s="91"/>
      <c r="X293" s="91"/>
      <c r="Y293" s="91"/>
      <c r="Z293" s="91"/>
      <c r="AA293" s="91"/>
      <c r="AB293" s="91"/>
      <c r="AC293" s="91"/>
      <c r="AD293" s="91"/>
      <c r="AE293" s="91"/>
      <c r="AF293" s="91"/>
      <c r="AG293" s="91"/>
    </row>
    <row r="294" spans="1:33" ht="26.5" customHeight="1" x14ac:dyDescent="0.7">
      <c r="A294" s="95">
        <v>43945</v>
      </c>
      <c r="B294" s="94">
        <f t="shared" ca="1" si="68"/>
        <v>1.3938809381017547E-2</v>
      </c>
      <c r="C294" s="92">
        <f t="shared" ca="1" si="69"/>
        <v>28.839849552189925</v>
      </c>
      <c r="D294" s="94">
        <f t="shared" ca="1" si="70"/>
        <v>2.4556138021369911E-4</v>
      </c>
      <c r="E294" s="92">
        <f t="shared" ca="1" si="71"/>
        <v>36.443946958245199</v>
      </c>
      <c r="F294" s="94">
        <f t="shared" ca="1" si="72"/>
        <v>-4.2855211040903063E-3</v>
      </c>
      <c r="G294" s="92">
        <f t="shared" ca="1" si="73"/>
        <v>37.190460196744667</v>
      </c>
      <c r="H294" s="94">
        <f t="shared" ca="1" si="74"/>
        <v>-7.5449796865930674E-3</v>
      </c>
      <c r="I294" s="92">
        <f t="shared" ca="1" si="75"/>
        <v>1.3392857142857153</v>
      </c>
      <c r="J294" s="91"/>
      <c r="K294" s="91"/>
      <c r="L294" s="92">
        <f t="shared" ca="1" si="76"/>
        <v>103.81354242146551</v>
      </c>
      <c r="M294" s="94">
        <f t="shared" ca="1" si="77"/>
        <v>2.270413487487799E-3</v>
      </c>
      <c r="N294" s="99"/>
      <c r="O294" s="94"/>
      <c r="P294" s="108"/>
      <c r="Q294" s="99"/>
      <c r="R294" s="110"/>
      <c r="S294" s="105"/>
      <c r="T294" s="109"/>
      <c r="U294" s="91"/>
      <c r="V294" s="91"/>
      <c r="W294" s="91"/>
      <c r="X294" s="91"/>
      <c r="Y294" s="91"/>
      <c r="Z294" s="91"/>
      <c r="AA294" s="91"/>
      <c r="AB294" s="91"/>
      <c r="AC294" s="91"/>
      <c r="AD294" s="91"/>
      <c r="AE294" s="91"/>
      <c r="AF294" s="91"/>
      <c r="AG294" s="91"/>
    </row>
    <row r="295" spans="1:33" ht="26.5" customHeight="1" x14ac:dyDescent="0.7">
      <c r="A295" s="95">
        <v>43944</v>
      </c>
      <c r="B295" s="94">
        <f t="shared" ca="1" si="68"/>
        <v>-7.1766914690574168E-5</v>
      </c>
      <c r="C295" s="92">
        <f t="shared" ca="1" si="69"/>
        <v>28.443382663097669</v>
      </c>
      <c r="D295" s="94">
        <f t="shared" ca="1" si="70"/>
        <v>6.557233775956739E-4</v>
      </c>
      <c r="E295" s="92">
        <f t="shared" ca="1" si="71"/>
        <v>36.434999929374456</v>
      </c>
      <c r="F295" s="94">
        <f t="shared" ca="1" si="72"/>
        <v>9.9548632895534173E-3</v>
      </c>
      <c r="G295" s="92">
        <f t="shared" ca="1" si="73"/>
        <v>37.350526667025093</v>
      </c>
      <c r="H295" s="94">
        <f t="shared" ca="1" si="74"/>
        <v>0.11883116883116873</v>
      </c>
      <c r="I295" s="92">
        <f t="shared" ca="1" si="75"/>
        <v>1.3494674185463669</v>
      </c>
      <c r="J295" s="91"/>
      <c r="K295" s="91"/>
      <c r="L295" s="92">
        <f t="shared" ca="1" si="76"/>
        <v>103.57837667804358</v>
      </c>
      <c r="M295" s="94">
        <f t="shared" ca="1" si="77"/>
        <v>5.1755582189567662E-3</v>
      </c>
      <c r="N295" s="99"/>
      <c r="O295" s="94"/>
      <c r="P295" s="108"/>
      <c r="Q295" s="99"/>
      <c r="R295" s="110"/>
      <c r="S295" s="105"/>
      <c r="T295" s="109"/>
      <c r="U295" s="91"/>
      <c r="V295" s="91"/>
      <c r="W295" s="91"/>
      <c r="X295" s="91"/>
      <c r="Y295" s="91"/>
      <c r="Z295" s="91"/>
      <c r="AA295" s="91"/>
      <c r="AB295" s="91"/>
      <c r="AC295" s="91"/>
      <c r="AD295" s="91"/>
      <c r="AE295" s="91"/>
      <c r="AF295" s="91"/>
      <c r="AG295" s="91"/>
    </row>
    <row r="296" spans="1:33" ht="26.5" customHeight="1" x14ac:dyDescent="0.7">
      <c r="A296" s="95">
        <v>43943</v>
      </c>
      <c r="B296" s="94">
        <f t="shared" ca="1" si="68"/>
        <v>2.2194561793437595E-2</v>
      </c>
      <c r="C296" s="92">
        <f t="shared" ca="1" si="69"/>
        <v>28.445424103422635</v>
      </c>
      <c r="D296" s="94">
        <f t="shared" ca="1" si="70"/>
        <v>-3.1044307086384171E-3</v>
      </c>
      <c r="E296" s="92">
        <f t="shared" ca="1" si="71"/>
        <v>36.411124303963803</v>
      </c>
      <c r="F296" s="94">
        <f t="shared" ca="1" si="72"/>
        <v>1.9670859216500469E-2</v>
      </c>
      <c r="G296" s="92">
        <f t="shared" ca="1" si="73"/>
        <v>36.982372207575303</v>
      </c>
      <c r="H296" s="94">
        <f t="shared" ca="1" si="74"/>
        <v>3.4946236559139754E-2</v>
      </c>
      <c r="I296" s="92">
        <f t="shared" ca="1" si="75"/>
        <v>1.206140350877194</v>
      </c>
      <c r="J296" s="91"/>
      <c r="K296" s="91"/>
      <c r="L296" s="92">
        <f t="shared" ca="1" si="76"/>
        <v>103.04506096583894</v>
      </c>
      <c r="M296" s="94">
        <f t="shared" ca="1" si="77"/>
        <v>1.2363171051298583E-2</v>
      </c>
      <c r="N296" s="99"/>
      <c r="O296" s="94"/>
      <c r="P296" s="108"/>
      <c r="Q296" s="99"/>
      <c r="R296" s="110"/>
      <c r="S296" s="105"/>
      <c r="T296" s="109"/>
      <c r="U296" s="91"/>
      <c r="V296" s="91"/>
      <c r="W296" s="91"/>
      <c r="X296" s="91"/>
      <c r="Y296" s="91"/>
      <c r="Z296" s="91"/>
      <c r="AA296" s="91"/>
      <c r="AB296" s="91"/>
      <c r="AC296" s="91"/>
      <c r="AD296" s="91"/>
      <c r="AE296" s="91"/>
      <c r="AF296" s="91"/>
      <c r="AG296" s="91"/>
    </row>
    <row r="297" spans="1:33" ht="26.5" customHeight="1" x14ac:dyDescent="0.7">
      <c r="A297" s="95">
        <v>43942</v>
      </c>
      <c r="B297" s="94">
        <f t="shared" ca="1" si="68"/>
        <v>-3.0363252360561366E-2</v>
      </c>
      <c r="C297" s="92">
        <f t="shared" ca="1" si="69"/>
        <v>27.827798314163612</v>
      </c>
      <c r="D297" s="94">
        <f t="shared" ca="1" si="70"/>
        <v>2.7852901224487692E-3</v>
      </c>
      <c r="E297" s="92">
        <f t="shared" ca="1" si="71"/>
        <v>36.524512121010304</v>
      </c>
      <c r="F297" s="94">
        <f t="shared" ca="1" si="72"/>
        <v>-6.825272513937386E-3</v>
      </c>
      <c r="G297" s="92">
        <f t="shared" ca="1" si="73"/>
        <v>36.268931168624349</v>
      </c>
      <c r="H297" s="94">
        <f t="shared" ca="1" si="74"/>
        <v>1.9178082191780854E-2</v>
      </c>
      <c r="I297" s="92">
        <f t="shared" ca="1" si="75"/>
        <v>1.1654135338345875</v>
      </c>
      <c r="J297" s="91"/>
      <c r="K297" s="91"/>
      <c r="L297" s="92">
        <f t="shared" ca="1" si="76"/>
        <v>101.78665513763285</v>
      </c>
      <c r="M297" s="94">
        <f t="shared" ca="1" si="77"/>
        <v>-9.7025768644951604E-3</v>
      </c>
      <c r="N297" s="99"/>
      <c r="O297" s="94"/>
      <c r="P297" s="108"/>
      <c r="Q297" s="99"/>
      <c r="R297" s="110"/>
      <c r="S297" s="105"/>
      <c r="T297" s="109"/>
      <c r="U297" s="91"/>
      <c r="V297" s="91"/>
      <c r="W297" s="91"/>
      <c r="X297" s="91"/>
      <c r="Y297" s="91"/>
      <c r="Z297" s="91"/>
      <c r="AA297" s="91"/>
      <c r="AB297" s="91"/>
      <c r="AC297" s="91"/>
      <c r="AD297" s="91"/>
      <c r="AE297" s="91"/>
      <c r="AF297" s="91"/>
      <c r="AG297" s="91"/>
    </row>
    <row r="298" spans="1:33" ht="26.5" customHeight="1" x14ac:dyDescent="0.7">
      <c r="A298" s="95">
        <v>43941</v>
      </c>
      <c r="B298" s="94">
        <f t="shared" ca="1" si="68"/>
        <v>-1.7617858630696204E-2</v>
      </c>
      <c r="C298" s="92">
        <f t="shared" ca="1" si="69"/>
        <v>28.699199346466429</v>
      </c>
      <c r="D298" s="94">
        <f t="shared" ca="1" si="70"/>
        <v>2.6284443230522037E-3</v>
      </c>
      <c r="E298" s="92">
        <f t="shared" ca="1" si="71"/>
        <v>36.423063322508796</v>
      </c>
      <c r="F298" s="94">
        <f t="shared" ca="1" si="72"/>
        <v>7.1261269478282152E-3</v>
      </c>
      <c r="G298" s="92">
        <f t="shared" ca="1" si="73"/>
        <v>36.518177683023367</v>
      </c>
      <c r="H298" s="94">
        <f t="shared" ca="1" si="74"/>
        <v>-2.5367156208277786E-2</v>
      </c>
      <c r="I298" s="92">
        <f t="shared" ca="1" si="75"/>
        <v>1.143483709273184</v>
      </c>
      <c r="J298" s="91"/>
      <c r="K298" s="91"/>
      <c r="L298" s="92">
        <f t="shared" ca="1" si="76"/>
        <v>102.78392406127178</v>
      </c>
      <c r="M298" s="94">
        <f t="shared" ca="1" si="77"/>
        <v>-1.8506636451433023E-3</v>
      </c>
      <c r="N298" s="99"/>
      <c r="O298" s="94"/>
      <c r="P298" s="108"/>
      <c r="Q298" s="99"/>
      <c r="R298" s="110"/>
      <c r="S298" s="105"/>
      <c r="T298" s="109"/>
      <c r="U298" s="91"/>
      <c r="V298" s="91"/>
      <c r="W298" s="91"/>
      <c r="X298" s="91"/>
      <c r="Y298" s="91"/>
      <c r="Z298" s="91"/>
      <c r="AA298" s="91"/>
      <c r="AB298" s="91"/>
      <c r="AC298" s="91"/>
      <c r="AD298" s="91"/>
      <c r="AE298" s="91"/>
      <c r="AF298" s="91"/>
      <c r="AG298" s="91"/>
    </row>
    <row r="299" spans="1:33" ht="26.5" customHeight="1" x14ac:dyDescent="0.7">
      <c r="A299" s="95">
        <v>43938</v>
      </c>
      <c r="B299" s="94">
        <f t="shared" ca="1" si="68"/>
        <v>2.7015288791899517E-2</v>
      </c>
      <c r="C299" s="92">
        <f t="shared" ca="1" si="69"/>
        <v>29.213885450384659</v>
      </c>
      <c r="D299" s="94">
        <f t="shared" ca="1" si="70"/>
        <v>-2.6215537150722223E-3</v>
      </c>
      <c r="E299" s="92">
        <f t="shared" ca="1" si="71"/>
        <v>36.327578305541358</v>
      </c>
      <c r="F299" s="94">
        <f t="shared" ca="1" si="72"/>
        <v>-1.9417474887623909E-2</v>
      </c>
      <c r="G299" s="92">
        <f t="shared" ca="1" si="73"/>
        <v>36.259785845983821</v>
      </c>
      <c r="H299" s="94">
        <f t="shared" ca="1" si="74"/>
        <v>-2.2193211488250597E-2</v>
      </c>
      <c r="I299" s="92">
        <f t="shared" ca="1" si="75"/>
        <v>1.1732456140350889</v>
      </c>
      <c r="J299" s="91"/>
      <c r="K299" s="91"/>
      <c r="L299" s="92">
        <f t="shared" ca="1" si="76"/>
        <v>102.97449521594491</v>
      </c>
      <c r="M299" s="94">
        <f t="shared" ca="1" si="77"/>
        <v>-6.9549675476709982E-4</v>
      </c>
      <c r="N299" s="99"/>
      <c r="O299" s="94"/>
      <c r="P299" s="108"/>
      <c r="Q299" s="99"/>
      <c r="R299" s="110"/>
      <c r="S299" s="105"/>
      <c r="T299" s="109"/>
      <c r="U299" s="91"/>
      <c r="V299" s="91"/>
      <c r="W299" s="91"/>
      <c r="X299" s="91"/>
      <c r="Y299" s="91"/>
      <c r="Z299" s="91"/>
      <c r="AA299" s="91"/>
      <c r="AB299" s="91"/>
      <c r="AC299" s="91"/>
      <c r="AD299" s="91"/>
      <c r="AE299" s="91"/>
      <c r="AF299" s="91"/>
      <c r="AG299" s="91"/>
    </row>
    <row r="300" spans="1:33" ht="26.5" customHeight="1" x14ac:dyDescent="0.7">
      <c r="A300" s="95">
        <v>43937</v>
      </c>
      <c r="B300" s="94">
        <f t="shared" ca="1" si="68"/>
        <v>4.8242973448979765E-3</v>
      </c>
      <c r="C300" s="92">
        <f t="shared" ca="1" si="69"/>
        <v>28.445424103422638</v>
      </c>
      <c r="D300" s="94">
        <f t="shared" ca="1" si="70"/>
        <v>1.0660882497861568E-3</v>
      </c>
      <c r="E300" s="92">
        <f t="shared" ca="1" si="71"/>
        <v>36.423063322508789</v>
      </c>
      <c r="F300" s="94">
        <f t="shared" ca="1" si="72"/>
        <v>-8.6499224473313152E-4</v>
      </c>
      <c r="G300" s="92">
        <f t="shared" ca="1" si="73"/>
        <v>36.977801375593963</v>
      </c>
      <c r="H300" s="94">
        <f t="shared" ca="1" si="74"/>
        <v>7.2078376487054063E-2</v>
      </c>
      <c r="I300" s="92">
        <f t="shared" ca="1" si="75"/>
        <v>1.1998746867167931</v>
      </c>
      <c r="J300" s="91"/>
      <c r="K300" s="91"/>
      <c r="L300" s="92">
        <f t="shared" ca="1" si="76"/>
        <v>103.04616348824219</v>
      </c>
      <c r="M300" s="94">
        <f t="shared" ca="1" si="77"/>
        <v>2.1786784794712855E-3</v>
      </c>
      <c r="N300" s="99"/>
      <c r="O300" s="94"/>
      <c r="P300" s="108"/>
      <c r="Q300" s="99"/>
      <c r="R300" s="110"/>
      <c r="S300" s="105"/>
      <c r="T300" s="109"/>
      <c r="U300" s="91"/>
      <c r="V300" s="91"/>
      <c r="W300" s="91"/>
      <c r="X300" s="91"/>
      <c r="Y300" s="91"/>
      <c r="Z300" s="91"/>
      <c r="AA300" s="91"/>
      <c r="AB300" s="91"/>
      <c r="AC300" s="91"/>
      <c r="AD300" s="91"/>
      <c r="AE300" s="91"/>
      <c r="AF300" s="91"/>
      <c r="AG300" s="91"/>
    </row>
    <row r="301" spans="1:33" ht="26.5" customHeight="1" x14ac:dyDescent="0.7">
      <c r="A301" s="95">
        <v>43936</v>
      </c>
      <c r="B301" s="94">
        <f t="shared" ca="1" si="68"/>
        <v>-2.1248174193551295E-2</v>
      </c>
      <c r="C301" s="92">
        <f t="shared" ca="1" si="69"/>
        <v>28.308853775317271</v>
      </c>
      <c r="D301" s="94">
        <f t="shared" ca="1" si="70"/>
        <v>8.9359705420484214E-3</v>
      </c>
      <c r="E301" s="92">
        <f t="shared" ca="1" si="71"/>
        <v>36.384274475013981</v>
      </c>
      <c r="F301" s="94">
        <f t="shared" ca="1" si="72"/>
        <v>-5.101961124377441E-3</v>
      </c>
      <c r="G301" s="92">
        <f t="shared" ca="1" si="73"/>
        <v>37.009814578183104</v>
      </c>
      <c r="H301" s="94">
        <f t="shared" ca="1" si="74"/>
        <v>-2.5238744884038322E-2</v>
      </c>
      <c r="I301" s="92">
        <f t="shared" ca="1" si="75"/>
        <v>1.1192042606516299</v>
      </c>
      <c r="J301" s="91"/>
      <c r="K301" s="91"/>
      <c r="L301" s="92">
        <f t="shared" ca="1" si="76"/>
        <v>102.82214708916598</v>
      </c>
      <c r="M301" s="94">
        <f t="shared" ca="1" si="77"/>
        <v>-4.9460405996444301E-3</v>
      </c>
      <c r="N301" s="99"/>
      <c r="O301" s="94"/>
      <c r="P301" s="108"/>
      <c r="Q301" s="99"/>
      <c r="R301" s="110"/>
      <c r="S301" s="105"/>
      <c r="T301" s="109"/>
      <c r="U301" s="91"/>
      <c r="V301" s="91"/>
      <c r="W301" s="91"/>
      <c r="X301" s="91"/>
      <c r="Y301" s="91"/>
      <c r="Z301" s="91"/>
      <c r="AA301" s="91"/>
      <c r="AB301" s="91"/>
      <c r="AC301" s="91"/>
      <c r="AD301" s="91"/>
      <c r="AE301" s="91"/>
      <c r="AF301" s="91"/>
      <c r="AG301" s="91"/>
    </row>
    <row r="302" spans="1:33" ht="26.5" customHeight="1" x14ac:dyDescent="0.7">
      <c r="A302" s="95">
        <v>43935</v>
      </c>
      <c r="B302" s="94">
        <f t="shared" ca="1" si="68"/>
        <v>2.9492960673237478E-2</v>
      </c>
      <c r="C302" s="92">
        <f t="shared" ca="1" si="69"/>
        <v>28.923423720810955</v>
      </c>
      <c r="D302" s="94">
        <f t="shared" ca="1" si="70"/>
        <v>1.3257218993898423E-3</v>
      </c>
      <c r="E302" s="92">
        <f t="shared" ca="1" si="71"/>
        <v>36.062025279430387</v>
      </c>
      <c r="F302" s="94">
        <f t="shared" ca="1" si="72"/>
        <v>7.8680934795094526E-3</v>
      </c>
      <c r="G302" s="92">
        <f t="shared" ca="1" si="73"/>
        <v>37.19960551938518</v>
      </c>
      <c r="H302" s="94">
        <f t="shared" ca="1" si="74"/>
        <v>1.1034482758620623E-2</v>
      </c>
      <c r="I302" s="92">
        <f t="shared" ca="1" si="75"/>
        <v>1.1481829573934847</v>
      </c>
      <c r="J302" s="91"/>
      <c r="K302" s="91"/>
      <c r="L302" s="92">
        <f t="shared" ca="1" si="76"/>
        <v>103.33323747702002</v>
      </c>
      <c r="M302" s="94">
        <f t="shared" ca="1" si="77"/>
        <v>1.15441522913311E-2</v>
      </c>
      <c r="N302" s="99"/>
      <c r="O302" s="94"/>
      <c r="P302" s="108"/>
      <c r="Q302" s="99"/>
      <c r="R302" s="110"/>
      <c r="S302" s="105"/>
      <c r="T302" s="109"/>
      <c r="U302" s="91"/>
      <c r="V302" s="91"/>
      <c r="W302" s="91"/>
      <c r="X302" s="91"/>
      <c r="Y302" s="91"/>
      <c r="Z302" s="91"/>
      <c r="AA302" s="91"/>
      <c r="AB302" s="91"/>
      <c r="AC302" s="91"/>
      <c r="AD302" s="91"/>
      <c r="AE302" s="91"/>
      <c r="AF302" s="91"/>
      <c r="AG302" s="91"/>
    </row>
    <row r="303" spans="1:33" ht="26.5" customHeight="1" x14ac:dyDescent="0.7">
      <c r="A303" s="95">
        <v>43934</v>
      </c>
      <c r="B303" s="94">
        <f t="shared" ca="1" si="68"/>
        <v>-9.1301155486763763E-3</v>
      </c>
      <c r="C303" s="92">
        <f t="shared" ca="1" si="69"/>
        <v>28.094824176259028</v>
      </c>
      <c r="D303" s="94">
        <f t="shared" ca="1" si="70"/>
        <v>-2.1495097469479418E-3</v>
      </c>
      <c r="E303" s="92">
        <f t="shared" ca="1" si="71"/>
        <v>36.014280359267339</v>
      </c>
      <c r="F303" s="94">
        <f t="shared" ca="1" si="72"/>
        <v>1.7140348892301427E-2</v>
      </c>
      <c r="G303" s="92">
        <f t="shared" ca="1" si="73"/>
        <v>36.9092004797565</v>
      </c>
      <c r="H303" s="94">
        <f t="shared" ca="1" si="74"/>
        <v>-7.0512820512820484E-2</v>
      </c>
      <c r="I303" s="92">
        <f t="shared" ca="1" si="75"/>
        <v>1.1356516290726828</v>
      </c>
      <c r="J303" s="91"/>
      <c r="K303" s="91"/>
      <c r="L303" s="92">
        <f t="shared" ca="1" si="76"/>
        <v>102.15395664435555</v>
      </c>
      <c r="M303" s="94">
        <f t="shared" ca="1" si="77"/>
        <v>1.9554831825088215E-3</v>
      </c>
      <c r="N303" s="99"/>
      <c r="O303" s="94"/>
      <c r="P303" s="108"/>
      <c r="Q303" s="99"/>
      <c r="R303" s="110"/>
      <c r="S303" s="105"/>
      <c r="T303" s="109"/>
      <c r="U303" s="91"/>
      <c r="V303" s="91"/>
      <c r="W303" s="91"/>
      <c r="X303" s="91"/>
      <c r="Y303" s="91"/>
      <c r="Z303" s="91"/>
      <c r="AA303" s="91"/>
      <c r="AB303" s="91"/>
      <c r="AC303" s="91"/>
      <c r="AD303" s="91"/>
      <c r="AE303" s="91"/>
      <c r="AF303" s="91"/>
      <c r="AG303" s="91"/>
    </row>
    <row r="304" spans="1:33" ht="26.5" customHeight="1" x14ac:dyDescent="0.7">
      <c r="A304" s="95">
        <v>43930</v>
      </c>
      <c r="B304" s="94">
        <f t="shared" ca="1" si="68"/>
        <v>1.5217328288598564E-2</v>
      </c>
      <c r="C304" s="92">
        <f t="shared" ca="1" si="69"/>
        <v>28.353696703393133</v>
      </c>
      <c r="D304" s="94">
        <f t="shared" ca="1" si="70"/>
        <v>2.1541400920721543E-3</v>
      </c>
      <c r="E304" s="92">
        <f t="shared" ca="1" si="71"/>
        <v>36.091860164476365</v>
      </c>
      <c r="F304" s="94">
        <f t="shared" ca="1" si="72"/>
        <v>2.6123557431240618E-2</v>
      </c>
      <c r="G304" s="92">
        <f t="shared" ca="1" si="73"/>
        <v>36.287224786581127</v>
      </c>
      <c r="H304" s="94">
        <f t="shared" ca="1" si="74"/>
        <v>-6.3694267515923553E-3</v>
      </c>
      <c r="I304" s="92">
        <f t="shared" ca="1" si="75"/>
        <v>1.2218045112781966</v>
      </c>
      <c r="J304" s="91"/>
      <c r="K304" s="91"/>
      <c r="L304" s="92">
        <f t="shared" ca="1" si="76"/>
        <v>101.95458616572883</v>
      </c>
      <c r="M304" s="94">
        <f t="shared" ca="1" si="77"/>
        <v>1.41100259720921E-2</v>
      </c>
      <c r="N304" s="99"/>
      <c r="O304" s="94"/>
      <c r="P304" s="108"/>
      <c r="Q304" s="99"/>
      <c r="R304" s="110"/>
      <c r="S304" s="105"/>
      <c r="T304" s="109"/>
      <c r="U304" s="91"/>
      <c r="V304" s="91"/>
      <c r="W304" s="91"/>
      <c r="X304" s="91"/>
      <c r="Y304" s="91"/>
      <c r="Z304" s="91"/>
      <c r="AA304" s="91"/>
      <c r="AB304" s="91"/>
      <c r="AC304" s="91"/>
      <c r="AD304" s="91"/>
      <c r="AE304" s="91"/>
      <c r="AF304" s="91"/>
      <c r="AG304" s="91"/>
    </row>
    <row r="305" spans="1:33" ht="26.5" customHeight="1" x14ac:dyDescent="0.7">
      <c r="A305" s="95">
        <v>43929</v>
      </c>
      <c r="B305" s="94">
        <f t="shared" ca="1" si="68"/>
        <v>3.3568297863817431E-2</v>
      </c>
      <c r="C305" s="92">
        <f t="shared" ca="1" si="69"/>
        <v>27.928696559179446</v>
      </c>
      <c r="D305" s="94">
        <f t="shared" ca="1" si="70"/>
        <v>-1.2413522764205265E-3</v>
      </c>
      <c r="E305" s="92">
        <f t="shared" ca="1" si="71"/>
        <v>36.014280359267339</v>
      </c>
      <c r="F305" s="94">
        <f t="shared" ca="1" si="72"/>
        <v>-8.9079663057919367E-3</v>
      </c>
      <c r="G305" s="92">
        <f t="shared" ca="1" si="73"/>
        <v>35.363406798125958</v>
      </c>
      <c r="H305" s="94">
        <f t="shared" ca="1" si="74"/>
        <v>2.4804177545691752E-2</v>
      </c>
      <c r="I305" s="92">
        <f t="shared" ca="1" si="75"/>
        <v>1.2296365914786977</v>
      </c>
      <c r="J305" s="91"/>
      <c r="K305" s="91"/>
      <c r="L305" s="92">
        <f t="shared" ca="1" si="76"/>
        <v>100.53602030805145</v>
      </c>
      <c r="M305" s="94">
        <f t="shared" ca="1" si="77"/>
        <v>5.7444197864100488E-3</v>
      </c>
      <c r="N305" s="99"/>
      <c r="O305" s="94"/>
      <c r="P305" s="108"/>
      <c r="Q305" s="99"/>
      <c r="R305" s="110"/>
      <c r="S305" s="105"/>
      <c r="T305" s="109"/>
      <c r="U305" s="91"/>
      <c r="V305" s="91"/>
      <c r="W305" s="91"/>
      <c r="X305" s="91"/>
      <c r="Y305" s="91"/>
      <c r="Z305" s="91"/>
      <c r="AA305" s="91"/>
      <c r="AB305" s="91"/>
      <c r="AC305" s="91"/>
      <c r="AD305" s="91"/>
      <c r="AE305" s="91"/>
      <c r="AF305" s="91"/>
      <c r="AG305" s="91"/>
    </row>
    <row r="306" spans="1:33" ht="26.5" customHeight="1" x14ac:dyDescent="0.7">
      <c r="A306" s="95">
        <v>43928</v>
      </c>
      <c r="B306" s="94">
        <f t="shared" ca="1" si="68"/>
        <v>1.0195582457717123E-3</v>
      </c>
      <c r="C306" s="92">
        <f t="shared" ca="1" si="69"/>
        <v>27.021626550371732</v>
      </c>
      <c r="D306" s="94">
        <f t="shared" ca="1" si="70"/>
        <v>-4.4483200709038995E-3</v>
      </c>
      <c r="E306" s="92">
        <f t="shared" ca="1" si="71"/>
        <v>36.059042333553641</v>
      </c>
      <c r="F306" s="94">
        <f t="shared" ca="1" si="72"/>
        <v>-5.3544873357187495E-3</v>
      </c>
      <c r="G306" s="92">
        <f t="shared" ca="1" si="73"/>
        <v>35.681254208362446</v>
      </c>
      <c r="H306" s="94">
        <f t="shared" ca="1" si="74"/>
        <v>-3.647798742138364E-2</v>
      </c>
      <c r="I306" s="92">
        <f t="shared" ca="1" si="75"/>
        <v>1.1998746867167931</v>
      </c>
      <c r="J306" s="91"/>
      <c r="K306" s="91"/>
      <c r="L306" s="92">
        <f t="shared" ca="1" si="76"/>
        <v>99.961797779004613</v>
      </c>
      <c r="M306" s="94">
        <f t="shared" ca="1" si="77"/>
        <v>-3.6987487674484676E-3</v>
      </c>
      <c r="N306" s="99"/>
      <c r="O306" s="94"/>
      <c r="P306" s="108"/>
      <c r="Q306" s="99"/>
      <c r="R306" s="110"/>
      <c r="S306" s="105"/>
      <c r="T306" s="109"/>
      <c r="U306" s="91"/>
      <c r="V306" s="91"/>
      <c r="W306" s="91"/>
      <c r="X306" s="91"/>
      <c r="Y306" s="91"/>
      <c r="Z306" s="91"/>
      <c r="AA306" s="91"/>
      <c r="AB306" s="91"/>
      <c r="AC306" s="91"/>
      <c r="AD306" s="91"/>
      <c r="AE306" s="91"/>
      <c r="AF306" s="91"/>
      <c r="AG306" s="91"/>
    </row>
    <row r="307" spans="1:33" ht="26.5" customHeight="1" x14ac:dyDescent="0.7">
      <c r="A307" s="95">
        <v>43927</v>
      </c>
      <c r="B307" s="94">
        <f t="shared" ca="1" si="68"/>
        <v>6.7166161688020143E-2</v>
      </c>
      <c r="C307" s="92">
        <f t="shared" ca="1" si="69"/>
        <v>26.994104488553205</v>
      </c>
      <c r="D307" s="94">
        <f t="shared" ca="1" si="70"/>
        <v>-4.5105550069347577E-3</v>
      </c>
      <c r="E307" s="92">
        <f t="shared" ca="1" si="71"/>
        <v>36.22016120360702</v>
      </c>
      <c r="F307" s="94">
        <f t="shared" ca="1" si="72"/>
        <v>2.7710521888392625E-2</v>
      </c>
      <c r="G307" s="92">
        <f t="shared" ca="1" si="73"/>
        <v>35.873337539909855</v>
      </c>
      <c r="H307" s="94">
        <f t="shared" ca="1" si="74"/>
        <v>6.2834224598930399E-2</v>
      </c>
      <c r="I307" s="92">
        <f t="shared" ca="1" si="75"/>
        <v>1.2453007518797004</v>
      </c>
      <c r="J307" s="91"/>
      <c r="K307" s="91"/>
      <c r="L307" s="92">
        <f t="shared" ca="1" si="76"/>
        <v>100.33290398394978</v>
      </c>
      <c r="M307" s="94">
        <f t="shared" ca="1" si="77"/>
        <v>2.6348459511156719E-2</v>
      </c>
      <c r="N307" s="99"/>
      <c r="O307" s="94"/>
      <c r="P307" s="108"/>
      <c r="Q307" s="99"/>
      <c r="R307" s="110"/>
      <c r="S307" s="105"/>
      <c r="T307" s="109"/>
      <c r="U307" s="91"/>
      <c r="V307" s="91"/>
      <c r="W307" s="91"/>
      <c r="X307" s="91"/>
      <c r="Y307" s="91"/>
      <c r="Z307" s="91"/>
      <c r="AA307" s="91"/>
      <c r="AB307" s="91"/>
      <c r="AC307" s="91"/>
      <c r="AD307" s="91"/>
      <c r="AE307" s="91"/>
      <c r="AF307" s="91"/>
      <c r="AG307" s="91"/>
    </row>
    <row r="308" spans="1:33" ht="26.5" customHeight="1" x14ac:dyDescent="0.7">
      <c r="A308" s="95">
        <v>43924</v>
      </c>
      <c r="B308" s="94">
        <f t="shared" ca="1" si="68"/>
        <v>-1.4454202312555342E-2</v>
      </c>
      <c r="C308" s="92">
        <f t="shared" ca="1" si="69"/>
        <v>25.295127841998401</v>
      </c>
      <c r="D308" s="94">
        <f t="shared" ca="1" si="70"/>
        <v>7.3862091305865185E-4</v>
      </c>
      <c r="E308" s="92">
        <f t="shared" ca="1" si="71"/>
        <v>36.384274475013981</v>
      </c>
      <c r="F308" s="94">
        <f t="shared" ca="1" si="72"/>
        <v>4.9374590495374626E-3</v>
      </c>
      <c r="G308" s="92">
        <f t="shared" ca="1" si="73"/>
        <v>34.906072065890193</v>
      </c>
      <c r="H308" s="94">
        <f t="shared" ca="1" si="74"/>
        <v>-3.1088082901554293E-2</v>
      </c>
      <c r="I308" s="92">
        <f t="shared" ca="1" si="75"/>
        <v>1.1716791979949885</v>
      </c>
      <c r="J308" s="91"/>
      <c r="K308" s="91"/>
      <c r="L308" s="92">
        <f t="shared" ca="1" si="76"/>
        <v>97.757153580897565</v>
      </c>
      <c r="M308" s="94">
        <f t="shared" ca="1" si="77"/>
        <v>-2.1458395584490475E-3</v>
      </c>
      <c r="N308" s="99"/>
      <c r="O308" s="94"/>
      <c r="P308" s="108"/>
      <c r="Q308" s="99"/>
      <c r="R308" s="110"/>
      <c r="S308" s="105"/>
      <c r="T308" s="109"/>
      <c r="U308" s="91"/>
      <c r="V308" s="91"/>
      <c r="W308" s="91"/>
      <c r="X308" s="91"/>
      <c r="Y308" s="91"/>
      <c r="Z308" s="91"/>
      <c r="AA308" s="91"/>
      <c r="AB308" s="91"/>
      <c r="AC308" s="91"/>
      <c r="AD308" s="91"/>
      <c r="AE308" s="91"/>
      <c r="AF308" s="91"/>
      <c r="AG308" s="91"/>
    </row>
    <row r="309" spans="1:33" ht="26.5" customHeight="1" x14ac:dyDescent="0.7">
      <c r="A309" s="95">
        <v>43923</v>
      </c>
      <c r="B309" s="94">
        <f t="shared" ca="1" si="68"/>
        <v>2.3075411095572873E-2</v>
      </c>
      <c r="C309" s="92">
        <f t="shared" ca="1" si="69"/>
        <v>25.666111003012446</v>
      </c>
      <c r="D309" s="94">
        <f t="shared" ca="1" si="70"/>
        <v>1.6418335813006557E-4</v>
      </c>
      <c r="E309" s="92">
        <f t="shared" ca="1" si="71"/>
        <v>36.357420124165415</v>
      </c>
      <c r="F309" s="94">
        <f t="shared" ca="1" si="72"/>
        <v>1.6393422878422603E-2</v>
      </c>
      <c r="G309" s="92">
        <f t="shared" ca="1" si="73"/>
        <v>34.734571541301783</v>
      </c>
      <c r="H309" s="94">
        <f t="shared" ca="1" si="74"/>
        <v>0.18860662047729027</v>
      </c>
      <c r="I309" s="92">
        <f t="shared" ca="1" si="75"/>
        <v>1.2092731829573944</v>
      </c>
      <c r="J309" s="91"/>
      <c r="K309" s="91"/>
      <c r="L309" s="92">
        <f t="shared" ca="1" si="76"/>
        <v>97.967375851437026</v>
      </c>
      <c r="M309" s="94">
        <f t="shared" ca="1" si="77"/>
        <v>1.3836086096822964E-2</v>
      </c>
      <c r="N309" s="99"/>
      <c r="O309" s="94"/>
      <c r="P309" s="108"/>
      <c r="Q309" s="99"/>
      <c r="R309" s="110"/>
      <c r="S309" s="105"/>
      <c r="T309" s="109"/>
      <c r="U309" s="91"/>
      <c r="V309" s="91"/>
      <c r="W309" s="91"/>
      <c r="X309" s="91"/>
      <c r="Y309" s="91"/>
      <c r="Z309" s="91"/>
      <c r="AA309" s="91"/>
      <c r="AB309" s="91"/>
      <c r="AC309" s="91"/>
      <c r="AD309" s="91"/>
      <c r="AE309" s="91"/>
      <c r="AF309" s="91"/>
      <c r="AG309" s="91"/>
    </row>
    <row r="310" spans="1:33" ht="26.5" customHeight="1" x14ac:dyDescent="0.7">
      <c r="A310" s="95">
        <v>43922</v>
      </c>
      <c r="B310" s="94">
        <f t="shared" ca="1" si="68"/>
        <v>-4.5004862942320201E-2</v>
      </c>
      <c r="C310" s="92">
        <f t="shared" ca="1" si="69"/>
        <v>25.087213244161127</v>
      </c>
      <c r="D310" s="94">
        <f t="shared" ca="1" si="70"/>
        <v>4.0711677391052081E-3</v>
      </c>
      <c r="E310" s="92">
        <f t="shared" ca="1" si="71"/>
        <v>36.351451820732585</v>
      </c>
      <c r="F310" s="94">
        <f t="shared" ca="1" si="72"/>
        <v>9.4562240569491252E-3</v>
      </c>
      <c r="G310" s="92">
        <f t="shared" ca="1" si="73"/>
        <v>34.174337180315078</v>
      </c>
      <c r="H310" s="94">
        <f t="shared" ca="1" si="74"/>
        <v>-8.7780898876404501E-2</v>
      </c>
      <c r="I310" s="92">
        <f t="shared" ca="1" si="75"/>
        <v>1.0173872180451136</v>
      </c>
      <c r="J310" s="91"/>
      <c r="K310" s="91"/>
      <c r="L310" s="92">
        <f t="shared" ca="1" si="76"/>
        <v>96.630389463253906</v>
      </c>
      <c r="M310" s="94">
        <f t="shared" ca="1" si="77"/>
        <v>-8.3395305236115824E-3</v>
      </c>
      <c r="N310" s="99"/>
      <c r="O310" s="94"/>
      <c r="P310" s="108"/>
      <c r="Q310" s="99"/>
      <c r="R310" s="110"/>
      <c r="S310" s="105"/>
      <c r="T310" s="109"/>
      <c r="U310" s="91"/>
      <c r="V310" s="91"/>
      <c r="W310" s="91"/>
      <c r="X310" s="91"/>
      <c r="Y310" s="91"/>
      <c r="Z310" s="91"/>
      <c r="AA310" s="91"/>
      <c r="AB310" s="91"/>
      <c r="AC310" s="91"/>
      <c r="AD310" s="91"/>
      <c r="AE310" s="91"/>
      <c r="AF310" s="91"/>
      <c r="AG310" s="91"/>
    </row>
    <row r="311" spans="1:33" ht="26.5" customHeight="1" x14ac:dyDescent="0.7">
      <c r="A311" s="95">
        <v>43921</v>
      </c>
      <c r="B311" s="94">
        <f t="shared" ca="1" si="68"/>
        <v>-1.4905333671393572E-2</v>
      </c>
      <c r="C311" s="92">
        <f t="shared" ca="1" si="69"/>
        <v>26.269467006349696</v>
      </c>
      <c r="D311" s="94">
        <f t="shared" ca="1" si="70"/>
        <v>1.8143322311179322E-3</v>
      </c>
      <c r="E311" s="92">
        <f t="shared" ca="1" si="71"/>
        <v>36.204059023611002</v>
      </c>
      <c r="F311" s="94">
        <f t="shared" ca="1" si="72"/>
        <v>-3.1846684957450688E-2</v>
      </c>
      <c r="G311" s="92">
        <f t="shared" ca="1" si="73"/>
        <v>33.854204239754246</v>
      </c>
      <c r="H311" s="94">
        <f t="shared" ca="1" si="74"/>
        <v>9.9290780141845225E-3</v>
      </c>
      <c r="I311" s="92">
        <f t="shared" ca="1" si="75"/>
        <v>1.1152882205513792</v>
      </c>
      <c r="J311" s="91"/>
      <c r="K311" s="91"/>
      <c r="L311" s="92">
        <f t="shared" ca="1" si="76"/>
        <v>97.443018490266326</v>
      </c>
      <c r="M311" s="94">
        <f t="shared" ca="1" si="77"/>
        <v>-1.4508411294816059E-2</v>
      </c>
      <c r="N311" s="99"/>
      <c r="O311" s="94"/>
      <c r="P311" s="108"/>
      <c r="Q311" s="99"/>
      <c r="R311" s="110"/>
      <c r="S311" s="105"/>
      <c r="T311" s="109"/>
      <c r="U311" s="91"/>
      <c r="V311" s="91"/>
      <c r="W311" s="91"/>
      <c r="X311" s="91"/>
      <c r="Y311" s="91"/>
      <c r="Z311" s="91"/>
      <c r="AA311" s="91"/>
      <c r="AB311" s="91"/>
      <c r="AC311" s="91"/>
      <c r="AD311" s="91"/>
      <c r="AE311" s="91"/>
      <c r="AF311" s="91"/>
      <c r="AG311" s="91"/>
    </row>
    <row r="312" spans="1:33" ht="26.5" customHeight="1" x14ac:dyDescent="0.7">
      <c r="A312" s="95">
        <v>43920</v>
      </c>
      <c r="B312" s="94">
        <f t="shared" ca="1" si="68"/>
        <v>3.2475718129171938E-2</v>
      </c>
      <c r="C312" s="92">
        <f t="shared" ca="1" si="69"/>
        <v>26.66694674559</v>
      </c>
      <c r="D312" s="94">
        <f t="shared" ca="1" si="70"/>
        <v>2.314369682919315E-3</v>
      </c>
      <c r="E312" s="92">
        <f t="shared" ca="1" si="71"/>
        <v>36.138491793166672</v>
      </c>
      <c r="F312" s="94">
        <f t="shared" ca="1" si="72"/>
        <v>4.4006436781609537E-3</v>
      </c>
      <c r="G312" s="92">
        <f t="shared" ca="1" si="73"/>
        <v>34.967813169411492</v>
      </c>
      <c r="H312" s="94">
        <f t="shared" ca="1" si="74"/>
        <v>-3.4246575342465779E-2</v>
      </c>
      <c r="I312" s="92">
        <f t="shared" ca="1" si="75"/>
        <v>1.1043233082706774</v>
      </c>
      <c r="J312" s="91"/>
      <c r="K312" s="91"/>
      <c r="L312" s="92">
        <f t="shared" ca="1" si="76"/>
        <v>98.877575016438854</v>
      </c>
      <c r="M312" s="94">
        <f t="shared" ca="1" si="77"/>
        <v>1.0591427444569979E-2</v>
      </c>
      <c r="N312" s="99"/>
      <c r="O312" s="94"/>
      <c r="P312" s="108"/>
      <c r="Q312" s="99"/>
      <c r="R312" s="110"/>
      <c r="S312" s="105"/>
      <c r="T312" s="109"/>
      <c r="U312" s="91"/>
      <c r="V312" s="91"/>
      <c r="W312" s="91"/>
      <c r="X312" s="91"/>
      <c r="Y312" s="91"/>
      <c r="Z312" s="91"/>
      <c r="AA312" s="91"/>
      <c r="AB312" s="91"/>
      <c r="AC312" s="91"/>
      <c r="AD312" s="91"/>
      <c r="AE312" s="91"/>
      <c r="AF312" s="91"/>
      <c r="AG312" s="91"/>
    </row>
    <row r="313" spans="1:33" ht="26.5" customHeight="1" x14ac:dyDescent="0.7">
      <c r="A313" s="95">
        <v>43917</v>
      </c>
      <c r="B313" s="94">
        <f t="shared" ca="1" si="68"/>
        <v>-2.9785691514914503E-2</v>
      </c>
      <c r="C313" s="92">
        <f t="shared" ca="1" si="69"/>
        <v>25.82815874247391</v>
      </c>
      <c r="D313" s="94">
        <f t="shared" ca="1" si="70"/>
        <v>7.4112468913403173E-3</v>
      </c>
      <c r="E313" s="92">
        <f t="shared" ca="1" si="71"/>
        <v>36.055047085276279</v>
      </c>
      <c r="F313" s="94">
        <f t="shared" ca="1" si="72"/>
        <v>-6.4604866072668354E-3</v>
      </c>
      <c r="G313" s="92">
        <f t="shared" ca="1" si="73"/>
        <v>34.814606491447243</v>
      </c>
      <c r="H313" s="94">
        <f t="shared" ca="1" si="74"/>
        <v>-8.15217391304357E-3</v>
      </c>
      <c r="I313" s="92">
        <f t="shared" ca="1" si="75"/>
        <v>1.1434837092731838</v>
      </c>
      <c r="J313" s="91"/>
      <c r="K313" s="91"/>
      <c r="L313" s="92">
        <f t="shared" ca="1" si="76"/>
        <v>97.841296028470609</v>
      </c>
      <c r="M313" s="94">
        <f t="shared" ca="1" si="77"/>
        <v>-7.7426360973896768E-3</v>
      </c>
      <c r="N313" s="99"/>
      <c r="O313" s="94"/>
      <c r="P313" s="108"/>
      <c r="Q313" s="99"/>
      <c r="R313" s="110"/>
      <c r="S313" s="105"/>
      <c r="T313" s="109"/>
      <c r="U313" s="91"/>
      <c r="V313" s="91"/>
      <c r="W313" s="91"/>
      <c r="X313" s="91"/>
      <c r="Y313" s="91"/>
      <c r="Z313" s="91"/>
      <c r="AA313" s="91"/>
      <c r="AB313" s="91"/>
      <c r="AC313" s="91"/>
      <c r="AD313" s="91"/>
      <c r="AE313" s="91"/>
      <c r="AF313" s="91"/>
      <c r="AG313" s="91"/>
    </row>
    <row r="314" spans="1:33" ht="26.5" customHeight="1" x14ac:dyDescent="0.7">
      <c r="A314" s="95">
        <v>43916</v>
      </c>
      <c r="B314" s="94">
        <f t="shared" ca="1" si="68"/>
        <v>5.8389770079507297E-2</v>
      </c>
      <c r="C314" s="92">
        <f t="shared" ca="1" si="69"/>
        <v>26.621086203936304</v>
      </c>
      <c r="D314" s="94">
        <f t="shared" ca="1" si="70"/>
        <v>2.4206547634295639E-3</v>
      </c>
      <c r="E314" s="92">
        <f t="shared" ca="1" si="71"/>
        <v>35.789800040980865</v>
      </c>
      <c r="F314" s="94">
        <f t="shared" ca="1" si="72"/>
        <v>1.2822220499228987E-2</v>
      </c>
      <c r="G314" s="92">
        <f t="shared" ca="1" si="73"/>
        <v>35.040988327240775</v>
      </c>
      <c r="H314" s="94">
        <f t="shared" ca="1" si="74"/>
        <v>1.3605442176871652E-3</v>
      </c>
      <c r="I314" s="92">
        <f t="shared" ca="1" si="75"/>
        <v>1.1528822055137853</v>
      </c>
      <c r="J314" s="91"/>
      <c r="K314" s="91"/>
      <c r="L314" s="92">
        <f t="shared" ca="1" si="76"/>
        <v>98.604756777671739</v>
      </c>
      <c r="M314" s="94">
        <f t="shared" ca="1" si="77"/>
        <v>2.0705580589998274E-2</v>
      </c>
      <c r="N314" s="99"/>
      <c r="O314" s="94"/>
      <c r="P314" s="108"/>
      <c r="Q314" s="99"/>
      <c r="R314" s="110"/>
      <c r="S314" s="105"/>
      <c r="T314" s="109"/>
      <c r="U314" s="91"/>
      <c r="V314" s="91"/>
      <c r="W314" s="91"/>
      <c r="X314" s="91"/>
      <c r="Y314" s="91"/>
      <c r="Z314" s="91"/>
      <c r="AA314" s="91"/>
      <c r="AB314" s="91"/>
      <c r="AC314" s="91"/>
      <c r="AD314" s="91"/>
      <c r="AE314" s="91"/>
      <c r="AF314" s="91"/>
      <c r="AG314" s="91"/>
    </row>
    <row r="315" spans="1:33" ht="26.5" customHeight="1" x14ac:dyDescent="0.7">
      <c r="A315" s="95">
        <v>43915</v>
      </c>
      <c r="B315" s="94">
        <f t="shared" ca="1" si="68"/>
        <v>1.4970191182155146E-2</v>
      </c>
      <c r="C315" s="92">
        <f t="shared" ca="1" si="69"/>
        <v>25.152440959379739</v>
      </c>
      <c r="D315" s="94">
        <f t="shared" ca="1" si="70"/>
        <v>5.8480635395685709E-4</v>
      </c>
      <c r="E315" s="92">
        <f t="shared" ca="1" si="71"/>
        <v>35.703374497433146</v>
      </c>
      <c r="F315" s="94">
        <f t="shared" ca="1" si="72"/>
        <v>-1.3689641995683455E-2</v>
      </c>
      <c r="G315" s="92">
        <f t="shared" ca="1" si="73"/>
        <v>34.597373179637351</v>
      </c>
      <c r="H315" s="94">
        <f t="shared" ca="1" si="74"/>
        <v>-2.6490066225165587E-2</v>
      </c>
      <c r="I315" s="92">
        <f t="shared" ca="1" si="75"/>
        <v>1.151315789473685</v>
      </c>
      <c r="J315" s="91"/>
      <c r="K315" s="91"/>
      <c r="L315" s="92">
        <f t="shared" ca="1" si="76"/>
        <v>96.604504425923921</v>
      </c>
      <c r="M315" s="94">
        <f t="shared" ca="1" si="77"/>
        <v>-1.2373039678347242E-3</v>
      </c>
      <c r="N315" s="99"/>
      <c r="O315" s="94"/>
      <c r="P315" s="108"/>
      <c r="Q315" s="99"/>
      <c r="R315" s="110"/>
      <c r="S315" s="105"/>
      <c r="T315" s="109"/>
      <c r="U315" s="91"/>
      <c r="V315" s="91"/>
      <c r="W315" s="91"/>
      <c r="X315" s="91"/>
      <c r="Y315" s="91"/>
      <c r="Z315" s="91"/>
      <c r="AA315" s="91"/>
      <c r="AB315" s="91"/>
      <c r="AC315" s="91"/>
      <c r="AD315" s="91"/>
      <c r="AE315" s="91"/>
      <c r="AF315" s="91"/>
      <c r="AG315" s="91"/>
    </row>
    <row r="316" spans="1:33" ht="26.5" customHeight="1" x14ac:dyDescent="0.7">
      <c r="A316" s="95">
        <v>43914</v>
      </c>
      <c r="B316" s="94">
        <f t="shared" ca="1" si="68"/>
        <v>9.0603307979265635E-2</v>
      </c>
      <c r="C316" s="92">
        <f t="shared" ca="1" si="69"/>
        <v>24.781457798365693</v>
      </c>
      <c r="D316" s="94">
        <f t="shared" ca="1" si="70"/>
        <v>-6.802322605055755E-3</v>
      </c>
      <c r="E316" s="92">
        <f t="shared" ca="1" si="71"/>
        <v>35.682507140532252</v>
      </c>
      <c r="F316" s="94">
        <f t="shared" ca="1" si="72"/>
        <v>4.8530354438885315E-2</v>
      </c>
      <c r="G316" s="92">
        <f t="shared" ca="1" si="73"/>
        <v>35.077572590478603</v>
      </c>
      <c r="H316" s="94">
        <f t="shared" ca="1" si="74"/>
        <v>5.0069541029207132E-2</v>
      </c>
      <c r="I316" s="92">
        <f t="shared" ca="1" si="75"/>
        <v>1.1826441102756899</v>
      </c>
      <c r="J316" s="91"/>
      <c r="K316" s="91"/>
      <c r="L316" s="92">
        <f t="shared" ca="1" si="76"/>
        <v>96.72418163965223</v>
      </c>
      <c r="M316" s="94">
        <f t="shared" ca="1" si="77"/>
        <v>3.7480396501283098E-2</v>
      </c>
      <c r="N316" s="99"/>
      <c r="O316" s="94"/>
      <c r="P316" s="108"/>
      <c r="Q316" s="99"/>
      <c r="R316" s="110"/>
      <c r="S316" s="105"/>
      <c r="T316" s="109"/>
      <c r="U316" s="91"/>
      <c r="V316" s="91"/>
      <c r="W316" s="91"/>
      <c r="X316" s="91"/>
      <c r="Y316" s="91"/>
      <c r="Z316" s="91"/>
      <c r="AA316" s="91"/>
      <c r="AB316" s="91"/>
      <c r="AC316" s="91"/>
      <c r="AD316" s="91"/>
      <c r="AE316" s="91"/>
      <c r="AF316" s="91"/>
      <c r="AG316" s="91"/>
    </row>
    <row r="317" spans="1:33" ht="26.5" customHeight="1" x14ac:dyDescent="0.7">
      <c r="A317" s="95">
        <v>43913</v>
      </c>
      <c r="B317" s="94">
        <f t="shared" ca="1" si="68"/>
        <v>-2.5568219362446243E-2</v>
      </c>
      <c r="C317" s="92">
        <f t="shared" ca="1" si="69"/>
        <v>22.722705512678342</v>
      </c>
      <c r="D317" s="94">
        <f t="shared" ca="1" si="70"/>
        <v>1.1834899625504436E-2</v>
      </c>
      <c r="E317" s="92">
        <f t="shared" ca="1" si="71"/>
        <v>35.926893460044944</v>
      </c>
      <c r="F317" s="94">
        <f t="shared" ca="1" si="72"/>
        <v>4.4179587151669475E-2</v>
      </c>
      <c r="G317" s="92">
        <f t="shared" ca="1" si="73"/>
        <v>33.454036349047954</v>
      </c>
      <c r="H317" s="94">
        <f t="shared" ca="1" si="74"/>
        <v>2.7142857142857135E-2</v>
      </c>
      <c r="I317" s="92">
        <f t="shared" ca="1" si="75"/>
        <v>1.1262531328320811</v>
      </c>
      <c r="J317" s="91"/>
      <c r="K317" s="91"/>
      <c r="L317" s="92">
        <f t="shared" ca="1" si="76"/>
        <v>93.229888454603312</v>
      </c>
      <c r="M317" s="94">
        <f t="shared" ca="1" si="77"/>
        <v>1.3801635635401155E-2</v>
      </c>
      <c r="N317" s="99"/>
      <c r="O317" s="94"/>
      <c r="P317" s="108"/>
      <c r="Q317" s="99"/>
      <c r="R317" s="110"/>
      <c r="S317" s="105"/>
      <c r="T317" s="109"/>
      <c r="U317" s="91"/>
      <c r="V317" s="91"/>
      <c r="W317" s="91"/>
      <c r="X317" s="91"/>
      <c r="Y317" s="91"/>
      <c r="Z317" s="91"/>
      <c r="AA317" s="91"/>
      <c r="AB317" s="91"/>
      <c r="AC317" s="91"/>
      <c r="AD317" s="91"/>
      <c r="AE317" s="91"/>
      <c r="AF317" s="91"/>
      <c r="AG317" s="91"/>
    </row>
    <row r="318" spans="1:33" ht="26.5" customHeight="1" x14ac:dyDescent="0.7">
      <c r="A318" s="95">
        <v>43910</v>
      </c>
      <c r="B318" s="94">
        <f t="shared" ca="1" si="68"/>
        <v>-4.3094117361402451E-2</v>
      </c>
      <c r="C318" s="92">
        <f t="shared" ca="1" si="69"/>
        <v>23.318929004769601</v>
      </c>
      <c r="D318" s="94">
        <f t="shared" ca="1" si="70"/>
        <v>2.5477626151975796E-2</v>
      </c>
      <c r="E318" s="92">
        <f t="shared" ca="1" si="71"/>
        <v>35.506675519239387</v>
      </c>
      <c r="F318" s="94">
        <f t="shared" ca="1" si="72"/>
        <v>1.4995712148435203E-2</v>
      </c>
      <c r="G318" s="92">
        <f t="shared" ca="1" si="73"/>
        <v>32.038584895443542</v>
      </c>
      <c r="H318" s="94">
        <f t="shared" ca="1" si="74"/>
        <v>-2.777777777777779E-2</v>
      </c>
      <c r="I318" s="92">
        <f t="shared" ca="1" si="75"/>
        <v>1.0964912280701762</v>
      </c>
      <c r="J318" s="91"/>
      <c r="K318" s="91"/>
      <c r="L318" s="92">
        <f t="shared" ca="1" si="76"/>
        <v>91.960680647522707</v>
      </c>
      <c r="M318" s="94">
        <f t="shared" ca="1" si="77"/>
        <v>2.9884502073420638E-3</v>
      </c>
      <c r="N318" s="99"/>
      <c r="O318" s="94"/>
      <c r="P318" s="108"/>
      <c r="Q318" s="99"/>
      <c r="R318" s="110"/>
      <c r="S318" s="105"/>
      <c r="T318" s="109"/>
      <c r="U318" s="91"/>
      <c r="V318" s="91"/>
      <c r="W318" s="91"/>
      <c r="X318" s="91"/>
      <c r="Y318" s="91"/>
      <c r="Z318" s="91"/>
      <c r="AA318" s="91"/>
      <c r="AB318" s="91"/>
      <c r="AC318" s="91"/>
      <c r="AD318" s="91"/>
      <c r="AE318" s="91"/>
      <c r="AF318" s="91"/>
      <c r="AG318" s="91"/>
    </row>
    <row r="319" spans="1:33" ht="26.5" customHeight="1" x14ac:dyDescent="0.7">
      <c r="A319" s="95">
        <v>43909</v>
      </c>
      <c r="B319" s="94">
        <f t="shared" ca="1" si="68"/>
        <v>2.1249658318209796E-3</v>
      </c>
      <c r="C319" s="92">
        <f t="shared" ca="1" si="69"/>
        <v>24.36909358365461</v>
      </c>
      <c r="D319" s="94">
        <f t="shared" ca="1" si="70"/>
        <v>3.281537718274441E-3</v>
      </c>
      <c r="E319" s="92">
        <f t="shared" ca="1" si="71"/>
        <v>34.624524820181009</v>
      </c>
      <c r="F319" s="94">
        <f t="shared" ca="1" si="72"/>
        <v>-1.8905501469200336E-2</v>
      </c>
      <c r="G319" s="92">
        <f t="shared" ca="1" si="73"/>
        <v>31.565241618240602</v>
      </c>
      <c r="H319" s="94">
        <f t="shared" ca="1" si="74"/>
        <v>0.19800332778702168</v>
      </c>
      <c r="I319" s="92">
        <f t="shared" ca="1" si="75"/>
        <v>1.1278195488721812</v>
      </c>
      <c r="J319" s="91"/>
      <c r="K319" s="91"/>
      <c r="L319" s="92">
        <f t="shared" ca="1" si="76"/>
        <v>91.686679570948399</v>
      </c>
      <c r="M319" s="94">
        <f t="shared" ca="1" si="77"/>
        <v>-2.7944178815868526E-3</v>
      </c>
      <c r="N319" s="99"/>
      <c r="O319" s="94"/>
      <c r="P319" s="108"/>
      <c r="Q319" s="99"/>
      <c r="R319" s="110"/>
      <c r="S319" s="105"/>
      <c r="T319" s="109"/>
      <c r="U319" s="91"/>
      <c r="V319" s="91"/>
      <c r="W319" s="91"/>
      <c r="X319" s="91"/>
      <c r="Y319" s="91"/>
      <c r="Z319" s="91"/>
      <c r="AA319" s="91"/>
      <c r="AB319" s="91"/>
      <c r="AC319" s="91"/>
      <c r="AD319" s="91"/>
      <c r="AE319" s="91"/>
      <c r="AF319" s="91"/>
      <c r="AG319" s="91"/>
    </row>
    <row r="320" spans="1:33" ht="26.5" customHeight="1" x14ac:dyDescent="0.7">
      <c r="A320" s="95">
        <v>43908</v>
      </c>
      <c r="B320" s="94">
        <f t="shared" ca="1" si="68"/>
        <v>-5.0632966148854153E-2</v>
      </c>
      <c r="C320" s="92">
        <f t="shared" ca="1" si="69"/>
        <v>24.317419897254901</v>
      </c>
      <c r="D320" s="94">
        <f t="shared" ca="1" si="70"/>
        <v>-1.3880623406779535E-2</v>
      </c>
      <c r="E320" s="92">
        <f t="shared" ca="1" si="71"/>
        <v>34.511274770316483</v>
      </c>
      <c r="F320" s="94">
        <f t="shared" ca="1" si="72"/>
        <v>-1.9921991082780699E-2</v>
      </c>
      <c r="G320" s="92">
        <f t="shared" ca="1" si="73"/>
        <v>32.173497726783623</v>
      </c>
      <c r="H320" s="94">
        <f t="shared" ca="1" si="74"/>
        <v>-1.4754098360655665E-2</v>
      </c>
      <c r="I320" s="92">
        <f t="shared" ca="1" si="75"/>
        <v>0.94141604010025115</v>
      </c>
      <c r="J320" s="91"/>
      <c r="K320" s="91"/>
      <c r="L320" s="92">
        <f t="shared" ca="1" si="76"/>
        <v>91.943608434455257</v>
      </c>
      <c r="M320" s="94">
        <f t="shared" ca="1" si="77"/>
        <v>-2.5963382987286066E-2</v>
      </c>
      <c r="N320" s="99"/>
      <c r="O320" s="94"/>
      <c r="P320" s="108"/>
      <c r="Q320" s="99"/>
      <c r="R320" s="110"/>
      <c r="S320" s="105"/>
      <c r="T320" s="109"/>
      <c r="U320" s="91"/>
      <c r="V320" s="91"/>
      <c r="W320" s="91"/>
      <c r="X320" s="91"/>
      <c r="Y320" s="91"/>
      <c r="Z320" s="91"/>
      <c r="AA320" s="91"/>
      <c r="AB320" s="91"/>
      <c r="AC320" s="91"/>
      <c r="AD320" s="91"/>
      <c r="AE320" s="91"/>
      <c r="AF320" s="91"/>
      <c r="AG320" s="91"/>
    </row>
    <row r="321" spans="1:33" ht="26.5" customHeight="1" x14ac:dyDescent="0.7">
      <c r="A321" s="95">
        <v>43907</v>
      </c>
      <c r="B321" s="94">
        <f t="shared" ca="1" si="68"/>
        <v>5.399202501491307E-2</v>
      </c>
      <c r="C321" s="92">
        <f t="shared" ca="1" si="69"/>
        <v>25.614350435795419</v>
      </c>
      <c r="D321" s="94">
        <f t="shared" ca="1" si="70"/>
        <v>-2.5072582151634992E-2</v>
      </c>
      <c r="E321" s="92">
        <f t="shared" ca="1" si="71"/>
        <v>34.997055721127531</v>
      </c>
      <c r="F321" s="94">
        <f t="shared" ca="1" si="72"/>
        <v>1.3555485834195968E-2</v>
      </c>
      <c r="G321" s="92">
        <f t="shared" ca="1" si="73"/>
        <v>32.827486622548129</v>
      </c>
      <c r="H321" s="94">
        <f t="shared" ca="1" si="74"/>
        <v>0.10128181982307272</v>
      </c>
      <c r="I321" s="92">
        <f t="shared" ca="1" si="75"/>
        <v>0.95551378446115331</v>
      </c>
      <c r="J321" s="91"/>
      <c r="K321" s="91"/>
      <c r="L321" s="92">
        <f t="shared" ca="1" si="76"/>
        <v>94.394406563932222</v>
      </c>
      <c r="M321" s="94">
        <f t="shared" ca="1" si="77"/>
        <v>1.0047687887153822E-2</v>
      </c>
      <c r="N321" s="99"/>
      <c r="O321" s="94"/>
      <c r="P321" s="108"/>
      <c r="Q321" s="99"/>
      <c r="R321" s="110"/>
      <c r="S321" s="105"/>
      <c r="T321" s="109"/>
      <c r="U321" s="91"/>
      <c r="V321" s="91"/>
      <c r="W321" s="91"/>
      <c r="X321" s="91"/>
      <c r="Y321" s="91"/>
      <c r="Z321" s="91"/>
      <c r="AA321" s="91"/>
      <c r="AB321" s="91"/>
      <c r="AC321" s="91"/>
      <c r="AD321" s="91"/>
      <c r="AE321" s="91"/>
      <c r="AF321" s="91"/>
      <c r="AG321" s="91"/>
    </row>
    <row r="322" spans="1:33" ht="26.5" customHeight="1" x14ac:dyDescent="0.7">
      <c r="A322" s="95">
        <v>43906</v>
      </c>
      <c r="B322" s="94">
        <f t="shared" ref="B322:B372" ca="1" si="78">INDIRECT(B$1&amp;"!D"&amp;ROW())</f>
        <v>-0.10942361355811447</v>
      </c>
      <c r="C322" s="92">
        <f t="shared" ref="C322:C371" ca="1" si="79">C323*(1+B322)</f>
        <v>24.302224142002402</v>
      </c>
      <c r="D322" s="94">
        <f t="shared" ref="D322:D372" ca="1" si="80">INDIRECT(D$1&amp;"!D"&amp;ROW())</f>
        <v>2.6416686226288233E-2</v>
      </c>
      <c r="E322" s="92">
        <f t="shared" ref="E322:E371" ca="1" si="81">E323*(1+D322)</f>
        <v>35.897088419530718</v>
      </c>
      <c r="F322" s="94">
        <f t="shared" ref="F322:F372" ca="1" si="82">INDIRECT(F$1&amp;"!D"&amp;ROW())</f>
        <v>-1.1446119566207003E-2</v>
      </c>
      <c r="G322" s="92">
        <f t="shared" ref="G322:G371" ca="1" si="83">G323*(1+F322)</f>
        <v>32.388445508269157</v>
      </c>
      <c r="H322" s="94">
        <f t="shared" ref="H322:H372" ca="1" si="84">INDIRECT(H$1&amp;"!D"&amp;ROW())</f>
        <v>-0.12357594936708871</v>
      </c>
      <c r="I322" s="92">
        <f t="shared" ref="I322:I371" ca="1" si="85">I323*(1+H322)</f>
        <v>0.86763784461152926</v>
      </c>
      <c r="J322" s="91"/>
      <c r="K322" s="91"/>
      <c r="L322" s="92">
        <f t="shared" ref="L322:L372" ca="1" si="86">SUM(C322,E322,G322,I322,K322)</f>
        <v>93.455395914413799</v>
      </c>
      <c r="M322" s="94">
        <f t="shared" ref="M322:M371" ca="1" si="87">L322/L323-1</f>
        <v>-2.6656798532147419E-2</v>
      </c>
      <c r="N322" s="99"/>
      <c r="O322" s="94"/>
      <c r="P322" s="108"/>
      <c r="Q322" s="99"/>
      <c r="R322" s="110"/>
      <c r="S322" s="105"/>
      <c r="T322" s="109"/>
      <c r="U322" s="91"/>
      <c r="V322" s="91"/>
      <c r="W322" s="91"/>
      <c r="X322" s="91"/>
      <c r="Y322" s="91"/>
      <c r="Z322" s="91"/>
      <c r="AA322" s="91"/>
      <c r="AB322" s="91"/>
      <c r="AC322" s="91"/>
      <c r="AD322" s="91"/>
      <c r="AE322" s="91"/>
      <c r="AF322" s="91"/>
      <c r="AG322" s="91"/>
    </row>
    <row r="323" spans="1:33" ht="26.5" customHeight="1" x14ac:dyDescent="0.7">
      <c r="A323" s="95">
        <v>43903</v>
      </c>
      <c r="B323" s="94">
        <f t="shared" ca="1" si="78"/>
        <v>8.5486181206496203E-2</v>
      </c>
      <c r="C323" s="92">
        <f t="shared" ca="1" si="79"/>
        <v>27.288197297816229</v>
      </c>
      <c r="D323" s="94">
        <f t="shared" ca="1" si="80"/>
        <v>-6.5187694596452461E-3</v>
      </c>
      <c r="E323" s="92">
        <f t="shared" ca="1" si="81"/>
        <v>34.973212050468064</v>
      </c>
      <c r="F323" s="94">
        <f t="shared" ca="1" si="82"/>
        <v>-3.0516233937435855E-2</v>
      </c>
      <c r="G323" s="92">
        <f t="shared" ca="1" si="83"/>
        <v>32.763459988702486</v>
      </c>
      <c r="H323" s="94">
        <f t="shared" ca="1" si="84"/>
        <v>-1.5576323987538832E-2</v>
      </c>
      <c r="I323" s="92">
        <f t="shared" ca="1" si="85"/>
        <v>0.98997493734335906</v>
      </c>
      <c r="J323" s="91"/>
      <c r="K323" s="91"/>
      <c r="L323" s="92">
        <f t="shared" ca="1" si="86"/>
        <v>96.01484427433013</v>
      </c>
      <c r="M323" s="94">
        <f t="shared" ca="1" si="87"/>
        <v>9.1717309477477027E-3</v>
      </c>
      <c r="N323" s="99"/>
      <c r="O323" s="94"/>
      <c r="P323" s="108"/>
      <c r="Q323" s="99"/>
      <c r="R323" s="110"/>
      <c r="S323" s="105"/>
      <c r="T323" s="109"/>
      <c r="U323" s="91"/>
      <c r="V323" s="91"/>
      <c r="W323" s="91"/>
      <c r="X323" s="91"/>
      <c r="Y323" s="91"/>
      <c r="Z323" s="91"/>
      <c r="AA323" s="91"/>
      <c r="AB323" s="91"/>
      <c r="AC323" s="91"/>
      <c r="AD323" s="91"/>
      <c r="AE323" s="91"/>
      <c r="AF323" s="91"/>
      <c r="AG323" s="91"/>
    </row>
    <row r="324" spans="1:33" ht="26.5" customHeight="1" x14ac:dyDescent="0.7">
      <c r="A324" s="95">
        <v>43902</v>
      </c>
      <c r="B324" s="94">
        <f t="shared" ca="1" si="78"/>
        <v>-9.5677253375177296E-2</v>
      </c>
      <c r="C324" s="92">
        <f t="shared" ca="1" si="79"/>
        <v>25.139147573012806</v>
      </c>
      <c r="D324" s="94">
        <f t="shared" ca="1" si="80"/>
        <v>5.0830783911659516E-4</v>
      </c>
      <c r="E324" s="92">
        <f t="shared" ca="1" si="81"/>
        <v>35.202690272715188</v>
      </c>
      <c r="F324" s="94">
        <f t="shared" ca="1" si="82"/>
        <v>-3.9888262711737954E-2</v>
      </c>
      <c r="G324" s="92">
        <f t="shared" ca="1" si="83"/>
        <v>33.794748437889929</v>
      </c>
      <c r="H324" s="94">
        <f t="shared" ca="1" si="84"/>
        <v>-0.25435540069686402</v>
      </c>
      <c r="I324" s="92">
        <f t="shared" ca="1" si="85"/>
        <v>1.0056390977443614</v>
      </c>
      <c r="J324" s="91"/>
      <c r="K324" s="91"/>
      <c r="L324" s="92">
        <f t="shared" ca="1" si="86"/>
        <v>95.142225381362294</v>
      </c>
      <c r="M324" s="94">
        <f t="shared" ca="1" si="87"/>
        <v>-4.4095727387587047E-2</v>
      </c>
      <c r="N324" s="99"/>
      <c r="O324" s="94"/>
      <c r="P324" s="108"/>
      <c r="Q324" s="99"/>
      <c r="R324" s="110"/>
      <c r="S324" s="105"/>
      <c r="T324" s="109"/>
      <c r="U324" s="91"/>
      <c r="V324" s="91"/>
      <c r="W324" s="91"/>
      <c r="X324" s="91"/>
      <c r="Y324" s="91"/>
      <c r="Z324" s="91"/>
      <c r="AA324" s="91"/>
      <c r="AB324" s="91"/>
      <c r="AC324" s="91"/>
      <c r="AD324" s="91"/>
      <c r="AE324" s="91"/>
      <c r="AF324" s="91"/>
      <c r="AG324" s="91"/>
    </row>
    <row r="325" spans="1:33" ht="26.5" customHeight="1" x14ac:dyDescent="0.7">
      <c r="A325" s="95">
        <v>43901</v>
      </c>
      <c r="B325" s="94">
        <f t="shared" ca="1" si="78"/>
        <v>-4.8748399240813201E-2</v>
      </c>
      <c r="C325" s="92">
        <f t="shared" ca="1" si="79"/>
        <v>27.79886679489033</v>
      </c>
      <c r="D325" s="94">
        <f t="shared" ca="1" si="80"/>
        <v>-9.979078073467873E-3</v>
      </c>
      <c r="E325" s="92">
        <f t="shared" ca="1" si="81"/>
        <v>35.184805560231126</v>
      </c>
      <c r="F325" s="94">
        <f t="shared" ca="1" si="82"/>
        <v>-3.5603509466688443E-3</v>
      </c>
      <c r="G325" s="92">
        <f t="shared" ca="1" si="83"/>
        <v>35.198766065853711</v>
      </c>
      <c r="H325" s="94">
        <f t="shared" ca="1" si="84"/>
        <v>-7.0194384449244085E-2</v>
      </c>
      <c r="I325" s="92">
        <f t="shared" ca="1" si="85"/>
        <v>1.3486842105263164</v>
      </c>
      <c r="J325" s="91"/>
      <c r="K325" s="91"/>
      <c r="L325" s="92">
        <f t="shared" ca="1" si="86"/>
        <v>99.531122631501475</v>
      </c>
      <c r="M325" s="94">
        <f t="shared" ca="1" si="87"/>
        <v>-1.9764361672903741E-2</v>
      </c>
      <c r="N325" s="99"/>
      <c r="O325" s="94"/>
      <c r="P325" s="108"/>
      <c r="Q325" s="99"/>
      <c r="R325" s="110"/>
      <c r="S325" s="105"/>
      <c r="T325" s="109"/>
      <c r="U325" s="91"/>
      <c r="V325" s="91"/>
      <c r="W325" s="91"/>
      <c r="X325" s="91"/>
      <c r="Y325" s="91"/>
      <c r="Z325" s="91"/>
      <c r="AA325" s="91"/>
      <c r="AB325" s="91"/>
      <c r="AC325" s="91"/>
      <c r="AD325" s="91"/>
      <c r="AE325" s="91"/>
      <c r="AF325" s="91"/>
      <c r="AG325" s="91"/>
    </row>
    <row r="326" spans="1:33" ht="26.5" customHeight="1" x14ac:dyDescent="0.7">
      <c r="A326" s="95">
        <v>43900</v>
      </c>
      <c r="B326" s="94">
        <f t="shared" ca="1" si="78"/>
        <v>5.1744924248878554E-2</v>
      </c>
      <c r="C326" s="92">
        <f t="shared" ca="1" si="79"/>
        <v>29.2234638792768</v>
      </c>
      <c r="D326" s="94">
        <f t="shared" ca="1" si="80"/>
        <v>-1.8357125402025054E-2</v>
      </c>
      <c r="E326" s="92">
        <f t="shared" ca="1" si="81"/>
        <v>35.539456572052259</v>
      </c>
      <c r="F326" s="94">
        <f t="shared" ca="1" si="82"/>
        <v>-2.1101337318311097E-2</v>
      </c>
      <c r="G326" s="92">
        <f t="shared" ca="1" si="83"/>
        <v>35.324533803220646</v>
      </c>
      <c r="H326" s="94">
        <f t="shared" ca="1" si="84"/>
        <v>4.3968432919955003E-2</v>
      </c>
      <c r="I326" s="92">
        <f t="shared" ca="1" si="85"/>
        <v>1.4505012531328327</v>
      </c>
      <c r="J326" s="91"/>
      <c r="K326" s="91"/>
      <c r="L326" s="92">
        <f t="shared" ca="1" si="86"/>
        <v>101.53795550768253</v>
      </c>
      <c r="M326" s="94">
        <f t="shared" ca="1" si="87"/>
        <v>7.1742535883201342E-4</v>
      </c>
      <c r="N326" s="99"/>
      <c r="O326" s="94"/>
      <c r="P326" s="108"/>
      <c r="Q326" s="99"/>
      <c r="R326" s="110"/>
      <c r="S326" s="105"/>
      <c r="T326" s="109"/>
      <c r="U326" s="91"/>
      <c r="V326" s="91"/>
      <c r="W326" s="91"/>
      <c r="X326" s="91"/>
      <c r="Y326" s="91"/>
      <c r="Z326" s="91"/>
      <c r="AA326" s="91"/>
      <c r="AB326" s="91"/>
      <c r="AC326" s="91"/>
      <c r="AD326" s="91"/>
      <c r="AE326" s="91"/>
      <c r="AF326" s="91"/>
      <c r="AG326" s="91"/>
    </row>
    <row r="327" spans="1:33" ht="26.5" customHeight="1" x14ac:dyDescent="0.7">
      <c r="A327" s="95">
        <v>43899</v>
      </c>
      <c r="B327" s="94">
        <f t="shared" ca="1" si="78"/>
        <v>-7.8094475656607432E-2</v>
      </c>
      <c r="C327" s="92">
        <f t="shared" ca="1" si="79"/>
        <v>27.7856951866416</v>
      </c>
      <c r="D327" s="94">
        <f t="shared" ca="1" si="80"/>
        <v>8.9701788891614065E-3</v>
      </c>
      <c r="E327" s="92">
        <f t="shared" ca="1" si="81"/>
        <v>36.204059023611002</v>
      </c>
      <c r="F327" s="94">
        <f t="shared" ca="1" si="82"/>
        <v>1.6502379882532558E-3</v>
      </c>
      <c r="G327" s="92">
        <f t="shared" ca="1" si="83"/>
        <v>36.08599658972792</v>
      </c>
      <c r="H327" s="94">
        <f t="shared" ca="1" si="84"/>
        <v>-0.16162570888468819</v>
      </c>
      <c r="I327" s="92">
        <f t="shared" ca="1" si="85"/>
        <v>1.3894110275689229</v>
      </c>
      <c r="J327" s="91"/>
      <c r="K327" s="91"/>
      <c r="L327" s="92">
        <f t="shared" ca="1" si="86"/>
        <v>101.46516182754944</v>
      </c>
      <c r="M327" s="94">
        <f t="shared" ca="1" si="87"/>
        <v>-2.1602121827402621E-2</v>
      </c>
      <c r="N327" s="99"/>
      <c r="O327" s="94"/>
      <c r="P327" s="108"/>
      <c r="Q327" s="99"/>
      <c r="R327" s="110"/>
      <c r="S327" s="105"/>
      <c r="T327" s="109"/>
      <c r="U327" s="91"/>
      <c r="V327" s="91"/>
      <c r="W327" s="91"/>
      <c r="X327" s="91"/>
      <c r="Y327" s="91"/>
      <c r="Z327" s="91"/>
      <c r="AA327" s="91"/>
      <c r="AB327" s="91"/>
      <c r="AC327" s="91"/>
      <c r="AD327" s="91"/>
      <c r="AE327" s="91"/>
      <c r="AF327" s="91"/>
      <c r="AG327" s="91"/>
    </row>
    <row r="328" spans="1:33" ht="26.5" customHeight="1" x14ac:dyDescent="0.7">
      <c r="A328" s="95">
        <v>43896</v>
      </c>
      <c r="B328" s="94">
        <f t="shared" ca="1" si="78"/>
        <v>-1.6531077565801411E-2</v>
      </c>
      <c r="C328" s="92">
        <f t="shared" ca="1" si="79"/>
        <v>30.139417166885256</v>
      </c>
      <c r="D328" s="94">
        <f t="shared" ca="1" si="80"/>
        <v>1.0151796302011906E-2</v>
      </c>
      <c r="E328" s="92">
        <f t="shared" ca="1" si="81"/>
        <v>35.882189366062654</v>
      </c>
      <c r="F328" s="94">
        <f t="shared" ca="1" si="82"/>
        <v>3.809638586271813E-4</v>
      </c>
      <c r="G328" s="92">
        <f t="shared" ca="1" si="83"/>
        <v>36.026544217874097</v>
      </c>
      <c r="H328" s="94">
        <f t="shared" ca="1" si="84"/>
        <v>-3.2021957913998089E-2</v>
      </c>
      <c r="I328" s="92">
        <f t="shared" ca="1" si="85"/>
        <v>1.6572681704260661</v>
      </c>
      <c r="J328" s="91"/>
      <c r="K328" s="91"/>
      <c r="L328" s="92">
        <f t="shared" ca="1" si="86"/>
        <v>103.70541892124807</v>
      </c>
      <c r="M328" s="94">
        <f t="shared" ca="1" si="87"/>
        <v>-1.8009861156516038E-3</v>
      </c>
      <c r="N328" s="99"/>
      <c r="O328" s="94"/>
      <c r="P328" s="108"/>
      <c r="Q328" s="99"/>
      <c r="R328" s="110"/>
      <c r="S328" s="105"/>
      <c r="T328" s="109"/>
      <c r="U328" s="91"/>
      <c r="V328" s="91"/>
      <c r="W328" s="91"/>
      <c r="X328" s="91"/>
      <c r="Y328" s="91"/>
      <c r="Z328" s="91"/>
      <c r="AA328" s="91"/>
      <c r="AB328" s="91"/>
      <c r="AC328" s="91"/>
      <c r="AD328" s="91"/>
      <c r="AE328" s="91"/>
      <c r="AF328" s="91"/>
      <c r="AG328" s="91"/>
    </row>
    <row r="329" spans="1:33" ht="26.5" customHeight="1" x14ac:dyDescent="0.7">
      <c r="A329" s="95">
        <v>43895</v>
      </c>
      <c r="B329" s="94">
        <f t="shared" ca="1" si="78"/>
        <v>-3.324164794936546E-2</v>
      </c>
      <c r="C329" s="92">
        <f t="shared" ca="1" si="79"/>
        <v>30.646029050197882</v>
      </c>
      <c r="D329" s="94">
        <f t="shared" ca="1" si="80"/>
        <v>8.887799333485269E-3</v>
      </c>
      <c r="E329" s="92">
        <f t="shared" ca="1" si="81"/>
        <v>35.521581506285528</v>
      </c>
      <c r="F329" s="94">
        <f t="shared" ca="1" si="82"/>
        <v>2.1600940020733317E-2</v>
      </c>
      <c r="G329" s="92">
        <f t="shared" ca="1" si="83"/>
        <v>36.012824633241756</v>
      </c>
      <c r="H329" s="94">
        <f t="shared" ca="1" si="84"/>
        <v>8.864541832669337E-2</v>
      </c>
      <c r="I329" s="92">
        <f t="shared" ca="1" si="85"/>
        <v>1.7120927318295747</v>
      </c>
      <c r="J329" s="91"/>
      <c r="K329" s="91"/>
      <c r="L329" s="92">
        <f t="shared" ca="1" si="86"/>
        <v>103.89252792155473</v>
      </c>
      <c r="M329" s="94">
        <f t="shared" ca="1" si="87"/>
        <v>1.5428922823406133E-3</v>
      </c>
      <c r="N329" s="99"/>
      <c r="O329" s="94"/>
      <c r="P329" s="108"/>
      <c r="Q329" s="99"/>
      <c r="R329" s="110"/>
      <c r="S329" s="105"/>
      <c r="T329" s="109"/>
      <c r="U329" s="91"/>
      <c r="V329" s="91"/>
      <c r="W329" s="91"/>
      <c r="X329" s="91"/>
      <c r="Y329" s="91"/>
      <c r="Z329" s="91"/>
      <c r="AA329" s="91"/>
      <c r="AB329" s="91"/>
      <c r="AC329" s="91"/>
      <c r="AD329" s="91"/>
      <c r="AE329" s="91"/>
      <c r="AF329" s="91"/>
      <c r="AG329" s="91"/>
    </row>
    <row r="330" spans="1:33" ht="26.5" customHeight="1" x14ac:dyDescent="0.7">
      <c r="A330" s="95">
        <v>43894</v>
      </c>
      <c r="B330" s="94">
        <f t="shared" ca="1" si="78"/>
        <v>4.203295174684829E-2</v>
      </c>
      <c r="C330" s="92">
        <f t="shared" ca="1" si="79"/>
        <v>31.699782045009712</v>
      </c>
      <c r="D330" s="94">
        <f t="shared" ca="1" si="80"/>
        <v>-2.1958492190939927E-3</v>
      </c>
      <c r="E330" s="92">
        <f t="shared" ca="1" si="81"/>
        <v>35.208654054249259</v>
      </c>
      <c r="F330" s="94">
        <f t="shared" ca="1" si="82"/>
        <v>1.754532469650627E-3</v>
      </c>
      <c r="G330" s="92">
        <f t="shared" ca="1" si="83"/>
        <v>35.25136207540185</v>
      </c>
      <c r="H330" s="94">
        <f t="shared" ca="1" si="84"/>
        <v>4.0000000000000036E-3</v>
      </c>
      <c r="I330" s="92">
        <f t="shared" ca="1" si="85"/>
        <v>1.572681704260652</v>
      </c>
      <c r="J330" s="91"/>
      <c r="K330" s="91"/>
      <c r="L330" s="92">
        <f t="shared" ca="1" si="86"/>
        <v>103.73247987892148</v>
      </c>
      <c r="M330" s="94">
        <f t="shared" ca="1" si="87"/>
        <v>1.2386998315324638E-2</v>
      </c>
      <c r="N330" s="99"/>
      <c r="O330" s="94"/>
      <c r="P330" s="108"/>
      <c r="Q330" s="99"/>
      <c r="R330" s="110"/>
      <c r="S330" s="105"/>
      <c r="T330" s="109"/>
      <c r="U330" s="91"/>
      <c r="V330" s="91"/>
      <c r="W330" s="91"/>
      <c r="X330" s="91"/>
      <c r="Y330" s="91"/>
      <c r="Z330" s="91"/>
      <c r="AA330" s="91"/>
      <c r="AB330" s="91"/>
      <c r="AC330" s="91"/>
      <c r="AD330" s="91"/>
      <c r="AE330" s="91"/>
      <c r="AF330" s="91"/>
      <c r="AG330" s="91"/>
    </row>
    <row r="331" spans="1:33" ht="26.5" customHeight="1" x14ac:dyDescent="0.7">
      <c r="A331" s="95">
        <v>43893</v>
      </c>
      <c r="B331" s="94">
        <f t="shared" ca="1" si="78"/>
        <v>-2.8632327623564824E-2</v>
      </c>
      <c r="C331" s="92">
        <f t="shared" ca="1" si="79"/>
        <v>30.421093682180278</v>
      </c>
      <c r="D331" s="94">
        <f t="shared" ca="1" si="80"/>
        <v>1.1619846073792184E-2</v>
      </c>
      <c r="E331" s="92">
        <f t="shared" ca="1" si="81"/>
        <v>35.286137090824987</v>
      </c>
      <c r="F331" s="94">
        <f t="shared" ca="1" si="82"/>
        <v>3.1434330390770704E-2</v>
      </c>
      <c r="G331" s="92">
        <f t="shared" ca="1" si="83"/>
        <v>35.18962074321319</v>
      </c>
      <c r="H331" s="94">
        <f t="shared" ca="1" si="84"/>
        <v>-3.4282955094157463E-2</v>
      </c>
      <c r="I331" s="92">
        <f t="shared" ca="1" si="85"/>
        <v>1.5664160401002509</v>
      </c>
      <c r="J331" s="91"/>
      <c r="K331" s="91"/>
      <c r="L331" s="92">
        <f t="shared" ca="1" si="86"/>
        <v>102.4632675563187</v>
      </c>
      <c r="M331" s="94">
        <f t="shared" ca="1" si="87"/>
        <v>5.1546239514344006E-3</v>
      </c>
      <c r="N331" s="99"/>
      <c r="O331" s="94"/>
      <c r="P331" s="108"/>
      <c r="Q331" s="99"/>
      <c r="R331" s="110"/>
      <c r="S331" s="105"/>
      <c r="T331" s="109"/>
      <c r="U331" s="91"/>
      <c r="V331" s="91"/>
      <c r="W331" s="91"/>
      <c r="X331" s="91"/>
      <c r="Y331" s="91"/>
      <c r="Z331" s="91"/>
      <c r="AA331" s="91"/>
      <c r="AB331" s="91"/>
      <c r="AC331" s="91"/>
      <c r="AD331" s="91"/>
      <c r="AE331" s="91"/>
      <c r="AF331" s="91"/>
      <c r="AG331" s="91"/>
    </row>
    <row r="332" spans="1:33" ht="26.5" customHeight="1" x14ac:dyDescent="0.7">
      <c r="A332" s="95">
        <v>43892</v>
      </c>
      <c r="B332" s="94">
        <f t="shared" ca="1" si="78"/>
        <v>4.3306455086260964E-2</v>
      </c>
      <c r="C332" s="92">
        <f t="shared" ca="1" si="79"/>
        <v>31.31779505051426</v>
      </c>
      <c r="D332" s="94">
        <f t="shared" ca="1" si="80"/>
        <v>-6.8290979944862773E-4</v>
      </c>
      <c r="E332" s="92">
        <f t="shared" ca="1" si="81"/>
        <v>34.880827247284998</v>
      </c>
      <c r="F332" s="94">
        <f t="shared" ca="1" si="82"/>
        <v>5.5262971584344456E-3</v>
      </c>
      <c r="G332" s="92">
        <f t="shared" ca="1" si="83"/>
        <v>34.117170338785598</v>
      </c>
      <c r="H332" s="94">
        <f t="shared" ca="1" si="84"/>
        <v>5.1269035532995E-2</v>
      </c>
      <c r="I332" s="92">
        <f t="shared" ca="1" si="85"/>
        <v>1.62202380952381</v>
      </c>
      <c r="J332" s="91"/>
      <c r="K332" s="91"/>
      <c r="L332" s="92">
        <f t="shared" ca="1" si="86"/>
        <v>101.93781644610867</v>
      </c>
      <c r="M332" s="94">
        <f t="shared" ca="1" si="87"/>
        <v>1.5366674243887379E-2</v>
      </c>
      <c r="N332" s="99"/>
      <c r="O332" s="94"/>
      <c r="P332" s="108"/>
      <c r="Q332" s="99"/>
      <c r="R332" s="110"/>
      <c r="S332" s="105"/>
      <c r="T332" s="109"/>
      <c r="U332" s="91"/>
      <c r="V332" s="91"/>
      <c r="W332" s="91"/>
      <c r="X332" s="91"/>
      <c r="Y332" s="91"/>
      <c r="Z332" s="91"/>
      <c r="AA332" s="91"/>
      <c r="AB332" s="91"/>
      <c r="AC332" s="91"/>
      <c r="AD332" s="91"/>
      <c r="AE332" s="91"/>
      <c r="AF332" s="91"/>
      <c r="AG332" s="91"/>
    </row>
    <row r="333" spans="1:33" ht="26.5" customHeight="1" x14ac:dyDescent="0.7">
      <c r="A333" s="95">
        <v>43889</v>
      </c>
      <c r="B333" s="94">
        <f t="shared" ca="1" si="78"/>
        <v>-4.2016607970906117E-3</v>
      </c>
      <c r="C333" s="92">
        <f t="shared" ca="1" si="79"/>
        <v>30.017829275219899</v>
      </c>
      <c r="D333" s="94">
        <f t="shared" ca="1" si="80"/>
        <v>1.1210769929582698E-2</v>
      </c>
      <c r="E333" s="92">
        <f t="shared" ca="1" si="81"/>
        <v>34.90466398436638</v>
      </c>
      <c r="F333" s="94">
        <f t="shared" ca="1" si="82"/>
        <v>-3.6493474025973915E-2</v>
      </c>
      <c r="G333" s="92">
        <f t="shared" ca="1" si="83"/>
        <v>33.929664927907865</v>
      </c>
      <c r="H333" s="94">
        <f t="shared" ca="1" si="84"/>
        <v>-6.2797335870599436E-2</v>
      </c>
      <c r="I333" s="92">
        <f t="shared" ca="1" si="85"/>
        <v>1.5429197994987471</v>
      </c>
      <c r="J333" s="91"/>
      <c r="K333" s="91"/>
      <c r="L333" s="92">
        <f t="shared" ca="1" si="86"/>
        <v>100.39507798699289</v>
      </c>
      <c r="M333" s="94">
        <f t="shared" ca="1" si="87"/>
        <v>-1.1112526486188656E-2</v>
      </c>
      <c r="N333" s="99"/>
      <c r="O333" s="94"/>
      <c r="P333" s="108"/>
      <c r="Q333" s="99"/>
      <c r="R333" s="110"/>
      <c r="S333" s="105"/>
      <c r="T333" s="109"/>
      <c r="U333" s="91"/>
      <c r="V333" s="91"/>
      <c r="W333" s="91"/>
      <c r="X333" s="91"/>
      <c r="Y333" s="91"/>
      <c r="Z333" s="91"/>
      <c r="AA333" s="91"/>
      <c r="AB333" s="91"/>
      <c r="AC333" s="91"/>
      <c r="AD333" s="91"/>
      <c r="AE333" s="91"/>
      <c r="AF333" s="91"/>
      <c r="AG333" s="91"/>
    </row>
    <row r="334" spans="1:33" ht="26.5" customHeight="1" x14ac:dyDescent="0.7">
      <c r="A334" s="95">
        <v>43888</v>
      </c>
      <c r="B334" s="94">
        <f t="shared" ca="1" si="78"/>
        <v>-4.4911697072985368E-2</v>
      </c>
      <c r="C334" s="92">
        <f t="shared" ca="1" si="79"/>
        <v>30.144486181055278</v>
      </c>
      <c r="D334" s="94">
        <f t="shared" ca="1" si="80"/>
        <v>4.8525995292867385E-3</v>
      </c>
      <c r="E334" s="92">
        <f t="shared" ca="1" si="81"/>
        <v>34.51769405778483</v>
      </c>
      <c r="F334" s="94">
        <f t="shared" ca="1" si="82"/>
        <v>1.9483665522623816E-4</v>
      </c>
      <c r="G334" s="92">
        <f t="shared" ca="1" si="83"/>
        <v>35.214774382153514</v>
      </c>
      <c r="H334" s="94">
        <f t="shared" ca="1" si="84"/>
        <v>1.4478764478764505E-2</v>
      </c>
      <c r="I334" s="92">
        <f t="shared" ca="1" si="85"/>
        <v>1.6463032581453636</v>
      </c>
      <c r="J334" s="91"/>
      <c r="K334" s="91"/>
      <c r="L334" s="92">
        <f t="shared" ca="1" si="86"/>
        <v>101.52325787913898</v>
      </c>
      <c r="M334" s="94">
        <f t="shared" ca="1" si="87"/>
        <v>-1.1878632286723478E-2</v>
      </c>
      <c r="N334" s="99"/>
      <c r="O334" s="94"/>
      <c r="P334" s="108"/>
      <c r="Q334" s="99"/>
      <c r="R334" s="110"/>
      <c r="S334" s="105"/>
      <c r="T334" s="109"/>
      <c r="U334" s="91"/>
      <c r="V334" s="91"/>
      <c r="W334" s="91"/>
      <c r="X334" s="91"/>
      <c r="Y334" s="91"/>
      <c r="Z334" s="91"/>
      <c r="AA334" s="91"/>
      <c r="AB334" s="91"/>
      <c r="AC334" s="91"/>
      <c r="AD334" s="91"/>
      <c r="AE334" s="91"/>
      <c r="AF334" s="91"/>
      <c r="AG334" s="91"/>
    </row>
    <row r="335" spans="1:33" ht="26.5" customHeight="1" x14ac:dyDescent="0.7">
      <c r="A335" s="95">
        <v>43887</v>
      </c>
      <c r="B335" s="94">
        <f t="shared" ca="1" si="78"/>
        <v>-3.6780737031598676E-3</v>
      </c>
      <c r="C335" s="92">
        <f t="shared" ca="1" si="79"/>
        <v>31.561988654528463</v>
      </c>
      <c r="D335" s="94">
        <f t="shared" ca="1" si="80"/>
        <v>-5.1962990968779099E-4</v>
      </c>
      <c r="E335" s="92">
        <f t="shared" ca="1" si="81"/>
        <v>34.351002399709472</v>
      </c>
      <c r="F335" s="94">
        <f t="shared" ca="1" si="82"/>
        <v>4.3705021975766201E-3</v>
      </c>
      <c r="G335" s="92">
        <f t="shared" ca="1" si="83"/>
        <v>35.207914589837337</v>
      </c>
      <c r="H335" s="94">
        <f t="shared" ca="1" si="84"/>
        <v>-1.6611295681063232E-2</v>
      </c>
      <c r="I335" s="92">
        <f t="shared" ca="1" si="85"/>
        <v>1.6228070175438598</v>
      </c>
      <c r="J335" s="91"/>
      <c r="K335" s="91"/>
      <c r="L335" s="92">
        <f t="shared" ca="1" si="86"/>
        <v>102.74371266161913</v>
      </c>
      <c r="M335" s="94">
        <f t="shared" ca="1" si="87"/>
        <v>-8.3507290423057157E-5</v>
      </c>
      <c r="N335" s="99"/>
      <c r="O335" s="94"/>
      <c r="P335" s="108"/>
      <c r="Q335" s="99"/>
      <c r="R335" s="110"/>
      <c r="S335" s="105"/>
      <c r="T335" s="109"/>
      <c r="U335" s="91"/>
      <c r="V335" s="91"/>
      <c r="W335" s="91"/>
      <c r="X335" s="91"/>
      <c r="Y335" s="91"/>
      <c r="Z335" s="91"/>
      <c r="AA335" s="91"/>
      <c r="AB335" s="91"/>
      <c r="AC335" s="91"/>
      <c r="AD335" s="91"/>
      <c r="AE335" s="91"/>
      <c r="AF335" s="91"/>
      <c r="AG335" s="91"/>
    </row>
    <row r="336" spans="1:33" ht="26.5" customHeight="1" x14ac:dyDescent="0.7">
      <c r="A336" s="95">
        <v>43886</v>
      </c>
      <c r="B336" s="94">
        <f t="shared" ca="1" si="78"/>
        <v>-3.030215140022241E-2</v>
      </c>
      <c r="C336" s="92">
        <f t="shared" ca="1" si="79"/>
        <v>31.678504528991979</v>
      </c>
      <c r="D336" s="94">
        <f t="shared" ca="1" si="80"/>
        <v>2.7791112770447768E-3</v>
      </c>
      <c r="E336" s="92">
        <f t="shared" ca="1" si="81"/>
        <v>34.368861488100606</v>
      </c>
      <c r="F336" s="94">
        <f t="shared" ca="1" si="82"/>
        <v>-1.7874258898693318E-2</v>
      </c>
      <c r="G336" s="92">
        <f t="shared" ca="1" si="83"/>
        <v>35.054707911873088</v>
      </c>
      <c r="H336" s="94">
        <f t="shared" ca="1" si="84"/>
        <v>-0.10110921501706494</v>
      </c>
      <c r="I336" s="92">
        <f t="shared" ca="1" si="85"/>
        <v>1.6502192982456143</v>
      </c>
      <c r="J336" s="91"/>
      <c r="K336" s="91"/>
      <c r="L336" s="92">
        <f t="shared" ca="1" si="86"/>
        <v>102.75229322721128</v>
      </c>
      <c r="M336" s="94">
        <f t="shared" ca="1" si="87"/>
        <v>-1.6447447087162059E-2</v>
      </c>
      <c r="N336" s="99"/>
      <c r="O336" s="94"/>
      <c r="P336" s="108"/>
      <c r="Q336" s="99"/>
      <c r="R336" s="110"/>
      <c r="S336" s="105"/>
      <c r="T336" s="109"/>
      <c r="U336" s="91"/>
      <c r="V336" s="91"/>
      <c r="W336" s="91"/>
      <c r="X336" s="91"/>
      <c r="Y336" s="91"/>
      <c r="Z336" s="91"/>
      <c r="AA336" s="91"/>
      <c r="AB336" s="91"/>
      <c r="AC336" s="91"/>
      <c r="AD336" s="91"/>
      <c r="AE336" s="91"/>
      <c r="AF336" s="91"/>
      <c r="AG336" s="91"/>
    </row>
    <row r="337" spans="1:33" ht="26.5" customHeight="1" x14ac:dyDescent="0.7">
      <c r="A337" s="95">
        <v>43885</v>
      </c>
      <c r="B337" s="94">
        <f t="shared" ca="1" si="78"/>
        <v>-3.316552334561873E-2</v>
      </c>
      <c r="C337" s="92">
        <f t="shared" ca="1" si="79"/>
        <v>32.668428185888054</v>
      </c>
      <c r="D337" s="94">
        <f t="shared" ca="1" si="80"/>
        <v>7.7899330533679478E-3</v>
      </c>
      <c r="E337" s="92">
        <f t="shared" ca="1" si="81"/>
        <v>34.273611308408356</v>
      </c>
      <c r="F337" s="94">
        <f t="shared" ca="1" si="82"/>
        <v>8.9851262246631869E-3</v>
      </c>
      <c r="G337" s="92">
        <f t="shared" ca="1" si="83"/>
        <v>35.692688262670409</v>
      </c>
      <c r="H337" s="94">
        <f t="shared" ca="1" si="84"/>
        <v>-6.5017949740725944E-2</v>
      </c>
      <c r="I337" s="92">
        <f t="shared" ca="1" si="85"/>
        <v>1.8358395989974943</v>
      </c>
      <c r="J337" s="91"/>
      <c r="K337" s="91"/>
      <c r="L337" s="92">
        <f t="shared" ca="1" si="86"/>
        <v>104.47056735596431</v>
      </c>
      <c r="M337" s="94">
        <f t="shared" ca="1" si="87"/>
        <v>-6.3301001064764995E-3</v>
      </c>
      <c r="N337" s="99"/>
      <c r="O337" s="94"/>
      <c r="P337" s="108"/>
      <c r="Q337" s="99"/>
      <c r="R337" s="110"/>
      <c r="S337" s="105"/>
      <c r="T337" s="109"/>
      <c r="U337" s="91"/>
      <c r="V337" s="91"/>
      <c r="W337" s="91"/>
      <c r="X337" s="91"/>
      <c r="Y337" s="91"/>
      <c r="Z337" s="91"/>
      <c r="AA337" s="91"/>
      <c r="AB337" s="91"/>
      <c r="AC337" s="91"/>
      <c r="AD337" s="91"/>
      <c r="AE337" s="91"/>
      <c r="AF337" s="91"/>
      <c r="AG337" s="91"/>
    </row>
    <row r="338" spans="1:33" ht="26.5" customHeight="1" x14ac:dyDescent="0.7">
      <c r="A338" s="95">
        <v>43882</v>
      </c>
      <c r="B338" s="94">
        <f t="shared" ca="1" si="78"/>
        <v>-1.0298256634651559E-2</v>
      </c>
      <c r="C338" s="92">
        <f t="shared" ca="1" si="79"/>
        <v>33.789060045658864</v>
      </c>
      <c r="D338" s="94">
        <f t="shared" ca="1" si="80"/>
        <v>4.042673478352965E-3</v>
      </c>
      <c r="E338" s="92">
        <f t="shared" ca="1" si="81"/>
        <v>34.008685921844176</v>
      </c>
      <c r="F338" s="94">
        <f t="shared" ca="1" si="82"/>
        <v>1.5025214486576788E-2</v>
      </c>
      <c r="G338" s="92">
        <f t="shared" ca="1" si="83"/>
        <v>35.37484085243392</v>
      </c>
      <c r="H338" s="94">
        <f t="shared" ca="1" si="84"/>
        <v>1.6626115166261224E-2</v>
      </c>
      <c r="I338" s="92">
        <f t="shared" ca="1" si="85"/>
        <v>1.9635025062656648</v>
      </c>
      <c r="J338" s="91"/>
      <c r="K338" s="91"/>
      <c r="L338" s="92">
        <f t="shared" ca="1" si="86"/>
        <v>105.13608932620262</v>
      </c>
      <c r="M338" s="94">
        <f t="shared" ca="1" si="87"/>
        <v>3.2549406773598744E-3</v>
      </c>
      <c r="N338" s="99"/>
      <c r="O338" s="94"/>
      <c r="P338" s="108"/>
      <c r="Q338" s="99"/>
      <c r="R338" s="110"/>
      <c r="S338" s="105"/>
      <c r="T338" s="109"/>
      <c r="U338" s="91"/>
      <c r="V338" s="91"/>
      <c r="W338" s="91"/>
      <c r="X338" s="91"/>
      <c r="Y338" s="91"/>
      <c r="Z338" s="91"/>
      <c r="AA338" s="91"/>
      <c r="AB338" s="91"/>
      <c r="AC338" s="91"/>
      <c r="AD338" s="91"/>
      <c r="AE338" s="91"/>
      <c r="AF338" s="91"/>
      <c r="AG338" s="91"/>
    </row>
    <row r="339" spans="1:33" ht="26.5" customHeight="1" x14ac:dyDescent="0.7">
      <c r="A339" s="95">
        <v>43881</v>
      </c>
      <c r="B339" s="94">
        <f t="shared" ca="1" si="78"/>
        <v>-4.1080573576919299E-3</v>
      </c>
      <c r="C339" s="92">
        <f t="shared" ca="1" si="79"/>
        <v>34.140649212927201</v>
      </c>
      <c r="D339" s="94">
        <f t="shared" ca="1" si="80"/>
        <v>2.9085214740476317E-3</v>
      </c>
      <c r="E339" s="92">
        <f t="shared" ca="1" si="81"/>
        <v>33.871753482375667</v>
      </c>
      <c r="F339" s="94">
        <f t="shared" ca="1" si="82"/>
        <v>4.0846632096489532E-3</v>
      </c>
      <c r="G339" s="92">
        <f t="shared" ca="1" si="83"/>
        <v>34.85119418469553</v>
      </c>
      <c r="H339" s="94">
        <f t="shared" ca="1" si="84"/>
        <v>-6.0929169840061026E-2</v>
      </c>
      <c r="I339" s="92">
        <f t="shared" ca="1" si="85"/>
        <v>1.9313909774436095</v>
      </c>
      <c r="J339" s="91"/>
      <c r="K339" s="91"/>
      <c r="L339" s="92">
        <f t="shared" ca="1" si="86"/>
        <v>104.79498785744201</v>
      </c>
      <c r="M339" s="94">
        <f t="shared" ca="1" si="87"/>
        <v>-2.4934162672118898E-4</v>
      </c>
      <c r="N339" s="99"/>
      <c r="O339" s="94"/>
      <c r="P339" s="108"/>
      <c r="Q339" s="99"/>
      <c r="R339" s="110"/>
      <c r="S339" s="105"/>
      <c r="T339" s="109"/>
      <c r="U339" s="91"/>
      <c r="V339" s="91"/>
      <c r="W339" s="91"/>
      <c r="X339" s="91"/>
      <c r="Y339" s="91"/>
      <c r="Z339" s="91"/>
      <c r="AA339" s="91"/>
      <c r="AB339" s="91"/>
      <c r="AC339" s="91"/>
      <c r="AD339" s="91"/>
      <c r="AE339" s="91"/>
      <c r="AF339" s="91"/>
      <c r="AG339" s="91"/>
    </row>
    <row r="340" spans="1:33" ht="26.5" customHeight="1" x14ac:dyDescent="0.7">
      <c r="A340" s="95">
        <v>43880</v>
      </c>
      <c r="B340" s="94">
        <f t="shared" ca="1" si="78"/>
        <v>4.7811630443075348E-3</v>
      </c>
      <c r="C340" s="92">
        <f t="shared" ca="1" si="79"/>
        <v>34.281479497007446</v>
      </c>
      <c r="D340" s="94">
        <f t="shared" ca="1" si="80"/>
        <v>-1.7621132636613801E-4</v>
      </c>
      <c r="E340" s="92">
        <f t="shared" ca="1" si="81"/>
        <v>33.773522467026091</v>
      </c>
      <c r="F340" s="94">
        <f t="shared" ca="1" si="82"/>
        <v>5.8312171272623115E-3</v>
      </c>
      <c r="G340" s="92">
        <f t="shared" ca="1" si="83"/>
        <v>34.709417902361423</v>
      </c>
      <c r="H340" s="94">
        <f t="shared" ca="1" si="84"/>
        <v>-2.4517087667161985E-2</v>
      </c>
      <c r="I340" s="92">
        <f t="shared" ca="1" si="85"/>
        <v>2.0567042606516299</v>
      </c>
      <c r="J340" s="91"/>
      <c r="K340" s="91"/>
      <c r="L340" s="92">
        <f t="shared" ca="1" si="86"/>
        <v>104.82112412704659</v>
      </c>
      <c r="M340" s="94">
        <f t="shared" ca="1" si="87"/>
        <v>2.9345819553086017E-3</v>
      </c>
      <c r="N340" s="99"/>
      <c r="O340" s="94"/>
      <c r="P340" s="108"/>
      <c r="Q340" s="99"/>
      <c r="R340" s="110"/>
      <c r="S340" s="105"/>
      <c r="T340" s="109"/>
      <c r="U340" s="91"/>
      <c r="V340" s="91"/>
      <c r="W340" s="91"/>
      <c r="X340" s="91"/>
      <c r="Y340" s="91"/>
      <c r="Z340" s="91"/>
      <c r="AA340" s="91"/>
      <c r="AB340" s="91"/>
      <c r="AC340" s="91"/>
      <c r="AD340" s="91"/>
      <c r="AE340" s="91"/>
      <c r="AF340" s="91"/>
      <c r="AG340" s="91"/>
    </row>
    <row r="341" spans="1:33" ht="26.5" customHeight="1" x14ac:dyDescent="0.7">
      <c r="A341" s="95">
        <v>43879</v>
      </c>
      <c r="B341" s="94">
        <f t="shared" ca="1" si="78"/>
        <v>-2.5770907701914147E-3</v>
      </c>
      <c r="C341" s="92">
        <f t="shared" ca="1" si="79"/>
        <v>34.118354083331624</v>
      </c>
      <c r="D341" s="94">
        <f t="shared" ca="1" si="80"/>
        <v>1.5886895991026329E-3</v>
      </c>
      <c r="E341" s="92">
        <f t="shared" ca="1" si="81"/>
        <v>33.779474793083331</v>
      </c>
      <c r="F341" s="94">
        <f t="shared" ca="1" si="82"/>
        <v>1.281881879194624E-2</v>
      </c>
      <c r="G341" s="92">
        <f t="shared" ca="1" si="83"/>
        <v>34.508193135518709</v>
      </c>
      <c r="H341" s="94">
        <f t="shared" ca="1" si="84"/>
        <v>1.9079345850999463E-2</v>
      </c>
      <c r="I341" s="92">
        <f t="shared" ca="1" si="85"/>
        <v>2.1083959899749383</v>
      </c>
      <c r="J341" s="91"/>
      <c r="K341" s="91"/>
      <c r="L341" s="92">
        <f t="shared" ca="1" si="86"/>
        <v>104.51441800190861</v>
      </c>
      <c r="M341" s="94">
        <f t="shared" ca="1" si="87"/>
        <v>4.2437229825720291E-3</v>
      </c>
      <c r="N341" s="99"/>
      <c r="O341" s="94"/>
      <c r="P341" s="108"/>
      <c r="Q341" s="99"/>
      <c r="R341" s="110"/>
      <c r="S341" s="105"/>
      <c r="T341" s="109"/>
      <c r="U341" s="91"/>
      <c r="V341" s="91"/>
      <c r="W341" s="91"/>
      <c r="X341" s="91"/>
      <c r="Y341" s="91"/>
      <c r="Z341" s="91"/>
      <c r="AA341" s="91"/>
      <c r="AB341" s="91"/>
      <c r="AC341" s="91"/>
      <c r="AD341" s="91"/>
      <c r="AE341" s="91"/>
      <c r="AF341" s="91"/>
      <c r="AG341" s="91"/>
    </row>
    <row r="342" spans="1:33" ht="26.5" customHeight="1" x14ac:dyDescent="0.7">
      <c r="A342" s="95">
        <v>43875</v>
      </c>
      <c r="B342" s="94">
        <f t="shared" ca="1" si="78"/>
        <v>1.6021221787014817E-3</v>
      </c>
      <c r="C342" s="92">
        <f t="shared" ca="1" si="79"/>
        <v>34.206507357723702</v>
      </c>
      <c r="D342" s="94">
        <f t="shared" ca="1" si="80"/>
        <v>2.4773934065764891E-3</v>
      </c>
      <c r="E342" s="92">
        <f t="shared" ca="1" si="81"/>
        <v>33.725894814770676</v>
      </c>
      <c r="F342" s="94">
        <f t="shared" ca="1" si="82"/>
        <v>4.1784268709250671E-3</v>
      </c>
      <c r="G342" s="92">
        <f t="shared" ca="1" si="83"/>
        <v>34.071437551564095</v>
      </c>
      <c r="H342" s="94">
        <f t="shared" ca="1" si="84"/>
        <v>5.2430278884462167E-2</v>
      </c>
      <c r="I342" s="92">
        <f t="shared" ca="1" si="85"/>
        <v>2.0689223057644117</v>
      </c>
      <c r="J342" s="91"/>
      <c r="K342" s="91"/>
      <c r="L342" s="92">
        <f t="shared" ca="1" si="86"/>
        <v>104.0727620298229</v>
      </c>
      <c r="M342" s="94">
        <f t="shared" ca="1" si="87"/>
        <v>3.6927813262690456E-3</v>
      </c>
      <c r="N342" s="99"/>
      <c r="O342" s="94"/>
      <c r="P342" s="108"/>
      <c r="Q342" s="99"/>
      <c r="R342" s="110"/>
      <c r="S342" s="105"/>
      <c r="T342" s="109"/>
      <c r="U342" s="91"/>
      <c r="V342" s="91"/>
      <c r="W342" s="91"/>
      <c r="X342" s="91"/>
      <c r="Y342" s="91"/>
      <c r="Z342" s="91"/>
      <c r="AA342" s="91"/>
      <c r="AB342" s="91"/>
      <c r="AC342" s="91"/>
      <c r="AD342" s="91"/>
      <c r="AE342" s="91"/>
      <c r="AF342" s="91"/>
      <c r="AG342" s="91"/>
    </row>
    <row r="343" spans="1:33" ht="26.5" customHeight="1" x14ac:dyDescent="0.7">
      <c r="A343" s="95">
        <v>43874</v>
      </c>
      <c r="B343" s="94">
        <f t="shared" ca="1" si="78"/>
        <v>-1.0669721283186329E-3</v>
      </c>
      <c r="C343" s="92">
        <f t="shared" ca="1" si="79"/>
        <v>34.151792014295197</v>
      </c>
      <c r="D343" s="94">
        <f t="shared" ca="1" si="80"/>
        <v>8.8562331838559771E-4</v>
      </c>
      <c r="E343" s="92">
        <f t="shared" ca="1" si="81"/>
        <v>33.642548985732994</v>
      </c>
      <c r="F343" s="94">
        <f t="shared" ca="1" si="82"/>
        <v>5.6934528931420481E-3</v>
      </c>
      <c r="G343" s="92">
        <f t="shared" ca="1" si="83"/>
        <v>33.929664927907844</v>
      </c>
      <c r="H343" s="94">
        <f t="shared" ca="1" si="84"/>
        <v>-6.8991097922848632E-2</v>
      </c>
      <c r="I343" s="92">
        <f t="shared" ca="1" si="85"/>
        <v>1.9658521303258152</v>
      </c>
      <c r="J343" s="91"/>
      <c r="K343" s="91"/>
      <c r="L343" s="92">
        <f t="shared" ca="1" si="86"/>
        <v>103.68985805826186</v>
      </c>
      <c r="M343" s="94">
        <f t="shared" ca="1" si="87"/>
        <v>3.8298996025543097E-4</v>
      </c>
      <c r="N343" s="99"/>
      <c r="O343" s="94"/>
      <c r="P343" s="108"/>
      <c r="Q343" s="99"/>
      <c r="R343" s="110"/>
      <c r="S343" s="105"/>
      <c r="T343" s="109"/>
      <c r="U343" s="91"/>
      <c r="V343" s="91"/>
      <c r="W343" s="91"/>
      <c r="X343" s="91"/>
      <c r="Y343" s="91"/>
      <c r="Z343" s="91"/>
      <c r="AA343" s="91"/>
      <c r="AB343" s="91"/>
      <c r="AC343" s="91"/>
      <c r="AD343" s="91"/>
      <c r="AE343" s="91"/>
      <c r="AF343" s="91"/>
      <c r="AG343" s="91"/>
    </row>
    <row r="344" spans="1:33" ht="26.5" customHeight="1" x14ac:dyDescent="0.7">
      <c r="A344" s="95">
        <v>43873</v>
      </c>
      <c r="B344" s="94">
        <f t="shared" ca="1" si="78"/>
        <v>6.4428072355771082E-3</v>
      </c>
      <c r="C344" s="92">
        <f t="shared" ca="1" si="79"/>
        <v>34.188269945442414</v>
      </c>
      <c r="D344" s="94">
        <f t="shared" ca="1" si="80"/>
        <v>-2.5616185675042535E-3</v>
      </c>
      <c r="E344" s="92">
        <f t="shared" ca="1" si="81"/>
        <v>33.612780723328633</v>
      </c>
      <c r="F344" s="94">
        <f t="shared" ca="1" si="82"/>
        <v>-8.1275224670840363E-4</v>
      </c>
      <c r="G344" s="92">
        <f t="shared" ca="1" si="83"/>
        <v>33.737581596360428</v>
      </c>
      <c r="H344" s="94">
        <f t="shared" ca="1" si="84"/>
        <v>3.7322046941131282E-2</v>
      </c>
      <c r="I344" s="92">
        <f t="shared" ca="1" si="85"/>
        <v>2.1115288220551385</v>
      </c>
      <c r="J344" s="91"/>
      <c r="K344" s="91"/>
      <c r="L344" s="92">
        <f t="shared" ca="1" si="86"/>
        <v>103.6501610871866</v>
      </c>
      <c r="M344" s="94">
        <f t="shared" ca="1" si="87"/>
        <v>1.749920499473312E-3</v>
      </c>
      <c r="N344" s="99"/>
      <c r="O344" s="94"/>
      <c r="P344" s="108"/>
      <c r="Q344" s="99"/>
      <c r="R344" s="110"/>
      <c r="S344" s="105"/>
      <c r="T344" s="109"/>
      <c r="U344" s="91"/>
      <c r="V344" s="91"/>
      <c r="W344" s="91"/>
      <c r="X344" s="91"/>
      <c r="Y344" s="91"/>
      <c r="Z344" s="91"/>
      <c r="AA344" s="91"/>
      <c r="AB344" s="91"/>
      <c r="AC344" s="91"/>
      <c r="AD344" s="91"/>
      <c r="AE344" s="91"/>
      <c r="AF344" s="91"/>
      <c r="AG344" s="91"/>
    </row>
    <row r="345" spans="1:33" ht="26.5" customHeight="1" x14ac:dyDescent="0.7">
      <c r="A345" s="95">
        <v>43872</v>
      </c>
      <c r="B345" s="94">
        <f t="shared" ca="1" si="78"/>
        <v>1.7329881019370053E-3</v>
      </c>
      <c r="C345" s="92">
        <f t="shared" ca="1" si="79"/>
        <v>33.969411574760251</v>
      </c>
      <c r="D345" s="94">
        <f t="shared" ca="1" si="80"/>
        <v>-2.3792500395972693E-3</v>
      </c>
      <c r="E345" s="92">
        <f t="shared" ca="1" si="81"/>
        <v>33.699104976344309</v>
      </c>
      <c r="F345" s="94">
        <f t="shared" ca="1" si="82"/>
        <v>-3.441951858567216E-3</v>
      </c>
      <c r="G345" s="92">
        <f t="shared" ca="1" si="83"/>
        <v>33.765024195635597</v>
      </c>
      <c r="H345" s="94">
        <f t="shared" ca="1" si="84"/>
        <v>6.6912972085385825E-2</v>
      </c>
      <c r="I345" s="92">
        <f t="shared" ca="1" si="85"/>
        <v>2.0355576441102761</v>
      </c>
      <c r="J345" s="91"/>
      <c r="K345" s="91"/>
      <c r="L345" s="92">
        <f t="shared" ca="1" si="86"/>
        <v>103.46909839085043</v>
      </c>
      <c r="M345" s="94">
        <f t="shared" ca="1" si="87"/>
        <v>-1.0204083021736476E-4</v>
      </c>
      <c r="N345" s="99"/>
      <c r="O345" s="94"/>
      <c r="P345" s="108"/>
      <c r="Q345" s="99"/>
      <c r="R345" s="110"/>
      <c r="S345" s="105"/>
      <c r="T345" s="109"/>
      <c r="U345" s="91"/>
      <c r="V345" s="91"/>
      <c r="W345" s="91"/>
      <c r="X345" s="91"/>
      <c r="Y345" s="91"/>
      <c r="Z345" s="91"/>
      <c r="AA345" s="91"/>
      <c r="AB345" s="91"/>
      <c r="AC345" s="91"/>
      <c r="AD345" s="91"/>
      <c r="AE345" s="91"/>
      <c r="AF345" s="91"/>
      <c r="AG345" s="91"/>
    </row>
    <row r="346" spans="1:33" ht="26.5" customHeight="1" x14ac:dyDescent="0.7">
      <c r="A346" s="95">
        <v>43871</v>
      </c>
      <c r="B346" s="94">
        <f t="shared" ca="1" si="78"/>
        <v>7.4654352307006455E-3</v>
      </c>
      <c r="C346" s="92">
        <f t="shared" ca="1" si="79"/>
        <v>33.910644830739571</v>
      </c>
      <c r="D346" s="94">
        <f t="shared" ca="1" si="80"/>
        <v>1.9423488013652346E-3</v>
      </c>
      <c r="E346" s="92">
        <f t="shared" ca="1" si="81"/>
        <v>33.779474793083324</v>
      </c>
      <c r="F346" s="94">
        <f t="shared" ca="1" si="82"/>
        <v>2.5712498680474649E-3</v>
      </c>
      <c r="G346" s="92">
        <f t="shared" ca="1" si="83"/>
        <v>33.881643180351517</v>
      </c>
      <c r="H346" s="94">
        <f t="shared" ca="1" si="84"/>
        <v>3.30788804071247E-2</v>
      </c>
      <c r="I346" s="92">
        <f t="shared" ca="1" si="85"/>
        <v>1.9078947368421058</v>
      </c>
      <c r="J346" s="91"/>
      <c r="K346" s="91"/>
      <c r="L346" s="92">
        <f t="shared" ca="1" si="86"/>
        <v>103.47965754101652</v>
      </c>
      <c r="M346" s="94">
        <f t="shared" ca="1" si="87"/>
        <v>4.5114936047989662E-3</v>
      </c>
      <c r="N346" s="99"/>
      <c r="O346" s="94"/>
      <c r="P346" s="108"/>
      <c r="Q346" s="99"/>
      <c r="R346" s="110"/>
      <c r="S346" s="105"/>
      <c r="T346" s="109"/>
      <c r="U346" s="91"/>
      <c r="V346" s="91"/>
      <c r="W346" s="91"/>
      <c r="X346" s="91"/>
      <c r="Y346" s="91"/>
      <c r="Z346" s="91"/>
      <c r="AA346" s="91"/>
      <c r="AB346" s="91"/>
      <c r="AC346" s="91"/>
      <c r="AD346" s="91"/>
      <c r="AE346" s="91"/>
      <c r="AF346" s="91"/>
      <c r="AG346" s="91"/>
    </row>
    <row r="347" spans="1:33" ht="26.5" customHeight="1" x14ac:dyDescent="0.7">
      <c r="A347" s="95">
        <v>43868</v>
      </c>
      <c r="B347" s="94">
        <f t="shared" ca="1" si="78"/>
        <v>-5.3296762235518491E-3</v>
      </c>
      <c r="C347" s="92">
        <f t="shared" ca="1" si="79"/>
        <v>33.659363036087022</v>
      </c>
      <c r="D347" s="94">
        <f t="shared" ca="1" si="80"/>
        <v>4.7906462064770672E-3</v>
      </c>
      <c r="E347" s="92">
        <f t="shared" ca="1" si="81"/>
        <v>33.713990464116108</v>
      </c>
      <c r="F347" s="94">
        <f t="shared" ca="1" si="82"/>
        <v>2.6458549245260699E-3</v>
      </c>
      <c r="G347" s="92">
        <f t="shared" ca="1" si="83"/>
        <v>33.794748437889893</v>
      </c>
      <c r="H347" s="94">
        <f t="shared" ca="1" si="84"/>
        <v>7.692307692307665E-3</v>
      </c>
      <c r="I347" s="92">
        <f t="shared" ca="1" si="85"/>
        <v>1.8468045112781959</v>
      </c>
      <c r="J347" s="91"/>
      <c r="K347" s="91"/>
      <c r="L347" s="92">
        <f t="shared" ca="1" si="86"/>
        <v>103.01490644937122</v>
      </c>
      <c r="M347" s="94">
        <f t="shared" ca="1" si="87"/>
        <v>8.1282214798683583E-4</v>
      </c>
      <c r="N347" s="99"/>
      <c r="O347" s="94"/>
      <c r="P347" s="108"/>
      <c r="Q347" s="99"/>
      <c r="R347" s="110"/>
      <c r="S347" s="105"/>
      <c r="T347" s="109"/>
      <c r="U347" s="91"/>
      <c r="V347" s="91"/>
      <c r="W347" s="91"/>
      <c r="X347" s="91"/>
      <c r="Y347" s="91"/>
      <c r="Z347" s="91"/>
      <c r="AA347" s="91"/>
      <c r="AB347" s="91"/>
      <c r="AC347" s="91"/>
      <c r="AD347" s="91"/>
      <c r="AE347" s="91"/>
      <c r="AF347" s="91"/>
      <c r="AG347" s="91"/>
    </row>
    <row r="348" spans="1:33" ht="26.5" customHeight="1" x14ac:dyDescent="0.7">
      <c r="A348" s="95">
        <v>43867</v>
      </c>
      <c r="B348" s="94">
        <f t="shared" ca="1" si="78"/>
        <v>3.3648014708611562E-3</v>
      </c>
      <c r="C348" s="92">
        <f t="shared" ca="1" si="79"/>
        <v>33.83971777532588</v>
      </c>
      <c r="D348" s="94">
        <f t="shared" ca="1" si="80"/>
        <v>7.1016445134719497E-4</v>
      </c>
      <c r="E348" s="92">
        <f t="shared" ca="1" si="81"/>
        <v>33.553248720418651</v>
      </c>
      <c r="F348" s="94">
        <f t="shared" ca="1" si="82"/>
        <v>5.388397753301799E-3</v>
      </c>
      <c r="G348" s="92">
        <f t="shared" ca="1" si="83"/>
        <v>33.70556839377128</v>
      </c>
      <c r="H348" s="94">
        <f t="shared" ca="1" si="84"/>
        <v>1.6066000868432351E-2</v>
      </c>
      <c r="I348" s="92">
        <f t="shared" ca="1" si="85"/>
        <v>1.8327067669172936</v>
      </c>
      <c r="J348" s="91"/>
      <c r="K348" s="91"/>
      <c r="L348" s="92">
        <f t="shared" ca="1" si="86"/>
        <v>102.9312416564331</v>
      </c>
      <c r="M348" s="94">
        <f t="shared" ca="1" si="87"/>
        <v>3.3817819742580912E-3</v>
      </c>
      <c r="N348" s="99"/>
      <c r="O348" s="94"/>
      <c r="P348" s="108"/>
      <c r="Q348" s="99"/>
      <c r="R348" s="110"/>
      <c r="S348" s="105"/>
      <c r="T348" s="109"/>
      <c r="U348" s="91"/>
      <c r="V348" s="91"/>
      <c r="W348" s="91"/>
      <c r="X348" s="91"/>
      <c r="Y348" s="91"/>
      <c r="Z348" s="91"/>
      <c r="AA348" s="91"/>
      <c r="AB348" s="91"/>
      <c r="AC348" s="91"/>
      <c r="AD348" s="91"/>
      <c r="AE348" s="91"/>
      <c r="AF348" s="91"/>
      <c r="AG348" s="91"/>
    </row>
    <row r="349" spans="1:33" ht="26.5" customHeight="1" x14ac:dyDescent="0.7">
      <c r="A349" s="95">
        <v>43866</v>
      </c>
      <c r="B349" s="94">
        <f t="shared" ca="1" si="78"/>
        <v>1.1548084623168142E-2</v>
      </c>
      <c r="C349" s="92">
        <f t="shared" ca="1" si="79"/>
        <v>33.726235687876702</v>
      </c>
      <c r="D349" s="94">
        <f t="shared" ca="1" si="80"/>
        <v>-4.3312541777124069E-3</v>
      </c>
      <c r="E349" s="92">
        <f t="shared" ca="1" si="81"/>
        <v>33.529437305970276</v>
      </c>
      <c r="F349" s="94">
        <f t="shared" ca="1" si="82"/>
        <v>1.2293109923184886E-3</v>
      </c>
      <c r="G349" s="92">
        <f t="shared" ca="1" si="83"/>
        <v>33.524922775209724</v>
      </c>
      <c r="H349" s="94">
        <f t="shared" ca="1" si="84"/>
        <v>9.2504743833017322E-2</v>
      </c>
      <c r="I349" s="92">
        <f t="shared" ca="1" si="85"/>
        <v>1.8037280701754392</v>
      </c>
      <c r="J349" s="91"/>
      <c r="K349" s="91"/>
      <c r="L349" s="92">
        <f t="shared" ca="1" si="86"/>
        <v>102.58432383923214</v>
      </c>
      <c r="M349" s="94">
        <f t="shared" ca="1" si="87"/>
        <v>4.23938322673445E-3</v>
      </c>
      <c r="N349" s="99"/>
      <c r="O349" s="94"/>
      <c r="P349" s="108"/>
      <c r="Q349" s="99"/>
      <c r="R349" s="110"/>
      <c r="S349" s="105"/>
      <c r="T349" s="109"/>
      <c r="U349" s="91"/>
      <c r="V349" s="91"/>
      <c r="W349" s="91"/>
      <c r="X349" s="91"/>
      <c r="Y349" s="91"/>
      <c r="Z349" s="91"/>
      <c r="AA349" s="91"/>
      <c r="AB349" s="91"/>
      <c r="AC349" s="91"/>
      <c r="AD349" s="91"/>
      <c r="AE349" s="91"/>
      <c r="AF349" s="91"/>
      <c r="AG349" s="91"/>
    </row>
    <row r="350" spans="1:33" ht="26.5" customHeight="1" x14ac:dyDescent="0.7">
      <c r="A350" s="95">
        <v>43865</v>
      </c>
      <c r="B350" s="94">
        <f t="shared" ca="1" si="78"/>
        <v>1.5241111445110755E-2</v>
      </c>
      <c r="C350" s="92">
        <f t="shared" ca="1" si="79"/>
        <v>33.341208589644786</v>
      </c>
      <c r="D350" s="94">
        <f t="shared" ca="1" si="80"/>
        <v>-5.8001107200413848E-3</v>
      </c>
      <c r="E350" s="92">
        <f t="shared" ca="1" si="81"/>
        <v>33.675293561895927</v>
      </c>
      <c r="F350" s="94">
        <f t="shared" ca="1" si="82"/>
        <v>-1.3008951112099432E-2</v>
      </c>
      <c r="G350" s="92">
        <f t="shared" ca="1" si="83"/>
        <v>33.483760819969575</v>
      </c>
      <c r="H350" s="94">
        <f t="shared" ca="1" si="84"/>
        <v>-4.2512990080303403E-3</v>
      </c>
      <c r="I350" s="92">
        <f t="shared" ca="1" si="85"/>
        <v>1.6510025062656644</v>
      </c>
      <c r="J350" s="91"/>
      <c r="K350" s="91"/>
      <c r="L350" s="92">
        <f t="shared" ca="1" si="86"/>
        <v>102.15126547777596</v>
      </c>
      <c r="M350" s="94">
        <f t="shared" ca="1" si="87"/>
        <v>-1.410717638435921E-3</v>
      </c>
      <c r="N350" s="99"/>
      <c r="O350" s="94"/>
      <c r="P350" s="108"/>
      <c r="Q350" s="99"/>
      <c r="R350" s="110"/>
      <c r="S350" s="105"/>
      <c r="T350" s="109"/>
      <c r="U350" s="91"/>
      <c r="V350" s="91"/>
      <c r="W350" s="91"/>
      <c r="X350" s="91"/>
      <c r="Y350" s="91"/>
      <c r="Z350" s="91"/>
      <c r="AA350" s="91"/>
      <c r="AB350" s="91"/>
      <c r="AC350" s="91"/>
      <c r="AD350" s="91"/>
      <c r="AE350" s="91"/>
      <c r="AF350" s="91"/>
      <c r="AG350" s="91"/>
    </row>
    <row r="351" spans="1:33" ht="26.5" customHeight="1" x14ac:dyDescent="0.7">
      <c r="A351" s="95">
        <v>43864</v>
      </c>
      <c r="B351" s="94">
        <f t="shared" ca="1" si="78"/>
        <v>7.4286039225819334E-3</v>
      </c>
      <c r="C351" s="92">
        <f t="shared" ca="1" si="79"/>
        <v>32.840680123942548</v>
      </c>
      <c r="D351" s="94">
        <f t="shared" ca="1" si="80"/>
        <v>-8.5157750366360307E-4</v>
      </c>
      <c r="E351" s="92">
        <f t="shared" ca="1" si="81"/>
        <v>33.871753482375652</v>
      </c>
      <c r="F351" s="94">
        <f t="shared" ca="1" si="82"/>
        <v>-6.4956873167388851E-3</v>
      </c>
      <c r="G351" s="92">
        <f t="shared" ca="1" si="83"/>
        <v>33.925090665916017</v>
      </c>
      <c r="H351" s="94">
        <f t="shared" ca="1" si="84"/>
        <v>-2.8899082568807244E-2</v>
      </c>
      <c r="I351" s="92">
        <f t="shared" ca="1" si="85"/>
        <v>1.6580513784461157</v>
      </c>
      <c r="J351" s="91"/>
      <c r="K351" s="91"/>
      <c r="L351" s="92">
        <f t="shared" ca="1" si="86"/>
        <v>102.29557565068033</v>
      </c>
      <c r="M351" s="94">
        <f t="shared" ca="1" si="87"/>
        <v>-5.6526880907736832E-4</v>
      </c>
      <c r="N351" s="99"/>
      <c r="O351" s="94"/>
      <c r="P351" s="108"/>
      <c r="Q351" s="99"/>
      <c r="R351" s="110"/>
      <c r="S351" s="105"/>
      <c r="T351" s="109"/>
      <c r="U351" s="91"/>
      <c r="V351" s="91"/>
      <c r="W351" s="91"/>
      <c r="X351" s="91"/>
      <c r="Y351" s="91"/>
      <c r="Z351" s="91"/>
      <c r="AA351" s="91"/>
      <c r="AB351" s="91"/>
      <c r="AC351" s="91"/>
      <c r="AD351" s="91"/>
      <c r="AE351" s="91"/>
      <c r="AF351" s="91"/>
      <c r="AG351" s="91"/>
    </row>
    <row r="352" spans="1:33" ht="26.5" customHeight="1" x14ac:dyDescent="0.7">
      <c r="A352" s="95">
        <v>43861</v>
      </c>
      <c r="B352" s="94">
        <f t="shared" ca="1" si="78"/>
        <v>-1.8157908969835712E-2</v>
      </c>
      <c r="C352" s="92">
        <f t="shared" ca="1" si="79"/>
        <v>32.598518640499371</v>
      </c>
      <c r="D352" s="94">
        <f t="shared" ca="1" si="80"/>
        <v>5.0233100885157533E-3</v>
      </c>
      <c r="E352" s="92">
        <f t="shared" ca="1" si="81"/>
        <v>33.900622489848196</v>
      </c>
      <c r="F352" s="94">
        <f t="shared" ca="1" si="82"/>
        <v>5.7924226726449035E-3</v>
      </c>
      <c r="G352" s="92">
        <f t="shared" ca="1" si="83"/>
        <v>34.146898239717721</v>
      </c>
      <c r="H352" s="94">
        <f t="shared" ca="1" si="84"/>
        <v>-3.7952338923212703E-2</v>
      </c>
      <c r="I352" s="92">
        <f t="shared" ca="1" si="85"/>
        <v>1.7073934837092735</v>
      </c>
      <c r="J352" s="91"/>
      <c r="K352" s="91"/>
      <c r="L352" s="92">
        <f t="shared" ca="1" si="86"/>
        <v>102.35343285377456</v>
      </c>
      <c r="M352" s="94">
        <f t="shared" ca="1" si="87"/>
        <v>-2.9625416692958817E-3</v>
      </c>
      <c r="N352" s="99"/>
      <c r="O352" s="94"/>
      <c r="P352" s="108"/>
      <c r="Q352" s="99"/>
      <c r="R352" s="110"/>
      <c r="S352" s="105"/>
      <c r="T352" s="109"/>
      <c r="U352" s="91"/>
      <c r="V352" s="91"/>
      <c r="W352" s="91"/>
      <c r="X352" s="91"/>
      <c r="Y352" s="91"/>
      <c r="Z352" s="91"/>
      <c r="AA352" s="91"/>
      <c r="AB352" s="91"/>
      <c r="AC352" s="91"/>
      <c r="AD352" s="91"/>
      <c r="AE352" s="91"/>
      <c r="AF352" s="91"/>
      <c r="AG352" s="91"/>
    </row>
    <row r="353" spans="1:33" ht="26.5" customHeight="1" x14ac:dyDescent="0.7">
      <c r="A353" s="95">
        <v>43860</v>
      </c>
      <c r="B353" s="94">
        <f t="shared" ca="1" si="78"/>
        <v>3.245456904475974E-3</v>
      </c>
      <c r="C353" s="92">
        <f t="shared" ca="1" si="79"/>
        <v>33.201386392282785</v>
      </c>
      <c r="D353" s="94">
        <f t="shared" ca="1" si="80"/>
        <v>9.7039584609204255E-4</v>
      </c>
      <c r="E353" s="92">
        <f t="shared" ca="1" si="81"/>
        <v>33.731180311491933</v>
      </c>
      <c r="F353" s="94">
        <f t="shared" ca="1" si="82"/>
        <v>6.7317792865395631E-5</v>
      </c>
      <c r="G353" s="92">
        <f t="shared" ca="1" si="83"/>
        <v>33.950244076188973</v>
      </c>
      <c r="H353" s="94">
        <f t="shared" ca="1" si="84"/>
        <v>3.9449541284403589E-2</v>
      </c>
      <c r="I353" s="92">
        <f t="shared" ca="1" si="85"/>
        <v>1.7747493734335842</v>
      </c>
      <c r="J353" s="91"/>
      <c r="K353" s="91"/>
      <c r="L353" s="92">
        <f t="shared" ca="1" si="86"/>
        <v>102.65756015339726</v>
      </c>
      <c r="M353" s="94">
        <f t="shared" ca="1" si="87"/>
        <v>2.0473560129077306E-3</v>
      </c>
      <c r="N353" s="99"/>
      <c r="O353" s="94"/>
      <c r="P353" s="108"/>
      <c r="Q353" s="99"/>
      <c r="R353" s="110"/>
      <c r="S353" s="105"/>
      <c r="T353" s="109"/>
      <c r="U353" s="91"/>
      <c r="V353" s="91"/>
      <c r="W353" s="91"/>
      <c r="X353" s="91"/>
      <c r="Y353" s="91"/>
      <c r="Z353" s="91"/>
      <c r="AA353" s="91"/>
      <c r="AB353" s="91"/>
      <c r="AC353" s="91"/>
      <c r="AD353" s="91"/>
      <c r="AE353" s="91"/>
      <c r="AF353" s="91"/>
      <c r="AG353" s="91"/>
    </row>
    <row r="354" spans="1:33" ht="26.5" customHeight="1" x14ac:dyDescent="0.7">
      <c r="A354" s="95">
        <v>43859</v>
      </c>
      <c r="B354" s="94">
        <f t="shared" ca="1" si="78"/>
        <v>-8.2607854373972778E-4</v>
      </c>
      <c r="C354" s="92">
        <f t="shared" ca="1" si="79"/>
        <v>33.093981302169063</v>
      </c>
      <c r="D354" s="94">
        <f t="shared" ca="1" si="80"/>
        <v>4.7861783963096816E-3</v>
      </c>
      <c r="E354" s="92">
        <f t="shared" ca="1" si="81"/>
        <v>33.698479447016929</v>
      </c>
      <c r="F354" s="94">
        <f t="shared" ca="1" si="82"/>
        <v>5.4178719919308893E-3</v>
      </c>
      <c r="G354" s="92">
        <f t="shared" ca="1" si="83"/>
        <v>33.947958774531983</v>
      </c>
      <c r="H354" s="94">
        <f t="shared" ca="1" si="84"/>
        <v>7.707509881422947E-2</v>
      </c>
      <c r="I354" s="92">
        <f t="shared" ca="1" si="85"/>
        <v>1.7073934837092735</v>
      </c>
      <c r="J354" s="91"/>
      <c r="K354" s="91"/>
      <c r="L354" s="92">
        <f t="shared" ca="1" si="86"/>
        <v>102.44781300742724</v>
      </c>
      <c r="M354" s="94">
        <f t="shared" ca="1" si="87"/>
        <v>4.2963909325417493E-3</v>
      </c>
      <c r="N354" s="99"/>
      <c r="O354" s="94"/>
      <c r="P354" s="108"/>
      <c r="Q354" s="99"/>
      <c r="R354" s="110"/>
      <c r="S354" s="105"/>
      <c r="T354" s="109"/>
      <c r="U354" s="91"/>
      <c r="V354" s="91"/>
      <c r="W354" s="91"/>
      <c r="X354" s="91"/>
      <c r="Y354" s="91"/>
      <c r="Z354" s="91"/>
      <c r="AA354" s="91"/>
      <c r="AB354" s="91"/>
      <c r="AC354" s="91"/>
      <c r="AD354" s="91"/>
      <c r="AE354" s="91"/>
      <c r="AF354" s="91"/>
      <c r="AG354" s="91"/>
    </row>
    <row r="355" spans="1:33" ht="26.5" customHeight="1" x14ac:dyDescent="0.7">
      <c r="A355" s="95">
        <v>43858</v>
      </c>
      <c r="B355" s="94">
        <f t="shared" ca="1" si="78"/>
        <v>1.0479124363579118E-2</v>
      </c>
      <c r="C355" s="92">
        <f t="shared" ca="1" si="79"/>
        <v>33.121342132244372</v>
      </c>
      <c r="D355" s="94">
        <f t="shared" ca="1" si="80"/>
        <v>-3.3568188519506048E-3</v>
      </c>
      <c r="E355" s="92">
        <f t="shared" ca="1" si="81"/>
        <v>33.537960783657901</v>
      </c>
      <c r="F355" s="94">
        <f t="shared" ca="1" si="82"/>
        <v>-8.9267800212504689E-3</v>
      </c>
      <c r="G355" s="92">
        <f t="shared" ca="1" si="83"/>
        <v>33.765024195635583</v>
      </c>
      <c r="H355" s="94">
        <f t="shared" ca="1" si="84"/>
        <v>3.054989816700604E-2</v>
      </c>
      <c r="I355" s="92">
        <f t="shared" ca="1" si="85"/>
        <v>1.5852130325814535</v>
      </c>
      <c r="J355" s="91"/>
      <c r="K355" s="91"/>
      <c r="L355" s="92">
        <f t="shared" ca="1" si="86"/>
        <v>102.0095401441193</v>
      </c>
      <c r="M355" s="94">
        <f t="shared" ca="1" si="87"/>
        <v>-2.6081079826290043E-4</v>
      </c>
      <c r="N355" s="99"/>
      <c r="O355" s="94"/>
      <c r="P355" s="108"/>
      <c r="Q355" s="99"/>
      <c r="R355" s="110"/>
      <c r="S355" s="105"/>
      <c r="T355" s="109"/>
      <c r="U355" s="91"/>
      <c r="V355" s="91"/>
      <c r="W355" s="91"/>
      <c r="X355" s="91"/>
      <c r="Y355" s="91"/>
      <c r="Z355" s="91"/>
      <c r="AA355" s="91"/>
      <c r="AB355" s="91"/>
      <c r="AC355" s="91"/>
      <c r="AD355" s="91"/>
      <c r="AE355" s="91"/>
      <c r="AF355" s="91"/>
      <c r="AG355" s="91"/>
    </row>
    <row r="356" spans="1:33" ht="26.5" customHeight="1" x14ac:dyDescent="0.7">
      <c r="A356" s="95">
        <v>43857</v>
      </c>
      <c r="B356" s="94">
        <f t="shared" ca="1" si="78"/>
        <v>-1.6029334698634656E-2</v>
      </c>
      <c r="C356" s="92">
        <f t="shared" ca="1" si="79"/>
        <v>32.777858872745028</v>
      </c>
      <c r="D356" s="94">
        <f t="shared" ca="1" si="80"/>
        <v>6.759151483088699E-3</v>
      </c>
      <c r="E356" s="92">
        <f t="shared" ca="1" si="81"/>
        <v>33.650920829082466</v>
      </c>
      <c r="F356" s="94">
        <f t="shared" ca="1" si="82"/>
        <v>6.8253076584756656E-3</v>
      </c>
      <c r="G356" s="92">
        <f t="shared" ca="1" si="83"/>
        <v>34.069152021239731</v>
      </c>
      <c r="H356" s="94">
        <f t="shared" ca="1" si="84"/>
        <v>3.5864978902953482E-2</v>
      </c>
      <c r="I356" s="92">
        <f t="shared" ca="1" si="85"/>
        <v>1.5382205513784462</v>
      </c>
      <c r="J356" s="91"/>
      <c r="K356" s="91"/>
      <c r="L356" s="92">
        <f t="shared" ca="1" si="86"/>
        <v>102.03615227444567</v>
      </c>
      <c r="M356" s="94">
        <f t="shared" ca="1" si="87"/>
        <v>-2.3346605410212717E-4</v>
      </c>
      <c r="N356" s="99"/>
      <c r="O356" s="94"/>
      <c r="P356" s="108"/>
      <c r="Q356" s="99"/>
      <c r="R356" s="110"/>
      <c r="S356" s="105"/>
      <c r="T356" s="109"/>
      <c r="U356" s="91"/>
      <c r="V356" s="91"/>
      <c r="W356" s="91"/>
      <c r="X356" s="91"/>
      <c r="Y356" s="91"/>
      <c r="Z356" s="91"/>
      <c r="AA356" s="91"/>
      <c r="AB356" s="91"/>
      <c r="AC356" s="91"/>
      <c r="AD356" s="91"/>
      <c r="AE356" s="91"/>
      <c r="AF356" s="91"/>
      <c r="AG356" s="91"/>
    </row>
    <row r="357" spans="1:33" ht="26.5" customHeight="1" x14ac:dyDescent="0.7">
      <c r="A357" s="95">
        <v>43854</v>
      </c>
      <c r="B357" s="94">
        <f t="shared" ca="1" si="78"/>
        <v>-8.8931638304892147E-3</v>
      </c>
      <c r="C357" s="92">
        <f t="shared" ca="1" si="79"/>
        <v>33.311825269410853</v>
      </c>
      <c r="D357" s="94">
        <f t="shared" ca="1" si="80"/>
        <v>3.5701535489154335E-3</v>
      </c>
      <c r="E357" s="92">
        <f t="shared" ca="1" si="81"/>
        <v>33.424996216334591</v>
      </c>
      <c r="F357" s="94">
        <f t="shared" ca="1" si="82"/>
        <v>5.8455752394499516E-3</v>
      </c>
      <c r="G357" s="92">
        <f t="shared" ca="1" si="83"/>
        <v>33.838195923454379</v>
      </c>
      <c r="H357" s="94">
        <f t="shared" ca="1" si="84"/>
        <v>5.450500556173532E-2</v>
      </c>
      <c r="I357" s="92">
        <f t="shared" ca="1" si="85"/>
        <v>1.4849624060150377</v>
      </c>
      <c r="J357" s="91"/>
      <c r="K357" s="91"/>
      <c r="L357" s="92">
        <f t="shared" ca="1" si="86"/>
        <v>102.05997981521487</v>
      </c>
      <c r="M357" s="94">
        <f t="shared" ca="1" si="87"/>
        <v>9.1609105363654741E-4</v>
      </c>
      <c r="N357" s="99"/>
      <c r="O357" s="94"/>
      <c r="P357" s="108"/>
      <c r="Q357" s="99"/>
      <c r="R357" s="110"/>
      <c r="S357" s="105"/>
      <c r="T357" s="109"/>
      <c r="U357" s="91"/>
      <c r="V357" s="91"/>
      <c r="W357" s="91"/>
      <c r="X357" s="91"/>
      <c r="Y357" s="91"/>
      <c r="Z357" s="91"/>
      <c r="AA357" s="91"/>
      <c r="AB357" s="91"/>
      <c r="AC357" s="91"/>
      <c r="AD357" s="91"/>
      <c r="AE357" s="91"/>
      <c r="AF357" s="91"/>
      <c r="AG357" s="91"/>
    </row>
    <row r="358" spans="1:33" ht="26.5" customHeight="1" x14ac:dyDescent="0.7">
      <c r="A358" s="95">
        <v>43853</v>
      </c>
      <c r="B358" s="94">
        <f t="shared" ca="1" si="78"/>
        <v>1.1469851205379022E-3</v>
      </c>
      <c r="C358" s="92">
        <f t="shared" ca="1" si="79"/>
        <v>33.610731006716087</v>
      </c>
      <c r="D358" s="94">
        <f t="shared" ca="1" si="80"/>
        <v>2.5052958969957739E-3</v>
      </c>
      <c r="E358" s="92">
        <f t="shared" ca="1" si="81"/>
        <v>33.306088366751545</v>
      </c>
      <c r="F358" s="94">
        <f t="shared" ca="1" si="82"/>
        <v>2.2481232763598147E-3</v>
      </c>
      <c r="G358" s="92">
        <f t="shared" ca="1" si="83"/>
        <v>33.641541759925637</v>
      </c>
      <c r="H358" s="94">
        <f t="shared" ca="1" si="84"/>
        <v>-5.6663168940188746E-2</v>
      </c>
      <c r="I358" s="92">
        <f t="shared" ca="1" si="85"/>
        <v>1.4082080200501252</v>
      </c>
      <c r="J358" s="91"/>
      <c r="K358" s="91"/>
      <c r="L358" s="92">
        <f t="shared" ca="1" si="86"/>
        <v>101.9665691534434</v>
      </c>
      <c r="M358" s="94">
        <f t="shared" ca="1" si="87"/>
        <v>1.1056433359923901E-3</v>
      </c>
      <c r="N358" s="99"/>
      <c r="O358" s="94"/>
      <c r="P358" s="108"/>
      <c r="Q358" s="99"/>
      <c r="R358" s="110"/>
      <c r="S358" s="105"/>
      <c r="T358" s="109"/>
      <c r="U358" s="91"/>
      <c r="V358" s="91"/>
      <c r="W358" s="91"/>
      <c r="X358" s="91"/>
      <c r="Y358" s="91"/>
      <c r="Z358" s="91"/>
      <c r="AA358" s="91"/>
      <c r="AB358" s="91"/>
      <c r="AC358" s="91"/>
      <c r="AD358" s="91"/>
      <c r="AE358" s="91"/>
      <c r="AF358" s="91"/>
      <c r="AG358" s="91"/>
    </row>
    <row r="359" spans="1:33" ht="26.5" customHeight="1" x14ac:dyDescent="0.7">
      <c r="A359" s="95">
        <v>43852</v>
      </c>
      <c r="B359" s="94">
        <f t="shared" ca="1" si="78"/>
        <v>1.2059608057835014E-4</v>
      </c>
      <c r="C359" s="92">
        <f t="shared" ca="1" si="79"/>
        <v>33.57222416513531</v>
      </c>
      <c r="D359" s="94">
        <f t="shared" ca="1" si="80"/>
        <v>1.7898692258300208E-4</v>
      </c>
      <c r="E359" s="92">
        <f t="shared" ca="1" si="81"/>
        <v>33.222855283722751</v>
      </c>
      <c r="F359" s="94">
        <f t="shared" ca="1" si="82"/>
        <v>3.4065693264784258E-4</v>
      </c>
      <c r="G359" s="92">
        <f t="shared" ca="1" si="83"/>
        <v>33.566081071772004</v>
      </c>
      <c r="H359" s="94">
        <f t="shared" ca="1" si="84"/>
        <v>-2.1560574948665368E-2</v>
      </c>
      <c r="I359" s="92">
        <f t="shared" ca="1" si="85"/>
        <v>1.4927944862155387</v>
      </c>
      <c r="J359" s="91"/>
      <c r="K359" s="91"/>
      <c r="L359" s="92">
        <f t="shared" ca="1" si="86"/>
        <v>101.85395500684561</v>
      </c>
      <c r="M359" s="94">
        <f t="shared" ca="1" si="87"/>
        <v>-1.1260473855900788E-4</v>
      </c>
      <c r="N359" s="99"/>
      <c r="O359" s="94"/>
      <c r="P359" s="108"/>
      <c r="Q359" s="99"/>
      <c r="R359" s="110"/>
      <c r="S359" s="105"/>
      <c r="T359" s="109"/>
      <c r="U359" s="91"/>
      <c r="V359" s="91"/>
      <c r="W359" s="91"/>
      <c r="X359" s="91"/>
      <c r="Y359" s="91"/>
      <c r="Z359" s="91"/>
      <c r="AA359" s="91"/>
      <c r="AB359" s="91"/>
      <c r="AC359" s="91"/>
      <c r="AD359" s="91"/>
      <c r="AE359" s="91"/>
      <c r="AF359" s="91"/>
      <c r="AG359" s="91"/>
    </row>
    <row r="360" spans="1:33" ht="26.5" customHeight="1" x14ac:dyDescent="0.7">
      <c r="A360" s="95">
        <v>43851</v>
      </c>
      <c r="B360" s="94">
        <f t="shared" ca="1" si="78"/>
        <v>-1.9581757101747588E-3</v>
      </c>
      <c r="C360" s="92">
        <f t="shared" ca="1" si="79"/>
        <v>33.568175974680599</v>
      </c>
      <c r="D360" s="94">
        <f t="shared" ca="1" si="80"/>
        <v>3.9533432045959493E-3</v>
      </c>
      <c r="E360" s="92">
        <f t="shared" ca="1" si="81"/>
        <v>33.216909891243603</v>
      </c>
      <c r="F360" s="94">
        <f t="shared" ca="1" si="82"/>
        <v>1.0915745518955688E-3</v>
      </c>
      <c r="G360" s="92">
        <f t="shared" ca="1" si="83"/>
        <v>33.554650447474494</v>
      </c>
      <c r="H360" s="94">
        <f t="shared" ca="1" si="84"/>
        <v>-3.277060575968227E-2</v>
      </c>
      <c r="I360" s="92">
        <f t="shared" ca="1" si="85"/>
        <v>1.525689223057644</v>
      </c>
      <c r="J360" s="91"/>
      <c r="K360" s="91"/>
      <c r="L360" s="92">
        <f t="shared" ca="1" si="86"/>
        <v>101.86542553645634</v>
      </c>
      <c r="M360" s="94">
        <f t="shared" ca="1" si="87"/>
        <v>4.8946457888354722E-4</v>
      </c>
      <c r="N360" s="99"/>
      <c r="O360" s="94"/>
      <c r="P360" s="108"/>
      <c r="Q360" s="99"/>
      <c r="R360" s="110"/>
      <c r="S360" s="105"/>
      <c r="T360" s="109"/>
      <c r="U360" s="91"/>
      <c r="V360" s="91"/>
      <c r="W360" s="91"/>
      <c r="X360" s="91"/>
      <c r="Y360" s="91"/>
      <c r="Z360" s="91"/>
      <c r="AA360" s="91"/>
      <c r="AB360" s="91"/>
      <c r="AC360" s="91"/>
      <c r="AD360" s="91"/>
      <c r="AE360" s="91"/>
      <c r="AF360" s="91"/>
      <c r="AG360" s="91"/>
    </row>
    <row r="361" spans="1:33" ht="26.5" customHeight="1" x14ac:dyDescent="0.7">
      <c r="A361" s="95">
        <v>43847</v>
      </c>
      <c r="B361" s="94">
        <f t="shared" ca="1" si="78"/>
        <v>3.1126157544547617E-3</v>
      </c>
      <c r="C361" s="92">
        <f t="shared" ca="1" si="79"/>
        <v>33.634037329614564</v>
      </c>
      <c r="D361" s="94">
        <f t="shared" ca="1" si="80"/>
        <v>-8.0799928027319723E-4</v>
      </c>
      <c r="E361" s="92">
        <f t="shared" ca="1" si="81"/>
        <v>33.086109146482833</v>
      </c>
      <c r="F361" s="94">
        <f t="shared" ca="1" si="82"/>
        <v>1.8454241247409797E-3</v>
      </c>
      <c r="G361" s="92">
        <f t="shared" ca="1" si="83"/>
        <v>33.518062982893532</v>
      </c>
      <c r="H361" s="94">
        <f t="shared" ca="1" si="84"/>
        <v>3.6541430777148776E-2</v>
      </c>
      <c r="I361" s="92">
        <f t="shared" ca="1" si="85"/>
        <v>1.5773809523809523</v>
      </c>
      <c r="J361" s="91"/>
      <c r="K361" s="91"/>
      <c r="L361" s="92">
        <f t="shared" ca="1" si="86"/>
        <v>101.81559041137187</v>
      </c>
      <c r="M361" s="94">
        <f t="shared" ca="1" si="87"/>
        <v>1.9184951469146672E-3</v>
      </c>
      <c r="N361" s="99"/>
      <c r="O361" s="94"/>
      <c r="P361" s="108"/>
      <c r="Q361" s="99"/>
      <c r="R361" s="110"/>
      <c r="S361" s="105"/>
      <c r="T361" s="109"/>
      <c r="U361" s="91"/>
      <c r="V361" s="91"/>
      <c r="W361" s="91"/>
      <c r="X361" s="91"/>
      <c r="Y361" s="91"/>
      <c r="Z361" s="91"/>
      <c r="AA361" s="91"/>
      <c r="AB361" s="91"/>
      <c r="AC361" s="91"/>
      <c r="AD361" s="91"/>
      <c r="AE361" s="91"/>
      <c r="AF361" s="91"/>
      <c r="AG361" s="91"/>
    </row>
    <row r="362" spans="1:33" ht="26.5" customHeight="1" x14ac:dyDescent="0.7">
      <c r="A362" s="95">
        <v>43846</v>
      </c>
      <c r="B362" s="94">
        <f t="shared" ca="1" si="78"/>
        <v>8.3184473884081456E-3</v>
      </c>
      <c r="C362" s="92">
        <f t="shared" ca="1" si="79"/>
        <v>33.529672343237294</v>
      </c>
      <c r="D362" s="94">
        <f t="shared" ca="1" si="80"/>
        <v>-2.060526300894483E-3</v>
      </c>
      <c r="E362" s="92">
        <f t="shared" ca="1" si="81"/>
        <v>33.112864317018769</v>
      </c>
      <c r="F362" s="94">
        <f t="shared" ca="1" si="82"/>
        <v>-1.5695032822883315E-3</v>
      </c>
      <c r="G362" s="92">
        <f t="shared" ca="1" si="83"/>
        <v>33.45632187937224</v>
      </c>
      <c r="H362" s="94">
        <f t="shared" ca="1" si="84"/>
        <v>-2.7527527527527518E-2</v>
      </c>
      <c r="I362" s="92">
        <f t="shared" ca="1" si="85"/>
        <v>1.5217731829573933</v>
      </c>
      <c r="J362" s="91"/>
      <c r="K362" s="91"/>
      <c r="L362" s="92">
        <f t="shared" ca="1" si="86"/>
        <v>101.6206317225857</v>
      </c>
      <c r="M362" s="94">
        <f t="shared" ca="1" si="87"/>
        <v>1.1090175595038776E-3</v>
      </c>
      <c r="N362" s="99"/>
      <c r="O362" s="94"/>
      <c r="P362" s="108"/>
      <c r="Q362" s="99"/>
      <c r="R362" s="110"/>
      <c r="S362" s="105"/>
      <c r="T362" s="109"/>
      <c r="U362" s="91"/>
      <c r="V362" s="91"/>
      <c r="W362" s="91"/>
      <c r="X362" s="91"/>
      <c r="Y362" s="91"/>
      <c r="Z362" s="91"/>
      <c r="AA362" s="91"/>
      <c r="AB362" s="91"/>
      <c r="AC362" s="91"/>
      <c r="AD362" s="91"/>
      <c r="AE362" s="91"/>
      <c r="AF362" s="91"/>
      <c r="AG362" s="91"/>
    </row>
    <row r="363" spans="1:33" ht="26.5" customHeight="1" x14ac:dyDescent="0.7">
      <c r="A363" s="95">
        <v>43845</v>
      </c>
      <c r="B363" s="94">
        <f t="shared" ca="1" si="78"/>
        <v>2.259782315836123E-3</v>
      </c>
      <c r="C363" s="92">
        <f t="shared" ca="1" si="79"/>
        <v>33.25305852539018</v>
      </c>
      <c r="D363" s="94">
        <f t="shared" ca="1" si="80"/>
        <v>2.514810363787312E-3</v>
      </c>
      <c r="E363" s="92">
        <f t="shared" ca="1" si="81"/>
        <v>33.181235124689358</v>
      </c>
      <c r="F363" s="94">
        <f t="shared" ca="1" si="82"/>
        <v>5.8342438625267334E-3</v>
      </c>
      <c r="G363" s="92">
        <f t="shared" ca="1" si="83"/>
        <v>33.508914230242524</v>
      </c>
      <c r="H363" s="94">
        <f t="shared" ca="1" si="84"/>
        <v>-3.9880358923229942E-3</v>
      </c>
      <c r="I363" s="92">
        <f t="shared" ca="1" si="85"/>
        <v>1.5648496240601502</v>
      </c>
      <c r="J363" s="91"/>
      <c r="K363" s="91"/>
      <c r="L363" s="92">
        <f t="shared" ca="1" si="86"/>
        <v>101.50805750438221</v>
      </c>
      <c r="M363" s="94">
        <f t="shared" ca="1" si="87"/>
        <v>3.4233293376066953E-3</v>
      </c>
      <c r="N363" s="99"/>
      <c r="O363" s="94"/>
      <c r="P363" s="108"/>
      <c r="Q363" s="99"/>
      <c r="R363" s="110"/>
      <c r="S363" s="105"/>
      <c r="T363" s="109"/>
      <c r="U363" s="91"/>
      <c r="V363" s="91"/>
      <c r="W363" s="91"/>
      <c r="X363" s="91"/>
      <c r="Y363" s="91"/>
      <c r="Z363" s="91"/>
      <c r="AA363" s="91"/>
      <c r="AB363" s="91"/>
      <c r="AC363" s="91"/>
      <c r="AD363" s="91"/>
      <c r="AE363" s="91"/>
      <c r="AF363" s="91"/>
      <c r="AG363" s="91"/>
    </row>
    <row r="364" spans="1:33" ht="26.5" customHeight="1" x14ac:dyDescent="0.7">
      <c r="A364" s="95">
        <v>43844</v>
      </c>
      <c r="B364" s="94">
        <f t="shared" ca="1" si="78"/>
        <v>-1.5245123568797814E-3</v>
      </c>
      <c r="C364" s="92">
        <f t="shared" ca="1" si="79"/>
        <v>33.178083279521779</v>
      </c>
      <c r="D364" s="94">
        <f t="shared" ca="1" si="80"/>
        <v>1.9798416126708407E-3</v>
      </c>
      <c r="E364" s="92">
        <f t="shared" ca="1" si="81"/>
        <v>33.097999931441137</v>
      </c>
      <c r="F364" s="94">
        <f t="shared" ca="1" si="82"/>
        <v>-8.915443269730261E-4</v>
      </c>
      <c r="G364" s="92">
        <f t="shared" ca="1" si="83"/>
        <v>33.314549027048621</v>
      </c>
      <c r="H364" s="94">
        <f t="shared" ca="1" si="84"/>
        <v>6.25E-2</v>
      </c>
      <c r="I364" s="92">
        <f t="shared" ca="1" si="85"/>
        <v>1.571115288220551</v>
      </c>
      <c r="J364" s="91"/>
      <c r="K364" s="91"/>
      <c r="L364" s="92">
        <f t="shared" ca="1" si="86"/>
        <v>101.16174752623211</v>
      </c>
      <c r="M364" s="94">
        <f t="shared" ca="1" si="87"/>
        <v>7.6601732370606967E-4</v>
      </c>
      <c r="N364" s="99"/>
      <c r="O364" s="94"/>
      <c r="P364" s="108"/>
      <c r="Q364" s="99"/>
      <c r="R364" s="110"/>
      <c r="S364" s="105"/>
      <c r="T364" s="109"/>
      <c r="U364" s="91"/>
      <c r="V364" s="91"/>
      <c r="W364" s="91"/>
      <c r="X364" s="91"/>
      <c r="Y364" s="91"/>
      <c r="Z364" s="91"/>
      <c r="AA364" s="91"/>
      <c r="AB364" s="91"/>
      <c r="AC364" s="91"/>
      <c r="AD364" s="91"/>
      <c r="AE364" s="91"/>
      <c r="AF364" s="91"/>
      <c r="AG364" s="91"/>
    </row>
    <row r="365" spans="1:33" ht="26.5" customHeight="1" x14ac:dyDescent="0.7">
      <c r="A365" s="95">
        <v>43843</v>
      </c>
      <c r="B365" s="94">
        <f t="shared" ca="1" si="78"/>
        <v>6.8772372106131741E-3</v>
      </c>
      <c r="C365" s="92">
        <f t="shared" ca="1" si="79"/>
        <v>33.228740905635981</v>
      </c>
      <c r="D365" s="94">
        <f t="shared" ca="1" si="80"/>
        <v>-1.1685029065722219E-3</v>
      </c>
      <c r="E365" s="92">
        <f t="shared" ca="1" si="81"/>
        <v>33.03260061417047</v>
      </c>
      <c r="F365" s="94">
        <f t="shared" ca="1" si="82"/>
        <v>-7.4194879199648289E-3</v>
      </c>
      <c r="G365" s="92">
        <f t="shared" ca="1" si="83"/>
        <v>33.344276927980779</v>
      </c>
      <c r="H365" s="94">
        <f t="shared" ca="1" si="84"/>
        <v>-1.6666666666666718E-2</v>
      </c>
      <c r="I365" s="92">
        <f t="shared" ca="1" si="85"/>
        <v>1.4786967418546362</v>
      </c>
      <c r="J365" s="91"/>
      <c r="K365" s="91"/>
      <c r="L365" s="92">
        <f t="shared" ca="1" si="86"/>
        <v>101.08431518964187</v>
      </c>
      <c r="M365" s="94">
        <f t="shared" ca="1" si="87"/>
        <v>-8.4997445305523556E-4</v>
      </c>
      <c r="N365" s="99"/>
      <c r="O365" s="94"/>
      <c r="P365" s="108"/>
      <c r="Q365" s="99"/>
      <c r="R365" s="110"/>
      <c r="S365" s="105"/>
      <c r="T365" s="109"/>
      <c r="U365" s="91"/>
      <c r="V365" s="91"/>
      <c r="W365" s="91"/>
      <c r="X365" s="91"/>
      <c r="Y365" s="91"/>
      <c r="Z365" s="91"/>
      <c r="AA365" s="91"/>
      <c r="AB365" s="91"/>
      <c r="AC365" s="91"/>
      <c r="AD365" s="91"/>
      <c r="AE365" s="91"/>
      <c r="AF365" s="91"/>
      <c r="AG365" s="91"/>
    </row>
    <row r="366" spans="1:33" ht="26.5" customHeight="1" x14ac:dyDescent="0.7">
      <c r="A366" s="95">
        <v>43840</v>
      </c>
      <c r="B366" s="94">
        <f t="shared" ca="1" si="78"/>
        <v>-2.8776477319572003E-3</v>
      </c>
      <c r="C366" s="92">
        <f t="shared" ca="1" si="79"/>
        <v>33.001779837322282</v>
      </c>
      <c r="D366" s="94">
        <f t="shared" ca="1" si="80"/>
        <v>2.1618942299166388E-3</v>
      </c>
      <c r="E366" s="92">
        <f t="shared" ca="1" si="81"/>
        <v>33.071244459445289</v>
      </c>
      <c r="F366" s="94">
        <f t="shared" ca="1" si="82"/>
        <v>6.0261932892293757E-3</v>
      </c>
      <c r="G366" s="92">
        <f t="shared" ca="1" si="83"/>
        <v>33.593523671047166</v>
      </c>
      <c r="H366" s="94">
        <f t="shared" ca="1" si="84"/>
        <v>3.2258064516129004E-2</v>
      </c>
      <c r="I366" s="92">
        <f t="shared" ca="1" si="85"/>
        <v>1.5037593984962403</v>
      </c>
      <c r="J366" s="91"/>
      <c r="K366" s="91"/>
      <c r="L366" s="92">
        <f t="shared" ca="1" si="86"/>
        <v>101.17030736631098</v>
      </c>
      <c r="M366" s="94">
        <f t="shared" ca="1" si="87"/>
        <v>2.2221947171883194E-3</v>
      </c>
      <c r="N366" s="99"/>
      <c r="O366" s="94"/>
      <c r="P366" s="108"/>
      <c r="Q366" s="99"/>
      <c r="R366" s="110"/>
      <c r="S366" s="105"/>
      <c r="T366" s="109"/>
      <c r="U366" s="91"/>
      <c r="V366" s="91"/>
      <c r="W366" s="91"/>
      <c r="X366" s="91"/>
      <c r="Y366" s="91"/>
      <c r="Z366" s="91"/>
      <c r="AA366" s="91"/>
      <c r="AB366" s="91"/>
      <c r="AC366" s="91"/>
      <c r="AD366" s="91"/>
      <c r="AE366" s="91"/>
      <c r="AF366" s="91"/>
      <c r="AG366" s="91"/>
    </row>
    <row r="367" spans="1:33" ht="26.5" customHeight="1" x14ac:dyDescent="0.7">
      <c r="A367" s="95">
        <v>43839</v>
      </c>
      <c r="B367" s="94">
        <f t="shared" ca="1" si="78"/>
        <v>6.7805119707580186E-3</v>
      </c>
      <c r="C367" s="92">
        <f t="shared" ca="1" si="79"/>
        <v>33.097021405905522</v>
      </c>
      <c r="D367" s="94">
        <f t="shared" ca="1" si="80"/>
        <v>7.2111145122533138E-4</v>
      </c>
      <c r="E367" s="92">
        <f t="shared" ca="1" si="81"/>
        <v>32.999902161374798</v>
      </c>
      <c r="F367" s="94">
        <f t="shared" ca="1" si="82"/>
        <v>-5.6516545985860756E-3</v>
      </c>
      <c r="G367" s="92">
        <f t="shared" ca="1" si="83"/>
        <v>33.392295245526604</v>
      </c>
      <c r="H367" s="94">
        <f t="shared" ca="1" si="84"/>
        <v>-2.36000858184926E-3</v>
      </c>
      <c r="I367" s="92">
        <f t="shared" ca="1" si="85"/>
        <v>1.4567669172932329</v>
      </c>
      <c r="J367" s="91"/>
      <c r="K367" s="91"/>
      <c r="L367" s="92">
        <f t="shared" ca="1" si="86"/>
        <v>100.94598573010018</v>
      </c>
      <c r="M367" s="94">
        <f t="shared" ca="1" si="87"/>
        <v>5.296954798810205E-4</v>
      </c>
      <c r="N367" s="99"/>
      <c r="O367" s="94"/>
      <c r="P367" s="108"/>
      <c r="Q367" s="99"/>
      <c r="R367" s="110"/>
      <c r="S367" s="105"/>
      <c r="T367" s="109"/>
      <c r="U367" s="91"/>
      <c r="V367" s="91"/>
      <c r="W367" s="91"/>
      <c r="X367" s="91"/>
      <c r="Y367" s="91"/>
      <c r="Z367" s="91"/>
      <c r="AA367" s="91"/>
      <c r="AB367" s="91"/>
      <c r="AC367" s="91"/>
      <c r="AD367" s="91"/>
      <c r="AE367" s="91"/>
      <c r="AF367" s="91"/>
      <c r="AG367" s="91"/>
    </row>
    <row r="368" spans="1:33" ht="26.5" customHeight="1" x14ac:dyDescent="0.7">
      <c r="A368" s="95">
        <v>43838</v>
      </c>
      <c r="B368" s="94">
        <f t="shared" ca="1" si="78"/>
        <v>5.3296205802604302E-3</v>
      </c>
      <c r="C368" s="92">
        <f t="shared" ca="1" si="79"/>
        <v>32.87411805490612</v>
      </c>
      <c r="D368" s="94">
        <f t="shared" ca="1" si="80"/>
        <v>-2.3382030582393964E-3</v>
      </c>
      <c r="E368" s="92">
        <f t="shared" ca="1" si="81"/>
        <v>32.97612270167761</v>
      </c>
      <c r="F368" s="94">
        <f t="shared" ca="1" si="82"/>
        <v>-7.501520527799288E-3</v>
      </c>
      <c r="G368" s="92">
        <f t="shared" ca="1" si="83"/>
        <v>33.582089616739175</v>
      </c>
      <c r="H368" s="94">
        <f t="shared" ca="1" si="84"/>
        <v>-7.7029702970297098E-2</v>
      </c>
      <c r="I368" s="92">
        <f t="shared" ca="1" si="85"/>
        <v>1.4602130325814533</v>
      </c>
      <c r="J368" s="91"/>
      <c r="K368" s="91"/>
      <c r="L368" s="92">
        <f t="shared" ca="1" si="86"/>
        <v>100.89254340590436</v>
      </c>
      <c r="M368" s="94">
        <f t="shared" ca="1" si="87"/>
        <v>-2.7546937743619937E-3</v>
      </c>
      <c r="N368" s="99"/>
      <c r="O368" s="94"/>
      <c r="P368" s="108"/>
      <c r="Q368" s="99"/>
      <c r="R368" s="110"/>
      <c r="S368" s="105"/>
      <c r="T368" s="109"/>
      <c r="U368" s="91"/>
      <c r="V368" s="91"/>
      <c r="W368" s="91"/>
      <c r="X368" s="91"/>
      <c r="Y368" s="91"/>
      <c r="Z368" s="91"/>
      <c r="AA368" s="91"/>
      <c r="AB368" s="91"/>
      <c r="AC368" s="91"/>
      <c r="AD368" s="91"/>
      <c r="AE368" s="91"/>
      <c r="AF368" s="91"/>
      <c r="AG368" s="91"/>
    </row>
    <row r="369" spans="1:33" ht="26.5" customHeight="1" x14ac:dyDescent="0.7">
      <c r="A369" s="95">
        <v>43837</v>
      </c>
      <c r="B369" s="94">
        <f t="shared" ca="1" si="78"/>
        <v>-2.8118000880404947E-3</v>
      </c>
      <c r="C369" s="92">
        <f t="shared" ca="1" si="79"/>
        <v>32.69984031300271</v>
      </c>
      <c r="D369" s="94">
        <f t="shared" ca="1" si="80"/>
        <v>-1.4368379408857823E-3</v>
      </c>
      <c r="E369" s="92">
        <f t="shared" ca="1" si="81"/>
        <v>33.053408282007837</v>
      </c>
      <c r="F369" s="94">
        <f t="shared" ca="1" si="82"/>
        <v>3.9351516652090801E-3</v>
      </c>
      <c r="G369" s="92">
        <f t="shared" ca="1" si="83"/>
        <v>33.835910393130014</v>
      </c>
      <c r="H369" s="94">
        <f t="shared" ca="1" si="84"/>
        <v>0.12347052280311455</v>
      </c>
      <c r="I369" s="92">
        <f t="shared" ca="1" si="85"/>
        <v>1.5820802005012529</v>
      </c>
      <c r="J369" s="91"/>
      <c r="K369" s="91"/>
      <c r="L369" s="92">
        <f t="shared" ca="1" si="86"/>
        <v>101.17123918864181</v>
      </c>
      <c r="M369" s="94">
        <f t="shared" ca="1" si="87"/>
        <v>1.6507610941856043E-3</v>
      </c>
      <c r="N369" s="99"/>
      <c r="O369" s="94"/>
      <c r="P369" s="108"/>
      <c r="Q369" s="99"/>
      <c r="R369" s="110"/>
      <c r="S369" s="105"/>
      <c r="T369" s="109"/>
      <c r="U369" s="91"/>
      <c r="V369" s="91"/>
      <c r="W369" s="91"/>
      <c r="X369" s="91"/>
      <c r="Y369" s="91"/>
      <c r="Z369" s="91"/>
      <c r="AA369" s="91"/>
      <c r="AB369" s="91"/>
      <c r="AC369" s="91"/>
      <c r="AD369" s="91"/>
      <c r="AE369" s="91"/>
      <c r="AF369" s="91"/>
      <c r="AG369" s="91"/>
    </row>
    <row r="370" spans="1:33" ht="26.5" customHeight="1" x14ac:dyDescent="0.7">
      <c r="A370" s="95">
        <v>43836</v>
      </c>
      <c r="B370" s="94">
        <f t="shared" ca="1" si="78"/>
        <v>3.8150582697735747E-3</v>
      </c>
      <c r="C370" s="92">
        <f t="shared" ca="1" si="79"/>
        <v>32.792044987986962</v>
      </c>
      <c r="D370" s="94">
        <f t="shared" ca="1" si="80"/>
        <v>-1.0765956502606366E-3</v>
      </c>
      <c r="E370" s="92">
        <f t="shared" ca="1" si="81"/>
        <v>33.10096901016172</v>
      </c>
      <c r="F370" s="94">
        <f t="shared" ca="1" si="82"/>
        <v>1.0489496705817114E-2</v>
      </c>
      <c r="G370" s="92">
        <f t="shared" ca="1" si="83"/>
        <v>33.703282863446908</v>
      </c>
      <c r="H370" s="94">
        <f t="shared" ca="1" si="84"/>
        <v>4.6565774155995276E-2</v>
      </c>
      <c r="I370" s="92">
        <f t="shared" ca="1" si="85"/>
        <v>1.408208020050125</v>
      </c>
      <c r="J370" s="91"/>
      <c r="K370" s="91"/>
      <c r="L370" s="92">
        <f t="shared" ca="1" si="86"/>
        <v>101.00450488164572</v>
      </c>
      <c r="M370" s="94">
        <f t="shared" ca="1" si="87"/>
        <v>4.9896064367469517E-3</v>
      </c>
      <c r="N370" s="99"/>
      <c r="O370" s="94"/>
      <c r="P370" s="108"/>
      <c r="Q370" s="99"/>
      <c r="R370" s="110"/>
      <c r="S370" s="105"/>
      <c r="T370" s="109"/>
      <c r="U370" s="91"/>
      <c r="V370" s="91"/>
      <c r="W370" s="91"/>
      <c r="X370" s="91"/>
      <c r="Y370" s="91"/>
      <c r="Z370" s="91"/>
      <c r="AA370" s="91"/>
      <c r="AB370" s="91"/>
      <c r="AC370" s="91"/>
      <c r="AD370" s="91"/>
      <c r="AE370" s="91"/>
      <c r="AF370" s="91"/>
      <c r="AG370" s="91"/>
    </row>
    <row r="371" spans="1:33" ht="26.5" customHeight="1" x14ac:dyDescent="0.7">
      <c r="A371" s="95">
        <v>43833</v>
      </c>
      <c r="B371" s="94">
        <f t="shared" ca="1" si="78"/>
        <v>-7.572145143321829E-3</v>
      </c>
      <c r="C371" s="92">
        <f t="shared" ca="1" si="79"/>
        <v>32.667416889032317</v>
      </c>
      <c r="D371" s="94">
        <f t="shared" ca="1" si="80"/>
        <v>6.6828489128902824E-3</v>
      </c>
      <c r="E371" s="92">
        <f t="shared" ca="1" si="81"/>
        <v>33.136643776715971</v>
      </c>
      <c r="F371" s="94">
        <f t="shared" ca="1" si="82"/>
        <v>1.3268524069507404E-2</v>
      </c>
      <c r="G371" s="92">
        <f t="shared" ca="1" si="83"/>
        <v>33.353422250621286</v>
      </c>
      <c r="H371" s="94">
        <f t="shared" ca="1" si="84"/>
        <v>7.6441102756892088E-2</v>
      </c>
      <c r="I371" s="92">
        <f t="shared" ca="1" si="85"/>
        <v>1.3455513784461151</v>
      </c>
      <c r="J371" s="91"/>
      <c r="K371" s="91"/>
      <c r="L371" s="92">
        <f t="shared" ca="1" si="86"/>
        <v>100.50303429481571</v>
      </c>
      <c r="M371" s="94">
        <f t="shared" ca="1" si="87"/>
        <v>5.0303429481570738E-3</v>
      </c>
      <c r="N371" s="99"/>
      <c r="O371" s="94"/>
      <c r="P371" s="108"/>
      <c r="Q371" s="99"/>
      <c r="R371" s="110"/>
      <c r="S371" s="105"/>
      <c r="T371" s="109"/>
      <c r="U371" s="91"/>
      <c r="V371" s="91"/>
      <c r="W371" s="91"/>
      <c r="X371" s="91"/>
      <c r="Y371" s="91"/>
      <c r="Z371" s="91"/>
      <c r="AA371" s="91"/>
      <c r="AB371" s="91"/>
      <c r="AC371" s="91"/>
      <c r="AD371" s="91"/>
      <c r="AE371" s="91"/>
      <c r="AF371" s="91"/>
      <c r="AG371" s="91"/>
    </row>
    <row r="372" spans="1:33" ht="26.5" customHeight="1" x14ac:dyDescent="0.7">
      <c r="A372" s="95">
        <v>43832</v>
      </c>
      <c r="B372" s="94">
        <f t="shared" ca="1" si="78"/>
        <v>9.3518474887150926E-3</v>
      </c>
      <c r="C372" s="92">
        <f>(100-$I372)/3</f>
        <v>32.916666666666664</v>
      </c>
      <c r="D372" s="94">
        <f t="shared" ca="1" si="80"/>
        <v>4.6271369769137483E-3</v>
      </c>
      <c r="E372" s="92">
        <f>(100-$I372)/3</f>
        <v>32.916666666666664</v>
      </c>
      <c r="F372" s="94">
        <f t="shared" ca="1" si="82"/>
        <v>7.3478169635192714E-3</v>
      </c>
      <c r="G372" s="92">
        <f>(100-$I372)/3</f>
        <v>32.916666666666664</v>
      </c>
      <c r="H372" s="94">
        <f t="shared" ca="1" si="84"/>
        <v>-2.564102564102555E-2</v>
      </c>
      <c r="I372" s="92">
        <v>1.25</v>
      </c>
      <c r="J372" s="91"/>
      <c r="K372" s="91"/>
      <c r="L372" s="92">
        <f t="shared" si="86"/>
        <v>100</v>
      </c>
      <c r="M372" s="104"/>
      <c r="N372" s="99"/>
      <c r="O372" s="104"/>
      <c r="P372" s="108"/>
      <c r="Q372" s="99"/>
      <c r="R372" s="107"/>
      <c r="S372" s="105"/>
      <c r="T372" s="106"/>
      <c r="U372" s="91"/>
      <c r="V372" s="91"/>
      <c r="W372" s="91"/>
      <c r="X372" s="91"/>
      <c r="Y372" s="91"/>
      <c r="Z372" s="91"/>
      <c r="AA372" s="91"/>
      <c r="AB372" s="91"/>
      <c r="AC372" s="91"/>
      <c r="AD372" s="91"/>
      <c r="AE372" s="91"/>
      <c r="AF372" s="91"/>
      <c r="AG372" s="91"/>
    </row>
    <row r="373" spans="1:33" ht="26.5" customHeight="1" x14ac:dyDescent="0.7">
      <c r="A373" s="95"/>
      <c r="B373" s="93"/>
      <c r="C373" s="92"/>
      <c r="D373" s="93"/>
      <c r="E373" s="92"/>
      <c r="F373" s="93"/>
      <c r="G373" s="92"/>
      <c r="H373" s="93"/>
      <c r="I373" s="92"/>
      <c r="J373" s="91"/>
      <c r="K373" s="91"/>
      <c r="L373" s="91"/>
      <c r="M373" s="104"/>
      <c r="N373" s="99"/>
      <c r="O373" s="104"/>
      <c r="P373" s="91"/>
      <c r="Q373" s="91"/>
      <c r="R373" s="91"/>
      <c r="S373" s="105"/>
      <c r="T373" s="91"/>
      <c r="U373" s="91"/>
      <c r="V373" s="91"/>
      <c r="W373" s="91"/>
      <c r="X373" s="91"/>
      <c r="Y373" s="91"/>
      <c r="Z373" s="91"/>
      <c r="AA373" s="91"/>
      <c r="AB373" s="91"/>
      <c r="AC373" s="91"/>
      <c r="AD373" s="91"/>
      <c r="AE373" s="91"/>
      <c r="AF373" s="91"/>
      <c r="AG373" s="91"/>
    </row>
    <row r="374" spans="1:33" ht="26.5" customHeight="1" x14ac:dyDescent="0.7">
      <c r="A374" s="95"/>
      <c r="B374" s="93"/>
      <c r="C374" s="92"/>
      <c r="D374" s="93"/>
      <c r="E374" s="92"/>
      <c r="F374" s="93"/>
      <c r="G374" s="92"/>
      <c r="H374" s="93"/>
      <c r="I374" s="92"/>
      <c r="J374" s="91"/>
      <c r="K374" s="91"/>
      <c r="L374" s="91"/>
      <c r="M374" s="104"/>
      <c r="N374" s="99"/>
      <c r="O374" s="104"/>
      <c r="P374" s="91"/>
      <c r="Q374" s="91"/>
      <c r="R374" s="91"/>
      <c r="S374" s="105"/>
      <c r="T374" s="91"/>
      <c r="U374" s="91"/>
      <c r="V374" s="91"/>
      <c r="W374" s="91"/>
      <c r="X374" s="91"/>
      <c r="Y374" s="91"/>
      <c r="Z374" s="91"/>
      <c r="AA374" s="91"/>
      <c r="AB374" s="91"/>
      <c r="AC374" s="91"/>
      <c r="AD374" s="91"/>
      <c r="AE374" s="91"/>
      <c r="AF374" s="91"/>
      <c r="AG374" s="91"/>
    </row>
    <row r="375" spans="1:33" ht="26.5" customHeight="1" x14ac:dyDescent="0.7">
      <c r="A375" s="95"/>
      <c r="B375" s="93"/>
      <c r="C375" s="92"/>
      <c r="D375" s="93"/>
      <c r="E375" s="92"/>
      <c r="F375" s="93"/>
      <c r="G375" s="92"/>
      <c r="H375" s="93"/>
      <c r="I375" s="92"/>
      <c r="J375" s="91"/>
      <c r="K375" s="91"/>
      <c r="L375" s="91"/>
      <c r="M375" s="104"/>
      <c r="N375" s="99"/>
      <c r="O375" s="104"/>
      <c r="P375" s="91"/>
      <c r="Q375" s="91"/>
      <c r="R375" s="91"/>
      <c r="S375" s="105"/>
      <c r="T375" s="91"/>
      <c r="U375" s="91"/>
      <c r="V375" s="91"/>
      <c r="W375" s="91"/>
      <c r="X375" s="91"/>
      <c r="Y375" s="91"/>
      <c r="Z375" s="91"/>
      <c r="AA375" s="91"/>
      <c r="AB375" s="91"/>
      <c r="AC375" s="91"/>
      <c r="AD375" s="91"/>
      <c r="AE375" s="91"/>
      <c r="AF375" s="91"/>
      <c r="AG375" s="91"/>
    </row>
    <row r="376" spans="1:33" ht="26.5" customHeight="1" x14ac:dyDescent="0.7">
      <c r="A376" s="95"/>
      <c r="B376" s="93"/>
      <c r="C376" s="92"/>
      <c r="D376" s="93"/>
      <c r="E376" s="92"/>
      <c r="F376" s="93"/>
      <c r="G376" s="92"/>
      <c r="H376" s="93"/>
      <c r="I376" s="92"/>
      <c r="J376" s="91"/>
      <c r="K376" s="91"/>
      <c r="L376" s="91"/>
      <c r="M376" s="104"/>
      <c r="N376" s="99"/>
      <c r="O376" s="104"/>
      <c r="P376" s="91"/>
      <c r="Q376" s="91"/>
      <c r="R376" s="91"/>
      <c r="S376" s="105"/>
      <c r="T376" s="91"/>
      <c r="U376" s="91"/>
      <c r="V376" s="91"/>
      <c r="W376" s="91"/>
      <c r="X376" s="91"/>
      <c r="Y376" s="91"/>
      <c r="Z376" s="91"/>
      <c r="AA376" s="91"/>
      <c r="AB376" s="91"/>
      <c r="AC376" s="91"/>
      <c r="AD376" s="91"/>
      <c r="AE376" s="91"/>
      <c r="AF376" s="91"/>
      <c r="AG376" s="91"/>
    </row>
    <row r="377" spans="1:33" ht="26.5" customHeight="1" x14ac:dyDescent="0.7">
      <c r="A377" s="95"/>
      <c r="B377" s="93"/>
      <c r="C377" s="92"/>
      <c r="D377" s="93"/>
      <c r="E377" s="92"/>
      <c r="F377" s="93"/>
      <c r="G377" s="92"/>
      <c r="H377" s="93"/>
      <c r="I377" s="92"/>
      <c r="J377" s="91"/>
      <c r="K377" s="91"/>
      <c r="L377" s="91"/>
      <c r="M377" s="104"/>
      <c r="N377" s="99"/>
      <c r="O377" s="104"/>
      <c r="P377" s="91"/>
      <c r="Q377" s="91"/>
      <c r="R377" s="91"/>
      <c r="S377" s="105"/>
      <c r="T377" s="91"/>
      <c r="U377" s="91"/>
      <c r="V377" s="91"/>
      <c r="W377" s="91"/>
      <c r="X377" s="91"/>
      <c r="Y377" s="91"/>
      <c r="Z377" s="91"/>
      <c r="AA377" s="91"/>
      <c r="AB377" s="91"/>
      <c r="AC377" s="91"/>
      <c r="AD377" s="91"/>
      <c r="AE377" s="91"/>
      <c r="AF377" s="91"/>
      <c r="AG377" s="91"/>
    </row>
    <row r="378" spans="1:33" ht="26.5" customHeight="1" x14ac:dyDescent="0.7">
      <c r="A378" s="95"/>
      <c r="B378" s="93"/>
      <c r="C378" s="92"/>
      <c r="D378" s="93"/>
      <c r="E378" s="92"/>
      <c r="F378" s="93"/>
      <c r="G378" s="92"/>
      <c r="H378" s="93"/>
      <c r="I378" s="92"/>
      <c r="J378" s="91"/>
      <c r="K378" s="91"/>
      <c r="L378" s="91"/>
      <c r="M378" s="104"/>
      <c r="N378" s="99"/>
      <c r="O378" s="104"/>
      <c r="P378" s="91"/>
      <c r="Q378" s="91"/>
      <c r="R378" s="91"/>
      <c r="S378" s="105"/>
      <c r="T378" s="91"/>
      <c r="U378" s="91"/>
      <c r="V378" s="91"/>
      <c r="W378" s="91"/>
      <c r="X378" s="91"/>
      <c r="Y378" s="91"/>
      <c r="Z378" s="91"/>
      <c r="AA378" s="91"/>
      <c r="AB378" s="91"/>
      <c r="AC378" s="91"/>
      <c r="AD378" s="91"/>
      <c r="AE378" s="91"/>
      <c r="AF378" s="91"/>
      <c r="AG378" s="91"/>
    </row>
    <row r="379" spans="1:33" ht="26.5" customHeight="1" x14ac:dyDescent="0.7">
      <c r="A379" s="95"/>
      <c r="B379" s="93"/>
      <c r="C379" s="92"/>
      <c r="D379" s="93"/>
      <c r="E379" s="92"/>
      <c r="F379" s="93"/>
      <c r="G379" s="92"/>
      <c r="H379" s="93"/>
      <c r="I379" s="92"/>
      <c r="J379" s="91"/>
      <c r="K379" s="91"/>
      <c r="L379" s="91"/>
      <c r="M379" s="104"/>
      <c r="N379" s="99"/>
      <c r="O379" s="104"/>
      <c r="P379" s="91"/>
      <c r="Q379" s="91"/>
      <c r="R379" s="91"/>
      <c r="S379" s="105"/>
      <c r="T379" s="91"/>
      <c r="U379" s="91"/>
      <c r="V379" s="91"/>
      <c r="W379" s="91"/>
      <c r="X379" s="91"/>
      <c r="Y379" s="91"/>
      <c r="Z379" s="91"/>
      <c r="AA379" s="91"/>
      <c r="AB379" s="91"/>
      <c r="AC379" s="91"/>
      <c r="AD379" s="91"/>
      <c r="AE379" s="91"/>
      <c r="AF379" s="91"/>
      <c r="AG379" s="91"/>
    </row>
    <row r="380" spans="1:33" ht="26.5" customHeight="1" x14ac:dyDescent="0.7">
      <c r="A380" s="95"/>
      <c r="B380" s="93"/>
      <c r="C380" s="92"/>
      <c r="D380" s="93"/>
      <c r="E380" s="92"/>
      <c r="F380" s="93"/>
      <c r="G380" s="92"/>
      <c r="H380" s="93"/>
      <c r="I380" s="92"/>
      <c r="J380" s="91"/>
      <c r="K380" s="91"/>
      <c r="L380" s="91"/>
      <c r="M380" s="104"/>
      <c r="N380" s="99"/>
      <c r="O380" s="104"/>
      <c r="P380" s="91"/>
      <c r="Q380" s="91"/>
      <c r="R380" s="91"/>
      <c r="S380" s="105"/>
      <c r="T380" s="91"/>
      <c r="U380" s="91"/>
      <c r="V380" s="91"/>
      <c r="W380" s="91"/>
      <c r="X380" s="91"/>
      <c r="Y380" s="91"/>
      <c r="Z380" s="91"/>
      <c r="AA380" s="91"/>
      <c r="AB380" s="91"/>
      <c r="AC380" s="91"/>
      <c r="AD380" s="91"/>
      <c r="AE380" s="91"/>
      <c r="AF380" s="91"/>
      <c r="AG380" s="91"/>
    </row>
    <row r="381" spans="1:33" ht="26.5" customHeight="1" x14ac:dyDescent="0.7">
      <c r="A381" s="95"/>
      <c r="B381" s="93"/>
      <c r="C381" s="92"/>
      <c r="D381" s="93"/>
      <c r="E381" s="92"/>
      <c r="F381" s="93"/>
      <c r="G381" s="92"/>
      <c r="H381" s="93"/>
      <c r="I381" s="92"/>
      <c r="J381" s="91"/>
      <c r="K381" s="91"/>
      <c r="L381" s="91"/>
      <c r="M381" s="104"/>
      <c r="N381" s="99"/>
      <c r="O381" s="104"/>
      <c r="P381" s="91"/>
      <c r="Q381" s="91"/>
      <c r="R381" s="91"/>
      <c r="S381" s="105"/>
      <c r="T381" s="91"/>
      <c r="U381" s="91"/>
      <c r="V381" s="91"/>
      <c r="W381" s="91"/>
      <c r="X381" s="91"/>
      <c r="Y381" s="91"/>
      <c r="Z381" s="91"/>
      <c r="AA381" s="91"/>
      <c r="AB381" s="91"/>
      <c r="AC381" s="91"/>
      <c r="AD381" s="91"/>
      <c r="AE381" s="91"/>
      <c r="AF381" s="91"/>
      <c r="AG381" s="91"/>
    </row>
    <row r="382" spans="1:33" ht="26.5" customHeight="1" x14ac:dyDescent="0.7">
      <c r="A382" s="95"/>
      <c r="B382" s="93"/>
      <c r="C382" s="92"/>
      <c r="D382" s="93"/>
      <c r="E382" s="92"/>
      <c r="F382" s="93"/>
      <c r="G382" s="92"/>
      <c r="H382" s="93"/>
      <c r="I382" s="92"/>
      <c r="J382" s="91"/>
      <c r="K382" s="91"/>
      <c r="L382" s="91"/>
      <c r="M382" s="104"/>
      <c r="N382" s="99"/>
      <c r="O382" s="104"/>
      <c r="P382" s="91"/>
      <c r="Q382" s="91"/>
      <c r="R382" s="91"/>
      <c r="S382" s="105"/>
      <c r="T382" s="91"/>
      <c r="U382" s="91"/>
      <c r="V382" s="91"/>
      <c r="W382" s="91"/>
      <c r="X382" s="91"/>
      <c r="Y382" s="91"/>
      <c r="Z382" s="91"/>
      <c r="AA382" s="91"/>
      <c r="AB382" s="91"/>
      <c r="AC382" s="91"/>
      <c r="AD382" s="91"/>
      <c r="AE382" s="91"/>
      <c r="AF382" s="91"/>
      <c r="AG382" s="91"/>
    </row>
    <row r="383" spans="1:33" ht="26.5" customHeight="1" x14ac:dyDescent="0.7">
      <c r="A383" s="95"/>
      <c r="B383" s="93"/>
      <c r="C383" s="92"/>
      <c r="D383" s="93"/>
      <c r="E383" s="92"/>
      <c r="F383" s="93"/>
      <c r="G383" s="92"/>
      <c r="H383" s="93"/>
      <c r="I383" s="92"/>
      <c r="J383" s="91"/>
      <c r="K383" s="91"/>
      <c r="L383" s="91"/>
      <c r="M383" s="104"/>
      <c r="N383" s="99"/>
      <c r="O383" s="104"/>
      <c r="P383" s="91"/>
      <c r="Q383" s="91"/>
      <c r="R383" s="91"/>
      <c r="S383" s="105"/>
      <c r="T383" s="91"/>
      <c r="U383" s="91"/>
      <c r="V383" s="91"/>
      <c r="W383" s="91"/>
      <c r="X383" s="91"/>
      <c r="Y383" s="91"/>
      <c r="Z383" s="91"/>
      <c r="AA383" s="91"/>
      <c r="AB383" s="91"/>
      <c r="AC383" s="91"/>
      <c r="AD383" s="91"/>
      <c r="AE383" s="91"/>
      <c r="AF383" s="91"/>
      <c r="AG383" s="91"/>
    </row>
    <row r="384" spans="1:33" ht="26.5" customHeight="1" x14ac:dyDescent="0.7">
      <c r="A384" s="95"/>
      <c r="B384" s="93"/>
      <c r="C384" s="92"/>
      <c r="D384" s="93"/>
      <c r="E384" s="92"/>
      <c r="F384" s="93"/>
      <c r="G384" s="92"/>
      <c r="H384" s="93"/>
      <c r="I384" s="92"/>
      <c r="J384" s="91"/>
      <c r="K384" s="91"/>
      <c r="L384" s="91"/>
      <c r="M384" s="104"/>
      <c r="N384" s="99"/>
      <c r="O384" s="104"/>
      <c r="P384" s="91"/>
      <c r="Q384" s="91"/>
      <c r="R384" s="91"/>
      <c r="S384" s="105"/>
      <c r="T384" s="91"/>
      <c r="U384" s="91"/>
      <c r="V384" s="91"/>
      <c r="W384" s="91"/>
      <c r="X384" s="91"/>
      <c r="Y384" s="91"/>
      <c r="Z384" s="91"/>
      <c r="AA384" s="91"/>
      <c r="AB384" s="91"/>
      <c r="AC384" s="91"/>
      <c r="AD384" s="91"/>
      <c r="AE384" s="91"/>
      <c r="AF384" s="91"/>
      <c r="AG384" s="91"/>
    </row>
    <row r="385" spans="1:33" ht="26.5" customHeight="1" x14ac:dyDescent="0.7">
      <c r="A385" s="95"/>
      <c r="B385" s="93"/>
      <c r="C385" s="92"/>
      <c r="D385" s="93"/>
      <c r="E385" s="92"/>
      <c r="F385" s="93"/>
      <c r="G385" s="92"/>
      <c r="H385" s="93"/>
      <c r="I385" s="92"/>
      <c r="J385" s="91"/>
      <c r="K385" s="91"/>
      <c r="L385" s="91"/>
      <c r="M385" s="104"/>
      <c r="N385" s="99"/>
      <c r="O385" s="104"/>
      <c r="P385" s="91"/>
      <c r="Q385" s="91"/>
      <c r="R385" s="91"/>
      <c r="S385" s="105"/>
      <c r="T385" s="91"/>
      <c r="U385" s="91"/>
      <c r="V385" s="91"/>
      <c r="W385" s="91"/>
      <c r="X385" s="91"/>
      <c r="Y385" s="91"/>
      <c r="Z385" s="91"/>
      <c r="AA385" s="91"/>
      <c r="AB385" s="91"/>
      <c r="AC385" s="91"/>
      <c r="AD385" s="91"/>
      <c r="AE385" s="91"/>
      <c r="AF385" s="91"/>
      <c r="AG385" s="91"/>
    </row>
    <row r="386" spans="1:33" ht="26.5" customHeight="1" x14ac:dyDescent="0.7">
      <c r="A386" s="95"/>
      <c r="B386" s="93"/>
      <c r="C386" s="92"/>
      <c r="D386" s="93"/>
      <c r="E386" s="92"/>
      <c r="F386" s="93"/>
      <c r="G386" s="92"/>
      <c r="H386" s="93"/>
      <c r="I386" s="92"/>
      <c r="J386" s="91"/>
      <c r="K386" s="91"/>
      <c r="L386" s="91"/>
      <c r="M386" s="104"/>
      <c r="N386" s="99"/>
      <c r="O386" s="104"/>
      <c r="P386" s="91"/>
      <c r="Q386" s="91"/>
      <c r="R386" s="91"/>
      <c r="S386" s="105"/>
      <c r="T386" s="91"/>
      <c r="U386" s="91"/>
      <c r="V386" s="91"/>
      <c r="W386" s="91"/>
      <c r="X386" s="91"/>
      <c r="Y386" s="91"/>
      <c r="Z386" s="91"/>
      <c r="AA386" s="91"/>
      <c r="AB386" s="91"/>
      <c r="AC386" s="91"/>
      <c r="AD386" s="91"/>
      <c r="AE386" s="91"/>
      <c r="AF386" s="91"/>
      <c r="AG386" s="91"/>
    </row>
    <row r="387" spans="1:33" ht="26.5" customHeight="1" x14ac:dyDescent="0.7">
      <c r="A387" s="95"/>
      <c r="B387" s="93"/>
      <c r="C387" s="92"/>
      <c r="D387" s="93"/>
      <c r="E387" s="92"/>
      <c r="F387" s="93"/>
      <c r="G387" s="92"/>
      <c r="H387" s="93"/>
      <c r="I387" s="92"/>
      <c r="J387" s="91"/>
      <c r="K387" s="91"/>
      <c r="L387" s="91"/>
      <c r="M387" s="104"/>
      <c r="N387" s="99"/>
      <c r="O387" s="104"/>
      <c r="P387" s="91"/>
      <c r="Q387" s="91"/>
      <c r="R387" s="91"/>
      <c r="S387" s="105"/>
      <c r="T387" s="91"/>
      <c r="U387" s="91"/>
      <c r="V387" s="91"/>
      <c r="W387" s="91"/>
      <c r="X387" s="91"/>
      <c r="Y387" s="91"/>
      <c r="Z387" s="91"/>
      <c r="AA387" s="91"/>
      <c r="AB387" s="91"/>
      <c r="AC387" s="91"/>
      <c r="AD387" s="91"/>
      <c r="AE387" s="91"/>
      <c r="AF387" s="91"/>
      <c r="AG387" s="91"/>
    </row>
    <row r="388" spans="1:33" ht="26.5" customHeight="1" x14ac:dyDescent="0.7">
      <c r="A388" s="95"/>
      <c r="B388" s="93"/>
      <c r="C388" s="92"/>
      <c r="D388" s="93"/>
      <c r="E388" s="92"/>
      <c r="F388" s="93"/>
      <c r="G388" s="92"/>
      <c r="H388" s="93"/>
      <c r="I388" s="92"/>
      <c r="J388" s="91"/>
      <c r="K388" s="91"/>
      <c r="L388" s="91"/>
      <c r="M388" s="104"/>
      <c r="N388" s="99"/>
      <c r="O388" s="104"/>
      <c r="P388" s="91"/>
      <c r="Q388" s="91"/>
      <c r="R388" s="91"/>
      <c r="S388" s="105"/>
      <c r="T388" s="91"/>
      <c r="U388" s="91"/>
      <c r="V388" s="91"/>
      <c r="W388" s="91"/>
      <c r="X388" s="91"/>
      <c r="Y388" s="91"/>
      <c r="Z388" s="91"/>
      <c r="AA388" s="91"/>
      <c r="AB388" s="91"/>
      <c r="AC388" s="91"/>
      <c r="AD388" s="91"/>
      <c r="AE388" s="91"/>
      <c r="AF388" s="91"/>
      <c r="AG388" s="91"/>
    </row>
    <row r="389" spans="1:33" ht="26.5" customHeight="1" x14ac:dyDescent="0.7">
      <c r="A389" s="95"/>
      <c r="B389" s="93"/>
      <c r="C389" s="92"/>
      <c r="D389" s="93"/>
      <c r="E389" s="92"/>
      <c r="F389" s="93"/>
      <c r="G389" s="92"/>
      <c r="H389" s="93"/>
      <c r="I389" s="92"/>
      <c r="J389" s="91"/>
      <c r="K389" s="91"/>
      <c r="L389" s="91"/>
      <c r="M389" s="104"/>
      <c r="N389" s="99"/>
      <c r="O389" s="104"/>
      <c r="P389" s="91"/>
      <c r="Q389" s="91"/>
      <c r="R389" s="91"/>
      <c r="S389" s="105"/>
      <c r="T389" s="91"/>
      <c r="U389" s="91"/>
      <c r="V389" s="91"/>
      <c r="W389" s="91"/>
      <c r="X389" s="91"/>
      <c r="Y389" s="91"/>
      <c r="Z389" s="91"/>
      <c r="AA389" s="91"/>
      <c r="AB389" s="91"/>
      <c r="AC389" s="91"/>
      <c r="AD389" s="91"/>
      <c r="AE389" s="91"/>
      <c r="AF389" s="91"/>
      <c r="AG389" s="91"/>
    </row>
    <row r="390" spans="1:33" ht="26.5" customHeight="1" x14ac:dyDescent="0.7">
      <c r="A390" s="95"/>
      <c r="B390" s="93"/>
      <c r="C390" s="92"/>
      <c r="D390" s="93"/>
      <c r="E390" s="92"/>
      <c r="F390" s="93"/>
      <c r="G390" s="92"/>
      <c r="H390" s="93"/>
      <c r="I390" s="92"/>
      <c r="J390" s="91"/>
      <c r="K390" s="91"/>
      <c r="L390" s="91"/>
      <c r="M390" s="104"/>
      <c r="N390" s="99"/>
      <c r="O390" s="104"/>
      <c r="P390" s="91"/>
      <c r="Q390" s="91"/>
      <c r="R390" s="91"/>
      <c r="S390" s="105"/>
      <c r="T390" s="91"/>
      <c r="U390" s="91"/>
      <c r="V390" s="91"/>
      <c r="W390" s="91"/>
      <c r="X390" s="91"/>
      <c r="Y390" s="91"/>
      <c r="Z390" s="91"/>
      <c r="AA390" s="91"/>
      <c r="AB390" s="91"/>
      <c r="AC390" s="91"/>
      <c r="AD390" s="91"/>
      <c r="AE390" s="91"/>
      <c r="AF390" s="91"/>
      <c r="AG390" s="91"/>
    </row>
    <row r="391" spans="1:33" ht="26.5" customHeight="1" x14ac:dyDescent="0.7">
      <c r="A391" s="95"/>
      <c r="B391" s="93"/>
      <c r="C391" s="92"/>
      <c r="D391" s="93"/>
      <c r="E391" s="92"/>
      <c r="F391" s="93"/>
      <c r="G391" s="92"/>
      <c r="H391" s="93"/>
      <c r="I391" s="92"/>
      <c r="J391" s="91"/>
      <c r="K391" s="91"/>
      <c r="L391" s="91"/>
      <c r="M391" s="104"/>
      <c r="N391" s="99"/>
      <c r="O391" s="104"/>
      <c r="P391" s="91"/>
      <c r="Q391" s="91"/>
      <c r="R391" s="91"/>
      <c r="S391" s="105"/>
      <c r="T391" s="91"/>
      <c r="U391" s="91"/>
      <c r="V391" s="91"/>
      <c r="W391" s="91"/>
      <c r="X391" s="91"/>
      <c r="Y391" s="91"/>
      <c r="Z391" s="91"/>
      <c r="AA391" s="91"/>
      <c r="AB391" s="91"/>
      <c r="AC391" s="91"/>
      <c r="AD391" s="91"/>
      <c r="AE391" s="91"/>
      <c r="AF391" s="91"/>
      <c r="AG391" s="91"/>
    </row>
    <row r="392" spans="1:33" ht="26.5" customHeight="1" x14ac:dyDescent="0.7">
      <c r="A392" s="95"/>
      <c r="B392" s="93"/>
      <c r="C392" s="92"/>
      <c r="D392" s="93"/>
      <c r="E392" s="92"/>
      <c r="F392" s="93"/>
      <c r="G392" s="92"/>
      <c r="H392" s="93"/>
      <c r="I392" s="92"/>
      <c r="J392" s="91"/>
      <c r="K392" s="91"/>
      <c r="L392" s="91"/>
      <c r="M392" s="104"/>
      <c r="N392" s="99"/>
      <c r="O392" s="104"/>
      <c r="P392" s="91"/>
      <c r="Q392" s="91"/>
      <c r="R392" s="91"/>
      <c r="S392" s="105"/>
      <c r="T392" s="91"/>
      <c r="U392" s="91"/>
      <c r="V392" s="91"/>
      <c r="W392" s="91"/>
      <c r="X392" s="91"/>
      <c r="Y392" s="91"/>
      <c r="Z392" s="91"/>
      <c r="AA392" s="91"/>
      <c r="AB392" s="91"/>
      <c r="AC392" s="91"/>
      <c r="AD392" s="91"/>
      <c r="AE392" s="91"/>
      <c r="AF392" s="91"/>
      <c r="AG392" s="91"/>
    </row>
    <row r="393" spans="1:33" ht="26.5" customHeight="1" x14ac:dyDescent="0.7">
      <c r="A393" s="95"/>
      <c r="B393" s="93"/>
      <c r="C393" s="92"/>
      <c r="D393" s="93"/>
      <c r="E393" s="92"/>
      <c r="F393" s="93"/>
      <c r="G393" s="92"/>
      <c r="H393" s="93"/>
      <c r="I393" s="92"/>
      <c r="J393" s="91"/>
      <c r="K393" s="91"/>
      <c r="L393" s="91"/>
      <c r="M393" s="104"/>
      <c r="N393" s="99"/>
      <c r="O393" s="104"/>
      <c r="P393" s="91"/>
      <c r="Q393" s="91"/>
      <c r="R393" s="91"/>
      <c r="S393" s="105"/>
      <c r="T393" s="91"/>
      <c r="U393" s="91"/>
      <c r="V393" s="91"/>
      <c r="W393" s="91"/>
      <c r="X393" s="91"/>
      <c r="Y393" s="91"/>
      <c r="Z393" s="91"/>
      <c r="AA393" s="91"/>
      <c r="AB393" s="91"/>
      <c r="AC393" s="91"/>
      <c r="AD393" s="91"/>
      <c r="AE393" s="91"/>
      <c r="AF393" s="91"/>
      <c r="AG393" s="91"/>
    </row>
    <row r="394" spans="1:33" ht="26.5" customHeight="1" x14ac:dyDescent="0.7">
      <c r="A394" s="95"/>
      <c r="B394" s="93"/>
      <c r="C394" s="92"/>
      <c r="D394" s="93"/>
      <c r="E394" s="92"/>
      <c r="F394" s="93"/>
      <c r="G394" s="92"/>
      <c r="H394" s="93"/>
      <c r="I394" s="92"/>
      <c r="J394" s="91"/>
      <c r="K394" s="91"/>
      <c r="L394" s="91"/>
      <c r="M394" s="104"/>
      <c r="N394" s="99"/>
      <c r="O394" s="104"/>
      <c r="P394" s="91"/>
      <c r="Q394" s="91"/>
      <c r="R394" s="91"/>
      <c r="S394" s="105"/>
      <c r="T394" s="91"/>
      <c r="U394" s="91"/>
      <c r="V394" s="91"/>
      <c r="W394" s="91"/>
      <c r="X394" s="91"/>
      <c r="Y394" s="91"/>
      <c r="Z394" s="91"/>
      <c r="AA394" s="91"/>
      <c r="AB394" s="91"/>
      <c r="AC394" s="91"/>
      <c r="AD394" s="91"/>
      <c r="AE394" s="91"/>
      <c r="AF394" s="91"/>
      <c r="AG394" s="91"/>
    </row>
    <row r="395" spans="1:33" ht="26.5" customHeight="1" x14ac:dyDescent="0.7">
      <c r="A395" s="95"/>
      <c r="B395" s="93"/>
      <c r="C395" s="92"/>
      <c r="D395" s="93"/>
      <c r="E395" s="92"/>
      <c r="F395" s="93"/>
      <c r="G395" s="92"/>
      <c r="H395" s="93"/>
      <c r="I395" s="92"/>
      <c r="J395" s="91"/>
      <c r="K395" s="91"/>
      <c r="L395" s="91"/>
      <c r="M395" s="104"/>
      <c r="N395" s="99"/>
      <c r="O395" s="104"/>
      <c r="P395" s="91"/>
      <c r="Q395" s="91"/>
      <c r="R395" s="91"/>
      <c r="S395" s="105"/>
      <c r="T395" s="91"/>
      <c r="U395" s="91"/>
      <c r="V395" s="91"/>
      <c r="W395" s="91"/>
      <c r="X395" s="91"/>
      <c r="Y395" s="91"/>
      <c r="Z395" s="91"/>
      <c r="AA395" s="91"/>
      <c r="AB395" s="91"/>
      <c r="AC395" s="91"/>
      <c r="AD395" s="91"/>
      <c r="AE395" s="91"/>
      <c r="AF395" s="91"/>
      <c r="AG395" s="91"/>
    </row>
    <row r="396" spans="1:33" ht="26.5" customHeight="1" x14ac:dyDescent="0.7">
      <c r="A396" s="95"/>
      <c r="B396" s="93"/>
      <c r="C396" s="92"/>
      <c r="D396" s="93"/>
      <c r="E396" s="92"/>
      <c r="F396" s="93"/>
      <c r="G396" s="92"/>
      <c r="H396" s="93"/>
      <c r="I396" s="92"/>
      <c r="J396" s="91"/>
      <c r="K396" s="91"/>
      <c r="L396" s="91"/>
      <c r="M396" s="104"/>
      <c r="N396" s="99"/>
      <c r="O396" s="104"/>
      <c r="P396" s="91"/>
      <c r="Q396" s="91"/>
      <c r="R396" s="91"/>
      <c r="S396" s="105"/>
      <c r="T396" s="91"/>
      <c r="U396" s="91"/>
      <c r="V396" s="91"/>
      <c r="W396" s="91"/>
      <c r="X396" s="91"/>
      <c r="Y396" s="91"/>
      <c r="Z396" s="91"/>
      <c r="AA396" s="91"/>
      <c r="AB396" s="91"/>
      <c r="AC396" s="91"/>
      <c r="AD396" s="91"/>
      <c r="AE396" s="91"/>
      <c r="AF396" s="91"/>
      <c r="AG396" s="91"/>
    </row>
    <row r="397" spans="1:33" ht="26.5" customHeight="1" x14ac:dyDescent="0.7">
      <c r="A397" s="95"/>
      <c r="B397" s="93"/>
      <c r="C397" s="92"/>
      <c r="D397" s="93"/>
      <c r="E397" s="92"/>
      <c r="F397" s="93"/>
      <c r="G397" s="92"/>
      <c r="H397" s="93"/>
      <c r="I397" s="92"/>
      <c r="J397" s="91"/>
      <c r="K397" s="91"/>
      <c r="L397" s="91"/>
      <c r="M397" s="104"/>
      <c r="N397" s="99"/>
      <c r="O397" s="104"/>
      <c r="P397" s="91"/>
      <c r="Q397" s="91"/>
      <c r="R397" s="91"/>
      <c r="S397" s="105"/>
      <c r="T397" s="91"/>
      <c r="U397" s="91"/>
      <c r="V397" s="91"/>
      <c r="W397" s="91"/>
      <c r="X397" s="91"/>
      <c r="Y397" s="91"/>
      <c r="Z397" s="91"/>
      <c r="AA397" s="91"/>
      <c r="AB397" s="91"/>
      <c r="AC397" s="91"/>
      <c r="AD397" s="91"/>
      <c r="AE397" s="91"/>
      <c r="AF397" s="91"/>
      <c r="AG397" s="91"/>
    </row>
    <row r="398" spans="1:33" ht="26.5" customHeight="1" x14ac:dyDescent="0.7">
      <c r="A398" s="95"/>
      <c r="B398" s="93"/>
      <c r="C398" s="92"/>
      <c r="D398" s="93"/>
      <c r="E398" s="92"/>
      <c r="F398" s="93"/>
      <c r="G398" s="92"/>
      <c r="H398" s="93"/>
      <c r="I398" s="92"/>
      <c r="J398" s="91"/>
      <c r="K398" s="91"/>
      <c r="L398" s="91"/>
      <c r="M398" s="104"/>
      <c r="N398" s="99"/>
      <c r="O398" s="104"/>
      <c r="P398" s="91"/>
      <c r="Q398" s="91"/>
      <c r="R398" s="91"/>
      <c r="S398" s="105"/>
      <c r="T398" s="91"/>
      <c r="U398" s="91"/>
      <c r="V398" s="91"/>
      <c r="W398" s="91"/>
      <c r="X398" s="91"/>
      <c r="Y398" s="91"/>
      <c r="Z398" s="91"/>
      <c r="AA398" s="91"/>
      <c r="AB398" s="91"/>
      <c r="AC398" s="91"/>
      <c r="AD398" s="91"/>
      <c r="AE398" s="91"/>
      <c r="AF398" s="91"/>
      <c r="AG398" s="91"/>
    </row>
    <row r="399" spans="1:33" ht="26.5" customHeight="1" x14ac:dyDescent="0.7">
      <c r="A399" s="95"/>
      <c r="B399" s="93"/>
      <c r="C399" s="92"/>
      <c r="D399" s="93"/>
      <c r="E399" s="92"/>
      <c r="F399" s="93"/>
      <c r="G399" s="92"/>
      <c r="H399" s="93"/>
      <c r="I399" s="92"/>
      <c r="J399" s="91"/>
      <c r="K399" s="91"/>
      <c r="L399" s="91"/>
      <c r="M399" s="104"/>
      <c r="N399" s="99"/>
      <c r="O399" s="104"/>
      <c r="P399" s="91"/>
      <c r="Q399" s="91"/>
      <c r="R399" s="91"/>
      <c r="S399" s="105"/>
      <c r="T399" s="91"/>
      <c r="U399" s="91"/>
      <c r="V399" s="91"/>
      <c r="W399" s="91"/>
      <c r="X399" s="91"/>
      <c r="Y399" s="91"/>
      <c r="Z399" s="91"/>
      <c r="AA399" s="91"/>
      <c r="AB399" s="91"/>
      <c r="AC399" s="91"/>
      <c r="AD399" s="91"/>
      <c r="AE399" s="91"/>
      <c r="AF399" s="91"/>
      <c r="AG399" s="91"/>
    </row>
    <row r="400" spans="1:33" ht="26.5" customHeight="1" x14ac:dyDescent="0.7">
      <c r="A400" s="95"/>
      <c r="B400" s="93"/>
      <c r="C400" s="92"/>
      <c r="D400" s="93"/>
      <c r="E400" s="92"/>
      <c r="F400" s="93"/>
      <c r="G400" s="92"/>
      <c r="H400" s="93"/>
      <c r="I400" s="92"/>
      <c r="J400" s="91"/>
      <c r="K400" s="91"/>
      <c r="L400" s="91"/>
      <c r="M400" s="104"/>
      <c r="N400" s="99"/>
      <c r="O400" s="104"/>
      <c r="P400" s="91"/>
      <c r="Q400" s="91"/>
      <c r="R400" s="91"/>
      <c r="S400" s="105"/>
      <c r="T400" s="91"/>
      <c r="U400" s="91"/>
      <c r="V400" s="91"/>
      <c r="W400" s="91"/>
      <c r="X400" s="91"/>
      <c r="Y400" s="91"/>
      <c r="Z400" s="91"/>
      <c r="AA400" s="91"/>
      <c r="AB400" s="91"/>
      <c r="AC400" s="91"/>
      <c r="AD400" s="91"/>
      <c r="AE400" s="91"/>
      <c r="AF400" s="91"/>
      <c r="AG400" s="91"/>
    </row>
    <row r="401" spans="1:33" ht="26.5" customHeight="1" x14ac:dyDescent="0.7">
      <c r="A401" s="95"/>
      <c r="B401" s="93"/>
      <c r="C401" s="92"/>
      <c r="D401" s="93"/>
      <c r="E401" s="92"/>
      <c r="F401" s="93"/>
      <c r="G401" s="92"/>
      <c r="H401" s="93"/>
      <c r="I401" s="92"/>
      <c r="J401" s="91"/>
      <c r="K401" s="91"/>
      <c r="L401" s="91"/>
      <c r="M401" s="104"/>
      <c r="N401" s="99"/>
      <c r="O401" s="104"/>
      <c r="P401" s="91"/>
      <c r="Q401" s="91"/>
      <c r="R401" s="91"/>
      <c r="S401" s="105"/>
      <c r="T401" s="91"/>
      <c r="U401" s="91"/>
      <c r="V401" s="91"/>
      <c r="W401" s="91"/>
      <c r="X401" s="91"/>
      <c r="Y401" s="91"/>
      <c r="Z401" s="91"/>
      <c r="AA401" s="91"/>
      <c r="AB401" s="91"/>
      <c r="AC401" s="91"/>
      <c r="AD401" s="91"/>
      <c r="AE401" s="91"/>
      <c r="AF401" s="91"/>
      <c r="AG401" s="91"/>
    </row>
    <row r="402" spans="1:33" ht="26.5" customHeight="1" x14ac:dyDescent="0.7">
      <c r="A402" s="95"/>
      <c r="B402" s="93"/>
      <c r="C402" s="92"/>
      <c r="D402" s="93"/>
      <c r="E402" s="92"/>
      <c r="F402" s="93"/>
      <c r="G402" s="92"/>
      <c r="H402" s="93"/>
      <c r="I402" s="92"/>
      <c r="J402" s="91"/>
      <c r="K402" s="91"/>
      <c r="L402" s="91"/>
      <c r="M402" s="104"/>
      <c r="N402" s="99"/>
      <c r="O402" s="104"/>
      <c r="P402" s="91"/>
      <c r="Q402" s="91"/>
      <c r="R402" s="91"/>
      <c r="S402" s="105"/>
      <c r="T402" s="91"/>
      <c r="U402" s="91"/>
      <c r="V402" s="91"/>
      <c r="W402" s="91"/>
      <c r="X402" s="91"/>
      <c r="Y402" s="91"/>
      <c r="Z402" s="91"/>
      <c r="AA402" s="91"/>
      <c r="AB402" s="91"/>
      <c r="AC402" s="91"/>
      <c r="AD402" s="91"/>
      <c r="AE402" s="91"/>
      <c r="AF402" s="91"/>
      <c r="AG402" s="91"/>
    </row>
    <row r="403" spans="1:33" ht="26.5" customHeight="1" x14ac:dyDescent="0.7">
      <c r="A403" s="95"/>
      <c r="B403" s="93"/>
      <c r="C403" s="92"/>
      <c r="D403" s="93"/>
      <c r="E403" s="92"/>
      <c r="F403" s="93"/>
      <c r="G403" s="92"/>
      <c r="H403" s="93"/>
      <c r="I403" s="92"/>
      <c r="J403" s="91"/>
      <c r="K403" s="91"/>
      <c r="L403" s="91"/>
      <c r="M403" s="104"/>
      <c r="N403" s="99"/>
      <c r="O403" s="104"/>
      <c r="P403" s="91"/>
      <c r="Q403" s="91"/>
      <c r="R403" s="91"/>
      <c r="S403" s="105"/>
      <c r="T403" s="91"/>
      <c r="U403" s="91"/>
      <c r="V403" s="91"/>
      <c r="W403" s="91"/>
      <c r="X403" s="91"/>
      <c r="Y403" s="91"/>
      <c r="Z403" s="91"/>
      <c r="AA403" s="91"/>
      <c r="AB403" s="91"/>
      <c r="AC403" s="91"/>
      <c r="AD403" s="91"/>
      <c r="AE403" s="91"/>
      <c r="AF403" s="91"/>
      <c r="AG403" s="91"/>
    </row>
    <row r="404" spans="1:33" ht="26.5" customHeight="1" x14ac:dyDescent="0.7">
      <c r="A404" s="95"/>
      <c r="B404" s="93"/>
      <c r="C404" s="92"/>
      <c r="D404" s="93"/>
      <c r="E404" s="92"/>
      <c r="F404" s="93"/>
      <c r="G404" s="92"/>
      <c r="H404" s="93"/>
      <c r="I404" s="92"/>
      <c r="J404" s="91"/>
      <c r="K404" s="91"/>
      <c r="L404" s="91"/>
      <c r="M404" s="104"/>
      <c r="N404" s="99"/>
      <c r="O404" s="104"/>
      <c r="P404" s="91"/>
      <c r="Q404" s="91"/>
      <c r="R404" s="91"/>
      <c r="S404" s="105"/>
      <c r="T404" s="91"/>
      <c r="U404" s="91"/>
      <c r="V404" s="91"/>
      <c r="W404" s="91"/>
      <c r="X404" s="91"/>
      <c r="Y404" s="91"/>
      <c r="Z404" s="91"/>
      <c r="AA404" s="91"/>
      <c r="AB404" s="91"/>
      <c r="AC404" s="91"/>
      <c r="AD404" s="91"/>
      <c r="AE404" s="91"/>
      <c r="AF404" s="91"/>
      <c r="AG404" s="91"/>
    </row>
    <row r="405" spans="1:33" ht="26.5" customHeight="1" x14ac:dyDescent="0.7">
      <c r="A405" s="95"/>
      <c r="B405" s="93"/>
      <c r="C405" s="92"/>
      <c r="D405" s="93"/>
      <c r="E405" s="92"/>
      <c r="F405" s="93"/>
      <c r="G405" s="92"/>
      <c r="H405" s="93"/>
      <c r="I405" s="92"/>
      <c r="J405" s="91"/>
      <c r="K405" s="91"/>
      <c r="L405" s="91"/>
      <c r="M405" s="104"/>
      <c r="N405" s="99"/>
      <c r="O405" s="104"/>
      <c r="P405" s="91"/>
      <c r="Q405" s="91"/>
      <c r="R405" s="91"/>
      <c r="S405" s="105"/>
      <c r="T405" s="91"/>
      <c r="U405" s="91"/>
      <c r="V405" s="91"/>
      <c r="W405" s="91"/>
      <c r="X405" s="91"/>
      <c r="Y405" s="91"/>
      <c r="Z405" s="91"/>
      <c r="AA405" s="91"/>
      <c r="AB405" s="91"/>
      <c r="AC405" s="91"/>
      <c r="AD405" s="91"/>
      <c r="AE405" s="91"/>
      <c r="AF405" s="91"/>
      <c r="AG405" s="91"/>
    </row>
    <row r="406" spans="1:33" ht="26.5" customHeight="1" x14ac:dyDescent="0.7">
      <c r="A406" s="95"/>
      <c r="B406" s="93"/>
      <c r="C406" s="92"/>
      <c r="D406" s="93"/>
      <c r="E406" s="92"/>
      <c r="F406" s="93"/>
      <c r="G406" s="92"/>
      <c r="H406" s="93"/>
      <c r="I406" s="92"/>
      <c r="J406" s="91"/>
      <c r="K406" s="91"/>
      <c r="L406" s="91"/>
      <c r="M406" s="104"/>
      <c r="N406" s="99"/>
      <c r="O406" s="104"/>
      <c r="P406" s="91"/>
      <c r="Q406" s="91"/>
      <c r="R406" s="91"/>
      <c r="S406" s="105"/>
      <c r="T406" s="91"/>
      <c r="U406" s="91"/>
      <c r="V406" s="91"/>
      <c r="W406" s="91"/>
      <c r="X406" s="91"/>
      <c r="Y406" s="91"/>
      <c r="Z406" s="91"/>
      <c r="AA406" s="91"/>
      <c r="AB406" s="91"/>
      <c r="AC406" s="91"/>
      <c r="AD406" s="91"/>
      <c r="AE406" s="91"/>
      <c r="AF406" s="91"/>
      <c r="AG406" s="91"/>
    </row>
    <row r="407" spans="1:33" ht="26.5" customHeight="1" x14ac:dyDescent="0.7">
      <c r="A407" s="95"/>
      <c r="B407" s="93"/>
      <c r="C407" s="92"/>
      <c r="D407" s="93"/>
      <c r="E407" s="92"/>
      <c r="F407" s="93"/>
      <c r="G407" s="92"/>
      <c r="H407" s="93"/>
      <c r="I407" s="92"/>
      <c r="J407" s="91"/>
      <c r="K407" s="91"/>
      <c r="L407" s="91"/>
      <c r="M407" s="104"/>
      <c r="N407" s="99"/>
      <c r="O407" s="104"/>
      <c r="P407" s="91"/>
      <c r="Q407" s="91"/>
      <c r="R407" s="91"/>
      <c r="S407" s="105"/>
      <c r="T407" s="91"/>
      <c r="U407" s="91"/>
      <c r="V407" s="91"/>
      <c r="W407" s="91"/>
      <c r="X407" s="91"/>
      <c r="Y407" s="91"/>
      <c r="Z407" s="91"/>
      <c r="AA407" s="91"/>
      <c r="AB407" s="91"/>
      <c r="AC407" s="91"/>
      <c r="AD407" s="91"/>
      <c r="AE407" s="91"/>
      <c r="AF407" s="91"/>
      <c r="AG407" s="91"/>
    </row>
    <row r="408" spans="1:33" ht="26.5" customHeight="1" x14ac:dyDescent="0.7">
      <c r="A408" s="95"/>
      <c r="B408" s="93"/>
      <c r="C408" s="92"/>
      <c r="D408" s="93"/>
      <c r="E408" s="92"/>
      <c r="F408" s="93"/>
      <c r="G408" s="92"/>
      <c r="H408" s="93"/>
      <c r="I408" s="92"/>
      <c r="J408" s="91"/>
      <c r="K408" s="91"/>
      <c r="L408" s="91"/>
      <c r="M408" s="104"/>
      <c r="N408" s="99"/>
      <c r="O408" s="104"/>
      <c r="P408" s="91"/>
      <c r="Q408" s="91"/>
      <c r="R408" s="91"/>
      <c r="S408" s="105"/>
      <c r="T408" s="91"/>
      <c r="U408" s="91"/>
      <c r="V408" s="91"/>
      <c r="W408" s="91"/>
      <c r="X408" s="91"/>
      <c r="Y408" s="91"/>
      <c r="Z408" s="91"/>
      <c r="AA408" s="91"/>
      <c r="AB408" s="91"/>
      <c r="AC408" s="91"/>
      <c r="AD408" s="91"/>
      <c r="AE408" s="91"/>
      <c r="AF408" s="91"/>
      <c r="AG408" s="91"/>
    </row>
    <row r="409" spans="1:33" ht="26.5" customHeight="1" x14ac:dyDescent="0.7">
      <c r="A409" s="95"/>
      <c r="B409" s="93"/>
      <c r="C409" s="92"/>
      <c r="D409" s="93"/>
      <c r="E409" s="92"/>
      <c r="F409" s="93"/>
      <c r="G409" s="92"/>
      <c r="H409" s="93"/>
      <c r="I409" s="92"/>
      <c r="J409" s="91"/>
      <c r="K409" s="91"/>
      <c r="L409" s="91"/>
      <c r="M409" s="104"/>
      <c r="N409" s="99"/>
      <c r="O409" s="104"/>
      <c r="P409" s="91"/>
      <c r="Q409" s="91"/>
      <c r="R409" s="91"/>
      <c r="S409" s="105"/>
      <c r="T409" s="91"/>
      <c r="U409" s="91"/>
      <c r="V409" s="91"/>
      <c r="W409" s="91"/>
      <c r="X409" s="91"/>
      <c r="Y409" s="91"/>
      <c r="Z409" s="91"/>
      <c r="AA409" s="91"/>
      <c r="AB409" s="91"/>
      <c r="AC409" s="91"/>
      <c r="AD409" s="91"/>
      <c r="AE409" s="91"/>
      <c r="AF409" s="91"/>
      <c r="AG409" s="91"/>
    </row>
    <row r="410" spans="1:33" ht="26.5" customHeight="1" x14ac:dyDescent="0.7">
      <c r="A410" s="95"/>
      <c r="B410" s="93"/>
      <c r="C410" s="92"/>
      <c r="D410" s="93"/>
      <c r="E410" s="92"/>
      <c r="F410" s="93"/>
      <c r="G410" s="92"/>
      <c r="H410" s="93"/>
      <c r="I410" s="92"/>
      <c r="J410" s="91"/>
      <c r="K410" s="91"/>
      <c r="L410" s="91"/>
      <c r="M410" s="104"/>
      <c r="N410" s="99"/>
      <c r="O410" s="104"/>
      <c r="P410" s="91"/>
      <c r="Q410" s="91"/>
      <c r="R410" s="91"/>
      <c r="S410" s="105"/>
      <c r="T410" s="91"/>
      <c r="U410" s="91"/>
      <c r="V410" s="91"/>
      <c r="W410" s="91"/>
      <c r="X410" s="91"/>
      <c r="Y410" s="91"/>
      <c r="Z410" s="91"/>
      <c r="AA410" s="91"/>
      <c r="AB410" s="91"/>
      <c r="AC410" s="91"/>
      <c r="AD410" s="91"/>
      <c r="AE410" s="91"/>
      <c r="AF410" s="91"/>
      <c r="AG410" s="91"/>
    </row>
    <row r="411" spans="1:33" ht="26.5" customHeight="1" x14ac:dyDescent="0.7">
      <c r="A411" s="95"/>
      <c r="B411" s="93"/>
      <c r="C411" s="92"/>
      <c r="D411" s="93"/>
      <c r="E411" s="92"/>
      <c r="F411" s="93"/>
      <c r="G411" s="92"/>
      <c r="H411" s="93"/>
      <c r="I411" s="92"/>
      <c r="J411" s="91"/>
      <c r="K411" s="91"/>
      <c r="L411" s="91"/>
      <c r="M411" s="104"/>
      <c r="N411" s="99"/>
      <c r="O411" s="104"/>
      <c r="P411" s="91"/>
      <c r="Q411" s="91"/>
      <c r="R411" s="91"/>
      <c r="S411" s="105"/>
      <c r="T411" s="91"/>
      <c r="U411" s="91"/>
      <c r="V411" s="91"/>
      <c r="W411" s="91"/>
      <c r="X411" s="91"/>
      <c r="Y411" s="91"/>
      <c r="Z411" s="91"/>
      <c r="AA411" s="91"/>
      <c r="AB411" s="91"/>
      <c r="AC411" s="91"/>
      <c r="AD411" s="91"/>
      <c r="AE411" s="91"/>
      <c r="AF411" s="91"/>
      <c r="AG411" s="91"/>
    </row>
    <row r="412" spans="1:33" ht="26.5" customHeight="1" x14ac:dyDescent="0.7">
      <c r="A412" s="95"/>
      <c r="B412" s="93"/>
      <c r="C412" s="92"/>
      <c r="D412" s="93"/>
      <c r="E412" s="92"/>
      <c r="F412" s="93"/>
      <c r="G412" s="92"/>
      <c r="H412" s="93"/>
      <c r="I412" s="92"/>
      <c r="J412" s="91"/>
      <c r="K412" s="91"/>
      <c r="L412" s="91"/>
      <c r="M412" s="104"/>
      <c r="N412" s="99"/>
      <c r="O412" s="104"/>
      <c r="P412" s="91"/>
      <c r="Q412" s="91"/>
      <c r="R412" s="91"/>
      <c r="S412" s="105"/>
      <c r="T412" s="91"/>
      <c r="U412" s="91"/>
      <c r="V412" s="91"/>
      <c r="W412" s="91"/>
      <c r="X412" s="91"/>
      <c r="Y412" s="91"/>
      <c r="Z412" s="91"/>
      <c r="AA412" s="91"/>
      <c r="AB412" s="91"/>
      <c r="AC412" s="91"/>
      <c r="AD412" s="91"/>
      <c r="AE412" s="91"/>
      <c r="AF412" s="91"/>
      <c r="AG412" s="91"/>
    </row>
    <row r="413" spans="1:33" ht="26.5" customHeight="1" x14ac:dyDescent="0.7">
      <c r="A413" s="95"/>
      <c r="B413" s="93"/>
      <c r="C413" s="92"/>
      <c r="D413" s="93"/>
      <c r="E413" s="92"/>
      <c r="F413" s="93"/>
      <c r="G413" s="92"/>
      <c r="H413" s="93"/>
      <c r="I413" s="92"/>
      <c r="J413" s="91"/>
      <c r="K413" s="91"/>
      <c r="L413" s="91"/>
      <c r="M413" s="104"/>
      <c r="N413" s="99"/>
      <c r="O413" s="104"/>
      <c r="P413" s="91"/>
      <c r="Q413" s="91"/>
      <c r="R413" s="91"/>
      <c r="S413" s="105"/>
      <c r="T413" s="91"/>
      <c r="U413" s="91"/>
      <c r="V413" s="91"/>
      <c r="W413" s="91"/>
      <c r="X413" s="91"/>
      <c r="Y413" s="91"/>
      <c r="Z413" s="91"/>
      <c r="AA413" s="91"/>
      <c r="AB413" s="91"/>
      <c r="AC413" s="91"/>
      <c r="AD413" s="91"/>
      <c r="AE413" s="91"/>
      <c r="AF413" s="91"/>
      <c r="AG413" s="91"/>
    </row>
    <row r="414" spans="1:33" ht="26.5" customHeight="1" x14ac:dyDescent="0.7">
      <c r="A414" s="95"/>
      <c r="B414" s="93"/>
      <c r="C414" s="92"/>
      <c r="D414" s="93"/>
      <c r="E414" s="92"/>
      <c r="F414" s="93"/>
      <c r="G414" s="92"/>
      <c r="H414" s="93"/>
      <c r="I414" s="92"/>
      <c r="J414" s="91"/>
      <c r="K414" s="91"/>
      <c r="L414" s="91"/>
      <c r="M414" s="104"/>
      <c r="N414" s="99"/>
      <c r="O414" s="104"/>
      <c r="P414" s="91"/>
      <c r="Q414" s="91"/>
      <c r="R414" s="91"/>
      <c r="S414" s="105"/>
      <c r="T414" s="91"/>
      <c r="U414" s="91"/>
      <c r="V414" s="91"/>
      <c r="W414" s="91"/>
      <c r="X414" s="91"/>
      <c r="Y414" s="91"/>
      <c r="Z414" s="91"/>
      <c r="AA414" s="91"/>
      <c r="AB414" s="91"/>
      <c r="AC414" s="91"/>
      <c r="AD414" s="91"/>
      <c r="AE414" s="91"/>
      <c r="AF414" s="91"/>
      <c r="AG414" s="91"/>
    </row>
    <row r="415" spans="1:33" ht="26.5" customHeight="1" x14ac:dyDescent="0.7">
      <c r="A415" s="95"/>
      <c r="B415" s="93"/>
      <c r="C415" s="92"/>
      <c r="D415" s="93"/>
      <c r="E415" s="92"/>
      <c r="F415" s="93"/>
      <c r="G415" s="92"/>
      <c r="H415" s="93"/>
      <c r="I415" s="92"/>
      <c r="J415" s="91"/>
      <c r="K415" s="91"/>
      <c r="L415" s="91"/>
      <c r="M415" s="104"/>
      <c r="N415" s="99"/>
      <c r="O415" s="104"/>
      <c r="P415" s="91"/>
      <c r="Q415" s="91"/>
      <c r="R415" s="91"/>
      <c r="S415" s="105"/>
      <c r="T415" s="91"/>
      <c r="U415" s="91"/>
      <c r="V415" s="91"/>
      <c r="W415" s="91"/>
      <c r="X415" s="91"/>
      <c r="Y415" s="91"/>
      <c r="Z415" s="91"/>
      <c r="AA415" s="91"/>
      <c r="AB415" s="91"/>
      <c r="AC415" s="91"/>
      <c r="AD415" s="91"/>
      <c r="AE415" s="91"/>
      <c r="AF415" s="91"/>
      <c r="AG415" s="91"/>
    </row>
    <row r="416" spans="1:33" ht="26.5" customHeight="1" x14ac:dyDescent="0.7">
      <c r="A416" s="95"/>
      <c r="B416" s="93"/>
      <c r="C416" s="92"/>
      <c r="D416" s="93"/>
      <c r="E416" s="92"/>
      <c r="F416" s="93"/>
      <c r="G416" s="92"/>
      <c r="H416" s="93"/>
      <c r="I416" s="92"/>
      <c r="J416" s="91"/>
      <c r="K416" s="91"/>
      <c r="L416" s="91"/>
      <c r="M416" s="104"/>
      <c r="N416" s="99"/>
      <c r="O416" s="104"/>
      <c r="P416" s="91"/>
      <c r="Q416" s="91"/>
      <c r="R416" s="91"/>
      <c r="S416" s="105"/>
      <c r="T416" s="91"/>
      <c r="U416" s="91"/>
      <c r="V416" s="91"/>
      <c r="W416" s="91"/>
      <c r="X416" s="91"/>
      <c r="Y416" s="91"/>
      <c r="Z416" s="91"/>
      <c r="AA416" s="91"/>
      <c r="AB416" s="91"/>
      <c r="AC416" s="91"/>
      <c r="AD416" s="91"/>
      <c r="AE416" s="91"/>
      <c r="AF416" s="91"/>
      <c r="AG416" s="91"/>
    </row>
    <row r="417" spans="1:33" ht="26.5" customHeight="1" x14ac:dyDescent="0.7">
      <c r="A417" s="95"/>
      <c r="B417" s="93"/>
      <c r="C417" s="92"/>
      <c r="D417" s="93"/>
      <c r="E417" s="92"/>
      <c r="F417" s="93"/>
      <c r="G417" s="92"/>
      <c r="H417" s="93"/>
      <c r="I417" s="92"/>
      <c r="J417" s="91"/>
      <c r="K417" s="91"/>
      <c r="L417" s="91"/>
      <c r="M417" s="104"/>
      <c r="N417" s="99"/>
      <c r="O417" s="104"/>
      <c r="P417" s="91"/>
      <c r="Q417" s="91"/>
      <c r="R417" s="91"/>
      <c r="S417" s="105"/>
      <c r="T417" s="91"/>
      <c r="U417" s="91"/>
      <c r="V417" s="91"/>
      <c r="W417" s="91"/>
      <c r="X417" s="91"/>
      <c r="Y417" s="91"/>
      <c r="Z417" s="91"/>
      <c r="AA417" s="91"/>
      <c r="AB417" s="91"/>
      <c r="AC417" s="91"/>
      <c r="AD417" s="91"/>
      <c r="AE417" s="91"/>
      <c r="AF417" s="91"/>
      <c r="AG417" s="91"/>
    </row>
    <row r="418" spans="1:33" ht="26.5" customHeight="1" x14ac:dyDescent="0.7">
      <c r="A418" s="95"/>
      <c r="B418" s="93"/>
      <c r="C418" s="92"/>
      <c r="D418" s="93"/>
      <c r="E418" s="92"/>
      <c r="F418" s="93"/>
      <c r="G418" s="92"/>
      <c r="H418" s="93"/>
      <c r="I418" s="92"/>
      <c r="J418" s="91"/>
      <c r="K418" s="91"/>
      <c r="L418" s="91"/>
      <c r="M418" s="104"/>
      <c r="N418" s="99"/>
      <c r="O418" s="104"/>
      <c r="P418" s="91"/>
      <c r="Q418" s="91"/>
      <c r="R418" s="91"/>
      <c r="S418" s="105"/>
      <c r="T418" s="91"/>
      <c r="U418" s="91"/>
      <c r="V418" s="91"/>
      <c r="W418" s="91"/>
      <c r="X418" s="91"/>
      <c r="Y418" s="91"/>
      <c r="Z418" s="91"/>
      <c r="AA418" s="91"/>
      <c r="AB418" s="91"/>
      <c r="AC418" s="91"/>
      <c r="AD418" s="91"/>
      <c r="AE418" s="91"/>
      <c r="AF418" s="91"/>
      <c r="AG418" s="91"/>
    </row>
    <row r="419" spans="1:33" ht="26.5" customHeight="1" x14ac:dyDescent="0.7">
      <c r="A419" s="95"/>
      <c r="B419" s="93"/>
      <c r="C419" s="92"/>
      <c r="D419" s="93"/>
      <c r="E419" s="92"/>
      <c r="F419" s="93"/>
      <c r="G419" s="92"/>
      <c r="H419" s="93"/>
      <c r="I419" s="92"/>
      <c r="J419" s="91"/>
      <c r="K419" s="91"/>
      <c r="L419" s="91"/>
      <c r="M419" s="104"/>
      <c r="N419" s="99"/>
      <c r="O419" s="104"/>
      <c r="P419" s="91"/>
      <c r="Q419" s="91"/>
      <c r="R419" s="91"/>
      <c r="S419" s="105"/>
      <c r="T419" s="91"/>
      <c r="U419" s="91"/>
      <c r="V419" s="91"/>
      <c r="W419" s="91"/>
      <c r="X419" s="91"/>
      <c r="Y419" s="91"/>
      <c r="Z419" s="91"/>
      <c r="AA419" s="91"/>
      <c r="AB419" s="91"/>
      <c r="AC419" s="91"/>
      <c r="AD419" s="91"/>
      <c r="AE419" s="91"/>
      <c r="AF419" s="91"/>
      <c r="AG419" s="91"/>
    </row>
    <row r="420" spans="1:33" ht="26.5" customHeight="1" x14ac:dyDescent="0.7">
      <c r="A420" s="95"/>
      <c r="B420" s="93"/>
      <c r="C420" s="92"/>
      <c r="D420" s="93"/>
      <c r="E420" s="92"/>
      <c r="F420" s="93"/>
      <c r="G420" s="92"/>
      <c r="H420" s="93"/>
      <c r="I420" s="92"/>
      <c r="J420" s="91"/>
      <c r="K420" s="91"/>
      <c r="L420" s="91"/>
      <c r="M420" s="104"/>
      <c r="N420" s="99"/>
      <c r="O420" s="104"/>
      <c r="P420" s="91"/>
      <c r="Q420" s="91"/>
      <c r="R420" s="91"/>
      <c r="S420" s="105"/>
      <c r="T420" s="91"/>
      <c r="U420" s="91"/>
      <c r="V420" s="91"/>
      <c r="W420" s="91"/>
      <c r="X420" s="91"/>
      <c r="Y420" s="91"/>
      <c r="Z420" s="91"/>
      <c r="AA420" s="91"/>
      <c r="AB420" s="91"/>
      <c r="AC420" s="91"/>
      <c r="AD420" s="91"/>
      <c r="AE420" s="91"/>
      <c r="AF420" s="91"/>
      <c r="AG420" s="91"/>
    </row>
    <row r="421" spans="1:33" ht="26.5" customHeight="1" x14ac:dyDescent="0.7">
      <c r="A421" s="95"/>
      <c r="B421" s="93"/>
      <c r="C421" s="92"/>
      <c r="D421" s="93"/>
      <c r="E421" s="92"/>
      <c r="F421" s="93"/>
      <c r="G421" s="92"/>
      <c r="H421" s="93"/>
      <c r="I421" s="92"/>
      <c r="J421" s="91"/>
      <c r="K421" s="91"/>
      <c r="L421" s="91"/>
      <c r="M421" s="104"/>
      <c r="N421" s="99"/>
      <c r="O421" s="104"/>
      <c r="P421" s="91"/>
      <c r="Q421" s="91"/>
      <c r="R421" s="91"/>
      <c r="S421" s="105"/>
      <c r="T421" s="91"/>
      <c r="U421" s="91"/>
      <c r="V421" s="91"/>
      <c r="W421" s="91"/>
      <c r="X421" s="91"/>
      <c r="Y421" s="91"/>
      <c r="Z421" s="91"/>
      <c r="AA421" s="91"/>
      <c r="AB421" s="91"/>
      <c r="AC421" s="91"/>
      <c r="AD421" s="91"/>
      <c r="AE421" s="91"/>
      <c r="AF421" s="91"/>
      <c r="AG421" s="91"/>
    </row>
    <row r="422" spans="1:33" ht="26.5" customHeight="1" x14ac:dyDescent="0.7">
      <c r="A422" s="95"/>
      <c r="B422" s="93"/>
      <c r="C422" s="92"/>
      <c r="D422" s="93"/>
      <c r="E422" s="92"/>
      <c r="F422" s="93"/>
      <c r="G422" s="92"/>
      <c r="H422" s="93"/>
      <c r="I422" s="92"/>
      <c r="J422" s="91"/>
      <c r="K422" s="91"/>
      <c r="L422" s="91"/>
      <c r="M422" s="104"/>
      <c r="N422" s="99"/>
      <c r="O422" s="104"/>
      <c r="P422" s="91"/>
      <c r="Q422" s="91"/>
      <c r="R422" s="91"/>
      <c r="S422" s="105"/>
      <c r="T422" s="91"/>
      <c r="U422" s="91"/>
      <c r="V422" s="91"/>
      <c r="W422" s="91"/>
      <c r="X422" s="91"/>
      <c r="Y422" s="91"/>
      <c r="Z422" s="91"/>
      <c r="AA422" s="91"/>
      <c r="AB422" s="91"/>
      <c r="AC422" s="91"/>
      <c r="AD422" s="91"/>
      <c r="AE422" s="91"/>
      <c r="AF422" s="91"/>
      <c r="AG422" s="91"/>
    </row>
    <row r="423" spans="1:33" ht="26.5" customHeight="1" x14ac:dyDescent="0.7">
      <c r="A423" s="95"/>
      <c r="B423" s="93"/>
      <c r="C423" s="92"/>
      <c r="D423" s="93"/>
      <c r="E423" s="92"/>
      <c r="F423" s="93"/>
      <c r="G423" s="92"/>
      <c r="H423" s="93"/>
      <c r="I423" s="92"/>
      <c r="J423" s="91"/>
      <c r="K423" s="91"/>
      <c r="L423" s="91"/>
      <c r="M423" s="104"/>
      <c r="N423" s="99"/>
      <c r="O423" s="104"/>
      <c r="P423" s="91"/>
      <c r="Q423" s="91"/>
      <c r="R423" s="91"/>
      <c r="S423" s="105"/>
      <c r="T423" s="91"/>
      <c r="U423" s="91"/>
      <c r="V423" s="91"/>
      <c r="W423" s="91"/>
      <c r="X423" s="91"/>
      <c r="Y423" s="91"/>
      <c r="Z423" s="91"/>
      <c r="AA423" s="91"/>
      <c r="AB423" s="91"/>
      <c r="AC423" s="91"/>
      <c r="AD423" s="91"/>
      <c r="AE423" s="91"/>
      <c r="AF423" s="91"/>
      <c r="AG423" s="91"/>
    </row>
    <row r="424" spans="1:33" ht="26.5" customHeight="1" x14ac:dyDescent="0.7">
      <c r="A424" s="95"/>
      <c r="B424" s="93"/>
      <c r="C424" s="92"/>
      <c r="D424" s="93"/>
      <c r="E424" s="92"/>
      <c r="F424" s="93"/>
      <c r="G424" s="92"/>
      <c r="H424" s="93"/>
      <c r="I424" s="92"/>
      <c r="J424" s="91"/>
      <c r="K424" s="91"/>
      <c r="L424" s="91"/>
      <c r="M424" s="104"/>
      <c r="N424" s="99"/>
      <c r="O424" s="104"/>
      <c r="P424" s="91"/>
      <c r="Q424" s="91"/>
      <c r="R424" s="91"/>
      <c r="S424" s="105"/>
      <c r="T424" s="91"/>
      <c r="U424" s="91"/>
      <c r="V424" s="91"/>
      <c r="W424" s="91"/>
      <c r="X424" s="91"/>
      <c r="Y424" s="91"/>
      <c r="Z424" s="91"/>
      <c r="AA424" s="91"/>
      <c r="AB424" s="91"/>
      <c r="AC424" s="91"/>
      <c r="AD424" s="91"/>
      <c r="AE424" s="91"/>
      <c r="AF424" s="91"/>
      <c r="AG424" s="91"/>
    </row>
    <row r="425" spans="1:33" ht="26.5" customHeight="1" x14ac:dyDescent="0.7">
      <c r="A425" s="95"/>
      <c r="B425" s="93"/>
      <c r="C425" s="92"/>
      <c r="D425" s="93"/>
      <c r="E425" s="92"/>
      <c r="F425" s="93"/>
      <c r="G425" s="92"/>
      <c r="H425" s="93"/>
      <c r="I425" s="92"/>
      <c r="J425" s="91"/>
      <c r="K425" s="91"/>
      <c r="L425" s="91"/>
      <c r="M425" s="104"/>
      <c r="N425" s="99"/>
      <c r="O425" s="104"/>
      <c r="P425" s="91"/>
      <c r="Q425" s="91"/>
      <c r="R425" s="91"/>
      <c r="S425" s="105"/>
      <c r="T425" s="91"/>
      <c r="U425" s="91"/>
      <c r="V425" s="91"/>
      <c r="W425" s="91"/>
      <c r="X425" s="91"/>
      <c r="Y425" s="91"/>
      <c r="Z425" s="91"/>
      <c r="AA425" s="91"/>
      <c r="AB425" s="91"/>
      <c r="AC425" s="91"/>
      <c r="AD425" s="91"/>
      <c r="AE425" s="91"/>
      <c r="AF425" s="91"/>
      <c r="AG425" s="91"/>
    </row>
    <row r="426" spans="1:33" ht="26.5" customHeight="1" x14ac:dyDescent="0.7">
      <c r="A426" s="95"/>
      <c r="B426" s="93"/>
      <c r="C426" s="92"/>
      <c r="D426" s="93"/>
      <c r="E426" s="92"/>
      <c r="F426" s="93"/>
      <c r="G426" s="92"/>
      <c r="H426" s="93"/>
      <c r="I426" s="92"/>
      <c r="J426" s="91"/>
      <c r="K426" s="91"/>
      <c r="L426" s="91"/>
      <c r="M426" s="104"/>
      <c r="N426" s="99"/>
      <c r="O426" s="104"/>
      <c r="P426" s="91"/>
      <c r="Q426" s="91"/>
      <c r="R426" s="91"/>
      <c r="S426" s="105"/>
      <c r="T426" s="91"/>
      <c r="U426" s="91"/>
      <c r="V426" s="91"/>
      <c r="W426" s="91"/>
      <c r="X426" s="91"/>
      <c r="Y426" s="91"/>
      <c r="Z426" s="91"/>
      <c r="AA426" s="91"/>
      <c r="AB426" s="91"/>
      <c r="AC426" s="91"/>
      <c r="AD426" s="91"/>
      <c r="AE426" s="91"/>
      <c r="AF426" s="91"/>
      <c r="AG426" s="91"/>
    </row>
    <row r="427" spans="1:33" ht="26.5" customHeight="1" x14ac:dyDescent="0.7">
      <c r="A427" s="95"/>
      <c r="B427" s="93"/>
      <c r="C427" s="92"/>
      <c r="D427" s="93"/>
      <c r="E427" s="92"/>
      <c r="F427" s="93"/>
      <c r="G427" s="92"/>
      <c r="H427" s="93"/>
      <c r="I427" s="92"/>
      <c r="J427" s="91"/>
      <c r="K427" s="91"/>
      <c r="L427" s="91"/>
      <c r="M427" s="104"/>
      <c r="N427" s="99"/>
      <c r="O427" s="104"/>
      <c r="P427" s="91"/>
      <c r="Q427" s="91"/>
      <c r="R427" s="91"/>
      <c r="S427" s="105"/>
      <c r="T427" s="91"/>
      <c r="U427" s="91"/>
      <c r="V427" s="91"/>
      <c r="W427" s="91"/>
      <c r="X427" s="91"/>
      <c r="Y427" s="91"/>
      <c r="Z427" s="91"/>
      <c r="AA427" s="91"/>
      <c r="AB427" s="91"/>
      <c r="AC427" s="91"/>
      <c r="AD427" s="91"/>
      <c r="AE427" s="91"/>
      <c r="AF427" s="91"/>
      <c r="AG427" s="91"/>
    </row>
    <row r="428" spans="1:33" ht="26.5" customHeight="1" x14ac:dyDescent="0.7">
      <c r="A428" s="95"/>
      <c r="B428" s="93"/>
      <c r="C428" s="92"/>
      <c r="D428" s="93"/>
      <c r="E428" s="92"/>
      <c r="F428" s="93"/>
      <c r="G428" s="92"/>
      <c r="H428" s="93"/>
      <c r="I428" s="92"/>
      <c r="J428" s="91"/>
      <c r="K428" s="91"/>
      <c r="L428" s="91"/>
      <c r="M428" s="104"/>
      <c r="N428" s="99"/>
      <c r="O428" s="104"/>
      <c r="P428" s="91"/>
      <c r="Q428" s="91"/>
      <c r="R428" s="91"/>
      <c r="S428" s="105"/>
      <c r="T428" s="91"/>
      <c r="U428" s="91"/>
      <c r="V428" s="91"/>
      <c r="W428" s="91"/>
      <c r="X428" s="91"/>
      <c r="Y428" s="91"/>
      <c r="Z428" s="91"/>
      <c r="AA428" s="91"/>
      <c r="AB428" s="91"/>
      <c r="AC428" s="91"/>
      <c r="AD428" s="91"/>
      <c r="AE428" s="91"/>
      <c r="AF428" s="91"/>
      <c r="AG428" s="91"/>
    </row>
    <row r="429" spans="1:33" ht="26.5" customHeight="1" x14ac:dyDescent="0.7">
      <c r="A429" s="95"/>
      <c r="B429" s="93"/>
      <c r="C429" s="92"/>
      <c r="D429" s="93"/>
      <c r="E429" s="92"/>
      <c r="F429" s="93"/>
      <c r="G429" s="92"/>
      <c r="H429" s="93"/>
      <c r="I429" s="92"/>
      <c r="J429" s="91"/>
      <c r="K429" s="91"/>
      <c r="L429" s="91"/>
      <c r="M429" s="104"/>
      <c r="N429" s="99"/>
      <c r="O429" s="104"/>
      <c r="P429" s="91"/>
      <c r="Q429" s="91"/>
      <c r="R429" s="91"/>
      <c r="S429" s="105"/>
      <c r="T429" s="91"/>
      <c r="U429" s="91"/>
      <c r="V429" s="91"/>
      <c r="W429" s="91"/>
      <c r="X429" s="91"/>
      <c r="Y429" s="91"/>
      <c r="Z429" s="91"/>
      <c r="AA429" s="91"/>
      <c r="AB429" s="91"/>
      <c r="AC429" s="91"/>
      <c r="AD429" s="91"/>
      <c r="AE429" s="91"/>
      <c r="AF429" s="91"/>
      <c r="AG429" s="91"/>
    </row>
    <row r="430" spans="1:33" ht="26.5" customHeight="1" x14ac:dyDescent="0.7">
      <c r="A430" s="95"/>
      <c r="B430" s="93"/>
      <c r="C430" s="92"/>
      <c r="D430" s="93"/>
      <c r="E430" s="92"/>
      <c r="F430" s="93"/>
      <c r="G430" s="92"/>
      <c r="H430" s="93"/>
      <c r="I430" s="92"/>
      <c r="J430" s="91"/>
      <c r="K430" s="91"/>
      <c r="L430" s="91"/>
      <c r="M430" s="104"/>
      <c r="N430" s="99"/>
      <c r="O430" s="104"/>
      <c r="P430" s="91"/>
      <c r="Q430" s="91"/>
      <c r="R430" s="91"/>
      <c r="S430" s="105"/>
      <c r="T430" s="91"/>
      <c r="U430" s="91"/>
      <c r="V430" s="91"/>
      <c r="W430" s="91"/>
      <c r="X430" s="91"/>
      <c r="Y430" s="91"/>
      <c r="Z430" s="91"/>
      <c r="AA430" s="91"/>
      <c r="AB430" s="91"/>
      <c r="AC430" s="91"/>
      <c r="AD430" s="91"/>
      <c r="AE430" s="91"/>
      <c r="AF430" s="91"/>
      <c r="AG430" s="91"/>
    </row>
    <row r="431" spans="1:33" ht="26.5" customHeight="1" x14ac:dyDescent="0.7">
      <c r="A431" s="95"/>
      <c r="B431" s="93"/>
      <c r="C431" s="92"/>
      <c r="D431" s="93"/>
      <c r="E431" s="92"/>
      <c r="F431" s="93"/>
      <c r="G431" s="92"/>
      <c r="H431" s="93"/>
      <c r="I431" s="92"/>
      <c r="J431" s="91"/>
      <c r="K431" s="91"/>
      <c r="L431" s="91"/>
      <c r="M431" s="104"/>
      <c r="N431" s="99"/>
      <c r="O431" s="104"/>
      <c r="P431" s="91"/>
      <c r="Q431" s="91"/>
      <c r="R431" s="91"/>
      <c r="S431" s="105"/>
      <c r="T431" s="91"/>
      <c r="U431" s="91"/>
      <c r="V431" s="91"/>
      <c r="W431" s="91"/>
      <c r="X431" s="91"/>
      <c r="Y431" s="91"/>
      <c r="Z431" s="91"/>
      <c r="AA431" s="91"/>
      <c r="AB431" s="91"/>
      <c r="AC431" s="91"/>
      <c r="AD431" s="91"/>
      <c r="AE431" s="91"/>
      <c r="AF431" s="91"/>
      <c r="AG431" s="91"/>
    </row>
    <row r="432" spans="1:33" ht="26.5" customHeight="1" x14ac:dyDescent="0.7">
      <c r="A432" s="95"/>
      <c r="B432" s="93"/>
      <c r="C432" s="92"/>
      <c r="D432" s="93"/>
      <c r="E432" s="92"/>
      <c r="F432" s="93"/>
      <c r="G432" s="92"/>
      <c r="H432" s="93"/>
      <c r="I432" s="92"/>
      <c r="J432" s="91"/>
      <c r="K432" s="91"/>
      <c r="L432" s="91"/>
      <c r="M432" s="104"/>
      <c r="N432" s="99"/>
      <c r="O432" s="104"/>
      <c r="P432" s="91"/>
      <c r="Q432" s="91"/>
      <c r="R432" s="91"/>
      <c r="S432" s="105"/>
      <c r="T432" s="91"/>
      <c r="U432" s="91"/>
      <c r="V432" s="91"/>
      <c r="W432" s="91"/>
      <c r="X432" s="91"/>
      <c r="Y432" s="91"/>
      <c r="Z432" s="91"/>
      <c r="AA432" s="91"/>
      <c r="AB432" s="91"/>
      <c r="AC432" s="91"/>
      <c r="AD432" s="91"/>
      <c r="AE432" s="91"/>
      <c r="AF432" s="91"/>
      <c r="AG432" s="91"/>
    </row>
    <row r="433" spans="1:33" ht="26.5" customHeight="1" x14ac:dyDescent="0.7">
      <c r="A433" s="95"/>
      <c r="B433" s="93"/>
      <c r="C433" s="92"/>
      <c r="D433" s="93"/>
      <c r="E433" s="92"/>
      <c r="F433" s="93"/>
      <c r="G433" s="92"/>
      <c r="H433" s="93"/>
      <c r="I433" s="92"/>
      <c r="J433" s="91"/>
      <c r="K433" s="91"/>
      <c r="L433" s="91"/>
      <c r="M433" s="104"/>
      <c r="N433" s="99"/>
      <c r="O433" s="104"/>
      <c r="P433" s="91"/>
      <c r="Q433" s="91"/>
      <c r="R433" s="91"/>
      <c r="S433" s="105"/>
      <c r="T433" s="91"/>
      <c r="U433" s="91"/>
      <c r="V433" s="91"/>
      <c r="W433" s="91"/>
      <c r="X433" s="91"/>
      <c r="Y433" s="91"/>
      <c r="Z433" s="91"/>
      <c r="AA433" s="91"/>
      <c r="AB433" s="91"/>
      <c r="AC433" s="91"/>
      <c r="AD433" s="91"/>
      <c r="AE433" s="91"/>
      <c r="AF433" s="91"/>
      <c r="AG433" s="91"/>
    </row>
    <row r="434" spans="1:33" ht="26.5" customHeight="1" x14ac:dyDescent="0.7">
      <c r="A434" s="95"/>
      <c r="B434" s="93"/>
      <c r="C434" s="92"/>
      <c r="D434" s="93"/>
      <c r="E434" s="92"/>
      <c r="F434" s="93"/>
      <c r="G434" s="92"/>
      <c r="H434" s="93"/>
      <c r="I434" s="92"/>
      <c r="J434" s="91"/>
      <c r="K434" s="91"/>
      <c r="L434" s="91"/>
      <c r="M434" s="104"/>
      <c r="N434" s="99"/>
      <c r="O434" s="104"/>
      <c r="P434" s="91"/>
      <c r="Q434" s="91"/>
      <c r="R434" s="91"/>
      <c r="S434" s="105"/>
      <c r="T434" s="91"/>
      <c r="U434" s="91"/>
      <c r="V434" s="91"/>
      <c r="W434" s="91"/>
      <c r="X434" s="91"/>
      <c r="Y434" s="91"/>
      <c r="Z434" s="91"/>
      <c r="AA434" s="91"/>
      <c r="AB434" s="91"/>
      <c r="AC434" s="91"/>
      <c r="AD434" s="91"/>
      <c r="AE434" s="91"/>
      <c r="AF434" s="91"/>
      <c r="AG434" s="91"/>
    </row>
    <row r="435" spans="1:33" ht="26.5" customHeight="1" x14ac:dyDescent="0.7">
      <c r="A435" s="95"/>
      <c r="B435" s="93"/>
      <c r="C435" s="92"/>
      <c r="D435" s="93"/>
      <c r="E435" s="92"/>
      <c r="F435" s="93"/>
      <c r="G435" s="92"/>
      <c r="H435" s="93"/>
      <c r="I435" s="92"/>
      <c r="J435" s="91"/>
      <c r="K435" s="91"/>
      <c r="L435" s="91"/>
      <c r="M435" s="104"/>
      <c r="N435" s="99"/>
      <c r="O435" s="104"/>
      <c r="P435" s="91"/>
      <c r="Q435" s="91"/>
      <c r="R435" s="91"/>
      <c r="S435" s="105"/>
      <c r="T435" s="91"/>
      <c r="U435" s="91"/>
      <c r="V435" s="91"/>
      <c r="W435" s="91"/>
      <c r="X435" s="91"/>
      <c r="Y435" s="91"/>
      <c r="Z435" s="91"/>
      <c r="AA435" s="91"/>
      <c r="AB435" s="91"/>
      <c r="AC435" s="91"/>
      <c r="AD435" s="91"/>
      <c r="AE435" s="91"/>
      <c r="AF435" s="91"/>
      <c r="AG435" s="91"/>
    </row>
    <row r="436" spans="1:33" ht="26.5" customHeight="1" x14ac:dyDescent="0.7">
      <c r="A436" s="95"/>
      <c r="B436" s="93"/>
      <c r="C436" s="92"/>
      <c r="D436" s="93"/>
      <c r="E436" s="92"/>
      <c r="F436" s="93"/>
      <c r="G436" s="92"/>
      <c r="H436" s="93"/>
      <c r="I436" s="92"/>
      <c r="J436" s="91"/>
      <c r="K436" s="91"/>
      <c r="L436" s="91"/>
      <c r="M436" s="104"/>
      <c r="N436" s="99"/>
      <c r="O436" s="104"/>
      <c r="P436" s="91"/>
      <c r="Q436" s="91"/>
      <c r="R436" s="91"/>
      <c r="S436" s="105"/>
      <c r="T436" s="91"/>
      <c r="U436" s="91"/>
      <c r="V436" s="91"/>
      <c r="W436" s="91"/>
      <c r="X436" s="91"/>
      <c r="Y436" s="91"/>
      <c r="Z436" s="91"/>
      <c r="AA436" s="91"/>
      <c r="AB436" s="91"/>
      <c r="AC436" s="91"/>
      <c r="AD436" s="91"/>
      <c r="AE436" s="91"/>
      <c r="AF436" s="91"/>
      <c r="AG436" s="91"/>
    </row>
    <row r="437" spans="1:33" ht="26.5" customHeight="1" x14ac:dyDescent="0.7">
      <c r="A437" s="95"/>
      <c r="B437" s="93"/>
      <c r="C437" s="92"/>
      <c r="D437" s="93"/>
      <c r="E437" s="92"/>
      <c r="F437" s="93"/>
      <c r="G437" s="92"/>
      <c r="H437" s="93"/>
      <c r="I437" s="92"/>
      <c r="J437" s="91"/>
      <c r="K437" s="91"/>
      <c r="L437" s="91"/>
      <c r="M437" s="104"/>
      <c r="N437" s="99"/>
      <c r="O437" s="104"/>
      <c r="P437" s="91"/>
      <c r="Q437" s="91"/>
      <c r="R437" s="91"/>
      <c r="S437" s="105"/>
      <c r="T437" s="91"/>
      <c r="U437" s="91"/>
      <c r="V437" s="91"/>
      <c r="W437" s="91"/>
      <c r="X437" s="91"/>
      <c r="Y437" s="91"/>
      <c r="Z437" s="91"/>
      <c r="AA437" s="91"/>
      <c r="AB437" s="91"/>
      <c r="AC437" s="91"/>
      <c r="AD437" s="91"/>
      <c r="AE437" s="91"/>
      <c r="AF437" s="91"/>
      <c r="AG437" s="91"/>
    </row>
    <row r="438" spans="1:33" ht="26.5" customHeight="1" x14ac:dyDescent="0.7">
      <c r="A438" s="95"/>
      <c r="B438" s="93"/>
      <c r="C438" s="92"/>
      <c r="D438" s="93"/>
      <c r="E438" s="92"/>
      <c r="F438" s="93"/>
      <c r="G438" s="92"/>
      <c r="H438" s="93"/>
      <c r="I438" s="92"/>
      <c r="J438" s="91"/>
      <c r="K438" s="91"/>
      <c r="L438" s="91"/>
      <c r="M438" s="104"/>
      <c r="N438" s="99"/>
      <c r="O438" s="104"/>
      <c r="P438" s="91"/>
      <c r="Q438" s="91"/>
      <c r="R438" s="91"/>
      <c r="S438" s="105"/>
      <c r="T438" s="91"/>
      <c r="U438" s="91"/>
      <c r="V438" s="91"/>
      <c r="W438" s="91"/>
      <c r="X438" s="91"/>
      <c r="Y438" s="91"/>
      <c r="Z438" s="91"/>
      <c r="AA438" s="91"/>
      <c r="AB438" s="91"/>
      <c r="AC438" s="91"/>
      <c r="AD438" s="91"/>
      <c r="AE438" s="91"/>
      <c r="AF438" s="91"/>
      <c r="AG438" s="91"/>
    </row>
    <row r="439" spans="1:33" ht="26.5" customHeight="1" x14ac:dyDescent="0.7">
      <c r="A439" s="95"/>
      <c r="B439" s="93"/>
      <c r="C439" s="92"/>
      <c r="D439" s="93"/>
      <c r="E439" s="92"/>
      <c r="F439" s="93"/>
      <c r="G439" s="92"/>
      <c r="H439" s="93"/>
      <c r="I439" s="92"/>
      <c r="J439" s="91"/>
      <c r="K439" s="91"/>
      <c r="L439" s="91"/>
      <c r="M439" s="104"/>
      <c r="N439" s="99"/>
      <c r="O439" s="104"/>
      <c r="P439" s="91"/>
      <c r="Q439" s="91"/>
      <c r="R439" s="91"/>
      <c r="S439" s="105"/>
      <c r="T439" s="91"/>
      <c r="U439" s="91"/>
      <c r="V439" s="91"/>
      <c r="W439" s="91"/>
      <c r="X439" s="91"/>
      <c r="Y439" s="91"/>
      <c r="Z439" s="91"/>
      <c r="AA439" s="91"/>
      <c r="AB439" s="91"/>
      <c r="AC439" s="91"/>
      <c r="AD439" s="91"/>
      <c r="AE439" s="91"/>
      <c r="AF439" s="91"/>
      <c r="AG439" s="91"/>
    </row>
    <row r="440" spans="1:33" ht="26.5" customHeight="1" x14ac:dyDescent="0.7">
      <c r="A440" s="95"/>
      <c r="B440" s="93"/>
      <c r="C440" s="92"/>
      <c r="D440" s="93"/>
      <c r="E440" s="92"/>
      <c r="F440" s="93"/>
      <c r="G440" s="92"/>
      <c r="H440" s="93"/>
      <c r="I440" s="92"/>
      <c r="J440" s="91"/>
      <c r="K440" s="91"/>
      <c r="L440" s="91"/>
      <c r="M440" s="104"/>
      <c r="N440" s="99"/>
      <c r="O440" s="104"/>
      <c r="P440" s="91"/>
      <c r="Q440" s="91"/>
      <c r="R440" s="91"/>
      <c r="S440" s="105"/>
      <c r="T440" s="91"/>
      <c r="U440" s="91"/>
      <c r="V440" s="91"/>
      <c r="W440" s="91"/>
      <c r="X440" s="91"/>
      <c r="Y440" s="91"/>
      <c r="Z440" s="91"/>
      <c r="AA440" s="91"/>
      <c r="AB440" s="91"/>
      <c r="AC440" s="91"/>
      <c r="AD440" s="91"/>
      <c r="AE440" s="91"/>
      <c r="AF440" s="91"/>
      <c r="AG440" s="91"/>
    </row>
    <row r="441" spans="1:33" ht="26.5" customHeight="1" x14ac:dyDescent="0.7">
      <c r="A441" s="95"/>
      <c r="B441" s="93"/>
      <c r="C441" s="92"/>
      <c r="D441" s="93"/>
      <c r="E441" s="92"/>
      <c r="F441" s="93"/>
      <c r="G441" s="92"/>
      <c r="H441" s="93"/>
      <c r="I441" s="92"/>
      <c r="J441" s="91"/>
      <c r="K441" s="91"/>
      <c r="L441" s="91"/>
      <c r="M441" s="104"/>
      <c r="N441" s="99"/>
      <c r="O441" s="104"/>
      <c r="P441" s="91"/>
      <c r="Q441" s="91"/>
      <c r="R441" s="91"/>
      <c r="S441" s="105"/>
      <c r="T441" s="91"/>
      <c r="U441" s="91"/>
      <c r="V441" s="91"/>
      <c r="W441" s="91"/>
      <c r="X441" s="91"/>
      <c r="Y441" s="91"/>
      <c r="Z441" s="91"/>
      <c r="AA441" s="91"/>
      <c r="AB441" s="91"/>
      <c r="AC441" s="91"/>
      <c r="AD441" s="91"/>
      <c r="AE441" s="91"/>
      <c r="AF441" s="91"/>
      <c r="AG441" s="91"/>
    </row>
    <row r="442" spans="1:33" ht="26.5" customHeight="1" x14ac:dyDescent="0.7">
      <c r="A442" s="95"/>
      <c r="B442" s="93"/>
      <c r="C442" s="92"/>
      <c r="D442" s="93"/>
      <c r="E442" s="92"/>
      <c r="F442" s="93"/>
      <c r="G442" s="92"/>
      <c r="H442" s="93"/>
      <c r="I442" s="92"/>
      <c r="J442" s="91"/>
      <c r="K442" s="91"/>
      <c r="L442" s="91"/>
      <c r="M442" s="104"/>
      <c r="N442" s="99"/>
      <c r="O442" s="104"/>
      <c r="P442" s="91"/>
      <c r="Q442" s="91"/>
      <c r="R442" s="91"/>
      <c r="S442" s="105"/>
      <c r="T442" s="91"/>
      <c r="U442" s="91"/>
      <c r="V442" s="91"/>
      <c r="W442" s="91"/>
      <c r="X442" s="91"/>
      <c r="Y442" s="91"/>
      <c r="Z442" s="91"/>
      <c r="AA442" s="91"/>
      <c r="AB442" s="91"/>
      <c r="AC442" s="91"/>
      <c r="AD442" s="91"/>
      <c r="AE442" s="91"/>
      <c r="AF442" s="91"/>
      <c r="AG442" s="91"/>
    </row>
    <row r="443" spans="1:33" ht="26.5" customHeight="1" x14ac:dyDescent="0.7">
      <c r="A443" s="95"/>
      <c r="B443" s="93"/>
      <c r="C443" s="92"/>
      <c r="D443" s="93"/>
      <c r="E443" s="92"/>
      <c r="F443" s="93"/>
      <c r="G443" s="92"/>
      <c r="H443" s="93"/>
      <c r="I443" s="92"/>
      <c r="J443" s="91"/>
      <c r="K443" s="91"/>
      <c r="L443" s="91"/>
      <c r="M443" s="104"/>
      <c r="N443" s="99"/>
      <c r="O443" s="104"/>
      <c r="P443" s="91"/>
      <c r="Q443" s="91"/>
      <c r="R443" s="91"/>
      <c r="S443" s="105"/>
      <c r="T443" s="91"/>
      <c r="U443" s="91"/>
      <c r="V443" s="91"/>
      <c r="W443" s="91"/>
      <c r="X443" s="91"/>
      <c r="Y443" s="91"/>
      <c r="Z443" s="91"/>
      <c r="AA443" s="91"/>
      <c r="AB443" s="91"/>
      <c r="AC443" s="91"/>
      <c r="AD443" s="91"/>
      <c r="AE443" s="91"/>
      <c r="AF443" s="91"/>
      <c r="AG443" s="91"/>
    </row>
    <row r="444" spans="1:33" ht="26.5" customHeight="1" x14ac:dyDescent="0.7">
      <c r="A444" s="95"/>
      <c r="B444" s="93"/>
      <c r="C444" s="92"/>
      <c r="D444" s="93"/>
      <c r="E444" s="92"/>
      <c r="F444" s="93"/>
      <c r="G444" s="92"/>
      <c r="H444" s="93"/>
      <c r="I444" s="92"/>
      <c r="J444" s="91"/>
      <c r="K444" s="91"/>
      <c r="L444" s="91"/>
      <c r="M444" s="104"/>
      <c r="N444" s="99"/>
      <c r="O444" s="104"/>
      <c r="P444" s="91"/>
      <c r="Q444" s="91"/>
      <c r="R444" s="91"/>
      <c r="S444" s="105"/>
      <c r="T444" s="91"/>
      <c r="U444" s="91"/>
      <c r="V444" s="91"/>
      <c r="W444" s="91"/>
      <c r="X444" s="91"/>
      <c r="Y444" s="91"/>
      <c r="Z444" s="91"/>
      <c r="AA444" s="91"/>
      <c r="AB444" s="91"/>
      <c r="AC444" s="91"/>
      <c r="AD444" s="91"/>
      <c r="AE444" s="91"/>
      <c r="AF444" s="91"/>
      <c r="AG444" s="91"/>
    </row>
    <row r="445" spans="1:33" ht="26.5" customHeight="1" x14ac:dyDescent="0.7">
      <c r="A445" s="95"/>
      <c r="B445" s="93"/>
      <c r="C445" s="92"/>
      <c r="D445" s="93"/>
      <c r="E445" s="92"/>
      <c r="F445" s="93"/>
      <c r="G445" s="92"/>
      <c r="H445" s="93"/>
      <c r="I445" s="92"/>
      <c r="J445" s="91"/>
      <c r="K445" s="91"/>
      <c r="L445" s="91"/>
      <c r="M445" s="104"/>
      <c r="N445" s="99"/>
      <c r="O445" s="104"/>
      <c r="P445" s="91"/>
      <c r="Q445" s="91"/>
      <c r="R445" s="91"/>
      <c r="S445" s="105"/>
      <c r="T445" s="91"/>
      <c r="U445" s="91"/>
      <c r="V445" s="91"/>
      <c r="W445" s="91"/>
      <c r="X445" s="91"/>
      <c r="Y445" s="91"/>
      <c r="Z445" s="91"/>
      <c r="AA445" s="91"/>
      <c r="AB445" s="91"/>
      <c r="AC445" s="91"/>
      <c r="AD445" s="91"/>
      <c r="AE445" s="91"/>
      <c r="AF445" s="91"/>
      <c r="AG445" s="91"/>
    </row>
    <row r="446" spans="1:33" ht="26.5" customHeight="1" x14ac:dyDescent="0.7">
      <c r="A446" s="95"/>
      <c r="B446" s="93"/>
      <c r="C446" s="92"/>
      <c r="D446" s="93"/>
      <c r="E446" s="92"/>
      <c r="F446" s="93"/>
      <c r="G446" s="92"/>
      <c r="H446" s="93"/>
      <c r="I446" s="92"/>
      <c r="J446" s="91"/>
      <c r="K446" s="91"/>
      <c r="L446" s="91"/>
      <c r="M446" s="104"/>
      <c r="N446" s="99"/>
      <c r="O446" s="104"/>
      <c r="P446" s="91"/>
      <c r="Q446" s="91"/>
      <c r="R446" s="91"/>
      <c r="S446" s="105"/>
      <c r="T446" s="91"/>
      <c r="U446" s="91"/>
      <c r="V446" s="91"/>
      <c r="W446" s="91"/>
      <c r="X446" s="91"/>
      <c r="Y446" s="91"/>
      <c r="Z446" s="91"/>
      <c r="AA446" s="91"/>
      <c r="AB446" s="91"/>
      <c r="AC446" s="91"/>
      <c r="AD446" s="91"/>
      <c r="AE446" s="91"/>
      <c r="AF446" s="91"/>
      <c r="AG446" s="91"/>
    </row>
    <row r="447" spans="1:33" ht="26.5" customHeight="1" x14ac:dyDescent="0.7">
      <c r="A447" s="95"/>
      <c r="B447" s="93"/>
      <c r="C447" s="92"/>
      <c r="D447" s="93"/>
      <c r="E447" s="92"/>
      <c r="F447" s="93"/>
      <c r="G447" s="92"/>
      <c r="H447" s="93"/>
      <c r="I447" s="92"/>
      <c r="J447" s="91"/>
      <c r="K447" s="91"/>
      <c r="L447" s="91"/>
      <c r="M447" s="104"/>
      <c r="N447" s="99"/>
      <c r="O447" s="104"/>
      <c r="P447" s="91"/>
      <c r="Q447" s="91"/>
      <c r="R447" s="91"/>
      <c r="S447" s="105"/>
      <c r="T447" s="91"/>
      <c r="U447" s="91"/>
      <c r="V447" s="91"/>
      <c r="W447" s="91"/>
      <c r="X447" s="91"/>
      <c r="Y447" s="91"/>
      <c r="Z447" s="91"/>
      <c r="AA447" s="91"/>
      <c r="AB447" s="91"/>
      <c r="AC447" s="91"/>
      <c r="AD447" s="91"/>
      <c r="AE447" s="91"/>
      <c r="AF447" s="91"/>
      <c r="AG447" s="91"/>
    </row>
    <row r="448" spans="1:33" ht="26.5" customHeight="1" x14ac:dyDescent="0.7">
      <c r="A448" s="95"/>
      <c r="B448" s="93"/>
      <c r="C448" s="92"/>
      <c r="D448" s="93"/>
      <c r="E448" s="92"/>
      <c r="F448" s="93"/>
      <c r="G448" s="92"/>
      <c r="H448" s="93"/>
      <c r="I448" s="92"/>
      <c r="J448" s="91"/>
      <c r="K448" s="91"/>
      <c r="L448" s="91"/>
      <c r="M448" s="104"/>
      <c r="N448" s="99"/>
      <c r="O448" s="104"/>
      <c r="P448" s="91"/>
      <c r="Q448" s="91"/>
      <c r="R448" s="91"/>
      <c r="S448" s="105"/>
      <c r="T448" s="91"/>
      <c r="U448" s="91"/>
      <c r="V448" s="91"/>
      <c r="W448" s="91"/>
      <c r="X448" s="91"/>
      <c r="Y448" s="91"/>
      <c r="Z448" s="91"/>
      <c r="AA448" s="91"/>
      <c r="AB448" s="91"/>
      <c r="AC448" s="91"/>
      <c r="AD448" s="91"/>
      <c r="AE448" s="91"/>
      <c r="AF448" s="91"/>
      <c r="AG448" s="91"/>
    </row>
    <row r="449" spans="1:33" ht="26.5" customHeight="1" x14ac:dyDescent="0.7">
      <c r="A449" s="95"/>
      <c r="B449" s="93"/>
      <c r="C449" s="92"/>
      <c r="D449" s="93"/>
      <c r="E449" s="92"/>
      <c r="F449" s="93"/>
      <c r="G449" s="92"/>
      <c r="H449" s="93"/>
      <c r="I449" s="92"/>
      <c r="J449" s="91"/>
      <c r="K449" s="91"/>
      <c r="L449" s="91"/>
      <c r="M449" s="104"/>
      <c r="N449" s="99"/>
      <c r="O449" s="104"/>
      <c r="P449" s="91"/>
      <c r="Q449" s="91"/>
      <c r="R449" s="91"/>
      <c r="S449" s="105"/>
      <c r="T449" s="91"/>
      <c r="U449" s="91"/>
      <c r="V449" s="91"/>
      <c r="W449" s="91"/>
      <c r="X449" s="91"/>
      <c r="Y449" s="91"/>
      <c r="Z449" s="91"/>
      <c r="AA449" s="91"/>
      <c r="AB449" s="91"/>
      <c r="AC449" s="91"/>
      <c r="AD449" s="91"/>
      <c r="AE449" s="91"/>
      <c r="AF449" s="91"/>
      <c r="AG449" s="91"/>
    </row>
    <row r="450" spans="1:33" ht="26.5" customHeight="1" x14ac:dyDescent="0.7">
      <c r="A450" s="95"/>
      <c r="B450" s="93"/>
      <c r="C450" s="92"/>
      <c r="D450" s="93"/>
      <c r="E450" s="92"/>
      <c r="F450" s="93"/>
      <c r="G450" s="92"/>
      <c r="H450" s="93"/>
      <c r="I450" s="92"/>
      <c r="J450" s="91"/>
      <c r="K450" s="91"/>
      <c r="L450" s="91"/>
      <c r="M450" s="104"/>
      <c r="N450" s="99"/>
      <c r="O450" s="104"/>
      <c r="P450" s="91"/>
      <c r="Q450" s="91"/>
      <c r="R450" s="91"/>
      <c r="S450" s="105"/>
      <c r="T450" s="91"/>
      <c r="U450" s="91"/>
      <c r="V450" s="91"/>
      <c r="W450" s="91"/>
      <c r="X450" s="91"/>
      <c r="Y450" s="91"/>
      <c r="Z450" s="91"/>
      <c r="AA450" s="91"/>
      <c r="AB450" s="91"/>
      <c r="AC450" s="91"/>
      <c r="AD450" s="91"/>
      <c r="AE450" s="91"/>
      <c r="AF450" s="91"/>
      <c r="AG450" s="91"/>
    </row>
    <row r="451" spans="1:33" ht="26.5" customHeight="1" x14ac:dyDescent="0.7">
      <c r="A451" s="95"/>
      <c r="B451" s="93"/>
      <c r="C451" s="92"/>
      <c r="D451" s="93"/>
      <c r="E451" s="92"/>
      <c r="F451" s="93"/>
      <c r="G451" s="92"/>
      <c r="H451" s="93"/>
      <c r="I451" s="92"/>
      <c r="J451" s="91"/>
      <c r="K451" s="91"/>
      <c r="L451" s="91"/>
      <c r="M451" s="104"/>
      <c r="N451" s="99"/>
      <c r="O451" s="104"/>
      <c r="P451" s="91"/>
      <c r="Q451" s="91"/>
      <c r="R451" s="91"/>
      <c r="S451" s="105"/>
      <c r="T451" s="91"/>
      <c r="U451" s="91"/>
      <c r="V451" s="91"/>
      <c r="W451" s="91"/>
      <c r="X451" s="91"/>
      <c r="Y451" s="91"/>
      <c r="Z451" s="91"/>
      <c r="AA451" s="91"/>
      <c r="AB451" s="91"/>
      <c r="AC451" s="91"/>
      <c r="AD451" s="91"/>
      <c r="AE451" s="91"/>
      <c r="AF451" s="91"/>
      <c r="AG451" s="91"/>
    </row>
    <row r="452" spans="1:33" ht="26.5" customHeight="1" x14ac:dyDescent="0.7">
      <c r="A452" s="95"/>
      <c r="B452" s="93"/>
      <c r="C452" s="92"/>
      <c r="D452" s="93"/>
      <c r="E452" s="92"/>
      <c r="F452" s="93"/>
      <c r="G452" s="92"/>
      <c r="H452" s="93"/>
      <c r="I452" s="92"/>
      <c r="J452" s="91"/>
      <c r="K452" s="91"/>
      <c r="L452" s="91"/>
      <c r="M452" s="104"/>
      <c r="N452" s="99"/>
      <c r="O452" s="104"/>
      <c r="P452" s="91"/>
      <c r="Q452" s="91"/>
      <c r="R452" s="91"/>
      <c r="S452" s="105"/>
      <c r="T452" s="91"/>
      <c r="U452" s="91"/>
      <c r="V452" s="91"/>
      <c r="W452" s="91"/>
      <c r="X452" s="91"/>
      <c r="Y452" s="91"/>
      <c r="Z452" s="91"/>
      <c r="AA452" s="91"/>
      <c r="AB452" s="91"/>
      <c r="AC452" s="91"/>
      <c r="AD452" s="91"/>
      <c r="AE452" s="91"/>
      <c r="AF452" s="91"/>
      <c r="AG452" s="91"/>
    </row>
    <row r="453" spans="1:33" ht="26.5" customHeight="1" x14ac:dyDescent="0.7">
      <c r="A453" s="95"/>
      <c r="B453" s="93"/>
      <c r="C453" s="92"/>
      <c r="D453" s="93"/>
      <c r="E453" s="92"/>
      <c r="F453" s="93"/>
      <c r="G453" s="92"/>
      <c r="H453" s="93"/>
      <c r="I453" s="92"/>
      <c r="J453" s="91"/>
      <c r="K453" s="91"/>
      <c r="L453" s="91"/>
      <c r="M453" s="104"/>
      <c r="N453" s="99"/>
      <c r="O453" s="104"/>
      <c r="P453" s="91"/>
      <c r="Q453" s="91"/>
      <c r="R453" s="91"/>
      <c r="S453" s="105"/>
      <c r="T453" s="91"/>
      <c r="U453" s="91"/>
      <c r="V453" s="91"/>
      <c r="W453" s="91"/>
      <c r="X453" s="91"/>
      <c r="Y453" s="91"/>
      <c r="Z453" s="91"/>
      <c r="AA453" s="91"/>
      <c r="AB453" s="91"/>
      <c r="AC453" s="91"/>
      <c r="AD453" s="91"/>
      <c r="AE453" s="91"/>
      <c r="AF453" s="91"/>
      <c r="AG453" s="91"/>
    </row>
    <row r="454" spans="1:33" ht="26.5" customHeight="1" x14ac:dyDescent="0.7">
      <c r="A454" s="95"/>
      <c r="B454" s="93"/>
      <c r="C454" s="92"/>
      <c r="D454" s="93"/>
      <c r="E454" s="92"/>
      <c r="F454" s="93"/>
      <c r="G454" s="92"/>
      <c r="H454" s="93"/>
      <c r="I454" s="92"/>
      <c r="J454" s="91"/>
      <c r="K454" s="91"/>
      <c r="L454" s="91"/>
      <c r="M454" s="104"/>
      <c r="N454" s="99"/>
      <c r="O454" s="104"/>
      <c r="P454" s="91"/>
      <c r="Q454" s="91"/>
      <c r="R454" s="91"/>
      <c r="S454" s="105"/>
      <c r="T454" s="91"/>
      <c r="U454" s="91"/>
      <c r="V454" s="91"/>
      <c r="W454" s="91"/>
      <c r="X454" s="91"/>
      <c r="Y454" s="91"/>
      <c r="Z454" s="91"/>
      <c r="AA454" s="91"/>
      <c r="AB454" s="91"/>
      <c r="AC454" s="91"/>
      <c r="AD454" s="91"/>
      <c r="AE454" s="91"/>
      <c r="AF454" s="91"/>
      <c r="AG454" s="91"/>
    </row>
    <row r="455" spans="1:33" ht="26.5" customHeight="1" x14ac:dyDescent="0.7">
      <c r="A455" s="95"/>
      <c r="B455" s="93"/>
      <c r="C455" s="92"/>
      <c r="D455" s="93"/>
      <c r="E455" s="92"/>
      <c r="F455" s="93"/>
      <c r="G455" s="92"/>
      <c r="H455" s="93"/>
      <c r="I455" s="92"/>
      <c r="J455" s="91"/>
      <c r="K455" s="91"/>
      <c r="L455" s="91"/>
      <c r="M455" s="104"/>
      <c r="N455" s="99"/>
      <c r="O455" s="104"/>
      <c r="P455" s="91"/>
      <c r="Q455" s="91"/>
      <c r="R455" s="91"/>
      <c r="S455" s="105"/>
      <c r="T455" s="91"/>
      <c r="U455" s="91"/>
      <c r="V455" s="91"/>
      <c r="W455" s="91"/>
      <c r="X455" s="91"/>
      <c r="Y455" s="91"/>
      <c r="Z455" s="91"/>
      <c r="AA455" s="91"/>
      <c r="AB455" s="91"/>
      <c r="AC455" s="91"/>
      <c r="AD455" s="91"/>
      <c r="AE455" s="91"/>
      <c r="AF455" s="91"/>
      <c r="AG455" s="91"/>
    </row>
    <row r="456" spans="1:33" ht="26.5" customHeight="1" x14ac:dyDescent="0.7">
      <c r="A456" s="95"/>
      <c r="B456" s="93"/>
      <c r="C456" s="92"/>
      <c r="D456" s="93"/>
      <c r="E456" s="92"/>
      <c r="F456" s="93"/>
      <c r="G456" s="92"/>
      <c r="H456" s="93"/>
      <c r="I456" s="92"/>
      <c r="J456" s="91"/>
      <c r="K456" s="91"/>
      <c r="L456" s="91"/>
      <c r="M456" s="104"/>
      <c r="N456" s="99"/>
      <c r="O456" s="104"/>
      <c r="P456" s="91"/>
      <c r="Q456" s="91"/>
      <c r="R456" s="91"/>
      <c r="S456" s="105"/>
      <c r="T456" s="91"/>
      <c r="U456" s="91"/>
      <c r="V456" s="91"/>
      <c r="W456" s="91"/>
      <c r="X456" s="91"/>
      <c r="Y456" s="91"/>
      <c r="Z456" s="91"/>
      <c r="AA456" s="91"/>
      <c r="AB456" s="91"/>
      <c r="AC456" s="91"/>
      <c r="AD456" s="91"/>
      <c r="AE456" s="91"/>
      <c r="AF456" s="91"/>
      <c r="AG456" s="91"/>
    </row>
    <row r="457" spans="1:33" ht="26.5" customHeight="1" x14ac:dyDescent="0.7">
      <c r="A457" s="95"/>
      <c r="B457" s="93"/>
      <c r="C457" s="92"/>
      <c r="D457" s="93"/>
      <c r="E457" s="92"/>
      <c r="F457" s="93"/>
      <c r="G457" s="92"/>
      <c r="H457" s="93"/>
      <c r="I457" s="92"/>
      <c r="J457" s="91"/>
      <c r="K457" s="91"/>
      <c r="L457" s="91"/>
      <c r="M457" s="104"/>
      <c r="N457" s="99"/>
      <c r="O457" s="104"/>
      <c r="P457" s="91"/>
      <c r="Q457" s="91"/>
      <c r="R457" s="91"/>
      <c r="S457" s="105"/>
      <c r="T457" s="91"/>
      <c r="U457" s="91"/>
      <c r="V457" s="91"/>
      <c r="W457" s="91"/>
      <c r="X457" s="91"/>
      <c r="Y457" s="91"/>
      <c r="Z457" s="91"/>
      <c r="AA457" s="91"/>
      <c r="AB457" s="91"/>
      <c r="AC457" s="91"/>
      <c r="AD457" s="91"/>
      <c r="AE457" s="91"/>
      <c r="AF457" s="91"/>
      <c r="AG457" s="91"/>
    </row>
    <row r="458" spans="1:33" ht="26.5" customHeight="1" x14ac:dyDescent="0.7">
      <c r="A458" s="95"/>
      <c r="B458" s="93"/>
      <c r="C458" s="92"/>
      <c r="D458" s="93"/>
      <c r="E458" s="92"/>
      <c r="F458" s="93"/>
      <c r="G458" s="92"/>
      <c r="H458" s="93"/>
      <c r="I458" s="92"/>
      <c r="J458" s="91"/>
      <c r="K458" s="91"/>
      <c r="L458" s="91"/>
      <c r="M458" s="104"/>
      <c r="N458" s="99"/>
      <c r="O458" s="104"/>
      <c r="P458" s="91"/>
      <c r="Q458" s="91"/>
      <c r="R458" s="91"/>
      <c r="S458" s="105"/>
      <c r="T458" s="91"/>
      <c r="U458" s="91"/>
      <c r="V458" s="91"/>
      <c r="W458" s="91"/>
      <c r="X458" s="91"/>
      <c r="Y458" s="91"/>
      <c r="Z458" s="91"/>
      <c r="AA458" s="91"/>
      <c r="AB458" s="91"/>
      <c r="AC458" s="91"/>
      <c r="AD458" s="91"/>
      <c r="AE458" s="91"/>
      <c r="AF458" s="91"/>
      <c r="AG458" s="91"/>
    </row>
    <row r="459" spans="1:33" ht="26.5" customHeight="1" x14ac:dyDescent="0.7">
      <c r="A459" s="95"/>
      <c r="B459" s="93"/>
      <c r="C459" s="92"/>
      <c r="D459" s="93"/>
      <c r="E459" s="92"/>
      <c r="F459" s="93"/>
      <c r="G459" s="92"/>
      <c r="H459" s="93"/>
      <c r="I459" s="92"/>
      <c r="J459" s="91"/>
      <c r="K459" s="91"/>
      <c r="L459" s="91"/>
      <c r="M459" s="104"/>
      <c r="N459" s="99"/>
      <c r="O459" s="104"/>
      <c r="P459" s="91"/>
      <c r="Q459" s="91"/>
      <c r="R459" s="91"/>
      <c r="S459" s="105"/>
      <c r="T459" s="91"/>
      <c r="U459" s="91"/>
      <c r="V459" s="91"/>
      <c r="W459" s="91"/>
      <c r="X459" s="91"/>
      <c r="Y459" s="91"/>
      <c r="Z459" s="91"/>
      <c r="AA459" s="91"/>
      <c r="AB459" s="91"/>
      <c r="AC459" s="91"/>
      <c r="AD459" s="91"/>
      <c r="AE459" s="91"/>
      <c r="AF459" s="91"/>
      <c r="AG459" s="91"/>
    </row>
    <row r="460" spans="1:33" ht="26.5" customHeight="1" x14ac:dyDescent="0.7">
      <c r="A460" s="95"/>
      <c r="B460" s="93"/>
      <c r="C460" s="92"/>
      <c r="D460" s="93"/>
      <c r="E460" s="92"/>
      <c r="F460" s="93"/>
      <c r="G460" s="92"/>
      <c r="H460" s="93"/>
      <c r="I460" s="92"/>
      <c r="J460" s="91"/>
      <c r="K460" s="91"/>
      <c r="L460" s="91"/>
      <c r="M460" s="104"/>
      <c r="N460" s="99"/>
      <c r="O460" s="104"/>
      <c r="P460" s="91"/>
      <c r="Q460" s="91"/>
      <c r="R460" s="91"/>
      <c r="S460" s="105"/>
      <c r="T460" s="91"/>
      <c r="U460" s="91"/>
      <c r="V460" s="91"/>
      <c r="W460" s="91"/>
      <c r="X460" s="91"/>
      <c r="Y460" s="91"/>
      <c r="Z460" s="91"/>
      <c r="AA460" s="91"/>
      <c r="AB460" s="91"/>
      <c r="AC460" s="91"/>
      <c r="AD460" s="91"/>
      <c r="AE460" s="91"/>
      <c r="AF460" s="91"/>
      <c r="AG460" s="91"/>
    </row>
    <row r="461" spans="1:33" ht="26.5" customHeight="1" x14ac:dyDescent="0.7">
      <c r="A461" s="95"/>
      <c r="B461" s="93"/>
      <c r="C461" s="92"/>
      <c r="D461" s="93"/>
      <c r="E461" s="92"/>
      <c r="F461" s="93"/>
      <c r="G461" s="92"/>
      <c r="H461" s="93"/>
      <c r="I461" s="92"/>
      <c r="J461" s="91"/>
      <c r="K461" s="91"/>
      <c r="L461" s="91"/>
      <c r="M461" s="104"/>
      <c r="N461" s="99"/>
      <c r="O461" s="104"/>
      <c r="P461" s="91"/>
      <c r="Q461" s="91"/>
      <c r="R461" s="91"/>
      <c r="S461" s="105"/>
      <c r="T461" s="91"/>
      <c r="U461" s="91"/>
      <c r="V461" s="91"/>
      <c r="W461" s="91"/>
      <c r="X461" s="91"/>
      <c r="Y461" s="91"/>
      <c r="Z461" s="91"/>
      <c r="AA461" s="91"/>
      <c r="AB461" s="91"/>
      <c r="AC461" s="91"/>
      <c r="AD461" s="91"/>
      <c r="AE461" s="91"/>
      <c r="AF461" s="91"/>
      <c r="AG461" s="91"/>
    </row>
    <row r="462" spans="1:33" ht="26.5" customHeight="1" x14ac:dyDescent="0.7">
      <c r="A462" s="95"/>
      <c r="B462" s="93"/>
      <c r="C462" s="92"/>
      <c r="D462" s="93"/>
      <c r="E462" s="92"/>
      <c r="F462" s="93"/>
      <c r="G462" s="92"/>
      <c r="H462" s="93"/>
      <c r="I462" s="92"/>
      <c r="J462" s="91"/>
      <c r="K462" s="91"/>
      <c r="L462" s="91"/>
      <c r="M462" s="104"/>
      <c r="N462" s="99"/>
      <c r="O462" s="104"/>
      <c r="P462" s="91"/>
      <c r="Q462" s="91"/>
      <c r="R462" s="91"/>
      <c r="S462" s="105"/>
      <c r="T462" s="91"/>
      <c r="U462" s="91"/>
      <c r="V462" s="91"/>
      <c r="W462" s="91"/>
      <c r="X462" s="91"/>
      <c r="Y462" s="91"/>
      <c r="Z462" s="91"/>
      <c r="AA462" s="91"/>
      <c r="AB462" s="91"/>
      <c r="AC462" s="91"/>
      <c r="AD462" s="91"/>
      <c r="AE462" s="91"/>
      <c r="AF462" s="91"/>
      <c r="AG462" s="91"/>
    </row>
    <row r="463" spans="1:33" ht="26.5" customHeight="1" x14ac:dyDescent="0.7">
      <c r="A463" s="95"/>
      <c r="B463" s="93"/>
      <c r="C463" s="92"/>
      <c r="D463" s="93"/>
      <c r="E463" s="92"/>
      <c r="F463" s="93"/>
      <c r="G463" s="92"/>
      <c r="H463" s="93"/>
      <c r="I463" s="92"/>
      <c r="J463" s="91"/>
      <c r="K463" s="91"/>
      <c r="L463" s="91"/>
      <c r="M463" s="104"/>
      <c r="N463" s="99"/>
      <c r="O463" s="104"/>
      <c r="P463" s="91"/>
      <c r="Q463" s="91"/>
      <c r="R463" s="91"/>
      <c r="S463" s="105"/>
      <c r="T463" s="91"/>
      <c r="U463" s="91"/>
      <c r="V463" s="91"/>
      <c r="W463" s="91"/>
      <c r="X463" s="91"/>
      <c r="Y463" s="91"/>
      <c r="Z463" s="91"/>
      <c r="AA463" s="91"/>
      <c r="AB463" s="91"/>
      <c r="AC463" s="91"/>
      <c r="AD463" s="91"/>
      <c r="AE463" s="91"/>
      <c r="AF463" s="91"/>
      <c r="AG463" s="91"/>
    </row>
    <row r="464" spans="1:33" ht="26.5" customHeight="1" x14ac:dyDescent="0.7">
      <c r="A464" s="95"/>
      <c r="B464" s="93"/>
      <c r="C464" s="92"/>
      <c r="D464" s="93"/>
      <c r="E464" s="92"/>
      <c r="F464" s="93"/>
      <c r="G464" s="92"/>
      <c r="H464" s="93"/>
      <c r="I464" s="92"/>
      <c r="J464" s="91"/>
      <c r="K464" s="91"/>
      <c r="L464" s="91"/>
      <c r="M464" s="104"/>
      <c r="N464" s="99"/>
      <c r="O464" s="104"/>
      <c r="P464" s="91"/>
      <c r="Q464" s="91"/>
      <c r="R464" s="91"/>
      <c r="S464" s="105"/>
      <c r="T464" s="91"/>
      <c r="U464" s="91"/>
      <c r="V464" s="91"/>
      <c r="W464" s="91"/>
      <c r="X464" s="91"/>
      <c r="Y464" s="91"/>
      <c r="Z464" s="91"/>
      <c r="AA464" s="91"/>
      <c r="AB464" s="91"/>
      <c r="AC464" s="91"/>
      <c r="AD464" s="91"/>
      <c r="AE464" s="91"/>
      <c r="AF464" s="91"/>
      <c r="AG464" s="91"/>
    </row>
    <row r="465" spans="1:33" ht="26.5" customHeight="1" x14ac:dyDescent="0.7">
      <c r="A465" s="95"/>
      <c r="B465" s="93"/>
      <c r="C465" s="92"/>
      <c r="D465" s="93"/>
      <c r="E465" s="92"/>
      <c r="F465" s="93"/>
      <c r="G465" s="92"/>
      <c r="H465" s="93"/>
      <c r="I465" s="92"/>
      <c r="J465" s="91"/>
      <c r="K465" s="91"/>
      <c r="L465" s="91"/>
      <c r="M465" s="104"/>
      <c r="N465" s="99"/>
      <c r="O465" s="104"/>
      <c r="P465" s="91"/>
      <c r="Q465" s="91"/>
      <c r="R465" s="91"/>
      <c r="S465" s="105"/>
      <c r="T465" s="91"/>
      <c r="U465" s="91"/>
      <c r="V465" s="91"/>
      <c r="W465" s="91"/>
      <c r="X465" s="91"/>
      <c r="Y465" s="91"/>
      <c r="Z465" s="91"/>
      <c r="AA465" s="91"/>
      <c r="AB465" s="91"/>
      <c r="AC465" s="91"/>
      <c r="AD465" s="91"/>
      <c r="AE465" s="91"/>
      <c r="AF465" s="91"/>
      <c r="AG465" s="91"/>
    </row>
    <row r="466" spans="1:33" ht="26.5" customHeight="1" x14ac:dyDescent="0.7">
      <c r="A466" s="95"/>
      <c r="B466" s="93"/>
      <c r="C466" s="92"/>
      <c r="D466" s="93"/>
      <c r="E466" s="92"/>
      <c r="F466" s="93"/>
      <c r="G466" s="92"/>
      <c r="H466" s="93"/>
      <c r="I466" s="92"/>
      <c r="J466" s="91"/>
      <c r="K466" s="91"/>
      <c r="L466" s="91"/>
      <c r="M466" s="104"/>
      <c r="N466" s="99"/>
      <c r="O466" s="104"/>
      <c r="P466" s="91"/>
      <c r="Q466" s="91"/>
      <c r="R466" s="91"/>
      <c r="S466" s="105"/>
      <c r="T466" s="91"/>
      <c r="U466" s="91"/>
      <c r="V466" s="91"/>
      <c r="W466" s="91"/>
      <c r="X466" s="91"/>
      <c r="Y466" s="91"/>
      <c r="Z466" s="91"/>
      <c r="AA466" s="91"/>
      <c r="AB466" s="91"/>
      <c r="AC466" s="91"/>
      <c r="AD466" s="91"/>
      <c r="AE466" s="91"/>
      <c r="AF466" s="91"/>
      <c r="AG466" s="91"/>
    </row>
    <row r="467" spans="1:33" ht="26.5" customHeight="1" x14ac:dyDescent="0.7">
      <c r="A467" s="95"/>
      <c r="B467" s="93"/>
      <c r="C467" s="92"/>
      <c r="D467" s="93"/>
      <c r="E467" s="92"/>
      <c r="F467" s="93"/>
      <c r="G467" s="92"/>
      <c r="H467" s="93"/>
      <c r="I467" s="92"/>
      <c r="J467" s="91"/>
      <c r="K467" s="91"/>
      <c r="L467" s="91"/>
      <c r="M467" s="104"/>
      <c r="N467" s="99"/>
      <c r="O467" s="104"/>
      <c r="P467" s="91"/>
      <c r="Q467" s="91"/>
      <c r="R467" s="91"/>
      <c r="S467" s="105"/>
      <c r="T467" s="91"/>
      <c r="U467" s="91"/>
      <c r="V467" s="91"/>
      <c r="W467" s="91"/>
      <c r="X467" s="91"/>
      <c r="Y467" s="91"/>
      <c r="Z467" s="91"/>
      <c r="AA467" s="91"/>
      <c r="AB467" s="91"/>
      <c r="AC467" s="91"/>
      <c r="AD467" s="91"/>
      <c r="AE467" s="91"/>
      <c r="AF467" s="91"/>
      <c r="AG467" s="91"/>
    </row>
    <row r="468" spans="1:33" ht="26.5" customHeight="1" x14ac:dyDescent="0.7">
      <c r="A468" s="95"/>
      <c r="B468" s="93"/>
      <c r="C468" s="92"/>
      <c r="D468" s="93"/>
      <c r="E468" s="92"/>
      <c r="F468" s="93"/>
      <c r="G468" s="92"/>
      <c r="H468" s="93"/>
      <c r="I468" s="92"/>
      <c r="J468" s="91"/>
      <c r="K468" s="91"/>
      <c r="L468" s="91"/>
      <c r="M468" s="104"/>
      <c r="N468" s="99"/>
      <c r="O468" s="104"/>
      <c r="P468" s="91"/>
      <c r="Q468" s="91"/>
      <c r="R468" s="91"/>
      <c r="S468" s="105"/>
      <c r="T468" s="91"/>
      <c r="U468" s="91"/>
      <c r="V468" s="91"/>
      <c r="W468" s="91"/>
      <c r="X468" s="91"/>
      <c r="Y468" s="91"/>
      <c r="Z468" s="91"/>
      <c r="AA468" s="91"/>
      <c r="AB468" s="91"/>
      <c r="AC468" s="91"/>
      <c r="AD468" s="91"/>
      <c r="AE468" s="91"/>
      <c r="AF468" s="91"/>
      <c r="AG468" s="91"/>
    </row>
    <row r="469" spans="1:33" ht="26.5" customHeight="1" x14ac:dyDescent="0.7">
      <c r="A469" s="95"/>
      <c r="B469" s="93"/>
      <c r="C469" s="92"/>
      <c r="D469" s="93"/>
      <c r="E469" s="92"/>
      <c r="F469" s="93"/>
      <c r="G469" s="92"/>
      <c r="H469" s="93"/>
      <c r="I469" s="92"/>
      <c r="J469" s="91"/>
      <c r="K469" s="91"/>
      <c r="L469" s="91"/>
      <c r="M469" s="104"/>
      <c r="N469" s="99"/>
      <c r="O469" s="104"/>
      <c r="P469" s="91"/>
      <c r="Q469" s="91"/>
      <c r="R469" s="91"/>
      <c r="S469" s="105"/>
      <c r="T469" s="91"/>
      <c r="U469" s="91"/>
      <c r="V469" s="91"/>
      <c r="W469" s="91"/>
      <c r="X469" s="91"/>
      <c r="Y469" s="91"/>
      <c r="Z469" s="91"/>
      <c r="AA469" s="91"/>
      <c r="AB469" s="91"/>
      <c r="AC469" s="91"/>
      <c r="AD469" s="91"/>
      <c r="AE469" s="91"/>
      <c r="AF469" s="91"/>
      <c r="AG469" s="91"/>
    </row>
    <row r="470" spans="1:33" ht="26.5" customHeight="1" x14ac:dyDescent="0.7">
      <c r="A470" s="95"/>
      <c r="B470" s="93"/>
      <c r="C470" s="92"/>
      <c r="D470" s="93"/>
      <c r="E470" s="92"/>
      <c r="F470" s="93"/>
      <c r="G470" s="92"/>
      <c r="H470" s="93"/>
      <c r="I470" s="92"/>
      <c r="J470" s="91"/>
      <c r="K470" s="91"/>
      <c r="L470" s="91"/>
      <c r="M470" s="104"/>
      <c r="N470" s="99"/>
      <c r="O470" s="104"/>
      <c r="P470" s="91"/>
      <c r="Q470" s="91"/>
      <c r="R470" s="91"/>
      <c r="S470" s="105"/>
      <c r="T470" s="91"/>
      <c r="U470" s="91"/>
      <c r="V470" s="91"/>
      <c r="W470" s="91"/>
      <c r="X470" s="91"/>
      <c r="Y470" s="91"/>
      <c r="Z470" s="91"/>
      <c r="AA470" s="91"/>
      <c r="AB470" s="91"/>
      <c r="AC470" s="91"/>
      <c r="AD470" s="91"/>
      <c r="AE470" s="91"/>
      <c r="AF470" s="91"/>
      <c r="AG470" s="91"/>
    </row>
    <row r="471" spans="1:33" ht="26.5" customHeight="1" x14ac:dyDescent="0.7">
      <c r="A471" s="95"/>
      <c r="B471" s="93"/>
      <c r="C471" s="92"/>
      <c r="D471" s="93"/>
      <c r="E471" s="92"/>
      <c r="F471" s="93"/>
      <c r="G471" s="92"/>
      <c r="H471" s="93"/>
      <c r="I471" s="92"/>
      <c r="J471" s="91"/>
      <c r="K471" s="91"/>
      <c r="L471" s="91"/>
      <c r="M471" s="104"/>
      <c r="N471" s="99"/>
      <c r="O471" s="104"/>
      <c r="P471" s="91"/>
      <c r="Q471" s="91"/>
      <c r="R471" s="91"/>
      <c r="S471" s="105"/>
      <c r="T471" s="91"/>
      <c r="U471" s="91"/>
      <c r="V471" s="91"/>
      <c r="W471" s="91"/>
      <c r="X471" s="91"/>
      <c r="Y471" s="91"/>
      <c r="Z471" s="91"/>
      <c r="AA471" s="91"/>
      <c r="AB471" s="91"/>
      <c r="AC471" s="91"/>
      <c r="AD471" s="91"/>
      <c r="AE471" s="91"/>
      <c r="AF471" s="91"/>
      <c r="AG471" s="91"/>
    </row>
    <row r="472" spans="1:33" ht="26.5" customHeight="1" x14ac:dyDescent="0.7">
      <c r="A472" s="95"/>
      <c r="B472" s="93"/>
      <c r="C472" s="92"/>
      <c r="D472" s="93"/>
      <c r="E472" s="92"/>
      <c r="F472" s="93"/>
      <c r="G472" s="92"/>
      <c r="H472" s="93"/>
      <c r="I472" s="92"/>
      <c r="J472" s="91"/>
      <c r="K472" s="91"/>
      <c r="L472" s="91"/>
      <c r="M472" s="104"/>
      <c r="N472" s="99"/>
      <c r="O472" s="104"/>
      <c r="P472" s="91"/>
      <c r="Q472" s="91"/>
      <c r="R472" s="91"/>
      <c r="S472" s="105"/>
      <c r="T472" s="91"/>
      <c r="U472" s="91"/>
      <c r="V472" s="91"/>
      <c r="W472" s="91"/>
      <c r="X472" s="91"/>
      <c r="Y472" s="91"/>
      <c r="Z472" s="91"/>
      <c r="AA472" s="91"/>
      <c r="AB472" s="91"/>
      <c r="AC472" s="91"/>
      <c r="AD472" s="91"/>
      <c r="AE472" s="91"/>
      <c r="AF472" s="91"/>
      <c r="AG472" s="91"/>
    </row>
    <row r="473" spans="1:33" ht="26.5" customHeight="1" x14ac:dyDescent="0.7">
      <c r="A473" s="95"/>
      <c r="B473" s="93"/>
      <c r="C473" s="92"/>
      <c r="D473" s="93"/>
      <c r="E473" s="92"/>
      <c r="F473" s="93"/>
      <c r="G473" s="92"/>
      <c r="H473" s="93"/>
      <c r="I473" s="92"/>
      <c r="J473" s="91"/>
      <c r="K473" s="91"/>
      <c r="L473" s="91"/>
      <c r="M473" s="104"/>
      <c r="N473" s="99"/>
      <c r="O473" s="104"/>
      <c r="P473" s="91"/>
      <c r="Q473" s="91"/>
      <c r="R473" s="91"/>
      <c r="S473" s="105"/>
      <c r="T473" s="91"/>
      <c r="U473" s="91"/>
      <c r="V473" s="91"/>
      <c r="W473" s="91"/>
      <c r="X473" s="91"/>
      <c r="Y473" s="91"/>
      <c r="Z473" s="91"/>
      <c r="AA473" s="91"/>
      <c r="AB473" s="91"/>
      <c r="AC473" s="91"/>
      <c r="AD473" s="91"/>
      <c r="AE473" s="91"/>
      <c r="AF473" s="91"/>
      <c r="AG473" s="91"/>
    </row>
    <row r="474" spans="1:33" ht="26.5" customHeight="1" x14ac:dyDescent="0.7">
      <c r="A474" s="95"/>
      <c r="B474" s="93"/>
      <c r="C474" s="92"/>
      <c r="D474" s="93"/>
      <c r="E474" s="92"/>
      <c r="F474" s="93"/>
      <c r="G474" s="92"/>
      <c r="H474" s="93"/>
      <c r="I474" s="92"/>
      <c r="J474" s="91"/>
      <c r="K474" s="91"/>
      <c r="L474" s="91"/>
      <c r="M474" s="104"/>
      <c r="N474" s="99"/>
      <c r="O474" s="104"/>
      <c r="P474" s="91"/>
      <c r="Q474" s="91"/>
      <c r="R474" s="91"/>
      <c r="S474" s="105"/>
      <c r="T474" s="91"/>
      <c r="U474" s="91"/>
      <c r="V474" s="91"/>
      <c r="W474" s="91"/>
      <c r="X474" s="91"/>
      <c r="Y474" s="91"/>
      <c r="Z474" s="91"/>
      <c r="AA474" s="91"/>
      <c r="AB474" s="91"/>
      <c r="AC474" s="91"/>
      <c r="AD474" s="91"/>
      <c r="AE474" s="91"/>
      <c r="AF474" s="91"/>
      <c r="AG474" s="91"/>
    </row>
    <row r="475" spans="1:33" ht="26.5" customHeight="1" x14ac:dyDescent="0.7">
      <c r="A475" s="95"/>
      <c r="B475" s="93"/>
      <c r="C475" s="92"/>
      <c r="D475" s="93"/>
      <c r="E475" s="92"/>
      <c r="F475" s="93"/>
      <c r="G475" s="92"/>
      <c r="H475" s="93"/>
      <c r="I475" s="92"/>
      <c r="J475" s="91"/>
      <c r="K475" s="91"/>
      <c r="L475" s="91"/>
      <c r="M475" s="104"/>
      <c r="N475" s="99"/>
      <c r="O475" s="104"/>
      <c r="P475" s="91"/>
      <c r="Q475" s="91"/>
      <c r="R475" s="91"/>
      <c r="S475" s="105"/>
      <c r="T475" s="91"/>
      <c r="U475" s="91"/>
      <c r="V475" s="91"/>
      <c r="W475" s="91"/>
      <c r="X475" s="91"/>
      <c r="Y475" s="91"/>
      <c r="Z475" s="91"/>
      <c r="AA475" s="91"/>
      <c r="AB475" s="91"/>
      <c r="AC475" s="91"/>
      <c r="AD475" s="91"/>
      <c r="AE475" s="91"/>
      <c r="AF475" s="91"/>
      <c r="AG475" s="91"/>
    </row>
    <row r="476" spans="1:33" ht="26.5" customHeight="1" x14ac:dyDescent="0.7">
      <c r="A476" s="95"/>
      <c r="B476" s="93"/>
      <c r="C476" s="92"/>
      <c r="D476" s="93"/>
      <c r="E476" s="92"/>
      <c r="F476" s="93"/>
      <c r="G476" s="92"/>
      <c r="H476" s="93"/>
      <c r="I476" s="92"/>
      <c r="J476" s="91"/>
      <c r="K476" s="91"/>
      <c r="L476" s="91"/>
      <c r="M476" s="104"/>
      <c r="N476" s="99"/>
      <c r="O476" s="104"/>
      <c r="P476" s="91"/>
      <c r="Q476" s="91"/>
      <c r="R476" s="91"/>
      <c r="S476" s="105"/>
      <c r="T476" s="91"/>
      <c r="U476" s="91"/>
      <c r="V476" s="91"/>
      <c r="W476" s="91"/>
      <c r="X476" s="91"/>
      <c r="Y476" s="91"/>
      <c r="Z476" s="91"/>
      <c r="AA476" s="91"/>
      <c r="AB476" s="91"/>
      <c r="AC476" s="91"/>
      <c r="AD476" s="91"/>
      <c r="AE476" s="91"/>
      <c r="AF476" s="91"/>
      <c r="AG476" s="91"/>
    </row>
    <row r="477" spans="1:33" ht="26.5" customHeight="1" x14ac:dyDescent="0.7">
      <c r="A477" s="95"/>
      <c r="B477" s="93"/>
      <c r="C477" s="92"/>
      <c r="D477" s="93"/>
      <c r="E477" s="92"/>
      <c r="F477" s="93"/>
      <c r="G477" s="92"/>
      <c r="H477" s="93"/>
      <c r="I477" s="92"/>
      <c r="J477" s="91"/>
      <c r="K477" s="91"/>
      <c r="L477" s="91"/>
      <c r="M477" s="104"/>
      <c r="N477" s="99"/>
      <c r="O477" s="104"/>
      <c r="P477" s="91"/>
      <c r="Q477" s="91"/>
      <c r="R477" s="91"/>
      <c r="S477" s="105"/>
      <c r="T477" s="91"/>
      <c r="U477" s="91"/>
      <c r="V477" s="91"/>
      <c r="W477" s="91"/>
      <c r="X477" s="91"/>
      <c r="Y477" s="91"/>
      <c r="Z477" s="91"/>
      <c r="AA477" s="91"/>
      <c r="AB477" s="91"/>
      <c r="AC477" s="91"/>
      <c r="AD477" s="91"/>
      <c r="AE477" s="91"/>
      <c r="AF477" s="91"/>
      <c r="AG477" s="91"/>
    </row>
    <row r="478" spans="1:33" ht="26.5" customHeight="1" x14ac:dyDescent="0.7">
      <c r="A478" s="95"/>
      <c r="B478" s="93"/>
      <c r="C478" s="92"/>
      <c r="D478" s="93"/>
      <c r="E478" s="92"/>
      <c r="F478" s="93"/>
      <c r="G478" s="92"/>
      <c r="H478" s="93"/>
      <c r="I478" s="92"/>
      <c r="J478" s="91"/>
      <c r="K478" s="91"/>
      <c r="L478" s="91"/>
      <c r="M478" s="104"/>
      <c r="N478" s="99"/>
      <c r="O478" s="104"/>
      <c r="P478" s="91"/>
      <c r="Q478" s="91"/>
      <c r="R478" s="91"/>
      <c r="S478" s="105"/>
      <c r="T478" s="91"/>
      <c r="U478" s="91"/>
      <c r="V478" s="91"/>
      <c r="W478" s="91"/>
      <c r="X478" s="91"/>
      <c r="Y478" s="91"/>
      <c r="Z478" s="91"/>
      <c r="AA478" s="91"/>
      <c r="AB478" s="91"/>
      <c r="AC478" s="91"/>
      <c r="AD478" s="91"/>
      <c r="AE478" s="91"/>
      <c r="AF478" s="91"/>
      <c r="AG478" s="91"/>
    </row>
    <row r="479" spans="1:33" ht="26.5" customHeight="1" x14ac:dyDescent="0.7">
      <c r="A479" s="95"/>
      <c r="B479" s="93"/>
      <c r="C479" s="92"/>
      <c r="D479" s="93"/>
      <c r="E479" s="92"/>
      <c r="F479" s="93"/>
      <c r="G479" s="92"/>
      <c r="H479" s="93"/>
      <c r="I479" s="92"/>
      <c r="J479" s="91"/>
      <c r="K479" s="91"/>
      <c r="L479" s="91"/>
      <c r="M479" s="104"/>
      <c r="N479" s="99"/>
      <c r="O479" s="104"/>
      <c r="P479" s="91"/>
      <c r="Q479" s="91"/>
      <c r="R479" s="91"/>
      <c r="S479" s="105"/>
      <c r="T479" s="91"/>
      <c r="U479" s="91"/>
      <c r="V479" s="91"/>
      <c r="W479" s="91"/>
      <c r="X479" s="91"/>
      <c r="Y479" s="91"/>
      <c r="Z479" s="91"/>
      <c r="AA479" s="91"/>
      <c r="AB479" s="91"/>
      <c r="AC479" s="91"/>
      <c r="AD479" s="91"/>
      <c r="AE479" s="91"/>
      <c r="AF479" s="91"/>
      <c r="AG479" s="91"/>
    </row>
    <row r="480" spans="1:33" ht="26.5" customHeight="1" x14ac:dyDescent="0.7">
      <c r="A480" s="95"/>
      <c r="B480" s="93"/>
      <c r="C480" s="92"/>
      <c r="D480" s="93"/>
      <c r="E480" s="92"/>
      <c r="F480" s="93"/>
      <c r="G480" s="92"/>
      <c r="H480" s="93"/>
      <c r="I480" s="92"/>
      <c r="J480" s="91"/>
      <c r="K480" s="91"/>
      <c r="L480" s="91"/>
      <c r="M480" s="104"/>
      <c r="N480" s="99"/>
      <c r="O480" s="104"/>
      <c r="P480" s="91"/>
      <c r="Q480" s="91"/>
      <c r="R480" s="91"/>
      <c r="S480" s="105"/>
      <c r="T480" s="91"/>
      <c r="U480" s="91"/>
      <c r="V480" s="91"/>
      <c r="W480" s="91"/>
      <c r="X480" s="91"/>
      <c r="Y480" s="91"/>
      <c r="Z480" s="91"/>
      <c r="AA480" s="91"/>
      <c r="AB480" s="91"/>
      <c r="AC480" s="91"/>
      <c r="AD480" s="91"/>
      <c r="AE480" s="91"/>
      <c r="AF480" s="91"/>
      <c r="AG480" s="91"/>
    </row>
    <row r="481" spans="1:33" ht="26.5" customHeight="1" x14ac:dyDescent="0.7">
      <c r="A481" s="95"/>
      <c r="B481" s="93"/>
      <c r="C481" s="92"/>
      <c r="D481" s="93"/>
      <c r="E481" s="92"/>
      <c r="F481" s="93"/>
      <c r="G481" s="92"/>
      <c r="H481" s="93"/>
      <c r="I481" s="92"/>
      <c r="J481" s="91"/>
      <c r="K481" s="91"/>
      <c r="L481" s="91"/>
      <c r="M481" s="104"/>
      <c r="N481" s="99"/>
      <c r="O481" s="104"/>
      <c r="P481" s="91"/>
      <c r="Q481" s="91"/>
      <c r="R481" s="91"/>
      <c r="S481" s="105"/>
      <c r="T481" s="91"/>
      <c r="U481" s="91"/>
      <c r="V481" s="91"/>
      <c r="W481" s="91"/>
      <c r="X481" s="91"/>
      <c r="Y481" s="91"/>
      <c r="Z481" s="91"/>
      <c r="AA481" s="91"/>
      <c r="AB481" s="91"/>
      <c r="AC481" s="91"/>
      <c r="AD481" s="91"/>
      <c r="AE481" s="91"/>
      <c r="AF481" s="91"/>
      <c r="AG481" s="91"/>
    </row>
    <row r="482" spans="1:33" ht="26.5" customHeight="1" x14ac:dyDescent="0.7">
      <c r="A482" s="95"/>
      <c r="B482" s="93"/>
      <c r="C482" s="92"/>
      <c r="D482" s="93"/>
      <c r="E482" s="92"/>
      <c r="F482" s="93"/>
      <c r="G482" s="92"/>
      <c r="H482" s="93"/>
      <c r="I482" s="92"/>
      <c r="J482" s="91"/>
      <c r="K482" s="91"/>
      <c r="L482" s="91"/>
      <c r="M482" s="104"/>
      <c r="N482" s="99"/>
      <c r="O482" s="104"/>
      <c r="P482" s="91"/>
      <c r="Q482" s="91"/>
      <c r="R482" s="91"/>
      <c r="S482" s="105"/>
      <c r="T482" s="91"/>
      <c r="U482" s="91"/>
      <c r="V482" s="91"/>
      <c r="W482" s="91"/>
      <c r="X482" s="91"/>
      <c r="Y482" s="91"/>
      <c r="Z482" s="91"/>
      <c r="AA482" s="91"/>
      <c r="AB482" s="91"/>
      <c r="AC482" s="91"/>
      <c r="AD482" s="91"/>
      <c r="AE482" s="91"/>
      <c r="AF482" s="91"/>
      <c r="AG482" s="91"/>
    </row>
    <row r="483" spans="1:33" ht="26.5" customHeight="1" x14ac:dyDescent="0.7">
      <c r="A483" s="95"/>
      <c r="B483" s="93"/>
      <c r="C483" s="92"/>
      <c r="D483" s="93"/>
      <c r="E483" s="92"/>
      <c r="F483" s="93"/>
      <c r="G483" s="92"/>
      <c r="H483" s="93"/>
      <c r="I483" s="92"/>
      <c r="J483" s="91"/>
      <c r="K483" s="91"/>
      <c r="L483" s="91"/>
      <c r="M483" s="104"/>
      <c r="N483" s="99"/>
      <c r="O483" s="104"/>
      <c r="P483" s="91"/>
      <c r="Q483" s="91"/>
      <c r="R483" s="91"/>
      <c r="S483" s="105"/>
      <c r="T483" s="91"/>
      <c r="U483" s="91"/>
      <c r="V483" s="91"/>
      <c r="W483" s="91"/>
      <c r="X483" s="91"/>
      <c r="Y483" s="91"/>
      <c r="Z483" s="91"/>
      <c r="AA483" s="91"/>
      <c r="AB483" s="91"/>
      <c r="AC483" s="91"/>
      <c r="AD483" s="91"/>
      <c r="AE483" s="91"/>
      <c r="AF483" s="91"/>
      <c r="AG483" s="91"/>
    </row>
    <row r="484" spans="1:33" ht="26.5" customHeight="1" x14ac:dyDescent="0.7">
      <c r="A484" s="95"/>
      <c r="B484" s="93"/>
      <c r="C484" s="92"/>
      <c r="D484" s="93"/>
      <c r="E484" s="92"/>
      <c r="F484" s="93"/>
      <c r="G484" s="92"/>
      <c r="H484" s="93"/>
      <c r="I484" s="92"/>
      <c r="J484" s="91"/>
      <c r="K484" s="91"/>
      <c r="L484" s="91"/>
      <c r="M484" s="104"/>
      <c r="N484" s="99"/>
      <c r="O484" s="104"/>
      <c r="P484" s="91"/>
      <c r="Q484" s="91"/>
      <c r="R484" s="91"/>
      <c r="S484" s="105"/>
      <c r="T484" s="91"/>
      <c r="U484" s="91"/>
      <c r="V484" s="91"/>
      <c r="W484" s="91"/>
      <c r="X484" s="91"/>
      <c r="Y484" s="91"/>
      <c r="Z484" s="91"/>
      <c r="AA484" s="91"/>
      <c r="AB484" s="91"/>
      <c r="AC484" s="91"/>
      <c r="AD484" s="91"/>
      <c r="AE484" s="91"/>
      <c r="AF484" s="91"/>
      <c r="AG484" s="91"/>
    </row>
    <row r="485" spans="1:33" ht="26.5" customHeight="1" x14ac:dyDescent="0.7">
      <c r="A485" s="95"/>
      <c r="B485" s="93"/>
      <c r="C485" s="92"/>
      <c r="D485" s="93"/>
      <c r="E485" s="92"/>
      <c r="F485" s="93"/>
      <c r="G485" s="92"/>
      <c r="H485" s="93"/>
      <c r="I485" s="92"/>
      <c r="J485" s="91"/>
      <c r="K485" s="91"/>
      <c r="L485" s="91"/>
      <c r="M485" s="104"/>
      <c r="N485" s="99"/>
      <c r="O485" s="104"/>
      <c r="P485" s="91"/>
      <c r="Q485" s="91"/>
      <c r="R485" s="91"/>
      <c r="S485" s="105"/>
      <c r="T485" s="91"/>
      <c r="U485" s="91"/>
      <c r="V485" s="91"/>
      <c r="W485" s="91"/>
      <c r="X485" s="91"/>
      <c r="Y485" s="91"/>
      <c r="Z485" s="91"/>
      <c r="AA485" s="91"/>
      <c r="AB485" s="91"/>
      <c r="AC485" s="91"/>
      <c r="AD485" s="91"/>
      <c r="AE485" s="91"/>
      <c r="AF485" s="91"/>
      <c r="AG485" s="91"/>
    </row>
    <row r="486" spans="1:33" ht="26.5" customHeight="1" x14ac:dyDescent="0.7">
      <c r="A486" s="95"/>
      <c r="B486" s="93"/>
      <c r="C486" s="92"/>
      <c r="D486" s="93"/>
      <c r="E486" s="92"/>
      <c r="F486" s="93"/>
      <c r="G486" s="92"/>
      <c r="H486" s="93"/>
      <c r="I486" s="92"/>
      <c r="J486" s="91"/>
      <c r="K486" s="91"/>
      <c r="L486" s="91"/>
      <c r="M486" s="104"/>
      <c r="N486" s="99"/>
      <c r="O486" s="104"/>
      <c r="P486" s="91"/>
      <c r="Q486" s="91"/>
      <c r="R486" s="91"/>
      <c r="S486" s="105"/>
      <c r="T486" s="91"/>
      <c r="U486" s="91"/>
      <c r="V486" s="91"/>
      <c r="W486" s="91"/>
      <c r="X486" s="91"/>
      <c r="Y486" s="91"/>
      <c r="Z486" s="91"/>
      <c r="AA486" s="91"/>
      <c r="AB486" s="91"/>
      <c r="AC486" s="91"/>
      <c r="AD486" s="91"/>
      <c r="AE486" s="91"/>
      <c r="AF486" s="91"/>
      <c r="AG486" s="91"/>
    </row>
    <row r="487" spans="1:33" ht="26.5" customHeight="1" x14ac:dyDescent="0.7">
      <c r="A487" s="95"/>
      <c r="B487" s="93"/>
      <c r="C487" s="92"/>
      <c r="D487" s="93"/>
      <c r="E487" s="92"/>
      <c r="F487" s="93"/>
      <c r="G487" s="92"/>
      <c r="H487" s="93"/>
      <c r="I487" s="92"/>
      <c r="J487" s="91"/>
      <c r="K487" s="91"/>
      <c r="L487" s="91"/>
      <c r="M487" s="104"/>
      <c r="N487" s="99"/>
      <c r="O487" s="104"/>
      <c r="P487" s="91"/>
      <c r="Q487" s="91"/>
      <c r="R487" s="91"/>
      <c r="S487" s="105"/>
      <c r="T487" s="91"/>
      <c r="U487" s="91"/>
      <c r="V487" s="91"/>
      <c r="W487" s="91"/>
      <c r="X487" s="91"/>
      <c r="Y487" s="91"/>
      <c r="Z487" s="91"/>
      <c r="AA487" s="91"/>
      <c r="AB487" s="91"/>
      <c r="AC487" s="91"/>
      <c r="AD487" s="91"/>
      <c r="AE487" s="91"/>
      <c r="AF487" s="91"/>
      <c r="AG487" s="91"/>
    </row>
    <row r="488" spans="1:33" ht="26.5" customHeight="1" x14ac:dyDescent="0.7">
      <c r="A488" s="95"/>
      <c r="B488" s="93"/>
      <c r="C488" s="92"/>
      <c r="D488" s="93"/>
      <c r="E488" s="92"/>
      <c r="F488" s="93"/>
      <c r="G488" s="92"/>
      <c r="H488" s="93"/>
      <c r="I488" s="92"/>
      <c r="J488" s="91"/>
      <c r="K488" s="91"/>
      <c r="L488" s="91"/>
      <c r="M488" s="104"/>
      <c r="N488" s="99"/>
      <c r="O488" s="104"/>
      <c r="P488" s="91"/>
      <c r="Q488" s="91"/>
      <c r="R488" s="91"/>
      <c r="S488" s="105"/>
      <c r="T488" s="91"/>
      <c r="U488" s="91"/>
      <c r="V488" s="91"/>
      <c r="W488" s="91"/>
      <c r="X488" s="91"/>
      <c r="Y488" s="91"/>
      <c r="Z488" s="91"/>
      <c r="AA488" s="91"/>
      <c r="AB488" s="91"/>
      <c r="AC488" s="91"/>
      <c r="AD488" s="91"/>
      <c r="AE488" s="91"/>
      <c r="AF488" s="91"/>
      <c r="AG488" s="91"/>
    </row>
    <row r="489" spans="1:33" ht="26.5" customHeight="1" x14ac:dyDescent="0.7">
      <c r="A489" s="95"/>
      <c r="B489" s="93"/>
      <c r="C489" s="92"/>
      <c r="D489" s="93"/>
      <c r="E489" s="92"/>
      <c r="F489" s="93"/>
      <c r="G489" s="92"/>
      <c r="H489" s="93"/>
      <c r="I489" s="92"/>
      <c r="J489" s="91"/>
      <c r="K489" s="91"/>
      <c r="L489" s="91"/>
      <c r="M489" s="104"/>
      <c r="N489" s="99"/>
      <c r="O489" s="104"/>
      <c r="P489" s="91"/>
      <c r="Q489" s="91"/>
      <c r="R489" s="91"/>
      <c r="S489" s="105"/>
      <c r="T489" s="91"/>
      <c r="U489" s="91"/>
      <c r="V489" s="91"/>
      <c r="W489" s="91"/>
      <c r="X489" s="91"/>
      <c r="Y489" s="91"/>
      <c r="Z489" s="91"/>
      <c r="AA489" s="91"/>
      <c r="AB489" s="91"/>
      <c r="AC489" s="91"/>
      <c r="AD489" s="91"/>
      <c r="AE489" s="91"/>
      <c r="AF489" s="91"/>
      <c r="AG489" s="91"/>
    </row>
    <row r="490" spans="1:33" ht="26.5" customHeight="1" x14ac:dyDescent="0.7">
      <c r="A490" s="95"/>
      <c r="B490" s="93"/>
      <c r="C490" s="92"/>
      <c r="D490" s="93"/>
      <c r="E490" s="92"/>
      <c r="F490" s="93"/>
      <c r="G490" s="92"/>
      <c r="H490" s="93"/>
      <c r="I490" s="92"/>
      <c r="J490" s="91"/>
      <c r="K490" s="91"/>
      <c r="L490" s="91"/>
      <c r="M490" s="104"/>
      <c r="N490" s="99"/>
      <c r="O490" s="104"/>
      <c r="P490" s="91"/>
      <c r="Q490" s="91"/>
      <c r="R490" s="91"/>
      <c r="S490" s="105"/>
      <c r="T490" s="91"/>
      <c r="U490" s="91"/>
      <c r="V490" s="91"/>
      <c r="W490" s="91"/>
      <c r="X490" s="91"/>
      <c r="Y490" s="91"/>
      <c r="Z490" s="91"/>
      <c r="AA490" s="91"/>
      <c r="AB490" s="91"/>
      <c r="AC490" s="91"/>
      <c r="AD490" s="91"/>
      <c r="AE490" s="91"/>
      <c r="AF490" s="91"/>
      <c r="AG490" s="91"/>
    </row>
    <row r="491" spans="1:33" ht="26.5" customHeight="1" x14ac:dyDescent="0.7">
      <c r="A491" s="95"/>
      <c r="B491" s="93"/>
      <c r="C491" s="92"/>
      <c r="D491" s="93"/>
      <c r="E491" s="92"/>
      <c r="F491" s="93"/>
      <c r="G491" s="92"/>
      <c r="H491" s="93"/>
      <c r="I491" s="92"/>
      <c r="J491" s="91"/>
      <c r="K491" s="91"/>
      <c r="L491" s="91"/>
      <c r="M491" s="104"/>
      <c r="N491" s="99"/>
      <c r="O491" s="104"/>
      <c r="P491" s="91"/>
      <c r="Q491" s="91"/>
      <c r="R491" s="91"/>
      <c r="S491" s="105"/>
      <c r="T491" s="91"/>
      <c r="U491" s="91"/>
      <c r="V491" s="91"/>
      <c r="W491" s="91"/>
      <c r="X491" s="91"/>
      <c r="Y491" s="91"/>
      <c r="Z491" s="91"/>
      <c r="AA491" s="91"/>
      <c r="AB491" s="91"/>
      <c r="AC491" s="91"/>
      <c r="AD491" s="91"/>
      <c r="AE491" s="91"/>
      <c r="AF491" s="91"/>
      <c r="AG491" s="91"/>
    </row>
    <row r="492" spans="1:33" ht="26.5" customHeight="1" x14ac:dyDescent="0.7">
      <c r="A492" s="95"/>
      <c r="B492" s="93"/>
      <c r="C492" s="92"/>
      <c r="D492" s="93"/>
      <c r="E492" s="92"/>
      <c r="F492" s="93"/>
      <c r="G492" s="92"/>
      <c r="H492" s="93"/>
      <c r="I492" s="92"/>
      <c r="J492" s="91"/>
      <c r="K492" s="91"/>
      <c r="L492" s="91"/>
      <c r="M492" s="104"/>
      <c r="N492" s="99"/>
      <c r="O492" s="104"/>
      <c r="P492" s="91"/>
      <c r="Q492" s="91"/>
      <c r="R492" s="91"/>
      <c r="S492" s="105"/>
      <c r="T492" s="91"/>
      <c r="U492" s="91"/>
      <c r="V492" s="91"/>
      <c r="W492" s="91"/>
      <c r="X492" s="91"/>
      <c r="Y492" s="91"/>
      <c r="Z492" s="91"/>
      <c r="AA492" s="91"/>
      <c r="AB492" s="91"/>
      <c r="AC492" s="91"/>
      <c r="AD492" s="91"/>
      <c r="AE492" s="91"/>
      <c r="AF492" s="91"/>
      <c r="AG492" s="91"/>
    </row>
    <row r="493" spans="1:33" ht="26.5" customHeight="1" x14ac:dyDescent="0.7">
      <c r="A493" s="95"/>
      <c r="B493" s="93"/>
      <c r="C493" s="92"/>
      <c r="D493" s="93"/>
      <c r="E493" s="92"/>
      <c r="F493" s="93"/>
      <c r="G493" s="92"/>
      <c r="H493" s="93"/>
      <c r="I493" s="92"/>
      <c r="J493" s="91"/>
      <c r="K493" s="91"/>
      <c r="L493" s="91"/>
      <c r="M493" s="104"/>
      <c r="N493" s="99"/>
      <c r="O493" s="104"/>
      <c r="P493" s="91"/>
      <c r="Q493" s="91"/>
      <c r="R493" s="91"/>
      <c r="S493" s="105"/>
      <c r="T493" s="91"/>
      <c r="U493" s="91"/>
      <c r="V493" s="91"/>
      <c r="W493" s="91"/>
      <c r="X493" s="91"/>
      <c r="Y493" s="91"/>
      <c r="Z493" s="91"/>
      <c r="AA493" s="91"/>
      <c r="AB493" s="91"/>
      <c r="AC493" s="91"/>
      <c r="AD493" s="91"/>
      <c r="AE493" s="91"/>
      <c r="AF493" s="91"/>
      <c r="AG493" s="91"/>
    </row>
    <row r="494" spans="1:33" ht="26.5" customHeight="1" x14ac:dyDescent="0.7">
      <c r="A494" s="95"/>
      <c r="B494" s="93"/>
      <c r="C494" s="92"/>
      <c r="D494" s="93"/>
      <c r="E494" s="92"/>
      <c r="F494" s="93"/>
      <c r="G494" s="92"/>
      <c r="H494" s="93"/>
      <c r="I494" s="92"/>
      <c r="J494" s="91"/>
      <c r="K494" s="91"/>
      <c r="L494" s="91"/>
      <c r="M494" s="104"/>
      <c r="N494" s="99"/>
      <c r="O494" s="104"/>
      <c r="P494" s="91"/>
      <c r="Q494" s="91"/>
      <c r="R494" s="91"/>
      <c r="S494" s="105"/>
      <c r="T494" s="91"/>
      <c r="U494" s="91"/>
      <c r="V494" s="91"/>
      <c r="W494" s="91"/>
      <c r="X494" s="91"/>
      <c r="Y494" s="91"/>
      <c r="Z494" s="91"/>
      <c r="AA494" s="91"/>
      <c r="AB494" s="91"/>
      <c r="AC494" s="91"/>
      <c r="AD494" s="91"/>
      <c r="AE494" s="91"/>
      <c r="AF494" s="91"/>
      <c r="AG494" s="91"/>
    </row>
    <row r="495" spans="1:33" ht="26.5" customHeight="1" x14ac:dyDescent="0.7">
      <c r="A495" s="95"/>
      <c r="B495" s="93"/>
      <c r="C495" s="92"/>
      <c r="D495" s="93"/>
      <c r="E495" s="92"/>
      <c r="F495" s="93"/>
      <c r="G495" s="92"/>
      <c r="H495" s="93"/>
      <c r="I495" s="92"/>
      <c r="J495" s="91"/>
      <c r="K495" s="91"/>
      <c r="L495" s="91"/>
      <c r="M495" s="104"/>
      <c r="N495" s="99"/>
      <c r="O495" s="104"/>
      <c r="P495" s="91"/>
      <c r="Q495" s="91"/>
      <c r="R495" s="91"/>
      <c r="S495" s="105"/>
      <c r="T495" s="91"/>
      <c r="U495" s="91"/>
      <c r="V495" s="91"/>
      <c r="W495" s="91"/>
      <c r="X495" s="91"/>
      <c r="Y495" s="91"/>
      <c r="Z495" s="91"/>
      <c r="AA495" s="91"/>
      <c r="AB495" s="91"/>
      <c r="AC495" s="91"/>
      <c r="AD495" s="91"/>
      <c r="AE495" s="91"/>
      <c r="AF495" s="91"/>
      <c r="AG495" s="91"/>
    </row>
    <row r="496" spans="1:33" ht="26.5" customHeight="1" x14ac:dyDescent="0.7">
      <c r="A496" s="95"/>
      <c r="B496" s="93"/>
      <c r="C496" s="92"/>
      <c r="D496" s="93"/>
      <c r="E496" s="92"/>
      <c r="F496" s="93"/>
      <c r="G496" s="92"/>
      <c r="H496" s="93"/>
      <c r="I496" s="92"/>
      <c r="J496" s="91"/>
      <c r="K496" s="91"/>
      <c r="L496" s="91"/>
      <c r="M496" s="104"/>
      <c r="N496" s="99"/>
      <c r="O496" s="104"/>
      <c r="P496" s="91"/>
      <c r="Q496" s="91"/>
      <c r="R496" s="91"/>
      <c r="S496" s="105"/>
      <c r="T496" s="91"/>
      <c r="U496" s="91"/>
      <c r="V496" s="91"/>
      <c r="W496" s="91"/>
      <c r="X496" s="91"/>
      <c r="Y496" s="91"/>
      <c r="Z496" s="91"/>
      <c r="AA496" s="91"/>
      <c r="AB496" s="91"/>
      <c r="AC496" s="91"/>
      <c r="AD496" s="91"/>
      <c r="AE496" s="91"/>
      <c r="AF496" s="91"/>
      <c r="AG496" s="91"/>
    </row>
    <row r="497" spans="1:33" ht="26.5" customHeight="1" x14ac:dyDescent="0.7">
      <c r="A497" s="95"/>
      <c r="B497" s="93"/>
      <c r="C497" s="92"/>
      <c r="D497" s="93"/>
      <c r="E497" s="92"/>
      <c r="F497" s="93"/>
      <c r="G497" s="92"/>
      <c r="H497" s="93"/>
      <c r="I497" s="92"/>
      <c r="J497" s="91"/>
      <c r="K497" s="91"/>
      <c r="L497" s="91"/>
      <c r="M497" s="104"/>
      <c r="N497" s="99"/>
      <c r="O497" s="104"/>
      <c r="P497" s="91"/>
      <c r="Q497" s="91"/>
      <c r="R497" s="91"/>
      <c r="S497" s="105"/>
      <c r="T497" s="91"/>
      <c r="U497" s="91"/>
      <c r="V497" s="91"/>
      <c r="W497" s="91"/>
      <c r="X497" s="91"/>
      <c r="Y497" s="91"/>
      <c r="Z497" s="91"/>
      <c r="AA497" s="91"/>
      <c r="AB497" s="91"/>
      <c r="AC497" s="91"/>
      <c r="AD497" s="91"/>
      <c r="AE497" s="91"/>
      <c r="AF497" s="91"/>
      <c r="AG497" s="91"/>
    </row>
    <row r="498" spans="1:33" ht="26.5" customHeight="1" x14ac:dyDescent="0.7">
      <c r="A498" s="95"/>
      <c r="B498" s="93"/>
      <c r="C498" s="92"/>
      <c r="D498" s="93"/>
      <c r="E498" s="92"/>
      <c r="F498" s="93"/>
      <c r="G498" s="92"/>
      <c r="H498" s="93"/>
      <c r="I498" s="92"/>
      <c r="J498" s="91"/>
      <c r="K498" s="91"/>
      <c r="L498" s="91"/>
      <c r="M498" s="104"/>
      <c r="N498" s="99"/>
      <c r="O498" s="104"/>
      <c r="P498" s="91"/>
      <c r="Q498" s="91"/>
      <c r="R498" s="91"/>
      <c r="S498" s="105"/>
      <c r="T498" s="91"/>
      <c r="U498" s="91"/>
      <c r="V498" s="91"/>
      <c r="W498" s="91"/>
      <c r="X498" s="91"/>
      <c r="Y498" s="91"/>
      <c r="Z498" s="91"/>
      <c r="AA498" s="91"/>
      <c r="AB498" s="91"/>
      <c r="AC498" s="91"/>
      <c r="AD498" s="91"/>
      <c r="AE498" s="91"/>
      <c r="AF498" s="91"/>
      <c r="AG498" s="91"/>
    </row>
    <row r="499" spans="1:33" ht="26.5" customHeight="1" x14ac:dyDescent="0.7">
      <c r="A499" s="95"/>
      <c r="B499" s="93"/>
      <c r="C499" s="92"/>
      <c r="D499" s="93"/>
      <c r="E499" s="92"/>
      <c r="F499" s="93"/>
      <c r="G499" s="92"/>
      <c r="H499" s="93"/>
      <c r="I499" s="92"/>
      <c r="J499" s="91"/>
      <c r="K499" s="91"/>
      <c r="L499" s="91"/>
      <c r="M499" s="104"/>
      <c r="N499" s="99"/>
      <c r="O499" s="104"/>
      <c r="P499" s="91"/>
      <c r="Q499" s="91"/>
      <c r="R499" s="91"/>
      <c r="S499" s="105"/>
      <c r="T499" s="91"/>
      <c r="U499" s="91"/>
      <c r="V499" s="91"/>
      <c r="W499" s="91"/>
      <c r="X499" s="91"/>
      <c r="Y499" s="91"/>
      <c r="Z499" s="91"/>
      <c r="AA499" s="91"/>
      <c r="AB499" s="91"/>
      <c r="AC499" s="91"/>
      <c r="AD499" s="91"/>
      <c r="AE499" s="91"/>
      <c r="AF499" s="91"/>
      <c r="AG499" s="91"/>
    </row>
    <row r="500" spans="1:33" ht="26.5" customHeight="1" x14ac:dyDescent="0.7">
      <c r="A500" s="95"/>
      <c r="B500" s="93"/>
      <c r="C500" s="92"/>
      <c r="D500" s="93"/>
      <c r="E500" s="92"/>
      <c r="F500" s="93"/>
      <c r="G500" s="92"/>
      <c r="H500" s="93"/>
      <c r="I500" s="92"/>
      <c r="J500" s="91"/>
      <c r="K500" s="91"/>
      <c r="L500" s="91"/>
      <c r="M500" s="104"/>
      <c r="N500" s="99"/>
      <c r="O500" s="104"/>
      <c r="P500" s="91"/>
      <c r="Q500" s="91"/>
      <c r="R500" s="91"/>
      <c r="S500" s="105"/>
      <c r="T500" s="91"/>
      <c r="U500" s="91"/>
      <c r="V500" s="91"/>
      <c r="W500" s="91"/>
      <c r="X500" s="91"/>
      <c r="Y500" s="91"/>
      <c r="Z500" s="91"/>
      <c r="AA500" s="91"/>
      <c r="AB500" s="91"/>
      <c r="AC500" s="91"/>
      <c r="AD500" s="91"/>
      <c r="AE500" s="91"/>
      <c r="AF500" s="91"/>
      <c r="AG500" s="91"/>
    </row>
    <row r="501" spans="1:33" ht="26.5" customHeight="1" x14ac:dyDescent="0.7">
      <c r="A501" s="95"/>
      <c r="B501" s="93"/>
      <c r="C501" s="92"/>
      <c r="D501" s="93"/>
      <c r="E501" s="92"/>
      <c r="F501" s="93"/>
      <c r="G501" s="92"/>
      <c r="H501" s="93"/>
      <c r="I501" s="92"/>
      <c r="J501" s="91"/>
      <c r="K501" s="91"/>
      <c r="L501" s="91"/>
      <c r="M501" s="104"/>
      <c r="N501" s="99"/>
      <c r="O501" s="104"/>
      <c r="P501" s="91"/>
      <c r="Q501" s="91"/>
      <c r="R501" s="91"/>
      <c r="S501" s="105"/>
      <c r="T501" s="91"/>
      <c r="U501" s="91"/>
      <c r="V501" s="91"/>
      <c r="W501" s="91"/>
      <c r="X501" s="91"/>
      <c r="Y501" s="91"/>
      <c r="Z501" s="91"/>
      <c r="AA501" s="91"/>
      <c r="AB501" s="91"/>
      <c r="AC501" s="91"/>
      <c r="AD501" s="91"/>
      <c r="AE501" s="91"/>
      <c r="AF501" s="91"/>
      <c r="AG501" s="91"/>
    </row>
    <row r="502" spans="1:33" ht="26.5" customHeight="1" x14ac:dyDescent="0.7">
      <c r="A502" s="95"/>
      <c r="B502" s="93"/>
      <c r="C502" s="92"/>
      <c r="D502" s="93"/>
      <c r="E502" s="92"/>
      <c r="F502" s="93"/>
      <c r="G502" s="92"/>
      <c r="H502" s="93"/>
      <c r="I502" s="92"/>
      <c r="J502" s="91"/>
      <c r="K502" s="91"/>
      <c r="L502" s="91"/>
      <c r="M502" s="104"/>
      <c r="N502" s="99"/>
      <c r="O502" s="104"/>
      <c r="P502" s="91"/>
      <c r="Q502" s="91"/>
      <c r="R502" s="91"/>
      <c r="S502" s="105"/>
      <c r="T502" s="91"/>
      <c r="U502" s="91"/>
      <c r="V502" s="91"/>
      <c r="W502" s="91"/>
      <c r="X502" s="91"/>
      <c r="Y502" s="91"/>
      <c r="Z502" s="91"/>
      <c r="AA502" s="91"/>
      <c r="AB502" s="91"/>
      <c r="AC502" s="91"/>
      <c r="AD502" s="91"/>
      <c r="AE502" s="91"/>
      <c r="AF502" s="91"/>
      <c r="AG502" s="91"/>
    </row>
    <row r="503" spans="1:33" ht="26.5" customHeight="1" x14ac:dyDescent="0.7">
      <c r="A503" s="95"/>
      <c r="B503" s="93"/>
      <c r="C503" s="92"/>
      <c r="D503" s="93"/>
      <c r="E503" s="92"/>
      <c r="F503" s="93"/>
      <c r="G503" s="92"/>
      <c r="H503" s="93"/>
      <c r="I503" s="92"/>
      <c r="J503" s="91"/>
      <c r="K503" s="91"/>
      <c r="L503" s="91"/>
      <c r="M503" s="104"/>
      <c r="N503" s="99"/>
      <c r="O503" s="104"/>
      <c r="P503" s="91"/>
      <c r="Q503" s="91"/>
      <c r="R503" s="91"/>
      <c r="S503" s="105"/>
      <c r="T503" s="91"/>
      <c r="U503" s="91"/>
      <c r="V503" s="91"/>
      <c r="W503" s="91"/>
      <c r="X503" s="91"/>
      <c r="Y503" s="91"/>
      <c r="Z503" s="91"/>
      <c r="AA503" s="91"/>
      <c r="AB503" s="91"/>
      <c r="AC503" s="91"/>
      <c r="AD503" s="91"/>
      <c r="AE503" s="91"/>
      <c r="AF503" s="91"/>
      <c r="AG503" s="91"/>
    </row>
    <row r="504" spans="1:33" ht="26.5" customHeight="1" x14ac:dyDescent="0.7">
      <c r="A504" s="95"/>
      <c r="B504" s="93"/>
      <c r="C504" s="92"/>
      <c r="D504" s="93"/>
      <c r="E504" s="92"/>
      <c r="F504" s="93"/>
      <c r="G504" s="92"/>
      <c r="H504" s="93"/>
      <c r="I504" s="92"/>
      <c r="J504" s="91"/>
      <c r="K504" s="91"/>
      <c r="L504" s="91"/>
      <c r="M504" s="104"/>
      <c r="N504" s="99"/>
      <c r="O504" s="104"/>
      <c r="P504" s="91"/>
      <c r="Q504" s="91"/>
      <c r="R504" s="91"/>
      <c r="S504" s="105"/>
      <c r="T504" s="91"/>
      <c r="U504" s="91"/>
      <c r="V504" s="91"/>
      <c r="W504" s="91"/>
      <c r="X504" s="91"/>
      <c r="Y504" s="91"/>
      <c r="Z504" s="91"/>
      <c r="AA504" s="91"/>
      <c r="AB504" s="91"/>
      <c r="AC504" s="91"/>
      <c r="AD504" s="91"/>
      <c r="AE504" s="91"/>
      <c r="AF504" s="91"/>
      <c r="AG504" s="91"/>
    </row>
    <row r="505" spans="1:33" ht="26.5" customHeight="1" x14ac:dyDescent="0.7">
      <c r="A505" s="95"/>
      <c r="B505" s="93"/>
      <c r="C505" s="92"/>
      <c r="D505" s="93"/>
      <c r="E505" s="92"/>
      <c r="F505" s="93"/>
      <c r="G505" s="92"/>
      <c r="H505" s="93"/>
      <c r="I505" s="92"/>
      <c r="J505" s="91"/>
      <c r="K505" s="91"/>
      <c r="L505" s="91"/>
      <c r="M505" s="104"/>
      <c r="N505" s="99"/>
      <c r="O505" s="104"/>
      <c r="P505" s="91"/>
      <c r="Q505" s="91"/>
      <c r="R505" s="91"/>
      <c r="S505" s="91"/>
      <c r="T505" s="91"/>
      <c r="U505" s="91"/>
      <c r="V505" s="91"/>
      <c r="W505" s="91"/>
      <c r="X505" s="91"/>
      <c r="Y505" s="91"/>
      <c r="Z505" s="91"/>
      <c r="AA505" s="91"/>
      <c r="AB505" s="91"/>
      <c r="AC505" s="91"/>
      <c r="AD505" s="91"/>
      <c r="AE505" s="91"/>
      <c r="AF505" s="91"/>
      <c r="AG505" s="91"/>
    </row>
    <row r="506" spans="1:33" ht="22.5" customHeight="1" x14ac:dyDescent="0.45">
      <c r="A506" s="91"/>
      <c r="B506" s="93"/>
      <c r="C506" s="92"/>
      <c r="D506" s="93"/>
      <c r="E506" s="92"/>
      <c r="F506" s="93"/>
      <c r="G506" s="92"/>
      <c r="H506" s="93"/>
      <c r="I506" s="92"/>
      <c r="J506" s="91"/>
      <c r="K506" s="91"/>
      <c r="L506" s="91"/>
      <c r="M506" s="104"/>
      <c r="N506" s="91"/>
      <c r="O506" s="91"/>
      <c r="P506" s="91"/>
      <c r="Q506" s="91"/>
      <c r="R506" s="91"/>
      <c r="S506" s="91"/>
      <c r="T506" s="91"/>
      <c r="U506" s="91"/>
      <c r="V506" s="91"/>
      <c r="W506" s="91"/>
      <c r="X506" s="91"/>
      <c r="Y506" s="91"/>
      <c r="Z506" s="91"/>
      <c r="AA506" s="91"/>
      <c r="AB506" s="91"/>
      <c r="AC506" s="91"/>
      <c r="AD506" s="91"/>
      <c r="AE506" s="91"/>
      <c r="AF506" s="91"/>
      <c r="AG506" s="91"/>
    </row>
    <row r="507" spans="1:33" ht="22.5" customHeight="1" x14ac:dyDescent="0.45">
      <c r="A507" s="91"/>
      <c r="B507" s="93"/>
      <c r="C507" s="92"/>
      <c r="D507" s="93"/>
      <c r="E507" s="92"/>
      <c r="F507" s="93"/>
      <c r="G507" s="92"/>
      <c r="H507" s="93"/>
      <c r="I507" s="92"/>
      <c r="J507" s="91"/>
      <c r="K507" s="91"/>
      <c r="L507" s="91"/>
      <c r="M507" s="104"/>
      <c r="N507" s="91"/>
      <c r="O507" s="91"/>
      <c r="P507" s="91"/>
      <c r="Q507" s="91"/>
      <c r="R507" s="91"/>
      <c r="S507" s="91"/>
      <c r="T507" s="91"/>
      <c r="U507" s="91"/>
      <c r="V507" s="91"/>
      <c r="W507" s="91"/>
      <c r="X507" s="91"/>
      <c r="Y507" s="91"/>
      <c r="Z507" s="91"/>
      <c r="AA507" s="91"/>
      <c r="AB507" s="91"/>
      <c r="AC507" s="91"/>
      <c r="AD507" s="91"/>
      <c r="AE507" s="91"/>
      <c r="AF507" s="91"/>
      <c r="AG507" s="91"/>
    </row>
    <row r="508" spans="1:33" ht="22.5" customHeight="1" x14ac:dyDescent="0.45">
      <c r="A508" s="91"/>
      <c r="B508" s="93"/>
      <c r="C508" s="92"/>
      <c r="D508" s="93"/>
      <c r="E508" s="92"/>
      <c r="F508" s="93"/>
      <c r="G508" s="92"/>
      <c r="H508" s="93"/>
      <c r="I508" s="92"/>
      <c r="J508" s="91"/>
      <c r="K508" s="91"/>
      <c r="L508" s="91"/>
      <c r="M508" s="104"/>
      <c r="N508" s="91"/>
      <c r="O508" s="91"/>
      <c r="P508" s="91"/>
      <c r="Q508" s="91"/>
      <c r="R508" s="91"/>
      <c r="S508" s="91"/>
      <c r="T508" s="91"/>
      <c r="U508" s="91"/>
      <c r="V508" s="91"/>
      <c r="W508" s="91"/>
      <c r="X508" s="91"/>
      <c r="Y508" s="91"/>
      <c r="Z508" s="91"/>
      <c r="AA508" s="91"/>
      <c r="AB508" s="91"/>
      <c r="AC508" s="91"/>
      <c r="AD508" s="91"/>
      <c r="AE508" s="91"/>
      <c r="AF508" s="91"/>
      <c r="AG508" s="91"/>
    </row>
    <row r="509" spans="1:33" ht="22.5" customHeight="1" x14ac:dyDescent="0.45">
      <c r="A509" s="91"/>
      <c r="B509" s="93"/>
      <c r="C509" s="92"/>
      <c r="D509" s="93"/>
      <c r="E509" s="92"/>
      <c r="F509" s="93"/>
      <c r="G509" s="92"/>
      <c r="H509" s="93"/>
      <c r="I509" s="92"/>
      <c r="J509" s="91"/>
      <c r="K509" s="91"/>
      <c r="L509" s="91"/>
      <c r="M509" s="104"/>
      <c r="N509" s="91"/>
      <c r="O509" s="91"/>
      <c r="P509" s="91"/>
      <c r="Q509" s="91"/>
      <c r="R509" s="91"/>
      <c r="S509" s="91"/>
      <c r="T509" s="91"/>
      <c r="U509" s="91"/>
      <c r="V509" s="91"/>
      <c r="W509" s="91"/>
      <c r="X509" s="91"/>
      <c r="Y509" s="91"/>
      <c r="Z509" s="91"/>
      <c r="AA509" s="91"/>
      <c r="AB509" s="91"/>
      <c r="AC509" s="91"/>
      <c r="AD509" s="91"/>
      <c r="AE509" s="91"/>
      <c r="AF509" s="91"/>
      <c r="AG509" s="91"/>
    </row>
    <row r="510" spans="1:33" ht="22.5" customHeight="1" x14ac:dyDescent="0.45">
      <c r="A510" s="91"/>
      <c r="B510" s="93"/>
      <c r="C510" s="92"/>
      <c r="D510" s="93"/>
      <c r="E510" s="92"/>
      <c r="F510" s="93"/>
      <c r="G510" s="92"/>
      <c r="H510" s="93"/>
      <c r="I510" s="92"/>
      <c r="J510" s="91"/>
      <c r="K510" s="91"/>
      <c r="L510" s="91"/>
      <c r="M510" s="104"/>
      <c r="N510" s="91"/>
      <c r="O510" s="91"/>
      <c r="P510" s="91"/>
      <c r="Q510" s="91"/>
      <c r="R510" s="91"/>
      <c r="S510" s="91"/>
      <c r="T510" s="91"/>
      <c r="U510" s="91"/>
      <c r="V510" s="91"/>
      <c r="W510" s="91"/>
      <c r="X510" s="91"/>
      <c r="Y510" s="91"/>
      <c r="Z510" s="91"/>
      <c r="AA510" s="91"/>
      <c r="AB510" s="91"/>
      <c r="AC510" s="91"/>
      <c r="AD510" s="91"/>
      <c r="AE510" s="91"/>
      <c r="AF510" s="91"/>
      <c r="AG510" s="91"/>
    </row>
    <row r="511" spans="1:33" ht="22.5" customHeight="1" x14ac:dyDescent="0.45">
      <c r="A511" s="91"/>
      <c r="B511" s="93"/>
      <c r="C511" s="92"/>
      <c r="D511" s="93"/>
      <c r="E511" s="92"/>
      <c r="F511" s="93"/>
      <c r="G511" s="92"/>
      <c r="H511" s="93"/>
      <c r="I511" s="92"/>
      <c r="J511" s="91"/>
      <c r="K511" s="91"/>
      <c r="L511" s="91"/>
      <c r="M511" s="104"/>
      <c r="N511" s="91"/>
      <c r="O511" s="91"/>
      <c r="P511" s="91"/>
      <c r="Q511" s="91"/>
      <c r="R511" s="91"/>
      <c r="S511" s="91"/>
      <c r="T511" s="91"/>
      <c r="U511" s="91"/>
      <c r="V511" s="91"/>
      <c r="W511" s="91"/>
      <c r="X511" s="91"/>
      <c r="Y511" s="91"/>
      <c r="Z511" s="91"/>
      <c r="AA511" s="91"/>
      <c r="AB511" s="91"/>
      <c r="AC511" s="91"/>
      <c r="AD511" s="91"/>
      <c r="AE511" s="91"/>
      <c r="AF511" s="91"/>
      <c r="AG511" s="91"/>
    </row>
    <row r="512" spans="1:33" ht="22.5" customHeight="1" x14ac:dyDescent="0.45">
      <c r="A512" s="91"/>
      <c r="B512" s="93"/>
      <c r="C512" s="92"/>
      <c r="D512" s="93"/>
      <c r="E512" s="92"/>
      <c r="F512" s="93"/>
      <c r="G512" s="92"/>
      <c r="H512" s="93"/>
      <c r="I512" s="92"/>
      <c r="J512" s="91"/>
      <c r="K512" s="91"/>
      <c r="L512" s="91"/>
      <c r="M512" s="104"/>
      <c r="N512" s="91"/>
      <c r="O512" s="91"/>
      <c r="P512" s="91"/>
      <c r="Q512" s="91"/>
      <c r="R512" s="91"/>
      <c r="S512" s="91"/>
      <c r="T512" s="91"/>
      <c r="U512" s="91"/>
      <c r="V512" s="91"/>
      <c r="W512" s="91"/>
      <c r="X512" s="91"/>
      <c r="Y512" s="91"/>
      <c r="Z512" s="91"/>
      <c r="AA512" s="91"/>
      <c r="AB512" s="91"/>
      <c r="AC512" s="91"/>
      <c r="AD512" s="91"/>
      <c r="AE512" s="91"/>
      <c r="AF512" s="91"/>
      <c r="AG512" s="91"/>
    </row>
    <row r="513" spans="1:33" ht="22.5" customHeight="1" x14ac:dyDescent="0.45">
      <c r="A513" s="91"/>
      <c r="B513" s="93"/>
      <c r="C513" s="92"/>
      <c r="D513" s="93"/>
      <c r="E513" s="92"/>
      <c r="F513" s="93"/>
      <c r="G513" s="92"/>
      <c r="H513" s="93"/>
      <c r="I513" s="92"/>
      <c r="J513" s="91"/>
      <c r="K513" s="91"/>
      <c r="L513" s="91"/>
      <c r="M513" s="104"/>
      <c r="N513" s="91"/>
      <c r="O513" s="91"/>
      <c r="P513" s="91"/>
      <c r="Q513" s="91"/>
      <c r="R513" s="91"/>
      <c r="S513" s="91"/>
      <c r="T513" s="91"/>
      <c r="U513" s="91"/>
      <c r="V513" s="91"/>
      <c r="W513" s="91"/>
      <c r="X513" s="91"/>
      <c r="Y513" s="91"/>
      <c r="Z513" s="91"/>
      <c r="AA513" s="91"/>
      <c r="AB513" s="91"/>
      <c r="AC513" s="91"/>
      <c r="AD513" s="91"/>
      <c r="AE513" s="91"/>
      <c r="AF513" s="91"/>
      <c r="AG513" s="91"/>
    </row>
    <row r="514" spans="1:33" ht="22.5" customHeight="1" x14ac:dyDescent="0.45">
      <c r="A514" s="91"/>
      <c r="B514" s="93"/>
      <c r="C514" s="92"/>
      <c r="D514" s="93"/>
      <c r="E514" s="92"/>
      <c r="F514" s="93"/>
      <c r="G514" s="92"/>
      <c r="H514" s="93"/>
      <c r="I514" s="92"/>
      <c r="J514" s="91"/>
      <c r="K514" s="91"/>
      <c r="L514" s="91"/>
      <c r="M514" s="104"/>
      <c r="N514" s="91"/>
      <c r="O514" s="91"/>
      <c r="P514" s="91"/>
      <c r="Q514" s="91"/>
      <c r="R514" s="91"/>
      <c r="S514" s="91"/>
      <c r="T514" s="91"/>
      <c r="U514" s="91"/>
      <c r="V514" s="91"/>
      <c r="W514" s="91"/>
      <c r="X514" s="91"/>
      <c r="Y514" s="91"/>
      <c r="Z514" s="91"/>
      <c r="AA514" s="91"/>
      <c r="AB514" s="91"/>
      <c r="AC514" s="91"/>
      <c r="AD514" s="91"/>
      <c r="AE514" s="91"/>
      <c r="AF514" s="91"/>
      <c r="AG514" s="91"/>
    </row>
    <row r="515" spans="1:33" ht="22.5" customHeight="1" x14ac:dyDescent="0.45">
      <c r="A515" s="91"/>
      <c r="B515" s="93"/>
      <c r="C515" s="92"/>
      <c r="D515" s="93"/>
      <c r="E515" s="92"/>
      <c r="F515" s="93"/>
      <c r="G515" s="92"/>
      <c r="H515" s="93"/>
      <c r="I515" s="92"/>
      <c r="J515" s="91"/>
      <c r="K515" s="91"/>
      <c r="L515" s="91"/>
      <c r="M515" s="104"/>
      <c r="N515" s="91"/>
      <c r="O515" s="91"/>
      <c r="P515" s="91"/>
      <c r="Q515" s="91"/>
      <c r="R515" s="91"/>
      <c r="S515" s="91"/>
      <c r="T515" s="91"/>
      <c r="U515" s="91"/>
      <c r="V515" s="91"/>
      <c r="W515" s="91"/>
      <c r="X515" s="91"/>
      <c r="Y515" s="91"/>
      <c r="Z515" s="91"/>
      <c r="AA515" s="91"/>
      <c r="AB515" s="91"/>
      <c r="AC515" s="91"/>
      <c r="AD515" s="91"/>
      <c r="AE515" s="91"/>
      <c r="AF515" s="91"/>
      <c r="AG515" s="91"/>
    </row>
    <row r="516" spans="1:33" ht="22.5" customHeight="1" x14ac:dyDescent="0.45">
      <c r="A516" s="91"/>
      <c r="B516" s="93"/>
      <c r="C516" s="92"/>
      <c r="D516" s="93"/>
      <c r="E516" s="92"/>
      <c r="F516" s="93"/>
      <c r="G516" s="92"/>
      <c r="H516" s="93"/>
      <c r="I516" s="92"/>
      <c r="J516" s="91"/>
      <c r="K516" s="91"/>
      <c r="L516" s="91"/>
      <c r="M516" s="104"/>
      <c r="N516" s="91"/>
      <c r="O516" s="91"/>
      <c r="P516" s="91"/>
      <c r="Q516" s="91"/>
      <c r="R516" s="91"/>
      <c r="S516" s="91"/>
      <c r="T516" s="91"/>
      <c r="U516" s="91"/>
      <c r="V516" s="91"/>
      <c r="W516" s="91"/>
      <c r="X516" s="91"/>
      <c r="Y516" s="91"/>
      <c r="Z516" s="91"/>
      <c r="AA516" s="91"/>
      <c r="AB516" s="91"/>
      <c r="AC516" s="91"/>
      <c r="AD516" s="91"/>
      <c r="AE516" s="91"/>
      <c r="AF516" s="91"/>
      <c r="AG516" s="91"/>
    </row>
    <row r="517" spans="1:33" ht="22.5" customHeight="1" x14ac:dyDescent="0.45">
      <c r="A517" s="91"/>
      <c r="B517" s="93"/>
      <c r="C517" s="92"/>
      <c r="D517" s="93"/>
      <c r="E517" s="92"/>
      <c r="F517" s="93"/>
      <c r="G517" s="92"/>
      <c r="H517" s="93"/>
      <c r="I517" s="92"/>
      <c r="J517" s="91"/>
      <c r="K517" s="91"/>
      <c r="L517" s="91"/>
      <c r="M517" s="104"/>
      <c r="N517" s="91"/>
      <c r="O517" s="91"/>
      <c r="P517" s="91"/>
      <c r="Q517" s="91"/>
      <c r="R517" s="91"/>
      <c r="S517" s="91"/>
      <c r="T517" s="91"/>
      <c r="U517" s="91"/>
      <c r="V517" s="91"/>
      <c r="W517" s="91"/>
      <c r="X517" s="91"/>
      <c r="Y517" s="91"/>
      <c r="Z517" s="91"/>
      <c r="AA517" s="91"/>
      <c r="AB517" s="91"/>
      <c r="AC517" s="91"/>
      <c r="AD517" s="91"/>
      <c r="AE517" s="91"/>
      <c r="AF517" s="91"/>
      <c r="AG517" s="91"/>
    </row>
    <row r="518" spans="1:33" ht="22.5" customHeight="1" x14ac:dyDescent="0.45">
      <c r="A518" s="91"/>
      <c r="B518" s="93"/>
      <c r="C518" s="92"/>
      <c r="D518" s="93"/>
      <c r="E518" s="92"/>
      <c r="F518" s="93"/>
      <c r="G518" s="92"/>
      <c r="H518" s="93"/>
      <c r="I518" s="92"/>
      <c r="J518" s="91"/>
      <c r="K518" s="91"/>
      <c r="L518" s="91"/>
      <c r="M518" s="104"/>
      <c r="N518" s="91"/>
      <c r="O518" s="91"/>
      <c r="P518" s="91"/>
      <c r="Q518" s="91"/>
      <c r="R518" s="91"/>
      <c r="S518" s="91"/>
      <c r="T518" s="91"/>
      <c r="U518" s="91"/>
      <c r="V518" s="91"/>
      <c r="W518" s="91"/>
      <c r="X518" s="91"/>
      <c r="Y518" s="91"/>
      <c r="Z518" s="91"/>
      <c r="AA518" s="91"/>
      <c r="AB518" s="91"/>
      <c r="AC518" s="91"/>
      <c r="AD518" s="91"/>
      <c r="AE518" s="91"/>
      <c r="AF518" s="91"/>
      <c r="AG518" s="91"/>
    </row>
    <row r="519" spans="1:33" ht="22.5" customHeight="1" x14ac:dyDescent="0.45">
      <c r="A519" s="91"/>
      <c r="B519" s="93"/>
      <c r="C519" s="92"/>
      <c r="D519" s="93"/>
      <c r="E519" s="92"/>
      <c r="F519" s="93"/>
      <c r="G519" s="92"/>
      <c r="H519" s="93"/>
      <c r="I519" s="92"/>
      <c r="J519" s="91"/>
      <c r="K519" s="91"/>
      <c r="L519" s="91"/>
      <c r="M519" s="104"/>
      <c r="N519" s="91"/>
      <c r="O519" s="91"/>
      <c r="P519" s="91"/>
      <c r="Q519" s="91"/>
      <c r="R519" s="91"/>
      <c r="S519" s="91"/>
      <c r="T519" s="91"/>
      <c r="U519" s="91"/>
      <c r="V519" s="91"/>
      <c r="W519" s="91"/>
      <c r="X519" s="91"/>
      <c r="Y519" s="91"/>
      <c r="Z519" s="91"/>
      <c r="AA519" s="91"/>
      <c r="AB519" s="91"/>
      <c r="AC519" s="91"/>
      <c r="AD519" s="91"/>
      <c r="AE519" s="91"/>
      <c r="AF519" s="91"/>
      <c r="AG519" s="91"/>
    </row>
    <row r="520" spans="1:33" ht="22.5" customHeight="1" x14ac:dyDescent="0.45">
      <c r="A520" s="91"/>
      <c r="B520" s="93"/>
      <c r="C520" s="92"/>
      <c r="D520" s="93"/>
      <c r="E520" s="92"/>
      <c r="F520" s="93"/>
      <c r="G520" s="92"/>
      <c r="H520" s="93"/>
      <c r="I520" s="92"/>
      <c r="J520" s="91"/>
      <c r="K520" s="91"/>
      <c r="L520" s="91"/>
      <c r="M520" s="104"/>
      <c r="N520" s="91"/>
      <c r="O520" s="91"/>
      <c r="P520" s="91"/>
      <c r="Q520" s="91"/>
      <c r="R520" s="91"/>
      <c r="S520" s="91"/>
      <c r="T520" s="91"/>
      <c r="U520" s="91"/>
      <c r="V520" s="91"/>
      <c r="W520" s="91"/>
      <c r="X520" s="91"/>
      <c r="Y520" s="91"/>
      <c r="Z520" s="91"/>
      <c r="AA520" s="91"/>
      <c r="AB520" s="91"/>
      <c r="AC520" s="91"/>
      <c r="AD520" s="91"/>
      <c r="AE520" s="91"/>
      <c r="AF520" s="91"/>
      <c r="AG520" s="91"/>
    </row>
    <row r="521" spans="1:33" ht="22.5" customHeight="1" x14ac:dyDescent="0.45">
      <c r="A521" s="91"/>
      <c r="B521" s="93"/>
      <c r="C521" s="92"/>
      <c r="D521" s="93"/>
      <c r="E521" s="92"/>
      <c r="F521" s="93"/>
      <c r="G521" s="92"/>
      <c r="H521" s="93"/>
      <c r="I521" s="92"/>
      <c r="J521" s="91"/>
      <c r="K521" s="91"/>
      <c r="L521" s="91"/>
      <c r="M521" s="104"/>
      <c r="N521" s="91"/>
      <c r="O521" s="91"/>
      <c r="P521" s="91"/>
      <c r="Q521" s="91"/>
      <c r="R521" s="91"/>
      <c r="S521" s="91"/>
      <c r="T521" s="91"/>
      <c r="U521" s="91"/>
      <c r="V521" s="91"/>
      <c r="W521" s="91"/>
      <c r="X521" s="91"/>
      <c r="Y521" s="91"/>
      <c r="Z521" s="91"/>
      <c r="AA521" s="91"/>
      <c r="AB521" s="91"/>
      <c r="AC521" s="91"/>
      <c r="AD521" s="91"/>
      <c r="AE521" s="91"/>
      <c r="AF521" s="91"/>
      <c r="AG521" s="91"/>
    </row>
    <row r="522" spans="1:33" ht="22.5" customHeight="1" x14ac:dyDescent="0.45">
      <c r="A522" s="91"/>
      <c r="B522" s="93"/>
      <c r="C522" s="92"/>
      <c r="D522" s="93"/>
      <c r="E522" s="92"/>
      <c r="F522" s="93"/>
      <c r="G522" s="92"/>
      <c r="H522" s="93"/>
      <c r="I522" s="92"/>
      <c r="J522" s="91"/>
      <c r="K522" s="91"/>
      <c r="L522" s="91"/>
      <c r="M522" s="104"/>
      <c r="N522" s="91"/>
      <c r="O522" s="91"/>
      <c r="P522" s="91"/>
      <c r="Q522" s="91"/>
      <c r="R522" s="91"/>
      <c r="S522" s="91"/>
      <c r="T522" s="91"/>
      <c r="U522" s="91"/>
      <c r="V522" s="91"/>
      <c r="W522" s="91"/>
      <c r="X522" s="91"/>
      <c r="Y522" s="91"/>
      <c r="Z522" s="91"/>
      <c r="AA522" s="91"/>
      <c r="AB522" s="91"/>
      <c r="AC522" s="91"/>
      <c r="AD522" s="91"/>
      <c r="AE522" s="91"/>
      <c r="AF522" s="91"/>
      <c r="AG522" s="91"/>
    </row>
    <row r="523" spans="1:33" ht="22.5" customHeight="1" x14ac:dyDescent="0.45">
      <c r="A523" s="91"/>
      <c r="B523" s="93"/>
      <c r="C523" s="92"/>
      <c r="D523" s="93"/>
      <c r="E523" s="92"/>
      <c r="F523" s="93"/>
      <c r="G523" s="92"/>
      <c r="H523" s="93"/>
      <c r="I523" s="92"/>
      <c r="J523" s="91"/>
      <c r="K523" s="91"/>
      <c r="L523" s="91"/>
      <c r="M523" s="104"/>
      <c r="N523" s="91"/>
      <c r="O523" s="91"/>
      <c r="P523" s="91"/>
      <c r="Q523" s="91"/>
      <c r="R523" s="91"/>
      <c r="S523" s="91"/>
      <c r="T523" s="91"/>
      <c r="U523" s="91"/>
      <c r="V523" s="91"/>
      <c r="W523" s="91"/>
      <c r="X523" s="91"/>
      <c r="Y523" s="91"/>
      <c r="Z523" s="91"/>
      <c r="AA523" s="91"/>
      <c r="AB523" s="91"/>
      <c r="AC523" s="91"/>
      <c r="AD523" s="91"/>
      <c r="AE523" s="91"/>
      <c r="AF523" s="91"/>
      <c r="AG523" s="91"/>
    </row>
    <row r="524" spans="1:33" ht="22.5" customHeight="1" x14ac:dyDescent="0.45">
      <c r="A524" s="91"/>
      <c r="B524" s="93"/>
      <c r="C524" s="92"/>
      <c r="D524" s="93"/>
      <c r="E524" s="92"/>
      <c r="F524" s="93"/>
      <c r="G524" s="92"/>
      <c r="H524" s="93"/>
      <c r="I524" s="92"/>
      <c r="J524" s="91"/>
      <c r="K524" s="91"/>
      <c r="L524" s="91"/>
      <c r="M524" s="104"/>
      <c r="N524" s="91"/>
      <c r="O524" s="91"/>
      <c r="P524" s="91"/>
      <c r="Q524" s="91"/>
      <c r="R524" s="91"/>
      <c r="S524" s="91"/>
      <c r="T524" s="91"/>
      <c r="U524" s="91"/>
      <c r="V524" s="91"/>
      <c r="W524" s="91"/>
      <c r="X524" s="91"/>
      <c r="Y524" s="91"/>
      <c r="Z524" s="91"/>
      <c r="AA524" s="91"/>
      <c r="AB524" s="91"/>
      <c r="AC524" s="91"/>
      <c r="AD524" s="91"/>
      <c r="AE524" s="91"/>
      <c r="AF524" s="91"/>
      <c r="AG524" s="91"/>
    </row>
    <row r="525" spans="1:33" ht="22.5" customHeight="1" x14ac:dyDescent="0.45">
      <c r="A525" s="91"/>
      <c r="B525" s="93"/>
      <c r="C525" s="92"/>
      <c r="D525" s="93"/>
      <c r="E525" s="92"/>
      <c r="F525" s="93"/>
      <c r="G525" s="92"/>
      <c r="H525" s="93"/>
      <c r="I525" s="92"/>
      <c r="J525" s="91"/>
      <c r="K525" s="91"/>
      <c r="L525" s="91"/>
      <c r="M525" s="104"/>
      <c r="N525" s="91"/>
      <c r="O525" s="91"/>
      <c r="P525" s="91"/>
      <c r="Q525" s="91"/>
      <c r="R525" s="91"/>
      <c r="S525" s="91"/>
      <c r="T525" s="91"/>
      <c r="U525" s="91"/>
      <c r="V525" s="91"/>
      <c r="W525" s="91"/>
      <c r="X525" s="91"/>
      <c r="Y525" s="91"/>
      <c r="Z525" s="91"/>
      <c r="AA525" s="91"/>
      <c r="AB525" s="91"/>
      <c r="AC525" s="91"/>
      <c r="AD525" s="91"/>
      <c r="AE525" s="91"/>
      <c r="AF525" s="91"/>
      <c r="AG525" s="91"/>
    </row>
    <row r="526" spans="1:33" ht="22.5" customHeight="1" x14ac:dyDescent="0.45">
      <c r="A526" s="91"/>
      <c r="B526" s="93"/>
      <c r="C526" s="92"/>
      <c r="D526" s="93"/>
      <c r="E526" s="92"/>
      <c r="F526" s="93"/>
      <c r="G526" s="92"/>
      <c r="H526" s="93"/>
      <c r="I526" s="92"/>
      <c r="J526" s="91"/>
      <c r="K526" s="91"/>
      <c r="L526" s="91"/>
      <c r="M526" s="104"/>
      <c r="N526" s="91"/>
      <c r="O526" s="91"/>
      <c r="P526" s="91"/>
      <c r="Q526" s="91"/>
      <c r="R526" s="91"/>
      <c r="S526" s="91"/>
      <c r="T526" s="91"/>
      <c r="U526" s="91"/>
      <c r="V526" s="91"/>
      <c r="W526" s="91"/>
      <c r="X526" s="91"/>
      <c r="Y526" s="91"/>
      <c r="Z526" s="91"/>
      <c r="AA526" s="91"/>
      <c r="AB526" s="91"/>
      <c r="AC526" s="91"/>
      <c r="AD526" s="91"/>
      <c r="AE526" s="91"/>
      <c r="AF526" s="91"/>
      <c r="AG526" s="91"/>
    </row>
    <row r="527" spans="1:33" ht="22.5" customHeight="1" x14ac:dyDescent="0.45">
      <c r="A527" s="91"/>
      <c r="B527" s="93"/>
      <c r="C527" s="92"/>
      <c r="D527" s="93"/>
      <c r="E527" s="92"/>
      <c r="F527" s="93"/>
      <c r="G527" s="92"/>
      <c r="H527" s="93"/>
      <c r="I527" s="92"/>
      <c r="J527" s="91"/>
      <c r="K527" s="91"/>
      <c r="L527" s="91"/>
      <c r="M527" s="104"/>
      <c r="N527" s="91"/>
      <c r="O527" s="91"/>
      <c r="P527" s="91"/>
      <c r="Q527" s="91"/>
      <c r="R527" s="91"/>
      <c r="S527" s="91"/>
      <c r="T527" s="91"/>
      <c r="U527" s="91"/>
      <c r="V527" s="91"/>
      <c r="W527" s="91"/>
      <c r="X527" s="91"/>
      <c r="Y527" s="91"/>
      <c r="Z527" s="91"/>
      <c r="AA527" s="91"/>
      <c r="AB527" s="91"/>
      <c r="AC527" s="91"/>
      <c r="AD527" s="91"/>
      <c r="AE527" s="91"/>
      <c r="AF527" s="91"/>
      <c r="AG527" s="91"/>
    </row>
    <row r="528" spans="1:33" ht="22.5" customHeight="1" x14ac:dyDescent="0.45">
      <c r="A528" s="91"/>
      <c r="B528" s="93"/>
      <c r="C528" s="92"/>
      <c r="D528" s="93"/>
      <c r="E528" s="92"/>
      <c r="F528" s="93"/>
      <c r="G528" s="92"/>
      <c r="H528" s="93"/>
      <c r="I528" s="92"/>
      <c r="J528" s="91"/>
      <c r="K528" s="91"/>
      <c r="L528" s="91"/>
      <c r="M528" s="104"/>
      <c r="N528" s="91"/>
      <c r="O528" s="91"/>
      <c r="P528" s="91"/>
      <c r="Q528" s="91"/>
      <c r="R528" s="91"/>
      <c r="S528" s="91"/>
      <c r="T528" s="91"/>
      <c r="U528" s="91"/>
      <c r="V528" s="91"/>
      <c r="W528" s="91"/>
      <c r="X528" s="91"/>
      <c r="Y528" s="91"/>
      <c r="Z528" s="91"/>
      <c r="AA528" s="91"/>
      <c r="AB528" s="91"/>
      <c r="AC528" s="91"/>
      <c r="AD528" s="91"/>
      <c r="AE528" s="91"/>
      <c r="AF528" s="91"/>
      <c r="AG528" s="91"/>
    </row>
    <row r="529" spans="1:33" ht="22.5" customHeight="1" x14ac:dyDescent="0.45">
      <c r="A529" s="91"/>
      <c r="B529" s="93"/>
      <c r="C529" s="92"/>
      <c r="D529" s="93"/>
      <c r="E529" s="92"/>
      <c r="F529" s="93"/>
      <c r="G529" s="92"/>
      <c r="H529" s="93"/>
      <c r="I529" s="92"/>
      <c r="J529" s="91"/>
      <c r="K529" s="91"/>
      <c r="L529" s="91"/>
      <c r="M529" s="104"/>
      <c r="N529" s="91"/>
      <c r="O529" s="91"/>
      <c r="P529" s="91"/>
      <c r="Q529" s="91"/>
      <c r="R529" s="91"/>
      <c r="S529" s="91"/>
      <c r="T529" s="91"/>
      <c r="U529" s="91"/>
      <c r="V529" s="91"/>
      <c r="W529" s="91"/>
      <c r="X529" s="91"/>
      <c r="Y529" s="91"/>
      <c r="Z529" s="91"/>
      <c r="AA529" s="91"/>
      <c r="AB529" s="91"/>
      <c r="AC529" s="91"/>
      <c r="AD529" s="91"/>
      <c r="AE529" s="91"/>
      <c r="AF529" s="91"/>
      <c r="AG529" s="91"/>
    </row>
    <row r="530" spans="1:33" ht="22.5" customHeight="1" x14ac:dyDescent="0.45">
      <c r="A530" s="91"/>
      <c r="B530" s="93"/>
      <c r="C530" s="92"/>
      <c r="D530" s="93"/>
      <c r="E530" s="92"/>
      <c r="F530" s="93"/>
      <c r="G530" s="92"/>
      <c r="H530" s="93"/>
      <c r="I530" s="92"/>
      <c r="J530" s="91"/>
      <c r="K530" s="91"/>
      <c r="L530" s="91"/>
      <c r="M530" s="104"/>
      <c r="N530" s="91"/>
      <c r="O530" s="91"/>
      <c r="P530" s="91"/>
      <c r="Q530" s="91"/>
      <c r="R530" s="91"/>
      <c r="S530" s="91"/>
      <c r="T530" s="91"/>
      <c r="U530" s="91"/>
      <c r="V530" s="91"/>
      <c r="W530" s="91"/>
      <c r="X530" s="91"/>
      <c r="Y530" s="91"/>
      <c r="Z530" s="91"/>
      <c r="AA530" s="91"/>
      <c r="AB530" s="91"/>
      <c r="AC530" s="91"/>
      <c r="AD530" s="91"/>
      <c r="AE530" s="91"/>
      <c r="AF530" s="91"/>
      <c r="AG530" s="91"/>
    </row>
    <row r="531" spans="1:33" ht="22.5" customHeight="1" x14ac:dyDescent="0.45">
      <c r="A531" s="91"/>
      <c r="B531" s="93"/>
      <c r="C531" s="92"/>
      <c r="D531" s="93"/>
      <c r="E531" s="92"/>
      <c r="F531" s="93"/>
      <c r="G531" s="92"/>
      <c r="H531" s="93"/>
      <c r="I531" s="92"/>
      <c r="J531" s="91"/>
      <c r="K531" s="91"/>
      <c r="L531" s="91"/>
      <c r="M531" s="104"/>
      <c r="N531" s="91"/>
      <c r="O531" s="91"/>
      <c r="P531" s="91"/>
      <c r="Q531" s="91"/>
      <c r="R531" s="91"/>
      <c r="S531" s="91"/>
      <c r="T531" s="91"/>
      <c r="U531" s="91"/>
      <c r="V531" s="91"/>
      <c r="W531" s="91"/>
      <c r="X531" s="91"/>
      <c r="Y531" s="91"/>
      <c r="Z531" s="91"/>
      <c r="AA531" s="91"/>
      <c r="AB531" s="91"/>
      <c r="AC531" s="91"/>
      <c r="AD531" s="91"/>
      <c r="AE531" s="91"/>
      <c r="AF531" s="91"/>
      <c r="AG531" s="91"/>
    </row>
    <row r="532" spans="1:33" ht="22.5" customHeight="1" x14ac:dyDescent="0.45">
      <c r="A532" s="91"/>
      <c r="B532" s="93"/>
      <c r="C532" s="92"/>
      <c r="D532" s="93"/>
      <c r="E532" s="92"/>
      <c r="F532" s="93"/>
      <c r="G532" s="92"/>
      <c r="H532" s="93"/>
      <c r="I532" s="92"/>
      <c r="J532" s="91"/>
      <c r="K532" s="91"/>
      <c r="L532" s="91"/>
      <c r="M532" s="104"/>
      <c r="N532" s="91"/>
      <c r="O532" s="91"/>
      <c r="P532" s="91"/>
      <c r="Q532" s="91"/>
      <c r="R532" s="91"/>
      <c r="S532" s="91"/>
      <c r="T532" s="91"/>
      <c r="U532" s="91"/>
      <c r="V532" s="91"/>
      <c r="W532" s="91"/>
      <c r="X532" s="91"/>
      <c r="Y532" s="91"/>
      <c r="Z532" s="91"/>
      <c r="AA532" s="91"/>
      <c r="AB532" s="91"/>
      <c r="AC532" s="91"/>
      <c r="AD532" s="91"/>
      <c r="AE532" s="91"/>
      <c r="AF532" s="91"/>
      <c r="AG532" s="91"/>
    </row>
    <row r="533" spans="1:33" ht="22.5" customHeight="1" x14ac:dyDescent="0.45">
      <c r="A533" s="91"/>
      <c r="B533" s="93"/>
      <c r="C533" s="92"/>
      <c r="D533" s="93"/>
      <c r="E533" s="92"/>
      <c r="F533" s="93"/>
      <c r="G533" s="92"/>
      <c r="H533" s="93"/>
      <c r="I533" s="92"/>
      <c r="J533" s="91"/>
      <c r="K533" s="91"/>
      <c r="L533" s="91"/>
      <c r="M533" s="104"/>
      <c r="N533" s="91"/>
      <c r="O533" s="91"/>
      <c r="P533" s="91"/>
      <c r="Q533" s="91"/>
      <c r="R533" s="91"/>
      <c r="S533" s="91"/>
      <c r="T533" s="91"/>
      <c r="U533" s="91"/>
      <c r="V533" s="91"/>
      <c r="W533" s="91"/>
      <c r="X533" s="91"/>
      <c r="Y533" s="91"/>
      <c r="Z533" s="91"/>
      <c r="AA533" s="91"/>
      <c r="AB533" s="91"/>
      <c r="AC533" s="91"/>
      <c r="AD533" s="91"/>
      <c r="AE533" s="91"/>
      <c r="AF533" s="91"/>
      <c r="AG533" s="91"/>
    </row>
    <row r="534" spans="1:33" ht="22.5" customHeight="1" x14ac:dyDescent="0.45">
      <c r="A534" s="91"/>
      <c r="B534" s="93"/>
      <c r="C534" s="92"/>
      <c r="D534" s="93"/>
      <c r="E534" s="92"/>
      <c r="F534" s="93"/>
      <c r="G534" s="92"/>
      <c r="H534" s="93"/>
      <c r="I534" s="92"/>
      <c r="J534" s="91"/>
      <c r="K534" s="91"/>
      <c r="L534" s="91"/>
      <c r="M534" s="104"/>
      <c r="N534" s="91"/>
      <c r="O534" s="91"/>
      <c r="P534" s="91"/>
      <c r="Q534" s="91"/>
      <c r="R534" s="91"/>
      <c r="S534" s="91"/>
      <c r="T534" s="91"/>
      <c r="U534" s="91"/>
      <c r="V534" s="91"/>
      <c r="W534" s="91"/>
      <c r="X534" s="91"/>
      <c r="Y534" s="91"/>
      <c r="Z534" s="91"/>
      <c r="AA534" s="91"/>
      <c r="AB534" s="91"/>
      <c r="AC534" s="91"/>
      <c r="AD534" s="91"/>
      <c r="AE534" s="91"/>
      <c r="AF534" s="91"/>
      <c r="AG534" s="91"/>
    </row>
    <row r="535" spans="1:33" ht="22.5" customHeight="1" x14ac:dyDescent="0.45">
      <c r="A535" s="91"/>
      <c r="B535" s="93"/>
      <c r="C535" s="92"/>
      <c r="D535" s="93"/>
      <c r="E535" s="92"/>
      <c r="F535" s="93"/>
      <c r="G535" s="92"/>
      <c r="H535" s="93"/>
      <c r="I535" s="92"/>
      <c r="J535" s="91"/>
      <c r="K535" s="91"/>
      <c r="L535" s="91"/>
      <c r="M535" s="104"/>
      <c r="N535" s="91"/>
      <c r="O535" s="91"/>
      <c r="P535" s="91"/>
      <c r="Q535" s="91"/>
      <c r="R535" s="91"/>
      <c r="S535" s="91"/>
      <c r="T535" s="91"/>
      <c r="U535" s="91"/>
      <c r="V535" s="91"/>
      <c r="W535" s="91"/>
      <c r="X535" s="91"/>
      <c r="Y535" s="91"/>
      <c r="Z535" s="91"/>
      <c r="AA535" s="91"/>
      <c r="AB535" s="91"/>
      <c r="AC535" s="91"/>
      <c r="AD535" s="91"/>
      <c r="AE535" s="91"/>
      <c r="AF535" s="91"/>
      <c r="AG535" s="91"/>
    </row>
    <row r="536" spans="1:33" ht="22.5" customHeight="1" x14ac:dyDescent="0.45">
      <c r="A536" s="91"/>
      <c r="B536" s="93"/>
      <c r="C536" s="92"/>
      <c r="D536" s="93"/>
      <c r="E536" s="92"/>
      <c r="F536" s="93"/>
      <c r="G536" s="92"/>
      <c r="H536" s="93"/>
      <c r="I536" s="92"/>
      <c r="J536" s="91"/>
      <c r="K536" s="91"/>
      <c r="L536" s="91"/>
      <c r="M536" s="104"/>
      <c r="N536" s="91"/>
      <c r="O536" s="91"/>
      <c r="P536" s="91"/>
      <c r="Q536" s="91"/>
      <c r="R536" s="91"/>
      <c r="S536" s="91"/>
      <c r="T536" s="91"/>
      <c r="U536" s="91"/>
      <c r="V536" s="91"/>
      <c r="W536" s="91"/>
      <c r="X536" s="91"/>
      <c r="Y536" s="91"/>
      <c r="Z536" s="91"/>
      <c r="AA536" s="91"/>
      <c r="AB536" s="91"/>
      <c r="AC536" s="91"/>
      <c r="AD536" s="91"/>
      <c r="AE536" s="91"/>
      <c r="AF536" s="91"/>
      <c r="AG536" s="91"/>
    </row>
    <row r="537" spans="1:33" ht="22.5" customHeight="1" x14ac:dyDescent="0.45">
      <c r="A537" s="91"/>
      <c r="B537" s="93"/>
      <c r="C537" s="92"/>
      <c r="D537" s="93"/>
      <c r="E537" s="92"/>
      <c r="F537" s="93"/>
      <c r="G537" s="92"/>
      <c r="H537" s="93"/>
      <c r="I537" s="92"/>
      <c r="J537" s="91"/>
      <c r="K537" s="91"/>
      <c r="L537" s="91"/>
      <c r="M537" s="104"/>
      <c r="N537" s="91"/>
      <c r="O537" s="91"/>
      <c r="P537" s="91"/>
      <c r="Q537" s="91"/>
      <c r="R537" s="91"/>
      <c r="S537" s="91"/>
      <c r="T537" s="91"/>
      <c r="U537" s="91"/>
      <c r="V537" s="91"/>
      <c r="W537" s="91"/>
      <c r="X537" s="91"/>
      <c r="Y537" s="91"/>
      <c r="Z537" s="91"/>
      <c r="AA537" s="91"/>
      <c r="AB537" s="91"/>
      <c r="AC537" s="91"/>
      <c r="AD537" s="91"/>
      <c r="AE537" s="91"/>
      <c r="AF537" s="91"/>
      <c r="AG537" s="91"/>
    </row>
    <row r="538" spans="1:33" ht="22.5" customHeight="1" x14ac:dyDescent="0.45">
      <c r="A538" s="91"/>
      <c r="B538" s="93"/>
      <c r="C538" s="92"/>
      <c r="D538" s="93"/>
      <c r="E538" s="92"/>
      <c r="F538" s="93"/>
      <c r="G538" s="92"/>
      <c r="H538" s="93"/>
      <c r="I538" s="92"/>
      <c r="J538" s="91"/>
      <c r="K538" s="91"/>
      <c r="L538" s="91"/>
      <c r="M538" s="104"/>
      <c r="N538" s="91"/>
      <c r="O538" s="91"/>
      <c r="P538" s="91"/>
      <c r="Q538" s="91"/>
      <c r="R538" s="91"/>
      <c r="S538" s="91"/>
      <c r="T538" s="91"/>
      <c r="U538" s="91"/>
      <c r="V538" s="91"/>
      <c r="W538" s="91"/>
      <c r="X538" s="91"/>
      <c r="Y538" s="91"/>
      <c r="Z538" s="91"/>
      <c r="AA538" s="91"/>
      <c r="AB538" s="91"/>
      <c r="AC538" s="91"/>
      <c r="AD538" s="91"/>
      <c r="AE538" s="91"/>
      <c r="AF538" s="91"/>
      <c r="AG538" s="91"/>
    </row>
    <row r="539" spans="1:33" ht="22.5" customHeight="1" x14ac:dyDescent="0.45">
      <c r="A539" s="91"/>
      <c r="B539" s="93"/>
      <c r="C539" s="92"/>
      <c r="D539" s="93"/>
      <c r="E539" s="92"/>
      <c r="F539" s="93"/>
      <c r="G539" s="92"/>
      <c r="H539" s="93"/>
      <c r="I539" s="92"/>
      <c r="J539" s="91"/>
      <c r="K539" s="91"/>
      <c r="L539" s="91"/>
      <c r="M539" s="104"/>
      <c r="N539" s="91"/>
      <c r="O539" s="91"/>
      <c r="P539" s="91"/>
      <c r="Q539" s="91"/>
      <c r="R539" s="91"/>
      <c r="S539" s="91"/>
      <c r="T539" s="91"/>
      <c r="U539" s="91"/>
      <c r="V539" s="91"/>
      <c r="W539" s="91"/>
      <c r="X539" s="91"/>
      <c r="Y539" s="91"/>
      <c r="Z539" s="91"/>
      <c r="AA539" s="91"/>
      <c r="AB539" s="91"/>
      <c r="AC539" s="91"/>
      <c r="AD539" s="91"/>
      <c r="AE539" s="91"/>
      <c r="AF539" s="91"/>
      <c r="AG539" s="91"/>
    </row>
    <row r="540" spans="1:33" ht="22.5" customHeight="1" x14ac:dyDescent="0.45">
      <c r="A540" s="91"/>
      <c r="B540" s="93"/>
      <c r="C540" s="92"/>
      <c r="D540" s="93"/>
      <c r="E540" s="92"/>
      <c r="F540" s="93"/>
      <c r="G540" s="92"/>
      <c r="H540" s="93"/>
      <c r="I540" s="92"/>
      <c r="J540" s="91"/>
      <c r="K540" s="91"/>
      <c r="L540" s="91"/>
      <c r="M540" s="104"/>
      <c r="N540" s="91"/>
      <c r="O540" s="91"/>
      <c r="P540" s="91"/>
      <c r="Q540" s="91"/>
      <c r="R540" s="91"/>
      <c r="S540" s="91"/>
      <c r="T540" s="91"/>
      <c r="U540" s="91"/>
      <c r="V540" s="91"/>
      <c r="W540" s="91"/>
      <c r="X540" s="91"/>
      <c r="Y540" s="91"/>
      <c r="Z540" s="91"/>
      <c r="AA540" s="91"/>
      <c r="AB540" s="91"/>
      <c r="AC540" s="91"/>
      <c r="AD540" s="91"/>
      <c r="AE540" s="91"/>
      <c r="AF540" s="91"/>
      <c r="AG540" s="91"/>
    </row>
    <row r="541" spans="1:33" ht="22.5" customHeight="1" x14ac:dyDescent="0.45">
      <c r="A541" s="91"/>
      <c r="B541" s="93"/>
      <c r="C541" s="92"/>
      <c r="D541" s="93"/>
      <c r="E541" s="92"/>
      <c r="F541" s="93"/>
      <c r="G541" s="92"/>
      <c r="H541" s="93"/>
      <c r="I541" s="92"/>
      <c r="J541" s="91"/>
      <c r="K541" s="91"/>
      <c r="L541" s="91"/>
      <c r="M541" s="104"/>
      <c r="N541" s="91"/>
      <c r="O541" s="91"/>
      <c r="P541" s="91"/>
      <c r="Q541" s="91"/>
      <c r="R541" s="91"/>
      <c r="S541" s="91"/>
      <c r="T541" s="91"/>
      <c r="U541" s="91"/>
      <c r="V541" s="91"/>
      <c r="W541" s="91"/>
      <c r="X541" s="91"/>
      <c r="Y541" s="91"/>
      <c r="Z541" s="91"/>
      <c r="AA541" s="91"/>
      <c r="AB541" s="91"/>
      <c r="AC541" s="91"/>
      <c r="AD541" s="91"/>
      <c r="AE541" s="91"/>
      <c r="AF541" s="91"/>
      <c r="AG541" s="91"/>
    </row>
    <row r="542" spans="1:33" ht="22.5" customHeight="1" x14ac:dyDescent="0.45">
      <c r="A542" s="91"/>
      <c r="B542" s="93"/>
      <c r="C542" s="92"/>
      <c r="D542" s="93"/>
      <c r="E542" s="92"/>
      <c r="F542" s="93"/>
      <c r="G542" s="92"/>
      <c r="H542" s="93"/>
      <c r="I542" s="92"/>
      <c r="J542" s="91"/>
      <c r="K542" s="91"/>
      <c r="L542" s="91"/>
      <c r="M542" s="104"/>
      <c r="N542" s="91"/>
      <c r="O542" s="91"/>
      <c r="P542" s="91"/>
      <c r="Q542" s="91"/>
      <c r="R542" s="91"/>
      <c r="S542" s="91"/>
      <c r="T542" s="91"/>
      <c r="U542" s="91"/>
      <c r="V542" s="91"/>
      <c r="W542" s="91"/>
      <c r="X542" s="91"/>
      <c r="Y542" s="91"/>
      <c r="Z542" s="91"/>
      <c r="AA542" s="91"/>
      <c r="AB542" s="91"/>
      <c r="AC542" s="91"/>
      <c r="AD542" s="91"/>
      <c r="AE542" s="91"/>
      <c r="AF542" s="91"/>
      <c r="AG542" s="91"/>
    </row>
    <row r="543" spans="1:33" ht="22.5" customHeight="1" x14ac:dyDescent="0.45">
      <c r="A543" s="91"/>
      <c r="B543" s="93"/>
      <c r="C543" s="92"/>
      <c r="D543" s="93"/>
      <c r="E543" s="92"/>
      <c r="F543" s="93"/>
      <c r="G543" s="92"/>
      <c r="H543" s="93"/>
      <c r="I543" s="92"/>
      <c r="J543" s="91"/>
      <c r="K543" s="91"/>
      <c r="L543" s="91"/>
      <c r="M543" s="104"/>
      <c r="N543" s="91"/>
      <c r="O543" s="91"/>
      <c r="P543" s="91"/>
      <c r="Q543" s="91"/>
      <c r="R543" s="91"/>
      <c r="S543" s="91"/>
      <c r="T543" s="91"/>
      <c r="U543" s="91"/>
      <c r="V543" s="91"/>
      <c r="W543" s="91"/>
      <c r="X543" s="91"/>
      <c r="Y543" s="91"/>
      <c r="Z543" s="91"/>
      <c r="AA543" s="91"/>
      <c r="AB543" s="91"/>
      <c r="AC543" s="91"/>
      <c r="AD543" s="91"/>
      <c r="AE543" s="91"/>
      <c r="AF543" s="91"/>
      <c r="AG543" s="91"/>
    </row>
    <row r="544" spans="1:33" ht="22.5" customHeight="1" x14ac:dyDescent="0.45">
      <c r="A544" s="91"/>
      <c r="B544" s="93"/>
      <c r="C544" s="92"/>
      <c r="D544" s="93"/>
      <c r="E544" s="92"/>
      <c r="F544" s="93"/>
      <c r="G544" s="92"/>
      <c r="H544" s="93"/>
      <c r="I544" s="92"/>
      <c r="J544" s="91"/>
      <c r="K544" s="91"/>
      <c r="L544" s="91"/>
      <c r="M544" s="104"/>
      <c r="N544" s="91"/>
      <c r="O544" s="91"/>
      <c r="P544" s="91"/>
      <c r="Q544" s="91"/>
      <c r="R544" s="91"/>
      <c r="S544" s="91"/>
      <c r="T544" s="91"/>
      <c r="U544" s="91"/>
      <c r="V544" s="91"/>
      <c r="W544" s="91"/>
      <c r="X544" s="91"/>
      <c r="Y544" s="91"/>
      <c r="Z544" s="91"/>
      <c r="AA544" s="91"/>
      <c r="AB544" s="91"/>
      <c r="AC544" s="91"/>
      <c r="AD544" s="91"/>
      <c r="AE544" s="91"/>
      <c r="AF544" s="91"/>
      <c r="AG544" s="91"/>
    </row>
    <row r="545" spans="1:33" ht="22.5" customHeight="1" x14ac:dyDescent="0.45">
      <c r="A545" s="91"/>
      <c r="B545" s="93"/>
      <c r="C545" s="92"/>
      <c r="D545" s="93"/>
      <c r="E545" s="92"/>
      <c r="F545" s="93"/>
      <c r="G545" s="92"/>
      <c r="H545" s="93"/>
      <c r="I545" s="92"/>
      <c r="J545" s="91"/>
      <c r="K545" s="91"/>
      <c r="L545" s="91"/>
      <c r="M545" s="104"/>
      <c r="N545" s="91"/>
      <c r="O545" s="91"/>
      <c r="P545" s="91"/>
      <c r="Q545" s="91"/>
      <c r="R545" s="91"/>
      <c r="S545" s="91"/>
      <c r="T545" s="91"/>
      <c r="U545" s="91"/>
      <c r="V545" s="91"/>
      <c r="W545" s="91"/>
      <c r="X545" s="91"/>
      <c r="Y545" s="91"/>
      <c r="Z545" s="91"/>
      <c r="AA545" s="91"/>
      <c r="AB545" s="91"/>
      <c r="AC545" s="91"/>
      <c r="AD545" s="91"/>
      <c r="AE545" s="91"/>
      <c r="AF545" s="91"/>
      <c r="AG545" s="91"/>
    </row>
    <row r="546" spans="1:33" ht="22.5" customHeight="1" x14ac:dyDescent="0.45">
      <c r="A546" s="91"/>
      <c r="B546" s="93"/>
      <c r="C546" s="92"/>
      <c r="D546" s="93"/>
      <c r="E546" s="92"/>
      <c r="F546" s="93"/>
      <c r="G546" s="92"/>
      <c r="H546" s="93"/>
      <c r="I546" s="92"/>
      <c r="J546" s="91"/>
      <c r="K546" s="91"/>
      <c r="L546" s="91"/>
      <c r="M546" s="104"/>
      <c r="N546" s="91"/>
      <c r="O546" s="91"/>
      <c r="P546" s="91"/>
      <c r="Q546" s="91"/>
      <c r="R546" s="91"/>
      <c r="S546" s="91"/>
      <c r="T546" s="91"/>
      <c r="U546" s="91"/>
      <c r="V546" s="91"/>
      <c r="W546" s="91"/>
      <c r="X546" s="91"/>
      <c r="Y546" s="91"/>
      <c r="Z546" s="91"/>
      <c r="AA546" s="91"/>
      <c r="AB546" s="91"/>
      <c r="AC546" s="91"/>
      <c r="AD546" s="91"/>
      <c r="AE546" s="91"/>
      <c r="AF546" s="91"/>
      <c r="AG546" s="91"/>
    </row>
    <row r="547" spans="1:33" ht="22.5" customHeight="1" x14ac:dyDescent="0.45">
      <c r="A547" s="91"/>
      <c r="B547" s="93"/>
      <c r="C547" s="92"/>
      <c r="D547" s="93"/>
      <c r="E547" s="92"/>
      <c r="F547" s="93"/>
      <c r="G547" s="92"/>
      <c r="H547" s="93"/>
      <c r="I547" s="92"/>
      <c r="J547" s="91"/>
      <c r="K547" s="91"/>
      <c r="L547" s="91"/>
      <c r="M547" s="104"/>
      <c r="N547" s="91"/>
      <c r="O547" s="91"/>
      <c r="P547" s="91"/>
      <c r="Q547" s="91"/>
      <c r="R547" s="91"/>
      <c r="S547" s="91"/>
      <c r="T547" s="91"/>
      <c r="U547" s="91"/>
      <c r="V547" s="91"/>
      <c r="W547" s="91"/>
      <c r="X547" s="91"/>
      <c r="Y547" s="91"/>
      <c r="Z547" s="91"/>
      <c r="AA547" s="91"/>
      <c r="AB547" s="91"/>
      <c r="AC547" s="91"/>
      <c r="AD547" s="91"/>
      <c r="AE547" s="91"/>
      <c r="AF547" s="91"/>
      <c r="AG547" s="91"/>
    </row>
    <row r="548" spans="1:33" ht="22.5" customHeight="1" x14ac:dyDescent="0.45">
      <c r="A548" s="91"/>
      <c r="B548" s="93"/>
      <c r="C548" s="92"/>
      <c r="D548" s="93"/>
      <c r="E548" s="92"/>
      <c r="F548" s="93"/>
      <c r="G548" s="92"/>
      <c r="H548" s="93"/>
      <c r="I548" s="92"/>
      <c r="J548" s="91"/>
      <c r="K548" s="91"/>
      <c r="L548" s="91"/>
      <c r="M548" s="104"/>
      <c r="N548" s="91"/>
      <c r="O548" s="91"/>
      <c r="P548" s="91"/>
      <c r="Q548" s="91"/>
      <c r="R548" s="91"/>
      <c r="S548" s="91"/>
      <c r="T548" s="91"/>
      <c r="U548" s="91"/>
      <c r="V548" s="91"/>
      <c r="W548" s="91"/>
      <c r="X548" s="91"/>
      <c r="Y548" s="91"/>
      <c r="Z548" s="91"/>
      <c r="AA548" s="91"/>
      <c r="AB548" s="91"/>
      <c r="AC548" s="91"/>
      <c r="AD548" s="91"/>
      <c r="AE548" s="91"/>
      <c r="AF548" s="91"/>
      <c r="AG548" s="91"/>
    </row>
    <row r="549" spans="1:33" ht="22.5" customHeight="1" x14ac:dyDescent="0.45">
      <c r="A549" s="91"/>
      <c r="B549" s="93"/>
      <c r="C549" s="92"/>
      <c r="D549" s="93"/>
      <c r="E549" s="92"/>
      <c r="F549" s="93"/>
      <c r="G549" s="92"/>
      <c r="H549" s="93"/>
      <c r="I549" s="92"/>
      <c r="J549" s="91"/>
      <c r="K549" s="91"/>
      <c r="L549" s="91"/>
      <c r="M549" s="104"/>
      <c r="N549" s="91"/>
      <c r="O549" s="91"/>
      <c r="P549" s="91"/>
      <c r="Q549" s="91"/>
      <c r="R549" s="91"/>
      <c r="S549" s="91"/>
      <c r="T549" s="91"/>
      <c r="U549" s="91"/>
      <c r="V549" s="91"/>
      <c r="W549" s="91"/>
      <c r="X549" s="91"/>
      <c r="Y549" s="91"/>
      <c r="Z549" s="91"/>
      <c r="AA549" s="91"/>
      <c r="AB549" s="91"/>
      <c r="AC549" s="91"/>
      <c r="AD549" s="91"/>
      <c r="AE549" s="91"/>
      <c r="AF549" s="91"/>
      <c r="AG549" s="91"/>
    </row>
    <row r="550" spans="1:33" ht="22.5" customHeight="1" x14ac:dyDescent="0.45">
      <c r="A550" s="91"/>
      <c r="B550" s="93"/>
      <c r="C550" s="92"/>
      <c r="D550" s="93"/>
      <c r="E550" s="92"/>
      <c r="F550" s="93"/>
      <c r="G550" s="92"/>
      <c r="H550" s="93"/>
      <c r="I550" s="92"/>
      <c r="J550" s="91"/>
      <c r="K550" s="91"/>
      <c r="L550" s="91"/>
      <c r="M550" s="104"/>
      <c r="N550" s="91"/>
      <c r="O550" s="91"/>
      <c r="P550" s="91"/>
      <c r="Q550" s="91"/>
      <c r="R550" s="91"/>
      <c r="S550" s="91"/>
      <c r="T550" s="91"/>
      <c r="U550" s="91"/>
      <c r="V550" s="91"/>
      <c r="W550" s="91"/>
      <c r="X550" s="91"/>
      <c r="Y550" s="91"/>
      <c r="Z550" s="91"/>
      <c r="AA550" s="91"/>
      <c r="AB550" s="91"/>
      <c r="AC550" s="91"/>
      <c r="AD550" s="91"/>
      <c r="AE550" s="91"/>
      <c r="AF550" s="91"/>
      <c r="AG550" s="91"/>
    </row>
    <row r="551" spans="1:33" ht="22.5" customHeight="1" x14ac:dyDescent="0.45">
      <c r="A551" s="91"/>
      <c r="B551" s="93"/>
      <c r="C551" s="92"/>
      <c r="D551" s="93"/>
      <c r="E551" s="92"/>
      <c r="F551" s="93"/>
      <c r="G551" s="92"/>
      <c r="H551" s="93"/>
      <c r="I551" s="92"/>
      <c r="J551" s="91"/>
      <c r="K551" s="91"/>
      <c r="L551" s="91"/>
      <c r="M551" s="104"/>
      <c r="N551" s="91"/>
      <c r="O551" s="91"/>
      <c r="P551" s="91"/>
      <c r="Q551" s="91"/>
      <c r="R551" s="91"/>
      <c r="S551" s="91"/>
      <c r="T551" s="91"/>
      <c r="U551" s="91"/>
      <c r="V551" s="91"/>
      <c r="W551" s="91"/>
      <c r="X551" s="91"/>
      <c r="Y551" s="91"/>
      <c r="Z551" s="91"/>
      <c r="AA551" s="91"/>
      <c r="AB551" s="91"/>
      <c r="AC551" s="91"/>
      <c r="AD551" s="91"/>
      <c r="AE551" s="91"/>
      <c r="AF551" s="91"/>
      <c r="AG551" s="91"/>
    </row>
    <row r="552" spans="1:33" ht="22.5" customHeight="1" x14ac:dyDescent="0.45">
      <c r="A552" s="91"/>
      <c r="B552" s="93"/>
      <c r="C552" s="92"/>
      <c r="D552" s="93"/>
      <c r="E552" s="92"/>
      <c r="F552" s="93"/>
      <c r="G552" s="92"/>
      <c r="H552" s="93"/>
      <c r="I552" s="92"/>
      <c r="J552" s="91"/>
      <c r="K552" s="91"/>
      <c r="L552" s="91"/>
      <c r="M552" s="104"/>
      <c r="N552" s="91"/>
      <c r="O552" s="91"/>
      <c r="P552" s="91"/>
      <c r="Q552" s="91"/>
      <c r="R552" s="91"/>
      <c r="S552" s="91"/>
      <c r="T552" s="91"/>
      <c r="U552" s="91"/>
      <c r="V552" s="91"/>
      <c r="W552" s="91"/>
      <c r="X552" s="91"/>
      <c r="Y552" s="91"/>
      <c r="Z552" s="91"/>
      <c r="AA552" s="91"/>
      <c r="AB552" s="91"/>
      <c r="AC552" s="91"/>
      <c r="AD552" s="91"/>
      <c r="AE552" s="91"/>
      <c r="AF552" s="91"/>
      <c r="AG552" s="91"/>
    </row>
    <row r="553" spans="1:33" ht="22.5" customHeight="1" x14ac:dyDescent="0.45">
      <c r="A553" s="91"/>
      <c r="B553" s="93"/>
      <c r="C553" s="92"/>
      <c r="D553" s="93"/>
      <c r="E553" s="92"/>
      <c r="F553" s="93"/>
      <c r="G553" s="92"/>
      <c r="H553" s="93"/>
      <c r="I553" s="92"/>
      <c r="J553" s="91"/>
      <c r="K553" s="91"/>
      <c r="L553" s="91"/>
      <c r="M553" s="104"/>
      <c r="N553" s="91"/>
      <c r="O553" s="91"/>
      <c r="P553" s="91"/>
      <c r="Q553" s="91"/>
      <c r="R553" s="91"/>
      <c r="S553" s="91"/>
      <c r="T553" s="91"/>
      <c r="U553" s="91"/>
      <c r="V553" s="91"/>
      <c r="W553" s="91"/>
      <c r="X553" s="91"/>
      <c r="Y553" s="91"/>
      <c r="Z553" s="91"/>
      <c r="AA553" s="91"/>
      <c r="AB553" s="91"/>
      <c r="AC553" s="91"/>
      <c r="AD553" s="91"/>
      <c r="AE553" s="91"/>
      <c r="AF553" s="91"/>
      <c r="AG553" s="91"/>
    </row>
    <row r="554" spans="1:33" ht="22.5" customHeight="1" x14ac:dyDescent="0.45">
      <c r="A554" s="91"/>
      <c r="B554" s="93"/>
      <c r="C554" s="92"/>
      <c r="D554" s="93"/>
      <c r="E554" s="92"/>
      <c r="F554" s="93"/>
      <c r="G554" s="92"/>
      <c r="H554" s="93"/>
      <c r="I554" s="92"/>
      <c r="J554" s="91"/>
      <c r="K554" s="91"/>
      <c r="L554" s="91"/>
      <c r="M554" s="104"/>
      <c r="N554" s="91"/>
      <c r="O554" s="91"/>
      <c r="P554" s="91"/>
      <c r="Q554" s="91"/>
      <c r="R554" s="91"/>
      <c r="S554" s="91"/>
      <c r="T554" s="91"/>
      <c r="U554" s="91"/>
      <c r="V554" s="91"/>
      <c r="W554" s="91"/>
      <c r="X554" s="91"/>
      <c r="Y554" s="91"/>
      <c r="Z554" s="91"/>
      <c r="AA554" s="91"/>
      <c r="AB554" s="91"/>
      <c r="AC554" s="91"/>
      <c r="AD554" s="91"/>
      <c r="AE554" s="91"/>
      <c r="AF554" s="91"/>
      <c r="AG554" s="91"/>
    </row>
    <row r="555" spans="1:33" ht="22.5" customHeight="1" x14ac:dyDescent="0.45">
      <c r="A555" s="91"/>
      <c r="B555" s="93"/>
      <c r="C555" s="92"/>
      <c r="D555" s="93"/>
      <c r="E555" s="92"/>
      <c r="F555" s="93"/>
      <c r="G555" s="92"/>
      <c r="H555" s="93"/>
      <c r="I555" s="92"/>
      <c r="J555" s="91"/>
      <c r="K555" s="91"/>
      <c r="L555" s="91"/>
      <c r="M555" s="104"/>
      <c r="N555" s="91"/>
      <c r="O555" s="91"/>
      <c r="P555" s="91"/>
      <c r="Q555" s="91"/>
      <c r="R555" s="91"/>
      <c r="S555" s="91"/>
      <c r="T555" s="91"/>
      <c r="U555" s="91"/>
      <c r="V555" s="91"/>
      <c r="W555" s="91"/>
      <c r="X555" s="91"/>
      <c r="Y555" s="91"/>
      <c r="Z555" s="91"/>
      <c r="AA555" s="91"/>
      <c r="AB555" s="91"/>
      <c r="AC555" s="91"/>
      <c r="AD555" s="91"/>
      <c r="AE555" s="91"/>
      <c r="AF555" s="91"/>
      <c r="AG555" s="91"/>
    </row>
    <row r="556" spans="1:33" ht="22.5" customHeight="1" x14ac:dyDescent="0.45">
      <c r="A556" s="91"/>
      <c r="B556" s="93"/>
      <c r="C556" s="92"/>
      <c r="D556" s="93"/>
      <c r="E556" s="92"/>
      <c r="F556" s="93"/>
      <c r="G556" s="92"/>
      <c r="H556" s="93"/>
      <c r="I556" s="92"/>
      <c r="J556" s="91"/>
      <c r="K556" s="91"/>
      <c r="L556" s="91"/>
      <c r="M556" s="104"/>
      <c r="N556" s="91"/>
      <c r="O556" s="91"/>
      <c r="P556" s="91"/>
      <c r="Q556" s="91"/>
      <c r="R556" s="91"/>
      <c r="S556" s="91"/>
      <c r="T556" s="91"/>
      <c r="U556" s="91"/>
      <c r="V556" s="91"/>
      <c r="W556" s="91"/>
      <c r="X556" s="91"/>
      <c r="Y556" s="91"/>
      <c r="Z556" s="91"/>
      <c r="AA556" s="91"/>
      <c r="AB556" s="91"/>
      <c r="AC556" s="91"/>
      <c r="AD556" s="91"/>
      <c r="AE556" s="91"/>
      <c r="AF556" s="91"/>
      <c r="AG556" s="91"/>
    </row>
    <row r="557" spans="1:33" ht="22.5" customHeight="1" x14ac:dyDescent="0.45">
      <c r="A557" s="91"/>
      <c r="B557" s="93"/>
      <c r="C557" s="92"/>
      <c r="D557" s="93"/>
      <c r="E557" s="92"/>
      <c r="F557" s="93"/>
      <c r="G557" s="92"/>
      <c r="H557" s="93"/>
      <c r="I557" s="92"/>
      <c r="J557" s="91"/>
      <c r="K557" s="91"/>
      <c r="L557" s="91"/>
      <c r="M557" s="104"/>
      <c r="N557" s="91"/>
      <c r="O557" s="91"/>
      <c r="P557" s="91"/>
      <c r="Q557" s="91"/>
      <c r="R557" s="91"/>
      <c r="S557" s="91"/>
      <c r="T557" s="91"/>
      <c r="U557" s="91"/>
      <c r="V557" s="91"/>
      <c r="W557" s="91"/>
      <c r="X557" s="91"/>
      <c r="Y557" s="91"/>
      <c r="Z557" s="91"/>
      <c r="AA557" s="91"/>
      <c r="AB557" s="91"/>
      <c r="AC557" s="91"/>
      <c r="AD557" s="91"/>
      <c r="AE557" s="91"/>
      <c r="AF557" s="91"/>
      <c r="AG557" s="91"/>
    </row>
    <row r="558" spans="1:33" ht="22.5" customHeight="1" x14ac:dyDescent="0.45">
      <c r="A558" s="91"/>
      <c r="B558" s="93"/>
      <c r="C558" s="92"/>
      <c r="D558" s="93"/>
      <c r="E558" s="92"/>
      <c r="F558" s="93"/>
      <c r="G558" s="92"/>
      <c r="H558" s="93"/>
      <c r="I558" s="92"/>
      <c r="J558" s="91"/>
      <c r="K558" s="91"/>
      <c r="L558" s="91"/>
      <c r="M558" s="104"/>
      <c r="N558" s="91"/>
      <c r="O558" s="91"/>
      <c r="P558" s="91"/>
      <c r="Q558" s="91"/>
      <c r="R558" s="91"/>
      <c r="S558" s="91"/>
      <c r="T558" s="91"/>
      <c r="U558" s="91"/>
      <c r="V558" s="91"/>
      <c r="W558" s="91"/>
      <c r="X558" s="91"/>
      <c r="Y558" s="91"/>
      <c r="Z558" s="91"/>
      <c r="AA558" s="91"/>
      <c r="AB558" s="91"/>
      <c r="AC558" s="91"/>
      <c r="AD558" s="91"/>
      <c r="AE558" s="91"/>
      <c r="AF558" s="91"/>
      <c r="AG558" s="91"/>
    </row>
    <row r="559" spans="1:33" ht="22.5" customHeight="1" x14ac:dyDescent="0.45">
      <c r="A559" s="91"/>
      <c r="B559" s="93"/>
      <c r="C559" s="92"/>
      <c r="D559" s="93"/>
      <c r="E559" s="92"/>
      <c r="F559" s="93"/>
      <c r="G559" s="92"/>
      <c r="H559" s="93"/>
      <c r="I559" s="92"/>
      <c r="J559" s="91"/>
      <c r="K559" s="91"/>
      <c r="L559" s="91"/>
      <c r="M559" s="104"/>
      <c r="N559" s="91"/>
      <c r="O559" s="91"/>
      <c r="P559" s="91"/>
      <c r="Q559" s="91"/>
      <c r="R559" s="91"/>
      <c r="S559" s="91"/>
      <c r="T559" s="91"/>
      <c r="U559" s="91"/>
      <c r="V559" s="91"/>
      <c r="W559" s="91"/>
      <c r="X559" s="91"/>
      <c r="Y559" s="91"/>
      <c r="Z559" s="91"/>
      <c r="AA559" s="91"/>
      <c r="AB559" s="91"/>
      <c r="AC559" s="91"/>
      <c r="AD559" s="91"/>
      <c r="AE559" s="91"/>
      <c r="AF559" s="91"/>
      <c r="AG559" s="91"/>
    </row>
    <row r="560" spans="1:33" ht="22.5" customHeight="1" x14ac:dyDescent="0.45">
      <c r="A560" s="91"/>
      <c r="B560" s="93"/>
      <c r="C560" s="92"/>
      <c r="D560" s="93"/>
      <c r="E560" s="92"/>
      <c r="F560" s="93"/>
      <c r="G560" s="92"/>
      <c r="H560" s="93"/>
      <c r="I560" s="92"/>
      <c r="J560" s="91"/>
      <c r="K560" s="91"/>
      <c r="L560" s="91"/>
      <c r="M560" s="104"/>
      <c r="N560" s="91"/>
      <c r="O560" s="91"/>
      <c r="P560" s="91"/>
      <c r="Q560" s="91"/>
      <c r="R560" s="91"/>
      <c r="S560" s="91"/>
      <c r="T560" s="91"/>
      <c r="U560" s="91"/>
      <c r="V560" s="91"/>
      <c r="W560" s="91"/>
      <c r="X560" s="91"/>
      <c r="Y560" s="91"/>
      <c r="Z560" s="91"/>
      <c r="AA560" s="91"/>
      <c r="AB560" s="91"/>
      <c r="AC560" s="91"/>
      <c r="AD560" s="91"/>
      <c r="AE560" s="91"/>
      <c r="AF560" s="91"/>
      <c r="AG560" s="91"/>
    </row>
    <row r="561" spans="1:33" ht="22.5" customHeight="1" x14ac:dyDescent="0.45">
      <c r="A561" s="91"/>
      <c r="B561" s="93"/>
      <c r="C561" s="92"/>
      <c r="D561" s="93"/>
      <c r="E561" s="92"/>
      <c r="F561" s="93"/>
      <c r="G561" s="92"/>
      <c r="H561" s="93"/>
      <c r="I561" s="92"/>
      <c r="J561" s="91"/>
      <c r="K561" s="91"/>
      <c r="L561" s="91"/>
      <c r="M561" s="104"/>
      <c r="N561" s="91"/>
      <c r="O561" s="91"/>
      <c r="P561" s="91"/>
      <c r="Q561" s="91"/>
      <c r="R561" s="91"/>
      <c r="S561" s="91"/>
      <c r="T561" s="91"/>
      <c r="U561" s="91"/>
      <c r="V561" s="91"/>
      <c r="W561" s="91"/>
      <c r="X561" s="91"/>
      <c r="Y561" s="91"/>
      <c r="Z561" s="91"/>
      <c r="AA561" s="91"/>
      <c r="AB561" s="91"/>
      <c r="AC561" s="91"/>
      <c r="AD561" s="91"/>
      <c r="AE561" s="91"/>
      <c r="AF561" s="91"/>
      <c r="AG561" s="91"/>
    </row>
    <row r="562" spans="1:33" ht="22.5" customHeight="1" x14ac:dyDescent="0.45">
      <c r="A562" s="91"/>
      <c r="B562" s="93"/>
      <c r="C562" s="92"/>
      <c r="D562" s="93"/>
      <c r="E562" s="92"/>
      <c r="F562" s="93"/>
      <c r="G562" s="92"/>
      <c r="H562" s="93"/>
      <c r="I562" s="92"/>
      <c r="J562" s="91"/>
      <c r="K562" s="91"/>
      <c r="L562" s="91"/>
      <c r="M562" s="104"/>
      <c r="N562" s="91"/>
      <c r="O562" s="91"/>
      <c r="P562" s="91"/>
      <c r="Q562" s="91"/>
      <c r="R562" s="91"/>
      <c r="S562" s="91"/>
      <c r="T562" s="91"/>
      <c r="U562" s="91"/>
      <c r="V562" s="91"/>
      <c r="W562" s="91"/>
      <c r="X562" s="91"/>
      <c r="Y562" s="91"/>
      <c r="Z562" s="91"/>
      <c r="AA562" s="91"/>
      <c r="AB562" s="91"/>
      <c r="AC562" s="91"/>
      <c r="AD562" s="91"/>
      <c r="AE562" s="91"/>
      <c r="AF562" s="91"/>
      <c r="AG562" s="91"/>
    </row>
    <row r="563" spans="1:33" ht="22.5" customHeight="1" x14ac:dyDescent="0.45">
      <c r="A563" s="91"/>
      <c r="B563" s="93"/>
      <c r="C563" s="92"/>
      <c r="D563" s="93"/>
      <c r="E563" s="92"/>
      <c r="F563" s="93"/>
      <c r="G563" s="92"/>
      <c r="H563" s="93"/>
      <c r="I563" s="92"/>
      <c r="J563" s="91"/>
      <c r="K563" s="91"/>
      <c r="L563" s="91"/>
      <c r="M563" s="104"/>
      <c r="N563" s="91"/>
      <c r="O563" s="91"/>
      <c r="P563" s="91"/>
      <c r="Q563" s="91"/>
      <c r="R563" s="91"/>
      <c r="S563" s="91"/>
      <c r="T563" s="91"/>
      <c r="U563" s="91"/>
      <c r="V563" s="91"/>
      <c r="W563" s="91"/>
      <c r="X563" s="91"/>
      <c r="Y563" s="91"/>
      <c r="Z563" s="91"/>
      <c r="AA563" s="91"/>
      <c r="AB563" s="91"/>
      <c r="AC563" s="91"/>
      <c r="AD563" s="91"/>
      <c r="AE563" s="91"/>
      <c r="AF563" s="91"/>
      <c r="AG563" s="91"/>
    </row>
    <row r="564" spans="1:33" ht="22.5" customHeight="1" x14ac:dyDescent="0.45">
      <c r="A564" s="91"/>
      <c r="B564" s="93"/>
      <c r="C564" s="92"/>
      <c r="D564" s="93"/>
      <c r="E564" s="92"/>
      <c r="F564" s="93"/>
      <c r="G564" s="92"/>
      <c r="H564" s="93"/>
      <c r="I564" s="92"/>
      <c r="J564" s="91"/>
      <c r="K564" s="91"/>
      <c r="L564" s="91"/>
      <c r="M564" s="104"/>
      <c r="N564" s="91"/>
      <c r="O564" s="91"/>
      <c r="P564" s="91"/>
      <c r="Q564" s="91"/>
      <c r="R564" s="91"/>
      <c r="S564" s="91"/>
      <c r="T564" s="91"/>
      <c r="U564" s="91"/>
      <c r="V564" s="91"/>
      <c r="W564" s="91"/>
      <c r="X564" s="91"/>
      <c r="Y564" s="91"/>
      <c r="Z564" s="91"/>
      <c r="AA564" s="91"/>
      <c r="AB564" s="91"/>
      <c r="AC564" s="91"/>
      <c r="AD564" s="91"/>
      <c r="AE564" s="91"/>
      <c r="AF564" s="91"/>
      <c r="AG564" s="91"/>
    </row>
    <row r="565" spans="1:33" ht="22.5" customHeight="1" x14ac:dyDescent="0.45">
      <c r="A565" s="91"/>
      <c r="B565" s="93"/>
      <c r="C565" s="92"/>
      <c r="D565" s="93"/>
      <c r="E565" s="92"/>
      <c r="F565" s="93"/>
      <c r="G565" s="92"/>
      <c r="H565" s="93"/>
      <c r="I565" s="92"/>
      <c r="J565" s="91"/>
      <c r="K565" s="91"/>
      <c r="L565" s="91"/>
      <c r="M565" s="104"/>
      <c r="N565" s="91"/>
      <c r="O565" s="91"/>
      <c r="P565" s="91"/>
      <c r="Q565" s="91"/>
      <c r="R565" s="91"/>
      <c r="S565" s="91"/>
      <c r="T565" s="91"/>
      <c r="U565" s="91"/>
      <c r="V565" s="91"/>
      <c r="W565" s="91"/>
      <c r="X565" s="91"/>
      <c r="Y565" s="91"/>
      <c r="Z565" s="91"/>
      <c r="AA565" s="91"/>
      <c r="AB565" s="91"/>
      <c r="AC565" s="91"/>
      <c r="AD565" s="91"/>
      <c r="AE565" s="91"/>
      <c r="AF565" s="91"/>
      <c r="AG565" s="91"/>
    </row>
    <row r="566" spans="1:33" ht="22.5" customHeight="1" x14ac:dyDescent="0.45">
      <c r="A566" s="91"/>
      <c r="B566" s="93"/>
      <c r="C566" s="92"/>
      <c r="D566" s="93"/>
      <c r="E566" s="92"/>
      <c r="F566" s="93"/>
      <c r="G566" s="92"/>
      <c r="H566" s="93"/>
      <c r="I566" s="92"/>
      <c r="J566" s="91"/>
      <c r="K566" s="91"/>
      <c r="L566" s="91"/>
      <c r="M566" s="104"/>
      <c r="N566" s="91"/>
      <c r="O566" s="91"/>
      <c r="P566" s="91"/>
      <c r="Q566" s="91"/>
      <c r="R566" s="91"/>
      <c r="S566" s="91"/>
      <c r="T566" s="91"/>
      <c r="U566" s="91"/>
      <c r="V566" s="91"/>
      <c r="W566" s="91"/>
      <c r="X566" s="91"/>
      <c r="Y566" s="91"/>
      <c r="Z566" s="91"/>
      <c r="AA566" s="91"/>
      <c r="AB566" s="91"/>
      <c r="AC566" s="91"/>
      <c r="AD566" s="91"/>
      <c r="AE566" s="91"/>
      <c r="AF566" s="91"/>
      <c r="AG566" s="91"/>
    </row>
    <row r="567" spans="1:33" ht="22.5" customHeight="1" x14ac:dyDescent="0.45">
      <c r="A567" s="91"/>
      <c r="B567" s="93"/>
      <c r="C567" s="92"/>
      <c r="D567" s="93"/>
      <c r="E567" s="92"/>
      <c r="F567" s="93"/>
      <c r="G567" s="92"/>
      <c r="H567" s="93"/>
      <c r="I567" s="92"/>
      <c r="J567" s="91"/>
      <c r="K567" s="91"/>
      <c r="L567" s="91"/>
      <c r="M567" s="104"/>
      <c r="N567" s="91"/>
      <c r="O567" s="91"/>
      <c r="P567" s="91"/>
      <c r="Q567" s="91"/>
      <c r="R567" s="91"/>
      <c r="S567" s="91"/>
      <c r="T567" s="91"/>
      <c r="U567" s="91"/>
      <c r="V567" s="91"/>
      <c r="W567" s="91"/>
      <c r="X567" s="91"/>
      <c r="Y567" s="91"/>
      <c r="Z567" s="91"/>
      <c r="AA567" s="91"/>
      <c r="AB567" s="91"/>
      <c r="AC567" s="91"/>
      <c r="AD567" s="91"/>
      <c r="AE567" s="91"/>
      <c r="AF567" s="91"/>
      <c r="AG567" s="91"/>
    </row>
    <row r="568" spans="1:33" ht="22.5" customHeight="1" x14ac:dyDescent="0.45">
      <c r="A568" s="91"/>
      <c r="B568" s="93"/>
      <c r="C568" s="92"/>
      <c r="D568" s="93"/>
      <c r="E568" s="92"/>
      <c r="F568" s="93"/>
      <c r="G568" s="92"/>
      <c r="H568" s="93"/>
      <c r="I568" s="92"/>
      <c r="J568" s="91"/>
      <c r="K568" s="91"/>
      <c r="L568" s="91"/>
      <c r="M568" s="104"/>
      <c r="N568" s="91"/>
      <c r="O568" s="91"/>
      <c r="P568" s="91"/>
      <c r="Q568" s="91"/>
      <c r="R568" s="91"/>
      <c r="S568" s="91"/>
      <c r="T568" s="91"/>
      <c r="U568" s="91"/>
      <c r="V568" s="91"/>
      <c r="W568" s="91"/>
      <c r="X568" s="91"/>
      <c r="Y568" s="91"/>
      <c r="Z568" s="91"/>
      <c r="AA568" s="91"/>
      <c r="AB568" s="91"/>
      <c r="AC568" s="91"/>
      <c r="AD568" s="91"/>
      <c r="AE568" s="91"/>
      <c r="AF568" s="91"/>
      <c r="AG568" s="91"/>
    </row>
    <row r="569" spans="1:33" ht="22.5" customHeight="1" x14ac:dyDescent="0.45">
      <c r="A569" s="91"/>
      <c r="B569" s="93"/>
      <c r="C569" s="92"/>
      <c r="D569" s="93"/>
      <c r="E569" s="92"/>
      <c r="F569" s="93"/>
      <c r="G569" s="92"/>
      <c r="H569" s="93"/>
      <c r="I569" s="92"/>
      <c r="J569" s="91"/>
      <c r="K569" s="91"/>
      <c r="L569" s="91"/>
      <c r="M569" s="104"/>
      <c r="N569" s="91"/>
      <c r="O569" s="91"/>
      <c r="P569" s="91"/>
      <c r="Q569" s="91"/>
      <c r="R569" s="91"/>
      <c r="S569" s="91"/>
      <c r="T569" s="91"/>
      <c r="U569" s="91"/>
      <c r="V569" s="91"/>
      <c r="W569" s="91"/>
      <c r="X569" s="91"/>
      <c r="Y569" s="91"/>
      <c r="Z569" s="91"/>
      <c r="AA569" s="91"/>
      <c r="AB569" s="91"/>
      <c r="AC569" s="91"/>
      <c r="AD569" s="91"/>
      <c r="AE569" s="91"/>
      <c r="AF569" s="91"/>
      <c r="AG569" s="91"/>
    </row>
    <row r="570" spans="1:33" ht="22.5" customHeight="1" x14ac:dyDescent="0.45">
      <c r="A570" s="91"/>
      <c r="B570" s="93"/>
      <c r="C570" s="92"/>
      <c r="D570" s="93"/>
      <c r="E570" s="92"/>
      <c r="F570" s="93"/>
      <c r="G570" s="92"/>
      <c r="H570" s="93"/>
      <c r="I570" s="92"/>
      <c r="J570" s="91"/>
      <c r="K570" s="91"/>
      <c r="L570" s="91"/>
      <c r="M570" s="104"/>
      <c r="N570" s="91"/>
      <c r="O570" s="91"/>
      <c r="P570" s="91"/>
      <c r="Q570" s="91"/>
      <c r="R570" s="91"/>
      <c r="S570" s="91"/>
      <c r="T570" s="91"/>
      <c r="U570" s="91"/>
      <c r="V570" s="91"/>
      <c r="W570" s="91"/>
      <c r="X570" s="91"/>
      <c r="Y570" s="91"/>
      <c r="Z570" s="91"/>
      <c r="AA570" s="91"/>
      <c r="AB570" s="91"/>
      <c r="AC570" s="91"/>
      <c r="AD570" s="91"/>
      <c r="AE570" s="91"/>
      <c r="AF570" s="91"/>
      <c r="AG570" s="91"/>
    </row>
    <row r="571" spans="1:33" ht="22.5" customHeight="1" x14ac:dyDescent="0.45">
      <c r="A571" s="91"/>
      <c r="B571" s="93"/>
      <c r="C571" s="92"/>
      <c r="D571" s="93"/>
      <c r="E571" s="92"/>
      <c r="F571" s="93"/>
      <c r="G571" s="92"/>
      <c r="H571" s="93"/>
      <c r="I571" s="92"/>
      <c r="J571" s="91"/>
      <c r="K571" s="91"/>
      <c r="L571" s="91"/>
      <c r="M571" s="104"/>
      <c r="N571" s="91"/>
      <c r="O571" s="91"/>
      <c r="P571" s="91"/>
      <c r="Q571" s="91"/>
      <c r="R571" s="91"/>
      <c r="S571" s="91"/>
      <c r="T571" s="91"/>
      <c r="U571" s="91"/>
      <c r="V571" s="91"/>
      <c r="W571" s="91"/>
      <c r="X571" s="91"/>
      <c r="Y571" s="91"/>
      <c r="Z571" s="91"/>
      <c r="AA571" s="91"/>
      <c r="AB571" s="91"/>
      <c r="AC571" s="91"/>
      <c r="AD571" s="91"/>
      <c r="AE571" s="91"/>
      <c r="AF571" s="91"/>
      <c r="AG571" s="91"/>
    </row>
    <row r="572" spans="1:33" ht="22.5" customHeight="1" x14ac:dyDescent="0.45">
      <c r="A572" s="91"/>
      <c r="B572" s="93"/>
      <c r="C572" s="92"/>
      <c r="D572" s="93"/>
      <c r="E572" s="92"/>
      <c r="F572" s="93"/>
      <c r="G572" s="92"/>
      <c r="H572" s="93"/>
      <c r="I572" s="92"/>
      <c r="J572" s="91"/>
      <c r="K572" s="91"/>
      <c r="L572" s="91"/>
      <c r="M572" s="104"/>
      <c r="N572" s="91"/>
      <c r="O572" s="91"/>
      <c r="P572" s="91"/>
      <c r="Q572" s="91"/>
      <c r="R572" s="91"/>
      <c r="S572" s="91"/>
      <c r="T572" s="91"/>
      <c r="U572" s="91"/>
      <c r="V572" s="91"/>
      <c r="W572" s="91"/>
      <c r="X572" s="91"/>
      <c r="Y572" s="91"/>
      <c r="Z572" s="91"/>
      <c r="AA572" s="91"/>
      <c r="AB572" s="91"/>
      <c r="AC572" s="91"/>
      <c r="AD572" s="91"/>
      <c r="AE572" s="91"/>
      <c r="AF572" s="91"/>
      <c r="AG572" s="91"/>
    </row>
    <row r="573" spans="1:33" ht="22.5" customHeight="1" x14ac:dyDescent="0.45">
      <c r="A573" s="91"/>
      <c r="B573" s="93"/>
      <c r="C573" s="92"/>
      <c r="D573" s="93"/>
      <c r="E573" s="92"/>
      <c r="F573" s="93"/>
      <c r="G573" s="92"/>
      <c r="H573" s="93"/>
      <c r="I573" s="92"/>
      <c r="J573" s="91"/>
      <c r="K573" s="91"/>
      <c r="L573" s="91"/>
      <c r="M573" s="104"/>
      <c r="N573" s="91"/>
      <c r="O573" s="91"/>
      <c r="P573" s="91"/>
      <c r="Q573" s="91"/>
      <c r="R573" s="91"/>
      <c r="S573" s="91"/>
      <c r="T573" s="91"/>
      <c r="U573" s="91"/>
      <c r="V573" s="91"/>
      <c r="W573" s="91"/>
      <c r="X573" s="91"/>
      <c r="Y573" s="91"/>
      <c r="Z573" s="91"/>
      <c r="AA573" s="91"/>
      <c r="AB573" s="91"/>
      <c r="AC573" s="91"/>
      <c r="AD573" s="91"/>
      <c r="AE573" s="91"/>
      <c r="AF573" s="91"/>
      <c r="AG573" s="91"/>
    </row>
    <row r="574" spans="1:33" ht="22.5" customHeight="1" x14ac:dyDescent="0.45">
      <c r="A574" s="91"/>
      <c r="B574" s="93"/>
      <c r="C574" s="92"/>
      <c r="D574" s="93"/>
      <c r="E574" s="92"/>
      <c r="F574" s="93"/>
      <c r="G574" s="92"/>
      <c r="H574" s="93"/>
      <c r="I574" s="92"/>
      <c r="J574" s="91"/>
      <c r="K574" s="91"/>
      <c r="L574" s="91"/>
      <c r="M574" s="104"/>
      <c r="N574" s="91"/>
      <c r="O574" s="91"/>
      <c r="P574" s="91"/>
      <c r="Q574" s="91"/>
      <c r="R574" s="91"/>
      <c r="S574" s="91"/>
      <c r="T574" s="91"/>
      <c r="U574" s="91"/>
      <c r="V574" s="91"/>
      <c r="W574" s="91"/>
      <c r="X574" s="91"/>
      <c r="Y574" s="91"/>
      <c r="Z574" s="91"/>
      <c r="AA574" s="91"/>
      <c r="AB574" s="91"/>
      <c r="AC574" s="91"/>
      <c r="AD574" s="91"/>
      <c r="AE574" s="91"/>
      <c r="AF574" s="91"/>
      <c r="AG574" s="91"/>
    </row>
    <row r="575" spans="1:33" ht="22.5" customHeight="1" x14ac:dyDescent="0.45">
      <c r="A575" s="91"/>
      <c r="B575" s="93"/>
      <c r="C575" s="92"/>
      <c r="D575" s="93"/>
      <c r="E575" s="92"/>
      <c r="F575" s="93"/>
      <c r="G575" s="92"/>
      <c r="H575" s="93"/>
      <c r="I575" s="92"/>
      <c r="J575" s="91"/>
      <c r="K575" s="91"/>
      <c r="L575" s="91"/>
      <c r="M575" s="104"/>
      <c r="N575" s="91"/>
      <c r="O575" s="91"/>
      <c r="P575" s="91"/>
      <c r="Q575" s="91"/>
      <c r="R575" s="91"/>
      <c r="S575" s="91"/>
      <c r="T575" s="91"/>
      <c r="U575" s="91"/>
      <c r="V575" s="91"/>
      <c r="W575" s="91"/>
      <c r="X575" s="91"/>
      <c r="Y575" s="91"/>
      <c r="Z575" s="91"/>
      <c r="AA575" s="91"/>
      <c r="AB575" s="91"/>
      <c r="AC575" s="91"/>
      <c r="AD575" s="91"/>
      <c r="AE575" s="91"/>
      <c r="AF575" s="91"/>
      <c r="AG575" s="91"/>
    </row>
    <row r="576" spans="1:33" ht="22.5" customHeight="1" x14ac:dyDescent="0.45">
      <c r="A576" s="91"/>
      <c r="B576" s="93"/>
      <c r="C576" s="92"/>
      <c r="D576" s="93"/>
      <c r="E576" s="92"/>
      <c r="F576" s="93"/>
      <c r="G576" s="92"/>
      <c r="H576" s="93"/>
      <c r="I576" s="92"/>
      <c r="J576" s="91"/>
      <c r="K576" s="91"/>
      <c r="L576" s="91"/>
      <c r="M576" s="104"/>
      <c r="N576" s="91"/>
      <c r="O576" s="91"/>
      <c r="P576" s="91"/>
      <c r="Q576" s="91"/>
      <c r="R576" s="91"/>
      <c r="S576" s="91"/>
      <c r="T576" s="91"/>
      <c r="U576" s="91"/>
      <c r="V576" s="91"/>
      <c r="W576" s="91"/>
      <c r="X576" s="91"/>
      <c r="Y576" s="91"/>
      <c r="Z576" s="91"/>
      <c r="AA576" s="91"/>
      <c r="AB576" s="91"/>
      <c r="AC576" s="91"/>
      <c r="AD576" s="91"/>
      <c r="AE576" s="91"/>
      <c r="AF576" s="91"/>
      <c r="AG576" s="91"/>
    </row>
    <row r="577" spans="1:33" ht="22.5" customHeight="1" x14ac:dyDescent="0.45">
      <c r="A577" s="91"/>
      <c r="B577" s="93"/>
      <c r="C577" s="92"/>
      <c r="D577" s="93"/>
      <c r="E577" s="92"/>
      <c r="F577" s="93"/>
      <c r="G577" s="92"/>
      <c r="H577" s="93"/>
      <c r="I577" s="92"/>
      <c r="J577" s="91"/>
      <c r="K577" s="91"/>
      <c r="L577" s="91"/>
      <c r="M577" s="104"/>
      <c r="N577" s="91"/>
      <c r="O577" s="91"/>
      <c r="P577" s="91"/>
      <c r="Q577" s="91"/>
      <c r="R577" s="91"/>
      <c r="S577" s="91"/>
      <c r="T577" s="91"/>
      <c r="U577" s="91"/>
      <c r="V577" s="91"/>
      <c r="W577" s="91"/>
      <c r="X577" s="91"/>
      <c r="Y577" s="91"/>
      <c r="Z577" s="91"/>
      <c r="AA577" s="91"/>
      <c r="AB577" s="91"/>
      <c r="AC577" s="91"/>
      <c r="AD577" s="91"/>
      <c r="AE577" s="91"/>
      <c r="AF577" s="91"/>
      <c r="AG577" s="91"/>
    </row>
    <row r="578" spans="1:33" ht="22.5" customHeight="1" x14ac:dyDescent="0.45">
      <c r="A578" s="91"/>
      <c r="B578" s="93"/>
      <c r="C578" s="92"/>
      <c r="D578" s="93"/>
      <c r="E578" s="92"/>
      <c r="F578" s="93"/>
      <c r="G578" s="92"/>
      <c r="H578" s="93"/>
      <c r="I578" s="92"/>
      <c r="J578" s="91"/>
      <c r="K578" s="91"/>
      <c r="L578" s="91"/>
      <c r="M578" s="104"/>
      <c r="N578" s="91"/>
      <c r="O578" s="91"/>
      <c r="P578" s="91"/>
      <c r="Q578" s="91"/>
      <c r="R578" s="91"/>
      <c r="S578" s="91"/>
      <c r="T578" s="91"/>
      <c r="U578" s="91"/>
      <c r="V578" s="91"/>
      <c r="W578" s="91"/>
      <c r="X578" s="91"/>
      <c r="Y578" s="91"/>
      <c r="Z578" s="91"/>
      <c r="AA578" s="91"/>
      <c r="AB578" s="91"/>
      <c r="AC578" s="91"/>
      <c r="AD578" s="91"/>
      <c r="AE578" s="91"/>
      <c r="AF578" s="91"/>
      <c r="AG578" s="91"/>
    </row>
    <row r="579" spans="1:33" ht="22.5" customHeight="1" x14ac:dyDescent="0.45">
      <c r="A579" s="91"/>
      <c r="B579" s="93"/>
      <c r="C579" s="92"/>
      <c r="D579" s="93"/>
      <c r="E579" s="92"/>
      <c r="F579" s="93"/>
      <c r="G579" s="92"/>
      <c r="H579" s="93"/>
      <c r="I579" s="92"/>
      <c r="J579" s="91"/>
      <c r="K579" s="91"/>
      <c r="L579" s="91"/>
      <c r="M579" s="104"/>
      <c r="N579" s="91"/>
      <c r="O579" s="91"/>
      <c r="P579" s="91"/>
      <c r="Q579" s="91"/>
      <c r="R579" s="91"/>
      <c r="S579" s="91"/>
      <c r="T579" s="91"/>
      <c r="U579" s="91"/>
      <c r="V579" s="91"/>
      <c r="W579" s="91"/>
      <c r="X579" s="91"/>
      <c r="Y579" s="91"/>
      <c r="Z579" s="91"/>
      <c r="AA579" s="91"/>
      <c r="AB579" s="91"/>
      <c r="AC579" s="91"/>
      <c r="AD579" s="91"/>
      <c r="AE579" s="91"/>
      <c r="AF579" s="91"/>
      <c r="AG579" s="91"/>
    </row>
    <row r="580" spans="1:33" ht="22.5" customHeight="1" x14ac:dyDescent="0.45">
      <c r="A580" s="91"/>
      <c r="B580" s="93"/>
      <c r="C580" s="92"/>
      <c r="D580" s="93"/>
      <c r="E580" s="92"/>
      <c r="F580" s="93"/>
      <c r="G580" s="92"/>
      <c r="H580" s="93"/>
      <c r="I580" s="92"/>
      <c r="J580" s="91"/>
      <c r="K580" s="91"/>
      <c r="L580" s="91"/>
      <c r="M580" s="104"/>
      <c r="N580" s="91"/>
      <c r="O580" s="91"/>
      <c r="P580" s="91"/>
      <c r="Q580" s="91"/>
      <c r="R580" s="91"/>
      <c r="S580" s="91"/>
      <c r="T580" s="91"/>
      <c r="U580" s="91"/>
      <c r="V580" s="91"/>
      <c r="W580" s="91"/>
      <c r="X580" s="91"/>
      <c r="Y580" s="91"/>
      <c r="Z580" s="91"/>
      <c r="AA580" s="91"/>
      <c r="AB580" s="91"/>
      <c r="AC580" s="91"/>
      <c r="AD580" s="91"/>
      <c r="AE580" s="91"/>
      <c r="AF580" s="91"/>
      <c r="AG580" s="91"/>
    </row>
    <row r="581" spans="1:33" ht="22.5" customHeight="1" x14ac:dyDescent="0.45">
      <c r="A581" s="91"/>
      <c r="B581" s="93"/>
      <c r="C581" s="92"/>
      <c r="D581" s="93"/>
      <c r="E581" s="92"/>
      <c r="F581" s="93"/>
      <c r="G581" s="92"/>
      <c r="H581" s="93"/>
      <c r="I581" s="92"/>
      <c r="J581" s="91"/>
      <c r="K581" s="91"/>
      <c r="L581" s="91"/>
      <c r="M581" s="104"/>
      <c r="N581" s="91"/>
      <c r="O581" s="91"/>
      <c r="P581" s="91"/>
      <c r="Q581" s="91"/>
      <c r="R581" s="91"/>
      <c r="S581" s="91"/>
      <c r="T581" s="91"/>
      <c r="U581" s="91"/>
      <c r="V581" s="91"/>
      <c r="W581" s="91"/>
      <c r="X581" s="91"/>
      <c r="Y581" s="91"/>
      <c r="Z581" s="91"/>
      <c r="AA581" s="91"/>
      <c r="AB581" s="91"/>
      <c r="AC581" s="91"/>
      <c r="AD581" s="91"/>
      <c r="AE581" s="91"/>
      <c r="AF581" s="91"/>
      <c r="AG581" s="91"/>
    </row>
    <row r="582" spans="1:33" ht="22.5" customHeight="1" x14ac:dyDescent="0.45">
      <c r="A582" s="91"/>
      <c r="B582" s="93"/>
      <c r="C582" s="92"/>
      <c r="D582" s="93"/>
      <c r="E582" s="92"/>
      <c r="F582" s="93"/>
      <c r="G582" s="92"/>
      <c r="H582" s="93"/>
      <c r="I582" s="92"/>
      <c r="J582" s="91"/>
      <c r="K582" s="91"/>
      <c r="L582" s="91"/>
      <c r="M582" s="104"/>
      <c r="N582" s="91"/>
      <c r="O582" s="91"/>
      <c r="P582" s="91"/>
      <c r="Q582" s="91"/>
      <c r="R582" s="91"/>
      <c r="S582" s="91"/>
      <c r="T582" s="91"/>
      <c r="U582" s="91"/>
      <c r="V582" s="91"/>
      <c r="W582" s="91"/>
      <c r="X582" s="91"/>
      <c r="Y582" s="91"/>
      <c r="Z582" s="91"/>
      <c r="AA582" s="91"/>
      <c r="AB582" s="91"/>
      <c r="AC582" s="91"/>
      <c r="AD582" s="91"/>
      <c r="AE582" s="91"/>
      <c r="AF582" s="91"/>
      <c r="AG582" s="91"/>
    </row>
    <row r="583" spans="1:33" ht="22.5" customHeight="1" x14ac:dyDescent="0.45">
      <c r="A583" s="91"/>
      <c r="B583" s="93"/>
      <c r="C583" s="92"/>
      <c r="D583" s="93"/>
      <c r="E583" s="92"/>
      <c r="F583" s="93"/>
      <c r="G583" s="92"/>
      <c r="H583" s="93"/>
      <c r="I583" s="92"/>
      <c r="J583" s="91"/>
      <c r="K583" s="91"/>
      <c r="L583" s="91"/>
      <c r="M583" s="104"/>
      <c r="N583" s="91"/>
      <c r="O583" s="91"/>
      <c r="P583" s="91"/>
      <c r="Q583" s="91"/>
      <c r="R583" s="91"/>
      <c r="S583" s="91"/>
      <c r="T583" s="91"/>
      <c r="U583" s="91"/>
      <c r="V583" s="91"/>
      <c r="W583" s="91"/>
      <c r="X583" s="91"/>
      <c r="Y583" s="91"/>
      <c r="Z583" s="91"/>
      <c r="AA583" s="91"/>
      <c r="AB583" s="91"/>
      <c r="AC583" s="91"/>
      <c r="AD583" s="91"/>
      <c r="AE583" s="91"/>
      <c r="AF583" s="91"/>
      <c r="AG583" s="91"/>
    </row>
    <row r="584" spans="1:33" ht="22.5" customHeight="1" x14ac:dyDescent="0.45">
      <c r="A584" s="91"/>
      <c r="B584" s="93"/>
      <c r="C584" s="92"/>
      <c r="D584" s="93"/>
      <c r="E584" s="92"/>
      <c r="F584" s="93"/>
      <c r="G584" s="92"/>
      <c r="H584" s="93"/>
      <c r="I584" s="92"/>
      <c r="J584" s="91"/>
      <c r="K584" s="91"/>
      <c r="L584" s="91"/>
      <c r="M584" s="104"/>
      <c r="N584" s="91"/>
      <c r="O584" s="91"/>
      <c r="P584" s="91"/>
      <c r="Q584" s="91"/>
      <c r="R584" s="91"/>
      <c r="S584" s="91"/>
      <c r="T584" s="91"/>
      <c r="U584" s="91"/>
      <c r="V584" s="91"/>
      <c r="W584" s="91"/>
      <c r="X584" s="91"/>
      <c r="Y584" s="91"/>
      <c r="Z584" s="91"/>
      <c r="AA584" s="91"/>
      <c r="AB584" s="91"/>
      <c r="AC584" s="91"/>
      <c r="AD584" s="91"/>
      <c r="AE584" s="91"/>
      <c r="AF584" s="91"/>
      <c r="AG584" s="91"/>
    </row>
    <row r="585" spans="1:33" ht="22.5" customHeight="1" x14ac:dyDescent="0.45">
      <c r="A585" s="91"/>
      <c r="B585" s="93"/>
      <c r="C585" s="92"/>
      <c r="D585" s="93"/>
      <c r="E585" s="92"/>
      <c r="F585" s="93"/>
      <c r="G585" s="92"/>
      <c r="H585" s="93"/>
      <c r="I585" s="92"/>
      <c r="J585" s="91"/>
      <c r="K585" s="91"/>
      <c r="L585" s="91"/>
      <c r="M585" s="104"/>
      <c r="N585" s="91"/>
      <c r="O585" s="91"/>
      <c r="P585" s="91"/>
      <c r="Q585" s="91"/>
      <c r="R585" s="91"/>
      <c r="S585" s="91"/>
      <c r="T585" s="91"/>
      <c r="U585" s="91"/>
      <c r="V585" s="91"/>
      <c r="W585" s="91"/>
      <c r="X585" s="91"/>
      <c r="Y585" s="91"/>
      <c r="Z585" s="91"/>
      <c r="AA585" s="91"/>
      <c r="AB585" s="91"/>
      <c r="AC585" s="91"/>
      <c r="AD585" s="91"/>
      <c r="AE585" s="91"/>
      <c r="AF585" s="91"/>
      <c r="AG585" s="91"/>
    </row>
    <row r="586" spans="1:33" ht="22.5" customHeight="1" x14ac:dyDescent="0.45">
      <c r="A586" s="91"/>
      <c r="B586" s="93"/>
      <c r="C586" s="92"/>
      <c r="D586" s="93"/>
      <c r="E586" s="92"/>
      <c r="F586" s="93"/>
      <c r="G586" s="92"/>
      <c r="H586" s="93"/>
      <c r="I586" s="92"/>
      <c r="J586" s="91"/>
      <c r="K586" s="91"/>
      <c r="L586" s="91"/>
      <c r="M586" s="104"/>
      <c r="N586" s="91"/>
      <c r="O586" s="91"/>
      <c r="P586" s="91"/>
      <c r="Q586" s="91"/>
      <c r="R586" s="91"/>
      <c r="S586" s="91"/>
      <c r="T586" s="91"/>
      <c r="U586" s="91"/>
      <c r="V586" s="91"/>
      <c r="W586" s="91"/>
      <c r="X586" s="91"/>
      <c r="Y586" s="91"/>
      <c r="Z586" s="91"/>
      <c r="AA586" s="91"/>
      <c r="AB586" s="91"/>
      <c r="AC586" s="91"/>
      <c r="AD586" s="91"/>
      <c r="AE586" s="91"/>
      <c r="AF586" s="91"/>
      <c r="AG586" s="91"/>
    </row>
    <row r="587" spans="1:33" ht="22.5" customHeight="1" x14ac:dyDescent="0.45">
      <c r="A587" s="91"/>
      <c r="B587" s="93"/>
      <c r="C587" s="92"/>
      <c r="D587" s="93"/>
      <c r="E587" s="92"/>
      <c r="F587" s="93"/>
      <c r="G587" s="92"/>
      <c r="H587" s="93"/>
      <c r="I587" s="92"/>
      <c r="J587" s="91"/>
      <c r="K587" s="91"/>
      <c r="L587" s="91"/>
      <c r="M587" s="104"/>
      <c r="N587" s="91"/>
      <c r="O587" s="91"/>
      <c r="P587" s="91"/>
      <c r="Q587" s="91"/>
      <c r="R587" s="91"/>
      <c r="S587" s="91"/>
      <c r="T587" s="91"/>
      <c r="U587" s="91"/>
      <c r="V587" s="91"/>
      <c r="W587" s="91"/>
      <c r="X587" s="91"/>
      <c r="Y587" s="91"/>
      <c r="Z587" s="91"/>
      <c r="AA587" s="91"/>
      <c r="AB587" s="91"/>
      <c r="AC587" s="91"/>
      <c r="AD587" s="91"/>
      <c r="AE587" s="91"/>
      <c r="AF587" s="91"/>
      <c r="AG587" s="91"/>
    </row>
    <row r="588" spans="1:33" ht="22.5" customHeight="1" x14ac:dyDescent="0.45">
      <c r="A588" s="91"/>
      <c r="B588" s="93"/>
      <c r="C588" s="92"/>
      <c r="D588" s="93"/>
      <c r="E588" s="92"/>
      <c r="F588" s="93"/>
      <c r="G588" s="92"/>
      <c r="H588" s="93"/>
      <c r="I588" s="92"/>
      <c r="J588" s="91"/>
      <c r="K588" s="91"/>
      <c r="L588" s="91"/>
      <c r="M588" s="104"/>
      <c r="N588" s="91"/>
      <c r="O588" s="91"/>
      <c r="P588" s="91"/>
      <c r="Q588" s="91"/>
      <c r="R588" s="91"/>
      <c r="S588" s="91"/>
      <c r="T588" s="91"/>
      <c r="U588" s="91"/>
      <c r="V588" s="91"/>
      <c r="W588" s="91"/>
      <c r="X588" s="91"/>
      <c r="Y588" s="91"/>
      <c r="Z588" s="91"/>
      <c r="AA588" s="91"/>
      <c r="AB588" s="91"/>
      <c r="AC588" s="91"/>
      <c r="AD588" s="91"/>
      <c r="AE588" s="91"/>
      <c r="AF588" s="91"/>
      <c r="AG588" s="91"/>
    </row>
    <row r="589" spans="1:33" ht="22.5" customHeight="1" x14ac:dyDescent="0.45">
      <c r="A589" s="91"/>
      <c r="B589" s="93"/>
      <c r="C589" s="92"/>
      <c r="D589" s="93"/>
      <c r="E589" s="92"/>
      <c r="F589" s="93"/>
      <c r="G589" s="92"/>
      <c r="H589" s="93"/>
      <c r="I589" s="92"/>
      <c r="J589" s="91"/>
      <c r="K589" s="91"/>
      <c r="L589" s="91"/>
      <c r="M589" s="104"/>
      <c r="N589" s="91"/>
      <c r="O589" s="91"/>
      <c r="P589" s="91"/>
      <c r="Q589" s="91"/>
      <c r="R589" s="91"/>
      <c r="S589" s="91"/>
      <c r="T589" s="91"/>
      <c r="U589" s="91"/>
      <c r="V589" s="91"/>
      <c r="W589" s="91"/>
      <c r="X589" s="91"/>
      <c r="Y589" s="91"/>
      <c r="Z589" s="91"/>
      <c r="AA589" s="91"/>
      <c r="AB589" s="91"/>
      <c r="AC589" s="91"/>
      <c r="AD589" s="91"/>
      <c r="AE589" s="91"/>
      <c r="AF589" s="91"/>
      <c r="AG589" s="91"/>
    </row>
    <row r="590" spans="1:33" ht="22.5" customHeight="1" x14ac:dyDescent="0.45">
      <c r="A590" s="91"/>
      <c r="B590" s="93"/>
      <c r="C590" s="92"/>
      <c r="D590" s="93"/>
      <c r="E590" s="92"/>
      <c r="F590" s="93"/>
      <c r="G590" s="92"/>
      <c r="H590" s="93"/>
      <c r="I590" s="92"/>
      <c r="J590" s="91"/>
      <c r="K590" s="91"/>
      <c r="L590" s="91"/>
      <c r="M590" s="104"/>
      <c r="N590" s="91"/>
      <c r="O590" s="91"/>
      <c r="P590" s="91"/>
      <c r="Q590" s="91"/>
      <c r="R590" s="91"/>
      <c r="S590" s="91"/>
      <c r="T590" s="91"/>
      <c r="U590" s="91"/>
      <c r="V590" s="91"/>
      <c r="W590" s="91"/>
      <c r="X590" s="91"/>
      <c r="Y590" s="91"/>
      <c r="Z590" s="91"/>
      <c r="AA590" s="91"/>
      <c r="AB590" s="91"/>
      <c r="AC590" s="91"/>
      <c r="AD590" s="91"/>
      <c r="AE590" s="91"/>
      <c r="AF590" s="91"/>
      <c r="AG590" s="91"/>
    </row>
    <row r="591" spans="1:33" ht="22.5" customHeight="1" x14ac:dyDescent="0.45">
      <c r="A591" s="91"/>
      <c r="B591" s="93"/>
      <c r="C591" s="92"/>
      <c r="D591" s="93"/>
      <c r="E591" s="92"/>
      <c r="F591" s="93"/>
      <c r="G591" s="92"/>
      <c r="H591" s="93"/>
      <c r="I591" s="92"/>
      <c r="J591" s="91"/>
      <c r="K591" s="91"/>
      <c r="L591" s="91"/>
      <c r="M591" s="104"/>
      <c r="N591" s="91"/>
      <c r="O591" s="91"/>
      <c r="P591" s="91"/>
      <c r="Q591" s="91"/>
      <c r="R591" s="91"/>
      <c r="S591" s="91"/>
      <c r="T591" s="91"/>
      <c r="U591" s="91"/>
      <c r="V591" s="91"/>
      <c r="W591" s="91"/>
      <c r="X591" s="91"/>
      <c r="Y591" s="91"/>
      <c r="Z591" s="91"/>
      <c r="AA591" s="91"/>
      <c r="AB591" s="91"/>
      <c r="AC591" s="91"/>
      <c r="AD591" s="91"/>
      <c r="AE591" s="91"/>
      <c r="AF591" s="91"/>
      <c r="AG591" s="91"/>
    </row>
    <row r="592" spans="1:33" ht="22.5" customHeight="1" x14ac:dyDescent="0.45">
      <c r="A592" s="91"/>
      <c r="B592" s="93"/>
      <c r="C592" s="92"/>
      <c r="D592" s="93"/>
      <c r="E592" s="92"/>
      <c r="F592" s="93"/>
      <c r="G592" s="92"/>
      <c r="H592" s="93"/>
      <c r="I592" s="92"/>
      <c r="J592" s="91"/>
      <c r="K592" s="91"/>
      <c r="L592" s="91"/>
      <c r="M592" s="104"/>
      <c r="N592" s="91"/>
      <c r="O592" s="91"/>
      <c r="P592" s="91"/>
      <c r="Q592" s="91"/>
      <c r="R592" s="91"/>
      <c r="S592" s="91"/>
      <c r="T592" s="91"/>
      <c r="U592" s="91"/>
      <c r="V592" s="91"/>
      <c r="W592" s="91"/>
      <c r="X592" s="91"/>
      <c r="Y592" s="91"/>
      <c r="Z592" s="91"/>
      <c r="AA592" s="91"/>
      <c r="AB592" s="91"/>
      <c r="AC592" s="91"/>
      <c r="AD592" s="91"/>
      <c r="AE592" s="91"/>
      <c r="AF592" s="91"/>
      <c r="AG592" s="91"/>
    </row>
    <row r="593" spans="1:33" ht="22.5" customHeight="1" x14ac:dyDescent="0.45">
      <c r="A593" s="91"/>
      <c r="B593" s="93"/>
      <c r="C593" s="92"/>
      <c r="D593" s="93"/>
      <c r="E593" s="92"/>
      <c r="F593" s="93"/>
      <c r="G593" s="92"/>
      <c r="H593" s="93"/>
      <c r="I593" s="92"/>
      <c r="J593" s="91"/>
      <c r="K593" s="91"/>
      <c r="L593" s="91"/>
      <c r="M593" s="104"/>
      <c r="N593" s="91"/>
      <c r="O593" s="91"/>
      <c r="P593" s="91"/>
      <c r="Q593" s="91"/>
      <c r="R593" s="91"/>
      <c r="S593" s="91"/>
      <c r="T593" s="91"/>
      <c r="U593" s="91"/>
      <c r="V593" s="91"/>
      <c r="W593" s="91"/>
      <c r="X593" s="91"/>
      <c r="Y593" s="91"/>
      <c r="Z593" s="91"/>
      <c r="AA593" s="91"/>
      <c r="AB593" s="91"/>
      <c r="AC593" s="91"/>
      <c r="AD593" s="91"/>
      <c r="AE593" s="91"/>
      <c r="AF593" s="91"/>
      <c r="AG593" s="91"/>
    </row>
    <row r="594" spans="1:33" ht="22.5" customHeight="1" x14ac:dyDescent="0.45">
      <c r="A594" s="91"/>
      <c r="B594" s="93"/>
      <c r="C594" s="92"/>
      <c r="D594" s="93"/>
      <c r="E594" s="92"/>
      <c r="F594" s="93"/>
      <c r="G594" s="92"/>
      <c r="H594" s="93"/>
      <c r="I594" s="92"/>
      <c r="J594" s="91"/>
      <c r="K594" s="91"/>
      <c r="L594" s="91"/>
      <c r="M594" s="104"/>
      <c r="N594" s="91"/>
      <c r="O594" s="91"/>
      <c r="P594" s="91"/>
      <c r="Q594" s="91"/>
      <c r="R594" s="91"/>
      <c r="S594" s="91"/>
      <c r="T594" s="91"/>
      <c r="U594" s="91"/>
      <c r="V594" s="91"/>
      <c r="W594" s="91"/>
      <c r="X594" s="91"/>
      <c r="Y594" s="91"/>
      <c r="Z594" s="91"/>
      <c r="AA594" s="91"/>
      <c r="AB594" s="91"/>
      <c r="AC594" s="91"/>
      <c r="AD594" s="91"/>
      <c r="AE594" s="91"/>
      <c r="AF594" s="91"/>
      <c r="AG594" s="91"/>
    </row>
    <row r="595" spans="1:33" ht="22.5" customHeight="1" x14ac:dyDescent="0.45">
      <c r="A595" s="91"/>
      <c r="B595" s="93"/>
      <c r="C595" s="92"/>
      <c r="D595" s="93"/>
      <c r="E595" s="92"/>
      <c r="F595" s="93"/>
      <c r="G595" s="92"/>
      <c r="H595" s="93"/>
      <c r="I595" s="92"/>
      <c r="J595" s="91"/>
      <c r="K595" s="91"/>
      <c r="L595" s="91"/>
      <c r="M595" s="104"/>
      <c r="N595" s="91"/>
      <c r="O595" s="91"/>
      <c r="P595" s="91"/>
      <c r="Q595" s="91"/>
      <c r="R595" s="91"/>
      <c r="S595" s="91"/>
      <c r="T595" s="91"/>
      <c r="U595" s="91"/>
      <c r="V595" s="91"/>
      <c r="W595" s="91"/>
      <c r="X595" s="91"/>
      <c r="Y595" s="91"/>
      <c r="Z595" s="91"/>
      <c r="AA595" s="91"/>
      <c r="AB595" s="91"/>
      <c r="AC595" s="91"/>
      <c r="AD595" s="91"/>
      <c r="AE595" s="91"/>
      <c r="AF595" s="91"/>
      <c r="AG595" s="91"/>
    </row>
    <row r="596" spans="1:33" ht="22.5" customHeight="1" x14ac:dyDescent="0.45">
      <c r="A596" s="91"/>
      <c r="B596" s="93"/>
      <c r="C596" s="92"/>
      <c r="D596" s="93"/>
      <c r="E596" s="92"/>
      <c r="F596" s="93"/>
      <c r="G596" s="92"/>
      <c r="H596" s="93"/>
      <c r="I596" s="92"/>
      <c r="J596" s="91"/>
      <c r="K596" s="91"/>
      <c r="L596" s="91"/>
      <c r="M596" s="104"/>
      <c r="N596" s="91"/>
      <c r="O596" s="91"/>
      <c r="P596" s="91"/>
      <c r="Q596" s="91"/>
      <c r="R596" s="91"/>
      <c r="S596" s="91"/>
      <c r="T596" s="91"/>
      <c r="U596" s="91"/>
      <c r="V596" s="91"/>
      <c r="W596" s="91"/>
      <c r="X596" s="91"/>
      <c r="Y596" s="91"/>
      <c r="Z596" s="91"/>
      <c r="AA596" s="91"/>
      <c r="AB596" s="91"/>
      <c r="AC596" s="91"/>
      <c r="AD596" s="91"/>
      <c r="AE596" s="91"/>
      <c r="AF596" s="91"/>
      <c r="AG596" s="91"/>
    </row>
    <row r="597" spans="1:33" ht="22.5" customHeight="1" x14ac:dyDescent="0.45">
      <c r="A597" s="91"/>
      <c r="B597" s="93"/>
      <c r="C597" s="92"/>
      <c r="D597" s="93"/>
      <c r="E597" s="92"/>
      <c r="F597" s="93"/>
      <c r="G597" s="92"/>
      <c r="H597" s="93"/>
      <c r="I597" s="92"/>
      <c r="J597" s="91"/>
      <c r="K597" s="91"/>
      <c r="L597" s="91"/>
      <c r="M597" s="104"/>
      <c r="N597" s="91"/>
      <c r="O597" s="91"/>
      <c r="P597" s="91"/>
      <c r="Q597" s="91"/>
      <c r="R597" s="91"/>
      <c r="S597" s="91"/>
      <c r="T597" s="91"/>
      <c r="U597" s="91"/>
      <c r="V597" s="91"/>
      <c r="W597" s="91"/>
      <c r="X597" s="91"/>
      <c r="Y597" s="91"/>
      <c r="Z597" s="91"/>
      <c r="AA597" s="91"/>
      <c r="AB597" s="91"/>
      <c r="AC597" s="91"/>
      <c r="AD597" s="91"/>
      <c r="AE597" s="91"/>
      <c r="AF597" s="91"/>
      <c r="AG597" s="91"/>
    </row>
    <row r="598" spans="1:33" ht="22.5" customHeight="1" x14ac:dyDescent="0.45">
      <c r="A598" s="91"/>
      <c r="B598" s="93"/>
      <c r="C598" s="92"/>
      <c r="D598" s="93"/>
      <c r="E598" s="92"/>
      <c r="F598" s="93"/>
      <c r="G598" s="92"/>
      <c r="H598" s="93"/>
      <c r="I598" s="92"/>
      <c r="J598" s="91"/>
      <c r="K598" s="91"/>
      <c r="L598" s="91"/>
      <c r="M598" s="104"/>
      <c r="N598" s="91"/>
      <c r="O598" s="91"/>
      <c r="P598" s="91"/>
      <c r="Q598" s="91"/>
      <c r="R598" s="91"/>
      <c r="S598" s="91"/>
      <c r="T598" s="91"/>
      <c r="U598" s="91"/>
      <c r="V598" s="91"/>
      <c r="W598" s="91"/>
      <c r="X598" s="91"/>
      <c r="Y598" s="91"/>
      <c r="Z598" s="91"/>
      <c r="AA598" s="91"/>
      <c r="AB598" s="91"/>
      <c r="AC598" s="91"/>
      <c r="AD598" s="91"/>
      <c r="AE598" s="91"/>
      <c r="AF598" s="91"/>
      <c r="AG598" s="91"/>
    </row>
    <row r="599" spans="1:33" ht="22.5" customHeight="1" x14ac:dyDescent="0.45">
      <c r="A599" s="91"/>
      <c r="B599" s="93"/>
      <c r="C599" s="92"/>
      <c r="D599" s="93"/>
      <c r="E599" s="92"/>
      <c r="F599" s="93"/>
      <c r="G599" s="92"/>
      <c r="H599" s="93"/>
      <c r="I599" s="92"/>
      <c r="J599" s="91"/>
      <c r="K599" s="91"/>
      <c r="L599" s="91"/>
      <c r="M599" s="104"/>
      <c r="N599" s="91"/>
      <c r="O599" s="91"/>
      <c r="P599" s="91"/>
      <c r="Q599" s="91"/>
      <c r="R599" s="91"/>
      <c r="S599" s="91"/>
      <c r="T599" s="91"/>
      <c r="U599" s="91"/>
      <c r="V599" s="91"/>
      <c r="W599" s="91"/>
      <c r="X599" s="91"/>
      <c r="Y599" s="91"/>
      <c r="Z599" s="91"/>
      <c r="AA599" s="91"/>
      <c r="AB599" s="91"/>
      <c r="AC599" s="91"/>
      <c r="AD599" s="91"/>
      <c r="AE599" s="91"/>
      <c r="AF599" s="91"/>
      <c r="AG599" s="91"/>
    </row>
    <row r="600" spans="1:33" ht="22.5" customHeight="1" x14ac:dyDescent="0.45">
      <c r="A600" s="91"/>
      <c r="B600" s="93"/>
      <c r="C600" s="92"/>
      <c r="D600" s="93"/>
      <c r="E600" s="92"/>
      <c r="F600" s="93"/>
      <c r="G600" s="92"/>
      <c r="H600" s="93"/>
      <c r="I600" s="92"/>
      <c r="J600" s="91"/>
      <c r="K600" s="91"/>
      <c r="L600" s="91"/>
      <c r="M600" s="104"/>
      <c r="N600" s="91"/>
      <c r="O600" s="91"/>
      <c r="P600" s="91"/>
      <c r="Q600" s="91"/>
      <c r="R600" s="91"/>
      <c r="S600" s="91"/>
      <c r="T600" s="91"/>
      <c r="U600" s="91"/>
      <c r="V600" s="91"/>
      <c r="W600" s="91"/>
      <c r="X600" s="91"/>
      <c r="Y600" s="91"/>
      <c r="Z600" s="91"/>
      <c r="AA600" s="91"/>
      <c r="AB600" s="91"/>
      <c r="AC600" s="91"/>
      <c r="AD600" s="91"/>
      <c r="AE600" s="91"/>
      <c r="AF600" s="91"/>
      <c r="AG600" s="91"/>
    </row>
    <row r="601" spans="1:33" ht="22.5" customHeight="1" x14ac:dyDescent="0.45">
      <c r="A601" s="91"/>
      <c r="B601" s="93"/>
      <c r="C601" s="92"/>
      <c r="D601" s="93"/>
      <c r="E601" s="92"/>
      <c r="F601" s="93"/>
      <c r="G601" s="92"/>
      <c r="H601" s="93"/>
      <c r="I601" s="92"/>
      <c r="J601" s="91"/>
      <c r="K601" s="91"/>
      <c r="L601" s="91"/>
      <c r="M601" s="104"/>
      <c r="N601" s="91"/>
      <c r="O601" s="91"/>
      <c r="P601" s="91"/>
      <c r="Q601" s="91"/>
      <c r="R601" s="91"/>
      <c r="S601" s="91"/>
      <c r="T601" s="91"/>
      <c r="U601" s="91"/>
      <c r="V601" s="91"/>
      <c r="W601" s="91"/>
      <c r="X601" s="91"/>
      <c r="Y601" s="91"/>
      <c r="Z601" s="91"/>
      <c r="AA601" s="91"/>
      <c r="AB601" s="91"/>
      <c r="AC601" s="91"/>
      <c r="AD601" s="91"/>
      <c r="AE601" s="91"/>
      <c r="AF601" s="91"/>
      <c r="AG601" s="91"/>
    </row>
    <row r="602" spans="1:33" ht="22.5" customHeight="1" x14ac:dyDescent="0.45">
      <c r="A602" s="91"/>
      <c r="B602" s="93"/>
      <c r="C602" s="92"/>
      <c r="D602" s="93"/>
      <c r="E602" s="92"/>
      <c r="F602" s="93"/>
      <c r="G602" s="92"/>
      <c r="H602" s="93"/>
      <c r="I602" s="92"/>
      <c r="J602" s="91"/>
      <c r="K602" s="91"/>
      <c r="L602" s="91"/>
      <c r="M602" s="104"/>
      <c r="N602" s="91"/>
      <c r="O602" s="91"/>
      <c r="P602" s="91"/>
      <c r="Q602" s="91"/>
      <c r="R602" s="91"/>
      <c r="S602" s="91"/>
      <c r="T602" s="91"/>
      <c r="U602" s="91"/>
      <c r="V602" s="91"/>
      <c r="W602" s="91"/>
      <c r="X602" s="91"/>
      <c r="Y602" s="91"/>
      <c r="Z602" s="91"/>
      <c r="AA602" s="91"/>
      <c r="AB602" s="91"/>
      <c r="AC602" s="91"/>
      <c r="AD602" s="91"/>
      <c r="AE602" s="91"/>
      <c r="AF602" s="91"/>
      <c r="AG602" s="91"/>
    </row>
    <row r="603" spans="1:33" ht="22.5" customHeight="1" x14ac:dyDescent="0.45">
      <c r="A603" s="91"/>
      <c r="B603" s="93"/>
      <c r="C603" s="92"/>
      <c r="D603" s="93"/>
      <c r="E603" s="92"/>
      <c r="F603" s="93"/>
      <c r="G603" s="92"/>
      <c r="H603" s="93"/>
      <c r="I603" s="92"/>
      <c r="J603" s="91"/>
      <c r="K603" s="91"/>
      <c r="L603" s="91"/>
      <c r="M603" s="104"/>
      <c r="N603" s="91"/>
      <c r="O603" s="91"/>
      <c r="P603" s="91"/>
      <c r="Q603" s="91"/>
      <c r="R603" s="91"/>
      <c r="S603" s="91"/>
      <c r="T603" s="91"/>
      <c r="U603" s="91"/>
      <c r="V603" s="91"/>
      <c r="W603" s="91"/>
      <c r="X603" s="91"/>
      <c r="Y603" s="91"/>
      <c r="Z603" s="91"/>
      <c r="AA603" s="91"/>
      <c r="AB603" s="91"/>
      <c r="AC603" s="91"/>
      <c r="AD603" s="91"/>
      <c r="AE603" s="91"/>
      <c r="AF603" s="91"/>
      <c r="AG603" s="91"/>
    </row>
    <row r="604" spans="1:33" ht="22.5" customHeight="1" x14ac:dyDescent="0.45">
      <c r="A604" s="91"/>
      <c r="B604" s="93"/>
      <c r="C604" s="92"/>
      <c r="D604" s="93"/>
      <c r="E604" s="92"/>
      <c r="F604" s="93"/>
      <c r="G604" s="92"/>
      <c r="H604" s="93"/>
      <c r="I604" s="92"/>
      <c r="J604" s="91"/>
      <c r="K604" s="91"/>
      <c r="L604" s="91"/>
      <c r="M604" s="104"/>
      <c r="N604" s="91"/>
      <c r="O604" s="91"/>
      <c r="P604" s="91"/>
      <c r="Q604" s="91"/>
      <c r="R604" s="91"/>
      <c r="S604" s="91"/>
      <c r="T604" s="91"/>
      <c r="U604" s="91"/>
      <c r="V604" s="91"/>
      <c r="W604" s="91"/>
      <c r="X604" s="91"/>
      <c r="Y604" s="91"/>
      <c r="Z604" s="91"/>
      <c r="AA604" s="91"/>
      <c r="AB604" s="91"/>
      <c r="AC604" s="91"/>
      <c r="AD604" s="91"/>
      <c r="AE604" s="91"/>
      <c r="AF604" s="91"/>
      <c r="AG604" s="91"/>
    </row>
    <row r="605" spans="1:33" ht="22.5" customHeight="1" x14ac:dyDescent="0.45">
      <c r="A605" s="91"/>
      <c r="B605" s="93"/>
      <c r="C605" s="92"/>
      <c r="D605" s="93"/>
      <c r="E605" s="92"/>
      <c r="F605" s="93"/>
      <c r="G605" s="92"/>
      <c r="H605" s="93"/>
      <c r="I605" s="92"/>
      <c r="J605" s="91"/>
      <c r="K605" s="91"/>
      <c r="L605" s="91"/>
      <c r="M605" s="104"/>
      <c r="N605" s="91"/>
      <c r="O605" s="91"/>
      <c r="P605" s="91"/>
      <c r="Q605" s="91"/>
      <c r="R605" s="91"/>
      <c r="S605" s="91"/>
      <c r="T605" s="91"/>
      <c r="U605" s="91"/>
      <c r="V605" s="91"/>
      <c r="W605" s="91"/>
      <c r="X605" s="91"/>
      <c r="Y605" s="91"/>
      <c r="Z605" s="91"/>
      <c r="AA605" s="91"/>
      <c r="AB605" s="91"/>
      <c r="AC605" s="91"/>
      <c r="AD605" s="91"/>
      <c r="AE605" s="91"/>
      <c r="AF605" s="91"/>
      <c r="AG605" s="91"/>
    </row>
    <row r="606" spans="1:33" ht="22.5" customHeight="1" x14ac:dyDescent="0.45">
      <c r="A606" s="91"/>
      <c r="B606" s="93"/>
      <c r="C606" s="92"/>
      <c r="D606" s="93"/>
      <c r="E606" s="92"/>
      <c r="F606" s="93"/>
      <c r="G606" s="92"/>
      <c r="H606" s="93"/>
      <c r="I606" s="92"/>
      <c r="J606" s="91"/>
      <c r="K606" s="91"/>
      <c r="L606" s="91"/>
      <c r="M606" s="104"/>
      <c r="N606" s="91"/>
      <c r="O606" s="91"/>
      <c r="P606" s="91"/>
      <c r="Q606" s="91"/>
      <c r="R606" s="91"/>
      <c r="S606" s="91"/>
      <c r="T606" s="91"/>
      <c r="U606" s="91"/>
      <c r="V606" s="91"/>
      <c r="W606" s="91"/>
      <c r="X606" s="91"/>
      <c r="Y606" s="91"/>
      <c r="Z606" s="91"/>
      <c r="AA606" s="91"/>
      <c r="AB606" s="91"/>
      <c r="AC606" s="91"/>
      <c r="AD606" s="91"/>
      <c r="AE606" s="91"/>
      <c r="AF606" s="91"/>
      <c r="AG606" s="91"/>
    </row>
    <row r="607" spans="1:33" ht="22.5" customHeight="1" x14ac:dyDescent="0.45">
      <c r="A607" s="91"/>
      <c r="B607" s="93"/>
      <c r="C607" s="92"/>
      <c r="D607" s="93"/>
      <c r="E607" s="92"/>
      <c r="F607" s="93"/>
      <c r="G607" s="92"/>
      <c r="H607" s="93"/>
      <c r="I607" s="92"/>
      <c r="J607" s="91"/>
      <c r="K607" s="91"/>
      <c r="L607" s="91"/>
      <c r="M607" s="104"/>
      <c r="N607" s="91"/>
      <c r="O607" s="91"/>
      <c r="P607" s="91"/>
      <c r="Q607" s="91"/>
      <c r="R607" s="91"/>
      <c r="S607" s="91"/>
      <c r="T607" s="91"/>
      <c r="U607" s="91"/>
      <c r="V607" s="91"/>
      <c r="W607" s="91"/>
      <c r="X607" s="91"/>
      <c r="Y607" s="91"/>
      <c r="Z607" s="91"/>
      <c r="AA607" s="91"/>
      <c r="AB607" s="91"/>
      <c r="AC607" s="91"/>
      <c r="AD607" s="91"/>
      <c r="AE607" s="91"/>
      <c r="AF607" s="91"/>
      <c r="AG607" s="91"/>
    </row>
    <row r="608" spans="1:33" ht="22.5" customHeight="1" x14ac:dyDescent="0.45">
      <c r="A608" s="91"/>
      <c r="B608" s="93"/>
      <c r="C608" s="92"/>
      <c r="D608" s="93"/>
      <c r="E608" s="92"/>
      <c r="F608" s="93"/>
      <c r="G608" s="92"/>
      <c r="H608" s="93"/>
      <c r="I608" s="92"/>
      <c r="J608" s="91"/>
      <c r="K608" s="91"/>
      <c r="L608" s="91"/>
      <c r="M608" s="104"/>
      <c r="N608" s="91"/>
      <c r="O608" s="91"/>
      <c r="P608" s="91"/>
      <c r="Q608" s="91"/>
      <c r="R608" s="91"/>
      <c r="S608" s="91"/>
      <c r="T608" s="91"/>
      <c r="U608" s="91"/>
      <c r="V608" s="91"/>
      <c r="W608" s="91"/>
      <c r="X608" s="91"/>
      <c r="Y608" s="91"/>
      <c r="Z608" s="91"/>
      <c r="AA608" s="91"/>
      <c r="AB608" s="91"/>
      <c r="AC608" s="91"/>
      <c r="AD608" s="91"/>
      <c r="AE608" s="91"/>
      <c r="AF608" s="91"/>
      <c r="AG608" s="91"/>
    </row>
    <row r="609" spans="1:33" ht="22.5" customHeight="1" x14ac:dyDescent="0.45">
      <c r="A609" s="91"/>
      <c r="B609" s="93"/>
      <c r="C609" s="92"/>
      <c r="D609" s="93"/>
      <c r="E609" s="92"/>
      <c r="F609" s="93"/>
      <c r="G609" s="92"/>
      <c r="H609" s="93"/>
      <c r="I609" s="92"/>
      <c r="J609" s="91"/>
      <c r="K609" s="91"/>
      <c r="L609" s="91"/>
      <c r="M609" s="104"/>
      <c r="N609" s="91"/>
      <c r="O609" s="91"/>
      <c r="P609" s="91"/>
      <c r="Q609" s="91"/>
      <c r="R609" s="91"/>
      <c r="S609" s="91"/>
      <c r="T609" s="91"/>
      <c r="U609" s="91"/>
      <c r="V609" s="91"/>
      <c r="W609" s="91"/>
      <c r="X609" s="91"/>
      <c r="Y609" s="91"/>
      <c r="Z609" s="91"/>
      <c r="AA609" s="91"/>
      <c r="AB609" s="91"/>
      <c r="AC609" s="91"/>
      <c r="AD609" s="91"/>
      <c r="AE609" s="91"/>
      <c r="AF609" s="91"/>
      <c r="AG609" s="91"/>
    </row>
    <row r="610" spans="1:33" ht="22.5" customHeight="1" x14ac:dyDescent="0.45">
      <c r="A610" s="91"/>
      <c r="B610" s="93"/>
      <c r="C610" s="92"/>
      <c r="D610" s="93"/>
      <c r="E610" s="92"/>
      <c r="F610" s="93"/>
      <c r="G610" s="92"/>
      <c r="H610" s="93"/>
      <c r="I610" s="92"/>
      <c r="J610" s="91"/>
      <c r="K610" s="91"/>
      <c r="L610" s="91"/>
      <c r="M610" s="104"/>
      <c r="N610" s="91"/>
      <c r="O610" s="91"/>
      <c r="P610" s="91"/>
      <c r="Q610" s="91"/>
      <c r="R610" s="91"/>
      <c r="S610" s="91"/>
      <c r="T610" s="91"/>
      <c r="U610" s="91"/>
      <c r="V610" s="91"/>
      <c r="W610" s="91"/>
      <c r="X610" s="91"/>
      <c r="Y610" s="91"/>
      <c r="Z610" s="91"/>
      <c r="AA610" s="91"/>
      <c r="AB610" s="91"/>
      <c r="AC610" s="91"/>
      <c r="AD610" s="91"/>
      <c r="AE610" s="91"/>
      <c r="AF610" s="91"/>
      <c r="AG610" s="91"/>
    </row>
    <row r="611" spans="1:33" ht="22.5" customHeight="1" x14ac:dyDescent="0.45">
      <c r="A611" s="91"/>
      <c r="B611" s="93"/>
      <c r="C611" s="92"/>
      <c r="D611" s="93"/>
      <c r="E611" s="92"/>
      <c r="F611" s="93"/>
      <c r="G611" s="92"/>
      <c r="H611" s="93"/>
      <c r="I611" s="92"/>
      <c r="J611" s="91"/>
      <c r="K611" s="91"/>
      <c r="L611" s="91"/>
      <c r="M611" s="104"/>
      <c r="N611" s="91"/>
      <c r="O611" s="91"/>
      <c r="P611" s="91"/>
      <c r="Q611" s="91"/>
      <c r="R611" s="91"/>
      <c r="S611" s="91"/>
      <c r="T611" s="91"/>
      <c r="U611" s="91"/>
      <c r="V611" s="91"/>
      <c r="W611" s="91"/>
      <c r="X611" s="91"/>
      <c r="Y611" s="91"/>
      <c r="Z611" s="91"/>
      <c r="AA611" s="91"/>
      <c r="AB611" s="91"/>
      <c r="AC611" s="91"/>
      <c r="AD611" s="91"/>
      <c r="AE611" s="91"/>
      <c r="AF611" s="91"/>
      <c r="AG611" s="91"/>
    </row>
    <row r="612" spans="1:33" ht="22.5" customHeight="1" x14ac:dyDescent="0.45">
      <c r="A612" s="91"/>
      <c r="B612" s="93"/>
      <c r="C612" s="92"/>
      <c r="D612" s="93"/>
      <c r="E612" s="92"/>
      <c r="F612" s="93"/>
      <c r="G612" s="92"/>
      <c r="H612" s="93"/>
      <c r="I612" s="92"/>
      <c r="J612" s="91"/>
      <c r="K612" s="91"/>
      <c r="L612" s="91"/>
      <c r="M612" s="104"/>
      <c r="N612" s="91"/>
      <c r="O612" s="91"/>
      <c r="P612" s="91"/>
      <c r="Q612" s="91"/>
      <c r="R612" s="91"/>
      <c r="S612" s="91"/>
      <c r="T612" s="91"/>
      <c r="U612" s="91"/>
      <c r="V612" s="91"/>
      <c r="W612" s="91"/>
      <c r="X612" s="91"/>
      <c r="Y612" s="91"/>
      <c r="Z612" s="91"/>
      <c r="AA612" s="91"/>
      <c r="AB612" s="91"/>
      <c r="AC612" s="91"/>
      <c r="AD612" s="91"/>
      <c r="AE612" s="91"/>
      <c r="AF612" s="91"/>
      <c r="AG612" s="91"/>
    </row>
    <row r="613" spans="1:33" ht="22.5" customHeight="1" x14ac:dyDescent="0.45">
      <c r="A613" s="91"/>
      <c r="B613" s="93"/>
      <c r="C613" s="92"/>
      <c r="D613" s="93"/>
      <c r="E613" s="92"/>
      <c r="F613" s="93"/>
      <c r="G613" s="92"/>
      <c r="H613" s="93"/>
      <c r="I613" s="92"/>
      <c r="J613" s="91"/>
      <c r="K613" s="91"/>
      <c r="L613" s="91"/>
      <c r="M613" s="104"/>
      <c r="N613" s="91"/>
      <c r="O613" s="91"/>
      <c r="P613" s="91"/>
      <c r="Q613" s="91"/>
      <c r="R613" s="91"/>
      <c r="S613" s="91"/>
      <c r="T613" s="91"/>
      <c r="U613" s="91"/>
      <c r="V613" s="91"/>
      <c r="W613" s="91"/>
      <c r="X613" s="91"/>
      <c r="Y613" s="91"/>
      <c r="Z613" s="91"/>
      <c r="AA613" s="91"/>
      <c r="AB613" s="91"/>
      <c r="AC613" s="91"/>
      <c r="AD613" s="91"/>
      <c r="AE613" s="91"/>
      <c r="AF613" s="91"/>
      <c r="AG613" s="91"/>
    </row>
    <row r="614" spans="1:33" ht="22.5" customHeight="1" x14ac:dyDescent="0.45">
      <c r="A614" s="91"/>
      <c r="B614" s="93"/>
      <c r="C614" s="92"/>
      <c r="D614" s="93"/>
      <c r="E614" s="92"/>
      <c r="F614" s="93"/>
      <c r="G614" s="92"/>
      <c r="H614" s="93"/>
      <c r="I614" s="92"/>
      <c r="J614" s="91"/>
      <c r="K614" s="91"/>
      <c r="L614" s="91"/>
      <c r="M614" s="104"/>
      <c r="N614" s="91"/>
      <c r="O614" s="91"/>
      <c r="P614" s="91"/>
      <c r="Q614" s="91"/>
      <c r="R614" s="91"/>
      <c r="S614" s="91"/>
      <c r="T614" s="91"/>
      <c r="U614" s="91"/>
      <c r="V614" s="91"/>
      <c r="W614" s="91"/>
      <c r="X614" s="91"/>
      <c r="Y614" s="91"/>
      <c r="Z614" s="91"/>
      <c r="AA614" s="91"/>
      <c r="AB614" s="91"/>
      <c r="AC614" s="91"/>
      <c r="AD614" s="91"/>
      <c r="AE614" s="91"/>
      <c r="AF614" s="91"/>
      <c r="AG614" s="91"/>
    </row>
    <row r="615" spans="1:33" ht="22.5" customHeight="1" x14ac:dyDescent="0.45">
      <c r="A615" s="91"/>
      <c r="B615" s="93"/>
      <c r="C615" s="92"/>
      <c r="D615" s="93"/>
      <c r="E615" s="92"/>
      <c r="F615" s="93"/>
      <c r="G615" s="92"/>
      <c r="H615" s="93"/>
      <c r="I615" s="92"/>
      <c r="J615" s="91"/>
      <c r="K615" s="91"/>
      <c r="L615" s="91"/>
      <c r="M615" s="104"/>
      <c r="N615" s="91"/>
      <c r="O615" s="91"/>
      <c r="P615" s="91"/>
      <c r="Q615" s="91"/>
      <c r="R615" s="91"/>
      <c r="S615" s="91"/>
      <c r="T615" s="91"/>
      <c r="U615" s="91"/>
      <c r="V615" s="91"/>
      <c r="W615" s="91"/>
      <c r="X615" s="91"/>
      <c r="Y615" s="91"/>
      <c r="Z615" s="91"/>
      <c r="AA615" s="91"/>
      <c r="AB615" s="91"/>
      <c r="AC615" s="91"/>
      <c r="AD615" s="91"/>
      <c r="AE615" s="91"/>
      <c r="AF615" s="91"/>
      <c r="AG615" s="91"/>
    </row>
    <row r="616" spans="1:33" ht="22.5" customHeight="1" x14ac:dyDescent="0.45">
      <c r="A616" s="91"/>
      <c r="B616" s="93"/>
      <c r="C616" s="92"/>
      <c r="D616" s="93"/>
      <c r="E616" s="92"/>
      <c r="F616" s="93"/>
      <c r="G616" s="92"/>
      <c r="H616" s="93"/>
      <c r="I616" s="92"/>
      <c r="J616" s="91"/>
      <c r="K616" s="91"/>
      <c r="L616" s="91"/>
      <c r="M616" s="104"/>
      <c r="N616" s="91"/>
      <c r="O616" s="91"/>
      <c r="P616" s="91"/>
      <c r="Q616" s="91"/>
      <c r="R616" s="91"/>
      <c r="S616" s="91"/>
      <c r="T616" s="91"/>
      <c r="U616" s="91"/>
      <c r="V616" s="91"/>
      <c r="W616" s="91"/>
      <c r="X616" s="91"/>
      <c r="Y616" s="91"/>
      <c r="Z616" s="91"/>
      <c r="AA616" s="91"/>
      <c r="AB616" s="91"/>
      <c r="AC616" s="91"/>
      <c r="AD616" s="91"/>
      <c r="AE616" s="91"/>
      <c r="AF616" s="91"/>
      <c r="AG616" s="91"/>
    </row>
    <row r="617" spans="1:33" ht="22.5" customHeight="1" x14ac:dyDescent="0.45">
      <c r="A617" s="91"/>
      <c r="B617" s="93"/>
      <c r="C617" s="92"/>
      <c r="D617" s="93"/>
      <c r="E617" s="92"/>
      <c r="F617" s="93"/>
      <c r="G617" s="92"/>
      <c r="H617" s="93"/>
      <c r="I617" s="92"/>
      <c r="J617" s="91"/>
      <c r="K617" s="91"/>
      <c r="L617" s="91"/>
      <c r="M617" s="104"/>
      <c r="N617" s="91"/>
      <c r="O617" s="91"/>
      <c r="P617" s="91"/>
      <c r="Q617" s="91"/>
      <c r="R617" s="91"/>
      <c r="S617" s="91"/>
      <c r="T617" s="91"/>
      <c r="U617" s="91"/>
      <c r="V617" s="91"/>
      <c r="W617" s="91"/>
      <c r="X617" s="91"/>
      <c r="Y617" s="91"/>
      <c r="Z617" s="91"/>
      <c r="AA617" s="91"/>
      <c r="AB617" s="91"/>
      <c r="AC617" s="91"/>
      <c r="AD617" s="91"/>
      <c r="AE617" s="91"/>
      <c r="AF617" s="91"/>
      <c r="AG617" s="91"/>
    </row>
    <row r="618" spans="1:33" ht="22.5" customHeight="1" x14ac:dyDescent="0.45">
      <c r="A618" s="91"/>
      <c r="B618" s="93"/>
      <c r="C618" s="92"/>
      <c r="D618" s="93"/>
      <c r="E618" s="92"/>
      <c r="F618" s="93"/>
      <c r="G618" s="92"/>
      <c r="H618" s="93"/>
      <c r="I618" s="92"/>
      <c r="J618" s="91"/>
      <c r="K618" s="91"/>
      <c r="L618" s="91"/>
      <c r="M618" s="104"/>
      <c r="N618" s="91"/>
      <c r="O618" s="91"/>
      <c r="P618" s="91"/>
      <c r="Q618" s="91"/>
      <c r="R618" s="91"/>
      <c r="S618" s="91"/>
      <c r="T618" s="91"/>
      <c r="U618" s="91"/>
      <c r="V618" s="91"/>
      <c r="W618" s="91"/>
      <c r="X618" s="91"/>
      <c r="Y618" s="91"/>
      <c r="Z618" s="91"/>
      <c r="AA618" s="91"/>
      <c r="AB618" s="91"/>
      <c r="AC618" s="91"/>
      <c r="AD618" s="91"/>
      <c r="AE618" s="91"/>
      <c r="AF618" s="91"/>
      <c r="AG618" s="91"/>
    </row>
    <row r="619" spans="1:33" ht="22.5" customHeight="1" x14ac:dyDescent="0.45">
      <c r="A619" s="91"/>
      <c r="B619" s="93"/>
      <c r="C619" s="92"/>
      <c r="D619" s="93"/>
      <c r="E619" s="92"/>
      <c r="F619" s="93"/>
      <c r="G619" s="92"/>
      <c r="H619" s="93"/>
      <c r="I619" s="92"/>
      <c r="J619" s="91"/>
      <c r="K619" s="91"/>
      <c r="L619" s="91"/>
      <c r="M619" s="104"/>
      <c r="N619" s="91"/>
      <c r="O619" s="91"/>
      <c r="P619" s="91"/>
      <c r="Q619" s="91"/>
      <c r="R619" s="91"/>
      <c r="S619" s="91"/>
      <c r="T619" s="91"/>
      <c r="U619" s="91"/>
      <c r="V619" s="91"/>
      <c r="W619" s="91"/>
      <c r="X619" s="91"/>
      <c r="Y619" s="91"/>
      <c r="Z619" s="91"/>
      <c r="AA619" s="91"/>
      <c r="AB619" s="91"/>
      <c r="AC619" s="91"/>
      <c r="AD619" s="91"/>
      <c r="AE619" s="91"/>
      <c r="AF619" s="91"/>
      <c r="AG619" s="91"/>
    </row>
    <row r="620" spans="1:33" ht="22.5" customHeight="1" x14ac:dyDescent="0.45">
      <c r="A620" s="91"/>
      <c r="B620" s="93"/>
      <c r="C620" s="92"/>
      <c r="D620" s="93"/>
      <c r="E620" s="92"/>
      <c r="F620" s="93"/>
      <c r="G620" s="92"/>
      <c r="H620" s="93"/>
      <c r="I620" s="92"/>
      <c r="J620" s="91"/>
      <c r="K620" s="91"/>
      <c r="L620" s="91"/>
      <c r="M620" s="104"/>
      <c r="N620" s="91"/>
      <c r="O620" s="91"/>
      <c r="P620" s="91"/>
      <c r="Q620" s="91"/>
      <c r="R620" s="91"/>
      <c r="S620" s="91"/>
      <c r="T620" s="91"/>
      <c r="U620" s="91"/>
      <c r="V620" s="91"/>
      <c r="W620" s="91"/>
      <c r="X620" s="91"/>
      <c r="Y620" s="91"/>
      <c r="Z620" s="91"/>
      <c r="AA620" s="91"/>
      <c r="AB620" s="91"/>
      <c r="AC620" s="91"/>
      <c r="AD620" s="91"/>
      <c r="AE620" s="91"/>
      <c r="AF620" s="91"/>
      <c r="AG620" s="91"/>
    </row>
    <row r="621" spans="1:33" ht="22.5" customHeight="1" x14ac:dyDescent="0.45">
      <c r="A621" s="91"/>
      <c r="B621" s="93"/>
      <c r="C621" s="92"/>
      <c r="D621" s="93"/>
      <c r="E621" s="92"/>
      <c r="F621" s="93"/>
      <c r="G621" s="92"/>
      <c r="H621" s="93"/>
      <c r="I621" s="92"/>
      <c r="J621" s="91"/>
      <c r="K621" s="91"/>
      <c r="L621" s="91"/>
      <c r="M621" s="104"/>
      <c r="N621" s="91"/>
      <c r="O621" s="91"/>
      <c r="P621" s="91"/>
      <c r="Q621" s="91"/>
      <c r="R621" s="91"/>
      <c r="S621" s="91"/>
      <c r="T621" s="91"/>
      <c r="U621" s="91"/>
      <c r="V621" s="91"/>
      <c r="W621" s="91"/>
      <c r="X621" s="91"/>
      <c r="Y621" s="91"/>
      <c r="Z621" s="91"/>
      <c r="AA621" s="91"/>
      <c r="AB621" s="91"/>
      <c r="AC621" s="91"/>
      <c r="AD621" s="91"/>
      <c r="AE621" s="91"/>
      <c r="AF621" s="91"/>
      <c r="AG621" s="91"/>
    </row>
    <row r="622" spans="1:33" ht="22.5" customHeight="1" x14ac:dyDescent="0.45">
      <c r="A622" s="91"/>
      <c r="B622" s="93"/>
      <c r="C622" s="92"/>
      <c r="D622" s="93"/>
      <c r="E622" s="92"/>
      <c r="F622" s="93"/>
      <c r="G622" s="92"/>
      <c r="H622" s="93"/>
      <c r="I622" s="92"/>
      <c r="J622" s="91"/>
      <c r="K622" s="91"/>
      <c r="L622" s="91"/>
      <c r="M622" s="104"/>
      <c r="N622" s="91"/>
      <c r="O622" s="91"/>
      <c r="P622" s="91"/>
      <c r="Q622" s="91"/>
      <c r="R622" s="91"/>
      <c r="S622" s="91"/>
      <c r="T622" s="91"/>
      <c r="U622" s="91"/>
      <c r="V622" s="91"/>
      <c r="W622" s="91"/>
      <c r="X622" s="91"/>
      <c r="Y622" s="91"/>
      <c r="Z622" s="91"/>
      <c r="AA622" s="91"/>
      <c r="AB622" s="91"/>
      <c r="AC622" s="91"/>
      <c r="AD622" s="91"/>
      <c r="AE622" s="91"/>
      <c r="AF622" s="91"/>
      <c r="AG622" s="91"/>
    </row>
    <row r="623" spans="1:33" ht="22.5" customHeight="1" x14ac:dyDescent="0.45">
      <c r="A623" s="91"/>
      <c r="B623" s="93"/>
      <c r="C623" s="92"/>
      <c r="D623" s="93"/>
      <c r="E623" s="92"/>
      <c r="F623" s="93"/>
      <c r="G623" s="92"/>
      <c r="H623" s="93"/>
      <c r="I623" s="92"/>
      <c r="J623" s="91"/>
      <c r="K623" s="91"/>
      <c r="L623" s="91"/>
      <c r="M623" s="104"/>
      <c r="N623" s="91"/>
      <c r="O623" s="91"/>
      <c r="P623" s="91"/>
      <c r="Q623" s="91"/>
      <c r="R623" s="91"/>
      <c r="S623" s="91"/>
      <c r="T623" s="91"/>
      <c r="U623" s="91"/>
      <c r="V623" s="91"/>
      <c r="W623" s="91"/>
      <c r="X623" s="91"/>
      <c r="Y623" s="91"/>
      <c r="Z623" s="91"/>
      <c r="AA623" s="91"/>
      <c r="AB623" s="91"/>
      <c r="AC623" s="91"/>
      <c r="AD623" s="91"/>
      <c r="AE623" s="91"/>
      <c r="AF623" s="91"/>
      <c r="AG623" s="91"/>
    </row>
    <row r="624" spans="1:33" ht="22.5" customHeight="1" x14ac:dyDescent="0.45">
      <c r="A624" s="91"/>
      <c r="B624" s="93"/>
      <c r="C624" s="92"/>
      <c r="D624" s="93"/>
      <c r="E624" s="92"/>
      <c r="F624" s="93"/>
      <c r="G624" s="92"/>
      <c r="H624" s="93"/>
      <c r="I624" s="92"/>
      <c r="J624" s="91"/>
      <c r="K624" s="91"/>
      <c r="L624" s="91"/>
      <c r="M624" s="104"/>
      <c r="N624" s="91"/>
      <c r="O624" s="91"/>
      <c r="P624" s="91"/>
      <c r="Q624" s="91"/>
      <c r="R624" s="91"/>
      <c r="S624" s="91"/>
      <c r="T624" s="91"/>
      <c r="U624" s="91"/>
      <c r="V624" s="91"/>
      <c r="W624" s="91"/>
      <c r="X624" s="91"/>
      <c r="Y624" s="91"/>
      <c r="Z624" s="91"/>
      <c r="AA624" s="91"/>
      <c r="AB624" s="91"/>
      <c r="AC624" s="91"/>
      <c r="AD624" s="91"/>
      <c r="AE624" s="91"/>
      <c r="AF624" s="91"/>
      <c r="AG624" s="91"/>
    </row>
    <row r="625" spans="1:33" ht="22.5" customHeight="1" x14ac:dyDescent="0.45">
      <c r="A625" s="91"/>
      <c r="B625" s="93"/>
      <c r="C625" s="92"/>
      <c r="D625" s="93"/>
      <c r="E625" s="92"/>
      <c r="F625" s="93"/>
      <c r="G625" s="92"/>
      <c r="H625" s="93"/>
      <c r="I625" s="92"/>
      <c r="J625" s="91"/>
      <c r="K625" s="91"/>
      <c r="L625" s="91"/>
      <c r="M625" s="104"/>
      <c r="N625" s="91"/>
      <c r="O625" s="91"/>
      <c r="P625" s="91"/>
      <c r="Q625" s="91"/>
      <c r="R625" s="91"/>
      <c r="S625" s="91"/>
      <c r="T625" s="91"/>
      <c r="U625" s="91"/>
      <c r="V625" s="91"/>
      <c r="W625" s="91"/>
      <c r="X625" s="91"/>
      <c r="Y625" s="91"/>
      <c r="Z625" s="91"/>
      <c r="AA625" s="91"/>
      <c r="AB625" s="91"/>
      <c r="AC625" s="91"/>
      <c r="AD625" s="91"/>
      <c r="AE625" s="91"/>
      <c r="AF625" s="91"/>
      <c r="AG625" s="91"/>
    </row>
    <row r="626" spans="1:33" ht="22.5" customHeight="1" x14ac:dyDescent="0.45">
      <c r="A626" s="91"/>
      <c r="B626" s="93"/>
      <c r="C626" s="92"/>
      <c r="D626" s="93"/>
      <c r="E626" s="92"/>
      <c r="F626" s="93"/>
      <c r="G626" s="92"/>
      <c r="H626" s="93"/>
      <c r="I626" s="92"/>
      <c r="J626" s="91"/>
      <c r="K626" s="91"/>
      <c r="L626" s="91"/>
      <c r="M626" s="104"/>
      <c r="N626" s="91"/>
      <c r="O626" s="91"/>
      <c r="P626" s="91"/>
      <c r="Q626" s="91"/>
      <c r="R626" s="91"/>
      <c r="S626" s="91"/>
      <c r="T626" s="91"/>
      <c r="U626" s="91"/>
      <c r="V626" s="91"/>
      <c r="W626" s="91"/>
      <c r="X626" s="91"/>
      <c r="Y626" s="91"/>
      <c r="Z626" s="91"/>
      <c r="AA626" s="91"/>
      <c r="AB626" s="91"/>
      <c r="AC626" s="91"/>
      <c r="AD626" s="91"/>
      <c r="AE626" s="91"/>
      <c r="AF626" s="91"/>
      <c r="AG626" s="91"/>
    </row>
    <row r="627" spans="1:33" ht="22.5" customHeight="1" x14ac:dyDescent="0.45">
      <c r="A627" s="91"/>
      <c r="B627" s="93"/>
      <c r="C627" s="92"/>
      <c r="D627" s="93"/>
      <c r="E627" s="92"/>
      <c r="F627" s="93"/>
      <c r="G627" s="92"/>
      <c r="H627" s="93"/>
      <c r="I627" s="92"/>
      <c r="J627" s="91"/>
      <c r="K627" s="91"/>
      <c r="L627" s="91"/>
      <c r="M627" s="104"/>
      <c r="N627" s="91"/>
      <c r="O627" s="91"/>
      <c r="P627" s="91"/>
      <c r="Q627" s="91"/>
      <c r="R627" s="91"/>
      <c r="S627" s="91"/>
      <c r="T627" s="91"/>
      <c r="U627" s="91"/>
      <c r="V627" s="91"/>
      <c r="W627" s="91"/>
      <c r="X627" s="91"/>
      <c r="Y627" s="91"/>
      <c r="Z627" s="91"/>
      <c r="AA627" s="91"/>
      <c r="AB627" s="91"/>
      <c r="AC627" s="91"/>
      <c r="AD627" s="91"/>
      <c r="AE627" s="91"/>
      <c r="AF627" s="91"/>
      <c r="AG627" s="91"/>
    </row>
    <row r="628" spans="1:33" ht="22.5" customHeight="1" x14ac:dyDescent="0.45">
      <c r="A628" s="91"/>
      <c r="B628" s="93"/>
      <c r="C628" s="92"/>
      <c r="D628" s="93"/>
      <c r="E628" s="92"/>
      <c r="F628" s="93"/>
      <c r="G628" s="92"/>
      <c r="H628" s="93"/>
      <c r="I628" s="92"/>
      <c r="J628" s="91"/>
      <c r="K628" s="91"/>
      <c r="L628" s="91"/>
      <c r="M628" s="104"/>
      <c r="N628" s="91"/>
      <c r="O628" s="91"/>
      <c r="P628" s="91"/>
      <c r="Q628" s="91"/>
      <c r="R628" s="91"/>
      <c r="S628" s="91"/>
      <c r="T628" s="91"/>
      <c r="U628" s="91"/>
      <c r="V628" s="91"/>
      <c r="W628" s="91"/>
      <c r="X628" s="91"/>
      <c r="Y628" s="91"/>
      <c r="Z628" s="91"/>
      <c r="AA628" s="91"/>
      <c r="AB628" s="91"/>
      <c r="AC628" s="91"/>
      <c r="AD628" s="91"/>
      <c r="AE628" s="91"/>
      <c r="AF628" s="91"/>
      <c r="AG628" s="91"/>
    </row>
    <row r="629" spans="1:33" ht="22.5" customHeight="1" x14ac:dyDescent="0.45">
      <c r="A629" s="91"/>
      <c r="B629" s="93"/>
      <c r="C629" s="92"/>
      <c r="D629" s="93"/>
      <c r="E629" s="92"/>
      <c r="F629" s="93"/>
      <c r="G629" s="92"/>
      <c r="H629" s="93"/>
      <c r="I629" s="92"/>
      <c r="J629" s="91"/>
      <c r="K629" s="91"/>
      <c r="L629" s="91"/>
      <c r="M629" s="104"/>
      <c r="N629" s="91"/>
      <c r="O629" s="91"/>
      <c r="P629" s="91"/>
      <c r="Q629" s="91"/>
      <c r="R629" s="91"/>
      <c r="S629" s="91"/>
      <c r="T629" s="91"/>
      <c r="U629" s="91"/>
      <c r="V629" s="91"/>
      <c r="W629" s="91"/>
      <c r="X629" s="91"/>
      <c r="Y629" s="91"/>
      <c r="Z629" s="91"/>
      <c r="AA629" s="91"/>
      <c r="AB629" s="91"/>
      <c r="AC629" s="91"/>
      <c r="AD629" s="91"/>
      <c r="AE629" s="91"/>
      <c r="AF629" s="91"/>
      <c r="AG629" s="91"/>
    </row>
    <row r="630" spans="1:33" ht="22.5" customHeight="1" x14ac:dyDescent="0.45">
      <c r="A630" s="91"/>
      <c r="B630" s="93"/>
      <c r="C630" s="92"/>
      <c r="D630" s="93"/>
      <c r="E630" s="92"/>
      <c r="F630" s="93"/>
      <c r="G630" s="92"/>
      <c r="H630" s="93"/>
      <c r="I630" s="92"/>
      <c r="J630" s="91"/>
      <c r="K630" s="91"/>
      <c r="L630" s="91"/>
      <c r="M630" s="104"/>
      <c r="N630" s="91"/>
      <c r="O630" s="91"/>
      <c r="P630" s="91"/>
      <c r="Q630" s="91"/>
      <c r="R630" s="91"/>
      <c r="S630" s="91"/>
      <c r="T630" s="91"/>
      <c r="U630" s="91"/>
      <c r="V630" s="91"/>
      <c r="W630" s="91"/>
      <c r="X630" s="91"/>
      <c r="Y630" s="91"/>
      <c r="Z630" s="91"/>
      <c r="AA630" s="91"/>
      <c r="AB630" s="91"/>
      <c r="AC630" s="91"/>
      <c r="AD630" s="91"/>
      <c r="AE630" s="91"/>
      <c r="AF630" s="91"/>
      <c r="AG630" s="91"/>
    </row>
    <row r="631" spans="1:33" ht="22.5" customHeight="1" x14ac:dyDescent="0.45">
      <c r="A631" s="91"/>
      <c r="B631" s="93"/>
      <c r="C631" s="92"/>
      <c r="D631" s="93"/>
      <c r="E631" s="92"/>
      <c r="F631" s="93"/>
      <c r="G631" s="92"/>
      <c r="H631" s="93"/>
      <c r="I631" s="92"/>
      <c r="J631" s="91"/>
      <c r="K631" s="91"/>
      <c r="L631" s="91"/>
      <c r="M631" s="104"/>
      <c r="N631" s="91"/>
      <c r="O631" s="91"/>
      <c r="P631" s="91"/>
      <c r="Q631" s="91"/>
      <c r="R631" s="91"/>
      <c r="S631" s="91"/>
      <c r="T631" s="91"/>
      <c r="U631" s="91"/>
      <c r="V631" s="91"/>
      <c r="W631" s="91"/>
      <c r="X631" s="91"/>
      <c r="Y631" s="91"/>
      <c r="Z631" s="91"/>
      <c r="AA631" s="91"/>
      <c r="AB631" s="91"/>
      <c r="AC631" s="91"/>
      <c r="AD631" s="91"/>
      <c r="AE631" s="91"/>
      <c r="AF631" s="91"/>
      <c r="AG631" s="91"/>
    </row>
    <row r="632" spans="1:33" ht="22.5" customHeight="1" x14ac:dyDescent="0.45">
      <c r="A632" s="91"/>
      <c r="B632" s="93"/>
      <c r="C632" s="92"/>
      <c r="D632" s="93"/>
      <c r="E632" s="92"/>
      <c r="F632" s="93"/>
      <c r="G632" s="92"/>
      <c r="H632" s="93"/>
      <c r="I632" s="92"/>
      <c r="J632" s="91"/>
      <c r="K632" s="91"/>
      <c r="L632" s="91"/>
      <c r="M632" s="104"/>
      <c r="N632" s="91"/>
      <c r="O632" s="91"/>
      <c r="P632" s="91"/>
      <c r="Q632" s="91"/>
      <c r="R632" s="91"/>
      <c r="S632" s="91"/>
      <c r="T632" s="91"/>
      <c r="U632" s="91"/>
      <c r="V632" s="91"/>
      <c r="W632" s="91"/>
      <c r="X632" s="91"/>
      <c r="Y632" s="91"/>
      <c r="Z632" s="91"/>
      <c r="AA632" s="91"/>
      <c r="AB632" s="91"/>
      <c r="AC632" s="91"/>
      <c r="AD632" s="91"/>
      <c r="AE632" s="91"/>
      <c r="AF632" s="91"/>
      <c r="AG632" s="91"/>
    </row>
    <row r="633" spans="1:33" ht="22.5" customHeight="1" x14ac:dyDescent="0.45">
      <c r="A633" s="91"/>
      <c r="B633" s="93"/>
      <c r="C633" s="92"/>
      <c r="D633" s="93"/>
      <c r="E633" s="92"/>
      <c r="F633" s="93"/>
      <c r="G633" s="92"/>
      <c r="H633" s="93"/>
      <c r="I633" s="92"/>
      <c r="J633" s="91"/>
      <c r="K633" s="91"/>
      <c r="L633" s="91"/>
      <c r="M633" s="104"/>
      <c r="N633" s="91"/>
      <c r="O633" s="91"/>
      <c r="P633" s="91"/>
      <c r="Q633" s="91"/>
      <c r="R633" s="91"/>
      <c r="S633" s="91"/>
      <c r="T633" s="91"/>
      <c r="U633" s="91"/>
      <c r="V633" s="91"/>
      <c r="W633" s="91"/>
      <c r="X633" s="91"/>
      <c r="Y633" s="91"/>
      <c r="Z633" s="91"/>
      <c r="AA633" s="91"/>
      <c r="AB633" s="91"/>
      <c r="AC633" s="91"/>
      <c r="AD633" s="91"/>
      <c r="AE633" s="91"/>
      <c r="AF633" s="91"/>
      <c r="AG633" s="91"/>
    </row>
    <row r="634" spans="1:33" ht="22.5" customHeight="1" x14ac:dyDescent="0.45">
      <c r="A634" s="91"/>
      <c r="B634" s="93"/>
      <c r="C634" s="92"/>
      <c r="D634" s="93"/>
      <c r="E634" s="92"/>
      <c r="F634" s="93"/>
      <c r="G634" s="92"/>
      <c r="H634" s="93"/>
      <c r="I634" s="92"/>
      <c r="J634" s="91"/>
      <c r="K634" s="91"/>
      <c r="L634" s="91"/>
      <c r="M634" s="104"/>
      <c r="N634" s="91"/>
      <c r="O634" s="91"/>
      <c r="P634" s="91"/>
      <c r="Q634" s="91"/>
      <c r="R634" s="91"/>
      <c r="S634" s="91"/>
      <c r="T634" s="91"/>
      <c r="U634" s="91"/>
      <c r="V634" s="91"/>
      <c r="W634" s="91"/>
      <c r="X634" s="91"/>
      <c r="Y634" s="91"/>
      <c r="Z634" s="91"/>
      <c r="AA634" s="91"/>
      <c r="AB634" s="91"/>
      <c r="AC634" s="91"/>
      <c r="AD634" s="91"/>
      <c r="AE634" s="91"/>
      <c r="AF634" s="91"/>
      <c r="AG634" s="91"/>
    </row>
    <row r="635" spans="1:33" ht="22.5" customHeight="1" x14ac:dyDescent="0.45">
      <c r="A635" s="91"/>
      <c r="B635" s="93"/>
      <c r="C635" s="92"/>
      <c r="D635" s="93"/>
      <c r="E635" s="92"/>
      <c r="F635" s="93"/>
      <c r="G635" s="92"/>
      <c r="H635" s="93"/>
      <c r="I635" s="92"/>
      <c r="J635" s="91"/>
      <c r="K635" s="91"/>
      <c r="L635" s="91"/>
      <c r="M635" s="104"/>
      <c r="N635" s="91"/>
      <c r="O635" s="91"/>
      <c r="P635" s="91"/>
      <c r="Q635" s="91"/>
      <c r="R635" s="91"/>
      <c r="S635" s="91"/>
      <c r="T635" s="91"/>
      <c r="U635" s="91"/>
      <c r="V635" s="91"/>
      <c r="W635" s="91"/>
      <c r="X635" s="91"/>
      <c r="Y635" s="91"/>
      <c r="Z635" s="91"/>
      <c r="AA635" s="91"/>
      <c r="AB635" s="91"/>
      <c r="AC635" s="91"/>
      <c r="AD635" s="91"/>
      <c r="AE635" s="91"/>
      <c r="AF635" s="91"/>
      <c r="AG635" s="91"/>
    </row>
    <row r="636" spans="1:33" ht="22.5" customHeight="1" x14ac:dyDescent="0.45">
      <c r="A636" s="91"/>
      <c r="B636" s="93"/>
      <c r="C636" s="92"/>
      <c r="D636" s="93"/>
      <c r="E636" s="92"/>
      <c r="F636" s="93"/>
      <c r="G636" s="92"/>
      <c r="H636" s="93"/>
      <c r="I636" s="92"/>
      <c r="J636" s="91"/>
      <c r="K636" s="91"/>
      <c r="L636" s="91"/>
      <c r="M636" s="104"/>
      <c r="N636" s="91"/>
      <c r="O636" s="91"/>
      <c r="P636" s="91"/>
      <c r="Q636" s="91"/>
      <c r="R636" s="91"/>
      <c r="S636" s="91"/>
      <c r="T636" s="91"/>
      <c r="U636" s="91"/>
      <c r="V636" s="91"/>
      <c r="W636" s="91"/>
      <c r="X636" s="91"/>
      <c r="Y636" s="91"/>
      <c r="Z636" s="91"/>
      <c r="AA636" s="91"/>
      <c r="AB636" s="91"/>
      <c r="AC636" s="91"/>
      <c r="AD636" s="91"/>
      <c r="AE636" s="91"/>
      <c r="AF636" s="91"/>
      <c r="AG636" s="91"/>
    </row>
    <row r="637" spans="1:33" ht="22.5" customHeight="1" x14ac:dyDescent="0.45">
      <c r="A637" s="91"/>
      <c r="B637" s="93"/>
      <c r="C637" s="92"/>
      <c r="D637" s="93"/>
      <c r="E637" s="92"/>
      <c r="F637" s="93"/>
      <c r="G637" s="92"/>
      <c r="H637" s="93"/>
      <c r="I637" s="92"/>
      <c r="J637" s="91"/>
      <c r="K637" s="91"/>
      <c r="L637" s="91"/>
      <c r="M637" s="104"/>
      <c r="N637" s="91"/>
      <c r="O637" s="91"/>
      <c r="P637" s="91"/>
      <c r="Q637" s="91"/>
      <c r="R637" s="91"/>
      <c r="S637" s="91"/>
      <c r="T637" s="91"/>
      <c r="U637" s="91"/>
      <c r="V637" s="91"/>
      <c r="W637" s="91"/>
      <c r="X637" s="91"/>
      <c r="Y637" s="91"/>
      <c r="Z637" s="91"/>
      <c r="AA637" s="91"/>
      <c r="AB637" s="91"/>
      <c r="AC637" s="91"/>
      <c r="AD637" s="91"/>
      <c r="AE637" s="91"/>
      <c r="AF637" s="91"/>
      <c r="AG637" s="91"/>
    </row>
    <row r="638" spans="1:33" ht="22.5" customHeight="1" x14ac:dyDescent="0.45">
      <c r="A638" s="91"/>
      <c r="B638" s="93"/>
      <c r="C638" s="92"/>
      <c r="D638" s="93"/>
      <c r="E638" s="92"/>
      <c r="F638" s="93"/>
      <c r="G638" s="92"/>
      <c r="H638" s="93"/>
      <c r="I638" s="92"/>
      <c r="J638" s="91"/>
      <c r="K638" s="91"/>
      <c r="L638" s="91"/>
      <c r="M638" s="104"/>
      <c r="N638" s="91"/>
      <c r="O638" s="91"/>
      <c r="P638" s="91"/>
      <c r="Q638" s="91"/>
      <c r="R638" s="91"/>
      <c r="S638" s="91"/>
      <c r="T638" s="91"/>
      <c r="U638" s="91"/>
      <c r="V638" s="91"/>
      <c r="W638" s="91"/>
      <c r="X638" s="91"/>
      <c r="Y638" s="91"/>
      <c r="Z638" s="91"/>
      <c r="AA638" s="91"/>
      <c r="AB638" s="91"/>
      <c r="AC638" s="91"/>
      <c r="AD638" s="91"/>
      <c r="AE638" s="91"/>
      <c r="AF638" s="91"/>
      <c r="AG638" s="91"/>
    </row>
    <row r="639" spans="1:33" ht="22.5" customHeight="1" x14ac:dyDescent="0.45">
      <c r="A639" s="91"/>
      <c r="B639" s="93"/>
      <c r="C639" s="92"/>
      <c r="D639" s="93"/>
      <c r="E639" s="92"/>
      <c r="F639" s="93"/>
      <c r="G639" s="92"/>
      <c r="H639" s="93"/>
      <c r="I639" s="92"/>
      <c r="J639" s="91"/>
      <c r="K639" s="91"/>
      <c r="L639" s="91"/>
      <c r="M639" s="104"/>
      <c r="N639" s="91"/>
      <c r="O639" s="91"/>
      <c r="P639" s="91"/>
      <c r="Q639" s="91"/>
      <c r="R639" s="91"/>
      <c r="S639" s="91"/>
      <c r="T639" s="91"/>
      <c r="U639" s="91"/>
      <c r="V639" s="91"/>
      <c r="W639" s="91"/>
      <c r="X639" s="91"/>
      <c r="Y639" s="91"/>
      <c r="Z639" s="91"/>
      <c r="AA639" s="91"/>
      <c r="AB639" s="91"/>
      <c r="AC639" s="91"/>
      <c r="AD639" s="91"/>
      <c r="AE639" s="91"/>
      <c r="AF639" s="91"/>
      <c r="AG639" s="91"/>
    </row>
    <row r="640" spans="1:33" ht="22.5" customHeight="1" x14ac:dyDescent="0.45">
      <c r="A640" s="91"/>
      <c r="B640" s="93"/>
      <c r="C640" s="92"/>
      <c r="D640" s="93"/>
      <c r="E640" s="92"/>
      <c r="F640" s="93"/>
      <c r="G640" s="92"/>
      <c r="H640" s="93"/>
      <c r="I640" s="92"/>
      <c r="J640" s="91"/>
      <c r="K640" s="91"/>
      <c r="L640" s="91"/>
      <c r="M640" s="104"/>
      <c r="N640" s="91"/>
      <c r="O640" s="91"/>
      <c r="P640" s="91"/>
      <c r="Q640" s="91"/>
      <c r="R640" s="91"/>
      <c r="S640" s="91"/>
      <c r="T640" s="91"/>
      <c r="U640" s="91"/>
      <c r="V640" s="91"/>
      <c r="W640" s="91"/>
      <c r="X640" s="91"/>
      <c r="Y640" s="91"/>
      <c r="Z640" s="91"/>
      <c r="AA640" s="91"/>
      <c r="AB640" s="91"/>
      <c r="AC640" s="91"/>
      <c r="AD640" s="91"/>
      <c r="AE640" s="91"/>
      <c r="AF640" s="91"/>
      <c r="AG640" s="91"/>
    </row>
    <row r="641" spans="1:33" ht="22.5" customHeight="1" x14ac:dyDescent="0.45">
      <c r="A641" s="91"/>
      <c r="B641" s="93"/>
      <c r="C641" s="92"/>
      <c r="D641" s="93"/>
      <c r="E641" s="92"/>
      <c r="F641" s="93"/>
      <c r="G641" s="92"/>
      <c r="H641" s="93"/>
      <c r="I641" s="92"/>
      <c r="J641" s="91"/>
      <c r="K641" s="91"/>
      <c r="L641" s="91"/>
      <c r="M641" s="104"/>
      <c r="N641" s="91"/>
      <c r="O641" s="91"/>
      <c r="P641" s="91"/>
      <c r="Q641" s="91"/>
      <c r="R641" s="91"/>
      <c r="S641" s="91"/>
      <c r="T641" s="91"/>
      <c r="U641" s="91"/>
      <c r="V641" s="91"/>
      <c r="W641" s="91"/>
      <c r="X641" s="91"/>
      <c r="Y641" s="91"/>
      <c r="Z641" s="91"/>
      <c r="AA641" s="91"/>
      <c r="AB641" s="91"/>
      <c r="AC641" s="91"/>
      <c r="AD641" s="91"/>
      <c r="AE641" s="91"/>
      <c r="AF641" s="91"/>
      <c r="AG641" s="91"/>
    </row>
    <row r="642" spans="1:33" ht="22.5" customHeight="1" x14ac:dyDescent="0.45">
      <c r="A642" s="91"/>
      <c r="B642" s="93"/>
      <c r="C642" s="92"/>
      <c r="D642" s="93"/>
      <c r="E642" s="92"/>
      <c r="F642" s="93"/>
      <c r="G642" s="92"/>
      <c r="H642" s="93"/>
      <c r="I642" s="92"/>
      <c r="J642" s="91"/>
      <c r="K642" s="91"/>
      <c r="L642" s="91"/>
      <c r="M642" s="104"/>
      <c r="N642" s="91"/>
      <c r="O642" s="91"/>
      <c r="P642" s="91"/>
      <c r="Q642" s="91"/>
      <c r="R642" s="91"/>
      <c r="S642" s="91"/>
      <c r="T642" s="91"/>
      <c r="U642" s="91"/>
      <c r="V642" s="91"/>
      <c r="W642" s="91"/>
      <c r="X642" s="91"/>
      <c r="Y642" s="91"/>
      <c r="Z642" s="91"/>
      <c r="AA642" s="91"/>
      <c r="AB642" s="91"/>
      <c r="AC642" s="91"/>
      <c r="AD642" s="91"/>
      <c r="AE642" s="91"/>
      <c r="AF642" s="91"/>
      <c r="AG642" s="91"/>
    </row>
    <row r="643" spans="1:33" ht="22.5" customHeight="1" x14ac:dyDescent="0.45">
      <c r="A643" s="91"/>
      <c r="B643" s="93"/>
      <c r="C643" s="92"/>
      <c r="D643" s="93"/>
      <c r="E643" s="92"/>
      <c r="F643" s="93"/>
      <c r="G643" s="92"/>
      <c r="H643" s="93"/>
      <c r="I643" s="92"/>
      <c r="J643" s="91"/>
      <c r="K643" s="91"/>
      <c r="L643" s="91"/>
      <c r="M643" s="104"/>
      <c r="N643" s="91"/>
      <c r="O643" s="91"/>
      <c r="P643" s="91"/>
      <c r="Q643" s="91"/>
      <c r="R643" s="91"/>
      <c r="S643" s="91"/>
      <c r="T643" s="91"/>
      <c r="U643" s="91"/>
      <c r="V643" s="91"/>
      <c r="W643" s="91"/>
      <c r="X643" s="91"/>
      <c r="Y643" s="91"/>
      <c r="Z643" s="91"/>
      <c r="AA643" s="91"/>
      <c r="AB643" s="91"/>
      <c r="AC643" s="91"/>
      <c r="AD643" s="91"/>
      <c r="AE643" s="91"/>
      <c r="AF643" s="91"/>
      <c r="AG643" s="91"/>
    </row>
    <row r="644" spans="1:33" ht="22.5" customHeight="1" x14ac:dyDescent="0.45">
      <c r="A644" s="91"/>
      <c r="B644" s="93"/>
      <c r="C644" s="92"/>
      <c r="D644" s="93"/>
      <c r="E644" s="92"/>
      <c r="F644" s="93"/>
      <c r="G644" s="92"/>
      <c r="H644" s="93"/>
      <c r="I644" s="92"/>
      <c r="J644" s="91"/>
      <c r="K644" s="91"/>
      <c r="L644" s="91"/>
      <c r="M644" s="104"/>
      <c r="N644" s="91"/>
      <c r="O644" s="91"/>
      <c r="P644" s="91"/>
      <c r="Q644" s="91"/>
      <c r="R644" s="91"/>
      <c r="S644" s="91"/>
      <c r="T644" s="91"/>
      <c r="U644" s="91"/>
      <c r="V644" s="91"/>
      <c r="W644" s="91"/>
      <c r="X644" s="91"/>
      <c r="Y644" s="91"/>
      <c r="Z644" s="91"/>
      <c r="AA644" s="91"/>
      <c r="AB644" s="91"/>
      <c r="AC644" s="91"/>
      <c r="AD644" s="91"/>
      <c r="AE644" s="91"/>
      <c r="AF644" s="91"/>
      <c r="AG644" s="91"/>
    </row>
    <row r="645" spans="1:33" ht="22.5" customHeight="1" x14ac:dyDescent="0.45">
      <c r="A645" s="91"/>
      <c r="B645" s="93"/>
      <c r="C645" s="92"/>
      <c r="D645" s="93"/>
      <c r="E645" s="92"/>
      <c r="F645" s="93"/>
      <c r="G645" s="92"/>
      <c r="H645" s="93"/>
      <c r="I645" s="92"/>
      <c r="J645" s="91"/>
      <c r="K645" s="91"/>
      <c r="L645" s="91"/>
      <c r="M645" s="104"/>
      <c r="N645" s="91"/>
      <c r="O645" s="91"/>
      <c r="P645" s="91"/>
      <c r="Q645" s="91"/>
      <c r="R645" s="91"/>
      <c r="S645" s="91"/>
      <c r="T645" s="91"/>
      <c r="U645" s="91"/>
      <c r="V645" s="91"/>
      <c r="W645" s="91"/>
      <c r="X645" s="91"/>
      <c r="Y645" s="91"/>
      <c r="Z645" s="91"/>
      <c r="AA645" s="91"/>
      <c r="AB645" s="91"/>
      <c r="AC645" s="91"/>
      <c r="AD645" s="91"/>
      <c r="AE645" s="91"/>
      <c r="AF645" s="91"/>
      <c r="AG645" s="91"/>
    </row>
    <row r="646" spans="1:33" ht="22.5" customHeight="1" x14ac:dyDescent="0.45">
      <c r="A646" s="91"/>
      <c r="B646" s="93"/>
      <c r="C646" s="92"/>
      <c r="D646" s="93"/>
      <c r="E646" s="92"/>
      <c r="F646" s="93"/>
      <c r="G646" s="92"/>
      <c r="H646" s="93"/>
      <c r="I646" s="92"/>
      <c r="J646" s="91"/>
      <c r="K646" s="91"/>
      <c r="L646" s="91"/>
      <c r="M646" s="104"/>
      <c r="N646" s="91"/>
      <c r="O646" s="91"/>
      <c r="P646" s="91"/>
      <c r="Q646" s="91"/>
      <c r="R646" s="91"/>
      <c r="S646" s="91"/>
      <c r="T646" s="91"/>
      <c r="U646" s="91"/>
      <c r="V646" s="91"/>
      <c r="W646" s="91"/>
      <c r="X646" s="91"/>
      <c r="Y646" s="91"/>
      <c r="Z646" s="91"/>
      <c r="AA646" s="91"/>
      <c r="AB646" s="91"/>
      <c r="AC646" s="91"/>
      <c r="AD646" s="91"/>
      <c r="AE646" s="91"/>
      <c r="AF646" s="91"/>
      <c r="AG646" s="91"/>
    </row>
    <row r="647" spans="1:33" ht="22.5" customHeight="1" x14ac:dyDescent="0.45">
      <c r="A647" s="91"/>
      <c r="B647" s="93"/>
      <c r="C647" s="92"/>
      <c r="D647" s="93"/>
      <c r="E647" s="92"/>
      <c r="F647" s="93"/>
      <c r="G647" s="92"/>
      <c r="H647" s="93"/>
      <c r="I647" s="92"/>
      <c r="J647" s="91"/>
      <c r="K647" s="91"/>
      <c r="L647" s="91"/>
      <c r="M647" s="104"/>
      <c r="N647" s="91"/>
      <c r="O647" s="91"/>
      <c r="P647" s="91"/>
      <c r="Q647" s="91"/>
      <c r="R647" s="91"/>
      <c r="S647" s="91"/>
      <c r="T647" s="91"/>
      <c r="U647" s="91"/>
      <c r="V647" s="91"/>
      <c r="W647" s="91"/>
      <c r="X647" s="91"/>
      <c r="Y647" s="91"/>
      <c r="Z647" s="91"/>
      <c r="AA647" s="91"/>
      <c r="AB647" s="91"/>
      <c r="AC647" s="91"/>
      <c r="AD647" s="91"/>
      <c r="AE647" s="91"/>
      <c r="AF647" s="91"/>
      <c r="AG647" s="91"/>
    </row>
    <row r="648" spans="1:33" ht="22.5" customHeight="1" x14ac:dyDescent="0.45">
      <c r="A648" s="91"/>
      <c r="B648" s="93"/>
      <c r="C648" s="92"/>
      <c r="D648" s="93"/>
      <c r="E648" s="92"/>
      <c r="F648" s="93"/>
      <c r="G648" s="92"/>
      <c r="H648" s="93"/>
      <c r="I648" s="92"/>
      <c r="J648" s="91"/>
      <c r="K648" s="91"/>
      <c r="L648" s="91"/>
      <c r="M648" s="104"/>
      <c r="N648" s="91"/>
      <c r="O648" s="91"/>
      <c r="P648" s="91"/>
      <c r="Q648" s="91"/>
      <c r="R648" s="91"/>
      <c r="S648" s="91"/>
      <c r="T648" s="91"/>
      <c r="U648" s="91"/>
      <c r="V648" s="91"/>
      <c r="W648" s="91"/>
      <c r="X648" s="91"/>
      <c r="Y648" s="91"/>
      <c r="Z648" s="91"/>
      <c r="AA648" s="91"/>
      <c r="AB648" s="91"/>
      <c r="AC648" s="91"/>
      <c r="AD648" s="91"/>
      <c r="AE648" s="91"/>
      <c r="AF648" s="91"/>
      <c r="AG648" s="91"/>
    </row>
    <row r="649" spans="1:33" ht="22.5" customHeight="1" x14ac:dyDescent="0.45">
      <c r="A649" s="91"/>
      <c r="B649" s="93"/>
      <c r="C649" s="92"/>
      <c r="D649" s="93"/>
      <c r="E649" s="92"/>
      <c r="F649" s="93"/>
      <c r="G649" s="92"/>
      <c r="H649" s="93"/>
      <c r="I649" s="92"/>
      <c r="J649" s="91"/>
      <c r="K649" s="91"/>
      <c r="L649" s="91"/>
      <c r="M649" s="104"/>
      <c r="N649" s="91"/>
      <c r="O649" s="91"/>
      <c r="P649" s="91"/>
      <c r="Q649" s="91"/>
      <c r="R649" s="91"/>
      <c r="S649" s="91"/>
      <c r="T649" s="91"/>
      <c r="U649" s="91"/>
      <c r="V649" s="91"/>
      <c r="W649" s="91"/>
      <c r="X649" s="91"/>
      <c r="Y649" s="91"/>
      <c r="Z649" s="91"/>
      <c r="AA649" s="91"/>
      <c r="AB649" s="91"/>
      <c r="AC649" s="91"/>
      <c r="AD649" s="91"/>
      <c r="AE649" s="91"/>
      <c r="AF649" s="91"/>
      <c r="AG649" s="91"/>
    </row>
    <row r="650" spans="1:33" ht="22.5" customHeight="1" x14ac:dyDescent="0.45">
      <c r="A650" s="91"/>
      <c r="B650" s="93"/>
      <c r="C650" s="92"/>
      <c r="D650" s="93"/>
      <c r="E650" s="92"/>
      <c r="F650" s="93"/>
      <c r="G650" s="92"/>
      <c r="H650" s="93"/>
      <c r="I650" s="92"/>
      <c r="J650" s="91"/>
      <c r="K650" s="91"/>
      <c r="L650" s="91"/>
      <c r="M650" s="104"/>
      <c r="N650" s="91"/>
      <c r="O650" s="91"/>
      <c r="P650" s="91"/>
      <c r="Q650" s="91"/>
      <c r="R650" s="91"/>
      <c r="S650" s="91"/>
      <c r="T650" s="91"/>
      <c r="U650" s="91"/>
      <c r="V650" s="91"/>
      <c r="W650" s="91"/>
      <c r="X650" s="91"/>
      <c r="Y650" s="91"/>
      <c r="Z650" s="91"/>
      <c r="AA650" s="91"/>
      <c r="AB650" s="91"/>
      <c r="AC650" s="91"/>
      <c r="AD650" s="91"/>
      <c r="AE650" s="91"/>
      <c r="AF650" s="91"/>
      <c r="AG650" s="91"/>
    </row>
    <row r="651" spans="1:33" ht="22.5" customHeight="1" x14ac:dyDescent="0.45">
      <c r="A651" s="91"/>
      <c r="B651" s="93"/>
      <c r="C651" s="92"/>
      <c r="D651" s="93"/>
      <c r="E651" s="92"/>
      <c r="F651" s="93"/>
      <c r="G651" s="92"/>
      <c r="H651" s="93"/>
      <c r="I651" s="92"/>
      <c r="J651" s="91"/>
      <c r="K651" s="91"/>
      <c r="L651" s="91"/>
      <c r="M651" s="104"/>
      <c r="N651" s="91"/>
      <c r="O651" s="91"/>
      <c r="P651" s="91"/>
      <c r="Q651" s="91"/>
      <c r="R651" s="91"/>
      <c r="S651" s="91"/>
      <c r="T651" s="91"/>
      <c r="U651" s="91"/>
      <c r="V651" s="91"/>
      <c r="W651" s="91"/>
      <c r="X651" s="91"/>
      <c r="Y651" s="91"/>
      <c r="Z651" s="91"/>
      <c r="AA651" s="91"/>
      <c r="AB651" s="91"/>
      <c r="AC651" s="91"/>
      <c r="AD651" s="91"/>
      <c r="AE651" s="91"/>
      <c r="AF651" s="91"/>
      <c r="AG651" s="91"/>
    </row>
    <row r="652" spans="1:33" ht="22.5" customHeight="1" x14ac:dyDescent="0.45">
      <c r="A652" s="91"/>
      <c r="B652" s="93"/>
      <c r="C652" s="92"/>
      <c r="D652" s="93"/>
      <c r="E652" s="92"/>
      <c r="F652" s="93"/>
      <c r="G652" s="92"/>
      <c r="H652" s="93"/>
      <c r="I652" s="92"/>
      <c r="J652" s="91"/>
      <c r="K652" s="91"/>
      <c r="L652" s="91"/>
      <c r="M652" s="104"/>
      <c r="N652" s="91"/>
      <c r="O652" s="91"/>
      <c r="P652" s="91"/>
      <c r="Q652" s="91"/>
      <c r="R652" s="91"/>
      <c r="S652" s="91"/>
      <c r="T652" s="91"/>
      <c r="U652" s="91"/>
      <c r="V652" s="91"/>
      <c r="W652" s="91"/>
      <c r="X652" s="91"/>
      <c r="Y652" s="91"/>
      <c r="Z652" s="91"/>
      <c r="AA652" s="91"/>
      <c r="AB652" s="91"/>
      <c r="AC652" s="91"/>
      <c r="AD652" s="91"/>
      <c r="AE652" s="91"/>
      <c r="AF652" s="91"/>
      <c r="AG652" s="91"/>
    </row>
    <row r="653" spans="1:33" ht="22.5" customHeight="1" x14ac:dyDescent="0.45">
      <c r="A653" s="91"/>
      <c r="B653" s="93"/>
      <c r="C653" s="92"/>
      <c r="D653" s="93"/>
      <c r="E653" s="92"/>
      <c r="F653" s="93"/>
      <c r="G653" s="92"/>
      <c r="H653" s="93"/>
      <c r="I653" s="92"/>
      <c r="J653" s="91"/>
      <c r="K653" s="91"/>
      <c r="L653" s="91"/>
      <c r="M653" s="104"/>
      <c r="N653" s="91"/>
      <c r="O653" s="91"/>
      <c r="P653" s="91"/>
      <c r="Q653" s="91"/>
      <c r="R653" s="91"/>
      <c r="S653" s="91"/>
      <c r="T653" s="91"/>
      <c r="U653" s="91"/>
      <c r="V653" s="91"/>
      <c r="W653" s="91"/>
      <c r="X653" s="91"/>
      <c r="Y653" s="91"/>
      <c r="Z653" s="91"/>
      <c r="AA653" s="91"/>
      <c r="AB653" s="91"/>
      <c r="AC653" s="91"/>
      <c r="AD653" s="91"/>
      <c r="AE653" s="91"/>
      <c r="AF653" s="91"/>
      <c r="AG653" s="91"/>
    </row>
    <row r="654" spans="1:33" ht="22.5" customHeight="1" x14ac:dyDescent="0.45">
      <c r="A654" s="91"/>
      <c r="B654" s="93"/>
      <c r="C654" s="92"/>
      <c r="D654" s="93"/>
      <c r="E654" s="92"/>
      <c r="F654" s="93"/>
      <c r="G654" s="92"/>
      <c r="H654" s="93"/>
      <c r="I654" s="92"/>
      <c r="J654" s="91"/>
      <c r="K654" s="91"/>
      <c r="L654" s="91"/>
      <c r="M654" s="104"/>
      <c r="N654" s="91"/>
      <c r="O654" s="91"/>
      <c r="P654" s="91"/>
      <c r="Q654" s="91"/>
      <c r="R654" s="91"/>
      <c r="S654" s="91"/>
      <c r="T654" s="91"/>
      <c r="U654" s="91"/>
      <c r="V654" s="91"/>
      <c r="W654" s="91"/>
      <c r="X654" s="91"/>
      <c r="Y654" s="91"/>
      <c r="Z654" s="91"/>
      <c r="AA654" s="91"/>
      <c r="AB654" s="91"/>
      <c r="AC654" s="91"/>
      <c r="AD654" s="91"/>
      <c r="AE654" s="91"/>
      <c r="AF654" s="91"/>
      <c r="AG654" s="91"/>
    </row>
    <row r="655" spans="1:33" ht="22.5" customHeight="1" x14ac:dyDescent="0.45">
      <c r="A655" s="91"/>
      <c r="B655" s="93"/>
      <c r="C655" s="92"/>
      <c r="D655" s="93"/>
      <c r="E655" s="92"/>
      <c r="F655" s="93"/>
      <c r="G655" s="92"/>
      <c r="H655" s="93"/>
      <c r="I655" s="92"/>
      <c r="J655" s="91"/>
      <c r="K655" s="91"/>
      <c r="L655" s="91"/>
      <c r="M655" s="104"/>
      <c r="N655" s="91"/>
      <c r="O655" s="91"/>
      <c r="P655" s="91"/>
      <c r="Q655" s="91"/>
      <c r="R655" s="91"/>
      <c r="S655" s="91"/>
      <c r="T655" s="91"/>
      <c r="U655" s="91"/>
      <c r="V655" s="91"/>
      <c r="W655" s="91"/>
      <c r="X655" s="91"/>
      <c r="Y655" s="91"/>
      <c r="Z655" s="91"/>
      <c r="AA655" s="91"/>
      <c r="AB655" s="91"/>
      <c r="AC655" s="91"/>
      <c r="AD655" s="91"/>
      <c r="AE655" s="91"/>
      <c r="AF655" s="91"/>
      <c r="AG655" s="91"/>
    </row>
    <row r="656" spans="1:33" ht="22.5" customHeight="1" x14ac:dyDescent="0.45">
      <c r="A656" s="91"/>
      <c r="B656" s="93"/>
      <c r="C656" s="92"/>
      <c r="D656" s="93"/>
      <c r="E656" s="92"/>
      <c r="F656" s="93"/>
      <c r="G656" s="92"/>
      <c r="H656" s="93"/>
      <c r="I656" s="92"/>
      <c r="J656" s="91"/>
      <c r="K656" s="91"/>
      <c r="L656" s="91"/>
      <c r="M656" s="104"/>
      <c r="N656" s="91"/>
      <c r="O656" s="91"/>
      <c r="P656" s="91"/>
      <c r="Q656" s="91"/>
      <c r="R656" s="91"/>
      <c r="S656" s="91"/>
      <c r="T656" s="91"/>
      <c r="U656" s="91"/>
      <c r="V656" s="91"/>
      <c r="W656" s="91"/>
      <c r="X656" s="91"/>
      <c r="Y656" s="91"/>
      <c r="Z656" s="91"/>
      <c r="AA656" s="91"/>
      <c r="AB656" s="91"/>
      <c r="AC656" s="91"/>
      <c r="AD656" s="91"/>
      <c r="AE656" s="91"/>
      <c r="AF656" s="91"/>
      <c r="AG656" s="91"/>
    </row>
    <row r="657" spans="1:33" ht="22.5" customHeight="1" x14ac:dyDescent="0.45">
      <c r="A657" s="91"/>
      <c r="B657" s="93"/>
      <c r="C657" s="92"/>
      <c r="D657" s="93"/>
      <c r="E657" s="92"/>
      <c r="F657" s="93"/>
      <c r="G657" s="92"/>
      <c r="H657" s="93"/>
      <c r="I657" s="92"/>
      <c r="J657" s="91"/>
      <c r="K657" s="91"/>
      <c r="L657" s="91"/>
      <c r="M657" s="104"/>
      <c r="N657" s="91"/>
      <c r="O657" s="91"/>
      <c r="P657" s="91"/>
      <c r="Q657" s="91"/>
      <c r="R657" s="91"/>
      <c r="S657" s="91"/>
      <c r="T657" s="91"/>
      <c r="U657" s="91"/>
      <c r="V657" s="91"/>
      <c r="W657" s="91"/>
      <c r="X657" s="91"/>
      <c r="Y657" s="91"/>
      <c r="Z657" s="91"/>
      <c r="AA657" s="91"/>
      <c r="AB657" s="91"/>
      <c r="AC657" s="91"/>
      <c r="AD657" s="91"/>
      <c r="AE657" s="91"/>
      <c r="AF657" s="91"/>
      <c r="AG657" s="91"/>
    </row>
    <row r="658" spans="1:33" ht="22.5" customHeight="1" x14ac:dyDescent="0.45">
      <c r="A658" s="91"/>
      <c r="B658" s="93"/>
      <c r="C658" s="92"/>
      <c r="D658" s="93"/>
      <c r="E658" s="92"/>
      <c r="F658" s="93"/>
      <c r="G658" s="92"/>
      <c r="H658" s="93"/>
      <c r="I658" s="92"/>
      <c r="J658" s="91"/>
      <c r="K658" s="91"/>
      <c r="L658" s="91"/>
      <c r="M658" s="104"/>
      <c r="N658" s="91"/>
      <c r="O658" s="91"/>
      <c r="P658" s="91"/>
      <c r="Q658" s="91"/>
      <c r="R658" s="91"/>
      <c r="S658" s="91"/>
      <c r="T658" s="91"/>
      <c r="U658" s="91"/>
      <c r="V658" s="91"/>
      <c r="W658" s="91"/>
      <c r="X658" s="91"/>
      <c r="Y658" s="91"/>
      <c r="Z658" s="91"/>
      <c r="AA658" s="91"/>
      <c r="AB658" s="91"/>
      <c r="AC658" s="91"/>
      <c r="AD658" s="91"/>
      <c r="AE658" s="91"/>
      <c r="AF658" s="91"/>
      <c r="AG658" s="91"/>
    </row>
    <row r="659" spans="1:33" ht="22.5" customHeight="1" x14ac:dyDescent="0.45">
      <c r="A659" s="91"/>
      <c r="B659" s="93"/>
      <c r="C659" s="92"/>
      <c r="D659" s="93"/>
      <c r="E659" s="92"/>
      <c r="F659" s="93"/>
      <c r="G659" s="92"/>
      <c r="H659" s="93"/>
      <c r="I659" s="92"/>
      <c r="J659" s="91"/>
      <c r="K659" s="91"/>
      <c r="L659" s="91"/>
      <c r="M659" s="104"/>
      <c r="N659" s="91"/>
      <c r="O659" s="91"/>
      <c r="P659" s="91"/>
      <c r="Q659" s="91"/>
      <c r="R659" s="91"/>
      <c r="S659" s="91"/>
      <c r="T659" s="91"/>
      <c r="U659" s="91"/>
      <c r="V659" s="91"/>
      <c r="W659" s="91"/>
      <c r="X659" s="91"/>
      <c r="Y659" s="91"/>
      <c r="Z659" s="91"/>
      <c r="AA659" s="91"/>
      <c r="AB659" s="91"/>
      <c r="AC659" s="91"/>
      <c r="AD659" s="91"/>
      <c r="AE659" s="91"/>
      <c r="AF659" s="91"/>
      <c r="AG659" s="91"/>
    </row>
    <row r="660" spans="1:33" ht="22.5" customHeight="1" x14ac:dyDescent="0.45">
      <c r="A660" s="91"/>
      <c r="B660" s="93"/>
      <c r="C660" s="92"/>
      <c r="D660" s="93"/>
      <c r="E660" s="92"/>
      <c r="F660" s="93"/>
      <c r="G660" s="92"/>
      <c r="H660" s="93"/>
      <c r="I660" s="92"/>
      <c r="J660" s="91"/>
      <c r="K660" s="91"/>
      <c r="L660" s="91"/>
      <c r="M660" s="104"/>
      <c r="N660" s="91"/>
      <c r="O660" s="91"/>
      <c r="P660" s="91"/>
      <c r="Q660" s="91"/>
      <c r="R660" s="91"/>
      <c r="S660" s="91"/>
      <c r="T660" s="91"/>
      <c r="U660" s="91"/>
      <c r="V660" s="91"/>
      <c r="W660" s="91"/>
      <c r="X660" s="91"/>
      <c r="Y660" s="91"/>
      <c r="Z660" s="91"/>
      <c r="AA660" s="91"/>
      <c r="AB660" s="91"/>
      <c r="AC660" s="91"/>
      <c r="AD660" s="91"/>
      <c r="AE660" s="91"/>
      <c r="AF660" s="91"/>
      <c r="AG660" s="91"/>
    </row>
    <row r="661" spans="1:33" ht="22.5" customHeight="1" x14ac:dyDescent="0.45">
      <c r="A661" s="91"/>
      <c r="B661" s="93"/>
      <c r="C661" s="92"/>
      <c r="D661" s="93"/>
      <c r="E661" s="92"/>
      <c r="F661" s="93"/>
      <c r="G661" s="92"/>
      <c r="H661" s="93"/>
      <c r="I661" s="92"/>
      <c r="J661" s="91"/>
      <c r="K661" s="91"/>
      <c r="L661" s="91"/>
      <c r="M661" s="104"/>
      <c r="N661" s="91"/>
      <c r="O661" s="91"/>
      <c r="P661" s="91"/>
      <c r="Q661" s="91"/>
      <c r="R661" s="91"/>
      <c r="S661" s="91"/>
      <c r="T661" s="91"/>
      <c r="U661" s="91"/>
      <c r="V661" s="91"/>
      <c r="W661" s="91"/>
      <c r="X661" s="91"/>
      <c r="Y661" s="91"/>
      <c r="Z661" s="91"/>
      <c r="AA661" s="91"/>
      <c r="AB661" s="91"/>
      <c r="AC661" s="91"/>
      <c r="AD661" s="91"/>
      <c r="AE661" s="91"/>
      <c r="AF661" s="91"/>
      <c r="AG661" s="91"/>
    </row>
    <row r="662" spans="1:33" ht="22.5" customHeight="1" x14ac:dyDescent="0.45">
      <c r="A662" s="91"/>
      <c r="B662" s="93"/>
      <c r="C662" s="92"/>
      <c r="D662" s="93"/>
      <c r="E662" s="92"/>
      <c r="F662" s="93"/>
      <c r="G662" s="92"/>
      <c r="H662" s="93"/>
      <c r="I662" s="92"/>
      <c r="J662" s="91"/>
      <c r="K662" s="91"/>
      <c r="L662" s="91"/>
      <c r="M662" s="104"/>
      <c r="N662" s="91"/>
      <c r="O662" s="91"/>
      <c r="P662" s="91"/>
      <c r="Q662" s="91"/>
      <c r="R662" s="91"/>
      <c r="S662" s="91"/>
      <c r="T662" s="91"/>
      <c r="U662" s="91"/>
      <c r="V662" s="91"/>
      <c r="W662" s="91"/>
      <c r="X662" s="91"/>
      <c r="Y662" s="91"/>
      <c r="Z662" s="91"/>
      <c r="AA662" s="91"/>
      <c r="AB662" s="91"/>
      <c r="AC662" s="91"/>
      <c r="AD662" s="91"/>
      <c r="AE662" s="91"/>
      <c r="AF662" s="91"/>
      <c r="AG662" s="91"/>
    </row>
    <row r="663" spans="1:33" ht="22.5" customHeight="1" x14ac:dyDescent="0.45">
      <c r="A663" s="91"/>
      <c r="B663" s="93"/>
      <c r="C663" s="92"/>
      <c r="D663" s="93"/>
      <c r="E663" s="92"/>
      <c r="F663" s="93"/>
      <c r="G663" s="92"/>
      <c r="H663" s="93"/>
      <c r="I663" s="92"/>
      <c r="J663" s="91"/>
      <c r="K663" s="91"/>
      <c r="L663" s="91"/>
      <c r="M663" s="104"/>
      <c r="N663" s="91"/>
      <c r="O663" s="91"/>
      <c r="P663" s="91"/>
      <c r="Q663" s="91"/>
      <c r="R663" s="91"/>
      <c r="S663" s="91"/>
      <c r="T663" s="91"/>
      <c r="U663" s="91"/>
      <c r="V663" s="91"/>
      <c r="W663" s="91"/>
      <c r="X663" s="91"/>
      <c r="Y663" s="91"/>
      <c r="Z663" s="91"/>
      <c r="AA663" s="91"/>
      <c r="AB663" s="91"/>
      <c r="AC663" s="91"/>
      <c r="AD663" s="91"/>
      <c r="AE663" s="91"/>
      <c r="AF663" s="91"/>
      <c r="AG663" s="91"/>
    </row>
    <row r="664" spans="1:33" ht="22.5" customHeight="1" x14ac:dyDescent="0.45">
      <c r="A664" s="91"/>
      <c r="B664" s="93"/>
      <c r="C664" s="92"/>
      <c r="D664" s="93"/>
      <c r="E664" s="92"/>
      <c r="F664" s="93"/>
      <c r="G664" s="92"/>
      <c r="H664" s="93"/>
      <c r="I664" s="92"/>
      <c r="J664" s="91"/>
      <c r="K664" s="91"/>
      <c r="L664" s="91"/>
      <c r="M664" s="104"/>
      <c r="N664" s="91"/>
      <c r="O664" s="91"/>
      <c r="P664" s="91"/>
      <c r="Q664" s="91"/>
      <c r="R664" s="91"/>
      <c r="S664" s="91"/>
      <c r="T664" s="91"/>
      <c r="U664" s="91"/>
      <c r="V664" s="91"/>
      <c r="W664" s="91"/>
      <c r="X664" s="91"/>
      <c r="Y664" s="91"/>
      <c r="Z664" s="91"/>
      <c r="AA664" s="91"/>
      <c r="AB664" s="91"/>
      <c r="AC664" s="91"/>
      <c r="AD664" s="91"/>
      <c r="AE664" s="91"/>
      <c r="AF664" s="91"/>
      <c r="AG664" s="91"/>
    </row>
    <row r="665" spans="1:33" ht="22.5" customHeight="1" x14ac:dyDescent="0.45">
      <c r="A665" s="91"/>
      <c r="B665" s="93"/>
      <c r="C665" s="92"/>
      <c r="D665" s="93"/>
      <c r="E665" s="92"/>
      <c r="F665" s="93"/>
      <c r="G665" s="92"/>
      <c r="H665" s="93"/>
      <c r="I665" s="92"/>
      <c r="J665" s="91"/>
      <c r="K665" s="91"/>
      <c r="L665" s="91"/>
      <c r="M665" s="104"/>
      <c r="N665" s="91"/>
      <c r="O665" s="91"/>
      <c r="P665" s="91"/>
      <c r="Q665" s="91"/>
      <c r="R665" s="91"/>
      <c r="S665" s="91"/>
      <c r="T665" s="91"/>
      <c r="U665" s="91"/>
      <c r="V665" s="91"/>
      <c r="W665" s="91"/>
      <c r="X665" s="91"/>
      <c r="Y665" s="91"/>
      <c r="Z665" s="91"/>
      <c r="AA665" s="91"/>
      <c r="AB665" s="91"/>
      <c r="AC665" s="91"/>
      <c r="AD665" s="91"/>
      <c r="AE665" s="91"/>
      <c r="AF665" s="91"/>
      <c r="AG665" s="91"/>
    </row>
    <row r="666" spans="1:33" ht="22.5" customHeight="1" x14ac:dyDescent="0.45">
      <c r="A666" s="91"/>
      <c r="B666" s="93"/>
      <c r="C666" s="92"/>
      <c r="D666" s="93"/>
      <c r="E666" s="92"/>
      <c r="F666" s="93"/>
      <c r="G666" s="92"/>
      <c r="H666" s="93"/>
      <c r="I666" s="92"/>
      <c r="J666" s="91"/>
      <c r="K666" s="91"/>
      <c r="L666" s="91"/>
      <c r="M666" s="104"/>
      <c r="N666" s="91"/>
      <c r="O666" s="91"/>
      <c r="P666" s="91"/>
      <c r="Q666" s="91"/>
      <c r="R666" s="91"/>
      <c r="S666" s="91"/>
      <c r="T666" s="91"/>
      <c r="U666" s="91"/>
      <c r="V666" s="91"/>
      <c r="W666" s="91"/>
      <c r="X666" s="91"/>
      <c r="Y666" s="91"/>
      <c r="Z666" s="91"/>
      <c r="AA666" s="91"/>
      <c r="AB666" s="91"/>
      <c r="AC666" s="91"/>
      <c r="AD666" s="91"/>
      <c r="AE666" s="91"/>
      <c r="AF666" s="91"/>
      <c r="AG666" s="91"/>
    </row>
    <row r="667" spans="1:33" ht="22.5" customHeight="1" x14ac:dyDescent="0.45">
      <c r="A667" s="91"/>
      <c r="B667" s="93"/>
      <c r="C667" s="92"/>
      <c r="D667" s="93"/>
      <c r="E667" s="92"/>
      <c r="F667" s="93"/>
      <c r="G667" s="92"/>
      <c r="H667" s="93"/>
      <c r="I667" s="92"/>
      <c r="J667" s="91"/>
      <c r="K667" s="91"/>
      <c r="L667" s="91"/>
      <c r="M667" s="104"/>
      <c r="N667" s="91"/>
      <c r="O667" s="91"/>
      <c r="P667" s="91"/>
      <c r="Q667" s="91"/>
      <c r="R667" s="91"/>
      <c r="S667" s="91"/>
      <c r="T667" s="91"/>
      <c r="U667" s="91"/>
      <c r="V667" s="91"/>
      <c r="W667" s="91"/>
      <c r="X667" s="91"/>
      <c r="Y667" s="91"/>
      <c r="Z667" s="91"/>
      <c r="AA667" s="91"/>
      <c r="AB667" s="91"/>
      <c r="AC667" s="91"/>
      <c r="AD667" s="91"/>
      <c r="AE667" s="91"/>
      <c r="AF667" s="91"/>
      <c r="AG667" s="91"/>
    </row>
    <row r="668" spans="1:33" ht="22.5" customHeight="1" x14ac:dyDescent="0.45">
      <c r="A668" s="91"/>
      <c r="B668" s="93"/>
      <c r="C668" s="92"/>
      <c r="D668" s="93"/>
      <c r="E668" s="92"/>
      <c r="F668" s="93"/>
      <c r="G668" s="92"/>
      <c r="H668" s="93"/>
      <c r="I668" s="92"/>
      <c r="J668" s="91"/>
      <c r="K668" s="91"/>
      <c r="L668" s="91"/>
      <c r="M668" s="104"/>
      <c r="N668" s="91"/>
      <c r="O668" s="91"/>
      <c r="P668" s="91"/>
      <c r="Q668" s="91"/>
      <c r="R668" s="91"/>
      <c r="S668" s="91"/>
      <c r="T668" s="91"/>
      <c r="U668" s="91"/>
      <c r="V668" s="91"/>
      <c r="W668" s="91"/>
      <c r="X668" s="91"/>
      <c r="Y668" s="91"/>
      <c r="Z668" s="91"/>
      <c r="AA668" s="91"/>
      <c r="AB668" s="91"/>
      <c r="AC668" s="91"/>
      <c r="AD668" s="91"/>
      <c r="AE668" s="91"/>
      <c r="AF668" s="91"/>
      <c r="AG668" s="91"/>
    </row>
    <row r="669" spans="1:33" ht="22.5" customHeight="1" x14ac:dyDescent="0.45">
      <c r="A669" s="91"/>
      <c r="B669" s="93"/>
      <c r="C669" s="92"/>
      <c r="D669" s="93"/>
      <c r="E669" s="92"/>
      <c r="F669" s="93"/>
      <c r="G669" s="92"/>
      <c r="H669" s="93"/>
      <c r="I669" s="92"/>
      <c r="J669" s="91"/>
      <c r="K669" s="91"/>
      <c r="L669" s="91"/>
      <c r="M669" s="104"/>
      <c r="N669" s="91"/>
      <c r="O669" s="91"/>
      <c r="P669" s="91"/>
      <c r="Q669" s="91"/>
      <c r="R669" s="91"/>
      <c r="S669" s="91"/>
      <c r="T669" s="91"/>
      <c r="U669" s="91"/>
      <c r="V669" s="91"/>
      <c r="W669" s="91"/>
      <c r="X669" s="91"/>
      <c r="Y669" s="91"/>
      <c r="Z669" s="91"/>
      <c r="AA669" s="91"/>
      <c r="AB669" s="91"/>
      <c r="AC669" s="91"/>
      <c r="AD669" s="91"/>
      <c r="AE669" s="91"/>
      <c r="AF669" s="91"/>
      <c r="AG669" s="91"/>
    </row>
    <row r="670" spans="1:33" ht="22.5" customHeight="1" x14ac:dyDescent="0.45">
      <c r="A670" s="91"/>
      <c r="B670" s="93"/>
      <c r="C670" s="92"/>
      <c r="D670" s="93"/>
      <c r="E670" s="92"/>
      <c r="F670" s="93"/>
      <c r="G670" s="92"/>
      <c r="H670" s="93"/>
      <c r="I670" s="92"/>
      <c r="J670" s="91"/>
      <c r="K670" s="91"/>
      <c r="L670" s="91"/>
      <c r="M670" s="104"/>
      <c r="N670" s="91"/>
      <c r="O670" s="91"/>
      <c r="P670" s="91"/>
      <c r="Q670" s="91"/>
      <c r="R670" s="91"/>
      <c r="S670" s="91"/>
      <c r="T670" s="91"/>
      <c r="U670" s="91"/>
      <c r="V670" s="91"/>
      <c r="W670" s="91"/>
      <c r="X670" s="91"/>
      <c r="Y670" s="91"/>
      <c r="Z670" s="91"/>
      <c r="AA670" s="91"/>
      <c r="AB670" s="91"/>
      <c r="AC670" s="91"/>
      <c r="AD670" s="91"/>
      <c r="AE670" s="91"/>
      <c r="AF670" s="91"/>
      <c r="AG670" s="91"/>
    </row>
    <row r="671" spans="1:33" ht="22.5" customHeight="1" x14ac:dyDescent="0.45">
      <c r="A671" s="91"/>
      <c r="B671" s="93"/>
      <c r="C671" s="92"/>
      <c r="D671" s="93"/>
      <c r="E671" s="92"/>
      <c r="F671" s="93"/>
      <c r="G671" s="92"/>
      <c r="H671" s="93"/>
      <c r="I671" s="92"/>
      <c r="J671" s="91"/>
      <c r="K671" s="91"/>
      <c r="L671" s="91"/>
      <c r="M671" s="104"/>
      <c r="N671" s="91"/>
      <c r="O671" s="91"/>
      <c r="P671" s="91"/>
      <c r="Q671" s="91"/>
      <c r="R671" s="91"/>
      <c r="S671" s="91"/>
      <c r="T671" s="91"/>
      <c r="U671" s="91"/>
      <c r="V671" s="91"/>
      <c r="W671" s="91"/>
      <c r="X671" s="91"/>
      <c r="Y671" s="91"/>
      <c r="Z671" s="91"/>
      <c r="AA671" s="91"/>
      <c r="AB671" s="91"/>
      <c r="AC671" s="91"/>
      <c r="AD671" s="91"/>
      <c r="AE671" s="91"/>
      <c r="AF671" s="91"/>
      <c r="AG671" s="91"/>
    </row>
    <row r="672" spans="1:33" ht="22.5" customHeight="1" x14ac:dyDescent="0.45">
      <c r="A672" s="91"/>
      <c r="B672" s="93"/>
      <c r="C672" s="92"/>
      <c r="D672" s="93"/>
      <c r="E672" s="92"/>
      <c r="F672" s="93"/>
      <c r="G672" s="92"/>
      <c r="H672" s="93"/>
      <c r="I672" s="92"/>
      <c r="J672" s="91"/>
      <c r="K672" s="91"/>
      <c r="L672" s="91"/>
      <c r="M672" s="104"/>
      <c r="N672" s="91"/>
      <c r="O672" s="91"/>
      <c r="P672" s="91"/>
      <c r="Q672" s="91"/>
      <c r="R672" s="91"/>
      <c r="S672" s="91"/>
      <c r="T672" s="91"/>
      <c r="U672" s="91"/>
      <c r="V672" s="91"/>
      <c r="W672" s="91"/>
      <c r="X672" s="91"/>
      <c r="Y672" s="91"/>
      <c r="Z672" s="91"/>
      <c r="AA672" s="91"/>
      <c r="AB672" s="91"/>
      <c r="AC672" s="91"/>
      <c r="AD672" s="91"/>
      <c r="AE672" s="91"/>
      <c r="AF672" s="91"/>
      <c r="AG672" s="91"/>
    </row>
    <row r="673" spans="1:33" ht="22.5" customHeight="1" x14ac:dyDescent="0.45">
      <c r="A673" s="91"/>
      <c r="B673" s="93"/>
      <c r="C673" s="92"/>
      <c r="D673" s="93"/>
      <c r="E673" s="92"/>
      <c r="F673" s="93"/>
      <c r="G673" s="92"/>
      <c r="H673" s="93"/>
      <c r="I673" s="92"/>
      <c r="J673" s="91"/>
      <c r="K673" s="91"/>
      <c r="L673" s="91"/>
      <c r="M673" s="104"/>
      <c r="N673" s="91"/>
      <c r="O673" s="91"/>
      <c r="P673" s="91"/>
      <c r="Q673" s="91"/>
      <c r="R673" s="91"/>
      <c r="S673" s="91"/>
      <c r="T673" s="91"/>
      <c r="U673" s="91"/>
      <c r="V673" s="91"/>
      <c r="W673" s="91"/>
      <c r="X673" s="91"/>
      <c r="Y673" s="91"/>
      <c r="Z673" s="91"/>
      <c r="AA673" s="91"/>
      <c r="AB673" s="91"/>
      <c r="AC673" s="91"/>
      <c r="AD673" s="91"/>
      <c r="AE673" s="91"/>
      <c r="AF673" s="91"/>
      <c r="AG673" s="91"/>
    </row>
    <row r="674" spans="1:33" ht="22.5" customHeight="1" x14ac:dyDescent="0.45">
      <c r="A674" s="91"/>
      <c r="B674" s="93"/>
      <c r="C674" s="92"/>
      <c r="D674" s="93"/>
      <c r="E674" s="92"/>
      <c r="F674" s="93"/>
      <c r="G674" s="92"/>
      <c r="H674" s="93"/>
      <c r="I674" s="92"/>
      <c r="J674" s="91"/>
      <c r="K674" s="91"/>
      <c r="L674" s="91"/>
      <c r="M674" s="104"/>
      <c r="N674" s="91"/>
      <c r="O674" s="91"/>
      <c r="P674" s="91"/>
      <c r="Q674" s="91"/>
      <c r="R674" s="91"/>
      <c r="S674" s="91"/>
      <c r="T674" s="91"/>
      <c r="U674" s="91"/>
      <c r="V674" s="91"/>
      <c r="W674" s="91"/>
      <c r="X674" s="91"/>
      <c r="Y674" s="91"/>
      <c r="Z674" s="91"/>
      <c r="AA674" s="91"/>
      <c r="AB674" s="91"/>
      <c r="AC674" s="91"/>
      <c r="AD674" s="91"/>
      <c r="AE674" s="91"/>
      <c r="AF674" s="91"/>
      <c r="AG674" s="91"/>
    </row>
    <row r="675" spans="1:33" ht="22.5" customHeight="1" x14ac:dyDescent="0.45">
      <c r="A675" s="91"/>
      <c r="B675" s="93"/>
      <c r="C675" s="92"/>
      <c r="D675" s="93"/>
      <c r="E675" s="92"/>
      <c r="F675" s="93"/>
      <c r="G675" s="92"/>
      <c r="H675" s="93"/>
      <c r="I675" s="92"/>
      <c r="J675" s="91"/>
      <c r="K675" s="91"/>
      <c r="L675" s="91"/>
      <c r="M675" s="104"/>
      <c r="N675" s="91"/>
      <c r="O675" s="91"/>
      <c r="P675" s="91"/>
      <c r="Q675" s="91"/>
      <c r="R675" s="91"/>
      <c r="S675" s="91"/>
      <c r="T675" s="91"/>
      <c r="U675" s="91"/>
      <c r="V675" s="91"/>
      <c r="W675" s="91"/>
      <c r="X675" s="91"/>
      <c r="Y675" s="91"/>
      <c r="Z675" s="91"/>
      <c r="AA675" s="91"/>
      <c r="AB675" s="91"/>
      <c r="AC675" s="91"/>
      <c r="AD675" s="91"/>
      <c r="AE675" s="91"/>
      <c r="AF675" s="91"/>
      <c r="AG675" s="91"/>
    </row>
    <row r="676" spans="1:33" ht="22.5" customHeight="1" x14ac:dyDescent="0.45">
      <c r="A676" s="91"/>
      <c r="B676" s="93"/>
      <c r="C676" s="92"/>
      <c r="D676" s="93"/>
      <c r="E676" s="92"/>
      <c r="F676" s="93"/>
      <c r="G676" s="92"/>
      <c r="H676" s="93"/>
      <c r="I676" s="92"/>
      <c r="J676" s="91"/>
      <c r="K676" s="91"/>
      <c r="L676" s="91"/>
      <c r="M676" s="104"/>
      <c r="N676" s="91"/>
      <c r="O676" s="91"/>
      <c r="P676" s="91"/>
      <c r="Q676" s="91"/>
      <c r="R676" s="91"/>
      <c r="S676" s="91"/>
      <c r="T676" s="91"/>
      <c r="U676" s="91"/>
      <c r="V676" s="91"/>
      <c r="W676" s="91"/>
      <c r="X676" s="91"/>
      <c r="Y676" s="91"/>
      <c r="Z676" s="91"/>
      <c r="AA676" s="91"/>
      <c r="AB676" s="91"/>
      <c r="AC676" s="91"/>
      <c r="AD676" s="91"/>
      <c r="AE676" s="91"/>
      <c r="AF676" s="91"/>
      <c r="AG676" s="91"/>
    </row>
    <row r="677" spans="1:33" ht="22.5" customHeight="1" x14ac:dyDescent="0.45">
      <c r="A677" s="91"/>
      <c r="B677" s="93"/>
      <c r="C677" s="92"/>
      <c r="D677" s="93"/>
      <c r="E677" s="92"/>
      <c r="F677" s="93"/>
      <c r="G677" s="92"/>
      <c r="H677" s="93"/>
      <c r="I677" s="92"/>
      <c r="J677" s="91"/>
      <c r="K677" s="91"/>
      <c r="L677" s="91"/>
      <c r="M677" s="104"/>
      <c r="N677" s="91"/>
      <c r="O677" s="91"/>
      <c r="P677" s="91"/>
      <c r="Q677" s="91"/>
      <c r="R677" s="91"/>
      <c r="S677" s="91"/>
      <c r="T677" s="91"/>
      <c r="U677" s="91"/>
      <c r="V677" s="91"/>
      <c r="W677" s="91"/>
      <c r="X677" s="91"/>
      <c r="Y677" s="91"/>
      <c r="Z677" s="91"/>
      <c r="AA677" s="91"/>
      <c r="AB677" s="91"/>
      <c r="AC677" s="91"/>
      <c r="AD677" s="91"/>
      <c r="AE677" s="91"/>
      <c r="AF677" s="91"/>
      <c r="AG677" s="91"/>
    </row>
    <row r="678" spans="1:33" ht="22.5" customHeight="1" x14ac:dyDescent="0.45">
      <c r="A678" s="91"/>
      <c r="B678" s="93"/>
      <c r="C678" s="92"/>
      <c r="D678" s="93"/>
      <c r="E678" s="92"/>
      <c r="F678" s="93"/>
      <c r="G678" s="92"/>
      <c r="H678" s="93"/>
      <c r="I678" s="92"/>
      <c r="J678" s="91"/>
      <c r="K678" s="91"/>
      <c r="L678" s="91"/>
      <c r="M678" s="104"/>
      <c r="N678" s="91"/>
      <c r="O678" s="91"/>
      <c r="P678" s="91"/>
      <c r="Q678" s="91"/>
      <c r="R678" s="91"/>
      <c r="S678" s="91"/>
      <c r="T678" s="91"/>
      <c r="U678" s="91"/>
      <c r="V678" s="91"/>
      <c r="W678" s="91"/>
      <c r="X678" s="91"/>
      <c r="Y678" s="91"/>
      <c r="Z678" s="91"/>
      <c r="AA678" s="91"/>
      <c r="AB678" s="91"/>
      <c r="AC678" s="91"/>
      <c r="AD678" s="91"/>
      <c r="AE678" s="91"/>
      <c r="AF678" s="91"/>
      <c r="AG678" s="91"/>
    </row>
    <row r="679" spans="1:33" ht="22.5" customHeight="1" x14ac:dyDescent="0.45">
      <c r="A679" s="91"/>
      <c r="B679" s="93"/>
      <c r="C679" s="92"/>
      <c r="D679" s="93"/>
      <c r="E679" s="92"/>
      <c r="F679" s="93"/>
      <c r="G679" s="92"/>
      <c r="H679" s="93"/>
      <c r="I679" s="92"/>
      <c r="J679" s="91"/>
      <c r="K679" s="91"/>
      <c r="L679" s="91"/>
      <c r="M679" s="104"/>
      <c r="N679" s="91"/>
      <c r="O679" s="91"/>
      <c r="P679" s="91"/>
      <c r="Q679" s="91"/>
      <c r="R679" s="91"/>
      <c r="S679" s="91"/>
      <c r="T679" s="91"/>
      <c r="U679" s="91"/>
      <c r="V679" s="91"/>
      <c r="W679" s="91"/>
      <c r="X679" s="91"/>
      <c r="Y679" s="91"/>
      <c r="Z679" s="91"/>
      <c r="AA679" s="91"/>
      <c r="AB679" s="91"/>
      <c r="AC679" s="91"/>
      <c r="AD679" s="91"/>
      <c r="AE679" s="91"/>
      <c r="AF679" s="91"/>
      <c r="AG679" s="91"/>
    </row>
    <row r="680" spans="1:33" ht="22.5" customHeight="1" x14ac:dyDescent="0.45">
      <c r="A680" s="91"/>
      <c r="B680" s="93"/>
      <c r="C680" s="92"/>
      <c r="D680" s="93"/>
      <c r="E680" s="92"/>
      <c r="F680" s="93"/>
      <c r="G680" s="92"/>
      <c r="H680" s="93"/>
      <c r="I680" s="92"/>
      <c r="J680" s="91"/>
      <c r="K680" s="91"/>
      <c r="L680" s="91"/>
      <c r="M680" s="104"/>
      <c r="N680" s="91"/>
      <c r="O680" s="91"/>
      <c r="P680" s="91"/>
      <c r="Q680" s="91"/>
      <c r="R680" s="91"/>
      <c r="S680" s="91"/>
      <c r="T680" s="91"/>
      <c r="U680" s="91"/>
      <c r="V680" s="91"/>
      <c r="W680" s="91"/>
      <c r="X680" s="91"/>
      <c r="Y680" s="91"/>
      <c r="Z680" s="91"/>
      <c r="AA680" s="91"/>
      <c r="AB680" s="91"/>
      <c r="AC680" s="91"/>
      <c r="AD680" s="91"/>
      <c r="AE680" s="91"/>
      <c r="AF680" s="91"/>
      <c r="AG680" s="91"/>
    </row>
    <row r="681" spans="1:33" ht="22.5" customHeight="1" x14ac:dyDescent="0.45">
      <c r="A681" s="91"/>
      <c r="B681" s="93"/>
      <c r="C681" s="92"/>
      <c r="D681" s="93"/>
      <c r="E681" s="92"/>
      <c r="F681" s="93"/>
      <c r="G681" s="92"/>
      <c r="H681" s="93"/>
      <c r="I681" s="92"/>
      <c r="J681" s="91"/>
      <c r="K681" s="91"/>
      <c r="L681" s="91"/>
      <c r="M681" s="104"/>
      <c r="N681" s="91"/>
      <c r="O681" s="91"/>
      <c r="P681" s="91"/>
      <c r="Q681" s="91"/>
      <c r="R681" s="91"/>
      <c r="S681" s="91"/>
      <c r="T681" s="91"/>
      <c r="U681" s="91"/>
      <c r="V681" s="91"/>
      <c r="W681" s="91"/>
      <c r="X681" s="91"/>
      <c r="Y681" s="91"/>
      <c r="Z681" s="91"/>
      <c r="AA681" s="91"/>
      <c r="AB681" s="91"/>
      <c r="AC681" s="91"/>
      <c r="AD681" s="91"/>
      <c r="AE681" s="91"/>
      <c r="AF681" s="91"/>
      <c r="AG681" s="91"/>
    </row>
    <row r="682" spans="1:33" ht="22.5" customHeight="1" x14ac:dyDescent="0.45">
      <c r="A682" s="91"/>
      <c r="B682" s="93"/>
      <c r="C682" s="92"/>
      <c r="D682" s="93"/>
      <c r="E682" s="92"/>
      <c r="F682" s="93"/>
      <c r="G682" s="92"/>
      <c r="H682" s="93"/>
      <c r="I682" s="92"/>
      <c r="J682" s="91"/>
      <c r="K682" s="91"/>
      <c r="L682" s="91"/>
      <c r="M682" s="104"/>
      <c r="N682" s="91"/>
      <c r="O682" s="91"/>
      <c r="P682" s="91"/>
      <c r="Q682" s="91"/>
      <c r="R682" s="91"/>
      <c r="S682" s="91"/>
      <c r="T682" s="91"/>
      <c r="U682" s="91"/>
      <c r="V682" s="91"/>
      <c r="W682" s="91"/>
      <c r="X682" s="91"/>
      <c r="Y682" s="91"/>
      <c r="Z682" s="91"/>
      <c r="AA682" s="91"/>
      <c r="AB682" s="91"/>
      <c r="AC682" s="91"/>
      <c r="AD682" s="91"/>
      <c r="AE682" s="91"/>
      <c r="AF682" s="91"/>
      <c r="AG682" s="91"/>
    </row>
    <row r="683" spans="1:33" ht="22.5" customHeight="1" x14ac:dyDescent="0.45">
      <c r="A683" s="91"/>
      <c r="B683" s="93"/>
      <c r="C683" s="92"/>
      <c r="D683" s="93"/>
      <c r="E683" s="92"/>
      <c r="F683" s="93"/>
      <c r="G683" s="92"/>
      <c r="H683" s="93"/>
      <c r="I683" s="92"/>
      <c r="J683" s="91"/>
      <c r="K683" s="91"/>
      <c r="L683" s="91"/>
      <c r="M683" s="104"/>
      <c r="N683" s="91"/>
      <c r="O683" s="91"/>
      <c r="P683" s="91"/>
      <c r="Q683" s="91"/>
      <c r="R683" s="91"/>
      <c r="S683" s="91"/>
      <c r="T683" s="91"/>
      <c r="U683" s="91"/>
      <c r="V683" s="91"/>
      <c r="W683" s="91"/>
      <c r="X683" s="91"/>
      <c r="Y683" s="91"/>
      <c r="Z683" s="91"/>
      <c r="AA683" s="91"/>
      <c r="AB683" s="91"/>
      <c r="AC683" s="91"/>
      <c r="AD683" s="91"/>
      <c r="AE683" s="91"/>
      <c r="AF683" s="91"/>
      <c r="AG683" s="91"/>
    </row>
    <row r="684" spans="1:33" ht="22.5" customHeight="1" x14ac:dyDescent="0.45">
      <c r="A684" s="91"/>
      <c r="B684" s="93"/>
      <c r="C684" s="92"/>
      <c r="D684" s="93"/>
      <c r="E684" s="92"/>
      <c r="F684" s="93"/>
      <c r="G684" s="92"/>
      <c r="H684" s="93"/>
      <c r="I684" s="92"/>
      <c r="J684" s="91"/>
      <c r="K684" s="91"/>
      <c r="L684" s="91"/>
      <c r="M684" s="104"/>
      <c r="N684" s="91"/>
      <c r="O684" s="91"/>
      <c r="P684" s="91"/>
      <c r="Q684" s="91"/>
      <c r="R684" s="91"/>
      <c r="S684" s="91"/>
      <c r="T684" s="91"/>
      <c r="U684" s="91"/>
      <c r="V684" s="91"/>
      <c r="W684" s="91"/>
      <c r="X684" s="91"/>
      <c r="Y684" s="91"/>
      <c r="Z684" s="91"/>
      <c r="AA684" s="91"/>
      <c r="AB684" s="91"/>
      <c r="AC684" s="91"/>
      <c r="AD684" s="91"/>
      <c r="AE684" s="91"/>
      <c r="AF684" s="91"/>
      <c r="AG684" s="91"/>
    </row>
    <row r="685" spans="1:33" ht="22.5" customHeight="1" x14ac:dyDescent="0.45">
      <c r="A685" s="91"/>
      <c r="B685" s="93"/>
      <c r="C685" s="92"/>
      <c r="D685" s="93"/>
      <c r="E685" s="92"/>
      <c r="F685" s="93"/>
      <c r="G685" s="92"/>
      <c r="H685" s="93"/>
      <c r="I685" s="92"/>
      <c r="J685" s="91"/>
      <c r="K685" s="91"/>
      <c r="L685" s="91"/>
      <c r="M685" s="104"/>
      <c r="N685" s="91"/>
      <c r="O685" s="91"/>
      <c r="P685" s="91"/>
      <c r="Q685" s="91"/>
      <c r="R685" s="91"/>
      <c r="S685" s="91"/>
      <c r="T685" s="91"/>
      <c r="U685" s="91"/>
      <c r="V685" s="91"/>
      <c r="W685" s="91"/>
      <c r="X685" s="91"/>
      <c r="Y685" s="91"/>
      <c r="Z685" s="91"/>
      <c r="AA685" s="91"/>
      <c r="AB685" s="91"/>
      <c r="AC685" s="91"/>
      <c r="AD685" s="91"/>
      <c r="AE685" s="91"/>
      <c r="AF685" s="91"/>
      <c r="AG685" s="91"/>
    </row>
    <row r="686" spans="1:33" ht="22.5" customHeight="1" x14ac:dyDescent="0.45">
      <c r="A686" s="91"/>
      <c r="B686" s="93"/>
      <c r="C686" s="92"/>
      <c r="D686" s="93"/>
      <c r="E686" s="92"/>
      <c r="F686" s="93"/>
      <c r="G686" s="92"/>
      <c r="H686" s="93"/>
      <c r="I686" s="92"/>
      <c r="J686" s="91"/>
      <c r="K686" s="91"/>
      <c r="L686" s="91"/>
      <c r="M686" s="104"/>
      <c r="N686" s="91"/>
      <c r="O686" s="91"/>
      <c r="P686" s="91"/>
      <c r="Q686" s="91"/>
      <c r="R686" s="91"/>
      <c r="S686" s="91"/>
      <c r="T686" s="91"/>
      <c r="U686" s="91"/>
      <c r="V686" s="91"/>
      <c r="W686" s="91"/>
      <c r="X686" s="91"/>
      <c r="Y686" s="91"/>
      <c r="Z686" s="91"/>
      <c r="AA686" s="91"/>
      <c r="AB686" s="91"/>
      <c r="AC686" s="91"/>
      <c r="AD686" s="91"/>
      <c r="AE686" s="91"/>
      <c r="AF686" s="91"/>
      <c r="AG686" s="91"/>
    </row>
    <row r="687" spans="1:33" ht="22.5" customHeight="1" x14ac:dyDescent="0.45">
      <c r="A687" s="91"/>
      <c r="B687" s="93"/>
      <c r="C687" s="92"/>
      <c r="D687" s="93"/>
      <c r="E687" s="92"/>
      <c r="F687" s="93"/>
      <c r="G687" s="92"/>
      <c r="H687" s="93"/>
      <c r="I687" s="92"/>
      <c r="J687" s="91"/>
      <c r="K687" s="91"/>
      <c r="L687" s="91"/>
      <c r="M687" s="104"/>
      <c r="N687" s="91"/>
      <c r="O687" s="91"/>
      <c r="P687" s="91"/>
      <c r="Q687" s="91"/>
      <c r="R687" s="91"/>
      <c r="S687" s="91"/>
      <c r="T687" s="91"/>
      <c r="U687" s="91"/>
      <c r="V687" s="91"/>
      <c r="W687" s="91"/>
      <c r="X687" s="91"/>
      <c r="Y687" s="91"/>
      <c r="Z687" s="91"/>
      <c r="AA687" s="91"/>
      <c r="AB687" s="91"/>
      <c r="AC687" s="91"/>
      <c r="AD687" s="91"/>
      <c r="AE687" s="91"/>
      <c r="AF687" s="91"/>
      <c r="AG687" s="91"/>
    </row>
    <row r="688" spans="1:33" ht="22.5" customHeight="1" x14ac:dyDescent="0.45">
      <c r="A688" s="91"/>
      <c r="B688" s="93"/>
      <c r="C688" s="92"/>
      <c r="D688" s="93"/>
      <c r="E688" s="92"/>
      <c r="F688" s="93"/>
      <c r="G688" s="92"/>
      <c r="H688" s="93"/>
      <c r="I688" s="92"/>
      <c r="J688" s="91"/>
      <c r="K688" s="91"/>
      <c r="L688" s="91"/>
      <c r="M688" s="104"/>
      <c r="N688" s="91"/>
      <c r="O688" s="91"/>
      <c r="P688" s="91"/>
      <c r="Q688" s="91"/>
      <c r="R688" s="91"/>
      <c r="S688" s="91"/>
      <c r="T688" s="91"/>
      <c r="U688" s="91"/>
      <c r="V688" s="91"/>
      <c r="W688" s="91"/>
      <c r="X688" s="91"/>
      <c r="Y688" s="91"/>
      <c r="Z688" s="91"/>
      <c r="AA688" s="91"/>
      <c r="AB688" s="91"/>
      <c r="AC688" s="91"/>
      <c r="AD688" s="91"/>
      <c r="AE688" s="91"/>
      <c r="AF688" s="91"/>
      <c r="AG688" s="91"/>
    </row>
    <row r="689" spans="1:33" ht="22.5" customHeight="1" x14ac:dyDescent="0.45">
      <c r="A689" s="91"/>
      <c r="B689" s="93"/>
      <c r="C689" s="92"/>
      <c r="D689" s="93"/>
      <c r="E689" s="92"/>
      <c r="F689" s="93"/>
      <c r="G689" s="92"/>
      <c r="H689" s="93"/>
      <c r="I689" s="92"/>
      <c r="J689" s="91"/>
      <c r="K689" s="91"/>
      <c r="L689" s="91"/>
      <c r="M689" s="104"/>
      <c r="N689" s="91"/>
      <c r="O689" s="91"/>
      <c r="P689" s="91"/>
      <c r="Q689" s="91"/>
      <c r="R689" s="91"/>
      <c r="S689" s="91"/>
      <c r="T689" s="91"/>
      <c r="U689" s="91"/>
      <c r="V689" s="91"/>
      <c r="W689" s="91"/>
      <c r="X689" s="91"/>
      <c r="Y689" s="91"/>
      <c r="Z689" s="91"/>
      <c r="AA689" s="91"/>
      <c r="AB689" s="91"/>
      <c r="AC689" s="91"/>
      <c r="AD689" s="91"/>
      <c r="AE689" s="91"/>
      <c r="AF689" s="91"/>
      <c r="AG689" s="91"/>
    </row>
    <row r="690" spans="1:33" ht="22.5" customHeight="1" x14ac:dyDescent="0.45">
      <c r="A690" s="91"/>
      <c r="B690" s="93"/>
      <c r="C690" s="92"/>
      <c r="D690" s="93"/>
      <c r="E690" s="92"/>
      <c r="F690" s="93"/>
      <c r="G690" s="92"/>
      <c r="H690" s="93"/>
      <c r="I690" s="92"/>
      <c r="J690" s="91"/>
      <c r="K690" s="91"/>
      <c r="L690" s="91"/>
      <c r="M690" s="104"/>
      <c r="N690" s="91"/>
      <c r="O690" s="91"/>
      <c r="P690" s="91"/>
      <c r="Q690" s="91"/>
      <c r="R690" s="91"/>
      <c r="S690" s="91"/>
      <c r="T690" s="91"/>
      <c r="U690" s="91"/>
      <c r="V690" s="91"/>
      <c r="W690" s="91"/>
      <c r="X690" s="91"/>
      <c r="Y690" s="91"/>
      <c r="Z690" s="91"/>
      <c r="AA690" s="91"/>
      <c r="AB690" s="91"/>
      <c r="AC690" s="91"/>
      <c r="AD690" s="91"/>
      <c r="AE690" s="91"/>
      <c r="AF690" s="91"/>
      <c r="AG690" s="91"/>
    </row>
    <row r="691" spans="1:33" ht="22.5" customHeight="1" x14ac:dyDescent="0.45">
      <c r="A691" s="91"/>
      <c r="B691" s="93"/>
      <c r="C691" s="92"/>
      <c r="D691" s="93"/>
      <c r="E691" s="92"/>
      <c r="F691" s="93"/>
      <c r="G691" s="92"/>
      <c r="H691" s="93"/>
      <c r="I691" s="92"/>
      <c r="J691" s="91"/>
      <c r="K691" s="91"/>
      <c r="L691" s="91"/>
      <c r="M691" s="104"/>
      <c r="N691" s="91"/>
      <c r="O691" s="91"/>
      <c r="P691" s="91"/>
      <c r="Q691" s="91"/>
      <c r="R691" s="91"/>
      <c r="S691" s="91"/>
      <c r="T691" s="91"/>
      <c r="U691" s="91"/>
      <c r="V691" s="91"/>
      <c r="W691" s="91"/>
      <c r="X691" s="91"/>
      <c r="Y691" s="91"/>
      <c r="Z691" s="91"/>
      <c r="AA691" s="91"/>
      <c r="AB691" s="91"/>
      <c r="AC691" s="91"/>
      <c r="AD691" s="91"/>
      <c r="AE691" s="91"/>
      <c r="AF691" s="91"/>
      <c r="AG691" s="91"/>
    </row>
    <row r="692" spans="1:33" ht="22.5" customHeight="1" x14ac:dyDescent="0.45">
      <c r="A692" s="91"/>
      <c r="B692" s="93"/>
      <c r="C692" s="92"/>
      <c r="D692" s="93"/>
      <c r="E692" s="92"/>
      <c r="F692" s="93"/>
      <c r="G692" s="92"/>
      <c r="H692" s="93"/>
      <c r="I692" s="92"/>
      <c r="J692" s="91"/>
      <c r="K692" s="91"/>
      <c r="L692" s="91"/>
      <c r="M692" s="104"/>
      <c r="N692" s="91"/>
      <c r="O692" s="91"/>
      <c r="P692" s="91"/>
      <c r="Q692" s="91"/>
      <c r="R692" s="91"/>
      <c r="S692" s="91"/>
      <c r="T692" s="91"/>
      <c r="U692" s="91"/>
      <c r="V692" s="91"/>
      <c r="W692" s="91"/>
      <c r="X692" s="91"/>
      <c r="Y692" s="91"/>
      <c r="Z692" s="91"/>
      <c r="AA692" s="91"/>
      <c r="AB692" s="91"/>
      <c r="AC692" s="91"/>
      <c r="AD692" s="91"/>
      <c r="AE692" s="91"/>
      <c r="AF692" s="91"/>
      <c r="AG692" s="91"/>
    </row>
    <row r="693" spans="1:33" ht="22.5" customHeight="1" x14ac:dyDescent="0.45">
      <c r="A693" s="91"/>
      <c r="B693" s="93"/>
      <c r="C693" s="92"/>
      <c r="D693" s="93"/>
      <c r="E693" s="92"/>
      <c r="F693" s="93"/>
      <c r="G693" s="92"/>
      <c r="H693" s="93"/>
      <c r="I693" s="92"/>
      <c r="J693" s="91"/>
      <c r="K693" s="91"/>
      <c r="L693" s="91"/>
      <c r="M693" s="104"/>
      <c r="N693" s="91"/>
      <c r="O693" s="91"/>
      <c r="P693" s="91"/>
      <c r="Q693" s="91"/>
      <c r="R693" s="91"/>
      <c r="S693" s="91"/>
      <c r="T693" s="91"/>
      <c r="U693" s="91"/>
      <c r="V693" s="91"/>
      <c r="W693" s="91"/>
      <c r="X693" s="91"/>
      <c r="Y693" s="91"/>
      <c r="Z693" s="91"/>
      <c r="AA693" s="91"/>
      <c r="AB693" s="91"/>
      <c r="AC693" s="91"/>
      <c r="AD693" s="91"/>
      <c r="AE693" s="91"/>
      <c r="AF693" s="91"/>
      <c r="AG693" s="91"/>
    </row>
    <row r="694" spans="1:33" ht="22.5" customHeight="1" x14ac:dyDescent="0.45">
      <c r="A694" s="91"/>
      <c r="B694" s="93"/>
      <c r="C694" s="92"/>
      <c r="D694" s="93"/>
      <c r="E694" s="92"/>
      <c r="F694" s="93"/>
      <c r="G694" s="92"/>
      <c r="H694" s="93"/>
      <c r="I694" s="92"/>
      <c r="J694" s="91"/>
      <c r="K694" s="91"/>
      <c r="L694" s="91"/>
      <c r="M694" s="104"/>
      <c r="N694" s="91"/>
      <c r="O694" s="91"/>
      <c r="P694" s="91"/>
      <c r="Q694" s="91"/>
      <c r="R694" s="91"/>
      <c r="S694" s="91"/>
      <c r="T694" s="91"/>
      <c r="U694" s="91"/>
      <c r="V694" s="91"/>
      <c r="W694" s="91"/>
      <c r="X694" s="91"/>
      <c r="Y694" s="91"/>
      <c r="Z694" s="91"/>
      <c r="AA694" s="91"/>
      <c r="AB694" s="91"/>
      <c r="AC694" s="91"/>
      <c r="AD694" s="91"/>
      <c r="AE694" s="91"/>
      <c r="AF694" s="91"/>
      <c r="AG694" s="91"/>
    </row>
    <row r="695" spans="1:33" ht="22.5" customHeight="1" x14ac:dyDescent="0.45">
      <c r="A695" s="91"/>
      <c r="B695" s="93"/>
      <c r="C695" s="92"/>
      <c r="D695" s="93"/>
      <c r="E695" s="92"/>
      <c r="F695" s="93"/>
      <c r="G695" s="92"/>
      <c r="H695" s="93"/>
      <c r="I695" s="92"/>
      <c r="J695" s="91"/>
      <c r="K695" s="91"/>
      <c r="L695" s="91"/>
      <c r="M695" s="104"/>
      <c r="N695" s="91"/>
      <c r="O695" s="91"/>
      <c r="P695" s="91"/>
      <c r="Q695" s="91"/>
      <c r="R695" s="91"/>
      <c r="S695" s="91"/>
      <c r="T695" s="91"/>
      <c r="U695" s="91"/>
      <c r="V695" s="91"/>
      <c r="W695" s="91"/>
      <c r="X695" s="91"/>
      <c r="Y695" s="91"/>
      <c r="Z695" s="91"/>
      <c r="AA695" s="91"/>
      <c r="AB695" s="91"/>
      <c r="AC695" s="91"/>
      <c r="AD695" s="91"/>
      <c r="AE695" s="91"/>
      <c r="AF695" s="91"/>
      <c r="AG695" s="91"/>
    </row>
    <row r="696" spans="1:33" ht="22.5" customHeight="1" x14ac:dyDescent="0.45">
      <c r="A696" s="91"/>
      <c r="B696" s="93"/>
      <c r="C696" s="92"/>
      <c r="D696" s="93"/>
      <c r="E696" s="92"/>
      <c r="F696" s="93"/>
      <c r="G696" s="92"/>
      <c r="H696" s="93"/>
      <c r="I696" s="92"/>
      <c r="J696" s="91"/>
      <c r="K696" s="91"/>
      <c r="L696" s="91"/>
      <c r="M696" s="104"/>
      <c r="N696" s="91"/>
      <c r="O696" s="91"/>
      <c r="P696" s="91"/>
      <c r="Q696" s="91"/>
      <c r="R696" s="91"/>
      <c r="S696" s="91"/>
      <c r="T696" s="91"/>
      <c r="U696" s="91"/>
      <c r="V696" s="91"/>
      <c r="W696" s="91"/>
      <c r="X696" s="91"/>
      <c r="Y696" s="91"/>
      <c r="Z696" s="91"/>
      <c r="AA696" s="91"/>
      <c r="AB696" s="91"/>
      <c r="AC696" s="91"/>
      <c r="AD696" s="91"/>
      <c r="AE696" s="91"/>
      <c r="AF696" s="91"/>
      <c r="AG696" s="91"/>
    </row>
    <row r="697" spans="1:33" ht="22.5" customHeight="1" x14ac:dyDescent="0.45">
      <c r="A697" s="91"/>
      <c r="B697" s="93"/>
      <c r="C697" s="92"/>
      <c r="D697" s="93"/>
      <c r="E697" s="92"/>
      <c r="F697" s="93"/>
      <c r="G697" s="92"/>
      <c r="H697" s="93"/>
      <c r="I697" s="92"/>
      <c r="J697" s="91"/>
      <c r="K697" s="91"/>
      <c r="L697" s="91"/>
      <c r="M697" s="104"/>
      <c r="N697" s="91"/>
      <c r="O697" s="91"/>
      <c r="P697" s="91"/>
      <c r="Q697" s="91"/>
      <c r="R697" s="91"/>
      <c r="S697" s="91"/>
      <c r="T697" s="91"/>
      <c r="U697" s="91"/>
      <c r="V697" s="91"/>
      <c r="W697" s="91"/>
      <c r="X697" s="91"/>
      <c r="Y697" s="91"/>
      <c r="Z697" s="91"/>
      <c r="AA697" s="91"/>
      <c r="AB697" s="91"/>
      <c r="AC697" s="91"/>
      <c r="AD697" s="91"/>
      <c r="AE697" s="91"/>
      <c r="AF697" s="91"/>
      <c r="AG697" s="91"/>
    </row>
    <row r="698" spans="1:33" ht="22.5" customHeight="1" x14ac:dyDescent="0.45">
      <c r="A698" s="91"/>
      <c r="B698" s="93"/>
      <c r="C698" s="92"/>
      <c r="D698" s="93"/>
      <c r="E698" s="92"/>
      <c r="F698" s="93"/>
      <c r="G698" s="92"/>
      <c r="H698" s="93"/>
      <c r="I698" s="92"/>
      <c r="J698" s="91"/>
      <c r="K698" s="91"/>
      <c r="L698" s="91"/>
      <c r="M698" s="104"/>
      <c r="N698" s="91"/>
      <c r="O698" s="91"/>
      <c r="P698" s="91"/>
      <c r="Q698" s="91"/>
      <c r="R698" s="91"/>
      <c r="S698" s="91"/>
      <c r="T698" s="91"/>
      <c r="U698" s="91"/>
      <c r="V698" s="91"/>
      <c r="W698" s="91"/>
      <c r="X698" s="91"/>
      <c r="Y698" s="91"/>
      <c r="Z698" s="91"/>
      <c r="AA698" s="91"/>
      <c r="AB698" s="91"/>
      <c r="AC698" s="91"/>
      <c r="AD698" s="91"/>
      <c r="AE698" s="91"/>
      <c r="AF698" s="91"/>
      <c r="AG698" s="91"/>
    </row>
    <row r="699" spans="1:33" ht="22.5" customHeight="1" x14ac:dyDescent="0.45">
      <c r="A699" s="91"/>
      <c r="B699" s="93"/>
      <c r="C699" s="92"/>
      <c r="D699" s="93"/>
      <c r="E699" s="92"/>
      <c r="F699" s="93"/>
      <c r="G699" s="92"/>
      <c r="H699" s="93"/>
      <c r="I699" s="92"/>
      <c r="J699" s="91"/>
      <c r="K699" s="91"/>
      <c r="L699" s="91"/>
      <c r="M699" s="104"/>
      <c r="N699" s="91"/>
      <c r="O699" s="91"/>
      <c r="P699" s="91"/>
      <c r="Q699" s="91"/>
      <c r="R699" s="91"/>
      <c r="S699" s="91"/>
      <c r="T699" s="91"/>
      <c r="U699" s="91"/>
      <c r="V699" s="91"/>
      <c r="W699" s="91"/>
      <c r="X699" s="91"/>
      <c r="Y699" s="91"/>
      <c r="Z699" s="91"/>
      <c r="AA699" s="91"/>
      <c r="AB699" s="91"/>
      <c r="AC699" s="91"/>
      <c r="AD699" s="91"/>
      <c r="AE699" s="91"/>
      <c r="AF699" s="91"/>
      <c r="AG699" s="91"/>
    </row>
    <row r="700" spans="1:33" ht="22.5" customHeight="1" x14ac:dyDescent="0.45">
      <c r="A700" s="91"/>
      <c r="B700" s="93"/>
      <c r="C700" s="92"/>
      <c r="D700" s="93"/>
      <c r="E700" s="92"/>
      <c r="F700" s="93"/>
      <c r="G700" s="92"/>
      <c r="H700" s="93"/>
      <c r="I700" s="92"/>
      <c r="J700" s="91"/>
      <c r="K700" s="91"/>
      <c r="L700" s="91"/>
      <c r="M700" s="104"/>
      <c r="N700" s="91"/>
      <c r="O700" s="91"/>
      <c r="P700" s="91"/>
      <c r="Q700" s="91"/>
      <c r="R700" s="91"/>
      <c r="S700" s="91"/>
      <c r="T700" s="91"/>
      <c r="U700" s="91"/>
      <c r="V700" s="91"/>
      <c r="W700" s="91"/>
      <c r="X700" s="91"/>
      <c r="Y700" s="91"/>
      <c r="Z700" s="91"/>
      <c r="AA700" s="91"/>
      <c r="AB700" s="91"/>
      <c r="AC700" s="91"/>
      <c r="AD700" s="91"/>
      <c r="AE700" s="91"/>
      <c r="AF700" s="91"/>
      <c r="AG700" s="91"/>
    </row>
    <row r="701" spans="1:33" ht="22.5" customHeight="1" x14ac:dyDescent="0.45">
      <c r="A701" s="91"/>
      <c r="B701" s="93"/>
      <c r="C701" s="92"/>
      <c r="D701" s="93"/>
      <c r="E701" s="92"/>
      <c r="F701" s="93"/>
      <c r="G701" s="92"/>
      <c r="H701" s="93"/>
      <c r="I701" s="92"/>
      <c r="J701" s="91"/>
      <c r="K701" s="91"/>
      <c r="L701" s="91"/>
      <c r="M701" s="104"/>
      <c r="N701" s="91"/>
      <c r="O701" s="91"/>
      <c r="P701" s="91"/>
      <c r="Q701" s="91"/>
      <c r="R701" s="91"/>
      <c r="S701" s="91"/>
      <c r="T701" s="91"/>
      <c r="U701" s="91"/>
      <c r="V701" s="91"/>
      <c r="W701" s="91"/>
      <c r="X701" s="91"/>
      <c r="Y701" s="91"/>
      <c r="Z701" s="91"/>
      <c r="AA701" s="91"/>
      <c r="AB701" s="91"/>
      <c r="AC701" s="91"/>
      <c r="AD701" s="91"/>
      <c r="AE701" s="91"/>
      <c r="AF701" s="91"/>
      <c r="AG701" s="91"/>
    </row>
    <row r="702" spans="1:33" ht="22.5" customHeight="1" x14ac:dyDescent="0.45">
      <c r="A702" s="91"/>
      <c r="B702" s="93"/>
      <c r="C702" s="92"/>
      <c r="D702" s="93"/>
      <c r="E702" s="92"/>
      <c r="F702" s="93"/>
      <c r="G702" s="92"/>
      <c r="H702" s="93"/>
      <c r="I702" s="92"/>
      <c r="J702" s="91"/>
      <c r="K702" s="91"/>
      <c r="L702" s="91"/>
      <c r="M702" s="104"/>
      <c r="N702" s="91"/>
      <c r="O702" s="91"/>
      <c r="P702" s="91"/>
      <c r="Q702" s="91"/>
      <c r="R702" s="91"/>
      <c r="S702" s="91"/>
      <c r="T702" s="91"/>
      <c r="U702" s="91"/>
      <c r="V702" s="91"/>
      <c r="W702" s="91"/>
      <c r="X702" s="91"/>
      <c r="Y702" s="91"/>
      <c r="Z702" s="91"/>
      <c r="AA702" s="91"/>
      <c r="AB702" s="91"/>
      <c r="AC702" s="91"/>
      <c r="AD702" s="91"/>
      <c r="AE702" s="91"/>
      <c r="AF702" s="91"/>
      <c r="AG702" s="91"/>
    </row>
    <row r="703" spans="1:33" ht="22.5" customHeight="1" x14ac:dyDescent="0.45">
      <c r="A703" s="91"/>
      <c r="B703" s="93"/>
      <c r="C703" s="92"/>
      <c r="D703" s="93"/>
      <c r="E703" s="92"/>
      <c r="F703" s="93"/>
      <c r="G703" s="92"/>
      <c r="H703" s="93"/>
      <c r="I703" s="92"/>
      <c r="J703" s="91"/>
      <c r="K703" s="91"/>
      <c r="L703" s="91"/>
      <c r="M703" s="104"/>
      <c r="N703" s="91"/>
      <c r="O703" s="91"/>
      <c r="P703" s="91"/>
      <c r="Q703" s="91"/>
      <c r="R703" s="91"/>
      <c r="S703" s="91"/>
      <c r="T703" s="91"/>
      <c r="U703" s="91"/>
      <c r="V703" s="91"/>
      <c r="W703" s="91"/>
      <c r="X703" s="91"/>
      <c r="Y703" s="91"/>
      <c r="Z703" s="91"/>
      <c r="AA703" s="91"/>
      <c r="AB703" s="91"/>
      <c r="AC703" s="91"/>
      <c r="AD703" s="91"/>
      <c r="AE703" s="91"/>
      <c r="AF703" s="91"/>
      <c r="AG703" s="91"/>
    </row>
    <row r="704" spans="1:33" ht="22.5" customHeight="1" x14ac:dyDescent="0.45">
      <c r="A704" s="91"/>
      <c r="B704" s="93"/>
      <c r="C704" s="92"/>
      <c r="D704" s="93"/>
      <c r="E704" s="92"/>
      <c r="F704" s="93"/>
      <c r="G704" s="92"/>
      <c r="H704" s="93"/>
      <c r="I704" s="92"/>
      <c r="J704" s="91"/>
      <c r="K704" s="91"/>
      <c r="L704" s="91"/>
      <c r="M704" s="104"/>
      <c r="N704" s="91"/>
      <c r="O704" s="91"/>
      <c r="P704" s="91"/>
      <c r="Q704" s="91"/>
      <c r="R704" s="91"/>
      <c r="S704" s="91"/>
      <c r="T704" s="91"/>
      <c r="U704" s="91"/>
      <c r="V704" s="91"/>
      <c r="W704" s="91"/>
      <c r="X704" s="91"/>
      <c r="Y704" s="91"/>
      <c r="Z704" s="91"/>
      <c r="AA704" s="91"/>
      <c r="AB704" s="91"/>
      <c r="AC704" s="91"/>
      <c r="AD704" s="91"/>
      <c r="AE704" s="91"/>
      <c r="AF704" s="91"/>
      <c r="AG704" s="91"/>
    </row>
    <row r="705" spans="1:33" ht="22.5" customHeight="1" x14ac:dyDescent="0.45">
      <c r="A705" s="91"/>
      <c r="B705" s="93"/>
      <c r="C705" s="92"/>
      <c r="D705" s="93"/>
      <c r="E705" s="92"/>
      <c r="F705" s="93"/>
      <c r="G705" s="92"/>
      <c r="H705" s="93"/>
      <c r="I705" s="92"/>
      <c r="J705" s="91"/>
      <c r="K705" s="91"/>
      <c r="L705" s="91"/>
      <c r="M705" s="104"/>
      <c r="N705" s="91"/>
      <c r="O705" s="91"/>
      <c r="P705" s="91"/>
      <c r="Q705" s="91"/>
      <c r="R705" s="91"/>
      <c r="S705" s="91"/>
      <c r="T705" s="91"/>
      <c r="U705" s="91"/>
      <c r="V705" s="91"/>
      <c r="W705" s="91"/>
      <c r="X705" s="91"/>
      <c r="Y705" s="91"/>
      <c r="Z705" s="91"/>
      <c r="AA705" s="91"/>
      <c r="AB705" s="91"/>
      <c r="AC705" s="91"/>
      <c r="AD705" s="91"/>
      <c r="AE705" s="91"/>
      <c r="AF705" s="91"/>
      <c r="AG705" s="91"/>
    </row>
    <row r="706" spans="1:33" ht="22.5" customHeight="1" x14ac:dyDescent="0.45">
      <c r="A706" s="91"/>
      <c r="B706" s="93"/>
      <c r="C706" s="92"/>
      <c r="D706" s="93"/>
      <c r="E706" s="92"/>
      <c r="F706" s="93"/>
      <c r="G706" s="92"/>
      <c r="H706" s="93"/>
      <c r="I706" s="92"/>
      <c r="J706" s="91"/>
      <c r="K706" s="91"/>
      <c r="L706" s="91"/>
      <c r="M706" s="104"/>
      <c r="N706" s="91"/>
      <c r="O706" s="91"/>
      <c r="P706" s="91"/>
      <c r="Q706" s="91"/>
      <c r="R706" s="91"/>
      <c r="S706" s="91"/>
      <c r="T706" s="91"/>
      <c r="U706" s="91"/>
      <c r="V706" s="91"/>
      <c r="W706" s="91"/>
      <c r="X706" s="91"/>
      <c r="Y706" s="91"/>
      <c r="Z706" s="91"/>
      <c r="AA706" s="91"/>
      <c r="AB706" s="91"/>
      <c r="AC706" s="91"/>
      <c r="AD706" s="91"/>
      <c r="AE706" s="91"/>
      <c r="AF706" s="91"/>
      <c r="AG706" s="91"/>
    </row>
    <row r="707" spans="1:33" ht="22.5" customHeight="1" x14ac:dyDescent="0.45">
      <c r="A707" s="91"/>
      <c r="B707" s="93"/>
      <c r="C707" s="92"/>
      <c r="D707" s="93"/>
      <c r="E707" s="92"/>
      <c r="F707" s="93"/>
      <c r="G707" s="92"/>
      <c r="H707" s="93"/>
      <c r="I707" s="92"/>
      <c r="J707" s="91"/>
      <c r="K707" s="91"/>
      <c r="L707" s="91"/>
      <c r="M707" s="104"/>
      <c r="N707" s="91"/>
      <c r="O707" s="91"/>
      <c r="P707" s="91"/>
      <c r="Q707" s="91"/>
      <c r="R707" s="91"/>
      <c r="S707" s="91"/>
      <c r="T707" s="91"/>
      <c r="U707" s="91"/>
      <c r="V707" s="91"/>
      <c r="W707" s="91"/>
      <c r="X707" s="91"/>
      <c r="Y707" s="91"/>
      <c r="Z707" s="91"/>
      <c r="AA707" s="91"/>
      <c r="AB707" s="91"/>
      <c r="AC707" s="91"/>
      <c r="AD707" s="91"/>
      <c r="AE707" s="91"/>
      <c r="AF707" s="91"/>
      <c r="AG707" s="91"/>
    </row>
    <row r="708" spans="1:33" ht="22.5" customHeight="1" x14ac:dyDescent="0.45">
      <c r="A708" s="91"/>
      <c r="B708" s="93"/>
      <c r="C708" s="92"/>
      <c r="D708" s="93"/>
      <c r="E708" s="92"/>
      <c r="F708" s="93"/>
      <c r="G708" s="92"/>
      <c r="H708" s="93"/>
      <c r="I708" s="92"/>
      <c r="J708" s="91"/>
      <c r="K708" s="91"/>
      <c r="L708" s="91"/>
      <c r="M708" s="104"/>
      <c r="N708" s="91"/>
      <c r="O708" s="91"/>
      <c r="P708" s="91"/>
      <c r="Q708" s="91"/>
      <c r="R708" s="91"/>
      <c r="S708" s="91"/>
      <c r="T708" s="91"/>
      <c r="U708" s="91"/>
      <c r="V708" s="91"/>
      <c r="W708" s="91"/>
      <c r="X708" s="91"/>
      <c r="Y708" s="91"/>
      <c r="Z708" s="91"/>
      <c r="AA708" s="91"/>
      <c r="AB708" s="91"/>
      <c r="AC708" s="91"/>
      <c r="AD708" s="91"/>
      <c r="AE708" s="91"/>
      <c r="AF708" s="91"/>
      <c r="AG708" s="91"/>
    </row>
    <row r="709" spans="1:33" ht="22.5" customHeight="1" x14ac:dyDescent="0.45">
      <c r="A709" s="91"/>
      <c r="B709" s="93"/>
      <c r="C709" s="92"/>
      <c r="D709" s="93"/>
      <c r="E709" s="92"/>
      <c r="F709" s="93"/>
      <c r="G709" s="92"/>
      <c r="H709" s="93"/>
      <c r="I709" s="92"/>
      <c r="J709" s="91"/>
      <c r="K709" s="91"/>
      <c r="L709" s="91"/>
      <c r="M709" s="104"/>
      <c r="N709" s="91"/>
      <c r="O709" s="91"/>
      <c r="P709" s="91"/>
      <c r="Q709" s="91"/>
      <c r="R709" s="91"/>
      <c r="S709" s="91"/>
      <c r="T709" s="91"/>
      <c r="U709" s="91"/>
      <c r="V709" s="91"/>
      <c r="W709" s="91"/>
      <c r="X709" s="91"/>
      <c r="Y709" s="91"/>
      <c r="Z709" s="91"/>
      <c r="AA709" s="91"/>
      <c r="AB709" s="91"/>
      <c r="AC709" s="91"/>
      <c r="AD709" s="91"/>
      <c r="AE709" s="91"/>
      <c r="AF709" s="91"/>
      <c r="AG709" s="91"/>
    </row>
    <row r="710" spans="1:33" ht="22.5" customHeight="1" x14ac:dyDescent="0.45">
      <c r="A710" s="91"/>
      <c r="B710" s="93"/>
      <c r="C710" s="92"/>
      <c r="D710" s="93"/>
      <c r="E710" s="92"/>
      <c r="F710" s="93"/>
      <c r="G710" s="92"/>
      <c r="H710" s="93"/>
      <c r="I710" s="92"/>
      <c r="J710" s="91"/>
      <c r="K710" s="91"/>
      <c r="L710" s="91"/>
      <c r="M710" s="104"/>
      <c r="N710" s="91"/>
      <c r="O710" s="91"/>
      <c r="P710" s="91"/>
      <c r="Q710" s="91"/>
      <c r="R710" s="91"/>
      <c r="S710" s="91"/>
      <c r="T710" s="91"/>
      <c r="U710" s="91"/>
      <c r="V710" s="91"/>
      <c r="W710" s="91"/>
      <c r="X710" s="91"/>
      <c r="Y710" s="91"/>
      <c r="Z710" s="91"/>
      <c r="AA710" s="91"/>
      <c r="AB710" s="91"/>
      <c r="AC710" s="91"/>
      <c r="AD710" s="91"/>
      <c r="AE710" s="91"/>
      <c r="AF710" s="91"/>
      <c r="AG710" s="91"/>
    </row>
    <row r="711" spans="1:33" ht="22.5" customHeight="1" x14ac:dyDescent="0.45">
      <c r="A711" s="91"/>
      <c r="B711" s="93"/>
      <c r="C711" s="92"/>
      <c r="D711" s="93"/>
      <c r="E711" s="92"/>
      <c r="F711" s="93"/>
      <c r="G711" s="92"/>
      <c r="H711" s="93"/>
      <c r="I711" s="92"/>
      <c r="J711" s="91"/>
      <c r="K711" s="91"/>
      <c r="L711" s="91"/>
      <c r="M711" s="104"/>
      <c r="N711" s="91"/>
      <c r="O711" s="91"/>
      <c r="P711" s="91"/>
      <c r="Q711" s="91"/>
      <c r="R711" s="91"/>
      <c r="S711" s="91"/>
      <c r="T711" s="91"/>
      <c r="U711" s="91"/>
      <c r="V711" s="91"/>
      <c r="W711" s="91"/>
      <c r="X711" s="91"/>
      <c r="Y711" s="91"/>
      <c r="Z711" s="91"/>
      <c r="AA711" s="91"/>
      <c r="AB711" s="91"/>
      <c r="AC711" s="91"/>
      <c r="AD711" s="91"/>
      <c r="AE711" s="91"/>
      <c r="AF711" s="91"/>
      <c r="AG711" s="91"/>
    </row>
    <row r="712" spans="1:33" ht="22.5" customHeight="1" x14ac:dyDescent="0.45">
      <c r="A712" s="91"/>
      <c r="B712" s="93"/>
      <c r="C712" s="92"/>
      <c r="D712" s="93"/>
      <c r="E712" s="92"/>
      <c r="F712" s="93"/>
      <c r="G712" s="92"/>
      <c r="H712" s="93"/>
      <c r="I712" s="92"/>
      <c r="J712" s="91"/>
      <c r="K712" s="91"/>
      <c r="L712" s="91"/>
      <c r="M712" s="104"/>
      <c r="N712" s="91"/>
      <c r="O712" s="91"/>
      <c r="P712" s="91"/>
      <c r="Q712" s="91"/>
      <c r="R712" s="91"/>
      <c r="S712" s="91"/>
      <c r="T712" s="91"/>
      <c r="U712" s="91"/>
      <c r="V712" s="91"/>
      <c r="W712" s="91"/>
      <c r="X712" s="91"/>
      <c r="Y712" s="91"/>
      <c r="Z712" s="91"/>
      <c r="AA712" s="91"/>
      <c r="AB712" s="91"/>
      <c r="AC712" s="91"/>
      <c r="AD712" s="91"/>
      <c r="AE712" s="91"/>
      <c r="AF712" s="91"/>
      <c r="AG712" s="91"/>
    </row>
    <row r="713" spans="1:33" ht="22.5" customHeight="1" x14ac:dyDescent="0.45">
      <c r="A713" s="91"/>
      <c r="B713" s="93"/>
      <c r="C713" s="92"/>
      <c r="D713" s="93"/>
      <c r="E713" s="92"/>
      <c r="F713" s="93"/>
      <c r="G713" s="92"/>
      <c r="H713" s="93"/>
      <c r="I713" s="92"/>
      <c r="J713" s="91"/>
      <c r="K713" s="91"/>
      <c r="L713" s="91"/>
      <c r="M713" s="104"/>
      <c r="N713" s="91"/>
      <c r="O713" s="91"/>
      <c r="P713" s="91"/>
      <c r="Q713" s="91"/>
      <c r="R713" s="91"/>
      <c r="S713" s="91"/>
      <c r="T713" s="91"/>
      <c r="U713" s="91"/>
      <c r="V713" s="91"/>
      <c r="W713" s="91"/>
      <c r="X713" s="91"/>
      <c r="Y713" s="91"/>
      <c r="Z713" s="91"/>
      <c r="AA713" s="91"/>
      <c r="AB713" s="91"/>
      <c r="AC713" s="91"/>
      <c r="AD713" s="91"/>
      <c r="AE713" s="91"/>
      <c r="AF713" s="91"/>
      <c r="AG713" s="91"/>
    </row>
    <row r="714" spans="1:33" ht="22.5" customHeight="1" x14ac:dyDescent="0.45">
      <c r="A714" s="91"/>
      <c r="B714" s="93"/>
      <c r="C714" s="92"/>
      <c r="D714" s="93"/>
      <c r="E714" s="92"/>
      <c r="F714" s="93"/>
      <c r="G714" s="92"/>
      <c r="H714" s="93"/>
      <c r="I714" s="92"/>
      <c r="J714" s="91"/>
      <c r="K714" s="91"/>
      <c r="L714" s="91"/>
      <c r="M714" s="104"/>
      <c r="N714" s="91"/>
      <c r="O714" s="91"/>
      <c r="P714" s="91"/>
      <c r="Q714" s="91"/>
      <c r="R714" s="91"/>
      <c r="S714" s="91"/>
      <c r="T714" s="91"/>
      <c r="U714" s="91"/>
      <c r="V714" s="91"/>
      <c r="W714" s="91"/>
      <c r="X714" s="91"/>
      <c r="Y714" s="91"/>
      <c r="Z714" s="91"/>
      <c r="AA714" s="91"/>
      <c r="AB714" s="91"/>
      <c r="AC714" s="91"/>
      <c r="AD714" s="91"/>
      <c r="AE714" s="91"/>
      <c r="AF714" s="91"/>
      <c r="AG714" s="91"/>
    </row>
    <row r="715" spans="1:33" ht="22.5" customHeight="1" x14ac:dyDescent="0.45">
      <c r="A715" s="91"/>
      <c r="B715" s="93"/>
      <c r="C715" s="92"/>
      <c r="D715" s="93"/>
      <c r="E715" s="92"/>
      <c r="F715" s="93"/>
      <c r="G715" s="92"/>
      <c r="H715" s="93"/>
      <c r="I715" s="92"/>
      <c r="J715" s="91"/>
      <c r="K715" s="91"/>
      <c r="L715" s="91"/>
      <c r="M715" s="104"/>
      <c r="N715" s="91"/>
      <c r="O715" s="91"/>
      <c r="P715" s="91"/>
      <c r="Q715" s="91"/>
      <c r="R715" s="91"/>
      <c r="S715" s="91"/>
      <c r="T715" s="91"/>
      <c r="U715" s="91"/>
      <c r="V715" s="91"/>
      <c r="W715" s="91"/>
      <c r="X715" s="91"/>
      <c r="Y715" s="91"/>
      <c r="Z715" s="91"/>
      <c r="AA715" s="91"/>
      <c r="AB715" s="91"/>
      <c r="AC715" s="91"/>
      <c r="AD715" s="91"/>
      <c r="AE715" s="91"/>
      <c r="AF715" s="91"/>
      <c r="AG715" s="91"/>
    </row>
    <row r="716" spans="1:33" ht="22.5" customHeight="1" x14ac:dyDescent="0.45">
      <c r="A716" s="91"/>
      <c r="B716" s="93"/>
      <c r="C716" s="92"/>
      <c r="D716" s="93"/>
      <c r="E716" s="92"/>
      <c r="F716" s="93"/>
      <c r="G716" s="92"/>
      <c r="H716" s="93"/>
      <c r="I716" s="92"/>
      <c r="J716" s="91"/>
      <c r="K716" s="91"/>
      <c r="L716" s="91"/>
      <c r="M716" s="104"/>
      <c r="N716" s="91"/>
      <c r="O716" s="91"/>
      <c r="P716" s="91"/>
      <c r="Q716" s="91"/>
      <c r="R716" s="91"/>
      <c r="S716" s="91"/>
      <c r="T716" s="91"/>
      <c r="U716" s="91"/>
      <c r="V716" s="91"/>
      <c r="W716" s="91"/>
      <c r="X716" s="91"/>
      <c r="Y716" s="91"/>
      <c r="Z716" s="91"/>
      <c r="AA716" s="91"/>
      <c r="AB716" s="91"/>
      <c r="AC716" s="91"/>
      <c r="AD716" s="91"/>
      <c r="AE716" s="91"/>
      <c r="AF716" s="91"/>
      <c r="AG716" s="91"/>
    </row>
    <row r="717" spans="1:33" ht="22.5" customHeight="1" x14ac:dyDescent="0.45">
      <c r="A717" s="91"/>
      <c r="B717" s="93"/>
      <c r="C717" s="92"/>
      <c r="D717" s="93"/>
      <c r="E717" s="92"/>
      <c r="F717" s="93"/>
      <c r="G717" s="92"/>
      <c r="H717" s="93"/>
      <c r="I717" s="92"/>
      <c r="J717" s="91"/>
      <c r="K717" s="91"/>
      <c r="L717" s="91"/>
      <c r="M717" s="104"/>
      <c r="N717" s="91"/>
      <c r="O717" s="91"/>
      <c r="P717" s="91"/>
      <c r="Q717" s="91"/>
      <c r="R717" s="91"/>
      <c r="S717" s="91"/>
      <c r="T717" s="91"/>
      <c r="U717" s="91"/>
      <c r="V717" s="91"/>
      <c r="W717" s="91"/>
      <c r="X717" s="91"/>
      <c r="Y717" s="91"/>
      <c r="Z717" s="91"/>
      <c r="AA717" s="91"/>
      <c r="AB717" s="91"/>
      <c r="AC717" s="91"/>
      <c r="AD717" s="91"/>
      <c r="AE717" s="91"/>
      <c r="AF717" s="91"/>
      <c r="AG717" s="91"/>
    </row>
    <row r="718" spans="1:33" ht="22.5" customHeight="1" x14ac:dyDescent="0.45">
      <c r="A718" s="91"/>
      <c r="B718" s="93"/>
      <c r="C718" s="92"/>
      <c r="D718" s="93"/>
      <c r="E718" s="92"/>
      <c r="F718" s="93"/>
      <c r="G718" s="92"/>
      <c r="H718" s="93"/>
      <c r="I718" s="92"/>
      <c r="J718" s="91"/>
      <c r="K718" s="91"/>
      <c r="L718" s="91"/>
      <c r="M718" s="104"/>
      <c r="N718" s="91"/>
      <c r="O718" s="91"/>
      <c r="P718" s="91"/>
      <c r="Q718" s="91"/>
      <c r="R718" s="91"/>
      <c r="S718" s="91"/>
      <c r="T718" s="91"/>
      <c r="U718" s="91"/>
      <c r="V718" s="91"/>
      <c r="W718" s="91"/>
      <c r="X718" s="91"/>
      <c r="Y718" s="91"/>
      <c r="Z718" s="91"/>
      <c r="AA718" s="91"/>
      <c r="AB718" s="91"/>
      <c r="AC718" s="91"/>
      <c r="AD718" s="91"/>
      <c r="AE718" s="91"/>
      <c r="AF718" s="91"/>
      <c r="AG718" s="91"/>
    </row>
    <row r="719" spans="1:33" ht="22.5" customHeight="1" x14ac:dyDescent="0.45">
      <c r="A719" s="91"/>
      <c r="B719" s="93"/>
      <c r="C719" s="92"/>
      <c r="D719" s="93"/>
      <c r="E719" s="92"/>
      <c r="F719" s="93"/>
      <c r="G719" s="92"/>
      <c r="H719" s="93"/>
      <c r="I719" s="92"/>
      <c r="J719" s="91"/>
      <c r="K719" s="91"/>
      <c r="L719" s="91"/>
      <c r="M719" s="104"/>
      <c r="N719" s="91"/>
      <c r="O719" s="91"/>
      <c r="P719" s="91"/>
      <c r="Q719" s="91"/>
      <c r="R719" s="91"/>
      <c r="S719" s="91"/>
      <c r="T719" s="91"/>
      <c r="U719" s="91"/>
      <c r="V719" s="91"/>
      <c r="W719" s="91"/>
      <c r="X719" s="91"/>
      <c r="Y719" s="91"/>
      <c r="Z719" s="91"/>
      <c r="AA719" s="91"/>
      <c r="AB719" s="91"/>
      <c r="AC719" s="91"/>
      <c r="AD719" s="91"/>
      <c r="AE719" s="91"/>
      <c r="AF719" s="91"/>
      <c r="AG719" s="91"/>
    </row>
    <row r="720" spans="1:33" ht="22.5" customHeight="1" x14ac:dyDescent="0.45">
      <c r="A720" s="91"/>
      <c r="B720" s="93"/>
      <c r="C720" s="92"/>
      <c r="D720" s="93"/>
      <c r="E720" s="92"/>
      <c r="F720" s="93"/>
      <c r="G720" s="92"/>
      <c r="H720" s="93"/>
      <c r="I720" s="92"/>
      <c r="J720" s="91"/>
      <c r="K720" s="91"/>
      <c r="L720" s="91"/>
      <c r="M720" s="104"/>
      <c r="N720" s="91"/>
      <c r="O720" s="91"/>
      <c r="P720" s="91"/>
      <c r="Q720" s="91"/>
      <c r="R720" s="91"/>
      <c r="S720" s="91"/>
      <c r="T720" s="91"/>
      <c r="U720" s="91"/>
      <c r="V720" s="91"/>
      <c r="W720" s="91"/>
      <c r="X720" s="91"/>
      <c r="Y720" s="91"/>
      <c r="Z720" s="91"/>
      <c r="AA720" s="91"/>
      <c r="AB720" s="91"/>
      <c r="AC720" s="91"/>
      <c r="AD720" s="91"/>
      <c r="AE720" s="91"/>
      <c r="AF720" s="91"/>
      <c r="AG720" s="91"/>
    </row>
    <row r="721" spans="1:33" ht="22.5" customHeight="1" x14ac:dyDescent="0.45">
      <c r="A721" s="91"/>
      <c r="B721" s="93"/>
      <c r="C721" s="92"/>
      <c r="D721" s="93"/>
      <c r="E721" s="92"/>
      <c r="F721" s="93"/>
      <c r="G721" s="92"/>
      <c r="H721" s="93"/>
      <c r="I721" s="92"/>
      <c r="J721" s="91"/>
      <c r="K721" s="91"/>
      <c r="L721" s="91"/>
      <c r="M721" s="104"/>
      <c r="N721" s="91"/>
      <c r="O721" s="91"/>
      <c r="P721" s="91"/>
      <c r="Q721" s="91"/>
      <c r="R721" s="91"/>
      <c r="S721" s="91"/>
      <c r="T721" s="91"/>
      <c r="U721" s="91"/>
      <c r="V721" s="91"/>
      <c r="W721" s="91"/>
      <c r="X721" s="91"/>
      <c r="Y721" s="91"/>
      <c r="Z721" s="91"/>
      <c r="AA721" s="91"/>
      <c r="AB721" s="91"/>
      <c r="AC721" s="91"/>
      <c r="AD721" s="91"/>
      <c r="AE721" s="91"/>
      <c r="AF721" s="91"/>
      <c r="AG721" s="91"/>
    </row>
    <row r="722" spans="1:33" ht="22.5" customHeight="1" x14ac:dyDescent="0.45">
      <c r="A722" s="91"/>
      <c r="B722" s="93"/>
      <c r="C722" s="92"/>
      <c r="D722" s="93"/>
      <c r="E722" s="92"/>
      <c r="F722" s="93"/>
      <c r="G722" s="92"/>
      <c r="H722" s="93"/>
      <c r="I722" s="92"/>
      <c r="J722" s="91"/>
      <c r="K722" s="91"/>
      <c r="L722" s="91"/>
      <c r="M722" s="104"/>
      <c r="N722" s="91"/>
      <c r="O722" s="91"/>
      <c r="P722" s="91"/>
      <c r="Q722" s="91"/>
      <c r="R722" s="91"/>
      <c r="S722" s="91"/>
      <c r="T722" s="91"/>
      <c r="U722" s="91"/>
      <c r="V722" s="91"/>
      <c r="W722" s="91"/>
      <c r="X722" s="91"/>
      <c r="Y722" s="91"/>
      <c r="Z722" s="91"/>
      <c r="AA722" s="91"/>
      <c r="AB722" s="91"/>
      <c r="AC722" s="91"/>
      <c r="AD722" s="91"/>
      <c r="AE722" s="91"/>
      <c r="AF722" s="91"/>
      <c r="AG722" s="91"/>
    </row>
    <row r="723" spans="1:33" ht="22.5" customHeight="1" x14ac:dyDescent="0.45">
      <c r="A723" s="91"/>
      <c r="B723" s="93"/>
      <c r="C723" s="92"/>
      <c r="D723" s="93"/>
      <c r="E723" s="92"/>
      <c r="F723" s="93"/>
      <c r="G723" s="92"/>
      <c r="H723" s="93"/>
      <c r="I723" s="92"/>
      <c r="J723" s="91"/>
      <c r="K723" s="91"/>
      <c r="L723" s="91"/>
      <c r="M723" s="104"/>
      <c r="N723" s="91"/>
      <c r="O723" s="91"/>
      <c r="P723" s="91"/>
      <c r="Q723" s="91"/>
      <c r="R723" s="91"/>
      <c r="S723" s="91"/>
      <c r="T723" s="91"/>
      <c r="U723" s="91"/>
      <c r="V723" s="91"/>
      <c r="W723" s="91"/>
      <c r="X723" s="91"/>
      <c r="Y723" s="91"/>
      <c r="Z723" s="91"/>
      <c r="AA723" s="91"/>
      <c r="AB723" s="91"/>
      <c r="AC723" s="91"/>
      <c r="AD723" s="91"/>
      <c r="AE723" s="91"/>
      <c r="AF723" s="91"/>
      <c r="AG723" s="91"/>
    </row>
    <row r="724" spans="1:33" ht="22.5" customHeight="1" x14ac:dyDescent="0.45">
      <c r="A724" s="91"/>
      <c r="B724" s="93"/>
      <c r="C724" s="92"/>
      <c r="D724" s="93"/>
      <c r="E724" s="92"/>
      <c r="F724" s="93"/>
      <c r="G724" s="92"/>
      <c r="H724" s="93"/>
      <c r="I724" s="92"/>
      <c r="J724" s="91"/>
      <c r="K724" s="91"/>
      <c r="L724" s="91"/>
      <c r="M724" s="104"/>
      <c r="N724" s="91"/>
      <c r="O724" s="91"/>
      <c r="P724" s="91"/>
      <c r="Q724" s="91"/>
      <c r="R724" s="91"/>
      <c r="S724" s="91"/>
      <c r="T724" s="91"/>
      <c r="U724" s="91"/>
      <c r="V724" s="91"/>
      <c r="W724" s="91"/>
      <c r="X724" s="91"/>
      <c r="Y724" s="91"/>
      <c r="Z724" s="91"/>
      <c r="AA724" s="91"/>
      <c r="AB724" s="91"/>
      <c r="AC724" s="91"/>
      <c r="AD724" s="91"/>
      <c r="AE724" s="91"/>
      <c r="AF724" s="91"/>
      <c r="AG724" s="91"/>
    </row>
    <row r="725" spans="1:33" ht="22.5" customHeight="1" x14ac:dyDescent="0.45">
      <c r="A725" s="91"/>
      <c r="B725" s="93"/>
      <c r="C725" s="92"/>
      <c r="D725" s="93"/>
      <c r="E725" s="92"/>
      <c r="F725" s="93"/>
      <c r="G725" s="92"/>
      <c r="H725" s="93"/>
      <c r="I725" s="92"/>
      <c r="J725" s="91"/>
      <c r="K725" s="91"/>
      <c r="L725" s="91"/>
      <c r="M725" s="104"/>
      <c r="N725" s="91"/>
      <c r="O725" s="91"/>
      <c r="P725" s="91"/>
      <c r="Q725" s="91"/>
      <c r="R725" s="91"/>
      <c r="S725" s="91"/>
      <c r="T725" s="91"/>
      <c r="U725" s="91"/>
      <c r="V725" s="91"/>
      <c r="W725" s="91"/>
      <c r="X725" s="91"/>
      <c r="Y725" s="91"/>
      <c r="Z725" s="91"/>
      <c r="AA725" s="91"/>
      <c r="AB725" s="91"/>
      <c r="AC725" s="91"/>
      <c r="AD725" s="91"/>
      <c r="AE725" s="91"/>
      <c r="AF725" s="91"/>
      <c r="AG725" s="91"/>
    </row>
    <row r="726" spans="1:33" ht="22.5" customHeight="1" x14ac:dyDescent="0.45">
      <c r="A726" s="91"/>
      <c r="B726" s="93"/>
      <c r="C726" s="92"/>
      <c r="D726" s="93"/>
      <c r="E726" s="92"/>
      <c r="F726" s="93"/>
      <c r="G726" s="92"/>
      <c r="H726" s="93"/>
      <c r="I726" s="92"/>
      <c r="J726" s="91"/>
      <c r="K726" s="91"/>
      <c r="L726" s="91"/>
      <c r="M726" s="104"/>
      <c r="N726" s="91"/>
      <c r="O726" s="91"/>
      <c r="P726" s="91"/>
      <c r="Q726" s="91"/>
      <c r="R726" s="91"/>
      <c r="S726" s="91"/>
      <c r="T726" s="91"/>
      <c r="U726" s="91"/>
      <c r="V726" s="91"/>
      <c r="W726" s="91"/>
      <c r="X726" s="91"/>
      <c r="Y726" s="91"/>
      <c r="Z726" s="91"/>
      <c r="AA726" s="91"/>
      <c r="AB726" s="91"/>
      <c r="AC726" s="91"/>
      <c r="AD726" s="91"/>
      <c r="AE726" s="91"/>
      <c r="AF726" s="91"/>
      <c r="AG726" s="91"/>
    </row>
    <row r="727" spans="1:33" ht="22.5" customHeight="1" x14ac:dyDescent="0.45">
      <c r="A727" s="91"/>
      <c r="B727" s="93"/>
      <c r="C727" s="92"/>
      <c r="D727" s="93"/>
      <c r="E727" s="92"/>
      <c r="F727" s="93"/>
      <c r="G727" s="92"/>
      <c r="H727" s="93"/>
      <c r="I727" s="92"/>
      <c r="J727" s="91"/>
      <c r="K727" s="91"/>
      <c r="L727" s="91"/>
      <c r="M727" s="104"/>
      <c r="N727" s="91"/>
      <c r="O727" s="91"/>
      <c r="P727" s="91"/>
      <c r="Q727" s="91"/>
      <c r="R727" s="91"/>
      <c r="S727" s="91"/>
      <c r="T727" s="91"/>
      <c r="U727" s="91"/>
      <c r="V727" s="91"/>
      <c r="W727" s="91"/>
      <c r="X727" s="91"/>
      <c r="Y727" s="91"/>
      <c r="Z727" s="91"/>
      <c r="AA727" s="91"/>
      <c r="AB727" s="91"/>
      <c r="AC727" s="91"/>
      <c r="AD727" s="91"/>
      <c r="AE727" s="91"/>
      <c r="AF727" s="91"/>
      <c r="AG727" s="91"/>
    </row>
    <row r="728" spans="1:33" ht="22.5" customHeight="1" x14ac:dyDescent="0.45">
      <c r="A728" s="91"/>
      <c r="B728" s="93"/>
      <c r="C728" s="92"/>
      <c r="D728" s="93"/>
      <c r="E728" s="92"/>
      <c r="F728" s="93"/>
      <c r="G728" s="92"/>
      <c r="H728" s="93"/>
      <c r="I728" s="92"/>
      <c r="J728" s="91"/>
      <c r="K728" s="91"/>
      <c r="L728" s="91"/>
      <c r="M728" s="104"/>
      <c r="N728" s="91"/>
      <c r="O728" s="91"/>
      <c r="P728" s="91"/>
      <c r="Q728" s="91"/>
      <c r="R728" s="91"/>
      <c r="S728" s="91"/>
      <c r="T728" s="91"/>
      <c r="U728" s="91"/>
      <c r="V728" s="91"/>
      <c r="W728" s="91"/>
      <c r="X728" s="91"/>
      <c r="Y728" s="91"/>
      <c r="Z728" s="91"/>
      <c r="AA728" s="91"/>
      <c r="AB728" s="91"/>
      <c r="AC728" s="91"/>
      <c r="AD728" s="91"/>
      <c r="AE728" s="91"/>
      <c r="AF728" s="91"/>
      <c r="AG728" s="91"/>
    </row>
    <row r="729" spans="1:33" ht="22.5" customHeight="1" x14ac:dyDescent="0.45">
      <c r="A729" s="91"/>
      <c r="B729" s="93"/>
      <c r="C729" s="92"/>
      <c r="D729" s="93"/>
      <c r="E729" s="92"/>
      <c r="F729" s="93"/>
      <c r="G729" s="92"/>
      <c r="H729" s="93"/>
      <c r="I729" s="92"/>
      <c r="J729" s="91"/>
      <c r="K729" s="91"/>
      <c r="L729" s="91"/>
      <c r="M729" s="104"/>
      <c r="N729" s="91"/>
      <c r="O729" s="91"/>
      <c r="P729" s="91"/>
      <c r="Q729" s="91"/>
      <c r="R729" s="91"/>
      <c r="S729" s="91"/>
      <c r="T729" s="91"/>
      <c r="U729" s="91"/>
      <c r="V729" s="91"/>
      <c r="W729" s="91"/>
      <c r="X729" s="91"/>
      <c r="Y729" s="91"/>
      <c r="Z729" s="91"/>
      <c r="AA729" s="91"/>
      <c r="AB729" s="91"/>
      <c r="AC729" s="91"/>
      <c r="AD729" s="91"/>
      <c r="AE729" s="91"/>
      <c r="AF729" s="91"/>
      <c r="AG729" s="91"/>
    </row>
    <row r="730" spans="1:33" ht="22.5" customHeight="1" x14ac:dyDescent="0.45">
      <c r="A730" s="91"/>
      <c r="B730" s="93"/>
      <c r="C730" s="92"/>
      <c r="D730" s="93"/>
      <c r="E730" s="92"/>
      <c r="F730" s="93"/>
      <c r="G730" s="92"/>
      <c r="H730" s="93"/>
      <c r="I730" s="92"/>
      <c r="J730" s="91"/>
      <c r="K730" s="91"/>
      <c r="L730" s="91"/>
      <c r="M730" s="104"/>
      <c r="N730" s="91"/>
      <c r="O730" s="91"/>
      <c r="P730" s="91"/>
      <c r="Q730" s="91"/>
      <c r="R730" s="91"/>
      <c r="S730" s="91"/>
      <c r="T730" s="91"/>
      <c r="U730" s="91"/>
      <c r="V730" s="91"/>
      <c r="W730" s="91"/>
      <c r="X730" s="91"/>
      <c r="Y730" s="91"/>
      <c r="Z730" s="91"/>
      <c r="AA730" s="91"/>
      <c r="AB730" s="91"/>
      <c r="AC730" s="91"/>
      <c r="AD730" s="91"/>
      <c r="AE730" s="91"/>
      <c r="AF730" s="91"/>
      <c r="AG730" s="91"/>
    </row>
    <row r="731" spans="1:33" ht="22.5" customHeight="1" x14ac:dyDescent="0.45">
      <c r="A731" s="91"/>
      <c r="B731" s="93"/>
      <c r="C731" s="92"/>
      <c r="D731" s="93"/>
      <c r="E731" s="92"/>
      <c r="F731" s="93"/>
      <c r="G731" s="92"/>
      <c r="H731" s="93"/>
      <c r="I731" s="92"/>
      <c r="J731" s="91"/>
      <c r="K731" s="91"/>
      <c r="L731" s="91"/>
      <c r="M731" s="104"/>
      <c r="N731" s="91"/>
      <c r="O731" s="91"/>
      <c r="P731" s="91"/>
      <c r="Q731" s="91"/>
      <c r="R731" s="91"/>
      <c r="S731" s="91"/>
      <c r="T731" s="91"/>
      <c r="U731" s="91"/>
      <c r="V731" s="91"/>
      <c r="W731" s="91"/>
      <c r="X731" s="91"/>
      <c r="Y731" s="91"/>
      <c r="Z731" s="91"/>
      <c r="AA731" s="91"/>
      <c r="AB731" s="91"/>
      <c r="AC731" s="91"/>
      <c r="AD731" s="91"/>
      <c r="AE731" s="91"/>
      <c r="AF731" s="91"/>
      <c r="AG731" s="91"/>
    </row>
    <row r="732" spans="1:33" ht="22.5" customHeight="1" x14ac:dyDescent="0.45">
      <c r="A732" s="91"/>
      <c r="B732" s="93"/>
      <c r="C732" s="92"/>
      <c r="D732" s="93"/>
      <c r="E732" s="92"/>
      <c r="F732" s="93"/>
      <c r="G732" s="92"/>
      <c r="H732" s="93"/>
      <c r="I732" s="92"/>
      <c r="J732" s="91"/>
      <c r="K732" s="91"/>
      <c r="L732" s="91"/>
      <c r="M732" s="104"/>
      <c r="N732" s="91"/>
      <c r="O732" s="91"/>
      <c r="P732" s="91"/>
      <c r="Q732" s="91"/>
      <c r="R732" s="91"/>
      <c r="S732" s="91"/>
      <c r="T732" s="91"/>
      <c r="U732" s="91"/>
      <c r="V732" s="91"/>
      <c r="W732" s="91"/>
      <c r="X732" s="91"/>
      <c r="Y732" s="91"/>
      <c r="Z732" s="91"/>
      <c r="AA732" s="91"/>
      <c r="AB732" s="91"/>
      <c r="AC732" s="91"/>
      <c r="AD732" s="91"/>
      <c r="AE732" s="91"/>
      <c r="AF732" s="91"/>
      <c r="AG732" s="91"/>
    </row>
    <row r="733" spans="1:33" ht="22.5" customHeight="1" x14ac:dyDescent="0.45">
      <c r="A733" s="91"/>
      <c r="B733" s="93"/>
      <c r="C733" s="92"/>
      <c r="D733" s="93"/>
      <c r="E733" s="92"/>
      <c r="F733" s="93"/>
      <c r="G733" s="92"/>
      <c r="H733" s="93"/>
      <c r="I733" s="92"/>
      <c r="J733" s="91"/>
      <c r="K733" s="91"/>
      <c r="L733" s="91"/>
      <c r="M733" s="104"/>
      <c r="N733" s="91"/>
      <c r="O733" s="91"/>
      <c r="P733" s="91"/>
      <c r="Q733" s="91"/>
      <c r="R733" s="91"/>
      <c r="S733" s="91"/>
      <c r="T733" s="91"/>
      <c r="U733" s="91"/>
      <c r="V733" s="91"/>
      <c r="W733" s="91"/>
      <c r="X733" s="91"/>
      <c r="Y733" s="91"/>
      <c r="Z733" s="91"/>
      <c r="AA733" s="91"/>
      <c r="AB733" s="91"/>
      <c r="AC733" s="91"/>
      <c r="AD733" s="91"/>
      <c r="AE733" s="91"/>
      <c r="AF733" s="91"/>
      <c r="AG733" s="91"/>
    </row>
    <row r="734" spans="1:33" ht="22.5" customHeight="1" x14ac:dyDescent="0.45">
      <c r="A734" s="91"/>
      <c r="B734" s="93"/>
      <c r="C734" s="92"/>
      <c r="D734" s="93"/>
      <c r="E734" s="92"/>
      <c r="F734" s="93"/>
      <c r="G734" s="92"/>
      <c r="H734" s="93"/>
      <c r="I734" s="92"/>
      <c r="J734" s="91"/>
      <c r="K734" s="91"/>
      <c r="L734" s="91"/>
      <c r="M734" s="104"/>
      <c r="N734" s="91"/>
      <c r="O734" s="91"/>
      <c r="P734" s="91"/>
      <c r="Q734" s="91"/>
      <c r="R734" s="91"/>
      <c r="S734" s="91"/>
      <c r="T734" s="91"/>
      <c r="U734" s="91"/>
      <c r="V734" s="91"/>
      <c r="W734" s="91"/>
      <c r="X734" s="91"/>
      <c r="Y734" s="91"/>
      <c r="Z734" s="91"/>
      <c r="AA734" s="91"/>
      <c r="AB734" s="91"/>
      <c r="AC734" s="91"/>
      <c r="AD734" s="91"/>
      <c r="AE734" s="91"/>
      <c r="AF734" s="91"/>
      <c r="AG734" s="91"/>
    </row>
    <row r="735" spans="1:33" ht="22.5" customHeight="1" x14ac:dyDescent="0.45">
      <c r="A735" s="91"/>
      <c r="B735" s="93"/>
      <c r="C735" s="92"/>
      <c r="D735" s="93"/>
      <c r="E735" s="92"/>
      <c r="F735" s="93"/>
      <c r="G735" s="92"/>
      <c r="H735" s="93"/>
      <c r="I735" s="92"/>
      <c r="J735" s="91"/>
      <c r="K735" s="91"/>
      <c r="L735" s="91"/>
      <c r="M735" s="104"/>
      <c r="N735" s="91"/>
      <c r="O735" s="91"/>
      <c r="P735" s="91"/>
      <c r="Q735" s="91"/>
      <c r="R735" s="91"/>
      <c r="S735" s="91"/>
      <c r="T735" s="91"/>
      <c r="U735" s="91"/>
      <c r="V735" s="91"/>
      <c r="W735" s="91"/>
      <c r="X735" s="91"/>
      <c r="Y735" s="91"/>
      <c r="Z735" s="91"/>
      <c r="AA735" s="91"/>
      <c r="AB735" s="91"/>
      <c r="AC735" s="91"/>
      <c r="AD735" s="91"/>
      <c r="AE735" s="91"/>
      <c r="AF735" s="91"/>
      <c r="AG735" s="91"/>
    </row>
    <row r="736" spans="1:33" ht="22.5" customHeight="1" x14ac:dyDescent="0.45">
      <c r="A736" s="91"/>
      <c r="B736" s="93"/>
      <c r="C736" s="92"/>
      <c r="D736" s="93"/>
      <c r="E736" s="92"/>
      <c r="F736" s="93"/>
      <c r="G736" s="92"/>
      <c r="H736" s="93"/>
      <c r="I736" s="92"/>
      <c r="J736" s="91"/>
      <c r="K736" s="91"/>
      <c r="L736" s="91"/>
      <c r="M736" s="104"/>
      <c r="N736" s="91"/>
      <c r="O736" s="91"/>
      <c r="P736" s="91"/>
      <c r="Q736" s="91"/>
      <c r="R736" s="91"/>
      <c r="S736" s="91"/>
      <c r="T736" s="91"/>
      <c r="U736" s="91"/>
      <c r="V736" s="91"/>
      <c r="W736" s="91"/>
      <c r="X736" s="91"/>
      <c r="Y736" s="91"/>
      <c r="Z736" s="91"/>
      <c r="AA736" s="91"/>
      <c r="AB736" s="91"/>
      <c r="AC736" s="91"/>
      <c r="AD736" s="91"/>
      <c r="AE736" s="91"/>
      <c r="AF736" s="91"/>
      <c r="AG736" s="91"/>
    </row>
    <row r="737" spans="1:33" ht="22.5" customHeight="1" x14ac:dyDescent="0.45">
      <c r="A737" s="91"/>
      <c r="B737" s="93"/>
      <c r="C737" s="92"/>
      <c r="D737" s="93"/>
      <c r="E737" s="92"/>
      <c r="F737" s="93"/>
      <c r="G737" s="92"/>
      <c r="H737" s="93"/>
      <c r="I737" s="92"/>
      <c r="J737" s="91"/>
      <c r="K737" s="91"/>
      <c r="L737" s="91"/>
      <c r="M737" s="104"/>
      <c r="N737" s="91"/>
      <c r="O737" s="91"/>
      <c r="P737" s="91"/>
      <c r="Q737" s="91"/>
      <c r="R737" s="91"/>
      <c r="S737" s="91"/>
      <c r="T737" s="91"/>
      <c r="U737" s="91"/>
      <c r="V737" s="91"/>
      <c r="W737" s="91"/>
      <c r="X737" s="91"/>
      <c r="Y737" s="91"/>
      <c r="Z737" s="91"/>
      <c r="AA737" s="91"/>
      <c r="AB737" s="91"/>
      <c r="AC737" s="91"/>
      <c r="AD737" s="91"/>
      <c r="AE737" s="91"/>
      <c r="AF737" s="91"/>
      <c r="AG737" s="91"/>
    </row>
    <row r="738" spans="1:33" ht="22.5" customHeight="1" x14ac:dyDescent="0.45">
      <c r="A738" s="91"/>
      <c r="B738" s="93"/>
      <c r="C738" s="92"/>
      <c r="D738" s="93"/>
      <c r="E738" s="92"/>
      <c r="F738" s="93"/>
      <c r="G738" s="92"/>
      <c r="H738" s="93"/>
      <c r="I738" s="92"/>
      <c r="J738" s="91"/>
      <c r="K738" s="91"/>
      <c r="L738" s="91"/>
      <c r="M738" s="104"/>
      <c r="N738" s="91"/>
      <c r="O738" s="91"/>
      <c r="P738" s="91"/>
      <c r="Q738" s="91"/>
      <c r="R738" s="91"/>
      <c r="S738" s="91"/>
      <c r="T738" s="91"/>
      <c r="U738" s="91"/>
      <c r="V738" s="91"/>
      <c r="W738" s="91"/>
      <c r="X738" s="91"/>
      <c r="Y738" s="91"/>
      <c r="Z738" s="91"/>
      <c r="AA738" s="91"/>
      <c r="AB738" s="91"/>
      <c r="AC738" s="91"/>
      <c r="AD738" s="91"/>
      <c r="AE738" s="91"/>
      <c r="AF738" s="91"/>
      <c r="AG738" s="91"/>
    </row>
    <row r="739" spans="1:33" ht="22.5" customHeight="1" x14ac:dyDescent="0.45">
      <c r="A739" s="91"/>
      <c r="B739" s="93"/>
      <c r="C739" s="92"/>
      <c r="D739" s="93"/>
      <c r="E739" s="92"/>
      <c r="F739" s="93"/>
      <c r="G739" s="92"/>
      <c r="H739" s="93"/>
      <c r="I739" s="92"/>
      <c r="J739" s="91"/>
      <c r="K739" s="91"/>
      <c r="L739" s="91"/>
      <c r="M739" s="104"/>
      <c r="N739" s="91"/>
      <c r="O739" s="91"/>
      <c r="P739" s="91"/>
      <c r="Q739" s="91"/>
      <c r="R739" s="91"/>
      <c r="S739" s="91"/>
      <c r="T739" s="91"/>
      <c r="U739" s="91"/>
      <c r="V739" s="91"/>
      <c r="W739" s="91"/>
      <c r="X739" s="91"/>
      <c r="Y739" s="91"/>
      <c r="Z739" s="91"/>
      <c r="AA739" s="91"/>
      <c r="AB739" s="91"/>
      <c r="AC739" s="91"/>
      <c r="AD739" s="91"/>
      <c r="AE739" s="91"/>
      <c r="AF739" s="91"/>
      <c r="AG739" s="91"/>
    </row>
    <row r="740" spans="1:33" ht="22.5" customHeight="1" x14ac:dyDescent="0.45">
      <c r="A740" s="91"/>
      <c r="B740" s="93"/>
      <c r="C740" s="92"/>
      <c r="D740" s="93"/>
      <c r="E740" s="92"/>
      <c r="F740" s="93"/>
      <c r="G740" s="92"/>
      <c r="H740" s="93"/>
      <c r="I740" s="92"/>
      <c r="J740" s="91"/>
      <c r="K740" s="91"/>
      <c r="L740" s="91"/>
      <c r="M740" s="104"/>
      <c r="N740" s="91"/>
      <c r="O740" s="91"/>
      <c r="P740" s="91"/>
      <c r="Q740" s="91"/>
      <c r="R740" s="91"/>
      <c r="S740" s="91"/>
      <c r="T740" s="91"/>
      <c r="U740" s="91"/>
      <c r="V740" s="91"/>
      <c r="W740" s="91"/>
      <c r="X740" s="91"/>
      <c r="Y740" s="91"/>
      <c r="Z740" s="91"/>
      <c r="AA740" s="91"/>
      <c r="AB740" s="91"/>
      <c r="AC740" s="91"/>
      <c r="AD740" s="91"/>
      <c r="AE740" s="91"/>
      <c r="AF740" s="91"/>
      <c r="AG740" s="91"/>
    </row>
    <row r="741" spans="1:33" ht="22.5" customHeight="1" x14ac:dyDescent="0.45">
      <c r="A741" s="91"/>
      <c r="B741" s="93"/>
      <c r="C741" s="92"/>
      <c r="D741" s="93"/>
      <c r="E741" s="92"/>
      <c r="F741" s="93"/>
      <c r="G741" s="92"/>
      <c r="H741" s="93"/>
      <c r="I741" s="92"/>
      <c r="J741" s="91"/>
      <c r="K741" s="91"/>
      <c r="L741" s="91"/>
      <c r="M741" s="104"/>
      <c r="N741" s="91"/>
      <c r="O741" s="91"/>
      <c r="P741" s="91"/>
      <c r="Q741" s="91"/>
      <c r="R741" s="91"/>
      <c r="S741" s="91"/>
      <c r="T741" s="91"/>
      <c r="U741" s="91"/>
      <c r="V741" s="91"/>
      <c r="W741" s="91"/>
      <c r="X741" s="91"/>
      <c r="Y741" s="91"/>
      <c r="Z741" s="91"/>
      <c r="AA741" s="91"/>
      <c r="AB741" s="91"/>
      <c r="AC741" s="91"/>
      <c r="AD741" s="91"/>
      <c r="AE741" s="91"/>
      <c r="AF741" s="91"/>
      <c r="AG741" s="91"/>
    </row>
    <row r="742" spans="1:33" ht="22.5" customHeight="1" x14ac:dyDescent="0.45">
      <c r="A742" s="91"/>
      <c r="B742" s="93"/>
      <c r="C742" s="92"/>
      <c r="D742" s="93"/>
      <c r="E742" s="92"/>
      <c r="F742" s="93"/>
      <c r="G742" s="92"/>
      <c r="H742" s="93"/>
      <c r="I742" s="92"/>
      <c r="J742" s="91"/>
      <c r="K742" s="91"/>
      <c r="L742" s="91"/>
      <c r="M742" s="104"/>
      <c r="N742" s="91"/>
      <c r="O742" s="91"/>
      <c r="P742" s="91"/>
      <c r="Q742" s="91"/>
      <c r="R742" s="91"/>
      <c r="S742" s="91"/>
      <c r="T742" s="91"/>
      <c r="U742" s="91"/>
      <c r="V742" s="91"/>
      <c r="W742" s="91"/>
      <c r="X742" s="91"/>
      <c r="Y742" s="91"/>
      <c r="Z742" s="91"/>
      <c r="AA742" s="91"/>
      <c r="AB742" s="91"/>
      <c r="AC742" s="91"/>
      <c r="AD742" s="91"/>
      <c r="AE742" s="91"/>
      <c r="AF742" s="91"/>
      <c r="AG742" s="91"/>
    </row>
    <row r="743" spans="1:33" ht="22.5" customHeight="1" x14ac:dyDescent="0.45">
      <c r="A743" s="91"/>
      <c r="B743" s="93"/>
      <c r="C743" s="92"/>
      <c r="D743" s="93"/>
      <c r="E743" s="92"/>
      <c r="F743" s="93"/>
      <c r="G743" s="92"/>
      <c r="H743" s="93"/>
      <c r="I743" s="92"/>
      <c r="J743" s="91"/>
      <c r="K743" s="91"/>
      <c r="L743" s="91"/>
      <c r="M743" s="104"/>
      <c r="N743" s="91"/>
      <c r="O743" s="91"/>
      <c r="P743" s="91"/>
      <c r="Q743" s="91"/>
      <c r="R743" s="91"/>
      <c r="S743" s="91"/>
      <c r="T743" s="91"/>
      <c r="U743" s="91"/>
      <c r="V743" s="91"/>
      <c r="W743" s="91"/>
      <c r="X743" s="91"/>
      <c r="Y743" s="91"/>
      <c r="Z743" s="91"/>
      <c r="AA743" s="91"/>
      <c r="AB743" s="91"/>
      <c r="AC743" s="91"/>
      <c r="AD743" s="91"/>
      <c r="AE743" s="91"/>
      <c r="AF743" s="91"/>
      <c r="AG743" s="91"/>
    </row>
    <row r="744" spans="1:33" ht="22.5" customHeight="1" x14ac:dyDescent="0.45">
      <c r="A744" s="91"/>
      <c r="B744" s="93"/>
      <c r="C744" s="92"/>
      <c r="D744" s="93"/>
      <c r="E744" s="92"/>
      <c r="F744" s="93"/>
      <c r="G744" s="92"/>
      <c r="H744" s="93"/>
      <c r="I744" s="92"/>
      <c r="J744" s="91"/>
      <c r="K744" s="91"/>
      <c r="L744" s="91"/>
      <c r="M744" s="104"/>
      <c r="N744" s="91"/>
      <c r="O744" s="91"/>
      <c r="P744" s="91"/>
      <c r="Q744" s="91"/>
      <c r="R744" s="91"/>
      <c r="S744" s="91"/>
      <c r="T744" s="91"/>
      <c r="U744" s="91"/>
      <c r="V744" s="91"/>
      <c r="W744" s="91"/>
      <c r="X744" s="91"/>
      <c r="Y744" s="91"/>
      <c r="Z744" s="91"/>
      <c r="AA744" s="91"/>
      <c r="AB744" s="91"/>
      <c r="AC744" s="91"/>
      <c r="AD744" s="91"/>
      <c r="AE744" s="91"/>
      <c r="AF744" s="91"/>
      <c r="AG744" s="91"/>
    </row>
    <row r="745" spans="1:33" ht="22.5" customHeight="1" x14ac:dyDescent="0.45">
      <c r="A745" s="91"/>
      <c r="B745" s="93"/>
      <c r="C745" s="92"/>
      <c r="D745" s="93"/>
      <c r="E745" s="92"/>
      <c r="F745" s="93"/>
      <c r="G745" s="92"/>
      <c r="H745" s="93"/>
      <c r="I745" s="92"/>
      <c r="J745" s="91"/>
      <c r="K745" s="91"/>
      <c r="L745" s="91"/>
      <c r="M745" s="104"/>
      <c r="N745" s="91"/>
      <c r="O745" s="91"/>
      <c r="P745" s="91"/>
      <c r="Q745" s="91"/>
      <c r="R745" s="91"/>
      <c r="S745" s="91"/>
      <c r="T745" s="91"/>
      <c r="U745" s="91"/>
      <c r="V745" s="91"/>
      <c r="W745" s="91"/>
      <c r="X745" s="91"/>
      <c r="Y745" s="91"/>
      <c r="Z745" s="91"/>
      <c r="AA745" s="91"/>
      <c r="AB745" s="91"/>
      <c r="AC745" s="91"/>
      <c r="AD745" s="91"/>
      <c r="AE745" s="91"/>
      <c r="AF745" s="91"/>
      <c r="AG745" s="91"/>
    </row>
    <row r="746" spans="1:33" ht="22.5" customHeight="1" x14ac:dyDescent="0.45">
      <c r="A746" s="91"/>
      <c r="B746" s="93"/>
      <c r="C746" s="92"/>
      <c r="D746" s="93"/>
      <c r="E746" s="92"/>
      <c r="F746" s="93"/>
      <c r="G746" s="92"/>
      <c r="H746" s="93"/>
      <c r="I746" s="92"/>
      <c r="J746" s="91"/>
      <c r="K746" s="91"/>
      <c r="L746" s="91"/>
      <c r="M746" s="104"/>
      <c r="N746" s="91"/>
      <c r="O746" s="91"/>
      <c r="P746" s="91"/>
      <c r="Q746" s="91"/>
      <c r="R746" s="91"/>
      <c r="S746" s="91"/>
      <c r="T746" s="91"/>
      <c r="U746" s="91"/>
      <c r="V746" s="91"/>
      <c r="W746" s="91"/>
      <c r="X746" s="91"/>
      <c r="Y746" s="91"/>
      <c r="Z746" s="91"/>
      <c r="AA746" s="91"/>
      <c r="AB746" s="91"/>
      <c r="AC746" s="91"/>
      <c r="AD746" s="91"/>
      <c r="AE746" s="91"/>
      <c r="AF746" s="91"/>
      <c r="AG746" s="91"/>
    </row>
    <row r="747" spans="1:33" ht="22.5" customHeight="1" x14ac:dyDescent="0.45">
      <c r="A747" s="91"/>
      <c r="B747" s="93"/>
      <c r="C747" s="92"/>
      <c r="D747" s="93"/>
      <c r="E747" s="92"/>
      <c r="F747" s="93"/>
      <c r="G747" s="92"/>
      <c r="H747" s="93"/>
      <c r="I747" s="92"/>
      <c r="J747" s="91"/>
      <c r="K747" s="91"/>
      <c r="L747" s="91"/>
      <c r="M747" s="104"/>
      <c r="N747" s="91"/>
      <c r="O747" s="91"/>
      <c r="P747" s="91"/>
      <c r="Q747" s="91"/>
      <c r="R747" s="91"/>
      <c r="S747" s="91"/>
      <c r="T747" s="91"/>
      <c r="U747" s="91"/>
      <c r="V747" s="91"/>
      <c r="W747" s="91"/>
      <c r="X747" s="91"/>
      <c r="Y747" s="91"/>
      <c r="Z747" s="91"/>
      <c r="AA747" s="91"/>
      <c r="AB747" s="91"/>
      <c r="AC747" s="91"/>
      <c r="AD747" s="91"/>
      <c r="AE747" s="91"/>
      <c r="AF747" s="91"/>
      <c r="AG747" s="91"/>
    </row>
    <row r="748" spans="1:33" ht="22.5" customHeight="1" x14ac:dyDescent="0.45">
      <c r="A748" s="91"/>
      <c r="B748" s="93"/>
      <c r="C748" s="92"/>
      <c r="D748" s="93"/>
      <c r="E748" s="92"/>
      <c r="F748" s="93"/>
      <c r="G748" s="92"/>
      <c r="H748" s="93"/>
      <c r="I748" s="92"/>
      <c r="J748" s="91"/>
      <c r="K748" s="91"/>
      <c r="L748" s="91"/>
      <c r="M748" s="104"/>
      <c r="N748" s="91"/>
      <c r="O748" s="91"/>
      <c r="P748" s="91"/>
      <c r="Q748" s="91"/>
      <c r="R748" s="91"/>
      <c r="S748" s="91"/>
      <c r="T748" s="91"/>
      <c r="U748" s="91"/>
      <c r="V748" s="91"/>
      <c r="W748" s="91"/>
      <c r="X748" s="91"/>
      <c r="Y748" s="91"/>
      <c r="Z748" s="91"/>
      <c r="AA748" s="91"/>
      <c r="AB748" s="91"/>
      <c r="AC748" s="91"/>
      <c r="AD748" s="91"/>
      <c r="AE748" s="91"/>
      <c r="AF748" s="91"/>
      <c r="AG748" s="91"/>
    </row>
    <row r="749" spans="1:33" ht="22.5" customHeight="1" x14ac:dyDescent="0.45">
      <c r="A749" s="91"/>
      <c r="B749" s="93"/>
      <c r="C749" s="92"/>
      <c r="D749" s="93"/>
      <c r="E749" s="92"/>
      <c r="F749" s="93"/>
      <c r="G749" s="92"/>
      <c r="H749" s="93"/>
      <c r="I749" s="92"/>
      <c r="J749" s="91"/>
      <c r="K749" s="91"/>
      <c r="L749" s="91"/>
      <c r="M749" s="104"/>
      <c r="N749" s="91"/>
      <c r="O749" s="91"/>
      <c r="P749" s="91"/>
      <c r="Q749" s="91"/>
      <c r="R749" s="91"/>
      <c r="S749" s="91"/>
      <c r="T749" s="91"/>
      <c r="U749" s="91"/>
      <c r="V749" s="91"/>
      <c r="W749" s="91"/>
      <c r="X749" s="91"/>
      <c r="Y749" s="91"/>
      <c r="Z749" s="91"/>
      <c r="AA749" s="91"/>
      <c r="AB749" s="91"/>
      <c r="AC749" s="91"/>
      <c r="AD749" s="91"/>
      <c r="AE749" s="91"/>
      <c r="AF749" s="91"/>
      <c r="AG749" s="91"/>
    </row>
    <row r="750" spans="1:33" ht="22.5" customHeight="1" x14ac:dyDescent="0.45">
      <c r="A750" s="91"/>
      <c r="B750" s="93"/>
      <c r="C750" s="92"/>
      <c r="D750" s="93"/>
      <c r="E750" s="92"/>
      <c r="F750" s="93"/>
      <c r="G750" s="92"/>
      <c r="H750" s="93"/>
      <c r="I750" s="92"/>
      <c r="J750" s="91"/>
      <c r="K750" s="91"/>
      <c r="L750" s="91"/>
      <c r="M750" s="104"/>
      <c r="N750" s="91"/>
      <c r="O750" s="91"/>
      <c r="P750" s="91"/>
      <c r="Q750" s="91"/>
      <c r="R750" s="91"/>
      <c r="S750" s="91"/>
      <c r="T750" s="91"/>
      <c r="U750" s="91"/>
      <c r="V750" s="91"/>
      <c r="W750" s="91"/>
      <c r="X750" s="91"/>
      <c r="Y750" s="91"/>
      <c r="Z750" s="91"/>
      <c r="AA750" s="91"/>
      <c r="AB750" s="91"/>
      <c r="AC750" s="91"/>
      <c r="AD750" s="91"/>
      <c r="AE750" s="91"/>
      <c r="AF750" s="91"/>
      <c r="AG750" s="91"/>
    </row>
    <row r="751" spans="1:33" ht="22.5" customHeight="1" x14ac:dyDescent="0.45">
      <c r="A751" s="91"/>
      <c r="B751" s="93"/>
      <c r="C751" s="92"/>
      <c r="D751" s="93"/>
      <c r="E751" s="92"/>
      <c r="F751" s="93"/>
      <c r="G751" s="92"/>
      <c r="H751" s="93"/>
      <c r="I751" s="92"/>
      <c r="J751" s="91"/>
      <c r="K751" s="91"/>
      <c r="L751" s="91"/>
      <c r="M751" s="104"/>
      <c r="N751" s="91"/>
      <c r="O751" s="91"/>
      <c r="P751" s="91"/>
      <c r="Q751" s="91"/>
      <c r="R751" s="91"/>
      <c r="S751" s="91"/>
      <c r="T751" s="91"/>
      <c r="U751" s="91"/>
      <c r="V751" s="91"/>
      <c r="W751" s="91"/>
      <c r="X751" s="91"/>
      <c r="Y751" s="91"/>
      <c r="Z751" s="91"/>
      <c r="AA751" s="91"/>
      <c r="AB751" s="91"/>
      <c r="AC751" s="91"/>
      <c r="AD751" s="91"/>
      <c r="AE751" s="91"/>
      <c r="AF751" s="91"/>
      <c r="AG751" s="91"/>
    </row>
    <row r="752" spans="1:33" ht="22.5" customHeight="1" x14ac:dyDescent="0.45">
      <c r="A752" s="91"/>
      <c r="B752" s="93"/>
      <c r="C752" s="92"/>
      <c r="D752" s="93"/>
      <c r="E752" s="92"/>
      <c r="F752" s="93"/>
      <c r="G752" s="92"/>
      <c r="H752" s="93"/>
      <c r="I752" s="92"/>
      <c r="J752" s="91"/>
      <c r="K752" s="91"/>
      <c r="L752" s="91"/>
      <c r="M752" s="104"/>
      <c r="N752" s="91"/>
      <c r="O752" s="91"/>
      <c r="P752" s="91"/>
      <c r="Q752" s="91"/>
      <c r="R752" s="91"/>
      <c r="S752" s="91"/>
      <c r="T752" s="91"/>
      <c r="U752" s="91"/>
      <c r="V752" s="91"/>
      <c r="W752" s="91"/>
      <c r="X752" s="91"/>
      <c r="Y752" s="91"/>
      <c r="Z752" s="91"/>
      <c r="AA752" s="91"/>
      <c r="AB752" s="91"/>
      <c r="AC752" s="91"/>
      <c r="AD752" s="91"/>
      <c r="AE752" s="91"/>
      <c r="AF752" s="91"/>
      <c r="AG752" s="91"/>
    </row>
    <row r="753" spans="1:33" ht="22.5" customHeight="1" x14ac:dyDescent="0.45">
      <c r="A753" s="91"/>
      <c r="B753" s="93"/>
      <c r="C753" s="92"/>
      <c r="D753" s="93"/>
      <c r="E753" s="92"/>
      <c r="F753" s="93"/>
      <c r="G753" s="92"/>
      <c r="H753" s="93"/>
      <c r="I753" s="92"/>
      <c r="J753" s="91"/>
      <c r="K753" s="91"/>
      <c r="L753" s="91"/>
      <c r="M753" s="104"/>
      <c r="N753" s="91"/>
      <c r="O753" s="91"/>
      <c r="P753" s="91"/>
      <c r="Q753" s="91"/>
      <c r="R753" s="91"/>
      <c r="S753" s="91"/>
      <c r="T753" s="91"/>
      <c r="U753" s="91"/>
      <c r="V753" s="91"/>
      <c r="W753" s="91"/>
      <c r="X753" s="91"/>
      <c r="Y753" s="91"/>
      <c r="Z753" s="91"/>
      <c r="AA753" s="91"/>
      <c r="AB753" s="91"/>
      <c r="AC753" s="91"/>
      <c r="AD753" s="91"/>
      <c r="AE753" s="91"/>
      <c r="AF753" s="91"/>
      <c r="AG753" s="91"/>
    </row>
    <row r="754" spans="1:33" ht="22.5" customHeight="1" x14ac:dyDescent="0.45">
      <c r="A754" s="91"/>
      <c r="B754" s="93"/>
      <c r="C754" s="92"/>
      <c r="D754" s="93"/>
      <c r="E754" s="92"/>
      <c r="F754" s="93"/>
      <c r="G754" s="92"/>
      <c r="H754" s="93"/>
      <c r="I754" s="92"/>
      <c r="J754" s="91"/>
      <c r="K754" s="91"/>
      <c r="L754" s="91"/>
      <c r="M754" s="104"/>
      <c r="N754" s="91"/>
      <c r="O754" s="91"/>
      <c r="P754" s="91"/>
      <c r="Q754" s="91"/>
      <c r="R754" s="91"/>
      <c r="S754" s="91"/>
      <c r="T754" s="91"/>
      <c r="U754" s="91"/>
      <c r="V754" s="91"/>
      <c r="W754" s="91"/>
      <c r="X754" s="91"/>
      <c r="Y754" s="91"/>
      <c r="Z754" s="91"/>
      <c r="AA754" s="91"/>
      <c r="AB754" s="91"/>
      <c r="AC754" s="91"/>
      <c r="AD754" s="91"/>
      <c r="AE754" s="91"/>
      <c r="AF754" s="91"/>
      <c r="AG754" s="91"/>
    </row>
    <row r="755" spans="1:33" ht="22.5" customHeight="1" x14ac:dyDescent="0.45">
      <c r="A755" s="91"/>
      <c r="B755" s="93"/>
      <c r="C755" s="92"/>
      <c r="D755" s="93"/>
      <c r="E755" s="92"/>
      <c r="F755" s="93"/>
      <c r="G755" s="92"/>
      <c r="H755" s="93"/>
      <c r="I755" s="92"/>
      <c r="J755" s="91"/>
      <c r="K755" s="91"/>
      <c r="L755" s="91"/>
      <c r="M755" s="104"/>
      <c r="N755" s="91"/>
      <c r="O755" s="91"/>
      <c r="P755" s="91"/>
      <c r="Q755" s="91"/>
      <c r="R755" s="91"/>
      <c r="S755" s="91"/>
      <c r="T755" s="91"/>
      <c r="U755" s="91"/>
      <c r="V755" s="91"/>
      <c r="W755" s="91"/>
      <c r="X755" s="91"/>
      <c r="Y755" s="91"/>
      <c r="Z755" s="91"/>
      <c r="AA755" s="91"/>
      <c r="AB755" s="91"/>
      <c r="AC755" s="91"/>
      <c r="AD755" s="91"/>
      <c r="AE755" s="91"/>
      <c r="AF755" s="91"/>
      <c r="AG755" s="91"/>
    </row>
    <row r="756" spans="1:33" ht="22.5" customHeight="1" x14ac:dyDescent="0.45">
      <c r="A756" s="91"/>
      <c r="B756" s="93"/>
      <c r="C756" s="92"/>
      <c r="D756" s="93"/>
      <c r="E756" s="92"/>
      <c r="F756" s="93"/>
      <c r="G756" s="92"/>
      <c r="H756" s="93"/>
      <c r="I756" s="92"/>
      <c r="J756" s="91"/>
      <c r="K756" s="91"/>
      <c r="L756" s="91"/>
      <c r="M756" s="104"/>
      <c r="N756" s="91"/>
      <c r="O756" s="91"/>
      <c r="P756" s="91"/>
      <c r="Q756" s="91"/>
      <c r="R756" s="91"/>
      <c r="S756" s="91"/>
      <c r="T756" s="91"/>
      <c r="U756" s="91"/>
      <c r="V756" s="91"/>
      <c r="W756" s="91"/>
      <c r="X756" s="91"/>
      <c r="Y756" s="91"/>
      <c r="Z756" s="91"/>
      <c r="AA756" s="91"/>
      <c r="AB756" s="91"/>
      <c r="AC756" s="91"/>
      <c r="AD756" s="91"/>
      <c r="AE756" s="91"/>
      <c r="AF756" s="91"/>
      <c r="AG756" s="91"/>
    </row>
    <row r="757" spans="1:33" ht="22.5" customHeight="1" x14ac:dyDescent="0.45">
      <c r="A757" s="91"/>
      <c r="B757" s="93"/>
      <c r="C757" s="92"/>
      <c r="D757" s="93"/>
      <c r="E757" s="92"/>
      <c r="F757" s="93"/>
      <c r="G757" s="92"/>
      <c r="H757" s="93"/>
      <c r="I757" s="92"/>
      <c r="J757" s="91"/>
      <c r="K757" s="91"/>
      <c r="L757" s="91"/>
      <c r="M757" s="104"/>
      <c r="N757" s="91"/>
      <c r="O757" s="91"/>
      <c r="P757" s="91"/>
      <c r="Q757" s="91"/>
      <c r="R757" s="91"/>
      <c r="S757" s="91"/>
      <c r="T757" s="91"/>
      <c r="U757" s="91"/>
      <c r="V757" s="91"/>
      <c r="W757" s="91"/>
      <c r="X757" s="91"/>
      <c r="Y757" s="91"/>
      <c r="Z757" s="91"/>
      <c r="AA757" s="91"/>
      <c r="AB757" s="91"/>
      <c r="AC757" s="91"/>
      <c r="AD757" s="91"/>
      <c r="AE757" s="91"/>
      <c r="AF757" s="91"/>
      <c r="AG757" s="91"/>
    </row>
    <row r="758" spans="1:33" ht="22.5" customHeight="1" x14ac:dyDescent="0.45">
      <c r="A758" s="91"/>
      <c r="B758" s="93"/>
      <c r="C758" s="92"/>
      <c r="D758" s="93"/>
      <c r="E758" s="92"/>
      <c r="F758" s="93"/>
      <c r="G758" s="92"/>
      <c r="H758" s="93"/>
      <c r="I758" s="92"/>
      <c r="J758" s="91"/>
      <c r="K758" s="91"/>
      <c r="L758" s="91"/>
      <c r="M758" s="104"/>
      <c r="N758" s="91"/>
      <c r="O758" s="91"/>
      <c r="P758" s="91"/>
      <c r="Q758" s="91"/>
      <c r="R758" s="91"/>
      <c r="S758" s="91"/>
      <c r="T758" s="91"/>
      <c r="U758" s="91"/>
      <c r="V758" s="91"/>
      <c r="W758" s="91"/>
      <c r="X758" s="91"/>
      <c r="Y758" s="91"/>
      <c r="Z758" s="91"/>
      <c r="AA758" s="91"/>
      <c r="AB758" s="91"/>
      <c r="AC758" s="91"/>
      <c r="AD758" s="91"/>
      <c r="AE758" s="91"/>
      <c r="AF758" s="91"/>
      <c r="AG758" s="91"/>
    </row>
    <row r="759" spans="1:33" ht="22.5" customHeight="1" x14ac:dyDescent="0.45">
      <c r="A759" s="91"/>
      <c r="B759" s="93"/>
      <c r="C759" s="92"/>
      <c r="D759" s="93"/>
      <c r="E759" s="92"/>
      <c r="F759" s="93"/>
      <c r="G759" s="92"/>
      <c r="H759" s="93"/>
      <c r="I759" s="92"/>
      <c r="J759" s="91"/>
      <c r="K759" s="91"/>
      <c r="L759" s="91"/>
      <c r="M759" s="104"/>
      <c r="N759" s="91"/>
      <c r="O759" s="91"/>
      <c r="P759" s="91"/>
      <c r="Q759" s="91"/>
      <c r="R759" s="91"/>
      <c r="S759" s="91"/>
      <c r="T759" s="91"/>
      <c r="U759" s="91"/>
      <c r="V759" s="91"/>
      <c r="W759" s="91"/>
      <c r="X759" s="91"/>
      <c r="Y759" s="91"/>
      <c r="Z759" s="91"/>
      <c r="AA759" s="91"/>
      <c r="AB759" s="91"/>
      <c r="AC759" s="91"/>
      <c r="AD759" s="91"/>
      <c r="AE759" s="91"/>
      <c r="AF759" s="91"/>
      <c r="AG759" s="91"/>
    </row>
    <row r="760" spans="1:33" ht="22.5" customHeight="1" x14ac:dyDescent="0.45">
      <c r="A760" s="91"/>
      <c r="B760" s="93"/>
      <c r="C760" s="92"/>
      <c r="D760" s="93"/>
      <c r="E760" s="92"/>
      <c r="F760" s="93"/>
      <c r="G760" s="92"/>
      <c r="H760" s="93"/>
      <c r="I760" s="92"/>
      <c r="J760" s="91"/>
      <c r="K760" s="91"/>
      <c r="L760" s="91"/>
      <c r="M760" s="104"/>
      <c r="N760" s="91"/>
      <c r="O760" s="91"/>
      <c r="P760" s="91"/>
      <c r="Q760" s="91"/>
      <c r="R760" s="91"/>
      <c r="S760" s="91"/>
      <c r="T760" s="91"/>
      <c r="U760" s="91"/>
      <c r="V760" s="91"/>
      <c r="W760" s="91"/>
      <c r="X760" s="91"/>
      <c r="Y760" s="91"/>
      <c r="Z760" s="91"/>
      <c r="AA760" s="91"/>
      <c r="AB760" s="91"/>
      <c r="AC760" s="91"/>
      <c r="AD760" s="91"/>
      <c r="AE760" s="91"/>
      <c r="AF760" s="91"/>
      <c r="AG760" s="91"/>
    </row>
    <row r="761" spans="1:33" ht="22.5" customHeight="1" x14ac:dyDescent="0.45">
      <c r="A761" s="91"/>
      <c r="B761" s="93"/>
      <c r="C761" s="92"/>
      <c r="D761" s="93"/>
      <c r="E761" s="92"/>
      <c r="F761" s="93"/>
      <c r="G761" s="92"/>
      <c r="H761" s="93"/>
      <c r="I761" s="92"/>
      <c r="J761" s="91"/>
      <c r="K761" s="91"/>
      <c r="L761" s="91"/>
      <c r="M761" s="104"/>
      <c r="N761" s="91"/>
      <c r="O761" s="91"/>
      <c r="P761" s="91"/>
      <c r="Q761" s="91"/>
      <c r="R761" s="91"/>
      <c r="S761" s="91"/>
      <c r="T761" s="91"/>
      <c r="U761" s="91"/>
      <c r="V761" s="91"/>
      <c r="W761" s="91"/>
      <c r="X761" s="91"/>
      <c r="Y761" s="91"/>
      <c r="Z761" s="91"/>
      <c r="AA761" s="91"/>
      <c r="AB761" s="91"/>
      <c r="AC761" s="91"/>
      <c r="AD761" s="91"/>
      <c r="AE761" s="91"/>
      <c r="AF761" s="91"/>
      <c r="AG761" s="91"/>
    </row>
    <row r="762" spans="1:33" ht="22.5" customHeight="1" x14ac:dyDescent="0.45">
      <c r="A762" s="91"/>
      <c r="B762" s="93"/>
      <c r="C762" s="92"/>
      <c r="D762" s="93"/>
      <c r="E762" s="92"/>
      <c r="F762" s="93"/>
      <c r="G762" s="92"/>
      <c r="H762" s="93"/>
      <c r="I762" s="92"/>
      <c r="J762" s="91"/>
      <c r="K762" s="91"/>
      <c r="L762" s="91"/>
      <c r="M762" s="104"/>
      <c r="N762" s="91"/>
      <c r="O762" s="91"/>
      <c r="P762" s="91"/>
      <c r="Q762" s="91"/>
      <c r="R762" s="91"/>
      <c r="S762" s="91"/>
      <c r="T762" s="91"/>
      <c r="U762" s="91"/>
      <c r="V762" s="91"/>
      <c r="W762" s="91"/>
      <c r="X762" s="91"/>
      <c r="Y762" s="91"/>
      <c r="Z762" s="91"/>
      <c r="AA762" s="91"/>
      <c r="AB762" s="91"/>
      <c r="AC762" s="91"/>
      <c r="AD762" s="91"/>
      <c r="AE762" s="91"/>
      <c r="AF762" s="91"/>
      <c r="AG762" s="91"/>
    </row>
    <row r="763" spans="1:33" ht="22.5" customHeight="1" x14ac:dyDescent="0.45">
      <c r="A763" s="91"/>
      <c r="B763" s="93"/>
      <c r="C763" s="92"/>
      <c r="D763" s="93"/>
      <c r="E763" s="92"/>
      <c r="F763" s="93"/>
      <c r="G763" s="92"/>
      <c r="H763" s="93"/>
      <c r="I763" s="92"/>
      <c r="J763" s="91"/>
      <c r="K763" s="91"/>
      <c r="L763" s="91"/>
      <c r="M763" s="104"/>
      <c r="N763" s="91"/>
      <c r="O763" s="91"/>
      <c r="P763" s="91"/>
      <c r="Q763" s="91"/>
      <c r="R763" s="91"/>
      <c r="S763" s="91"/>
      <c r="T763" s="91"/>
      <c r="U763" s="91"/>
      <c r="V763" s="91"/>
      <c r="W763" s="91"/>
      <c r="X763" s="91"/>
      <c r="Y763" s="91"/>
      <c r="Z763" s="91"/>
      <c r="AA763" s="91"/>
      <c r="AB763" s="91"/>
      <c r="AC763" s="91"/>
      <c r="AD763" s="91"/>
      <c r="AE763" s="91"/>
      <c r="AF763" s="91"/>
      <c r="AG763" s="91"/>
    </row>
    <row r="764" spans="1:33" ht="22.5" customHeight="1" x14ac:dyDescent="0.45">
      <c r="A764" s="91"/>
      <c r="B764" s="93"/>
      <c r="C764" s="92"/>
      <c r="D764" s="93"/>
      <c r="E764" s="92"/>
      <c r="F764" s="93"/>
      <c r="G764" s="92"/>
      <c r="H764" s="93"/>
      <c r="I764" s="92"/>
      <c r="J764" s="91"/>
      <c r="K764" s="91"/>
      <c r="L764" s="91"/>
      <c r="M764" s="104"/>
      <c r="N764" s="91"/>
      <c r="O764" s="91"/>
      <c r="P764" s="91"/>
      <c r="Q764" s="91"/>
      <c r="R764" s="91"/>
      <c r="S764" s="91"/>
      <c r="T764" s="91"/>
      <c r="U764" s="91"/>
      <c r="V764" s="91"/>
      <c r="W764" s="91"/>
      <c r="X764" s="91"/>
      <c r="Y764" s="91"/>
      <c r="Z764" s="91"/>
      <c r="AA764" s="91"/>
      <c r="AB764" s="91"/>
      <c r="AC764" s="91"/>
      <c r="AD764" s="91"/>
      <c r="AE764" s="91"/>
      <c r="AF764" s="91"/>
      <c r="AG764" s="91"/>
    </row>
    <row r="765" spans="1:33" ht="22.5" customHeight="1" x14ac:dyDescent="0.45">
      <c r="A765" s="91"/>
      <c r="B765" s="93"/>
      <c r="C765" s="92"/>
      <c r="D765" s="93"/>
      <c r="E765" s="92"/>
      <c r="F765" s="93"/>
      <c r="G765" s="92"/>
      <c r="H765" s="93"/>
      <c r="I765" s="92"/>
      <c r="J765" s="91"/>
      <c r="K765" s="91"/>
      <c r="L765" s="91"/>
      <c r="M765" s="104"/>
      <c r="N765" s="91"/>
      <c r="O765" s="91"/>
      <c r="P765" s="91"/>
      <c r="Q765" s="91"/>
      <c r="R765" s="91"/>
      <c r="S765" s="91"/>
      <c r="T765" s="91"/>
      <c r="U765" s="91"/>
      <c r="V765" s="91"/>
      <c r="W765" s="91"/>
      <c r="X765" s="91"/>
      <c r="Y765" s="91"/>
      <c r="Z765" s="91"/>
      <c r="AA765" s="91"/>
      <c r="AB765" s="91"/>
      <c r="AC765" s="91"/>
      <c r="AD765" s="91"/>
      <c r="AE765" s="91"/>
      <c r="AF765" s="91"/>
      <c r="AG765" s="91"/>
    </row>
    <row r="766" spans="1:33" ht="22.5" customHeight="1" x14ac:dyDescent="0.45">
      <c r="A766" s="91"/>
      <c r="B766" s="93"/>
      <c r="C766" s="92"/>
      <c r="D766" s="93"/>
      <c r="E766" s="92"/>
      <c r="F766" s="93"/>
      <c r="G766" s="92"/>
      <c r="H766" s="93"/>
      <c r="I766" s="92"/>
      <c r="J766" s="91"/>
      <c r="K766" s="91"/>
      <c r="L766" s="91"/>
      <c r="M766" s="104"/>
      <c r="N766" s="91"/>
      <c r="O766" s="91"/>
      <c r="P766" s="91"/>
      <c r="Q766" s="91"/>
      <c r="R766" s="91"/>
      <c r="S766" s="91"/>
      <c r="T766" s="91"/>
      <c r="U766" s="91"/>
      <c r="V766" s="91"/>
      <c r="W766" s="91"/>
      <c r="X766" s="91"/>
      <c r="Y766" s="91"/>
      <c r="Z766" s="91"/>
      <c r="AA766" s="91"/>
      <c r="AB766" s="91"/>
      <c r="AC766" s="91"/>
      <c r="AD766" s="91"/>
      <c r="AE766" s="91"/>
      <c r="AF766" s="91"/>
      <c r="AG766" s="91"/>
    </row>
    <row r="767" spans="1:33" ht="22.5" customHeight="1" x14ac:dyDescent="0.45">
      <c r="A767" s="91"/>
      <c r="B767" s="93"/>
      <c r="C767" s="92"/>
      <c r="D767" s="93"/>
      <c r="E767" s="92"/>
      <c r="F767" s="93"/>
      <c r="G767" s="92"/>
      <c r="H767" s="93"/>
      <c r="I767" s="92"/>
      <c r="J767" s="91"/>
      <c r="K767" s="91"/>
      <c r="L767" s="91"/>
      <c r="M767" s="104"/>
      <c r="N767" s="91"/>
      <c r="O767" s="91"/>
      <c r="P767" s="91"/>
      <c r="Q767" s="91"/>
      <c r="R767" s="91"/>
      <c r="S767" s="91"/>
      <c r="T767" s="91"/>
      <c r="U767" s="91"/>
      <c r="V767" s="91"/>
      <c r="W767" s="91"/>
      <c r="X767" s="91"/>
      <c r="Y767" s="91"/>
      <c r="Z767" s="91"/>
      <c r="AA767" s="91"/>
      <c r="AB767" s="91"/>
      <c r="AC767" s="91"/>
      <c r="AD767" s="91"/>
      <c r="AE767" s="91"/>
      <c r="AF767" s="91"/>
      <c r="AG767" s="91"/>
    </row>
    <row r="768" spans="1:33" ht="22.5" customHeight="1" x14ac:dyDescent="0.45">
      <c r="A768" s="91"/>
      <c r="B768" s="93"/>
      <c r="C768" s="92"/>
      <c r="D768" s="93"/>
      <c r="E768" s="92"/>
      <c r="F768" s="93"/>
      <c r="G768" s="92"/>
      <c r="H768" s="93"/>
      <c r="I768" s="92"/>
      <c r="J768" s="91"/>
      <c r="K768" s="91"/>
      <c r="L768" s="91"/>
      <c r="M768" s="104"/>
      <c r="N768" s="91"/>
      <c r="O768" s="91"/>
      <c r="P768" s="91"/>
      <c r="Q768" s="91"/>
      <c r="R768" s="91"/>
      <c r="S768" s="91"/>
      <c r="T768" s="91"/>
      <c r="U768" s="91"/>
      <c r="V768" s="91"/>
      <c r="W768" s="91"/>
      <c r="X768" s="91"/>
      <c r="Y768" s="91"/>
      <c r="Z768" s="91"/>
      <c r="AA768" s="91"/>
      <c r="AB768" s="91"/>
      <c r="AC768" s="91"/>
      <c r="AD768" s="91"/>
      <c r="AE768" s="91"/>
      <c r="AF768" s="91"/>
      <c r="AG768" s="91"/>
    </row>
    <row r="769" spans="1:33" ht="22.5" customHeight="1" x14ac:dyDescent="0.45">
      <c r="A769" s="91"/>
      <c r="B769" s="93"/>
      <c r="C769" s="92"/>
      <c r="D769" s="93"/>
      <c r="E769" s="92"/>
      <c r="F769" s="93"/>
      <c r="G769" s="92"/>
      <c r="H769" s="93"/>
      <c r="I769" s="92"/>
      <c r="J769" s="91"/>
      <c r="K769" s="91"/>
      <c r="L769" s="91"/>
      <c r="M769" s="104"/>
      <c r="N769" s="91"/>
      <c r="O769" s="91"/>
      <c r="P769" s="91"/>
      <c r="Q769" s="91"/>
      <c r="R769" s="91"/>
      <c r="S769" s="91"/>
      <c r="T769" s="91"/>
      <c r="U769" s="91"/>
      <c r="V769" s="91"/>
      <c r="W769" s="91"/>
      <c r="X769" s="91"/>
      <c r="Y769" s="91"/>
      <c r="Z769" s="91"/>
      <c r="AA769" s="91"/>
      <c r="AB769" s="91"/>
      <c r="AC769" s="91"/>
      <c r="AD769" s="91"/>
      <c r="AE769" s="91"/>
      <c r="AF769" s="91"/>
      <c r="AG769" s="91"/>
    </row>
    <row r="770" spans="1:33" ht="22.5" customHeight="1" x14ac:dyDescent="0.45">
      <c r="A770" s="91"/>
      <c r="B770" s="93"/>
      <c r="C770" s="92"/>
      <c r="D770" s="93"/>
      <c r="E770" s="92"/>
      <c r="F770" s="93"/>
      <c r="G770" s="92"/>
      <c r="H770" s="93"/>
      <c r="I770" s="92"/>
      <c r="J770" s="91"/>
      <c r="K770" s="91"/>
      <c r="L770" s="91"/>
      <c r="M770" s="104"/>
      <c r="N770" s="91"/>
      <c r="O770" s="91"/>
      <c r="P770" s="91"/>
      <c r="Q770" s="91"/>
      <c r="R770" s="91"/>
      <c r="S770" s="91"/>
      <c r="T770" s="91"/>
      <c r="U770" s="91"/>
      <c r="V770" s="91"/>
      <c r="W770" s="91"/>
      <c r="X770" s="91"/>
      <c r="Y770" s="91"/>
      <c r="Z770" s="91"/>
      <c r="AA770" s="91"/>
      <c r="AB770" s="91"/>
      <c r="AC770" s="91"/>
      <c r="AD770" s="91"/>
      <c r="AE770" s="91"/>
      <c r="AF770" s="91"/>
      <c r="AG770" s="91"/>
    </row>
    <row r="771" spans="1:33" ht="22.5" customHeight="1" x14ac:dyDescent="0.45">
      <c r="A771" s="91"/>
      <c r="B771" s="93"/>
      <c r="C771" s="92"/>
      <c r="D771" s="93"/>
      <c r="E771" s="92"/>
      <c r="F771" s="93"/>
      <c r="G771" s="92"/>
      <c r="H771" s="93"/>
      <c r="I771" s="92"/>
      <c r="J771" s="91"/>
      <c r="K771" s="91"/>
      <c r="L771" s="91"/>
      <c r="M771" s="104"/>
      <c r="N771" s="91"/>
      <c r="O771" s="91"/>
      <c r="P771" s="91"/>
      <c r="Q771" s="91"/>
      <c r="R771" s="91"/>
      <c r="S771" s="91"/>
      <c r="T771" s="91"/>
      <c r="U771" s="91"/>
      <c r="V771" s="91"/>
      <c r="W771" s="91"/>
      <c r="X771" s="91"/>
      <c r="Y771" s="91"/>
      <c r="Z771" s="91"/>
      <c r="AA771" s="91"/>
      <c r="AB771" s="91"/>
      <c r="AC771" s="91"/>
      <c r="AD771" s="91"/>
      <c r="AE771" s="91"/>
      <c r="AF771" s="91"/>
      <c r="AG771" s="91"/>
    </row>
    <row r="772" spans="1:33" ht="22.5" customHeight="1" x14ac:dyDescent="0.45">
      <c r="A772" s="91"/>
      <c r="B772" s="93"/>
      <c r="C772" s="92"/>
      <c r="D772" s="93"/>
      <c r="E772" s="92"/>
      <c r="F772" s="93"/>
      <c r="G772" s="92"/>
      <c r="H772" s="93"/>
      <c r="I772" s="92"/>
      <c r="J772" s="91"/>
      <c r="K772" s="91"/>
      <c r="L772" s="91"/>
      <c r="M772" s="104"/>
      <c r="N772" s="91"/>
      <c r="O772" s="91"/>
      <c r="P772" s="91"/>
      <c r="Q772" s="91"/>
      <c r="R772" s="91"/>
      <c r="S772" s="91"/>
      <c r="T772" s="91"/>
      <c r="U772" s="91"/>
      <c r="V772" s="91"/>
      <c r="W772" s="91"/>
      <c r="X772" s="91"/>
      <c r="Y772" s="91"/>
      <c r="Z772" s="91"/>
      <c r="AA772" s="91"/>
      <c r="AB772" s="91"/>
      <c r="AC772" s="91"/>
      <c r="AD772" s="91"/>
      <c r="AE772" s="91"/>
      <c r="AF772" s="91"/>
      <c r="AG772" s="91"/>
    </row>
    <row r="773" spans="1:33" ht="22.5" customHeight="1" x14ac:dyDescent="0.45">
      <c r="A773" s="91"/>
      <c r="B773" s="93"/>
      <c r="C773" s="92"/>
      <c r="D773" s="93"/>
      <c r="E773" s="92"/>
      <c r="F773" s="93"/>
      <c r="G773" s="92"/>
      <c r="H773" s="93"/>
      <c r="I773" s="92"/>
      <c r="J773" s="91"/>
      <c r="K773" s="91"/>
      <c r="L773" s="91"/>
      <c r="M773" s="104"/>
      <c r="N773" s="91"/>
      <c r="O773" s="91"/>
      <c r="P773" s="91"/>
      <c r="Q773" s="91"/>
      <c r="R773" s="91"/>
      <c r="S773" s="91"/>
      <c r="T773" s="91"/>
      <c r="U773" s="91"/>
      <c r="V773" s="91"/>
      <c r="W773" s="91"/>
      <c r="X773" s="91"/>
      <c r="Y773" s="91"/>
      <c r="Z773" s="91"/>
      <c r="AA773" s="91"/>
      <c r="AB773" s="91"/>
      <c r="AC773" s="91"/>
      <c r="AD773" s="91"/>
      <c r="AE773" s="91"/>
      <c r="AF773" s="91"/>
      <c r="AG773" s="91"/>
    </row>
    <row r="774" spans="1:33" ht="22.5" customHeight="1" x14ac:dyDescent="0.45">
      <c r="A774" s="91"/>
      <c r="B774" s="93"/>
      <c r="C774" s="92"/>
      <c r="D774" s="93"/>
      <c r="E774" s="92"/>
      <c r="F774" s="93"/>
      <c r="G774" s="92"/>
      <c r="H774" s="93"/>
      <c r="I774" s="92"/>
      <c r="J774" s="91"/>
      <c r="K774" s="91"/>
      <c r="L774" s="91"/>
      <c r="M774" s="104"/>
      <c r="N774" s="91"/>
      <c r="O774" s="91"/>
      <c r="P774" s="91"/>
      <c r="Q774" s="91"/>
      <c r="R774" s="91"/>
      <c r="S774" s="91"/>
      <c r="T774" s="91"/>
      <c r="U774" s="91"/>
      <c r="V774" s="91"/>
      <c r="W774" s="91"/>
      <c r="X774" s="91"/>
      <c r="Y774" s="91"/>
      <c r="Z774" s="91"/>
      <c r="AA774" s="91"/>
      <c r="AB774" s="91"/>
      <c r="AC774" s="91"/>
      <c r="AD774" s="91"/>
      <c r="AE774" s="91"/>
      <c r="AF774" s="91"/>
      <c r="AG774" s="91"/>
    </row>
    <row r="775" spans="1:33" ht="22.5" customHeight="1" x14ac:dyDescent="0.45">
      <c r="A775" s="91"/>
      <c r="B775" s="93"/>
      <c r="C775" s="92"/>
      <c r="D775" s="93"/>
      <c r="E775" s="92"/>
      <c r="F775" s="93"/>
      <c r="G775" s="92"/>
      <c r="H775" s="93"/>
      <c r="I775" s="92"/>
      <c r="J775" s="91"/>
      <c r="K775" s="91"/>
      <c r="L775" s="91"/>
      <c r="M775" s="104"/>
      <c r="N775" s="91"/>
      <c r="O775" s="91"/>
      <c r="P775" s="91"/>
      <c r="Q775" s="91"/>
      <c r="R775" s="91"/>
      <c r="S775" s="91"/>
      <c r="T775" s="91"/>
      <c r="U775" s="91"/>
      <c r="V775" s="91"/>
      <c r="W775" s="91"/>
      <c r="X775" s="91"/>
      <c r="Y775" s="91"/>
      <c r="Z775" s="91"/>
      <c r="AA775" s="91"/>
      <c r="AB775" s="91"/>
      <c r="AC775" s="91"/>
      <c r="AD775" s="91"/>
      <c r="AE775" s="91"/>
      <c r="AF775" s="91"/>
      <c r="AG775" s="91"/>
    </row>
    <row r="776" spans="1:33" ht="22.5" customHeight="1" x14ac:dyDescent="0.45">
      <c r="A776" s="91"/>
      <c r="B776" s="93"/>
      <c r="C776" s="92"/>
      <c r="D776" s="93"/>
      <c r="E776" s="92"/>
      <c r="F776" s="93"/>
      <c r="G776" s="92"/>
      <c r="H776" s="93"/>
      <c r="I776" s="92"/>
      <c r="J776" s="91"/>
      <c r="K776" s="91"/>
      <c r="L776" s="91"/>
      <c r="M776" s="104"/>
      <c r="N776" s="91"/>
      <c r="O776" s="91"/>
      <c r="P776" s="91"/>
      <c r="Q776" s="91"/>
      <c r="R776" s="91"/>
      <c r="S776" s="91"/>
      <c r="T776" s="91"/>
      <c r="U776" s="91"/>
      <c r="V776" s="91"/>
      <c r="W776" s="91"/>
      <c r="X776" s="91"/>
      <c r="Y776" s="91"/>
      <c r="Z776" s="91"/>
      <c r="AA776" s="91"/>
      <c r="AB776" s="91"/>
      <c r="AC776" s="91"/>
      <c r="AD776" s="91"/>
      <c r="AE776" s="91"/>
      <c r="AF776" s="91"/>
      <c r="AG776" s="91"/>
    </row>
    <row r="777" spans="1:33" ht="22.5" customHeight="1" x14ac:dyDescent="0.45">
      <c r="A777" s="91"/>
      <c r="B777" s="93"/>
      <c r="C777" s="92"/>
      <c r="D777" s="93"/>
      <c r="E777" s="92"/>
      <c r="F777" s="93"/>
      <c r="G777" s="92"/>
      <c r="H777" s="93"/>
      <c r="I777" s="92"/>
      <c r="J777" s="91"/>
      <c r="K777" s="91"/>
      <c r="L777" s="91"/>
      <c r="M777" s="104"/>
      <c r="N777" s="91"/>
      <c r="O777" s="91"/>
      <c r="P777" s="91"/>
      <c r="Q777" s="91"/>
      <c r="R777" s="91"/>
      <c r="S777" s="91"/>
      <c r="T777" s="91"/>
      <c r="U777" s="91"/>
      <c r="V777" s="91"/>
      <c r="W777" s="91"/>
      <c r="X777" s="91"/>
      <c r="Y777" s="91"/>
      <c r="Z777" s="91"/>
      <c r="AA777" s="91"/>
      <c r="AB777" s="91"/>
      <c r="AC777" s="91"/>
      <c r="AD777" s="91"/>
      <c r="AE777" s="91"/>
      <c r="AF777" s="91"/>
      <c r="AG777" s="91"/>
    </row>
    <row r="778" spans="1:33" ht="22.5" customHeight="1" x14ac:dyDescent="0.45">
      <c r="A778" s="91"/>
      <c r="B778" s="93"/>
      <c r="C778" s="92"/>
      <c r="D778" s="93"/>
      <c r="E778" s="92"/>
      <c r="F778" s="93"/>
      <c r="G778" s="92"/>
      <c r="H778" s="93"/>
      <c r="I778" s="92"/>
      <c r="J778" s="91"/>
      <c r="K778" s="91"/>
      <c r="L778" s="91"/>
      <c r="M778" s="104"/>
      <c r="N778" s="91"/>
      <c r="O778" s="91"/>
      <c r="P778" s="91"/>
      <c r="Q778" s="91"/>
      <c r="R778" s="91"/>
      <c r="S778" s="91"/>
      <c r="T778" s="91"/>
      <c r="U778" s="91"/>
      <c r="V778" s="91"/>
      <c r="W778" s="91"/>
      <c r="X778" s="91"/>
      <c r="Y778" s="91"/>
      <c r="Z778" s="91"/>
      <c r="AA778" s="91"/>
      <c r="AB778" s="91"/>
      <c r="AC778" s="91"/>
      <c r="AD778" s="91"/>
      <c r="AE778" s="91"/>
      <c r="AF778" s="91"/>
      <c r="AG778" s="91"/>
    </row>
    <row r="779" spans="1:33" ht="22.5" customHeight="1" x14ac:dyDescent="0.45">
      <c r="A779" s="91"/>
      <c r="B779" s="93"/>
      <c r="C779" s="92"/>
      <c r="D779" s="93"/>
      <c r="E779" s="92"/>
      <c r="F779" s="93"/>
      <c r="G779" s="92"/>
      <c r="H779" s="93"/>
      <c r="I779" s="92"/>
      <c r="J779" s="91"/>
      <c r="K779" s="91"/>
      <c r="L779" s="91"/>
      <c r="M779" s="104"/>
      <c r="N779" s="91"/>
      <c r="O779" s="91"/>
      <c r="P779" s="91"/>
      <c r="Q779" s="91"/>
      <c r="R779" s="91"/>
      <c r="S779" s="91"/>
      <c r="T779" s="91"/>
      <c r="U779" s="91"/>
      <c r="V779" s="91"/>
      <c r="W779" s="91"/>
      <c r="X779" s="91"/>
      <c r="Y779" s="91"/>
      <c r="Z779" s="91"/>
      <c r="AA779" s="91"/>
      <c r="AB779" s="91"/>
      <c r="AC779" s="91"/>
      <c r="AD779" s="91"/>
      <c r="AE779" s="91"/>
      <c r="AF779" s="91"/>
      <c r="AG779" s="91"/>
    </row>
    <row r="780" spans="1:33" ht="22.5" customHeight="1" x14ac:dyDescent="0.45">
      <c r="A780" s="91"/>
      <c r="B780" s="93"/>
      <c r="C780" s="92"/>
      <c r="D780" s="93"/>
      <c r="E780" s="92"/>
      <c r="F780" s="93"/>
      <c r="G780" s="92"/>
      <c r="H780" s="93"/>
      <c r="I780" s="92"/>
      <c r="J780" s="91"/>
      <c r="K780" s="91"/>
      <c r="L780" s="91"/>
      <c r="M780" s="104"/>
      <c r="N780" s="91"/>
      <c r="O780" s="91"/>
      <c r="P780" s="91"/>
      <c r="Q780" s="91"/>
      <c r="R780" s="91"/>
      <c r="S780" s="91"/>
      <c r="T780" s="91"/>
      <c r="U780" s="91"/>
      <c r="V780" s="91"/>
      <c r="W780" s="91"/>
      <c r="X780" s="91"/>
      <c r="Y780" s="91"/>
      <c r="Z780" s="91"/>
      <c r="AA780" s="91"/>
      <c r="AB780" s="91"/>
      <c r="AC780" s="91"/>
      <c r="AD780" s="91"/>
      <c r="AE780" s="91"/>
      <c r="AF780" s="91"/>
      <c r="AG780" s="91"/>
    </row>
    <row r="781" spans="1:33" ht="22.5" customHeight="1" x14ac:dyDescent="0.45">
      <c r="A781" s="91"/>
      <c r="B781" s="93"/>
      <c r="C781" s="92"/>
      <c r="D781" s="93"/>
      <c r="E781" s="92"/>
      <c r="F781" s="93"/>
      <c r="G781" s="92"/>
      <c r="H781" s="93"/>
      <c r="I781" s="92"/>
      <c r="J781" s="91"/>
      <c r="K781" s="91"/>
      <c r="L781" s="91"/>
      <c r="M781" s="104"/>
      <c r="N781" s="91"/>
      <c r="O781" s="91"/>
      <c r="P781" s="91"/>
      <c r="Q781" s="91"/>
      <c r="R781" s="91"/>
      <c r="S781" s="91"/>
      <c r="T781" s="91"/>
      <c r="U781" s="91"/>
      <c r="V781" s="91"/>
      <c r="W781" s="91"/>
      <c r="X781" s="91"/>
      <c r="Y781" s="91"/>
      <c r="Z781" s="91"/>
      <c r="AA781" s="91"/>
      <c r="AB781" s="91"/>
      <c r="AC781" s="91"/>
      <c r="AD781" s="91"/>
      <c r="AE781" s="91"/>
      <c r="AF781" s="91"/>
      <c r="AG781" s="91"/>
    </row>
    <row r="782" spans="1:33" ht="22.5" customHeight="1" x14ac:dyDescent="0.45">
      <c r="A782" s="91"/>
      <c r="B782" s="93"/>
      <c r="C782" s="92"/>
      <c r="D782" s="93"/>
      <c r="E782" s="92"/>
      <c r="F782" s="93"/>
      <c r="G782" s="92"/>
      <c r="H782" s="93"/>
      <c r="I782" s="92"/>
      <c r="J782" s="91"/>
      <c r="K782" s="91"/>
      <c r="L782" s="91"/>
      <c r="M782" s="104"/>
      <c r="N782" s="91"/>
      <c r="O782" s="91"/>
      <c r="P782" s="91"/>
      <c r="Q782" s="91"/>
      <c r="R782" s="91"/>
      <c r="S782" s="91"/>
      <c r="T782" s="91"/>
      <c r="U782" s="91"/>
      <c r="V782" s="91"/>
      <c r="W782" s="91"/>
      <c r="X782" s="91"/>
      <c r="Y782" s="91"/>
      <c r="Z782" s="91"/>
      <c r="AA782" s="91"/>
      <c r="AB782" s="91"/>
      <c r="AC782" s="91"/>
      <c r="AD782" s="91"/>
      <c r="AE782" s="91"/>
      <c r="AF782" s="91"/>
      <c r="AG782" s="91"/>
    </row>
    <row r="783" spans="1:33" ht="22.5" customHeight="1" x14ac:dyDescent="0.45">
      <c r="A783" s="91"/>
      <c r="B783" s="93"/>
      <c r="C783" s="92"/>
      <c r="D783" s="93"/>
      <c r="E783" s="92"/>
      <c r="F783" s="93"/>
      <c r="G783" s="92"/>
      <c r="H783" s="93"/>
      <c r="I783" s="92"/>
      <c r="J783" s="91"/>
      <c r="K783" s="91"/>
      <c r="L783" s="91"/>
      <c r="M783" s="104"/>
      <c r="N783" s="91"/>
      <c r="O783" s="91"/>
      <c r="P783" s="91"/>
      <c r="Q783" s="91"/>
      <c r="R783" s="91"/>
      <c r="S783" s="91"/>
      <c r="T783" s="91"/>
      <c r="U783" s="91"/>
      <c r="V783" s="91"/>
      <c r="W783" s="91"/>
      <c r="X783" s="91"/>
      <c r="Y783" s="91"/>
      <c r="Z783" s="91"/>
      <c r="AA783" s="91"/>
      <c r="AB783" s="91"/>
      <c r="AC783" s="91"/>
      <c r="AD783" s="91"/>
      <c r="AE783" s="91"/>
      <c r="AF783" s="91"/>
      <c r="AG783" s="91"/>
    </row>
    <row r="784" spans="1:33" ht="22.5" customHeight="1" x14ac:dyDescent="0.45">
      <c r="A784" s="91"/>
      <c r="B784" s="93"/>
      <c r="C784" s="92"/>
      <c r="D784" s="93"/>
      <c r="E784" s="92"/>
      <c r="F784" s="93"/>
      <c r="G784" s="92"/>
      <c r="H784" s="93"/>
      <c r="I784" s="92"/>
      <c r="J784" s="91"/>
      <c r="K784" s="91"/>
      <c r="L784" s="91"/>
      <c r="M784" s="104"/>
      <c r="N784" s="91"/>
      <c r="O784" s="91"/>
      <c r="P784" s="91"/>
      <c r="Q784" s="91"/>
      <c r="R784" s="91"/>
      <c r="S784" s="91"/>
      <c r="T784" s="91"/>
      <c r="U784" s="91"/>
      <c r="V784" s="91"/>
      <c r="W784" s="91"/>
      <c r="X784" s="91"/>
      <c r="Y784" s="91"/>
      <c r="Z784" s="91"/>
      <c r="AA784" s="91"/>
      <c r="AB784" s="91"/>
      <c r="AC784" s="91"/>
      <c r="AD784" s="91"/>
      <c r="AE784" s="91"/>
      <c r="AF784" s="91"/>
      <c r="AG784" s="91"/>
    </row>
    <row r="785" spans="1:33" ht="22.5" customHeight="1" x14ac:dyDescent="0.45">
      <c r="A785" s="91"/>
      <c r="B785" s="93"/>
      <c r="C785" s="92"/>
      <c r="D785" s="93"/>
      <c r="E785" s="92"/>
      <c r="F785" s="93"/>
      <c r="G785" s="92"/>
      <c r="H785" s="93"/>
      <c r="I785" s="92"/>
      <c r="J785" s="91"/>
      <c r="K785" s="91"/>
      <c r="L785" s="91"/>
      <c r="M785" s="104"/>
      <c r="N785" s="91"/>
      <c r="O785" s="91"/>
      <c r="P785" s="91"/>
      <c r="Q785" s="91"/>
      <c r="R785" s="91"/>
      <c r="S785" s="91"/>
      <c r="T785" s="91"/>
      <c r="U785" s="91"/>
      <c r="V785" s="91"/>
      <c r="W785" s="91"/>
      <c r="X785" s="91"/>
      <c r="Y785" s="91"/>
      <c r="Z785" s="91"/>
      <c r="AA785" s="91"/>
      <c r="AB785" s="91"/>
      <c r="AC785" s="91"/>
      <c r="AD785" s="91"/>
      <c r="AE785" s="91"/>
      <c r="AF785" s="91"/>
      <c r="AG785" s="91"/>
    </row>
    <row r="786" spans="1:33" ht="22.5" customHeight="1" x14ac:dyDescent="0.45">
      <c r="A786" s="91"/>
      <c r="B786" s="93"/>
      <c r="C786" s="92"/>
      <c r="D786" s="93"/>
      <c r="E786" s="92"/>
      <c r="F786" s="93"/>
      <c r="G786" s="92"/>
      <c r="H786" s="93"/>
      <c r="I786" s="92"/>
      <c r="J786" s="91"/>
      <c r="K786" s="91"/>
      <c r="L786" s="91"/>
      <c r="M786" s="104"/>
      <c r="N786" s="91"/>
      <c r="O786" s="91"/>
      <c r="P786" s="91"/>
      <c r="Q786" s="91"/>
      <c r="R786" s="91"/>
      <c r="S786" s="91"/>
      <c r="T786" s="91"/>
      <c r="U786" s="91"/>
      <c r="V786" s="91"/>
      <c r="W786" s="91"/>
      <c r="X786" s="91"/>
      <c r="Y786" s="91"/>
      <c r="Z786" s="91"/>
      <c r="AA786" s="91"/>
      <c r="AB786" s="91"/>
      <c r="AC786" s="91"/>
      <c r="AD786" s="91"/>
      <c r="AE786" s="91"/>
      <c r="AF786" s="91"/>
      <c r="AG786" s="91"/>
    </row>
    <row r="787" spans="1:33" ht="22.5" customHeight="1" x14ac:dyDescent="0.45">
      <c r="A787" s="91"/>
      <c r="B787" s="93"/>
      <c r="C787" s="92"/>
      <c r="D787" s="93"/>
      <c r="E787" s="92"/>
      <c r="F787" s="93"/>
      <c r="G787" s="92"/>
      <c r="H787" s="93"/>
      <c r="I787" s="92"/>
      <c r="J787" s="91"/>
      <c r="K787" s="91"/>
      <c r="L787" s="91"/>
      <c r="M787" s="104"/>
      <c r="N787" s="91"/>
      <c r="O787" s="91"/>
      <c r="P787" s="91"/>
      <c r="Q787" s="91"/>
      <c r="R787" s="91"/>
      <c r="S787" s="91"/>
      <c r="T787" s="91"/>
      <c r="U787" s="91"/>
      <c r="V787" s="91"/>
      <c r="W787" s="91"/>
      <c r="X787" s="91"/>
      <c r="Y787" s="91"/>
      <c r="Z787" s="91"/>
      <c r="AA787" s="91"/>
      <c r="AB787" s="91"/>
      <c r="AC787" s="91"/>
      <c r="AD787" s="91"/>
      <c r="AE787" s="91"/>
      <c r="AF787" s="91"/>
      <c r="AG787" s="91"/>
    </row>
    <row r="788" spans="1:33" ht="22.5" customHeight="1" x14ac:dyDescent="0.45">
      <c r="A788" s="91"/>
      <c r="B788" s="93"/>
      <c r="C788" s="92"/>
      <c r="D788" s="93"/>
      <c r="E788" s="92"/>
      <c r="F788" s="93"/>
      <c r="G788" s="92"/>
      <c r="H788" s="93"/>
      <c r="I788" s="92"/>
      <c r="J788" s="91"/>
      <c r="K788" s="91"/>
      <c r="L788" s="91"/>
      <c r="M788" s="104"/>
      <c r="N788" s="91"/>
      <c r="O788" s="91"/>
      <c r="P788" s="91"/>
      <c r="Q788" s="91"/>
      <c r="R788" s="91"/>
      <c r="S788" s="91"/>
      <c r="T788" s="91"/>
      <c r="U788" s="91"/>
      <c r="V788" s="91"/>
      <c r="W788" s="91"/>
      <c r="X788" s="91"/>
      <c r="Y788" s="91"/>
      <c r="Z788" s="91"/>
      <c r="AA788" s="91"/>
      <c r="AB788" s="91"/>
      <c r="AC788" s="91"/>
      <c r="AD788" s="91"/>
      <c r="AE788" s="91"/>
      <c r="AF788" s="91"/>
      <c r="AG788" s="91"/>
    </row>
    <row r="789" spans="1:33" ht="22.5" customHeight="1" x14ac:dyDescent="0.45">
      <c r="A789" s="91"/>
      <c r="B789" s="93"/>
      <c r="C789" s="92"/>
      <c r="D789" s="93"/>
      <c r="E789" s="92"/>
      <c r="F789" s="93"/>
      <c r="G789" s="92"/>
      <c r="H789" s="93"/>
      <c r="I789" s="92"/>
      <c r="J789" s="91"/>
      <c r="K789" s="91"/>
      <c r="L789" s="91"/>
      <c r="M789" s="104"/>
      <c r="N789" s="91"/>
      <c r="O789" s="91"/>
      <c r="P789" s="91"/>
      <c r="Q789" s="91"/>
      <c r="R789" s="91"/>
      <c r="S789" s="91"/>
      <c r="T789" s="91"/>
      <c r="U789" s="91"/>
      <c r="V789" s="91"/>
      <c r="W789" s="91"/>
      <c r="X789" s="91"/>
      <c r="Y789" s="91"/>
      <c r="Z789" s="91"/>
      <c r="AA789" s="91"/>
      <c r="AB789" s="91"/>
      <c r="AC789" s="91"/>
      <c r="AD789" s="91"/>
      <c r="AE789" s="91"/>
      <c r="AF789" s="91"/>
      <c r="AG789" s="91"/>
    </row>
    <row r="790" spans="1:33" ht="22.5" customHeight="1" x14ac:dyDescent="0.45">
      <c r="A790" s="91"/>
      <c r="B790" s="93"/>
      <c r="C790" s="92"/>
      <c r="D790" s="93"/>
      <c r="E790" s="92"/>
      <c r="F790" s="93"/>
      <c r="G790" s="92"/>
      <c r="H790" s="93"/>
      <c r="I790" s="92"/>
      <c r="J790" s="91"/>
      <c r="K790" s="91"/>
      <c r="L790" s="91"/>
      <c r="M790" s="104"/>
      <c r="N790" s="91"/>
      <c r="O790" s="91"/>
      <c r="P790" s="91"/>
      <c r="Q790" s="91"/>
      <c r="R790" s="91"/>
      <c r="S790" s="91"/>
      <c r="T790" s="91"/>
      <c r="U790" s="91"/>
      <c r="V790" s="91"/>
      <c r="W790" s="91"/>
      <c r="X790" s="91"/>
      <c r="Y790" s="91"/>
      <c r="Z790" s="91"/>
      <c r="AA790" s="91"/>
      <c r="AB790" s="91"/>
      <c r="AC790" s="91"/>
      <c r="AD790" s="91"/>
      <c r="AE790" s="91"/>
      <c r="AF790" s="91"/>
      <c r="AG790" s="91"/>
    </row>
    <row r="791" spans="1:33" ht="22.5" customHeight="1" x14ac:dyDescent="0.45">
      <c r="A791" s="91"/>
      <c r="B791" s="93"/>
      <c r="C791" s="92"/>
      <c r="D791" s="93"/>
      <c r="E791" s="92"/>
      <c r="F791" s="93"/>
      <c r="G791" s="92"/>
      <c r="H791" s="93"/>
      <c r="I791" s="92"/>
      <c r="J791" s="91"/>
      <c r="K791" s="91"/>
      <c r="L791" s="91"/>
      <c r="M791" s="104"/>
      <c r="N791" s="91"/>
      <c r="O791" s="91"/>
      <c r="P791" s="91"/>
      <c r="Q791" s="91"/>
      <c r="R791" s="91"/>
      <c r="S791" s="91"/>
      <c r="T791" s="91"/>
      <c r="U791" s="91"/>
      <c r="V791" s="91"/>
      <c r="W791" s="91"/>
      <c r="X791" s="91"/>
      <c r="Y791" s="91"/>
      <c r="Z791" s="91"/>
      <c r="AA791" s="91"/>
      <c r="AB791" s="91"/>
      <c r="AC791" s="91"/>
      <c r="AD791" s="91"/>
      <c r="AE791" s="91"/>
      <c r="AF791" s="91"/>
      <c r="AG791" s="91"/>
    </row>
    <row r="792" spans="1:33" ht="22.5" customHeight="1" x14ac:dyDescent="0.45">
      <c r="A792" s="91"/>
      <c r="B792" s="93"/>
      <c r="C792" s="92"/>
      <c r="D792" s="93"/>
      <c r="E792" s="92"/>
      <c r="F792" s="93"/>
      <c r="G792" s="92"/>
      <c r="H792" s="93"/>
      <c r="I792" s="92"/>
      <c r="J792" s="91"/>
      <c r="K792" s="91"/>
      <c r="L792" s="91"/>
      <c r="M792" s="104"/>
      <c r="N792" s="91"/>
      <c r="O792" s="91"/>
      <c r="P792" s="91"/>
      <c r="Q792" s="91"/>
      <c r="R792" s="91"/>
      <c r="S792" s="91"/>
      <c r="T792" s="91"/>
      <c r="U792" s="91"/>
      <c r="V792" s="91"/>
      <c r="W792" s="91"/>
      <c r="X792" s="91"/>
      <c r="Y792" s="91"/>
      <c r="Z792" s="91"/>
      <c r="AA792" s="91"/>
      <c r="AB792" s="91"/>
      <c r="AC792" s="91"/>
      <c r="AD792" s="91"/>
      <c r="AE792" s="91"/>
      <c r="AF792" s="91"/>
      <c r="AG792" s="91"/>
    </row>
    <row r="793" spans="1:33" ht="22.5" customHeight="1" x14ac:dyDescent="0.45">
      <c r="A793" s="91"/>
      <c r="B793" s="93"/>
      <c r="C793" s="92"/>
      <c r="D793" s="93"/>
      <c r="E793" s="92"/>
      <c r="F793" s="93"/>
      <c r="G793" s="92"/>
      <c r="H793" s="93"/>
      <c r="I793" s="92"/>
      <c r="J793" s="91"/>
      <c r="K793" s="91"/>
      <c r="L793" s="91"/>
      <c r="M793" s="104"/>
      <c r="N793" s="91"/>
      <c r="O793" s="91"/>
      <c r="P793" s="91"/>
      <c r="Q793" s="91"/>
      <c r="R793" s="91"/>
      <c r="S793" s="91"/>
      <c r="T793" s="91"/>
      <c r="U793" s="91"/>
      <c r="V793" s="91"/>
      <c r="W793" s="91"/>
      <c r="X793" s="91"/>
      <c r="Y793" s="91"/>
      <c r="Z793" s="91"/>
      <c r="AA793" s="91"/>
      <c r="AB793" s="91"/>
      <c r="AC793" s="91"/>
      <c r="AD793" s="91"/>
      <c r="AE793" s="91"/>
      <c r="AF793" s="91"/>
      <c r="AG793" s="91"/>
    </row>
    <row r="794" spans="1:33" ht="22.5" customHeight="1" x14ac:dyDescent="0.45">
      <c r="A794" s="91"/>
      <c r="B794" s="93"/>
      <c r="C794" s="92"/>
      <c r="D794" s="93"/>
      <c r="E794" s="92"/>
      <c r="F794" s="93"/>
      <c r="G794" s="92"/>
      <c r="H794" s="93"/>
      <c r="I794" s="92"/>
      <c r="J794" s="91"/>
      <c r="K794" s="91"/>
      <c r="L794" s="91"/>
      <c r="M794" s="104"/>
      <c r="N794" s="91"/>
      <c r="O794" s="91"/>
      <c r="P794" s="91"/>
      <c r="Q794" s="91"/>
      <c r="R794" s="91"/>
      <c r="S794" s="91"/>
      <c r="T794" s="91"/>
      <c r="U794" s="91"/>
      <c r="V794" s="91"/>
      <c r="W794" s="91"/>
      <c r="X794" s="91"/>
      <c r="Y794" s="91"/>
      <c r="Z794" s="91"/>
      <c r="AA794" s="91"/>
      <c r="AB794" s="91"/>
      <c r="AC794" s="91"/>
      <c r="AD794" s="91"/>
      <c r="AE794" s="91"/>
      <c r="AF794" s="91"/>
      <c r="AG794" s="91"/>
    </row>
    <row r="795" spans="1:33" ht="22.5" customHeight="1" x14ac:dyDescent="0.45">
      <c r="A795" s="91"/>
      <c r="B795" s="93"/>
      <c r="C795" s="92"/>
      <c r="D795" s="93"/>
      <c r="E795" s="92"/>
      <c r="F795" s="93"/>
      <c r="G795" s="92"/>
      <c r="H795" s="93"/>
      <c r="I795" s="92"/>
      <c r="J795" s="91"/>
      <c r="K795" s="91"/>
      <c r="L795" s="91"/>
      <c r="M795" s="104"/>
      <c r="N795" s="91"/>
      <c r="O795" s="91"/>
      <c r="P795" s="91"/>
      <c r="Q795" s="91"/>
      <c r="R795" s="91"/>
      <c r="S795" s="91"/>
      <c r="T795" s="91"/>
      <c r="U795" s="91"/>
      <c r="V795" s="91"/>
      <c r="W795" s="91"/>
      <c r="X795" s="91"/>
      <c r="Y795" s="91"/>
      <c r="Z795" s="91"/>
      <c r="AA795" s="91"/>
      <c r="AB795" s="91"/>
      <c r="AC795" s="91"/>
      <c r="AD795" s="91"/>
      <c r="AE795" s="91"/>
      <c r="AF795" s="91"/>
      <c r="AG795" s="91"/>
    </row>
    <row r="796" spans="1:33" ht="22.5" customHeight="1" x14ac:dyDescent="0.45">
      <c r="A796" s="91"/>
      <c r="B796" s="93"/>
      <c r="C796" s="92"/>
      <c r="D796" s="93"/>
      <c r="E796" s="92"/>
      <c r="F796" s="93"/>
      <c r="G796" s="92"/>
      <c r="H796" s="93"/>
      <c r="I796" s="92"/>
      <c r="J796" s="91"/>
      <c r="K796" s="91"/>
      <c r="L796" s="91"/>
      <c r="M796" s="104"/>
      <c r="N796" s="91"/>
      <c r="O796" s="91"/>
      <c r="P796" s="91"/>
      <c r="Q796" s="91"/>
      <c r="R796" s="91"/>
      <c r="S796" s="91"/>
      <c r="T796" s="91"/>
      <c r="U796" s="91"/>
      <c r="V796" s="91"/>
      <c r="W796" s="91"/>
      <c r="X796" s="91"/>
      <c r="Y796" s="91"/>
      <c r="Z796" s="91"/>
      <c r="AA796" s="91"/>
      <c r="AB796" s="91"/>
      <c r="AC796" s="91"/>
      <c r="AD796" s="91"/>
      <c r="AE796" s="91"/>
      <c r="AF796" s="91"/>
      <c r="AG796" s="91"/>
    </row>
    <row r="797" spans="1:33" ht="22.5" customHeight="1" x14ac:dyDescent="0.45">
      <c r="A797" s="91"/>
      <c r="B797" s="93"/>
      <c r="C797" s="92"/>
      <c r="D797" s="93"/>
      <c r="E797" s="92"/>
      <c r="F797" s="93"/>
      <c r="G797" s="92"/>
      <c r="H797" s="93"/>
      <c r="I797" s="92"/>
      <c r="J797" s="91"/>
      <c r="K797" s="91"/>
      <c r="L797" s="91"/>
      <c r="M797" s="104"/>
      <c r="N797" s="91"/>
      <c r="O797" s="91"/>
      <c r="P797" s="91"/>
      <c r="Q797" s="91"/>
      <c r="R797" s="91"/>
      <c r="S797" s="91"/>
      <c r="T797" s="91"/>
      <c r="U797" s="91"/>
      <c r="V797" s="91"/>
      <c r="W797" s="91"/>
      <c r="X797" s="91"/>
      <c r="Y797" s="91"/>
      <c r="Z797" s="91"/>
      <c r="AA797" s="91"/>
      <c r="AB797" s="91"/>
      <c r="AC797" s="91"/>
      <c r="AD797" s="91"/>
      <c r="AE797" s="91"/>
      <c r="AF797" s="91"/>
      <c r="AG797" s="91"/>
    </row>
    <row r="798" spans="1:33" ht="22.5" customHeight="1" x14ac:dyDescent="0.45">
      <c r="A798" s="91"/>
      <c r="B798" s="93"/>
      <c r="C798" s="92"/>
      <c r="D798" s="93"/>
      <c r="E798" s="92"/>
      <c r="F798" s="93"/>
      <c r="G798" s="92"/>
      <c r="H798" s="93"/>
      <c r="I798" s="92"/>
      <c r="J798" s="91"/>
      <c r="K798" s="91"/>
      <c r="L798" s="91"/>
      <c r="M798" s="104"/>
      <c r="N798" s="91"/>
      <c r="O798" s="91"/>
      <c r="P798" s="91"/>
      <c r="Q798" s="91"/>
      <c r="R798" s="91"/>
      <c r="S798" s="91"/>
      <c r="T798" s="91"/>
      <c r="U798" s="91"/>
      <c r="V798" s="91"/>
      <c r="W798" s="91"/>
      <c r="X798" s="91"/>
      <c r="Y798" s="91"/>
      <c r="Z798" s="91"/>
      <c r="AA798" s="91"/>
      <c r="AB798" s="91"/>
      <c r="AC798" s="91"/>
      <c r="AD798" s="91"/>
      <c r="AE798" s="91"/>
      <c r="AF798" s="91"/>
      <c r="AG798" s="91"/>
    </row>
    <row r="799" spans="1:33" ht="22.5" customHeight="1" x14ac:dyDescent="0.45">
      <c r="A799" s="91"/>
      <c r="B799" s="93"/>
      <c r="C799" s="92"/>
      <c r="D799" s="93"/>
      <c r="E799" s="92"/>
      <c r="F799" s="93"/>
      <c r="G799" s="92"/>
      <c r="H799" s="93"/>
      <c r="I799" s="92"/>
      <c r="J799" s="91"/>
      <c r="K799" s="91"/>
      <c r="L799" s="91"/>
      <c r="M799" s="104"/>
      <c r="N799" s="91"/>
      <c r="O799" s="91"/>
      <c r="P799" s="91"/>
      <c r="Q799" s="91"/>
      <c r="R799" s="91"/>
      <c r="S799" s="91"/>
      <c r="T799" s="91"/>
      <c r="U799" s="91"/>
      <c r="V799" s="91"/>
      <c r="W799" s="91"/>
      <c r="X799" s="91"/>
      <c r="Y799" s="91"/>
      <c r="Z799" s="91"/>
      <c r="AA799" s="91"/>
      <c r="AB799" s="91"/>
      <c r="AC799" s="91"/>
      <c r="AD799" s="91"/>
      <c r="AE799" s="91"/>
      <c r="AF799" s="91"/>
      <c r="AG799" s="91"/>
    </row>
    <row r="800" spans="1:33" ht="22.5" customHeight="1" x14ac:dyDescent="0.45">
      <c r="A800" s="91"/>
      <c r="B800" s="93"/>
      <c r="C800" s="92"/>
      <c r="D800" s="93"/>
      <c r="E800" s="92"/>
      <c r="F800" s="93"/>
      <c r="G800" s="92"/>
      <c r="H800" s="93"/>
      <c r="I800" s="92"/>
      <c r="J800" s="91"/>
      <c r="K800" s="91"/>
      <c r="L800" s="91"/>
      <c r="M800" s="104"/>
      <c r="N800" s="91"/>
      <c r="O800" s="91"/>
      <c r="P800" s="91"/>
      <c r="Q800" s="91"/>
      <c r="R800" s="91"/>
      <c r="S800" s="91"/>
      <c r="T800" s="91"/>
      <c r="U800" s="91"/>
      <c r="V800" s="91"/>
      <c r="W800" s="91"/>
      <c r="X800" s="91"/>
      <c r="Y800" s="91"/>
      <c r="Z800" s="91"/>
      <c r="AA800" s="91"/>
      <c r="AB800" s="91"/>
      <c r="AC800" s="91"/>
      <c r="AD800" s="91"/>
      <c r="AE800" s="91"/>
      <c r="AF800" s="91"/>
      <c r="AG800" s="91"/>
    </row>
    <row r="801" spans="1:33" ht="22.5" customHeight="1" x14ac:dyDescent="0.45">
      <c r="A801" s="91"/>
      <c r="B801" s="93"/>
      <c r="C801" s="92"/>
      <c r="D801" s="93"/>
      <c r="E801" s="92"/>
      <c r="F801" s="93"/>
      <c r="G801" s="92"/>
      <c r="H801" s="93"/>
      <c r="I801" s="92"/>
      <c r="J801" s="91"/>
      <c r="K801" s="91"/>
      <c r="L801" s="91"/>
      <c r="M801" s="104"/>
      <c r="N801" s="91"/>
      <c r="O801" s="91"/>
      <c r="P801" s="91"/>
      <c r="Q801" s="91"/>
      <c r="R801" s="91"/>
      <c r="S801" s="91"/>
      <c r="T801" s="91"/>
      <c r="U801" s="91"/>
      <c r="V801" s="91"/>
      <c r="W801" s="91"/>
      <c r="X801" s="91"/>
      <c r="Y801" s="91"/>
      <c r="Z801" s="91"/>
      <c r="AA801" s="91"/>
      <c r="AB801" s="91"/>
      <c r="AC801" s="91"/>
      <c r="AD801" s="91"/>
      <c r="AE801" s="91"/>
      <c r="AF801" s="91"/>
      <c r="AG801" s="91"/>
    </row>
    <row r="802" spans="1:33" ht="22.5" customHeight="1" x14ac:dyDescent="0.45">
      <c r="A802" s="91"/>
      <c r="B802" s="93"/>
      <c r="C802" s="92"/>
      <c r="D802" s="93"/>
      <c r="E802" s="92"/>
      <c r="F802" s="93"/>
      <c r="G802" s="92"/>
      <c r="H802" s="93"/>
      <c r="I802" s="92"/>
      <c r="J802" s="91"/>
      <c r="K802" s="91"/>
      <c r="L802" s="91"/>
      <c r="M802" s="104"/>
      <c r="N802" s="91"/>
      <c r="O802" s="91"/>
      <c r="P802" s="91"/>
      <c r="Q802" s="91"/>
      <c r="R802" s="91"/>
      <c r="S802" s="91"/>
      <c r="T802" s="91"/>
      <c r="U802" s="91"/>
      <c r="V802" s="91"/>
      <c r="W802" s="91"/>
      <c r="X802" s="91"/>
      <c r="Y802" s="91"/>
      <c r="Z802" s="91"/>
      <c r="AA802" s="91"/>
      <c r="AB802" s="91"/>
      <c r="AC802" s="91"/>
      <c r="AD802" s="91"/>
      <c r="AE802" s="91"/>
      <c r="AF802" s="91"/>
      <c r="AG802" s="91"/>
    </row>
    <row r="803" spans="1:33" ht="22.5" customHeight="1" x14ac:dyDescent="0.45">
      <c r="A803" s="91"/>
      <c r="B803" s="93"/>
      <c r="C803" s="92"/>
      <c r="D803" s="93"/>
      <c r="E803" s="92"/>
      <c r="F803" s="93"/>
      <c r="G803" s="92"/>
      <c r="H803" s="93"/>
      <c r="I803" s="92"/>
      <c r="J803" s="91"/>
      <c r="K803" s="91"/>
      <c r="L803" s="91"/>
      <c r="M803" s="104"/>
      <c r="N803" s="91"/>
      <c r="O803" s="91"/>
      <c r="P803" s="91"/>
      <c r="Q803" s="91"/>
      <c r="R803" s="91"/>
      <c r="S803" s="91"/>
      <c r="T803" s="91"/>
      <c r="U803" s="91"/>
      <c r="V803" s="91"/>
      <c r="W803" s="91"/>
      <c r="X803" s="91"/>
      <c r="Y803" s="91"/>
      <c r="Z803" s="91"/>
      <c r="AA803" s="91"/>
      <c r="AB803" s="91"/>
      <c r="AC803" s="91"/>
      <c r="AD803" s="91"/>
      <c r="AE803" s="91"/>
      <c r="AF803" s="91"/>
      <c r="AG803" s="91"/>
    </row>
    <row r="804" spans="1:33" ht="22.5" customHeight="1" x14ac:dyDescent="0.45">
      <c r="A804" s="91"/>
      <c r="B804" s="93"/>
      <c r="C804" s="92"/>
      <c r="D804" s="93"/>
      <c r="E804" s="92"/>
      <c r="F804" s="93"/>
      <c r="G804" s="92"/>
      <c r="H804" s="93"/>
      <c r="I804" s="92"/>
      <c r="J804" s="91"/>
      <c r="K804" s="91"/>
      <c r="L804" s="91"/>
      <c r="M804" s="104"/>
      <c r="N804" s="91"/>
      <c r="O804" s="91"/>
      <c r="P804" s="91"/>
      <c r="Q804" s="91"/>
      <c r="R804" s="91"/>
      <c r="S804" s="91"/>
      <c r="T804" s="91"/>
      <c r="U804" s="91"/>
      <c r="V804" s="91"/>
      <c r="W804" s="91"/>
      <c r="X804" s="91"/>
      <c r="Y804" s="91"/>
      <c r="Z804" s="91"/>
      <c r="AA804" s="91"/>
      <c r="AB804" s="91"/>
      <c r="AC804" s="91"/>
      <c r="AD804" s="91"/>
      <c r="AE804" s="91"/>
      <c r="AF804" s="91"/>
      <c r="AG804" s="91"/>
    </row>
    <row r="805" spans="1:33" ht="22.5" customHeight="1" x14ac:dyDescent="0.45">
      <c r="A805" s="91"/>
      <c r="B805" s="93"/>
      <c r="C805" s="92"/>
      <c r="D805" s="93"/>
      <c r="E805" s="92"/>
      <c r="F805" s="93"/>
      <c r="G805" s="92"/>
      <c r="H805" s="93"/>
      <c r="I805" s="92"/>
      <c r="J805" s="91"/>
      <c r="K805" s="91"/>
      <c r="L805" s="91"/>
      <c r="M805" s="104"/>
      <c r="N805" s="91"/>
      <c r="O805" s="91"/>
      <c r="P805" s="91"/>
      <c r="Q805" s="91"/>
      <c r="R805" s="91"/>
      <c r="S805" s="91"/>
      <c r="T805" s="91"/>
      <c r="U805" s="91"/>
      <c r="V805" s="91"/>
      <c r="W805" s="91"/>
      <c r="X805" s="91"/>
      <c r="Y805" s="91"/>
      <c r="Z805" s="91"/>
      <c r="AA805" s="91"/>
      <c r="AB805" s="91"/>
      <c r="AC805" s="91"/>
      <c r="AD805" s="91"/>
      <c r="AE805" s="91"/>
      <c r="AF805" s="91"/>
      <c r="AG805" s="91"/>
    </row>
    <row r="806" spans="1:33" ht="22.5" customHeight="1" x14ac:dyDescent="0.45">
      <c r="A806" s="91"/>
      <c r="B806" s="93"/>
      <c r="C806" s="92"/>
      <c r="D806" s="93"/>
      <c r="E806" s="92"/>
      <c r="F806" s="93"/>
      <c r="G806" s="92"/>
      <c r="H806" s="93"/>
      <c r="I806" s="92"/>
      <c r="J806" s="91"/>
      <c r="K806" s="91"/>
      <c r="L806" s="91"/>
      <c r="M806" s="104"/>
      <c r="N806" s="91"/>
      <c r="O806" s="91"/>
      <c r="P806" s="91"/>
      <c r="Q806" s="91"/>
      <c r="R806" s="91"/>
      <c r="S806" s="91"/>
      <c r="T806" s="91"/>
      <c r="U806" s="91"/>
      <c r="V806" s="91"/>
      <c r="W806" s="91"/>
      <c r="X806" s="91"/>
      <c r="Y806" s="91"/>
      <c r="Z806" s="91"/>
      <c r="AA806" s="91"/>
      <c r="AB806" s="91"/>
      <c r="AC806" s="91"/>
      <c r="AD806" s="91"/>
      <c r="AE806" s="91"/>
      <c r="AF806" s="91"/>
      <c r="AG806" s="91"/>
    </row>
    <row r="807" spans="1:33" ht="22.5" customHeight="1" x14ac:dyDescent="0.45">
      <c r="A807" s="91"/>
      <c r="B807" s="93"/>
      <c r="C807" s="92"/>
      <c r="D807" s="93"/>
      <c r="E807" s="92"/>
      <c r="F807" s="93"/>
      <c r="G807" s="92"/>
      <c r="H807" s="93"/>
      <c r="I807" s="92"/>
      <c r="J807" s="91"/>
      <c r="K807" s="91"/>
      <c r="L807" s="91"/>
      <c r="M807" s="104"/>
      <c r="N807" s="91"/>
      <c r="O807" s="91"/>
      <c r="P807" s="91"/>
      <c r="Q807" s="91"/>
      <c r="R807" s="91"/>
      <c r="S807" s="91"/>
      <c r="T807" s="91"/>
      <c r="U807" s="91"/>
      <c r="V807" s="91"/>
      <c r="W807" s="91"/>
      <c r="X807" s="91"/>
      <c r="Y807" s="91"/>
      <c r="Z807" s="91"/>
      <c r="AA807" s="91"/>
      <c r="AB807" s="91"/>
      <c r="AC807" s="91"/>
      <c r="AD807" s="91"/>
      <c r="AE807" s="91"/>
      <c r="AF807" s="91"/>
      <c r="AG807" s="91"/>
    </row>
    <row r="808" spans="1:33" ht="22.5" customHeight="1" x14ac:dyDescent="0.45">
      <c r="A808" s="91"/>
      <c r="B808" s="93"/>
      <c r="C808" s="92"/>
      <c r="D808" s="93"/>
      <c r="E808" s="92"/>
      <c r="F808" s="93"/>
      <c r="G808" s="92"/>
      <c r="H808" s="93"/>
      <c r="I808" s="92"/>
      <c r="J808" s="91"/>
      <c r="K808" s="91"/>
      <c r="L808" s="91"/>
      <c r="M808" s="104"/>
      <c r="N808" s="91"/>
      <c r="O808" s="91"/>
      <c r="P808" s="91"/>
      <c r="Q808" s="91"/>
      <c r="R808" s="91"/>
      <c r="S808" s="91"/>
      <c r="T808" s="91"/>
      <c r="U808" s="91"/>
      <c r="V808" s="91"/>
      <c r="W808" s="91"/>
      <c r="X808" s="91"/>
      <c r="Y808" s="91"/>
      <c r="Z808" s="91"/>
      <c r="AA808" s="91"/>
      <c r="AB808" s="91"/>
      <c r="AC808" s="91"/>
      <c r="AD808" s="91"/>
      <c r="AE808" s="91"/>
      <c r="AF808" s="91"/>
      <c r="AG808" s="91"/>
    </row>
    <row r="809" spans="1:33" ht="22.5" customHeight="1" x14ac:dyDescent="0.45">
      <c r="A809" s="91"/>
      <c r="B809" s="93"/>
      <c r="C809" s="92"/>
      <c r="D809" s="93"/>
      <c r="E809" s="92"/>
      <c r="F809" s="93"/>
      <c r="G809" s="92"/>
      <c r="H809" s="93"/>
      <c r="I809" s="92"/>
      <c r="J809" s="91"/>
      <c r="K809" s="91"/>
      <c r="L809" s="91"/>
      <c r="M809" s="104"/>
      <c r="N809" s="91"/>
      <c r="O809" s="91"/>
      <c r="P809" s="91"/>
      <c r="Q809" s="91"/>
      <c r="R809" s="91"/>
      <c r="S809" s="91"/>
      <c r="T809" s="91"/>
      <c r="U809" s="91"/>
      <c r="V809" s="91"/>
      <c r="W809" s="91"/>
      <c r="X809" s="91"/>
      <c r="Y809" s="91"/>
      <c r="Z809" s="91"/>
      <c r="AA809" s="91"/>
      <c r="AB809" s="91"/>
      <c r="AC809" s="91"/>
      <c r="AD809" s="91"/>
      <c r="AE809" s="91"/>
      <c r="AF809" s="91"/>
      <c r="AG809" s="91"/>
    </row>
    <row r="810" spans="1:33" ht="22.5" customHeight="1" x14ac:dyDescent="0.45">
      <c r="A810" s="91"/>
      <c r="B810" s="93"/>
      <c r="C810" s="92"/>
      <c r="D810" s="93"/>
      <c r="E810" s="92"/>
      <c r="F810" s="93"/>
      <c r="G810" s="92"/>
      <c r="H810" s="93"/>
      <c r="I810" s="92"/>
      <c r="J810" s="91"/>
      <c r="K810" s="91"/>
      <c r="L810" s="91"/>
      <c r="M810" s="104"/>
      <c r="N810" s="91"/>
      <c r="O810" s="91"/>
      <c r="P810" s="91"/>
      <c r="Q810" s="91"/>
      <c r="R810" s="91"/>
      <c r="S810" s="91"/>
      <c r="T810" s="91"/>
      <c r="U810" s="91"/>
      <c r="V810" s="91"/>
      <c r="W810" s="91"/>
      <c r="X810" s="91"/>
      <c r="Y810" s="91"/>
      <c r="Z810" s="91"/>
      <c r="AA810" s="91"/>
      <c r="AB810" s="91"/>
      <c r="AC810" s="91"/>
      <c r="AD810" s="91"/>
      <c r="AE810" s="91"/>
      <c r="AF810" s="91"/>
      <c r="AG810" s="91"/>
    </row>
    <row r="811" spans="1:33" ht="22.5" customHeight="1" x14ac:dyDescent="0.45">
      <c r="A811" s="91"/>
      <c r="B811" s="93"/>
      <c r="C811" s="92"/>
      <c r="D811" s="93"/>
      <c r="E811" s="92"/>
      <c r="F811" s="93"/>
      <c r="G811" s="92"/>
      <c r="H811" s="93"/>
      <c r="I811" s="92"/>
      <c r="J811" s="91"/>
      <c r="K811" s="91"/>
      <c r="L811" s="91"/>
      <c r="M811" s="104"/>
      <c r="N811" s="91"/>
      <c r="O811" s="91"/>
      <c r="P811" s="91"/>
      <c r="Q811" s="91"/>
      <c r="R811" s="91"/>
      <c r="S811" s="91"/>
      <c r="T811" s="91"/>
      <c r="U811" s="91"/>
      <c r="V811" s="91"/>
      <c r="W811" s="91"/>
      <c r="X811" s="91"/>
      <c r="Y811" s="91"/>
      <c r="Z811" s="91"/>
      <c r="AA811" s="91"/>
      <c r="AB811" s="91"/>
      <c r="AC811" s="91"/>
      <c r="AD811" s="91"/>
      <c r="AE811" s="91"/>
      <c r="AF811" s="91"/>
      <c r="AG811" s="91"/>
    </row>
    <row r="812" spans="1:33" ht="22.5" customHeight="1" x14ac:dyDescent="0.45">
      <c r="A812" s="91"/>
      <c r="B812" s="93"/>
      <c r="C812" s="92"/>
      <c r="D812" s="93"/>
      <c r="E812" s="92"/>
      <c r="F812" s="93"/>
      <c r="G812" s="92"/>
      <c r="H812" s="93"/>
      <c r="I812" s="92"/>
      <c r="J812" s="91"/>
      <c r="K812" s="91"/>
      <c r="L812" s="91"/>
      <c r="M812" s="104"/>
      <c r="N812" s="91"/>
      <c r="O812" s="91"/>
      <c r="P812" s="91"/>
      <c r="Q812" s="91"/>
      <c r="R812" s="91"/>
      <c r="S812" s="91"/>
      <c r="T812" s="91"/>
      <c r="U812" s="91"/>
      <c r="V812" s="91"/>
      <c r="W812" s="91"/>
      <c r="X812" s="91"/>
      <c r="Y812" s="91"/>
      <c r="Z812" s="91"/>
      <c r="AA812" s="91"/>
      <c r="AB812" s="91"/>
      <c r="AC812" s="91"/>
      <c r="AD812" s="91"/>
      <c r="AE812" s="91"/>
      <c r="AF812" s="91"/>
      <c r="AG812" s="91"/>
    </row>
    <row r="813" spans="1:33" ht="22.5" customHeight="1" x14ac:dyDescent="0.45">
      <c r="A813" s="91"/>
      <c r="B813" s="93"/>
      <c r="C813" s="92"/>
      <c r="D813" s="93"/>
      <c r="E813" s="92"/>
      <c r="F813" s="93"/>
      <c r="G813" s="92"/>
      <c r="H813" s="93"/>
      <c r="I813" s="92"/>
      <c r="J813" s="91"/>
      <c r="K813" s="91"/>
      <c r="L813" s="91"/>
      <c r="M813" s="104"/>
      <c r="N813" s="91"/>
      <c r="O813" s="91"/>
      <c r="P813" s="91"/>
      <c r="Q813" s="91"/>
      <c r="R813" s="91"/>
      <c r="S813" s="91"/>
      <c r="T813" s="91"/>
      <c r="U813" s="91"/>
      <c r="V813" s="91"/>
      <c r="W813" s="91"/>
      <c r="X813" s="91"/>
      <c r="Y813" s="91"/>
      <c r="Z813" s="91"/>
      <c r="AA813" s="91"/>
      <c r="AB813" s="91"/>
      <c r="AC813" s="91"/>
      <c r="AD813" s="91"/>
      <c r="AE813" s="91"/>
      <c r="AF813" s="91"/>
      <c r="AG813" s="91"/>
    </row>
    <row r="814" spans="1:33" ht="22.5" customHeight="1" x14ac:dyDescent="0.45">
      <c r="A814" s="91"/>
      <c r="B814" s="93"/>
      <c r="C814" s="92"/>
      <c r="D814" s="93"/>
      <c r="E814" s="92"/>
      <c r="F814" s="93"/>
      <c r="G814" s="92"/>
      <c r="H814" s="93"/>
      <c r="I814" s="92"/>
      <c r="J814" s="91"/>
      <c r="K814" s="91"/>
      <c r="L814" s="91"/>
      <c r="M814" s="104"/>
      <c r="N814" s="91"/>
      <c r="O814" s="91"/>
      <c r="P814" s="91"/>
      <c r="Q814" s="91"/>
      <c r="R814" s="91"/>
      <c r="S814" s="91"/>
      <c r="T814" s="91"/>
      <c r="U814" s="91"/>
      <c r="V814" s="91"/>
      <c r="W814" s="91"/>
      <c r="X814" s="91"/>
      <c r="Y814" s="91"/>
      <c r="Z814" s="91"/>
      <c r="AA814" s="91"/>
      <c r="AB814" s="91"/>
      <c r="AC814" s="91"/>
      <c r="AD814" s="91"/>
      <c r="AE814" s="91"/>
      <c r="AF814" s="91"/>
      <c r="AG814" s="91"/>
    </row>
    <row r="815" spans="1:33" ht="22.5" customHeight="1" x14ac:dyDescent="0.45">
      <c r="A815" s="91"/>
      <c r="B815" s="93"/>
      <c r="C815" s="92"/>
      <c r="D815" s="93"/>
      <c r="E815" s="92"/>
      <c r="F815" s="93"/>
      <c r="G815" s="92"/>
      <c r="H815" s="93"/>
      <c r="I815" s="92"/>
      <c r="J815" s="91"/>
      <c r="K815" s="91"/>
      <c r="L815" s="91"/>
      <c r="M815" s="104"/>
      <c r="N815" s="91"/>
      <c r="O815" s="91"/>
      <c r="P815" s="91"/>
      <c r="Q815" s="91"/>
      <c r="R815" s="91"/>
      <c r="S815" s="91"/>
      <c r="T815" s="91"/>
      <c r="U815" s="91"/>
      <c r="V815" s="91"/>
      <c r="W815" s="91"/>
      <c r="X815" s="91"/>
      <c r="Y815" s="91"/>
      <c r="Z815" s="91"/>
      <c r="AA815" s="91"/>
      <c r="AB815" s="91"/>
      <c r="AC815" s="91"/>
      <c r="AD815" s="91"/>
      <c r="AE815" s="91"/>
      <c r="AF815" s="91"/>
      <c r="AG815" s="91"/>
    </row>
    <row r="816" spans="1:33" ht="22.5" customHeight="1" x14ac:dyDescent="0.45">
      <c r="A816" s="91"/>
      <c r="B816" s="93"/>
      <c r="C816" s="92"/>
      <c r="D816" s="93"/>
      <c r="E816" s="92"/>
      <c r="F816" s="93"/>
      <c r="G816" s="92"/>
      <c r="H816" s="93"/>
      <c r="I816" s="92"/>
      <c r="J816" s="91"/>
      <c r="K816" s="91"/>
      <c r="L816" s="91"/>
      <c r="M816" s="104"/>
      <c r="N816" s="91"/>
      <c r="O816" s="91"/>
      <c r="P816" s="91"/>
      <c r="Q816" s="91"/>
      <c r="R816" s="91"/>
      <c r="S816" s="91"/>
      <c r="T816" s="91"/>
      <c r="U816" s="91"/>
      <c r="V816" s="91"/>
      <c r="W816" s="91"/>
      <c r="X816" s="91"/>
      <c r="Y816" s="91"/>
      <c r="Z816" s="91"/>
      <c r="AA816" s="91"/>
      <c r="AB816" s="91"/>
      <c r="AC816" s="91"/>
      <c r="AD816" s="91"/>
      <c r="AE816" s="91"/>
      <c r="AF816" s="91"/>
      <c r="AG816" s="91"/>
    </row>
    <row r="817" spans="1:33" ht="22.5" customHeight="1" x14ac:dyDescent="0.45">
      <c r="A817" s="91"/>
      <c r="B817" s="93"/>
      <c r="C817" s="92"/>
      <c r="D817" s="93"/>
      <c r="E817" s="92"/>
      <c r="F817" s="93"/>
      <c r="G817" s="92"/>
      <c r="H817" s="93"/>
      <c r="I817" s="92"/>
      <c r="J817" s="91"/>
      <c r="K817" s="91"/>
      <c r="L817" s="91"/>
      <c r="M817" s="104"/>
      <c r="N817" s="91"/>
      <c r="O817" s="91"/>
      <c r="P817" s="91"/>
      <c r="Q817" s="91"/>
      <c r="R817" s="91"/>
      <c r="S817" s="91"/>
      <c r="T817" s="91"/>
      <c r="U817" s="91"/>
      <c r="V817" s="91"/>
      <c r="W817" s="91"/>
      <c r="X817" s="91"/>
      <c r="Y817" s="91"/>
      <c r="Z817" s="91"/>
      <c r="AA817" s="91"/>
      <c r="AB817" s="91"/>
      <c r="AC817" s="91"/>
      <c r="AD817" s="91"/>
      <c r="AE817" s="91"/>
      <c r="AF817" s="91"/>
      <c r="AG817" s="91"/>
    </row>
    <row r="818" spans="1:33" ht="22.5" customHeight="1" x14ac:dyDescent="0.45">
      <c r="A818" s="91"/>
      <c r="B818" s="93"/>
      <c r="C818" s="92"/>
      <c r="D818" s="93"/>
      <c r="E818" s="92"/>
      <c r="F818" s="93"/>
      <c r="G818" s="92"/>
      <c r="H818" s="93"/>
      <c r="I818" s="92"/>
      <c r="J818" s="91"/>
      <c r="K818" s="91"/>
      <c r="L818" s="91"/>
      <c r="M818" s="104"/>
      <c r="N818" s="91"/>
      <c r="O818" s="91"/>
      <c r="P818" s="91"/>
      <c r="Q818" s="91"/>
      <c r="R818" s="91"/>
      <c r="S818" s="91"/>
      <c r="T818" s="91"/>
      <c r="U818" s="91"/>
      <c r="V818" s="91"/>
      <c r="W818" s="91"/>
      <c r="X818" s="91"/>
      <c r="Y818" s="91"/>
      <c r="Z818" s="91"/>
      <c r="AA818" s="91"/>
      <c r="AB818" s="91"/>
      <c r="AC818" s="91"/>
      <c r="AD818" s="91"/>
      <c r="AE818" s="91"/>
      <c r="AF818" s="91"/>
      <c r="AG818" s="91"/>
    </row>
    <row r="819" spans="1:33" ht="22.5" customHeight="1" x14ac:dyDescent="0.45">
      <c r="A819" s="91"/>
      <c r="B819" s="93"/>
      <c r="C819" s="92"/>
      <c r="D819" s="93"/>
      <c r="E819" s="92"/>
      <c r="F819" s="93"/>
      <c r="G819" s="92"/>
      <c r="H819" s="93"/>
      <c r="I819" s="92"/>
      <c r="J819" s="91"/>
      <c r="K819" s="91"/>
      <c r="L819" s="91"/>
      <c r="M819" s="104"/>
      <c r="N819" s="91"/>
      <c r="O819" s="91"/>
      <c r="P819" s="91"/>
      <c r="Q819" s="91"/>
      <c r="R819" s="91"/>
      <c r="S819" s="91"/>
      <c r="T819" s="91"/>
      <c r="U819" s="91"/>
      <c r="V819" s="91"/>
      <c r="W819" s="91"/>
      <c r="X819" s="91"/>
      <c r="Y819" s="91"/>
      <c r="Z819" s="91"/>
      <c r="AA819" s="91"/>
      <c r="AB819" s="91"/>
      <c r="AC819" s="91"/>
      <c r="AD819" s="91"/>
      <c r="AE819" s="91"/>
      <c r="AF819" s="91"/>
      <c r="AG819" s="91"/>
    </row>
    <row r="820" spans="1:33" ht="22.5" customHeight="1" x14ac:dyDescent="0.45">
      <c r="A820" s="91"/>
      <c r="B820" s="93"/>
      <c r="C820" s="92"/>
      <c r="D820" s="93"/>
      <c r="E820" s="92"/>
      <c r="F820" s="93"/>
      <c r="G820" s="92"/>
      <c r="H820" s="93"/>
      <c r="I820" s="92"/>
      <c r="J820" s="91"/>
      <c r="K820" s="91"/>
      <c r="L820" s="91"/>
      <c r="M820" s="104"/>
      <c r="N820" s="91"/>
      <c r="O820" s="91"/>
      <c r="P820" s="91"/>
      <c r="Q820" s="91"/>
      <c r="R820" s="91"/>
      <c r="S820" s="91"/>
      <c r="T820" s="91"/>
      <c r="U820" s="91"/>
      <c r="V820" s="91"/>
      <c r="W820" s="91"/>
      <c r="X820" s="91"/>
      <c r="Y820" s="91"/>
      <c r="Z820" s="91"/>
      <c r="AA820" s="91"/>
      <c r="AB820" s="91"/>
      <c r="AC820" s="91"/>
      <c r="AD820" s="91"/>
      <c r="AE820" s="91"/>
      <c r="AF820" s="91"/>
      <c r="AG820" s="91"/>
    </row>
    <row r="821" spans="1:33" ht="22.5" customHeight="1" x14ac:dyDescent="0.45">
      <c r="A821" s="91"/>
      <c r="B821" s="93"/>
      <c r="C821" s="92"/>
      <c r="D821" s="93"/>
      <c r="E821" s="92"/>
      <c r="F821" s="93"/>
      <c r="G821" s="92"/>
      <c r="H821" s="93"/>
      <c r="I821" s="92"/>
      <c r="J821" s="91"/>
      <c r="K821" s="91"/>
      <c r="L821" s="91"/>
      <c r="M821" s="104"/>
      <c r="N821" s="91"/>
      <c r="O821" s="91"/>
      <c r="P821" s="91"/>
      <c r="Q821" s="91"/>
      <c r="R821" s="91"/>
      <c r="S821" s="91"/>
      <c r="T821" s="91"/>
      <c r="U821" s="91"/>
      <c r="V821" s="91"/>
      <c r="W821" s="91"/>
      <c r="X821" s="91"/>
      <c r="Y821" s="91"/>
      <c r="Z821" s="91"/>
      <c r="AA821" s="91"/>
      <c r="AB821" s="91"/>
      <c r="AC821" s="91"/>
      <c r="AD821" s="91"/>
      <c r="AE821" s="91"/>
      <c r="AF821" s="91"/>
      <c r="AG821" s="91"/>
    </row>
    <row r="822" spans="1:33" ht="22.5" customHeight="1" x14ac:dyDescent="0.45">
      <c r="A822" s="91"/>
      <c r="B822" s="93"/>
      <c r="C822" s="92"/>
      <c r="D822" s="93"/>
      <c r="E822" s="92"/>
      <c r="F822" s="93"/>
      <c r="G822" s="92"/>
      <c r="H822" s="93"/>
      <c r="I822" s="92"/>
      <c r="J822" s="91"/>
      <c r="K822" s="91"/>
      <c r="L822" s="91"/>
      <c r="M822" s="104"/>
      <c r="N822" s="91"/>
      <c r="O822" s="91"/>
      <c r="P822" s="91"/>
      <c r="Q822" s="91"/>
      <c r="R822" s="91"/>
      <c r="S822" s="91"/>
      <c r="T822" s="91"/>
      <c r="U822" s="91"/>
      <c r="V822" s="91"/>
      <c r="W822" s="91"/>
      <c r="X822" s="91"/>
      <c r="Y822" s="91"/>
      <c r="Z822" s="91"/>
      <c r="AA822" s="91"/>
      <c r="AB822" s="91"/>
      <c r="AC822" s="91"/>
      <c r="AD822" s="91"/>
      <c r="AE822" s="91"/>
      <c r="AF822" s="91"/>
      <c r="AG822" s="91"/>
    </row>
    <row r="823" spans="1:33" ht="22.5" customHeight="1" x14ac:dyDescent="0.45">
      <c r="A823" s="91"/>
      <c r="B823" s="93"/>
      <c r="C823" s="92"/>
      <c r="D823" s="93"/>
      <c r="E823" s="92"/>
      <c r="F823" s="93"/>
      <c r="G823" s="92"/>
      <c r="H823" s="93"/>
      <c r="I823" s="92"/>
      <c r="J823" s="91"/>
      <c r="K823" s="91"/>
      <c r="L823" s="91"/>
      <c r="M823" s="104"/>
      <c r="N823" s="91"/>
      <c r="O823" s="91"/>
      <c r="P823" s="91"/>
      <c r="Q823" s="91"/>
      <c r="R823" s="91"/>
      <c r="S823" s="91"/>
      <c r="T823" s="91"/>
      <c r="U823" s="91"/>
      <c r="V823" s="91"/>
      <c r="W823" s="91"/>
      <c r="X823" s="91"/>
      <c r="Y823" s="91"/>
      <c r="Z823" s="91"/>
      <c r="AA823" s="91"/>
      <c r="AB823" s="91"/>
      <c r="AC823" s="91"/>
      <c r="AD823" s="91"/>
      <c r="AE823" s="91"/>
      <c r="AF823" s="91"/>
      <c r="AG823" s="91"/>
    </row>
    <row r="824" spans="1:33" ht="22.5" customHeight="1" x14ac:dyDescent="0.45">
      <c r="A824" s="91"/>
      <c r="B824" s="93"/>
      <c r="C824" s="92"/>
      <c r="D824" s="93"/>
      <c r="E824" s="92"/>
      <c r="F824" s="93"/>
      <c r="G824" s="92"/>
      <c r="H824" s="93"/>
      <c r="I824" s="92"/>
      <c r="J824" s="91"/>
      <c r="K824" s="91"/>
      <c r="L824" s="91"/>
      <c r="M824" s="104"/>
      <c r="N824" s="91"/>
      <c r="O824" s="91"/>
      <c r="P824" s="91"/>
      <c r="Q824" s="91"/>
      <c r="R824" s="91"/>
      <c r="S824" s="91"/>
      <c r="T824" s="91"/>
      <c r="U824" s="91"/>
      <c r="V824" s="91"/>
      <c r="W824" s="91"/>
      <c r="X824" s="91"/>
      <c r="Y824" s="91"/>
      <c r="Z824" s="91"/>
      <c r="AA824" s="91"/>
      <c r="AB824" s="91"/>
      <c r="AC824" s="91"/>
      <c r="AD824" s="91"/>
      <c r="AE824" s="91"/>
      <c r="AF824" s="91"/>
      <c r="AG824" s="91"/>
    </row>
    <row r="825" spans="1:33" ht="22.5" customHeight="1" x14ac:dyDescent="0.45">
      <c r="A825" s="91"/>
      <c r="B825" s="93"/>
      <c r="C825" s="92"/>
      <c r="D825" s="93"/>
      <c r="E825" s="92"/>
      <c r="F825" s="93"/>
      <c r="G825" s="92"/>
      <c r="H825" s="93"/>
      <c r="I825" s="92"/>
      <c r="J825" s="91"/>
      <c r="K825" s="91"/>
      <c r="L825" s="91"/>
      <c r="M825" s="104"/>
      <c r="N825" s="91"/>
      <c r="O825" s="91"/>
      <c r="P825" s="91"/>
      <c r="Q825" s="91"/>
      <c r="R825" s="91"/>
      <c r="S825" s="91"/>
      <c r="T825" s="91"/>
      <c r="U825" s="91"/>
      <c r="V825" s="91"/>
      <c r="W825" s="91"/>
      <c r="X825" s="91"/>
      <c r="Y825" s="91"/>
      <c r="Z825" s="91"/>
      <c r="AA825" s="91"/>
      <c r="AB825" s="91"/>
      <c r="AC825" s="91"/>
      <c r="AD825" s="91"/>
      <c r="AE825" s="91"/>
      <c r="AF825" s="91"/>
      <c r="AG825" s="91"/>
    </row>
    <row r="826" spans="1:33" ht="22.5" customHeight="1" x14ac:dyDescent="0.45">
      <c r="A826" s="91"/>
      <c r="B826" s="93"/>
      <c r="C826" s="92"/>
      <c r="D826" s="93"/>
      <c r="E826" s="92"/>
      <c r="F826" s="93"/>
      <c r="G826" s="92"/>
      <c r="H826" s="93"/>
      <c r="I826" s="92"/>
      <c r="J826" s="91"/>
      <c r="K826" s="91"/>
      <c r="L826" s="91"/>
      <c r="M826" s="104"/>
      <c r="N826" s="91"/>
      <c r="O826" s="91"/>
      <c r="P826" s="91"/>
      <c r="Q826" s="91"/>
      <c r="R826" s="91"/>
      <c r="S826" s="91"/>
      <c r="T826" s="91"/>
      <c r="U826" s="91"/>
      <c r="V826" s="91"/>
      <c r="W826" s="91"/>
      <c r="X826" s="91"/>
      <c r="Y826" s="91"/>
      <c r="Z826" s="91"/>
      <c r="AA826" s="91"/>
      <c r="AB826" s="91"/>
      <c r="AC826" s="91"/>
      <c r="AD826" s="91"/>
      <c r="AE826" s="91"/>
      <c r="AF826" s="91"/>
      <c r="AG826" s="91"/>
    </row>
    <row r="827" spans="1:33" ht="22.5" customHeight="1" x14ac:dyDescent="0.45">
      <c r="A827" s="91"/>
      <c r="B827" s="93"/>
      <c r="C827" s="92"/>
      <c r="D827" s="93"/>
      <c r="E827" s="92"/>
      <c r="F827" s="93"/>
      <c r="G827" s="92"/>
      <c r="H827" s="93"/>
      <c r="I827" s="92"/>
      <c r="J827" s="91"/>
      <c r="K827" s="91"/>
      <c r="L827" s="91"/>
      <c r="M827" s="104"/>
      <c r="N827" s="91"/>
      <c r="O827" s="91"/>
      <c r="P827" s="91"/>
      <c r="Q827" s="91"/>
      <c r="R827" s="91"/>
      <c r="S827" s="91"/>
      <c r="T827" s="91"/>
      <c r="U827" s="91"/>
      <c r="V827" s="91"/>
      <c r="W827" s="91"/>
      <c r="X827" s="91"/>
      <c r="Y827" s="91"/>
      <c r="Z827" s="91"/>
      <c r="AA827" s="91"/>
      <c r="AB827" s="91"/>
      <c r="AC827" s="91"/>
      <c r="AD827" s="91"/>
      <c r="AE827" s="91"/>
      <c r="AF827" s="91"/>
      <c r="AG827" s="91"/>
    </row>
    <row r="828" spans="1:33" ht="22.5" customHeight="1" x14ac:dyDescent="0.45">
      <c r="A828" s="91"/>
      <c r="B828" s="93"/>
      <c r="C828" s="92"/>
      <c r="D828" s="93"/>
      <c r="E828" s="92"/>
      <c r="F828" s="93"/>
      <c r="G828" s="92"/>
      <c r="H828" s="93"/>
      <c r="I828" s="92"/>
      <c r="J828" s="91"/>
      <c r="K828" s="91"/>
      <c r="L828" s="91"/>
      <c r="M828" s="104"/>
      <c r="N828" s="91"/>
      <c r="O828" s="91"/>
      <c r="P828" s="91"/>
      <c r="Q828" s="91"/>
      <c r="R828" s="91"/>
      <c r="S828" s="91"/>
      <c r="T828" s="91"/>
      <c r="U828" s="91"/>
      <c r="V828" s="91"/>
      <c r="W828" s="91"/>
      <c r="X828" s="91"/>
      <c r="Y828" s="91"/>
      <c r="Z828" s="91"/>
      <c r="AA828" s="91"/>
      <c r="AB828" s="91"/>
      <c r="AC828" s="91"/>
      <c r="AD828" s="91"/>
      <c r="AE828" s="91"/>
      <c r="AF828" s="91"/>
      <c r="AG828" s="91"/>
    </row>
    <row r="829" spans="1:33" ht="22.5" customHeight="1" x14ac:dyDescent="0.45">
      <c r="A829" s="91"/>
      <c r="B829" s="93"/>
      <c r="C829" s="92"/>
      <c r="D829" s="93"/>
      <c r="E829" s="92"/>
      <c r="F829" s="93"/>
      <c r="G829" s="92"/>
      <c r="H829" s="93"/>
      <c r="I829" s="92"/>
      <c r="J829" s="91"/>
      <c r="K829" s="91"/>
      <c r="L829" s="91"/>
      <c r="M829" s="104"/>
      <c r="N829" s="91"/>
      <c r="O829" s="91"/>
      <c r="P829" s="91"/>
      <c r="Q829" s="91"/>
      <c r="R829" s="91"/>
      <c r="S829" s="91"/>
      <c r="T829" s="91"/>
      <c r="U829" s="91"/>
      <c r="V829" s="91"/>
      <c r="W829" s="91"/>
      <c r="X829" s="91"/>
      <c r="Y829" s="91"/>
      <c r="Z829" s="91"/>
      <c r="AA829" s="91"/>
      <c r="AB829" s="91"/>
      <c r="AC829" s="91"/>
      <c r="AD829" s="91"/>
      <c r="AE829" s="91"/>
      <c r="AF829" s="91"/>
      <c r="AG829" s="91"/>
    </row>
    <row r="830" spans="1:33" ht="22.5" customHeight="1" x14ac:dyDescent="0.45">
      <c r="A830" s="91"/>
      <c r="B830" s="93"/>
      <c r="C830" s="92"/>
      <c r="D830" s="93"/>
      <c r="E830" s="92"/>
      <c r="F830" s="93"/>
      <c r="G830" s="92"/>
      <c r="H830" s="93"/>
      <c r="I830" s="92"/>
      <c r="J830" s="91"/>
      <c r="K830" s="91"/>
      <c r="L830" s="91"/>
      <c r="M830" s="104"/>
      <c r="N830" s="91"/>
      <c r="O830" s="91"/>
      <c r="P830" s="91"/>
      <c r="Q830" s="91"/>
      <c r="R830" s="91"/>
      <c r="S830" s="91"/>
      <c r="T830" s="91"/>
      <c r="U830" s="91"/>
      <c r="V830" s="91"/>
      <c r="W830" s="91"/>
      <c r="X830" s="91"/>
      <c r="Y830" s="91"/>
      <c r="Z830" s="91"/>
      <c r="AA830" s="91"/>
      <c r="AB830" s="91"/>
      <c r="AC830" s="91"/>
      <c r="AD830" s="91"/>
      <c r="AE830" s="91"/>
      <c r="AF830" s="91"/>
      <c r="AG830" s="91"/>
    </row>
    <row r="831" spans="1:33" ht="22.5" customHeight="1" x14ac:dyDescent="0.45">
      <c r="A831" s="91"/>
      <c r="B831" s="93"/>
      <c r="C831" s="92"/>
      <c r="D831" s="93"/>
      <c r="E831" s="92"/>
      <c r="F831" s="93"/>
      <c r="G831" s="92"/>
      <c r="H831" s="93"/>
      <c r="I831" s="92"/>
      <c r="J831" s="91"/>
      <c r="K831" s="91"/>
      <c r="L831" s="91"/>
      <c r="M831" s="104"/>
      <c r="N831" s="91"/>
      <c r="O831" s="91"/>
      <c r="P831" s="91"/>
      <c r="Q831" s="91"/>
      <c r="R831" s="91"/>
      <c r="S831" s="91"/>
      <c r="T831" s="91"/>
      <c r="U831" s="91"/>
      <c r="V831" s="91"/>
      <c r="W831" s="91"/>
      <c r="X831" s="91"/>
      <c r="Y831" s="91"/>
      <c r="Z831" s="91"/>
      <c r="AA831" s="91"/>
      <c r="AB831" s="91"/>
      <c r="AC831" s="91"/>
      <c r="AD831" s="91"/>
      <c r="AE831" s="91"/>
      <c r="AF831" s="91"/>
      <c r="AG831" s="91"/>
    </row>
    <row r="832" spans="1:33" ht="22.5" customHeight="1" x14ac:dyDescent="0.45">
      <c r="A832" s="91"/>
      <c r="B832" s="93"/>
      <c r="C832" s="92"/>
      <c r="D832" s="93"/>
      <c r="E832" s="92"/>
      <c r="F832" s="93"/>
      <c r="G832" s="92"/>
      <c r="H832" s="93"/>
      <c r="I832" s="92"/>
      <c r="J832" s="91"/>
      <c r="K832" s="91"/>
      <c r="L832" s="91"/>
      <c r="M832" s="104"/>
      <c r="N832" s="91"/>
      <c r="O832" s="91"/>
      <c r="P832" s="91"/>
      <c r="Q832" s="91"/>
      <c r="R832" s="91"/>
      <c r="S832" s="91"/>
      <c r="T832" s="91"/>
      <c r="U832" s="91"/>
      <c r="V832" s="91"/>
      <c r="W832" s="91"/>
      <c r="X832" s="91"/>
      <c r="Y832" s="91"/>
      <c r="Z832" s="91"/>
      <c r="AA832" s="91"/>
      <c r="AB832" s="91"/>
      <c r="AC832" s="91"/>
      <c r="AD832" s="91"/>
      <c r="AE832" s="91"/>
      <c r="AF832" s="91"/>
      <c r="AG832" s="91"/>
    </row>
    <row r="833" spans="1:33" ht="22.5" customHeight="1" x14ac:dyDescent="0.45">
      <c r="A833" s="91"/>
      <c r="B833" s="93"/>
      <c r="C833" s="92"/>
      <c r="D833" s="93"/>
      <c r="E833" s="92"/>
      <c r="F833" s="93"/>
      <c r="G833" s="92"/>
      <c r="H833" s="93"/>
      <c r="I833" s="92"/>
      <c r="J833" s="91"/>
      <c r="K833" s="91"/>
      <c r="L833" s="91"/>
      <c r="M833" s="104"/>
      <c r="N833" s="91"/>
      <c r="O833" s="91"/>
      <c r="P833" s="91"/>
      <c r="Q833" s="91"/>
      <c r="R833" s="91"/>
      <c r="S833" s="91"/>
      <c r="T833" s="91"/>
      <c r="U833" s="91"/>
      <c r="V833" s="91"/>
      <c r="W833" s="91"/>
      <c r="X833" s="91"/>
      <c r="Y833" s="91"/>
      <c r="Z833" s="91"/>
      <c r="AA833" s="91"/>
      <c r="AB833" s="91"/>
      <c r="AC833" s="91"/>
      <c r="AD833" s="91"/>
      <c r="AE833" s="91"/>
      <c r="AF833" s="91"/>
      <c r="AG833" s="91"/>
    </row>
    <row r="834" spans="1:33" ht="22.5" customHeight="1" x14ac:dyDescent="0.45">
      <c r="A834" s="91"/>
      <c r="B834" s="93"/>
      <c r="C834" s="92"/>
      <c r="D834" s="93"/>
      <c r="E834" s="92"/>
      <c r="F834" s="93"/>
      <c r="G834" s="92"/>
      <c r="H834" s="93"/>
      <c r="I834" s="92"/>
      <c r="J834" s="91"/>
      <c r="K834" s="91"/>
      <c r="L834" s="91"/>
      <c r="M834" s="104"/>
      <c r="N834" s="91"/>
      <c r="O834" s="91"/>
      <c r="P834" s="91"/>
      <c r="Q834" s="91"/>
      <c r="R834" s="91"/>
      <c r="S834" s="91"/>
      <c r="T834" s="91"/>
      <c r="U834" s="91"/>
      <c r="V834" s="91"/>
      <c r="W834" s="91"/>
      <c r="X834" s="91"/>
      <c r="Y834" s="91"/>
      <c r="Z834" s="91"/>
      <c r="AA834" s="91"/>
      <c r="AB834" s="91"/>
      <c r="AC834" s="91"/>
      <c r="AD834" s="91"/>
      <c r="AE834" s="91"/>
      <c r="AF834" s="91"/>
      <c r="AG834" s="91"/>
    </row>
    <row r="835" spans="1:33" ht="22.5" customHeight="1" x14ac:dyDescent="0.45">
      <c r="A835" s="91"/>
      <c r="B835" s="93"/>
      <c r="C835" s="92"/>
      <c r="D835" s="93"/>
      <c r="E835" s="92"/>
      <c r="F835" s="93"/>
      <c r="G835" s="92"/>
      <c r="H835" s="93"/>
      <c r="I835" s="92"/>
      <c r="J835" s="91"/>
      <c r="K835" s="91"/>
      <c r="L835" s="91"/>
      <c r="M835" s="104"/>
      <c r="N835" s="91"/>
      <c r="O835" s="91"/>
      <c r="P835" s="91"/>
      <c r="Q835" s="91"/>
      <c r="R835" s="91"/>
      <c r="S835" s="91"/>
      <c r="T835" s="91"/>
      <c r="U835" s="91"/>
      <c r="V835" s="91"/>
      <c r="W835" s="91"/>
      <c r="X835" s="91"/>
      <c r="Y835" s="91"/>
      <c r="Z835" s="91"/>
      <c r="AA835" s="91"/>
      <c r="AB835" s="91"/>
      <c r="AC835" s="91"/>
      <c r="AD835" s="91"/>
      <c r="AE835" s="91"/>
      <c r="AF835" s="91"/>
      <c r="AG835" s="91"/>
    </row>
    <row r="836" spans="1:33" ht="22.5" customHeight="1" x14ac:dyDescent="0.45">
      <c r="A836" s="91"/>
      <c r="B836" s="93"/>
      <c r="C836" s="92"/>
      <c r="D836" s="93"/>
      <c r="E836" s="92"/>
      <c r="F836" s="93"/>
      <c r="G836" s="92"/>
      <c r="H836" s="93"/>
      <c r="I836" s="92"/>
      <c r="J836" s="91"/>
      <c r="K836" s="91"/>
      <c r="L836" s="91"/>
      <c r="M836" s="104"/>
      <c r="N836" s="91"/>
      <c r="O836" s="91"/>
      <c r="P836" s="91"/>
      <c r="Q836" s="91"/>
      <c r="R836" s="91"/>
      <c r="S836" s="91"/>
      <c r="T836" s="91"/>
      <c r="U836" s="91"/>
      <c r="V836" s="91"/>
      <c r="W836" s="91"/>
      <c r="X836" s="91"/>
      <c r="Y836" s="91"/>
      <c r="Z836" s="91"/>
      <c r="AA836" s="91"/>
      <c r="AB836" s="91"/>
      <c r="AC836" s="91"/>
      <c r="AD836" s="91"/>
      <c r="AE836" s="91"/>
      <c r="AF836" s="91"/>
      <c r="AG836" s="91"/>
    </row>
    <row r="837" spans="1:33" ht="22.5" customHeight="1" x14ac:dyDescent="0.45">
      <c r="A837" s="91"/>
      <c r="B837" s="93"/>
      <c r="C837" s="92"/>
      <c r="D837" s="93"/>
      <c r="E837" s="92"/>
      <c r="F837" s="93"/>
      <c r="G837" s="92"/>
      <c r="H837" s="93"/>
      <c r="I837" s="92"/>
      <c r="J837" s="91"/>
      <c r="K837" s="91"/>
      <c r="L837" s="91"/>
      <c r="M837" s="104"/>
      <c r="N837" s="91"/>
      <c r="O837" s="91"/>
      <c r="P837" s="91"/>
      <c r="Q837" s="91"/>
      <c r="R837" s="91"/>
      <c r="S837" s="91"/>
      <c r="T837" s="91"/>
      <c r="U837" s="91"/>
      <c r="V837" s="91"/>
      <c r="W837" s="91"/>
      <c r="X837" s="91"/>
      <c r="Y837" s="91"/>
      <c r="Z837" s="91"/>
      <c r="AA837" s="91"/>
      <c r="AB837" s="91"/>
      <c r="AC837" s="91"/>
      <c r="AD837" s="91"/>
      <c r="AE837" s="91"/>
      <c r="AF837" s="91"/>
      <c r="AG837" s="91"/>
    </row>
    <row r="838" spans="1:33" ht="22.5" customHeight="1" x14ac:dyDescent="0.45">
      <c r="A838" s="91"/>
      <c r="B838" s="93"/>
      <c r="C838" s="92"/>
      <c r="D838" s="93"/>
      <c r="E838" s="92"/>
      <c r="F838" s="93"/>
      <c r="G838" s="92"/>
      <c r="H838" s="93"/>
      <c r="I838" s="92"/>
      <c r="J838" s="91"/>
      <c r="K838" s="91"/>
      <c r="L838" s="91"/>
      <c r="M838" s="104"/>
      <c r="N838" s="91"/>
      <c r="O838" s="91"/>
      <c r="P838" s="91"/>
      <c r="Q838" s="91"/>
      <c r="R838" s="91"/>
      <c r="S838" s="91"/>
      <c r="T838" s="91"/>
      <c r="U838" s="91"/>
      <c r="V838" s="91"/>
      <c r="W838" s="91"/>
      <c r="X838" s="91"/>
      <c r="Y838" s="91"/>
      <c r="Z838" s="91"/>
      <c r="AA838" s="91"/>
      <c r="AB838" s="91"/>
      <c r="AC838" s="91"/>
      <c r="AD838" s="91"/>
      <c r="AE838" s="91"/>
      <c r="AF838" s="91"/>
      <c r="AG838" s="91"/>
    </row>
    <row r="839" spans="1:33" ht="22.5" customHeight="1" x14ac:dyDescent="0.45">
      <c r="A839" s="91"/>
      <c r="B839" s="93"/>
      <c r="C839" s="92"/>
      <c r="D839" s="93"/>
      <c r="E839" s="92"/>
      <c r="F839" s="93"/>
      <c r="G839" s="92"/>
      <c r="H839" s="93"/>
      <c r="I839" s="92"/>
      <c r="J839" s="91"/>
      <c r="K839" s="91"/>
      <c r="L839" s="91"/>
      <c r="M839" s="104"/>
      <c r="N839" s="91"/>
      <c r="O839" s="91"/>
      <c r="P839" s="91"/>
      <c r="Q839" s="91"/>
      <c r="R839" s="91"/>
      <c r="S839" s="91"/>
      <c r="T839" s="91"/>
      <c r="U839" s="91"/>
      <c r="V839" s="91"/>
      <c r="W839" s="91"/>
      <c r="X839" s="91"/>
      <c r="Y839" s="91"/>
      <c r="Z839" s="91"/>
      <c r="AA839" s="91"/>
      <c r="AB839" s="91"/>
      <c r="AC839" s="91"/>
      <c r="AD839" s="91"/>
      <c r="AE839" s="91"/>
      <c r="AF839" s="91"/>
      <c r="AG839" s="91"/>
    </row>
    <row r="840" spans="1:33" ht="22.5" customHeight="1" x14ac:dyDescent="0.45">
      <c r="A840" s="91"/>
      <c r="B840" s="93"/>
      <c r="C840" s="92"/>
      <c r="D840" s="93"/>
      <c r="E840" s="92"/>
      <c r="F840" s="93"/>
      <c r="G840" s="92"/>
      <c r="H840" s="93"/>
      <c r="I840" s="92"/>
      <c r="J840" s="91"/>
      <c r="K840" s="91"/>
      <c r="L840" s="91"/>
      <c r="M840" s="104"/>
      <c r="N840" s="91"/>
      <c r="O840" s="91"/>
      <c r="P840" s="91"/>
      <c r="Q840" s="91"/>
      <c r="R840" s="91"/>
      <c r="S840" s="91"/>
      <c r="T840" s="91"/>
      <c r="U840" s="91"/>
      <c r="V840" s="91"/>
      <c r="W840" s="91"/>
      <c r="X840" s="91"/>
      <c r="Y840" s="91"/>
      <c r="Z840" s="91"/>
      <c r="AA840" s="91"/>
      <c r="AB840" s="91"/>
      <c r="AC840" s="91"/>
      <c r="AD840" s="91"/>
      <c r="AE840" s="91"/>
      <c r="AF840" s="91"/>
      <c r="AG840" s="91"/>
    </row>
    <row r="841" spans="1:33" ht="22.5" customHeight="1" x14ac:dyDescent="0.45">
      <c r="A841" s="91"/>
      <c r="B841" s="93"/>
      <c r="C841" s="92"/>
      <c r="D841" s="93"/>
      <c r="E841" s="92"/>
      <c r="F841" s="93"/>
      <c r="G841" s="92"/>
      <c r="H841" s="93"/>
      <c r="I841" s="92"/>
      <c r="J841" s="91"/>
      <c r="K841" s="91"/>
      <c r="L841" s="91"/>
      <c r="M841" s="104"/>
      <c r="N841" s="91"/>
      <c r="O841" s="91"/>
      <c r="P841" s="91"/>
      <c r="Q841" s="91"/>
      <c r="R841" s="91"/>
      <c r="S841" s="91"/>
      <c r="T841" s="91"/>
      <c r="U841" s="91"/>
      <c r="V841" s="91"/>
      <c r="W841" s="91"/>
      <c r="X841" s="91"/>
      <c r="Y841" s="91"/>
      <c r="Z841" s="91"/>
      <c r="AA841" s="91"/>
      <c r="AB841" s="91"/>
      <c r="AC841" s="91"/>
      <c r="AD841" s="91"/>
      <c r="AE841" s="91"/>
      <c r="AF841" s="91"/>
      <c r="AG841" s="91"/>
    </row>
    <row r="842" spans="1:33" ht="22.5" customHeight="1" x14ac:dyDescent="0.45">
      <c r="A842" s="91"/>
      <c r="B842" s="93"/>
      <c r="C842" s="92"/>
      <c r="D842" s="93"/>
      <c r="E842" s="92"/>
      <c r="F842" s="93"/>
      <c r="G842" s="92"/>
      <c r="H842" s="93"/>
      <c r="I842" s="92"/>
      <c r="J842" s="91"/>
      <c r="K842" s="91"/>
      <c r="L842" s="91"/>
      <c r="M842" s="104"/>
      <c r="N842" s="91"/>
      <c r="O842" s="91"/>
      <c r="P842" s="91"/>
      <c r="Q842" s="91"/>
      <c r="R842" s="91"/>
      <c r="S842" s="91"/>
      <c r="T842" s="91"/>
      <c r="U842" s="91"/>
      <c r="V842" s="91"/>
      <c r="W842" s="91"/>
      <c r="X842" s="91"/>
      <c r="Y842" s="91"/>
      <c r="Z842" s="91"/>
      <c r="AA842" s="91"/>
      <c r="AB842" s="91"/>
      <c r="AC842" s="91"/>
      <c r="AD842" s="91"/>
      <c r="AE842" s="91"/>
      <c r="AF842" s="91"/>
      <c r="AG842" s="91"/>
    </row>
    <row r="843" spans="1:33" ht="22.5" customHeight="1" x14ac:dyDescent="0.45">
      <c r="A843" s="91"/>
      <c r="B843" s="93"/>
      <c r="C843" s="92"/>
      <c r="D843" s="93"/>
      <c r="E843" s="92"/>
      <c r="F843" s="93"/>
      <c r="G843" s="92"/>
      <c r="H843" s="93"/>
      <c r="I843" s="92"/>
      <c r="J843" s="91"/>
      <c r="K843" s="91"/>
      <c r="L843" s="91"/>
      <c r="M843" s="104"/>
      <c r="N843" s="91"/>
      <c r="O843" s="91"/>
      <c r="P843" s="91"/>
      <c r="Q843" s="91"/>
      <c r="R843" s="91"/>
      <c r="S843" s="91"/>
      <c r="T843" s="91"/>
      <c r="U843" s="91"/>
      <c r="V843" s="91"/>
      <c r="W843" s="91"/>
      <c r="X843" s="91"/>
      <c r="Y843" s="91"/>
      <c r="Z843" s="91"/>
      <c r="AA843" s="91"/>
      <c r="AB843" s="91"/>
      <c r="AC843" s="91"/>
      <c r="AD843" s="91"/>
      <c r="AE843" s="91"/>
      <c r="AF843" s="91"/>
      <c r="AG843" s="91"/>
    </row>
    <row r="844" spans="1:33" ht="22.5" customHeight="1" x14ac:dyDescent="0.45">
      <c r="A844" s="91"/>
      <c r="B844" s="93"/>
      <c r="C844" s="92"/>
      <c r="D844" s="93"/>
      <c r="E844" s="92"/>
      <c r="F844" s="93"/>
      <c r="G844" s="92"/>
      <c r="H844" s="93"/>
      <c r="I844" s="92"/>
      <c r="J844" s="91"/>
      <c r="K844" s="91"/>
      <c r="L844" s="91"/>
      <c r="M844" s="104"/>
      <c r="N844" s="91"/>
      <c r="O844" s="91"/>
      <c r="P844" s="91"/>
      <c r="Q844" s="91"/>
      <c r="R844" s="91"/>
      <c r="S844" s="91"/>
      <c r="T844" s="91"/>
      <c r="U844" s="91"/>
      <c r="V844" s="91"/>
      <c r="W844" s="91"/>
      <c r="X844" s="91"/>
      <c r="Y844" s="91"/>
      <c r="Z844" s="91"/>
      <c r="AA844" s="91"/>
      <c r="AB844" s="91"/>
      <c r="AC844" s="91"/>
      <c r="AD844" s="91"/>
      <c r="AE844" s="91"/>
      <c r="AF844" s="91"/>
      <c r="AG844" s="91"/>
    </row>
    <row r="845" spans="1:33" ht="22.5" customHeight="1" x14ac:dyDescent="0.45">
      <c r="A845" s="91"/>
      <c r="B845" s="93"/>
      <c r="C845" s="92"/>
      <c r="D845" s="93"/>
      <c r="E845" s="92"/>
      <c r="F845" s="93"/>
      <c r="G845" s="92"/>
      <c r="H845" s="93"/>
      <c r="I845" s="92"/>
      <c r="J845" s="91"/>
      <c r="K845" s="91"/>
      <c r="L845" s="91"/>
      <c r="M845" s="104"/>
      <c r="N845" s="91"/>
      <c r="O845" s="91"/>
      <c r="P845" s="91"/>
      <c r="Q845" s="91"/>
      <c r="R845" s="91"/>
      <c r="S845" s="91"/>
      <c r="T845" s="91"/>
      <c r="U845" s="91"/>
      <c r="V845" s="91"/>
      <c r="W845" s="91"/>
      <c r="X845" s="91"/>
      <c r="Y845" s="91"/>
      <c r="Z845" s="91"/>
      <c r="AA845" s="91"/>
      <c r="AB845" s="91"/>
      <c r="AC845" s="91"/>
      <c r="AD845" s="91"/>
      <c r="AE845" s="91"/>
      <c r="AF845" s="91"/>
      <c r="AG845" s="91"/>
    </row>
    <row r="846" spans="1:33" ht="22.5" customHeight="1" x14ac:dyDescent="0.45">
      <c r="A846" s="91"/>
      <c r="B846" s="93"/>
      <c r="C846" s="92"/>
      <c r="D846" s="93"/>
      <c r="E846" s="92"/>
      <c r="F846" s="93"/>
      <c r="G846" s="92"/>
      <c r="H846" s="93"/>
      <c r="I846" s="92"/>
      <c r="J846" s="91"/>
      <c r="K846" s="91"/>
      <c r="L846" s="91"/>
      <c r="M846" s="104"/>
      <c r="N846" s="91"/>
      <c r="O846" s="91"/>
      <c r="P846" s="91"/>
      <c r="Q846" s="91"/>
      <c r="R846" s="91"/>
      <c r="S846" s="91"/>
      <c r="T846" s="91"/>
      <c r="U846" s="91"/>
      <c r="V846" s="91"/>
      <c r="W846" s="91"/>
      <c r="X846" s="91"/>
      <c r="Y846" s="91"/>
      <c r="Z846" s="91"/>
      <c r="AA846" s="91"/>
      <c r="AB846" s="91"/>
      <c r="AC846" s="91"/>
      <c r="AD846" s="91"/>
      <c r="AE846" s="91"/>
      <c r="AF846" s="91"/>
      <c r="AG846" s="91"/>
    </row>
    <row r="847" spans="1:33" ht="22.5" customHeight="1" x14ac:dyDescent="0.45">
      <c r="A847" s="91"/>
      <c r="B847" s="93"/>
      <c r="C847" s="92"/>
      <c r="D847" s="93"/>
      <c r="E847" s="92"/>
      <c r="F847" s="93"/>
      <c r="G847" s="92"/>
      <c r="H847" s="93"/>
      <c r="I847" s="92"/>
      <c r="J847" s="91"/>
      <c r="K847" s="91"/>
      <c r="L847" s="91"/>
      <c r="M847" s="104"/>
      <c r="N847" s="91"/>
      <c r="O847" s="91"/>
      <c r="P847" s="91"/>
      <c r="Q847" s="91"/>
      <c r="R847" s="91"/>
      <c r="S847" s="91"/>
      <c r="T847" s="91"/>
      <c r="U847" s="91"/>
      <c r="V847" s="91"/>
      <c r="W847" s="91"/>
      <c r="X847" s="91"/>
      <c r="Y847" s="91"/>
      <c r="Z847" s="91"/>
      <c r="AA847" s="91"/>
      <c r="AB847" s="91"/>
      <c r="AC847" s="91"/>
      <c r="AD847" s="91"/>
      <c r="AE847" s="91"/>
      <c r="AF847" s="91"/>
      <c r="AG847" s="91"/>
    </row>
    <row r="848" spans="1:33" ht="22.5" customHeight="1" x14ac:dyDescent="0.45">
      <c r="A848" s="91"/>
      <c r="B848" s="93"/>
      <c r="C848" s="92"/>
      <c r="D848" s="93"/>
      <c r="E848" s="92"/>
      <c r="F848" s="93"/>
      <c r="G848" s="92"/>
      <c r="H848" s="93"/>
      <c r="I848" s="92"/>
      <c r="J848" s="91"/>
      <c r="K848" s="91"/>
      <c r="L848" s="91"/>
      <c r="M848" s="104"/>
      <c r="N848" s="91"/>
      <c r="O848" s="91"/>
      <c r="P848" s="91"/>
      <c r="Q848" s="91"/>
      <c r="R848" s="91"/>
      <c r="S848" s="91"/>
      <c r="T848" s="91"/>
      <c r="U848" s="91"/>
      <c r="V848" s="91"/>
      <c r="W848" s="91"/>
      <c r="X848" s="91"/>
      <c r="Y848" s="91"/>
      <c r="Z848" s="91"/>
      <c r="AA848" s="91"/>
      <c r="AB848" s="91"/>
      <c r="AC848" s="91"/>
      <c r="AD848" s="91"/>
      <c r="AE848" s="91"/>
      <c r="AF848" s="91"/>
      <c r="AG848" s="91"/>
    </row>
    <row r="849" spans="1:33" ht="22.5" customHeight="1" x14ac:dyDescent="0.45">
      <c r="A849" s="91"/>
      <c r="B849" s="93"/>
      <c r="C849" s="92"/>
      <c r="D849" s="93"/>
      <c r="E849" s="92"/>
      <c r="F849" s="93"/>
      <c r="G849" s="92"/>
      <c r="H849" s="93"/>
      <c r="I849" s="92"/>
      <c r="J849" s="91"/>
      <c r="K849" s="91"/>
      <c r="L849" s="91"/>
      <c r="M849" s="104"/>
      <c r="N849" s="91"/>
      <c r="O849" s="91"/>
      <c r="P849" s="91"/>
      <c r="Q849" s="91"/>
      <c r="R849" s="91"/>
      <c r="S849" s="91"/>
      <c r="T849" s="91"/>
      <c r="U849" s="91"/>
      <c r="V849" s="91"/>
      <c r="W849" s="91"/>
      <c r="X849" s="91"/>
      <c r="Y849" s="91"/>
      <c r="Z849" s="91"/>
      <c r="AA849" s="91"/>
      <c r="AB849" s="91"/>
      <c r="AC849" s="91"/>
      <c r="AD849" s="91"/>
      <c r="AE849" s="91"/>
      <c r="AF849" s="91"/>
      <c r="AG849" s="91"/>
    </row>
    <row r="850" spans="1:33" ht="22.5" customHeight="1" x14ac:dyDescent="0.45">
      <c r="A850" s="91"/>
      <c r="B850" s="93"/>
      <c r="C850" s="92"/>
      <c r="D850" s="93"/>
      <c r="E850" s="92"/>
      <c r="F850" s="93"/>
      <c r="G850" s="92"/>
      <c r="H850" s="93"/>
      <c r="I850" s="92"/>
      <c r="J850" s="91"/>
      <c r="K850" s="91"/>
      <c r="L850" s="91"/>
      <c r="M850" s="104"/>
      <c r="N850" s="91"/>
      <c r="O850" s="91"/>
      <c r="P850" s="91"/>
      <c r="Q850" s="91"/>
      <c r="R850" s="91"/>
      <c r="S850" s="91"/>
      <c r="T850" s="91"/>
      <c r="U850" s="91"/>
      <c r="V850" s="91"/>
      <c r="W850" s="91"/>
      <c r="X850" s="91"/>
      <c r="Y850" s="91"/>
      <c r="Z850" s="91"/>
      <c r="AA850" s="91"/>
      <c r="AB850" s="91"/>
      <c r="AC850" s="91"/>
      <c r="AD850" s="91"/>
      <c r="AE850" s="91"/>
      <c r="AF850" s="91"/>
      <c r="AG850" s="91"/>
    </row>
    <row r="851" spans="1:33" ht="22.5" customHeight="1" x14ac:dyDescent="0.45">
      <c r="A851" s="91"/>
      <c r="B851" s="93"/>
      <c r="C851" s="92"/>
      <c r="D851" s="93"/>
      <c r="E851" s="92"/>
      <c r="F851" s="93"/>
      <c r="G851" s="92"/>
      <c r="H851" s="93"/>
      <c r="I851" s="92"/>
      <c r="J851" s="91"/>
      <c r="K851" s="91"/>
      <c r="L851" s="91"/>
      <c r="M851" s="104"/>
      <c r="N851" s="91"/>
      <c r="O851" s="91"/>
      <c r="P851" s="91"/>
      <c r="Q851" s="91"/>
      <c r="R851" s="91"/>
      <c r="S851" s="91"/>
      <c r="T851" s="91"/>
      <c r="U851" s="91"/>
      <c r="V851" s="91"/>
      <c r="W851" s="91"/>
      <c r="X851" s="91"/>
      <c r="Y851" s="91"/>
      <c r="Z851" s="91"/>
      <c r="AA851" s="91"/>
      <c r="AB851" s="91"/>
      <c r="AC851" s="91"/>
      <c r="AD851" s="91"/>
      <c r="AE851" s="91"/>
      <c r="AF851" s="91"/>
      <c r="AG851" s="91"/>
    </row>
    <row r="852" spans="1:33" ht="22.5" customHeight="1" x14ac:dyDescent="0.45">
      <c r="A852" s="91"/>
      <c r="B852" s="93"/>
      <c r="C852" s="92"/>
      <c r="D852" s="93"/>
      <c r="E852" s="92"/>
      <c r="F852" s="93"/>
      <c r="G852" s="92"/>
      <c r="H852" s="93"/>
      <c r="I852" s="92"/>
      <c r="J852" s="91"/>
      <c r="K852" s="91"/>
      <c r="L852" s="91"/>
      <c r="M852" s="104"/>
      <c r="N852" s="91"/>
      <c r="O852" s="91"/>
      <c r="P852" s="91"/>
      <c r="Q852" s="91"/>
      <c r="R852" s="91"/>
      <c r="S852" s="91"/>
      <c r="T852" s="91"/>
      <c r="U852" s="91"/>
      <c r="V852" s="91"/>
      <c r="W852" s="91"/>
      <c r="X852" s="91"/>
      <c r="Y852" s="91"/>
      <c r="Z852" s="91"/>
      <c r="AA852" s="91"/>
      <c r="AB852" s="91"/>
      <c r="AC852" s="91"/>
      <c r="AD852" s="91"/>
      <c r="AE852" s="91"/>
      <c r="AF852" s="91"/>
      <c r="AG852" s="91"/>
    </row>
    <row r="853" spans="1:33" ht="22.5" customHeight="1" x14ac:dyDescent="0.45">
      <c r="A853" s="91"/>
      <c r="B853" s="93"/>
      <c r="C853" s="92"/>
      <c r="D853" s="93"/>
      <c r="E853" s="92"/>
      <c r="F853" s="93"/>
      <c r="G853" s="92"/>
      <c r="H853" s="93"/>
      <c r="I853" s="92"/>
      <c r="J853" s="91"/>
      <c r="K853" s="91"/>
      <c r="L853" s="91"/>
      <c r="M853" s="104"/>
      <c r="N853" s="91"/>
      <c r="O853" s="91"/>
      <c r="P853" s="91"/>
      <c r="Q853" s="91"/>
      <c r="R853" s="91"/>
      <c r="S853" s="91"/>
      <c r="T853" s="91"/>
      <c r="U853" s="91"/>
      <c r="V853" s="91"/>
      <c r="W853" s="91"/>
      <c r="X853" s="91"/>
      <c r="Y853" s="91"/>
      <c r="Z853" s="91"/>
      <c r="AA853" s="91"/>
      <c r="AB853" s="91"/>
      <c r="AC853" s="91"/>
      <c r="AD853" s="91"/>
      <c r="AE853" s="91"/>
      <c r="AF853" s="91"/>
      <c r="AG853" s="91"/>
    </row>
    <row r="854" spans="1:33" ht="22.5" customHeight="1" x14ac:dyDescent="0.45">
      <c r="A854" s="91"/>
      <c r="B854" s="93"/>
      <c r="C854" s="92"/>
      <c r="D854" s="93"/>
      <c r="E854" s="92"/>
      <c r="F854" s="93"/>
      <c r="G854" s="92"/>
      <c r="H854" s="93"/>
      <c r="I854" s="92"/>
      <c r="J854" s="91"/>
      <c r="K854" s="91"/>
      <c r="L854" s="91"/>
      <c r="M854" s="104"/>
      <c r="N854" s="91"/>
      <c r="O854" s="91"/>
      <c r="P854" s="91"/>
      <c r="Q854" s="91"/>
      <c r="R854" s="91"/>
      <c r="S854" s="91"/>
      <c r="T854" s="91"/>
      <c r="U854" s="91"/>
      <c r="V854" s="91"/>
      <c r="W854" s="91"/>
      <c r="X854" s="91"/>
      <c r="Y854" s="91"/>
      <c r="Z854" s="91"/>
      <c r="AA854" s="91"/>
      <c r="AB854" s="91"/>
      <c r="AC854" s="91"/>
      <c r="AD854" s="91"/>
      <c r="AE854" s="91"/>
      <c r="AF854" s="91"/>
      <c r="AG854" s="91"/>
    </row>
    <row r="855" spans="1:33" ht="22.5" customHeight="1" x14ac:dyDescent="0.45">
      <c r="A855" s="91"/>
      <c r="B855" s="93"/>
      <c r="C855" s="92"/>
      <c r="D855" s="93"/>
      <c r="E855" s="92"/>
      <c r="F855" s="93"/>
      <c r="G855" s="92"/>
      <c r="H855" s="93"/>
      <c r="I855" s="92"/>
      <c r="J855" s="91"/>
      <c r="K855" s="91"/>
      <c r="L855" s="91"/>
      <c r="M855" s="104"/>
      <c r="N855" s="91"/>
      <c r="O855" s="91"/>
      <c r="P855" s="91"/>
      <c r="Q855" s="91"/>
      <c r="R855" s="91"/>
      <c r="S855" s="91"/>
      <c r="T855" s="91"/>
      <c r="U855" s="91"/>
      <c r="V855" s="91"/>
      <c r="W855" s="91"/>
      <c r="X855" s="91"/>
      <c r="Y855" s="91"/>
      <c r="Z855" s="91"/>
      <c r="AA855" s="91"/>
      <c r="AB855" s="91"/>
      <c r="AC855" s="91"/>
      <c r="AD855" s="91"/>
      <c r="AE855" s="91"/>
      <c r="AF855" s="91"/>
      <c r="AG855" s="91"/>
    </row>
    <row r="856" spans="1:33" ht="22.5" customHeight="1" x14ac:dyDescent="0.45">
      <c r="A856" s="91"/>
      <c r="B856" s="93"/>
      <c r="C856" s="92"/>
      <c r="D856" s="93"/>
      <c r="E856" s="92"/>
      <c r="F856" s="93"/>
      <c r="G856" s="92"/>
      <c r="H856" s="93"/>
      <c r="I856" s="92"/>
      <c r="J856" s="91"/>
      <c r="K856" s="91"/>
      <c r="L856" s="91"/>
      <c r="M856" s="104"/>
      <c r="N856" s="91"/>
      <c r="O856" s="91"/>
      <c r="P856" s="91"/>
      <c r="Q856" s="91"/>
      <c r="R856" s="91"/>
      <c r="S856" s="91"/>
      <c r="T856" s="91"/>
      <c r="U856" s="91"/>
      <c r="V856" s="91"/>
      <c r="W856" s="91"/>
      <c r="X856" s="91"/>
      <c r="Y856" s="91"/>
      <c r="Z856" s="91"/>
      <c r="AA856" s="91"/>
      <c r="AB856" s="91"/>
      <c r="AC856" s="91"/>
      <c r="AD856" s="91"/>
      <c r="AE856" s="91"/>
      <c r="AF856" s="91"/>
      <c r="AG856" s="91"/>
    </row>
    <row r="857" spans="1:33" ht="22.5" customHeight="1" x14ac:dyDescent="0.45">
      <c r="A857" s="91"/>
      <c r="B857" s="93"/>
      <c r="C857" s="92"/>
      <c r="D857" s="93"/>
      <c r="E857" s="92"/>
      <c r="F857" s="93"/>
      <c r="G857" s="92"/>
      <c r="H857" s="93"/>
      <c r="I857" s="92"/>
      <c r="J857" s="91"/>
      <c r="K857" s="91"/>
      <c r="L857" s="91"/>
      <c r="M857" s="104"/>
      <c r="N857" s="91"/>
      <c r="O857" s="91"/>
      <c r="P857" s="91"/>
      <c r="Q857" s="91"/>
      <c r="R857" s="91"/>
      <c r="S857" s="91"/>
      <c r="T857" s="91"/>
      <c r="U857" s="91"/>
      <c r="V857" s="91"/>
      <c r="W857" s="91"/>
      <c r="X857" s="91"/>
      <c r="Y857" s="91"/>
      <c r="Z857" s="91"/>
      <c r="AA857" s="91"/>
      <c r="AB857" s="91"/>
      <c r="AC857" s="91"/>
      <c r="AD857" s="91"/>
      <c r="AE857" s="91"/>
      <c r="AF857" s="91"/>
      <c r="AG857" s="91"/>
    </row>
    <row r="858" spans="1:33" ht="22.5" customHeight="1" x14ac:dyDescent="0.45">
      <c r="A858" s="91"/>
      <c r="B858" s="93"/>
      <c r="C858" s="92"/>
      <c r="D858" s="93"/>
      <c r="E858" s="92"/>
      <c r="F858" s="93"/>
      <c r="G858" s="92"/>
      <c r="H858" s="93"/>
      <c r="I858" s="92"/>
      <c r="J858" s="91"/>
      <c r="K858" s="91"/>
      <c r="L858" s="91"/>
      <c r="M858" s="104"/>
      <c r="N858" s="91"/>
      <c r="O858" s="91"/>
      <c r="P858" s="91"/>
      <c r="Q858" s="91"/>
      <c r="R858" s="91"/>
      <c r="S858" s="91"/>
      <c r="T858" s="91"/>
      <c r="U858" s="91"/>
      <c r="V858" s="91"/>
      <c r="W858" s="91"/>
      <c r="X858" s="91"/>
      <c r="Y858" s="91"/>
      <c r="Z858" s="91"/>
      <c r="AA858" s="91"/>
      <c r="AB858" s="91"/>
      <c r="AC858" s="91"/>
      <c r="AD858" s="91"/>
      <c r="AE858" s="91"/>
      <c r="AF858" s="91"/>
      <c r="AG858" s="91"/>
    </row>
    <row r="859" spans="1:33" ht="22.5" customHeight="1" x14ac:dyDescent="0.45">
      <c r="A859" s="91"/>
      <c r="B859" s="93"/>
      <c r="C859" s="92"/>
      <c r="D859" s="93"/>
      <c r="E859" s="92"/>
      <c r="F859" s="93"/>
      <c r="G859" s="92"/>
      <c r="H859" s="93"/>
      <c r="I859" s="92"/>
      <c r="J859" s="91"/>
      <c r="K859" s="91"/>
      <c r="L859" s="91"/>
      <c r="M859" s="104"/>
      <c r="N859" s="91"/>
      <c r="O859" s="91"/>
      <c r="P859" s="91"/>
      <c r="Q859" s="91"/>
      <c r="R859" s="91"/>
      <c r="S859" s="91"/>
      <c r="T859" s="91"/>
      <c r="U859" s="91"/>
      <c r="V859" s="91"/>
      <c r="W859" s="91"/>
      <c r="X859" s="91"/>
      <c r="Y859" s="91"/>
      <c r="Z859" s="91"/>
      <c r="AA859" s="91"/>
      <c r="AB859" s="91"/>
      <c r="AC859" s="91"/>
      <c r="AD859" s="91"/>
      <c r="AE859" s="91"/>
      <c r="AF859" s="91"/>
      <c r="AG859" s="91"/>
    </row>
    <row r="860" spans="1:33" ht="22.5" customHeight="1" x14ac:dyDescent="0.45">
      <c r="A860" s="91"/>
      <c r="B860" s="93"/>
      <c r="C860" s="92"/>
      <c r="D860" s="93"/>
      <c r="E860" s="92"/>
      <c r="F860" s="93"/>
      <c r="G860" s="92"/>
      <c r="H860" s="93"/>
      <c r="I860" s="92"/>
      <c r="J860" s="91"/>
      <c r="K860" s="91"/>
      <c r="L860" s="91"/>
      <c r="M860" s="104"/>
      <c r="N860" s="91"/>
      <c r="O860" s="91"/>
      <c r="P860" s="91"/>
      <c r="Q860" s="91"/>
      <c r="R860" s="91"/>
      <c r="S860" s="91"/>
      <c r="T860" s="91"/>
      <c r="U860" s="91"/>
      <c r="V860" s="91"/>
      <c r="W860" s="91"/>
      <c r="X860" s="91"/>
      <c r="Y860" s="91"/>
      <c r="Z860" s="91"/>
      <c r="AA860" s="91"/>
      <c r="AB860" s="91"/>
      <c r="AC860" s="91"/>
      <c r="AD860" s="91"/>
      <c r="AE860" s="91"/>
      <c r="AF860" s="91"/>
      <c r="AG860" s="91"/>
    </row>
    <row r="861" spans="1:33" ht="22.5" customHeight="1" x14ac:dyDescent="0.45">
      <c r="A861" s="91"/>
      <c r="B861" s="93"/>
      <c r="C861" s="92"/>
      <c r="D861" s="93"/>
      <c r="E861" s="92"/>
      <c r="F861" s="93"/>
      <c r="G861" s="92"/>
      <c r="H861" s="93"/>
      <c r="I861" s="92"/>
      <c r="J861" s="91"/>
      <c r="K861" s="91"/>
      <c r="L861" s="91"/>
      <c r="M861" s="104"/>
      <c r="N861" s="91"/>
      <c r="O861" s="91"/>
      <c r="P861" s="91"/>
      <c r="Q861" s="91"/>
      <c r="R861" s="91"/>
      <c r="S861" s="91"/>
      <c r="T861" s="91"/>
      <c r="U861" s="91"/>
      <c r="V861" s="91"/>
      <c r="W861" s="91"/>
      <c r="X861" s="91"/>
      <c r="Y861" s="91"/>
      <c r="Z861" s="91"/>
      <c r="AA861" s="91"/>
      <c r="AB861" s="91"/>
      <c r="AC861" s="91"/>
      <c r="AD861" s="91"/>
      <c r="AE861" s="91"/>
      <c r="AF861" s="91"/>
      <c r="AG861" s="91"/>
    </row>
    <row r="862" spans="1:33" ht="22.5" customHeight="1" x14ac:dyDescent="0.45">
      <c r="A862" s="91"/>
      <c r="B862" s="93"/>
      <c r="C862" s="92"/>
      <c r="D862" s="93"/>
      <c r="E862" s="92"/>
      <c r="F862" s="93"/>
      <c r="G862" s="92"/>
      <c r="H862" s="93"/>
      <c r="I862" s="92"/>
      <c r="J862" s="91"/>
      <c r="K862" s="91"/>
      <c r="L862" s="91"/>
      <c r="M862" s="104"/>
      <c r="N862" s="91"/>
      <c r="O862" s="91"/>
      <c r="P862" s="91"/>
      <c r="Q862" s="91"/>
      <c r="R862" s="91"/>
      <c r="S862" s="91"/>
      <c r="T862" s="91"/>
      <c r="U862" s="91"/>
      <c r="V862" s="91"/>
      <c r="W862" s="91"/>
      <c r="X862" s="91"/>
      <c r="Y862" s="91"/>
      <c r="Z862" s="91"/>
      <c r="AA862" s="91"/>
      <c r="AB862" s="91"/>
      <c r="AC862" s="91"/>
      <c r="AD862" s="91"/>
      <c r="AE862" s="91"/>
      <c r="AF862" s="91"/>
      <c r="AG862" s="91"/>
    </row>
    <row r="863" spans="1:33" ht="22.5" customHeight="1" x14ac:dyDescent="0.45">
      <c r="A863" s="91"/>
      <c r="B863" s="93"/>
      <c r="C863" s="92"/>
      <c r="D863" s="93"/>
      <c r="E863" s="92"/>
      <c r="F863" s="93"/>
      <c r="G863" s="92"/>
      <c r="H863" s="93"/>
      <c r="I863" s="92"/>
      <c r="J863" s="91"/>
      <c r="K863" s="91"/>
      <c r="L863" s="91"/>
      <c r="M863" s="104"/>
      <c r="N863" s="91"/>
      <c r="O863" s="91"/>
      <c r="P863" s="91"/>
      <c r="Q863" s="91"/>
      <c r="R863" s="91"/>
      <c r="S863" s="91"/>
      <c r="T863" s="91"/>
      <c r="U863" s="91"/>
      <c r="V863" s="91"/>
      <c r="W863" s="91"/>
      <c r="X863" s="91"/>
      <c r="Y863" s="91"/>
      <c r="Z863" s="91"/>
      <c r="AA863" s="91"/>
      <c r="AB863" s="91"/>
      <c r="AC863" s="91"/>
      <c r="AD863" s="91"/>
      <c r="AE863" s="91"/>
      <c r="AF863" s="91"/>
      <c r="AG863" s="91"/>
    </row>
    <row r="864" spans="1:33" ht="22.5" customHeight="1" x14ac:dyDescent="0.45">
      <c r="A864" s="91"/>
      <c r="B864" s="93"/>
      <c r="C864" s="92"/>
      <c r="D864" s="93"/>
      <c r="E864" s="92"/>
      <c r="F864" s="93"/>
      <c r="G864" s="92"/>
      <c r="H864" s="93"/>
      <c r="I864" s="92"/>
      <c r="J864" s="91"/>
      <c r="K864" s="91"/>
      <c r="L864" s="91"/>
      <c r="M864" s="104"/>
      <c r="N864" s="91"/>
      <c r="O864" s="91"/>
      <c r="P864" s="91"/>
      <c r="Q864" s="91"/>
      <c r="R864" s="91"/>
      <c r="S864" s="91"/>
      <c r="T864" s="91"/>
      <c r="U864" s="91"/>
      <c r="V864" s="91"/>
      <c r="W864" s="91"/>
      <c r="X864" s="91"/>
      <c r="Y864" s="91"/>
      <c r="Z864" s="91"/>
      <c r="AA864" s="91"/>
      <c r="AB864" s="91"/>
      <c r="AC864" s="91"/>
      <c r="AD864" s="91"/>
      <c r="AE864" s="91"/>
      <c r="AF864" s="91"/>
      <c r="AG864" s="91"/>
    </row>
    <row r="865" spans="1:33" ht="22.5" customHeight="1" x14ac:dyDescent="0.45">
      <c r="A865" s="91"/>
      <c r="B865" s="93"/>
      <c r="C865" s="92"/>
      <c r="D865" s="93"/>
      <c r="E865" s="92"/>
      <c r="F865" s="93"/>
      <c r="G865" s="92"/>
      <c r="H865" s="93"/>
      <c r="I865" s="92"/>
      <c r="J865" s="91"/>
      <c r="K865" s="91"/>
      <c r="L865" s="91"/>
      <c r="M865" s="104"/>
      <c r="N865" s="91"/>
      <c r="O865" s="91"/>
      <c r="P865" s="91"/>
      <c r="Q865" s="91"/>
      <c r="R865" s="91"/>
      <c r="S865" s="91"/>
      <c r="T865" s="91"/>
      <c r="U865" s="91"/>
      <c r="V865" s="91"/>
      <c r="W865" s="91"/>
      <c r="X865" s="91"/>
      <c r="Y865" s="91"/>
      <c r="Z865" s="91"/>
      <c r="AA865" s="91"/>
      <c r="AB865" s="91"/>
      <c r="AC865" s="91"/>
      <c r="AD865" s="91"/>
      <c r="AE865" s="91"/>
      <c r="AF865" s="91"/>
      <c r="AG865" s="91"/>
    </row>
    <row r="866" spans="1:33" ht="22.5" customHeight="1" x14ac:dyDescent="0.45">
      <c r="A866" s="91"/>
      <c r="B866" s="93"/>
      <c r="C866" s="92"/>
      <c r="D866" s="93"/>
      <c r="E866" s="92"/>
      <c r="F866" s="93"/>
      <c r="G866" s="92"/>
      <c r="H866" s="93"/>
      <c r="I866" s="92"/>
      <c r="J866" s="91"/>
      <c r="K866" s="91"/>
      <c r="L866" s="91"/>
      <c r="M866" s="104"/>
      <c r="N866" s="91"/>
      <c r="O866" s="91"/>
      <c r="P866" s="91"/>
      <c r="Q866" s="91"/>
      <c r="R866" s="91"/>
      <c r="S866" s="91"/>
      <c r="T866" s="91"/>
      <c r="U866" s="91"/>
      <c r="V866" s="91"/>
      <c r="W866" s="91"/>
      <c r="X866" s="91"/>
      <c r="Y866" s="91"/>
      <c r="Z866" s="91"/>
      <c r="AA866" s="91"/>
      <c r="AB866" s="91"/>
      <c r="AC866" s="91"/>
      <c r="AD866" s="91"/>
      <c r="AE866" s="91"/>
      <c r="AF866" s="91"/>
      <c r="AG866" s="91"/>
    </row>
    <row r="867" spans="1:33" ht="22.5" customHeight="1" x14ac:dyDescent="0.45">
      <c r="A867" s="91"/>
      <c r="B867" s="93"/>
      <c r="C867" s="92"/>
      <c r="D867" s="93"/>
      <c r="E867" s="92"/>
      <c r="F867" s="93"/>
      <c r="G867" s="92"/>
      <c r="H867" s="93"/>
      <c r="I867" s="92"/>
      <c r="J867" s="91"/>
      <c r="K867" s="91"/>
      <c r="L867" s="91"/>
      <c r="M867" s="104"/>
      <c r="N867" s="91"/>
      <c r="O867" s="91"/>
      <c r="P867" s="91"/>
      <c r="Q867" s="91"/>
      <c r="R867" s="91"/>
      <c r="S867" s="91"/>
      <c r="T867" s="91"/>
      <c r="U867" s="91"/>
      <c r="V867" s="91"/>
      <c r="W867" s="91"/>
      <c r="X867" s="91"/>
      <c r="Y867" s="91"/>
      <c r="Z867" s="91"/>
      <c r="AA867" s="91"/>
      <c r="AB867" s="91"/>
      <c r="AC867" s="91"/>
      <c r="AD867" s="91"/>
      <c r="AE867" s="91"/>
      <c r="AF867" s="91"/>
      <c r="AG867" s="91"/>
    </row>
    <row r="868" spans="1:33" ht="22.5" customHeight="1" x14ac:dyDescent="0.45">
      <c r="A868" s="91"/>
      <c r="B868" s="93"/>
      <c r="C868" s="92"/>
      <c r="D868" s="93"/>
      <c r="E868" s="92"/>
      <c r="F868" s="93"/>
      <c r="G868" s="92"/>
      <c r="H868" s="93"/>
      <c r="I868" s="92"/>
      <c r="J868" s="91"/>
      <c r="K868" s="91"/>
      <c r="L868" s="91"/>
      <c r="M868" s="104"/>
      <c r="N868" s="91"/>
      <c r="O868" s="91"/>
      <c r="P868" s="91"/>
      <c r="Q868" s="91"/>
      <c r="R868" s="91"/>
      <c r="S868" s="91"/>
      <c r="T868" s="91"/>
      <c r="U868" s="91"/>
      <c r="V868" s="91"/>
      <c r="W868" s="91"/>
      <c r="X868" s="91"/>
      <c r="Y868" s="91"/>
      <c r="Z868" s="91"/>
      <c r="AA868" s="91"/>
      <c r="AB868" s="91"/>
      <c r="AC868" s="91"/>
      <c r="AD868" s="91"/>
      <c r="AE868" s="91"/>
      <c r="AF868" s="91"/>
      <c r="AG868" s="91"/>
    </row>
    <row r="869" spans="1:33" ht="22.5" customHeight="1" x14ac:dyDescent="0.45">
      <c r="A869" s="91"/>
      <c r="B869" s="93"/>
      <c r="C869" s="92"/>
      <c r="D869" s="93"/>
      <c r="E869" s="92"/>
      <c r="F869" s="93"/>
      <c r="G869" s="92"/>
      <c r="H869" s="93"/>
      <c r="I869" s="92"/>
      <c r="J869" s="91"/>
      <c r="K869" s="91"/>
      <c r="L869" s="91"/>
      <c r="M869" s="104"/>
      <c r="N869" s="91"/>
      <c r="O869" s="91"/>
      <c r="P869" s="91"/>
      <c r="Q869" s="91"/>
      <c r="R869" s="91"/>
      <c r="S869" s="91"/>
      <c r="T869" s="91"/>
      <c r="U869" s="91"/>
      <c r="V869" s="91"/>
      <c r="W869" s="91"/>
      <c r="X869" s="91"/>
      <c r="Y869" s="91"/>
      <c r="Z869" s="91"/>
      <c r="AA869" s="91"/>
      <c r="AB869" s="91"/>
      <c r="AC869" s="91"/>
      <c r="AD869" s="91"/>
      <c r="AE869" s="91"/>
      <c r="AF869" s="91"/>
      <c r="AG869" s="91"/>
    </row>
    <row r="870" spans="1:33" ht="22.5" customHeight="1" x14ac:dyDescent="0.45">
      <c r="A870" s="91"/>
      <c r="B870" s="93"/>
      <c r="C870" s="92"/>
      <c r="D870" s="93"/>
      <c r="E870" s="92"/>
      <c r="F870" s="93"/>
      <c r="G870" s="92"/>
      <c r="H870" s="93"/>
      <c r="I870" s="92"/>
      <c r="J870" s="91"/>
      <c r="K870" s="91"/>
      <c r="L870" s="91"/>
      <c r="M870" s="104"/>
      <c r="N870" s="91"/>
      <c r="O870" s="91"/>
      <c r="P870" s="91"/>
      <c r="Q870" s="91"/>
      <c r="R870" s="91"/>
      <c r="S870" s="91"/>
      <c r="T870" s="91"/>
      <c r="U870" s="91"/>
      <c r="V870" s="91"/>
      <c r="W870" s="91"/>
      <c r="X870" s="91"/>
      <c r="Y870" s="91"/>
      <c r="Z870" s="91"/>
      <c r="AA870" s="91"/>
      <c r="AB870" s="91"/>
      <c r="AC870" s="91"/>
      <c r="AD870" s="91"/>
      <c r="AE870" s="91"/>
      <c r="AF870" s="91"/>
      <c r="AG870" s="91"/>
    </row>
    <row r="871" spans="1:33" ht="22.5" customHeight="1" x14ac:dyDescent="0.45">
      <c r="A871" s="91"/>
      <c r="B871" s="93"/>
      <c r="C871" s="92"/>
      <c r="D871" s="93"/>
      <c r="E871" s="92"/>
      <c r="F871" s="93"/>
      <c r="G871" s="92"/>
      <c r="H871" s="93"/>
      <c r="I871" s="92"/>
      <c r="J871" s="91"/>
      <c r="K871" s="91"/>
      <c r="L871" s="91"/>
      <c r="M871" s="104"/>
      <c r="N871" s="91"/>
      <c r="O871" s="91"/>
      <c r="P871" s="91"/>
      <c r="Q871" s="91"/>
      <c r="R871" s="91"/>
      <c r="S871" s="91"/>
      <c r="T871" s="91"/>
      <c r="U871" s="91"/>
      <c r="V871" s="91"/>
      <c r="W871" s="91"/>
      <c r="X871" s="91"/>
      <c r="Y871" s="91"/>
      <c r="Z871" s="91"/>
      <c r="AA871" s="91"/>
      <c r="AB871" s="91"/>
      <c r="AC871" s="91"/>
      <c r="AD871" s="91"/>
      <c r="AE871" s="91"/>
      <c r="AF871" s="91"/>
      <c r="AG871" s="91"/>
    </row>
    <row r="872" spans="1:33" ht="22.5" customHeight="1" x14ac:dyDescent="0.45">
      <c r="A872" s="91"/>
      <c r="B872" s="93"/>
      <c r="C872" s="92"/>
      <c r="D872" s="93"/>
      <c r="E872" s="92"/>
      <c r="F872" s="93"/>
      <c r="G872" s="92"/>
      <c r="H872" s="93"/>
      <c r="I872" s="92"/>
      <c r="J872" s="91"/>
      <c r="K872" s="91"/>
      <c r="L872" s="91"/>
      <c r="M872" s="104"/>
      <c r="N872" s="91"/>
      <c r="O872" s="91"/>
      <c r="P872" s="91"/>
      <c r="Q872" s="91"/>
      <c r="R872" s="91"/>
      <c r="S872" s="91"/>
      <c r="T872" s="91"/>
      <c r="U872" s="91"/>
      <c r="V872" s="91"/>
      <c r="W872" s="91"/>
      <c r="X872" s="91"/>
      <c r="Y872" s="91"/>
      <c r="Z872" s="91"/>
      <c r="AA872" s="91"/>
      <c r="AB872" s="91"/>
      <c r="AC872" s="91"/>
      <c r="AD872" s="91"/>
      <c r="AE872" s="91"/>
      <c r="AF872" s="91"/>
      <c r="AG872" s="91"/>
    </row>
    <row r="873" spans="1:33" ht="22.5" customHeight="1" x14ac:dyDescent="0.45">
      <c r="A873" s="91"/>
      <c r="B873" s="93"/>
      <c r="C873" s="92"/>
      <c r="D873" s="93"/>
      <c r="E873" s="92"/>
      <c r="F873" s="93"/>
      <c r="G873" s="92"/>
      <c r="H873" s="93"/>
      <c r="I873" s="92"/>
      <c r="J873" s="91"/>
      <c r="K873" s="91"/>
      <c r="L873" s="91"/>
      <c r="M873" s="104"/>
      <c r="N873" s="91"/>
      <c r="O873" s="91"/>
      <c r="P873" s="91"/>
      <c r="Q873" s="91"/>
      <c r="R873" s="91"/>
      <c r="S873" s="91"/>
      <c r="T873" s="91"/>
      <c r="U873" s="91"/>
      <c r="V873" s="91"/>
      <c r="W873" s="91"/>
      <c r="X873" s="91"/>
      <c r="Y873" s="91"/>
      <c r="Z873" s="91"/>
      <c r="AA873" s="91"/>
      <c r="AB873" s="91"/>
      <c r="AC873" s="91"/>
      <c r="AD873" s="91"/>
      <c r="AE873" s="91"/>
      <c r="AF873" s="91"/>
      <c r="AG873" s="91"/>
    </row>
    <row r="874" spans="1:33" ht="22.5" customHeight="1" x14ac:dyDescent="0.45">
      <c r="A874" s="91"/>
      <c r="B874" s="93"/>
      <c r="C874" s="92"/>
      <c r="D874" s="93"/>
      <c r="E874" s="92"/>
      <c r="F874" s="93"/>
      <c r="G874" s="92"/>
      <c r="H874" s="93"/>
      <c r="I874" s="92"/>
      <c r="J874" s="91"/>
      <c r="K874" s="91"/>
      <c r="L874" s="91"/>
      <c r="M874" s="104"/>
      <c r="N874" s="91"/>
      <c r="O874" s="91"/>
      <c r="P874" s="91"/>
      <c r="Q874" s="91"/>
      <c r="R874" s="91"/>
      <c r="S874" s="91"/>
      <c r="T874" s="91"/>
      <c r="U874" s="91"/>
      <c r="V874" s="91"/>
      <c r="W874" s="91"/>
      <c r="X874" s="91"/>
      <c r="Y874" s="91"/>
      <c r="Z874" s="91"/>
      <c r="AA874" s="91"/>
      <c r="AB874" s="91"/>
      <c r="AC874" s="91"/>
      <c r="AD874" s="91"/>
      <c r="AE874" s="91"/>
      <c r="AF874" s="91"/>
      <c r="AG874" s="91"/>
    </row>
    <row r="875" spans="1:33" ht="22.5" customHeight="1" x14ac:dyDescent="0.45">
      <c r="A875" s="91"/>
      <c r="B875" s="93"/>
      <c r="C875" s="92"/>
      <c r="D875" s="93"/>
      <c r="E875" s="92"/>
      <c r="F875" s="93"/>
      <c r="G875" s="92"/>
      <c r="H875" s="93"/>
      <c r="I875" s="92"/>
      <c r="J875" s="91"/>
      <c r="K875" s="91"/>
      <c r="L875" s="91"/>
      <c r="M875" s="104"/>
      <c r="N875" s="91"/>
      <c r="O875" s="91"/>
      <c r="P875" s="91"/>
      <c r="Q875" s="91"/>
      <c r="R875" s="91"/>
      <c r="S875" s="91"/>
      <c r="T875" s="91"/>
      <c r="U875" s="91"/>
      <c r="V875" s="91"/>
      <c r="W875" s="91"/>
      <c r="X875" s="91"/>
      <c r="Y875" s="91"/>
      <c r="Z875" s="91"/>
      <c r="AA875" s="91"/>
      <c r="AB875" s="91"/>
      <c r="AC875" s="91"/>
      <c r="AD875" s="91"/>
      <c r="AE875" s="91"/>
      <c r="AF875" s="91"/>
      <c r="AG875" s="91"/>
    </row>
    <row r="876" spans="1:33" ht="22.5" customHeight="1" x14ac:dyDescent="0.45">
      <c r="A876" s="91"/>
      <c r="B876" s="93"/>
      <c r="C876" s="92"/>
      <c r="D876" s="93"/>
      <c r="E876" s="92"/>
      <c r="F876" s="93"/>
      <c r="G876" s="92"/>
      <c r="H876" s="93"/>
      <c r="I876" s="92"/>
      <c r="J876" s="91"/>
      <c r="K876" s="91"/>
      <c r="L876" s="91"/>
      <c r="M876" s="104"/>
      <c r="N876" s="91"/>
      <c r="O876" s="91"/>
      <c r="P876" s="91"/>
      <c r="Q876" s="91"/>
      <c r="R876" s="91"/>
      <c r="S876" s="91"/>
      <c r="T876" s="91"/>
      <c r="U876" s="91"/>
      <c r="V876" s="91"/>
      <c r="W876" s="91"/>
      <c r="X876" s="91"/>
      <c r="Y876" s="91"/>
      <c r="Z876" s="91"/>
      <c r="AA876" s="91"/>
      <c r="AB876" s="91"/>
      <c r="AC876" s="91"/>
      <c r="AD876" s="91"/>
      <c r="AE876" s="91"/>
      <c r="AF876" s="91"/>
      <c r="AG876" s="91"/>
    </row>
    <row r="877" spans="1:33" ht="22.5" customHeight="1" x14ac:dyDescent="0.45">
      <c r="A877" s="91"/>
      <c r="B877" s="93"/>
      <c r="C877" s="92"/>
      <c r="D877" s="93"/>
      <c r="E877" s="92"/>
      <c r="F877" s="93"/>
      <c r="G877" s="92"/>
      <c r="H877" s="93"/>
      <c r="I877" s="92"/>
      <c r="J877" s="91"/>
      <c r="K877" s="91"/>
      <c r="L877" s="91"/>
      <c r="M877" s="104"/>
      <c r="N877" s="91"/>
      <c r="O877" s="91"/>
      <c r="P877" s="91"/>
      <c r="Q877" s="91"/>
      <c r="R877" s="91"/>
      <c r="S877" s="91"/>
      <c r="T877" s="91"/>
      <c r="U877" s="91"/>
      <c r="V877" s="91"/>
      <c r="W877" s="91"/>
      <c r="X877" s="91"/>
      <c r="Y877" s="91"/>
      <c r="Z877" s="91"/>
      <c r="AA877" s="91"/>
      <c r="AB877" s="91"/>
      <c r="AC877" s="91"/>
      <c r="AD877" s="91"/>
      <c r="AE877" s="91"/>
      <c r="AF877" s="91"/>
      <c r="AG877" s="91"/>
    </row>
    <row r="878" spans="1:33" ht="22.5" customHeight="1" x14ac:dyDescent="0.45">
      <c r="A878" s="91"/>
      <c r="B878" s="93"/>
      <c r="C878" s="92"/>
      <c r="D878" s="93"/>
      <c r="E878" s="92"/>
      <c r="F878" s="93"/>
      <c r="G878" s="92"/>
      <c r="H878" s="93"/>
      <c r="I878" s="92"/>
      <c r="J878" s="91"/>
      <c r="K878" s="91"/>
      <c r="L878" s="91"/>
      <c r="M878" s="104"/>
      <c r="N878" s="91"/>
      <c r="O878" s="91"/>
      <c r="P878" s="91"/>
      <c r="Q878" s="91"/>
      <c r="R878" s="91"/>
      <c r="S878" s="91"/>
      <c r="T878" s="91"/>
      <c r="U878" s="91"/>
      <c r="V878" s="91"/>
      <c r="W878" s="91"/>
      <c r="X878" s="91"/>
      <c r="Y878" s="91"/>
      <c r="Z878" s="91"/>
      <c r="AA878" s="91"/>
      <c r="AB878" s="91"/>
      <c r="AC878" s="91"/>
      <c r="AD878" s="91"/>
      <c r="AE878" s="91"/>
      <c r="AF878" s="91"/>
      <c r="AG878" s="91"/>
    </row>
    <row r="879" spans="1:33" ht="22.5" customHeight="1" x14ac:dyDescent="0.45">
      <c r="A879" s="91"/>
      <c r="B879" s="93"/>
      <c r="C879" s="92"/>
      <c r="D879" s="93"/>
      <c r="E879" s="92"/>
      <c r="F879" s="93"/>
      <c r="G879" s="92"/>
      <c r="H879" s="93"/>
      <c r="I879" s="92"/>
      <c r="J879" s="91"/>
      <c r="K879" s="91"/>
      <c r="L879" s="91"/>
      <c r="M879" s="104"/>
      <c r="N879" s="91"/>
      <c r="O879" s="91"/>
      <c r="P879" s="91"/>
      <c r="Q879" s="91"/>
      <c r="R879" s="91"/>
      <c r="S879" s="91"/>
      <c r="T879" s="91"/>
      <c r="U879" s="91"/>
      <c r="V879" s="91"/>
      <c r="W879" s="91"/>
      <c r="X879" s="91"/>
      <c r="Y879" s="91"/>
      <c r="Z879" s="91"/>
      <c r="AA879" s="91"/>
      <c r="AB879" s="91"/>
      <c r="AC879" s="91"/>
      <c r="AD879" s="91"/>
      <c r="AE879" s="91"/>
      <c r="AF879" s="91"/>
      <c r="AG879" s="91"/>
    </row>
    <row r="880" spans="1:33" ht="22.5" customHeight="1" x14ac:dyDescent="0.45">
      <c r="A880" s="91"/>
      <c r="B880" s="93"/>
      <c r="C880" s="92"/>
      <c r="D880" s="93"/>
      <c r="E880" s="92"/>
      <c r="F880" s="93"/>
      <c r="G880" s="92"/>
      <c r="H880" s="93"/>
      <c r="I880" s="92"/>
      <c r="J880" s="91"/>
      <c r="K880" s="91"/>
      <c r="L880" s="91"/>
      <c r="M880" s="104"/>
      <c r="N880" s="91"/>
      <c r="O880" s="91"/>
      <c r="P880" s="91"/>
      <c r="Q880" s="91"/>
      <c r="R880" s="91"/>
      <c r="S880" s="91"/>
      <c r="T880" s="91"/>
      <c r="U880" s="91"/>
      <c r="V880" s="91"/>
      <c r="W880" s="91"/>
      <c r="X880" s="91"/>
      <c r="Y880" s="91"/>
      <c r="Z880" s="91"/>
      <c r="AA880" s="91"/>
      <c r="AB880" s="91"/>
      <c r="AC880" s="91"/>
      <c r="AD880" s="91"/>
      <c r="AE880" s="91"/>
      <c r="AF880" s="91"/>
      <c r="AG880" s="91"/>
    </row>
    <row r="881" spans="1:33" ht="22.5" customHeight="1" x14ac:dyDescent="0.45">
      <c r="A881" s="91"/>
      <c r="B881" s="93"/>
      <c r="C881" s="92"/>
      <c r="D881" s="93"/>
      <c r="E881" s="92"/>
      <c r="F881" s="93"/>
      <c r="G881" s="92"/>
      <c r="H881" s="93"/>
      <c r="I881" s="92"/>
      <c r="J881" s="91"/>
      <c r="K881" s="91"/>
      <c r="L881" s="91"/>
      <c r="M881" s="104"/>
      <c r="N881" s="91"/>
      <c r="O881" s="91"/>
      <c r="P881" s="91"/>
      <c r="Q881" s="91"/>
      <c r="R881" s="91"/>
      <c r="S881" s="91"/>
      <c r="T881" s="91"/>
      <c r="U881" s="91"/>
      <c r="V881" s="91"/>
      <c r="W881" s="91"/>
      <c r="X881" s="91"/>
      <c r="Y881" s="91"/>
      <c r="Z881" s="91"/>
      <c r="AA881" s="91"/>
      <c r="AB881" s="91"/>
      <c r="AC881" s="91"/>
      <c r="AD881" s="91"/>
      <c r="AE881" s="91"/>
      <c r="AF881" s="91"/>
      <c r="AG881" s="91"/>
    </row>
    <row r="882" spans="1:33" ht="22.5" customHeight="1" x14ac:dyDescent="0.45">
      <c r="A882" s="91"/>
      <c r="B882" s="93"/>
      <c r="C882" s="92"/>
      <c r="D882" s="93"/>
      <c r="E882" s="92"/>
      <c r="F882" s="93"/>
      <c r="G882" s="92"/>
      <c r="H882" s="93"/>
      <c r="I882" s="92"/>
      <c r="J882" s="91"/>
      <c r="K882" s="91"/>
      <c r="L882" s="91"/>
      <c r="M882" s="104"/>
      <c r="N882" s="91"/>
      <c r="O882" s="91"/>
      <c r="P882" s="91"/>
      <c r="Q882" s="91"/>
      <c r="R882" s="91"/>
      <c r="S882" s="91"/>
      <c r="T882" s="91"/>
      <c r="U882" s="91"/>
      <c r="V882" s="91"/>
      <c r="W882" s="91"/>
      <c r="X882" s="91"/>
      <c r="Y882" s="91"/>
      <c r="Z882" s="91"/>
      <c r="AA882" s="91"/>
      <c r="AB882" s="91"/>
      <c r="AC882" s="91"/>
      <c r="AD882" s="91"/>
      <c r="AE882" s="91"/>
      <c r="AF882" s="91"/>
      <c r="AG882" s="91"/>
    </row>
    <row r="883" spans="1:33" ht="22.5" customHeight="1" x14ac:dyDescent="0.45">
      <c r="A883" s="91"/>
      <c r="B883" s="93"/>
      <c r="C883" s="92"/>
      <c r="D883" s="93"/>
      <c r="E883" s="92"/>
      <c r="F883" s="93"/>
      <c r="G883" s="92"/>
      <c r="H883" s="93"/>
      <c r="I883" s="92"/>
      <c r="J883" s="91"/>
      <c r="K883" s="91"/>
      <c r="L883" s="91"/>
      <c r="M883" s="104"/>
      <c r="N883" s="91"/>
      <c r="O883" s="91"/>
      <c r="P883" s="91"/>
      <c r="Q883" s="91"/>
      <c r="R883" s="91"/>
      <c r="S883" s="91"/>
      <c r="T883" s="91"/>
      <c r="U883" s="91"/>
      <c r="V883" s="91"/>
      <c r="W883" s="91"/>
      <c r="X883" s="91"/>
      <c r="Y883" s="91"/>
      <c r="Z883" s="91"/>
      <c r="AA883" s="91"/>
      <c r="AB883" s="91"/>
      <c r="AC883" s="91"/>
      <c r="AD883" s="91"/>
      <c r="AE883" s="91"/>
      <c r="AF883" s="91"/>
      <c r="AG883" s="91"/>
    </row>
    <row r="884" spans="1:33" ht="22.5" customHeight="1" x14ac:dyDescent="0.45">
      <c r="A884" s="91"/>
      <c r="B884" s="93"/>
      <c r="C884" s="92"/>
      <c r="D884" s="93"/>
      <c r="E884" s="92"/>
      <c r="F884" s="93"/>
      <c r="G884" s="92"/>
      <c r="H884" s="93"/>
      <c r="I884" s="92"/>
      <c r="J884" s="91"/>
      <c r="K884" s="91"/>
      <c r="L884" s="91"/>
      <c r="M884" s="104"/>
      <c r="N884" s="91"/>
      <c r="O884" s="91"/>
      <c r="P884" s="91"/>
      <c r="Q884" s="91"/>
      <c r="R884" s="91"/>
      <c r="S884" s="91"/>
      <c r="T884" s="91"/>
      <c r="U884" s="91"/>
      <c r="V884" s="91"/>
      <c r="W884" s="91"/>
      <c r="X884" s="91"/>
      <c r="Y884" s="91"/>
      <c r="Z884" s="91"/>
      <c r="AA884" s="91"/>
      <c r="AB884" s="91"/>
      <c r="AC884" s="91"/>
      <c r="AD884" s="91"/>
      <c r="AE884" s="91"/>
      <c r="AF884" s="91"/>
      <c r="AG884" s="91"/>
    </row>
    <row r="885" spans="1:33" ht="22.5" customHeight="1" x14ac:dyDescent="0.45">
      <c r="A885" s="91"/>
      <c r="B885" s="93"/>
      <c r="C885" s="92"/>
      <c r="D885" s="93"/>
      <c r="E885" s="92"/>
      <c r="F885" s="93"/>
      <c r="G885" s="92"/>
      <c r="H885" s="93"/>
      <c r="I885" s="92"/>
      <c r="J885" s="91"/>
      <c r="K885" s="91"/>
      <c r="L885" s="91"/>
      <c r="M885" s="104"/>
      <c r="N885" s="91"/>
      <c r="O885" s="91"/>
      <c r="P885" s="91"/>
      <c r="Q885" s="91"/>
      <c r="R885" s="91"/>
      <c r="S885" s="91"/>
      <c r="T885" s="91"/>
      <c r="U885" s="91"/>
      <c r="V885" s="91"/>
      <c r="W885" s="91"/>
      <c r="X885" s="91"/>
      <c r="Y885" s="91"/>
      <c r="Z885" s="91"/>
      <c r="AA885" s="91"/>
      <c r="AB885" s="91"/>
      <c r="AC885" s="91"/>
      <c r="AD885" s="91"/>
      <c r="AE885" s="91"/>
      <c r="AF885" s="91"/>
      <c r="AG885" s="91"/>
    </row>
    <row r="886" spans="1:33" ht="22.5" customHeight="1" x14ac:dyDescent="0.45">
      <c r="A886" s="91"/>
      <c r="B886" s="93"/>
      <c r="C886" s="92"/>
      <c r="D886" s="93"/>
      <c r="E886" s="92"/>
      <c r="F886" s="93"/>
      <c r="G886" s="92"/>
      <c r="H886" s="93"/>
      <c r="I886" s="92"/>
      <c r="J886" s="91"/>
      <c r="K886" s="91"/>
      <c r="L886" s="91"/>
      <c r="M886" s="104"/>
      <c r="N886" s="91"/>
      <c r="O886" s="91"/>
      <c r="P886" s="91"/>
      <c r="Q886" s="91"/>
      <c r="R886" s="91"/>
      <c r="S886" s="91"/>
      <c r="T886" s="91"/>
      <c r="U886" s="91"/>
      <c r="V886" s="91"/>
      <c r="W886" s="91"/>
      <c r="X886" s="91"/>
      <c r="Y886" s="91"/>
      <c r="Z886" s="91"/>
      <c r="AA886" s="91"/>
      <c r="AB886" s="91"/>
      <c r="AC886" s="91"/>
      <c r="AD886" s="91"/>
      <c r="AE886" s="91"/>
      <c r="AF886" s="91"/>
      <c r="AG886" s="91"/>
    </row>
    <row r="887" spans="1:33" ht="22.5" customHeight="1" x14ac:dyDescent="0.45">
      <c r="A887" s="91"/>
      <c r="B887" s="93"/>
      <c r="C887" s="92"/>
      <c r="D887" s="93"/>
      <c r="E887" s="92"/>
      <c r="F887" s="93"/>
      <c r="G887" s="92"/>
      <c r="H887" s="93"/>
      <c r="I887" s="92"/>
      <c r="J887" s="91"/>
      <c r="K887" s="91"/>
      <c r="L887" s="91"/>
      <c r="M887" s="104"/>
      <c r="N887" s="91"/>
      <c r="O887" s="91"/>
      <c r="P887" s="91"/>
      <c r="Q887" s="91"/>
      <c r="R887" s="91"/>
      <c r="S887" s="91"/>
      <c r="T887" s="91"/>
      <c r="U887" s="91"/>
      <c r="V887" s="91"/>
      <c r="W887" s="91"/>
      <c r="X887" s="91"/>
      <c r="Y887" s="91"/>
      <c r="Z887" s="91"/>
      <c r="AA887" s="91"/>
      <c r="AB887" s="91"/>
      <c r="AC887" s="91"/>
      <c r="AD887" s="91"/>
      <c r="AE887" s="91"/>
      <c r="AF887" s="91"/>
      <c r="AG887" s="91"/>
    </row>
    <row r="888" spans="1:33" ht="22.5" customHeight="1" x14ac:dyDescent="0.45">
      <c r="A888" s="91"/>
      <c r="B888" s="93"/>
      <c r="C888" s="92"/>
      <c r="D888" s="93"/>
      <c r="E888" s="92"/>
      <c r="F888" s="93"/>
      <c r="G888" s="92"/>
      <c r="H888" s="93"/>
      <c r="I888" s="92"/>
      <c r="J888" s="91"/>
      <c r="K888" s="91"/>
      <c r="L888" s="91"/>
      <c r="M888" s="104"/>
      <c r="N888" s="91"/>
      <c r="O888" s="91"/>
      <c r="P888" s="91"/>
      <c r="Q888" s="91"/>
      <c r="R888" s="91"/>
      <c r="S888" s="91"/>
      <c r="T888" s="91"/>
      <c r="U888" s="91"/>
      <c r="V888" s="91"/>
      <c r="W888" s="91"/>
      <c r="X888" s="91"/>
      <c r="Y888" s="91"/>
      <c r="Z888" s="91"/>
      <c r="AA888" s="91"/>
      <c r="AB888" s="91"/>
      <c r="AC888" s="91"/>
      <c r="AD888" s="91"/>
      <c r="AE888" s="91"/>
      <c r="AF888" s="91"/>
      <c r="AG888" s="91"/>
    </row>
    <row r="889" spans="1:33" ht="22.5" customHeight="1" x14ac:dyDescent="0.45">
      <c r="A889" s="91"/>
      <c r="B889" s="93"/>
      <c r="C889" s="92"/>
      <c r="D889" s="93"/>
      <c r="E889" s="92"/>
      <c r="F889" s="93"/>
      <c r="G889" s="92"/>
      <c r="H889" s="93"/>
      <c r="I889" s="92"/>
      <c r="J889" s="91"/>
      <c r="K889" s="91"/>
      <c r="L889" s="91"/>
      <c r="M889" s="104"/>
      <c r="N889" s="91"/>
      <c r="O889" s="91"/>
      <c r="P889" s="91"/>
      <c r="Q889" s="91"/>
      <c r="R889" s="91"/>
      <c r="S889" s="91"/>
      <c r="T889" s="91"/>
      <c r="U889" s="91"/>
      <c r="V889" s="91"/>
      <c r="W889" s="91"/>
      <c r="X889" s="91"/>
      <c r="Y889" s="91"/>
      <c r="Z889" s="91"/>
      <c r="AA889" s="91"/>
      <c r="AB889" s="91"/>
      <c r="AC889" s="91"/>
      <c r="AD889" s="91"/>
      <c r="AE889" s="91"/>
      <c r="AF889" s="91"/>
      <c r="AG889" s="91"/>
    </row>
    <row r="890" spans="1:33" ht="22.5" customHeight="1" x14ac:dyDescent="0.45">
      <c r="A890" s="91"/>
      <c r="B890" s="93"/>
      <c r="C890" s="92"/>
      <c r="D890" s="93"/>
      <c r="E890" s="92"/>
      <c r="F890" s="93"/>
      <c r="G890" s="92"/>
      <c r="H890" s="93"/>
      <c r="I890" s="92"/>
      <c r="J890" s="91"/>
      <c r="K890" s="91"/>
      <c r="L890" s="91"/>
      <c r="M890" s="104"/>
      <c r="N890" s="91"/>
      <c r="O890" s="91"/>
      <c r="P890" s="91"/>
      <c r="Q890" s="91"/>
      <c r="R890" s="91"/>
      <c r="S890" s="91"/>
      <c r="T890" s="91"/>
      <c r="U890" s="91"/>
      <c r="V890" s="91"/>
      <c r="W890" s="91"/>
      <c r="X890" s="91"/>
      <c r="Y890" s="91"/>
      <c r="Z890" s="91"/>
      <c r="AA890" s="91"/>
      <c r="AB890" s="91"/>
      <c r="AC890" s="91"/>
      <c r="AD890" s="91"/>
      <c r="AE890" s="91"/>
      <c r="AF890" s="91"/>
      <c r="AG890" s="91"/>
    </row>
    <row r="891" spans="1:33" ht="22.5" customHeight="1" x14ac:dyDescent="0.45">
      <c r="A891" s="91"/>
      <c r="B891" s="93"/>
      <c r="C891" s="92"/>
      <c r="D891" s="93"/>
      <c r="E891" s="92"/>
      <c r="F891" s="93"/>
      <c r="G891" s="92"/>
      <c r="H891" s="93"/>
      <c r="I891" s="92"/>
      <c r="J891" s="91"/>
      <c r="K891" s="91"/>
      <c r="L891" s="91"/>
      <c r="M891" s="104"/>
      <c r="N891" s="91"/>
      <c r="O891" s="91"/>
      <c r="P891" s="91"/>
      <c r="Q891" s="91"/>
      <c r="R891" s="91"/>
      <c r="S891" s="91"/>
      <c r="T891" s="91"/>
      <c r="U891" s="91"/>
      <c r="V891" s="91"/>
      <c r="W891" s="91"/>
      <c r="X891" s="91"/>
      <c r="Y891" s="91"/>
      <c r="Z891" s="91"/>
      <c r="AA891" s="91"/>
      <c r="AB891" s="91"/>
      <c r="AC891" s="91"/>
      <c r="AD891" s="91"/>
      <c r="AE891" s="91"/>
      <c r="AF891" s="91"/>
      <c r="AG891" s="91"/>
    </row>
    <row r="892" spans="1:33" ht="22.5" customHeight="1" x14ac:dyDescent="0.45">
      <c r="A892" s="91"/>
      <c r="B892" s="93"/>
      <c r="C892" s="92"/>
      <c r="D892" s="93"/>
      <c r="E892" s="92"/>
      <c r="F892" s="93"/>
      <c r="G892" s="92"/>
      <c r="H892" s="93"/>
      <c r="I892" s="92"/>
      <c r="J892" s="91"/>
      <c r="K892" s="91"/>
      <c r="L892" s="91"/>
      <c r="M892" s="104"/>
      <c r="N892" s="91"/>
      <c r="O892" s="91"/>
      <c r="P892" s="91"/>
      <c r="Q892" s="91"/>
      <c r="R892" s="91"/>
      <c r="S892" s="91"/>
      <c r="T892" s="91"/>
      <c r="U892" s="91"/>
      <c r="V892" s="91"/>
      <c r="W892" s="91"/>
      <c r="X892" s="91"/>
      <c r="Y892" s="91"/>
      <c r="Z892" s="91"/>
      <c r="AA892" s="91"/>
      <c r="AB892" s="91"/>
      <c r="AC892" s="91"/>
      <c r="AD892" s="91"/>
      <c r="AE892" s="91"/>
      <c r="AF892" s="91"/>
      <c r="AG892" s="91"/>
    </row>
    <row r="893" spans="1:33" ht="22.5" customHeight="1" x14ac:dyDescent="0.45">
      <c r="A893" s="91"/>
      <c r="B893" s="93"/>
      <c r="C893" s="92"/>
      <c r="D893" s="93"/>
      <c r="E893" s="92"/>
      <c r="F893" s="93"/>
      <c r="G893" s="92"/>
      <c r="H893" s="93"/>
      <c r="I893" s="92"/>
      <c r="J893" s="91"/>
      <c r="K893" s="91"/>
      <c r="L893" s="91"/>
      <c r="M893" s="104"/>
      <c r="N893" s="91"/>
      <c r="O893" s="91"/>
      <c r="P893" s="91"/>
      <c r="Q893" s="91"/>
      <c r="R893" s="91"/>
      <c r="S893" s="91"/>
      <c r="T893" s="91"/>
      <c r="U893" s="91"/>
      <c r="V893" s="91"/>
      <c r="W893" s="91"/>
      <c r="X893" s="91"/>
      <c r="Y893" s="91"/>
      <c r="Z893" s="91"/>
      <c r="AA893" s="91"/>
      <c r="AB893" s="91"/>
      <c r="AC893" s="91"/>
      <c r="AD893" s="91"/>
      <c r="AE893" s="91"/>
      <c r="AF893" s="91"/>
      <c r="AG893" s="91"/>
    </row>
    <row r="894" spans="1:33" ht="22.5" customHeight="1" x14ac:dyDescent="0.45">
      <c r="A894" s="91"/>
      <c r="B894" s="93"/>
      <c r="C894" s="92"/>
      <c r="D894" s="93"/>
      <c r="E894" s="92"/>
      <c r="F894" s="93"/>
      <c r="G894" s="92"/>
      <c r="H894" s="93"/>
      <c r="I894" s="92"/>
      <c r="J894" s="91"/>
      <c r="K894" s="91"/>
      <c r="L894" s="91"/>
      <c r="M894" s="104"/>
      <c r="N894" s="91"/>
      <c r="O894" s="91"/>
      <c r="P894" s="91"/>
      <c r="Q894" s="91"/>
      <c r="R894" s="91"/>
      <c r="S894" s="91"/>
      <c r="T894" s="91"/>
      <c r="U894" s="91"/>
      <c r="V894" s="91"/>
      <c r="W894" s="91"/>
      <c r="X894" s="91"/>
      <c r="Y894" s="91"/>
      <c r="Z894" s="91"/>
      <c r="AA894" s="91"/>
      <c r="AB894" s="91"/>
      <c r="AC894" s="91"/>
      <c r="AD894" s="91"/>
      <c r="AE894" s="91"/>
      <c r="AF894" s="91"/>
      <c r="AG894" s="91"/>
    </row>
    <row r="895" spans="1:33" ht="22.5" customHeight="1" x14ac:dyDescent="0.45">
      <c r="A895" s="91"/>
      <c r="B895" s="93"/>
      <c r="C895" s="92"/>
      <c r="D895" s="93"/>
      <c r="E895" s="92"/>
      <c r="F895" s="93"/>
      <c r="G895" s="92"/>
      <c r="H895" s="93"/>
      <c r="I895" s="92"/>
      <c r="J895" s="91"/>
      <c r="K895" s="91"/>
      <c r="L895" s="91"/>
      <c r="M895" s="104"/>
      <c r="N895" s="91"/>
      <c r="O895" s="91"/>
      <c r="P895" s="91"/>
      <c r="Q895" s="91"/>
      <c r="R895" s="91"/>
      <c r="S895" s="91"/>
      <c r="T895" s="91"/>
      <c r="U895" s="91"/>
      <c r="V895" s="91"/>
      <c r="W895" s="91"/>
      <c r="X895" s="91"/>
      <c r="Y895" s="91"/>
      <c r="Z895" s="91"/>
      <c r="AA895" s="91"/>
      <c r="AB895" s="91"/>
      <c r="AC895" s="91"/>
      <c r="AD895" s="91"/>
      <c r="AE895" s="91"/>
      <c r="AF895" s="91"/>
      <c r="AG895" s="91"/>
    </row>
    <row r="896" spans="1:33" ht="22.5" customHeight="1" x14ac:dyDescent="0.45">
      <c r="A896" s="91"/>
      <c r="B896" s="93"/>
      <c r="C896" s="92"/>
      <c r="D896" s="93"/>
      <c r="E896" s="92"/>
      <c r="F896" s="93"/>
      <c r="G896" s="92"/>
      <c r="H896" s="93"/>
      <c r="I896" s="92"/>
      <c r="J896" s="91"/>
      <c r="K896" s="91"/>
      <c r="L896" s="91"/>
      <c r="M896" s="104"/>
      <c r="N896" s="91"/>
      <c r="O896" s="91"/>
      <c r="P896" s="91"/>
      <c r="Q896" s="91"/>
      <c r="R896" s="91"/>
      <c r="S896" s="91"/>
      <c r="T896" s="91"/>
      <c r="U896" s="91"/>
      <c r="V896" s="91"/>
      <c r="W896" s="91"/>
      <c r="X896" s="91"/>
      <c r="Y896" s="91"/>
      <c r="Z896" s="91"/>
      <c r="AA896" s="91"/>
      <c r="AB896" s="91"/>
      <c r="AC896" s="91"/>
      <c r="AD896" s="91"/>
      <c r="AE896" s="91"/>
      <c r="AF896" s="91"/>
      <c r="AG896" s="91"/>
    </row>
    <row r="897" spans="1:33" ht="22.5" customHeight="1" x14ac:dyDescent="0.45">
      <c r="A897" s="91"/>
      <c r="B897" s="93"/>
      <c r="C897" s="92"/>
      <c r="D897" s="93"/>
      <c r="E897" s="92"/>
      <c r="F897" s="93"/>
      <c r="G897" s="92"/>
      <c r="H897" s="93"/>
      <c r="I897" s="92"/>
      <c r="J897" s="91"/>
      <c r="K897" s="91"/>
      <c r="L897" s="91"/>
      <c r="M897" s="104"/>
      <c r="N897" s="91"/>
      <c r="O897" s="91"/>
      <c r="P897" s="91"/>
      <c r="Q897" s="91"/>
      <c r="R897" s="91"/>
      <c r="S897" s="91"/>
      <c r="T897" s="91"/>
      <c r="U897" s="91"/>
      <c r="V897" s="91"/>
      <c r="W897" s="91"/>
      <c r="X897" s="91"/>
      <c r="Y897" s="91"/>
      <c r="Z897" s="91"/>
      <c r="AA897" s="91"/>
      <c r="AB897" s="91"/>
      <c r="AC897" s="91"/>
      <c r="AD897" s="91"/>
      <c r="AE897" s="91"/>
      <c r="AF897" s="91"/>
      <c r="AG897" s="91"/>
    </row>
    <row r="898" spans="1:33" ht="22.5" customHeight="1" x14ac:dyDescent="0.45">
      <c r="A898" s="91"/>
      <c r="B898" s="93"/>
      <c r="C898" s="92"/>
      <c r="D898" s="93"/>
      <c r="E898" s="92"/>
      <c r="F898" s="93"/>
      <c r="G898" s="92"/>
      <c r="H898" s="93"/>
      <c r="I898" s="92"/>
      <c r="J898" s="91"/>
      <c r="K898" s="91"/>
      <c r="L898" s="91"/>
      <c r="M898" s="104"/>
      <c r="N898" s="91"/>
      <c r="O898" s="91"/>
      <c r="P898" s="91"/>
      <c r="Q898" s="91"/>
      <c r="R898" s="91"/>
      <c r="S898" s="91"/>
      <c r="T898" s="91"/>
      <c r="U898" s="91"/>
      <c r="V898" s="91"/>
      <c r="W898" s="91"/>
      <c r="X898" s="91"/>
      <c r="Y898" s="91"/>
      <c r="Z898" s="91"/>
      <c r="AA898" s="91"/>
      <c r="AB898" s="91"/>
      <c r="AC898" s="91"/>
      <c r="AD898" s="91"/>
      <c r="AE898" s="91"/>
      <c r="AF898" s="91"/>
      <c r="AG898" s="91"/>
    </row>
    <row r="899" spans="1:33" ht="22.5" customHeight="1" x14ac:dyDescent="0.45">
      <c r="A899" s="91"/>
      <c r="B899" s="93"/>
      <c r="C899" s="92"/>
      <c r="D899" s="93"/>
      <c r="E899" s="92"/>
      <c r="F899" s="93"/>
      <c r="G899" s="92"/>
      <c r="H899" s="93"/>
      <c r="I899" s="92"/>
      <c r="J899" s="91"/>
      <c r="K899" s="91"/>
      <c r="L899" s="91"/>
      <c r="M899" s="104"/>
      <c r="N899" s="91"/>
      <c r="O899" s="91"/>
      <c r="P899" s="91"/>
      <c r="Q899" s="91"/>
      <c r="R899" s="91"/>
      <c r="S899" s="91"/>
      <c r="T899" s="91"/>
      <c r="U899" s="91"/>
      <c r="V899" s="91"/>
      <c r="W899" s="91"/>
      <c r="X899" s="91"/>
      <c r="Y899" s="91"/>
      <c r="Z899" s="91"/>
      <c r="AA899" s="91"/>
      <c r="AB899" s="91"/>
      <c r="AC899" s="91"/>
      <c r="AD899" s="91"/>
      <c r="AE899" s="91"/>
      <c r="AF899" s="91"/>
      <c r="AG899" s="91"/>
    </row>
    <row r="900" spans="1:33" ht="22.5" customHeight="1" x14ac:dyDescent="0.45">
      <c r="A900" s="91"/>
      <c r="B900" s="93"/>
      <c r="C900" s="92"/>
      <c r="D900" s="93"/>
      <c r="E900" s="92"/>
      <c r="F900" s="93"/>
      <c r="G900" s="92"/>
      <c r="H900" s="93"/>
      <c r="I900" s="92"/>
      <c r="J900" s="91"/>
      <c r="K900" s="91"/>
      <c r="L900" s="91"/>
      <c r="M900" s="104"/>
      <c r="N900" s="91"/>
      <c r="O900" s="91"/>
      <c r="P900" s="91"/>
      <c r="Q900" s="91"/>
      <c r="R900" s="91"/>
      <c r="S900" s="91"/>
      <c r="T900" s="91"/>
      <c r="U900" s="91"/>
      <c r="V900" s="91"/>
      <c r="W900" s="91"/>
      <c r="X900" s="91"/>
      <c r="Y900" s="91"/>
      <c r="Z900" s="91"/>
      <c r="AA900" s="91"/>
      <c r="AB900" s="91"/>
      <c r="AC900" s="91"/>
      <c r="AD900" s="91"/>
      <c r="AE900" s="91"/>
      <c r="AF900" s="91"/>
      <c r="AG900" s="91"/>
    </row>
    <row r="901" spans="1:33" ht="22.5" customHeight="1" x14ac:dyDescent="0.45">
      <c r="A901" s="91"/>
      <c r="B901" s="93"/>
      <c r="C901" s="92"/>
      <c r="D901" s="93"/>
      <c r="E901" s="92"/>
      <c r="F901" s="93"/>
      <c r="G901" s="92"/>
      <c r="H901" s="93"/>
      <c r="I901" s="92"/>
      <c r="J901" s="91"/>
      <c r="K901" s="91"/>
      <c r="L901" s="91"/>
      <c r="M901" s="104"/>
      <c r="N901" s="91"/>
      <c r="O901" s="91"/>
      <c r="P901" s="91"/>
      <c r="Q901" s="91"/>
      <c r="R901" s="91"/>
      <c r="S901" s="91"/>
      <c r="T901" s="91"/>
      <c r="U901" s="91"/>
      <c r="V901" s="91"/>
      <c r="W901" s="91"/>
      <c r="X901" s="91"/>
      <c r="Y901" s="91"/>
      <c r="Z901" s="91"/>
      <c r="AA901" s="91"/>
      <c r="AB901" s="91"/>
      <c r="AC901" s="91"/>
      <c r="AD901" s="91"/>
      <c r="AE901" s="91"/>
      <c r="AF901" s="91"/>
      <c r="AG901" s="91"/>
    </row>
    <row r="902" spans="1:33" ht="22.5" customHeight="1" x14ac:dyDescent="0.45">
      <c r="A902" s="91"/>
      <c r="B902" s="93"/>
      <c r="C902" s="92"/>
      <c r="D902" s="93"/>
      <c r="E902" s="92"/>
      <c r="F902" s="93"/>
      <c r="G902" s="92"/>
      <c r="H902" s="93"/>
      <c r="I902" s="92"/>
      <c r="J902" s="91"/>
      <c r="K902" s="91"/>
      <c r="L902" s="91"/>
      <c r="M902" s="104"/>
      <c r="N902" s="91"/>
      <c r="O902" s="91"/>
      <c r="P902" s="91"/>
      <c r="Q902" s="91"/>
      <c r="R902" s="91"/>
      <c r="S902" s="91"/>
      <c r="T902" s="91"/>
      <c r="U902" s="91"/>
      <c r="V902" s="91"/>
      <c r="W902" s="91"/>
      <c r="X902" s="91"/>
      <c r="Y902" s="91"/>
      <c r="Z902" s="91"/>
      <c r="AA902" s="91"/>
      <c r="AB902" s="91"/>
      <c r="AC902" s="91"/>
      <c r="AD902" s="91"/>
      <c r="AE902" s="91"/>
      <c r="AF902" s="91"/>
      <c r="AG902" s="91"/>
    </row>
    <row r="903" spans="1:33" ht="22.5" customHeight="1" x14ac:dyDescent="0.45">
      <c r="A903" s="91"/>
      <c r="B903" s="93"/>
      <c r="C903" s="92"/>
      <c r="D903" s="93"/>
      <c r="E903" s="92"/>
      <c r="F903" s="93"/>
      <c r="G903" s="92"/>
      <c r="H903" s="93"/>
      <c r="I903" s="92"/>
      <c r="J903" s="91"/>
      <c r="K903" s="91"/>
      <c r="L903" s="91"/>
      <c r="M903" s="104"/>
      <c r="N903" s="91"/>
      <c r="O903" s="91"/>
      <c r="P903" s="91"/>
      <c r="Q903" s="91"/>
      <c r="R903" s="91"/>
      <c r="S903" s="91"/>
      <c r="T903" s="91"/>
      <c r="U903" s="91"/>
      <c r="V903" s="91"/>
      <c r="W903" s="91"/>
      <c r="X903" s="91"/>
      <c r="Y903" s="91"/>
      <c r="Z903" s="91"/>
      <c r="AA903" s="91"/>
      <c r="AB903" s="91"/>
      <c r="AC903" s="91"/>
      <c r="AD903" s="91"/>
      <c r="AE903" s="91"/>
      <c r="AF903" s="91"/>
      <c r="AG903" s="91"/>
    </row>
    <row r="904" spans="1:33" ht="22.5" customHeight="1" x14ac:dyDescent="0.45">
      <c r="A904" s="91"/>
      <c r="B904" s="93"/>
      <c r="C904" s="92"/>
      <c r="D904" s="93"/>
      <c r="E904" s="92"/>
      <c r="F904" s="93"/>
      <c r="G904" s="92"/>
      <c r="H904" s="93"/>
      <c r="I904" s="92"/>
      <c r="J904" s="91"/>
      <c r="K904" s="91"/>
      <c r="L904" s="91"/>
      <c r="M904" s="104"/>
      <c r="N904" s="91"/>
      <c r="O904" s="91"/>
      <c r="P904" s="91"/>
      <c r="Q904" s="91"/>
      <c r="R904" s="91"/>
      <c r="S904" s="91"/>
      <c r="T904" s="91"/>
      <c r="U904" s="91"/>
      <c r="V904" s="91"/>
      <c r="W904" s="91"/>
      <c r="X904" s="91"/>
      <c r="Y904" s="91"/>
      <c r="Z904" s="91"/>
      <c r="AA904" s="91"/>
      <c r="AB904" s="91"/>
      <c r="AC904" s="91"/>
      <c r="AD904" s="91"/>
      <c r="AE904" s="91"/>
      <c r="AF904" s="91"/>
      <c r="AG904" s="91"/>
    </row>
    <row r="905" spans="1:33" ht="22.5" customHeight="1" x14ac:dyDescent="0.45">
      <c r="A905" s="91"/>
      <c r="B905" s="93"/>
      <c r="C905" s="92"/>
      <c r="D905" s="93"/>
      <c r="E905" s="92"/>
      <c r="F905" s="93"/>
      <c r="G905" s="92"/>
      <c r="H905" s="93"/>
      <c r="I905" s="92"/>
      <c r="J905" s="91"/>
      <c r="K905" s="91"/>
      <c r="L905" s="91"/>
      <c r="M905" s="104"/>
      <c r="N905" s="91"/>
      <c r="O905" s="91"/>
      <c r="P905" s="91"/>
      <c r="Q905" s="91"/>
      <c r="R905" s="91"/>
      <c r="S905" s="91"/>
      <c r="T905" s="91"/>
      <c r="U905" s="91"/>
      <c r="V905" s="91"/>
      <c r="W905" s="91"/>
      <c r="X905" s="91"/>
      <c r="Y905" s="91"/>
      <c r="Z905" s="91"/>
      <c r="AA905" s="91"/>
      <c r="AB905" s="91"/>
      <c r="AC905" s="91"/>
      <c r="AD905" s="91"/>
      <c r="AE905" s="91"/>
      <c r="AF905" s="91"/>
      <c r="AG905" s="91"/>
    </row>
    <row r="906" spans="1:33" ht="22.5" customHeight="1" x14ac:dyDescent="0.45">
      <c r="A906" s="91"/>
      <c r="B906" s="93"/>
      <c r="C906" s="92"/>
      <c r="D906" s="93"/>
      <c r="E906" s="92"/>
      <c r="F906" s="93"/>
      <c r="G906" s="92"/>
      <c r="H906" s="93"/>
      <c r="I906" s="92"/>
      <c r="J906" s="91"/>
      <c r="K906" s="91"/>
      <c r="L906" s="91"/>
      <c r="M906" s="104"/>
      <c r="N906" s="91"/>
      <c r="O906" s="91"/>
      <c r="P906" s="91"/>
      <c r="Q906" s="91"/>
      <c r="R906" s="91"/>
      <c r="S906" s="91"/>
      <c r="T906" s="91"/>
      <c r="U906" s="91"/>
      <c r="V906" s="91"/>
      <c r="W906" s="91"/>
      <c r="X906" s="91"/>
      <c r="Y906" s="91"/>
      <c r="Z906" s="91"/>
      <c r="AA906" s="91"/>
      <c r="AB906" s="91"/>
      <c r="AC906" s="91"/>
      <c r="AD906" s="91"/>
      <c r="AE906" s="91"/>
      <c r="AF906" s="91"/>
      <c r="AG906" s="91"/>
    </row>
    <row r="907" spans="1:33" ht="22.5" customHeight="1" x14ac:dyDescent="0.45">
      <c r="A907" s="91"/>
      <c r="B907" s="93"/>
      <c r="C907" s="92"/>
      <c r="D907" s="93"/>
      <c r="E907" s="92"/>
      <c r="F907" s="93"/>
      <c r="G907" s="92"/>
      <c r="H907" s="93"/>
      <c r="I907" s="92"/>
      <c r="J907" s="91"/>
      <c r="K907" s="91"/>
      <c r="L907" s="91"/>
      <c r="M907" s="104"/>
      <c r="N907" s="91"/>
      <c r="O907" s="91"/>
      <c r="P907" s="91"/>
      <c r="Q907" s="91"/>
      <c r="R907" s="91"/>
      <c r="S907" s="91"/>
      <c r="T907" s="91"/>
      <c r="U907" s="91"/>
      <c r="V907" s="91"/>
      <c r="W907" s="91"/>
      <c r="X907" s="91"/>
      <c r="Y907" s="91"/>
      <c r="Z907" s="91"/>
      <c r="AA907" s="91"/>
      <c r="AB907" s="91"/>
      <c r="AC907" s="91"/>
      <c r="AD907" s="91"/>
      <c r="AE907" s="91"/>
      <c r="AF907" s="91"/>
      <c r="AG907" s="91"/>
    </row>
    <row r="908" spans="1:33" ht="22.5" customHeight="1" x14ac:dyDescent="0.45">
      <c r="A908" s="91"/>
      <c r="B908" s="93"/>
      <c r="C908" s="92"/>
      <c r="D908" s="93"/>
      <c r="E908" s="92"/>
      <c r="F908" s="93"/>
      <c r="G908" s="92"/>
      <c r="H908" s="93"/>
      <c r="I908" s="92"/>
      <c r="J908" s="91"/>
      <c r="K908" s="91"/>
      <c r="L908" s="91"/>
      <c r="M908" s="104"/>
      <c r="N908" s="91"/>
      <c r="O908" s="91"/>
      <c r="P908" s="91"/>
      <c r="Q908" s="91"/>
      <c r="R908" s="91"/>
      <c r="S908" s="91"/>
      <c r="T908" s="91"/>
      <c r="U908" s="91"/>
      <c r="V908" s="91"/>
      <c r="W908" s="91"/>
      <c r="X908" s="91"/>
      <c r="Y908" s="91"/>
      <c r="Z908" s="91"/>
      <c r="AA908" s="91"/>
      <c r="AB908" s="91"/>
      <c r="AC908" s="91"/>
      <c r="AD908" s="91"/>
      <c r="AE908" s="91"/>
      <c r="AF908" s="91"/>
      <c r="AG908" s="91"/>
    </row>
    <row r="909" spans="1:33" ht="22.5" customHeight="1" x14ac:dyDescent="0.45">
      <c r="A909" s="91"/>
      <c r="B909" s="93"/>
      <c r="C909" s="92"/>
      <c r="D909" s="93"/>
      <c r="E909" s="92"/>
      <c r="F909" s="93"/>
      <c r="G909" s="92"/>
      <c r="H909" s="93"/>
      <c r="I909" s="92"/>
      <c r="J909" s="91"/>
      <c r="K909" s="91"/>
      <c r="L909" s="91"/>
      <c r="M909" s="104"/>
      <c r="N909" s="91"/>
      <c r="O909" s="91"/>
      <c r="P909" s="91"/>
      <c r="Q909" s="91"/>
      <c r="R909" s="91"/>
      <c r="S909" s="91"/>
      <c r="T909" s="91"/>
      <c r="U909" s="91"/>
      <c r="V909" s="91"/>
      <c r="W909" s="91"/>
      <c r="X909" s="91"/>
      <c r="Y909" s="91"/>
      <c r="Z909" s="91"/>
      <c r="AA909" s="91"/>
      <c r="AB909" s="91"/>
      <c r="AC909" s="91"/>
      <c r="AD909" s="91"/>
      <c r="AE909" s="91"/>
      <c r="AF909" s="91"/>
      <c r="AG909" s="91"/>
    </row>
    <row r="910" spans="1:33" ht="22.5" customHeight="1" x14ac:dyDescent="0.45">
      <c r="A910" s="91"/>
      <c r="B910" s="93"/>
      <c r="C910" s="92"/>
      <c r="D910" s="93"/>
      <c r="E910" s="92"/>
      <c r="F910" s="93"/>
      <c r="G910" s="92"/>
      <c r="H910" s="93"/>
      <c r="I910" s="92"/>
      <c r="J910" s="91"/>
      <c r="K910" s="91"/>
      <c r="L910" s="91"/>
      <c r="M910" s="104"/>
      <c r="N910" s="91"/>
      <c r="O910" s="91"/>
      <c r="P910" s="91"/>
      <c r="Q910" s="91"/>
      <c r="R910" s="91"/>
      <c r="S910" s="91"/>
      <c r="T910" s="91"/>
      <c r="U910" s="91"/>
      <c r="V910" s="91"/>
      <c r="W910" s="91"/>
      <c r="X910" s="91"/>
      <c r="Y910" s="91"/>
      <c r="Z910" s="91"/>
      <c r="AA910" s="91"/>
      <c r="AB910" s="91"/>
      <c r="AC910" s="91"/>
      <c r="AD910" s="91"/>
      <c r="AE910" s="91"/>
      <c r="AF910" s="91"/>
      <c r="AG910" s="91"/>
    </row>
    <row r="911" spans="1:33" ht="22.5" customHeight="1" x14ac:dyDescent="0.45">
      <c r="A911" s="91"/>
      <c r="B911" s="93"/>
      <c r="C911" s="92"/>
      <c r="D911" s="93"/>
      <c r="E911" s="92"/>
      <c r="F911" s="93"/>
      <c r="G911" s="92"/>
      <c r="H911" s="93"/>
      <c r="I911" s="92"/>
      <c r="J911" s="91"/>
      <c r="K911" s="91"/>
      <c r="L911" s="91"/>
      <c r="M911" s="104"/>
      <c r="N911" s="91"/>
      <c r="O911" s="91"/>
      <c r="P911" s="91"/>
      <c r="Q911" s="91"/>
      <c r="R911" s="91"/>
      <c r="S911" s="91"/>
      <c r="T911" s="91"/>
      <c r="U911" s="91"/>
      <c r="V911" s="91"/>
      <c r="W911" s="91"/>
      <c r="X911" s="91"/>
      <c r="Y911" s="91"/>
      <c r="Z911" s="91"/>
      <c r="AA911" s="91"/>
      <c r="AB911" s="91"/>
      <c r="AC911" s="91"/>
      <c r="AD911" s="91"/>
      <c r="AE911" s="91"/>
      <c r="AF911" s="91"/>
      <c r="AG911" s="91"/>
    </row>
    <row r="912" spans="1:33" ht="22.5" customHeight="1" x14ac:dyDescent="0.45">
      <c r="A912" s="91"/>
      <c r="B912" s="93"/>
      <c r="C912" s="92"/>
      <c r="D912" s="93"/>
      <c r="E912" s="92"/>
      <c r="F912" s="93"/>
      <c r="G912" s="92"/>
      <c r="H912" s="93"/>
      <c r="I912" s="92"/>
      <c r="J912" s="91"/>
      <c r="K912" s="91"/>
      <c r="L912" s="91"/>
      <c r="M912" s="104"/>
      <c r="N912" s="91"/>
      <c r="O912" s="91"/>
      <c r="P912" s="91"/>
      <c r="Q912" s="91"/>
      <c r="R912" s="91"/>
      <c r="S912" s="91"/>
      <c r="T912" s="91"/>
      <c r="U912" s="91"/>
      <c r="V912" s="91"/>
      <c r="W912" s="91"/>
      <c r="X912" s="91"/>
      <c r="Y912" s="91"/>
      <c r="Z912" s="91"/>
      <c r="AA912" s="91"/>
      <c r="AB912" s="91"/>
      <c r="AC912" s="91"/>
      <c r="AD912" s="91"/>
      <c r="AE912" s="91"/>
      <c r="AF912" s="91"/>
      <c r="AG912" s="91"/>
    </row>
    <row r="913" spans="1:33" ht="22.5" customHeight="1" x14ac:dyDescent="0.45">
      <c r="A913" s="91"/>
      <c r="B913" s="93"/>
      <c r="C913" s="92"/>
      <c r="D913" s="93"/>
      <c r="E913" s="92"/>
      <c r="F913" s="93"/>
      <c r="G913" s="92"/>
      <c r="H913" s="93"/>
      <c r="I913" s="92"/>
      <c r="J913" s="91"/>
      <c r="K913" s="91"/>
      <c r="L913" s="91"/>
      <c r="M913" s="104"/>
      <c r="N913" s="91"/>
      <c r="O913" s="91"/>
      <c r="P913" s="91"/>
      <c r="Q913" s="91"/>
      <c r="R913" s="91"/>
      <c r="S913" s="91"/>
      <c r="T913" s="91"/>
      <c r="U913" s="91"/>
      <c r="V913" s="91"/>
      <c r="W913" s="91"/>
      <c r="X913" s="91"/>
      <c r="Y913" s="91"/>
      <c r="Z913" s="91"/>
      <c r="AA913" s="91"/>
      <c r="AB913" s="91"/>
      <c r="AC913" s="91"/>
      <c r="AD913" s="91"/>
      <c r="AE913" s="91"/>
      <c r="AF913" s="91"/>
      <c r="AG913" s="91"/>
    </row>
    <row r="914" spans="1:33" ht="22.5" customHeight="1" x14ac:dyDescent="0.45">
      <c r="A914" s="91"/>
      <c r="B914" s="93"/>
      <c r="C914" s="92"/>
      <c r="D914" s="93"/>
      <c r="E914" s="92"/>
      <c r="F914" s="93"/>
      <c r="G914" s="92"/>
      <c r="H914" s="93"/>
      <c r="I914" s="92"/>
      <c r="J914" s="91"/>
      <c r="K914" s="91"/>
      <c r="L914" s="91"/>
      <c r="M914" s="104"/>
      <c r="N914" s="91"/>
      <c r="O914" s="91"/>
      <c r="P914" s="91"/>
      <c r="Q914" s="91"/>
      <c r="R914" s="91"/>
      <c r="S914" s="91"/>
      <c r="T914" s="91"/>
      <c r="U914" s="91"/>
      <c r="V914" s="91"/>
      <c r="W914" s="91"/>
      <c r="X914" s="91"/>
      <c r="Y914" s="91"/>
      <c r="Z914" s="91"/>
      <c r="AA914" s="91"/>
      <c r="AB914" s="91"/>
      <c r="AC914" s="91"/>
      <c r="AD914" s="91"/>
      <c r="AE914" s="91"/>
      <c r="AF914" s="91"/>
      <c r="AG914" s="91"/>
    </row>
    <row r="915" spans="1:33" ht="22.5" customHeight="1" x14ac:dyDescent="0.45">
      <c r="A915" s="91"/>
      <c r="B915" s="93"/>
      <c r="C915" s="92"/>
      <c r="D915" s="93"/>
      <c r="E915" s="92"/>
      <c r="F915" s="93"/>
      <c r="G915" s="92"/>
      <c r="H915" s="93"/>
      <c r="I915" s="92"/>
      <c r="J915" s="91"/>
      <c r="K915" s="91"/>
      <c r="L915" s="91"/>
      <c r="M915" s="104"/>
      <c r="N915" s="91"/>
      <c r="O915" s="91"/>
      <c r="P915" s="91"/>
      <c r="Q915" s="91"/>
      <c r="R915" s="91"/>
      <c r="S915" s="91"/>
      <c r="T915" s="91"/>
      <c r="U915" s="91"/>
      <c r="V915" s="91"/>
      <c r="W915" s="91"/>
      <c r="X915" s="91"/>
      <c r="Y915" s="91"/>
      <c r="Z915" s="91"/>
      <c r="AA915" s="91"/>
      <c r="AB915" s="91"/>
      <c r="AC915" s="91"/>
      <c r="AD915" s="91"/>
      <c r="AE915" s="91"/>
      <c r="AF915" s="91"/>
      <c r="AG915" s="91"/>
    </row>
    <row r="916" spans="1:33" ht="22.5" customHeight="1" x14ac:dyDescent="0.45">
      <c r="A916" s="91"/>
      <c r="B916" s="93"/>
      <c r="C916" s="92"/>
      <c r="D916" s="93"/>
      <c r="E916" s="92"/>
      <c r="F916" s="93"/>
      <c r="G916" s="92"/>
      <c r="H916" s="93"/>
      <c r="I916" s="92"/>
      <c r="J916" s="91"/>
      <c r="K916" s="91"/>
      <c r="L916" s="91"/>
      <c r="M916" s="104"/>
      <c r="N916" s="91"/>
      <c r="O916" s="91"/>
      <c r="P916" s="91"/>
      <c r="Q916" s="91"/>
      <c r="R916" s="91"/>
      <c r="S916" s="91"/>
      <c r="T916" s="91"/>
      <c r="U916" s="91"/>
      <c r="V916" s="91"/>
      <c r="W916" s="91"/>
      <c r="X916" s="91"/>
      <c r="Y916" s="91"/>
      <c r="Z916" s="91"/>
      <c r="AA916" s="91"/>
      <c r="AB916" s="91"/>
      <c r="AC916" s="91"/>
      <c r="AD916" s="91"/>
      <c r="AE916" s="91"/>
      <c r="AF916" s="91"/>
      <c r="AG916" s="91"/>
    </row>
    <row r="917" spans="1:33" ht="22.5" customHeight="1" x14ac:dyDescent="0.45">
      <c r="A917" s="91"/>
      <c r="B917" s="93"/>
      <c r="C917" s="92"/>
      <c r="D917" s="93"/>
      <c r="E917" s="92"/>
      <c r="F917" s="93"/>
      <c r="G917" s="92"/>
      <c r="H917" s="93"/>
      <c r="I917" s="92"/>
      <c r="J917" s="91"/>
      <c r="K917" s="91"/>
      <c r="L917" s="91"/>
      <c r="M917" s="104"/>
      <c r="N917" s="91"/>
      <c r="O917" s="91"/>
      <c r="P917" s="91"/>
      <c r="Q917" s="91"/>
      <c r="R917" s="91"/>
      <c r="S917" s="91"/>
      <c r="T917" s="91"/>
      <c r="U917" s="91"/>
      <c r="V917" s="91"/>
      <c r="W917" s="91"/>
      <c r="X917" s="91"/>
      <c r="Y917" s="91"/>
      <c r="Z917" s="91"/>
      <c r="AA917" s="91"/>
      <c r="AB917" s="91"/>
      <c r="AC917" s="91"/>
      <c r="AD917" s="91"/>
      <c r="AE917" s="91"/>
      <c r="AF917" s="91"/>
      <c r="AG917" s="91"/>
    </row>
    <row r="918" spans="1:33" ht="22.5" customHeight="1" x14ac:dyDescent="0.45">
      <c r="A918" s="91"/>
      <c r="B918" s="93"/>
      <c r="C918" s="92"/>
      <c r="D918" s="93"/>
      <c r="E918" s="92"/>
      <c r="F918" s="93"/>
      <c r="G918" s="92"/>
      <c r="H918" s="93"/>
      <c r="I918" s="92"/>
      <c r="J918" s="91"/>
      <c r="K918" s="91"/>
      <c r="L918" s="91"/>
      <c r="M918" s="104"/>
      <c r="N918" s="91"/>
      <c r="O918" s="91"/>
      <c r="P918" s="91"/>
      <c r="Q918" s="91"/>
      <c r="R918" s="91"/>
      <c r="S918" s="91"/>
      <c r="T918" s="91"/>
      <c r="U918" s="91"/>
      <c r="V918" s="91"/>
      <c r="W918" s="91"/>
      <c r="X918" s="91"/>
      <c r="Y918" s="91"/>
      <c r="Z918" s="91"/>
      <c r="AA918" s="91"/>
      <c r="AB918" s="91"/>
      <c r="AC918" s="91"/>
      <c r="AD918" s="91"/>
      <c r="AE918" s="91"/>
      <c r="AF918" s="91"/>
      <c r="AG918" s="91"/>
    </row>
    <row r="919" spans="1:33" ht="22.5" customHeight="1" x14ac:dyDescent="0.45">
      <c r="A919" s="91"/>
      <c r="B919" s="93"/>
      <c r="C919" s="92"/>
      <c r="D919" s="93"/>
      <c r="E919" s="92"/>
      <c r="F919" s="93"/>
      <c r="G919" s="92"/>
      <c r="H919" s="93"/>
      <c r="I919" s="92"/>
      <c r="J919" s="91"/>
      <c r="K919" s="91"/>
      <c r="L919" s="91"/>
      <c r="M919" s="104"/>
      <c r="N919" s="91"/>
      <c r="O919" s="91"/>
      <c r="P919" s="91"/>
      <c r="Q919" s="91"/>
      <c r="R919" s="91"/>
      <c r="S919" s="91"/>
      <c r="T919" s="91"/>
      <c r="U919" s="91"/>
      <c r="V919" s="91"/>
      <c r="W919" s="91"/>
      <c r="X919" s="91"/>
      <c r="Y919" s="91"/>
      <c r="Z919" s="91"/>
      <c r="AA919" s="91"/>
      <c r="AB919" s="91"/>
      <c r="AC919" s="91"/>
      <c r="AD919" s="91"/>
      <c r="AE919" s="91"/>
      <c r="AF919" s="91"/>
      <c r="AG919" s="91"/>
    </row>
    <row r="920" spans="1:33" ht="22.5" customHeight="1" x14ac:dyDescent="0.45">
      <c r="A920" s="91"/>
      <c r="B920" s="93"/>
      <c r="C920" s="92"/>
      <c r="D920" s="93"/>
      <c r="E920" s="92"/>
      <c r="F920" s="93"/>
      <c r="G920" s="92"/>
      <c r="H920" s="93"/>
      <c r="I920" s="92"/>
      <c r="J920" s="91"/>
      <c r="K920" s="91"/>
      <c r="L920" s="91"/>
      <c r="M920" s="104"/>
      <c r="N920" s="91"/>
      <c r="O920" s="91"/>
      <c r="P920" s="91"/>
      <c r="Q920" s="91"/>
      <c r="R920" s="91"/>
      <c r="S920" s="91"/>
      <c r="T920" s="91"/>
      <c r="U920" s="91"/>
      <c r="V920" s="91"/>
      <c r="W920" s="91"/>
      <c r="X920" s="91"/>
      <c r="Y920" s="91"/>
      <c r="Z920" s="91"/>
      <c r="AA920" s="91"/>
      <c r="AB920" s="91"/>
      <c r="AC920" s="91"/>
      <c r="AD920" s="91"/>
      <c r="AE920" s="91"/>
      <c r="AF920" s="91"/>
      <c r="AG920" s="91"/>
    </row>
    <row r="921" spans="1:33" ht="22.5" customHeight="1" x14ac:dyDescent="0.45">
      <c r="A921" s="91"/>
      <c r="B921" s="93"/>
      <c r="C921" s="92"/>
      <c r="D921" s="93"/>
      <c r="E921" s="92"/>
      <c r="F921" s="93"/>
      <c r="G921" s="92"/>
      <c r="H921" s="93"/>
      <c r="I921" s="92"/>
      <c r="J921" s="91"/>
      <c r="K921" s="91"/>
      <c r="L921" s="91"/>
      <c r="M921" s="104"/>
      <c r="N921" s="91"/>
      <c r="O921" s="91"/>
      <c r="P921" s="91"/>
      <c r="Q921" s="91"/>
      <c r="R921" s="91"/>
      <c r="S921" s="91"/>
      <c r="T921" s="91"/>
      <c r="U921" s="91"/>
      <c r="V921" s="91"/>
      <c r="W921" s="91"/>
      <c r="X921" s="91"/>
      <c r="Y921" s="91"/>
      <c r="Z921" s="91"/>
      <c r="AA921" s="91"/>
      <c r="AB921" s="91"/>
      <c r="AC921" s="91"/>
      <c r="AD921" s="91"/>
      <c r="AE921" s="91"/>
      <c r="AF921" s="91"/>
      <c r="AG921" s="91"/>
    </row>
    <row r="922" spans="1:33" ht="22.5" customHeight="1" x14ac:dyDescent="0.45">
      <c r="A922" s="91"/>
      <c r="B922" s="93"/>
      <c r="C922" s="92"/>
      <c r="D922" s="93"/>
      <c r="E922" s="92"/>
      <c r="F922" s="93"/>
      <c r="G922" s="92"/>
      <c r="H922" s="93"/>
      <c r="I922" s="92"/>
      <c r="J922" s="91"/>
      <c r="K922" s="91"/>
      <c r="L922" s="91"/>
      <c r="M922" s="104"/>
      <c r="N922" s="91"/>
      <c r="O922" s="91"/>
      <c r="P922" s="91"/>
      <c r="Q922" s="91"/>
      <c r="R922" s="91"/>
      <c r="S922" s="91"/>
      <c r="T922" s="91"/>
      <c r="U922" s="91"/>
      <c r="V922" s="91"/>
      <c r="W922" s="91"/>
      <c r="X922" s="91"/>
      <c r="Y922" s="91"/>
      <c r="Z922" s="91"/>
      <c r="AA922" s="91"/>
      <c r="AB922" s="91"/>
      <c r="AC922" s="91"/>
      <c r="AD922" s="91"/>
      <c r="AE922" s="91"/>
      <c r="AF922" s="91"/>
      <c r="AG922" s="91"/>
    </row>
    <row r="923" spans="1:33" ht="22.5" customHeight="1" x14ac:dyDescent="0.45">
      <c r="A923" s="91"/>
      <c r="B923" s="93"/>
      <c r="C923" s="92"/>
      <c r="D923" s="93"/>
      <c r="E923" s="92"/>
      <c r="F923" s="93"/>
      <c r="G923" s="92"/>
      <c r="H923" s="93"/>
      <c r="I923" s="92"/>
      <c r="J923" s="91"/>
      <c r="K923" s="91"/>
      <c r="L923" s="91"/>
      <c r="M923" s="104"/>
      <c r="N923" s="91"/>
      <c r="O923" s="91"/>
      <c r="P923" s="91"/>
      <c r="Q923" s="91"/>
      <c r="R923" s="91"/>
      <c r="S923" s="91"/>
      <c r="T923" s="91"/>
      <c r="U923" s="91"/>
      <c r="V923" s="91"/>
      <c r="W923" s="91"/>
      <c r="X923" s="91"/>
      <c r="Y923" s="91"/>
      <c r="Z923" s="91"/>
      <c r="AA923" s="91"/>
      <c r="AB923" s="91"/>
      <c r="AC923" s="91"/>
      <c r="AD923" s="91"/>
      <c r="AE923" s="91"/>
      <c r="AF923" s="91"/>
      <c r="AG923" s="91"/>
    </row>
    <row r="924" spans="1:33" ht="22.5" customHeight="1" x14ac:dyDescent="0.45">
      <c r="A924" s="91"/>
      <c r="B924" s="93"/>
      <c r="C924" s="92"/>
      <c r="D924" s="93"/>
      <c r="E924" s="92"/>
      <c r="F924" s="93"/>
      <c r="G924" s="92"/>
      <c r="H924" s="93"/>
      <c r="I924" s="92"/>
      <c r="J924" s="91"/>
      <c r="K924" s="91"/>
      <c r="L924" s="91"/>
      <c r="M924" s="104"/>
      <c r="N924" s="91"/>
      <c r="O924" s="91"/>
      <c r="P924" s="91"/>
      <c r="Q924" s="91"/>
      <c r="R924" s="91"/>
      <c r="S924" s="91"/>
      <c r="T924" s="91"/>
      <c r="U924" s="91"/>
      <c r="V924" s="91"/>
      <c r="W924" s="91"/>
      <c r="X924" s="91"/>
      <c r="Y924" s="91"/>
      <c r="Z924" s="91"/>
      <c r="AA924" s="91"/>
      <c r="AB924" s="91"/>
      <c r="AC924" s="91"/>
      <c r="AD924" s="91"/>
      <c r="AE924" s="91"/>
      <c r="AF924" s="91"/>
      <c r="AG924" s="91"/>
    </row>
    <row r="925" spans="1:33" ht="22.5" customHeight="1" x14ac:dyDescent="0.45">
      <c r="A925" s="91"/>
      <c r="B925" s="93"/>
      <c r="C925" s="92"/>
      <c r="D925" s="93"/>
      <c r="E925" s="92"/>
      <c r="F925" s="93"/>
      <c r="G925" s="92"/>
      <c r="H925" s="93"/>
      <c r="I925" s="92"/>
      <c r="J925" s="91"/>
      <c r="K925" s="91"/>
      <c r="L925" s="91"/>
      <c r="M925" s="104"/>
      <c r="N925" s="91"/>
      <c r="O925" s="91"/>
      <c r="P925" s="91"/>
      <c r="Q925" s="91"/>
      <c r="R925" s="91"/>
      <c r="S925" s="91"/>
      <c r="T925" s="91"/>
      <c r="U925" s="91"/>
      <c r="V925" s="91"/>
      <c r="W925" s="91"/>
      <c r="X925" s="91"/>
      <c r="Y925" s="91"/>
      <c r="Z925" s="91"/>
      <c r="AA925" s="91"/>
      <c r="AB925" s="91"/>
      <c r="AC925" s="91"/>
      <c r="AD925" s="91"/>
      <c r="AE925" s="91"/>
      <c r="AF925" s="91"/>
      <c r="AG925" s="91"/>
    </row>
    <row r="926" spans="1:33" ht="22.5" customHeight="1" x14ac:dyDescent="0.45">
      <c r="A926" s="91"/>
      <c r="B926" s="93"/>
      <c r="C926" s="92"/>
      <c r="D926" s="93"/>
      <c r="E926" s="92"/>
      <c r="F926" s="93"/>
      <c r="G926" s="92"/>
      <c r="H926" s="93"/>
      <c r="I926" s="92"/>
      <c r="J926" s="91"/>
      <c r="K926" s="91"/>
      <c r="L926" s="91"/>
      <c r="M926" s="104"/>
      <c r="N926" s="91"/>
      <c r="O926" s="91"/>
      <c r="P926" s="91"/>
      <c r="Q926" s="91"/>
      <c r="R926" s="91"/>
      <c r="S926" s="91"/>
      <c r="T926" s="91"/>
      <c r="U926" s="91"/>
      <c r="V926" s="91"/>
      <c r="W926" s="91"/>
      <c r="X926" s="91"/>
      <c r="Y926" s="91"/>
      <c r="Z926" s="91"/>
      <c r="AA926" s="91"/>
      <c r="AB926" s="91"/>
      <c r="AC926" s="91"/>
      <c r="AD926" s="91"/>
      <c r="AE926" s="91"/>
      <c r="AF926" s="91"/>
      <c r="AG926" s="91"/>
    </row>
    <row r="927" spans="1:33" ht="22.5" customHeight="1" x14ac:dyDescent="0.45">
      <c r="A927" s="91"/>
      <c r="B927" s="93"/>
      <c r="C927" s="92"/>
      <c r="D927" s="93"/>
      <c r="E927" s="92"/>
      <c r="F927" s="93"/>
      <c r="G927" s="92"/>
      <c r="H927" s="93"/>
      <c r="I927" s="92"/>
      <c r="J927" s="91"/>
      <c r="K927" s="91"/>
      <c r="L927" s="91"/>
      <c r="M927" s="104"/>
      <c r="N927" s="91"/>
      <c r="O927" s="91"/>
      <c r="P927" s="91"/>
      <c r="Q927" s="91"/>
      <c r="R927" s="91"/>
      <c r="S927" s="91"/>
      <c r="T927" s="91"/>
      <c r="U927" s="91"/>
      <c r="V927" s="91"/>
      <c r="W927" s="91"/>
      <c r="X927" s="91"/>
      <c r="Y927" s="91"/>
      <c r="Z927" s="91"/>
      <c r="AA927" s="91"/>
      <c r="AB927" s="91"/>
      <c r="AC927" s="91"/>
      <c r="AD927" s="91"/>
      <c r="AE927" s="91"/>
      <c r="AF927" s="91"/>
      <c r="AG927" s="91"/>
    </row>
    <row r="928" spans="1:33" ht="22.5" customHeight="1" x14ac:dyDescent="0.45">
      <c r="A928" s="91"/>
      <c r="B928" s="93"/>
      <c r="C928" s="92"/>
      <c r="D928" s="93"/>
      <c r="E928" s="92"/>
      <c r="F928" s="93"/>
      <c r="G928" s="92"/>
      <c r="H928" s="93"/>
      <c r="I928" s="92"/>
      <c r="J928" s="91"/>
      <c r="K928" s="91"/>
      <c r="L928" s="91"/>
      <c r="M928" s="104"/>
      <c r="N928" s="91"/>
      <c r="O928" s="91"/>
      <c r="P928" s="91"/>
      <c r="Q928" s="91"/>
      <c r="R928" s="91"/>
      <c r="S928" s="91"/>
      <c r="T928" s="91"/>
      <c r="U928" s="91"/>
      <c r="V928" s="91"/>
      <c r="W928" s="91"/>
      <c r="X928" s="91"/>
      <c r="Y928" s="91"/>
      <c r="Z928" s="91"/>
      <c r="AA928" s="91"/>
      <c r="AB928" s="91"/>
      <c r="AC928" s="91"/>
      <c r="AD928" s="91"/>
      <c r="AE928" s="91"/>
      <c r="AF928" s="91"/>
      <c r="AG928" s="91"/>
    </row>
    <row r="929" spans="1:33" ht="22.5" customHeight="1" x14ac:dyDescent="0.45">
      <c r="A929" s="91"/>
      <c r="B929" s="93"/>
      <c r="C929" s="92"/>
      <c r="D929" s="93"/>
      <c r="E929" s="92"/>
      <c r="F929" s="93"/>
      <c r="G929" s="92"/>
      <c r="H929" s="93"/>
      <c r="I929" s="92"/>
      <c r="J929" s="91"/>
      <c r="K929" s="91"/>
      <c r="L929" s="91"/>
      <c r="M929" s="104"/>
      <c r="N929" s="91"/>
      <c r="O929" s="91"/>
      <c r="P929" s="91"/>
      <c r="Q929" s="91"/>
      <c r="R929" s="91"/>
      <c r="S929" s="91"/>
      <c r="T929" s="91"/>
      <c r="U929" s="91"/>
      <c r="V929" s="91"/>
      <c r="W929" s="91"/>
      <c r="X929" s="91"/>
      <c r="Y929" s="91"/>
      <c r="Z929" s="91"/>
      <c r="AA929" s="91"/>
      <c r="AB929" s="91"/>
      <c r="AC929" s="91"/>
      <c r="AD929" s="91"/>
      <c r="AE929" s="91"/>
      <c r="AF929" s="91"/>
      <c r="AG929" s="91"/>
    </row>
    <row r="930" spans="1:33" ht="22.5" customHeight="1" x14ac:dyDescent="0.45">
      <c r="A930" s="91"/>
      <c r="B930" s="93"/>
      <c r="C930" s="92"/>
      <c r="D930" s="93"/>
      <c r="E930" s="92"/>
      <c r="F930" s="93"/>
      <c r="G930" s="92"/>
      <c r="H930" s="93"/>
      <c r="I930" s="92"/>
      <c r="J930" s="91"/>
      <c r="K930" s="91"/>
      <c r="L930" s="91"/>
      <c r="M930" s="104"/>
      <c r="N930" s="91"/>
      <c r="O930" s="91"/>
      <c r="P930" s="91"/>
      <c r="Q930" s="91"/>
      <c r="R930" s="91"/>
      <c r="S930" s="91"/>
      <c r="T930" s="91"/>
      <c r="U930" s="91"/>
      <c r="V930" s="91"/>
      <c r="W930" s="91"/>
      <c r="X930" s="91"/>
      <c r="Y930" s="91"/>
      <c r="Z930" s="91"/>
      <c r="AA930" s="91"/>
      <c r="AB930" s="91"/>
      <c r="AC930" s="91"/>
      <c r="AD930" s="91"/>
      <c r="AE930" s="91"/>
      <c r="AF930" s="91"/>
      <c r="AG930" s="91"/>
    </row>
    <row r="931" spans="1:33" ht="22.5" customHeight="1" x14ac:dyDescent="0.45">
      <c r="A931" s="91"/>
      <c r="B931" s="93"/>
      <c r="C931" s="92"/>
      <c r="D931" s="93"/>
      <c r="E931" s="92"/>
      <c r="F931" s="93"/>
      <c r="G931" s="92"/>
      <c r="H931" s="93"/>
      <c r="I931" s="92"/>
      <c r="J931" s="91"/>
      <c r="K931" s="91"/>
      <c r="L931" s="91"/>
      <c r="M931" s="104"/>
      <c r="N931" s="91"/>
      <c r="O931" s="91"/>
      <c r="P931" s="91"/>
      <c r="Q931" s="91"/>
      <c r="R931" s="91"/>
      <c r="S931" s="91"/>
      <c r="T931" s="91"/>
      <c r="U931" s="91"/>
      <c r="V931" s="91"/>
      <c r="W931" s="91"/>
      <c r="X931" s="91"/>
      <c r="Y931" s="91"/>
      <c r="Z931" s="91"/>
      <c r="AA931" s="91"/>
      <c r="AB931" s="91"/>
      <c r="AC931" s="91"/>
      <c r="AD931" s="91"/>
      <c r="AE931" s="91"/>
      <c r="AF931" s="91"/>
      <c r="AG931" s="91"/>
    </row>
    <row r="932" spans="1:33" ht="22.5" customHeight="1" x14ac:dyDescent="0.45">
      <c r="A932" s="91"/>
      <c r="B932" s="93"/>
      <c r="C932" s="92"/>
      <c r="D932" s="93"/>
      <c r="E932" s="92"/>
      <c r="F932" s="93"/>
      <c r="G932" s="92"/>
      <c r="H932" s="93"/>
      <c r="I932" s="92"/>
      <c r="J932" s="91"/>
      <c r="K932" s="91"/>
      <c r="L932" s="91"/>
      <c r="M932" s="104"/>
      <c r="N932" s="91"/>
      <c r="O932" s="91"/>
      <c r="P932" s="91"/>
      <c r="Q932" s="91"/>
      <c r="R932" s="91"/>
      <c r="S932" s="91"/>
      <c r="T932" s="91"/>
      <c r="U932" s="91"/>
      <c r="V932" s="91"/>
      <c r="W932" s="91"/>
      <c r="X932" s="91"/>
      <c r="Y932" s="91"/>
      <c r="Z932" s="91"/>
      <c r="AA932" s="91"/>
      <c r="AB932" s="91"/>
      <c r="AC932" s="91"/>
      <c r="AD932" s="91"/>
      <c r="AE932" s="91"/>
      <c r="AF932" s="91"/>
      <c r="AG932" s="91"/>
    </row>
    <row r="933" spans="1:33" ht="22.5" customHeight="1" x14ac:dyDescent="0.45">
      <c r="A933" s="91"/>
      <c r="B933" s="93"/>
      <c r="C933" s="92"/>
      <c r="D933" s="93"/>
      <c r="E933" s="92"/>
      <c r="F933" s="93"/>
      <c r="G933" s="92"/>
      <c r="H933" s="93"/>
      <c r="I933" s="92"/>
      <c r="J933" s="91"/>
      <c r="K933" s="91"/>
      <c r="L933" s="91"/>
      <c r="M933" s="104"/>
      <c r="N933" s="91"/>
      <c r="O933" s="91"/>
      <c r="P933" s="91"/>
      <c r="Q933" s="91"/>
      <c r="R933" s="91"/>
      <c r="S933" s="91"/>
      <c r="T933" s="91"/>
      <c r="U933" s="91"/>
      <c r="V933" s="91"/>
      <c r="W933" s="91"/>
      <c r="X933" s="91"/>
      <c r="Y933" s="91"/>
      <c r="Z933" s="91"/>
      <c r="AA933" s="91"/>
      <c r="AB933" s="91"/>
      <c r="AC933" s="91"/>
      <c r="AD933" s="91"/>
      <c r="AE933" s="91"/>
      <c r="AF933" s="91"/>
      <c r="AG933" s="91"/>
    </row>
    <row r="934" spans="1:33" ht="22.5" customHeight="1" x14ac:dyDescent="0.45">
      <c r="A934" s="91"/>
      <c r="B934" s="93"/>
      <c r="C934" s="92"/>
      <c r="D934" s="93"/>
      <c r="E934" s="92"/>
      <c r="F934" s="93"/>
      <c r="G934" s="92"/>
      <c r="H934" s="93"/>
      <c r="I934" s="92"/>
      <c r="J934" s="91"/>
      <c r="K934" s="91"/>
      <c r="L934" s="91"/>
      <c r="M934" s="104"/>
      <c r="N934" s="91"/>
      <c r="O934" s="91"/>
      <c r="P934" s="91"/>
      <c r="Q934" s="91"/>
      <c r="R934" s="91"/>
      <c r="S934" s="91"/>
      <c r="T934" s="91"/>
      <c r="U934" s="91"/>
      <c r="V934" s="91"/>
      <c r="W934" s="91"/>
      <c r="X934" s="91"/>
      <c r="Y934" s="91"/>
      <c r="Z934" s="91"/>
      <c r="AA934" s="91"/>
      <c r="AB934" s="91"/>
      <c r="AC934" s="91"/>
      <c r="AD934" s="91"/>
      <c r="AE934" s="91"/>
      <c r="AF934" s="91"/>
      <c r="AG934" s="91"/>
    </row>
    <row r="935" spans="1:33" ht="22.5" customHeight="1" x14ac:dyDescent="0.45">
      <c r="A935" s="91"/>
      <c r="B935" s="93"/>
      <c r="C935" s="92"/>
      <c r="D935" s="93"/>
      <c r="E935" s="92"/>
      <c r="F935" s="93"/>
      <c r="G935" s="92"/>
      <c r="H935" s="93"/>
      <c r="I935" s="92"/>
      <c r="J935" s="91"/>
      <c r="K935" s="91"/>
      <c r="L935" s="91"/>
      <c r="M935" s="104"/>
      <c r="N935" s="91"/>
      <c r="O935" s="91"/>
      <c r="P935" s="91"/>
      <c r="Q935" s="91"/>
      <c r="R935" s="91"/>
      <c r="S935" s="91"/>
      <c r="T935" s="91"/>
      <c r="U935" s="91"/>
      <c r="V935" s="91"/>
      <c r="W935" s="91"/>
      <c r="X935" s="91"/>
      <c r="Y935" s="91"/>
      <c r="Z935" s="91"/>
      <c r="AA935" s="91"/>
      <c r="AB935" s="91"/>
      <c r="AC935" s="91"/>
      <c r="AD935" s="91"/>
      <c r="AE935" s="91"/>
      <c r="AF935" s="91"/>
      <c r="AG935" s="91"/>
    </row>
    <row r="936" spans="1:33" ht="22.5" customHeight="1" x14ac:dyDescent="0.45">
      <c r="A936" s="91"/>
      <c r="B936" s="93"/>
      <c r="C936" s="92"/>
      <c r="D936" s="93"/>
      <c r="E936" s="92"/>
      <c r="F936" s="93"/>
      <c r="G936" s="92"/>
      <c r="H936" s="93"/>
      <c r="I936" s="92"/>
      <c r="J936" s="91"/>
      <c r="K936" s="91"/>
      <c r="L936" s="91"/>
      <c r="M936" s="104"/>
      <c r="N936" s="91"/>
      <c r="O936" s="91"/>
      <c r="P936" s="91"/>
      <c r="Q936" s="91"/>
      <c r="R936" s="91"/>
      <c r="S936" s="91"/>
      <c r="T936" s="91"/>
      <c r="U936" s="91"/>
      <c r="V936" s="91"/>
      <c r="W936" s="91"/>
      <c r="X936" s="91"/>
      <c r="Y936" s="91"/>
      <c r="Z936" s="91"/>
      <c r="AA936" s="91"/>
      <c r="AB936" s="91"/>
      <c r="AC936" s="91"/>
      <c r="AD936" s="91"/>
      <c r="AE936" s="91"/>
      <c r="AF936" s="91"/>
      <c r="AG936" s="91"/>
    </row>
    <row r="937" spans="1:33" ht="22.5" customHeight="1" x14ac:dyDescent="0.45">
      <c r="A937" s="91"/>
      <c r="B937" s="93"/>
      <c r="C937" s="92"/>
      <c r="D937" s="93"/>
      <c r="E937" s="92"/>
      <c r="F937" s="93"/>
      <c r="G937" s="92"/>
      <c r="H937" s="93"/>
      <c r="I937" s="92"/>
      <c r="J937" s="91"/>
      <c r="K937" s="91"/>
      <c r="L937" s="91"/>
      <c r="M937" s="104"/>
      <c r="N937" s="91"/>
      <c r="O937" s="91"/>
      <c r="P937" s="91"/>
      <c r="Q937" s="91"/>
      <c r="R937" s="91"/>
      <c r="S937" s="91"/>
      <c r="T937" s="91"/>
      <c r="U937" s="91"/>
      <c r="V937" s="91"/>
      <c r="W937" s="91"/>
      <c r="X937" s="91"/>
      <c r="Y937" s="91"/>
      <c r="Z937" s="91"/>
      <c r="AA937" s="91"/>
      <c r="AB937" s="91"/>
      <c r="AC937" s="91"/>
      <c r="AD937" s="91"/>
      <c r="AE937" s="91"/>
      <c r="AF937" s="91"/>
      <c r="AG937" s="91"/>
    </row>
    <row r="938" spans="1:33" ht="22.5" customHeight="1" x14ac:dyDescent="0.45">
      <c r="A938" s="91"/>
      <c r="B938" s="93"/>
      <c r="C938" s="92"/>
      <c r="D938" s="93"/>
      <c r="E938" s="92"/>
      <c r="F938" s="93"/>
      <c r="G938" s="92"/>
      <c r="H938" s="93"/>
      <c r="I938" s="92"/>
      <c r="J938" s="91"/>
      <c r="K938" s="91"/>
      <c r="L938" s="91"/>
      <c r="M938" s="104"/>
      <c r="N938" s="91"/>
      <c r="O938" s="91"/>
      <c r="P938" s="91"/>
      <c r="Q938" s="91"/>
      <c r="R938" s="91"/>
      <c r="S938" s="91"/>
      <c r="T938" s="91"/>
      <c r="U938" s="91"/>
      <c r="V938" s="91"/>
      <c r="W938" s="91"/>
      <c r="X938" s="91"/>
      <c r="Y938" s="91"/>
      <c r="Z938" s="91"/>
      <c r="AA938" s="91"/>
      <c r="AB938" s="91"/>
      <c r="AC938" s="91"/>
      <c r="AD938" s="91"/>
      <c r="AE938" s="91"/>
      <c r="AF938" s="91"/>
      <c r="AG938" s="91"/>
    </row>
    <row r="939" spans="1:33" ht="22.5" customHeight="1" x14ac:dyDescent="0.45">
      <c r="A939" s="91"/>
      <c r="B939" s="93"/>
      <c r="C939" s="92"/>
      <c r="D939" s="93"/>
      <c r="E939" s="92"/>
      <c r="F939" s="93"/>
      <c r="G939" s="92"/>
      <c r="H939" s="93"/>
      <c r="I939" s="92"/>
      <c r="J939" s="91"/>
      <c r="K939" s="91"/>
      <c r="L939" s="91"/>
      <c r="M939" s="104"/>
      <c r="N939" s="91"/>
      <c r="O939" s="91"/>
      <c r="P939" s="91"/>
      <c r="Q939" s="91"/>
      <c r="R939" s="91"/>
      <c r="S939" s="91"/>
      <c r="T939" s="91"/>
      <c r="U939" s="91"/>
      <c r="V939" s="91"/>
      <c r="W939" s="91"/>
      <c r="X939" s="91"/>
      <c r="Y939" s="91"/>
      <c r="Z939" s="91"/>
      <c r="AA939" s="91"/>
      <c r="AB939" s="91"/>
      <c r="AC939" s="91"/>
      <c r="AD939" s="91"/>
      <c r="AE939" s="91"/>
      <c r="AF939" s="91"/>
      <c r="AG939" s="91"/>
    </row>
    <row r="940" spans="1:33" ht="22.5" customHeight="1" x14ac:dyDescent="0.45">
      <c r="A940" s="91"/>
      <c r="B940" s="93"/>
      <c r="C940" s="92"/>
      <c r="D940" s="93"/>
      <c r="E940" s="92"/>
      <c r="F940" s="93"/>
      <c r="G940" s="92"/>
      <c r="H940" s="93"/>
      <c r="I940" s="92"/>
      <c r="J940" s="91"/>
      <c r="K940" s="91"/>
      <c r="L940" s="91"/>
      <c r="M940" s="104"/>
      <c r="N940" s="91"/>
      <c r="O940" s="91"/>
      <c r="P940" s="91"/>
      <c r="Q940" s="91"/>
      <c r="R940" s="91"/>
      <c r="S940" s="91"/>
      <c r="T940" s="91"/>
      <c r="U940" s="91"/>
      <c r="V940" s="91"/>
      <c r="W940" s="91"/>
      <c r="X940" s="91"/>
      <c r="Y940" s="91"/>
      <c r="Z940" s="91"/>
      <c r="AA940" s="91"/>
      <c r="AB940" s="91"/>
      <c r="AC940" s="91"/>
      <c r="AD940" s="91"/>
      <c r="AE940" s="91"/>
      <c r="AF940" s="91"/>
      <c r="AG940" s="91"/>
    </row>
    <row r="941" spans="1:33" ht="22.5" customHeight="1" x14ac:dyDescent="0.45">
      <c r="A941" s="91"/>
      <c r="B941" s="93"/>
      <c r="C941" s="92"/>
      <c r="D941" s="93"/>
      <c r="E941" s="92"/>
      <c r="F941" s="93"/>
      <c r="G941" s="92"/>
      <c r="H941" s="93"/>
      <c r="I941" s="92"/>
      <c r="J941" s="91"/>
      <c r="K941" s="91"/>
      <c r="L941" s="91"/>
      <c r="M941" s="104"/>
      <c r="N941" s="91"/>
      <c r="O941" s="91"/>
      <c r="P941" s="91"/>
      <c r="Q941" s="91"/>
      <c r="R941" s="91"/>
      <c r="S941" s="91"/>
      <c r="T941" s="91"/>
      <c r="U941" s="91"/>
      <c r="V941" s="91"/>
      <c r="W941" s="91"/>
      <c r="X941" s="91"/>
      <c r="Y941" s="91"/>
      <c r="Z941" s="91"/>
      <c r="AA941" s="91"/>
      <c r="AB941" s="91"/>
      <c r="AC941" s="91"/>
      <c r="AD941" s="91"/>
      <c r="AE941" s="91"/>
      <c r="AF941" s="91"/>
      <c r="AG941" s="91"/>
    </row>
    <row r="942" spans="1:33" ht="22.5" customHeight="1" x14ac:dyDescent="0.45">
      <c r="A942" s="91"/>
      <c r="B942" s="93"/>
      <c r="C942" s="92"/>
      <c r="D942" s="93"/>
      <c r="E942" s="92"/>
      <c r="F942" s="93"/>
      <c r="G942" s="92"/>
      <c r="H942" s="93"/>
      <c r="I942" s="92"/>
      <c r="J942" s="91"/>
      <c r="K942" s="91"/>
      <c r="L942" s="91"/>
      <c r="M942" s="104"/>
      <c r="N942" s="91"/>
      <c r="O942" s="91"/>
      <c r="P942" s="91"/>
      <c r="Q942" s="91"/>
      <c r="R942" s="91"/>
      <c r="S942" s="91"/>
      <c r="T942" s="91"/>
      <c r="U942" s="91"/>
      <c r="V942" s="91"/>
      <c r="W942" s="91"/>
      <c r="X942" s="91"/>
      <c r="Y942" s="91"/>
      <c r="Z942" s="91"/>
      <c r="AA942" s="91"/>
      <c r="AB942" s="91"/>
      <c r="AC942" s="91"/>
      <c r="AD942" s="91"/>
      <c r="AE942" s="91"/>
      <c r="AF942" s="91"/>
      <c r="AG942" s="91"/>
    </row>
    <row r="943" spans="1:33" ht="22.5" customHeight="1" x14ac:dyDescent="0.45">
      <c r="A943" s="91"/>
      <c r="B943" s="93"/>
      <c r="C943" s="92"/>
      <c r="D943" s="93"/>
      <c r="E943" s="92"/>
      <c r="F943" s="93"/>
      <c r="G943" s="92"/>
      <c r="H943" s="93"/>
      <c r="I943" s="92"/>
      <c r="J943" s="91"/>
      <c r="K943" s="91"/>
      <c r="L943" s="91"/>
      <c r="M943" s="104"/>
      <c r="N943" s="91"/>
      <c r="O943" s="91"/>
      <c r="P943" s="91"/>
      <c r="Q943" s="91"/>
      <c r="R943" s="91"/>
      <c r="S943" s="91"/>
      <c r="T943" s="91"/>
      <c r="U943" s="91"/>
      <c r="V943" s="91"/>
      <c r="W943" s="91"/>
      <c r="X943" s="91"/>
      <c r="Y943" s="91"/>
      <c r="Z943" s="91"/>
      <c r="AA943" s="91"/>
      <c r="AB943" s="91"/>
      <c r="AC943" s="91"/>
      <c r="AD943" s="91"/>
      <c r="AE943" s="91"/>
      <c r="AF943" s="91"/>
      <c r="AG943" s="91"/>
    </row>
    <row r="944" spans="1:33" ht="22.5" customHeight="1" x14ac:dyDescent="0.45">
      <c r="A944" s="91"/>
      <c r="B944" s="93"/>
      <c r="C944" s="92"/>
      <c r="D944" s="93"/>
      <c r="E944" s="92"/>
      <c r="F944" s="93"/>
      <c r="G944" s="92"/>
      <c r="H944" s="93"/>
      <c r="I944" s="92"/>
      <c r="J944" s="91"/>
      <c r="K944" s="91"/>
      <c r="L944" s="91"/>
      <c r="M944" s="104"/>
      <c r="N944" s="91"/>
      <c r="O944" s="91"/>
      <c r="P944" s="91"/>
      <c r="Q944" s="91"/>
      <c r="R944" s="91"/>
      <c r="S944" s="91"/>
      <c r="T944" s="91"/>
      <c r="U944" s="91"/>
      <c r="V944" s="91"/>
      <c r="W944" s="91"/>
      <c r="X944" s="91"/>
      <c r="Y944" s="91"/>
      <c r="Z944" s="91"/>
      <c r="AA944" s="91"/>
      <c r="AB944" s="91"/>
      <c r="AC944" s="91"/>
      <c r="AD944" s="91"/>
      <c r="AE944" s="91"/>
      <c r="AF944" s="91"/>
      <c r="AG944" s="91"/>
    </row>
    <row r="945" spans="1:33" ht="22.5" customHeight="1" x14ac:dyDescent="0.45">
      <c r="A945" s="91"/>
      <c r="B945" s="93"/>
      <c r="C945" s="92"/>
      <c r="D945" s="93"/>
      <c r="E945" s="92"/>
      <c r="F945" s="93"/>
      <c r="G945" s="92"/>
      <c r="H945" s="93"/>
      <c r="I945" s="92"/>
      <c r="J945" s="91"/>
      <c r="K945" s="91"/>
      <c r="L945" s="91"/>
      <c r="M945" s="104"/>
      <c r="N945" s="91"/>
      <c r="O945" s="91"/>
      <c r="P945" s="91"/>
      <c r="Q945" s="91"/>
      <c r="R945" s="91"/>
      <c r="S945" s="91"/>
      <c r="T945" s="91"/>
      <c r="U945" s="91"/>
      <c r="V945" s="91"/>
      <c r="W945" s="91"/>
      <c r="X945" s="91"/>
      <c r="Y945" s="91"/>
      <c r="Z945" s="91"/>
      <c r="AA945" s="91"/>
      <c r="AB945" s="91"/>
      <c r="AC945" s="91"/>
      <c r="AD945" s="91"/>
      <c r="AE945" s="91"/>
      <c r="AF945" s="91"/>
      <c r="AG945" s="91"/>
    </row>
    <row r="946" spans="1:33" ht="22.5" customHeight="1" x14ac:dyDescent="0.45">
      <c r="A946" s="91"/>
      <c r="B946" s="93"/>
      <c r="C946" s="92"/>
      <c r="D946" s="93"/>
      <c r="E946" s="92"/>
      <c r="F946" s="93"/>
      <c r="G946" s="92"/>
      <c r="H946" s="93"/>
      <c r="I946" s="92"/>
      <c r="J946" s="91"/>
      <c r="K946" s="91"/>
      <c r="L946" s="91"/>
      <c r="M946" s="104"/>
      <c r="N946" s="91"/>
      <c r="O946" s="91"/>
      <c r="P946" s="91"/>
      <c r="Q946" s="91"/>
      <c r="R946" s="91"/>
      <c r="S946" s="91"/>
      <c r="T946" s="91"/>
      <c r="U946" s="91"/>
      <c r="V946" s="91"/>
      <c r="W946" s="91"/>
      <c r="X946" s="91"/>
      <c r="Y946" s="91"/>
      <c r="Z946" s="91"/>
      <c r="AA946" s="91"/>
      <c r="AB946" s="91"/>
      <c r="AC946" s="91"/>
      <c r="AD946" s="91"/>
      <c r="AE946" s="91"/>
      <c r="AF946" s="91"/>
      <c r="AG946" s="91"/>
    </row>
    <row r="947" spans="1:33" ht="22.5" customHeight="1" x14ac:dyDescent="0.45">
      <c r="A947" s="91"/>
      <c r="B947" s="93"/>
      <c r="C947" s="92"/>
      <c r="D947" s="93"/>
      <c r="E947" s="92"/>
      <c r="F947" s="93"/>
      <c r="G947" s="92"/>
      <c r="H947" s="93"/>
      <c r="I947" s="92"/>
      <c r="J947" s="91"/>
      <c r="K947" s="91"/>
      <c r="L947" s="91"/>
      <c r="M947" s="104"/>
      <c r="N947" s="91"/>
      <c r="O947" s="91"/>
      <c r="P947" s="91"/>
      <c r="Q947" s="91"/>
      <c r="R947" s="91"/>
      <c r="S947" s="91"/>
      <c r="T947" s="91"/>
      <c r="U947" s="91"/>
      <c r="V947" s="91"/>
      <c r="W947" s="91"/>
      <c r="X947" s="91"/>
      <c r="Y947" s="91"/>
      <c r="Z947" s="91"/>
      <c r="AA947" s="91"/>
      <c r="AB947" s="91"/>
      <c r="AC947" s="91"/>
      <c r="AD947" s="91"/>
      <c r="AE947" s="91"/>
      <c r="AF947" s="91"/>
      <c r="AG947" s="91"/>
    </row>
    <row r="948" spans="1:33" ht="22.5" customHeight="1" x14ac:dyDescent="0.45">
      <c r="A948" s="91"/>
      <c r="B948" s="93"/>
      <c r="C948" s="92"/>
      <c r="D948" s="93"/>
      <c r="E948" s="92"/>
      <c r="F948" s="93"/>
      <c r="G948" s="92"/>
      <c r="H948" s="93"/>
      <c r="I948" s="92"/>
      <c r="J948" s="91"/>
      <c r="K948" s="91"/>
      <c r="L948" s="91"/>
      <c r="M948" s="104"/>
      <c r="N948" s="91"/>
      <c r="O948" s="91"/>
      <c r="P948" s="91"/>
      <c r="Q948" s="91"/>
      <c r="R948" s="91"/>
      <c r="S948" s="91"/>
      <c r="T948" s="91"/>
      <c r="U948" s="91"/>
      <c r="V948" s="91"/>
      <c r="W948" s="91"/>
      <c r="X948" s="91"/>
      <c r="Y948" s="91"/>
      <c r="Z948" s="91"/>
      <c r="AA948" s="91"/>
      <c r="AB948" s="91"/>
      <c r="AC948" s="91"/>
      <c r="AD948" s="91"/>
      <c r="AE948" s="91"/>
      <c r="AF948" s="91"/>
      <c r="AG948" s="91"/>
    </row>
    <row r="949" spans="1:33" ht="22.5" customHeight="1" x14ac:dyDescent="0.45">
      <c r="A949" s="91"/>
      <c r="B949" s="93"/>
      <c r="C949" s="92"/>
      <c r="D949" s="93"/>
      <c r="E949" s="92"/>
      <c r="F949" s="93"/>
      <c r="G949" s="92"/>
      <c r="H949" s="93"/>
      <c r="I949" s="92"/>
      <c r="J949" s="91"/>
      <c r="K949" s="91"/>
      <c r="L949" s="91"/>
      <c r="M949" s="104"/>
      <c r="N949" s="91"/>
      <c r="O949" s="91"/>
      <c r="P949" s="91"/>
      <c r="Q949" s="91"/>
      <c r="R949" s="91"/>
      <c r="S949" s="91"/>
      <c r="T949" s="91"/>
      <c r="U949" s="91"/>
      <c r="V949" s="91"/>
      <c r="W949" s="91"/>
      <c r="X949" s="91"/>
      <c r="Y949" s="91"/>
      <c r="Z949" s="91"/>
      <c r="AA949" s="91"/>
      <c r="AB949" s="91"/>
      <c r="AC949" s="91"/>
      <c r="AD949" s="91"/>
      <c r="AE949" s="91"/>
      <c r="AF949" s="91"/>
      <c r="AG949" s="91"/>
    </row>
    <row r="950" spans="1:33" ht="22.5" customHeight="1" x14ac:dyDescent="0.45">
      <c r="A950" s="91"/>
      <c r="B950" s="93"/>
      <c r="C950" s="92"/>
      <c r="D950" s="93"/>
      <c r="E950" s="92"/>
      <c r="F950" s="93"/>
      <c r="G950" s="92"/>
      <c r="H950" s="93"/>
      <c r="I950" s="92"/>
      <c r="J950" s="91"/>
      <c r="K950" s="91"/>
      <c r="L950" s="91"/>
      <c r="M950" s="104"/>
      <c r="N950" s="91"/>
      <c r="O950" s="91"/>
      <c r="P950" s="91"/>
      <c r="Q950" s="91"/>
      <c r="R950" s="91"/>
      <c r="S950" s="91"/>
      <c r="T950" s="91"/>
      <c r="U950" s="91"/>
      <c r="V950" s="91"/>
      <c r="W950" s="91"/>
      <c r="X950" s="91"/>
      <c r="Y950" s="91"/>
      <c r="Z950" s="91"/>
      <c r="AA950" s="91"/>
      <c r="AB950" s="91"/>
      <c r="AC950" s="91"/>
      <c r="AD950" s="91"/>
      <c r="AE950" s="91"/>
      <c r="AF950" s="91"/>
      <c r="AG950" s="91"/>
    </row>
    <row r="951" spans="1:33" ht="22.5" customHeight="1" x14ac:dyDescent="0.45">
      <c r="A951" s="91"/>
      <c r="B951" s="93"/>
      <c r="C951" s="92"/>
      <c r="D951" s="93"/>
      <c r="E951" s="92"/>
      <c r="F951" s="93"/>
      <c r="G951" s="92"/>
      <c r="H951" s="93"/>
      <c r="I951" s="92"/>
      <c r="J951" s="91"/>
      <c r="K951" s="91"/>
      <c r="L951" s="91"/>
      <c r="M951" s="104"/>
      <c r="N951" s="91"/>
      <c r="O951" s="91"/>
      <c r="P951" s="91"/>
      <c r="Q951" s="91"/>
      <c r="R951" s="91"/>
      <c r="S951" s="91"/>
      <c r="T951" s="91"/>
      <c r="U951" s="91"/>
      <c r="V951" s="91"/>
      <c r="W951" s="91"/>
      <c r="X951" s="91"/>
      <c r="Y951" s="91"/>
      <c r="Z951" s="91"/>
      <c r="AA951" s="91"/>
      <c r="AB951" s="91"/>
      <c r="AC951" s="91"/>
      <c r="AD951" s="91"/>
      <c r="AE951" s="91"/>
      <c r="AF951" s="91"/>
      <c r="AG951" s="91"/>
    </row>
    <row r="952" spans="1:33" ht="22.5" customHeight="1" x14ac:dyDescent="0.45">
      <c r="A952" s="91"/>
      <c r="B952" s="93"/>
      <c r="C952" s="92"/>
      <c r="D952" s="93"/>
      <c r="E952" s="92"/>
      <c r="F952" s="93"/>
      <c r="G952" s="92"/>
      <c r="H952" s="93"/>
      <c r="I952" s="92"/>
      <c r="J952" s="91"/>
      <c r="K952" s="91"/>
      <c r="L952" s="91"/>
      <c r="M952" s="104"/>
      <c r="N952" s="91"/>
      <c r="O952" s="91"/>
      <c r="P952" s="91"/>
      <c r="Q952" s="91"/>
      <c r="R952" s="91"/>
      <c r="S952" s="91"/>
      <c r="T952" s="91"/>
      <c r="U952" s="91"/>
      <c r="V952" s="91"/>
      <c r="W952" s="91"/>
      <c r="X952" s="91"/>
      <c r="Y952" s="91"/>
      <c r="Z952" s="91"/>
      <c r="AA952" s="91"/>
      <c r="AB952" s="91"/>
      <c r="AC952" s="91"/>
      <c r="AD952" s="91"/>
      <c r="AE952" s="91"/>
      <c r="AF952" s="91"/>
      <c r="AG952" s="91"/>
    </row>
    <row r="953" spans="1:33" ht="22.5" customHeight="1" x14ac:dyDescent="0.45">
      <c r="A953" s="91"/>
      <c r="B953" s="93"/>
      <c r="C953" s="92"/>
      <c r="D953" s="93"/>
      <c r="E953" s="92"/>
      <c r="F953" s="93"/>
      <c r="G953" s="92"/>
      <c r="H953" s="93"/>
      <c r="I953" s="92"/>
      <c r="J953" s="91"/>
      <c r="K953" s="91"/>
      <c r="L953" s="91"/>
      <c r="M953" s="104"/>
      <c r="N953" s="91"/>
      <c r="O953" s="91"/>
      <c r="P953" s="91"/>
      <c r="Q953" s="91"/>
      <c r="R953" s="91"/>
      <c r="S953" s="91"/>
      <c r="T953" s="91"/>
      <c r="U953" s="91"/>
      <c r="V953" s="91"/>
      <c r="W953" s="91"/>
      <c r="X953" s="91"/>
      <c r="Y953" s="91"/>
      <c r="Z953" s="91"/>
      <c r="AA953" s="91"/>
      <c r="AB953" s="91"/>
      <c r="AC953" s="91"/>
      <c r="AD953" s="91"/>
      <c r="AE953" s="91"/>
      <c r="AF953" s="91"/>
      <c r="AG953" s="91"/>
    </row>
    <row r="954" spans="1:33" ht="22.5" customHeight="1" x14ac:dyDescent="0.45">
      <c r="A954" s="91"/>
      <c r="B954" s="93"/>
      <c r="C954" s="92"/>
      <c r="D954" s="93"/>
      <c r="E954" s="92"/>
      <c r="F954" s="93"/>
      <c r="G954" s="92"/>
      <c r="H954" s="93"/>
      <c r="I954" s="92"/>
      <c r="J954" s="91"/>
      <c r="K954" s="91"/>
      <c r="L954" s="91"/>
      <c r="M954" s="104"/>
      <c r="N954" s="91"/>
      <c r="O954" s="91"/>
      <c r="P954" s="91"/>
      <c r="Q954" s="91"/>
      <c r="R954" s="91"/>
      <c r="S954" s="91"/>
      <c r="T954" s="91"/>
      <c r="U954" s="91"/>
      <c r="V954" s="91"/>
      <c r="W954" s="91"/>
      <c r="X954" s="91"/>
      <c r="Y954" s="91"/>
      <c r="Z954" s="91"/>
      <c r="AA954" s="91"/>
      <c r="AB954" s="91"/>
      <c r="AC954" s="91"/>
      <c r="AD954" s="91"/>
      <c r="AE954" s="91"/>
      <c r="AF954" s="91"/>
      <c r="AG954" s="91"/>
    </row>
    <row r="955" spans="1:33" ht="22.5" customHeight="1" x14ac:dyDescent="0.45">
      <c r="A955" s="91"/>
      <c r="B955" s="93"/>
      <c r="C955" s="92"/>
      <c r="D955" s="93"/>
      <c r="E955" s="92"/>
      <c r="F955" s="93"/>
      <c r="G955" s="92"/>
      <c r="H955" s="93"/>
      <c r="I955" s="92"/>
      <c r="J955" s="91"/>
      <c r="K955" s="91"/>
      <c r="L955" s="91"/>
      <c r="M955" s="104"/>
      <c r="N955" s="91"/>
      <c r="O955" s="91"/>
      <c r="P955" s="91"/>
      <c r="Q955" s="91"/>
      <c r="R955" s="91"/>
      <c r="S955" s="91"/>
      <c r="T955" s="91"/>
      <c r="U955" s="91"/>
      <c r="V955" s="91"/>
      <c r="W955" s="91"/>
      <c r="X955" s="91"/>
      <c r="Y955" s="91"/>
      <c r="Z955" s="91"/>
      <c r="AA955" s="91"/>
      <c r="AB955" s="91"/>
      <c r="AC955" s="91"/>
      <c r="AD955" s="91"/>
      <c r="AE955" s="91"/>
      <c r="AF955" s="91"/>
      <c r="AG955" s="91"/>
    </row>
    <row r="956" spans="1:33" ht="22.5" customHeight="1" x14ac:dyDescent="0.45">
      <c r="A956" s="91"/>
      <c r="B956" s="93"/>
      <c r="C956" s="92"/>
      <c r="D956" s="93"/>
      <c r="E956" s="92"/>
      <c r="F956" s="93"/>
      <c r="G956" s="92"/>
      <c r="H956" s="93"/>
      <c r="I956" s="92"/>
      <c r="J956" s="91"/>
      <c r="K956" s="91"/>
      <c r="L956" s="91"/>
      <c r="M956" s="104"/>
      <c r="N956" s="91"/>
      <c r="O956" s="91"/>
      <c r="P956" s="91"/>
      <c r="Q956" s="91"/>
      <c r="R956" s="91"/>
      <c r="S956" s="91"/>
      <c r="T956" s="91"/>
      <c r="U956" s="91"/>
      <c r="V956" s="91"/>
      <c r="W956" s="91"/>
      <c r="X956" s="91"/>
      <c r="Y956" s="91"/>
      <c r="Z956" s="91"/>
      <c r="AA956" s="91"/>
      <c r="AB956" s="91"/>
      <c r="AC956" s="91"/>
      <c r="AD956" s="91"/>
      <c r="AE956" s="91"/>
      <c r="AF956" s="91"/>
      <c r="AG956" s="91"/>
    </row>
    <row r="957" spans="1:33" ht="22.5" customHeight="1" x14ac:dyDescent="0.45">
      <c r="A957" s="91"/>
      <c r="B957" s="93"/>
      <c r="C957" s="92"/>
      <c r="D957" s="93"/>
      <c r="E957" s="92"/>
      <c r="F957" s="93"/>
      <c r="G957" s="92"/>
      <c r="H957" s="93"/>
      <c r="I957" s="92"/>
      <c r="J957" s="91"/>
      <c r="K957" s="91"/>
      <c r="L957" s="91"/>
      <c r="M957" s="104"/>
      <c r="N957" s="91"/>
      <c r="O957" s="91"/>
      <c r="P957" s="91"/>
      <c r="Q957" s="91"/>
      <c r="R957" s="91"/>
      <c r="S957" s="91"/>
      <c r="T957" s="91"/>
      <c r="U957" s="91"/>
      <c r="V957" s="91"/>
      <c r="W957" s="91"/>
      <c r="X957" s="91"/>
      <c r="Y957" s="91"/>
      <c r="Z957" s="91"/>
      <c r="AA957" s="91"/>
      <c r="AB957" s="91"/>
      <c r="AC957" s="91"/>
      <c r="AD957" s="91"/>
      <c r="AE957" s="91"/>
      <c r="AF957" s="91"/>
      <c r="AG957" s="91"/>
    </row>
    <row r="958" spans="1:33" ht="22.5" customHeight="1" x14ac:dyDescent="0.45">
      <c r="A958" s="91"/>
      <c r="B958" s="93"/>
      <c r="C958" s="92"/>
      <c r="D958" s="93"/>
      <c r="E958" s="92"/>
      <c r="F958" s="93"/>
      <c r="G958" s="92"/>
      <c r="H958" s="93"/>
      <c r="I958" s="92"/>
      <c r="J958" s="91"/>
      <c r="K958" s="91"/>
      <c r="L958" s="91"/>
      <c r="M958" s="104"/>
      <c r="N958" s="91"/>
      <c r="O958" s="91"/>
      <c r="P958" s="91"/>
      <c r="Q958" s="91"/>
      <c r="R958" s="91"/>
      <c r="S958" s="91"/>
      <c r="T958" s="91"/>
      <c r="U958" s="91"/>
      <c r="V958" s="91"/>
      <c r="W958" s="91"/>
      <c r="X958" s="91"/>
      <c r="Y958" s="91"/>
      <c r="Z958" s="91"/>
      <c r="AA958" s="91"/>
      <c r="AB958" s="91"/>
      <c r="AC958" s="91"/>
      <c r="AD958" s="91"/>
      <c r="AE958" s="91"/>
      <c r="AF958" s="91"/>
      <c r="AG958" s="91"/>
    </row>
    <row r="959" spans="1:33" ht="22.5" customHeight="1" x14ac:dyDescent="0.45">
      <c r="A959" s="91"/>
      <c r="B959" s="93"/>
      <c r="C959" s="92"/>
      <c r="D959" s="93"/>
      <c r="E959" s="92"/>
      <c r="F959" s="93"/>
      <c r="G959" s="92"/>
      <c r="H959" s="93"/>
      <c r="I959" s="92"/>
      <c r="J959" s="91"/>
      <c r="K959" s="91"/>
      <c r="L959" s="91"/>
      <c r="M959" s="104"/>
      <c r="N959" s="91"/>
      <c r="O959" s="91"/>
      <c r="P959" s="91"/>
      <c r="Q959" s="91"/>
      <c r="R959" s="91"/>
      <c r="S959" s="91"/>
      <c r="T959" s="91"/>
      <c r="U959" s="91"/>
      <c r="V959" s="91"/>
      <c r="W959" s="91"/>
      <c r="X959" s="91"/>
      <c r="Y959" s="91"/>
      <c r="Z959" s="91"/>
      <c r="AA959" s="91"/>
      <c r="AB959" s="91"/>
      <c r="AC959" s="91"/>
      <c r="AD959" s="91"/>
      <c r="AE959" s="91"/>
      <c r="AF959" s="91"/>
      <c r="AG959" s="91"/>
    </row>
    <row r="960" spans="1:33" ht="22.5" customHeight="1" x14ac:dyDescent="0.45">
      <c r="A960" s="91"/>
      <c r="B960" s="93"/>
      <c r="C960" s="92"/>
      <c r="D960" s="93"/>
      <c r="E960" s="92"/>
      <c r="F960" s="93"/>
      <c r="G960" s="92"/>
      <c r="H960" s="93"/>
      <c r="I960" s="92"/>
      <c r="J960" s="91"/>
      <c r="K960" s="91"/>
      <c r="L960" s="91"/>
      <c r="M960" s="104"/>
      <c r="N960" s="91"/>
      <c r="O960" s="91"/>
      <c r="P960" s="91"/>
      <c r="Q960" s="91"/>
      <c r="R960" s="91"/>
      <c r="S960" s="91"/>
      <c r="T960" s="91"/>
      <c r="U960" s="91"/>
      <c r="V960" s="91"/>
      <c r="W960" s="91"/>
      <c r="X960" s="91"/>
      <c r="Y960" s="91"/>
      <c r="Z960" s="91"/>
      <c r="AA960" s="91"/>
      <c r="AB960" s="91"/>
      <c r="AC960" s="91"/>
      <c r="AD960" s="91"/>
      <c r="AE960" s="91"/>
      <c r="AF960" s="91"/>
      <c r="AG960" s="91"/>
    </row>
    <row r="961" spans="1:33" ht="22.5" customHeight="1" x14ac:dyDescent="0.45">
      <c r="A961" s="91"/>
      <c r="B961" s="93"/>
      <c r="C961" s="92"/>
      <c r="D961" s="93"/>
      <c r="E961" s="92"/>
      <c r="F961" s="93"/>
      <c r="G961" s="92"/>
      <c r="H961" s="93"/>
      <c r="I961" s="92"/>
      <c r="J961" s="91"/>
      <c r="K961" s="91"/>
      <c r="L961" s="91"/>
      <c r="M961" s="104"/>
      <c r="N961" s="91"/>
      <c r="O961" s="91"/>
      <c r="P961" s="91"/>
      <c r="Q961" s="91"/>
      <c r="R961" s="91"/>
      <c r="S961" s="91"/>
      <c r="T961" s="91"/>
      <c r="U961" s="91"/>
      <c r="V961" s="91"/>
      <c r="W961" s="91"/>
      <c r="X961" s="91"/>
      <c r="Y961" s="91"/>
      <c r="Z961" s="91"/>
      <c r="AA961" s="91"/>
      <c r="AB961" s="91"/>
      <c r="AC961" s="91"/>
      <c r="AD961" s="91"/>
      <c r="AE961" s="91"/>
      <c r="AF961" s="91"/>
      <c r="AG961" s="91"/>
    </row>
    <row r="962" spans="1:33" ht="22.5" customHeight="1" x14ac:dyDescent="0.45">
      <c r="A962" s="91"/>
      <c r="B962" s="93"/>
      <c r="C962" s="92"/>
      <c r="D962" s="93"/>
      <c r="E962" s="92"/>
      <c r="F962" s="93"/>
      <c r="G962" s="92"/>
      <c r="H962" s="93"/>
      <c r="I962" s="92"/>
      <c r="J962" s="91"/>
      <c r="K962" s="91"/>
      <c r="L962" s="91"/>
      <c r="M962" s="104"/>
      <c r="N962" s="91"/>
      <c r="O962" s="91"/>
      <c r="P962" s="91"/>
      <c r="Q962" s="91"/>
      <c r="R962" s="91"/>
      <c r="S962" s="91"/>
      <c r="T962" s="91"/>
      <c r="U962" s="91"/>
      <c r="V962" s="91"/>
      <c r="W962" s="91"/>
      <c r="X962" s="91"/>
      <c r="Y962" s="91"/>
      <c r="Z962" s="91"/>
      <c r="AA962" s="91"/>
      <c r="AB962" s="91"/>
      <c r="AC962" s="91"/>
      <c r="AD962" s="91"/>
      <c r="AE962" s="91"/>
      <c r="AF962" s="91"/>
      <c r="AG962" s="91"/>
    </row>
    <row r="963" spans="1:33" ht="22.5" customHeight="1" x14ac:dyDescent="0.45">
      <c r="A963" s="91"/>
      <c r="B963" s="93"/>
      <c r="C963" s="92"/>
      <c r="D963" s="93"/>
      <c r="E963" s="92"/>
      <c r="F963" s="93"/>
      <c r="G963" s="92"/>
      <c r="H963" s="93"/>
      <c r="I963" s="92"/>
      <c r="J963" s="91"/>
      <c r="K963" s="91"/>
      <c r="L963" s="91"/>
      <c r="M963" s="104"/>
      <c r="N963" s="91"/>
      <c r="O963" s="91"/>
      <c r="P963" s="91"/>
      <c r="Q963" s="91"/>
      <c r="R963" s="91"/>
      <c r="S963" s="91"/>
      <c r="T963" s="91"/>
      <c r="U963" s="91"/>
      <c r="V963" s="91"/>
      <c r="W963" s="91"/>
      <c r="X963" s="91"/>
      <c r="Y963" s="91"/>
      <c r="Z963" s="91"/>
      <c r="AA963" s="91"/>
      <c r="AB963" s="91"/>
      <c r="AC963" s="91"/>
      <c r="AD963" s="91"/>
      <c r="AE963" s="91"/>
      <c r="AF963" s="91"/>
      <c r="AG963" s="91"/>
    </row>
    <row r="964" spans="1:33" ht="22.5" customHeight="1" x14ac:dyDescent="0.45">
      <c r="A964" s="91"/>
      <c r="B964" s="93"/>
      <c r="C964" s="92"/>
      <c r="D964" s="93"/>
      <c r="E964" s="92"/>
      <c r="F964" s="93"/>
      <c r="G964" s="92"/>
      <c r="H964" s="93"/>
      <c r="I964" s="92"/>
      <c r="J964" s="91"/>
      <c r="K964" s="91"/>
      <c r="L964" s="91"/>
      <c r="M964" s="104"/>
      <c r="N964" s="91"/>
      <c r="O964" s="91"/>
      <c r="P964" s="91"/>
      <c r="Q964" s="91"/>
      <c r="R964" s="91"/>
      <c r="S964" s="91"/>
      <c r="T964" s="91"/>
      <c r="U964" s="91"/>
      <c r="V964" s="91"/>
      <c r="W964" s="91"/>
      <c r="X964" s="91"/>
      <c r="Y964" s="91"/>
      <c r="Z964" s="91"/>
      <c r="AA964" s="91"/>
      <c r="AB964" s="91"/>
      <c r="AC964" s="91"/>
      <c r="AD964" s="91"/>
      <c r="AE964" s="91"/>
      <c r="AF964" s="91"/>
      <c r="AG964" s="91"/>
    </row>
    <row r="965" spans="1:33" ht="22.5" customHeight="1" x14ac:dyDescent="0.45">
      <c r="A965" s="91"/>
      <c r="B965" s="93"/>
      <c r="C965" s="92"/>
      <c r="D965" s="93"/>
      <c r="E965" s="92"/>
      <c r="F965" s="93"/>
      <c r="G965" s="92"/>
      <c r="H965" s="93"/>
      <c r="I965" s="92"/>
      <c r="J965" s="91"/>
      <c r="K965" s="91"/>
      <c r="L965" s="91"/>
      <c r="M965" s="104"/>
      <c r="N965" s="91"/>
      <c r="O965" s="91"/>
      <c r="P965" s="91"/>
      <c r="Q965" s="91"/>
      <c r="R965" s="91"/>
      <c r="S965" s="91"/>
      <c r="T965" s="91"/>
      <c r="U965" s="91"/>
      <c r="V965" s="91"/>
      <c r="W965" s="91"/>
      <c r="X965" s="91"/>
      <c r="Y965" s="91"/>
      <c r="Z965" s="91"/>
      <c r="AA965" s="91"/>
      <c r="AB965" s="91"/>
      <c r="AC965" s="91"/>
      <c r="AD965" s="91"/>
      <c r="AE965" s="91"/>
      <c r="AF965" s="91"/>
      <c r="AG965" s="91"/>
    </row>
    <row r="966" spans="1:33" ht="22.5" customHeight="1" x14ac:dyDescent="0.45">
      <c r="A966" s="91"/>
      <c r="B966" s="93"/>
      <c r="C966" s="92"/>
      <c r="D966" s="93"/>
      <c r="E966" s="92"/>
      <c r="F966" s="93"/>
      <c r="G966" s="92"/>
      <c r="H966" s="93"/>
      <c r="I966" s="92"/>
      <c r="J966" s="91"/>
      <c r="K966" s="91"/>
      <c r="L966" s="91"/>
      <c r="M966" s="104"/>
      <c r="N966" s="91"/>
      <c r="O966" s="91"/>
      <c r="P966" s="91"/>
      <c r="Q966" s="91"/>
      <c r="R966" s="91"/>
      <c r="S966" s="91"/>
      <c r="T966" s="91"/>
      <c r="U966" s="91"/>
      <c r="V966" s="91"/>
      <c r="W966" s="91"/>
      <c r="X966" s="91"/>
      <c r="Y966" s="91"/>
      <c r="Z966" s="91"/>
      <c r="AA966" s="91"/>
      <c r="AB966" s="91"/>
      <c r="AC966" s="91"/>
      <c r="AD966" s="91"/>
      <c r="AE966" s="91"/>
      <c r="AF966" s="91"/>
      <c r="AG966" s="91"/>
    </row>
    <row r="967" spans="1:33" ht="22.5" customHeight="1" x14ac:dyDescent="0.45">
      <c r="A967" s="91"/>
      <c r="B967" s="93"/>
      <c r="C967" s="92"/>
      <c r="D967" s="93"/>
      <c r="E967" s="92"/>
      <c r="F967" s="93"/>
      <c r="G967" s="92"/>
      <c r="H967" s="93"/>
      <c r="I967" s="92"/>
      <c r="J967" s="91"/>
      <c r="K967" s="91"/>
      <c r="L967" s="91"/>
      <c r="M967" s="104"/>
      <c r="N967" s="91"/>
      <c r="O967" s="91"/>
      <c r="P967" s="91"/>
      <c r="Q967" s="91"/>
      <c r="R967" s="91"/>
      <c r="S967" s="91"/>
      <c r="T967" s="91"/>
      <c r="U967" s="91"/>
      <c r="V967" s="91"/>
      <c r="W967" s="91"/>
      <c r="X967" s="91"/>
      <c r="Y967" s="91"/>
      <c r="Z967" s="91"/>
      <c r="AA967" s="91"/>
      <c r="AB967" s="91"/>
      <c r="AC967" s="91"/>
      <c r="AD967" s="91"/>
      <c r="AE967" s="91"/>
      <c r="AF967" s="91"/>
      <c r="AG967" s="91"/>
    </row>
    <row r="968" spans="1:33" ht="22.5" customHeight="1" x14ac:dyDescent="0.45">
      <c r="A968" s="91"/>
      <c r="B968" s="93"/>
      <c r="C968" s="92"/>
      <c r="D968" s="93"/>
      <c r="E968" s="92"/>
      <c r="F968" s="93"/>
      <c r="G968" s="92"/>
      <c r="H968" s="93"/>
      <c r="I968" s="92"/>
      <c r="J968" s="91"/>
      <c r="K968" s="91"/>
      <c r="L968" s="91"/>
      <c r="M968" s="104"/>
      <c r="N968" s="91"/>
      <c r="O968" s="91"/>
      <c r="P968" s="91"/>
      <c r="Q968" s="91"/>
      <c r="R968" s="91"/>
      <c r="S968" s="91"/>
      <c r="T968" s="91"/>
      <c r="U968" s="91"/>
      <c r="V968" s="91"/>
      <c r="W968" s="91"/>
      <c r="X968" s="91"/>
      <c r="Y968" s="91"/>
      <c r="Z968" s="91"/>
      <c r="AA968" s="91"/>
      <c r="AB968" s="91"/>
      <c r="AC968" s="91"/>
      <c r="AD968" s="91"/>
      <c r="AE968" s="91"/>
      <c r="AF968" s="91"/>
      <c r="AG968" s="91"/>
    </row>
    <row r="969" spans="1:33" ht="22.5" customHeight="1" x14ac:dyDescent="0.45">
      <c r="A969" s="91"/>
      <c r="B969" s="93"/>
      <c r="C969" s="92"/>
      <c r="D969" s="93"/>
      <c r="E969" s="92"/>
      <c r="F969" s="93"/>
      <c r="G969" s="92"/>
      <c r="H969" s="93"/>
      <c r="I969" s="92"/>
      <c r="J969" s="91"/>
      <c r="K969" s="91"/>
      <c r="L969" s="91"/>
      <c r="M969" s="104"/>
      <c r="N969" s="91"/>
      <c r="O969" s="91"/>
      <c r="P969" s="91"/>
      <c r="Q969" s="91"/>
      <c r="R969" s="91"/>
      <c r="S969" s="91"/>
      <c r="T969" s="91"/>
      <c r="U969" s="91"/>
      <c r="V969" s="91"/>
      <c r="W969" s="91"/>
      <c r="X969" s="91"/>
      <c r="Y969" s="91"/>
      <c r="Z969" s="91"/>
      <c r="AA969" s="91"/>
      <c r="AB969" s="91"/>
      <c r="AC969" s="91"/>
      <c r="AD969" s="91"/>
      <c r="AE969" s="91"/>
      <c r="AF969" s="91"/>
      <c r="AG969" s="91"/>
    </row>
    <row r="970" spans="1:33" ht="22.5" customHeight="1" x14ac:dyDescent="0.45">
      <c r="A970" s="91"/>
      <c r="B970" s="93"/>
      <c r="C970" s="92"/>
      <c r="D970" s="93"/>
      <c r="E970" s="92"/>
      <c r="F970" s="93"/>
      <c r="G970" s="92"/>
      <c r="H970" s="93"/>
      <c r="I970" s="92"/>
      <c r="J970" s="91"/>
      <c r="K970" s="91"/>
      <c r="L970" s="91"/>
      <c r="M970" s="104"/>
      <c r="N970" s="91"/>
      <c r="O970" s="91"/>
      <c r="P970" s="91"/>
      <c r="Q970" s="91"/>
      <c r="R970" s="91"/>
      <c r="S970" s="91"/>
      <c r="T970" s="91"/>
      <c r="U970" s="91"/>
      <c r="V970" s="91"/>
      <c r="W970" s="91"/>
      <c r="X970" s="91"/>
      <c r="Y970" s="91"/>
      <c r="Z970" s="91"/>
      <c r="AA970" s="91"/>
      <c r="AB970" s="91"/>
      <c r="AC970" s="91"/>
      <c r="AD970" s="91"/>
      <c r="AE970" s="91"/>
      <c r="AF970" s="91"/>
      <c r="AG970" s="91"/>
    </row>
    <row r="971" spans="1:33" ht="22.5" customHeight="1" x14ac:dyDescent="0.45">
      <c r="A971" s="91"/>
      <c r="B971" s="93"/>
      <c r="C971" s="92"/>
      <c r="D971" s="93"/>
      <c r="E971" s="92"/>
      <c r="F971" s="93"/>
      <c r="G971" s="92"/>
      <c r="H971" s="93"/>
      <c r="I971" s="92"/>
      <c r="J971" s="91"/>
      <c r="K971" s="91"/>
      <c r="L971" s="91"/>
      <c r="M971" s="104"/>
      <c r="N971" s="91"/>
      <c r="O971" s="91"/>
      <c r="P971" s="91"/>
      <c r="Q971" s="91"/>
      <c r="R971" s="91"/>
      <c r="S971" s="91"/>
      <c r="T971" s="91"/>
      <c r="U971" s="91"/>
      <c r="V971" s="91"/>
      <c r="W971" s="91"/>
      <c r="X971" s="91"/>
      <c r="Y971" s="91"/>
      <c r="Z971" s="91"/>
      <c r="AA971" s="91"/>
      <c r="AB971" s="91"/>
      <c r="AC971" s="91"/>
      <c r="AD971" s="91"/>
      <c r="AE971" s="91"/>
      <c r="AF971" s="91"/>
      <c r="AG971" s="91"/>
    </row>
    <row r="972" spans="1:33" ht="22.5" customHeight="1" x14ac:dyDescent="0.45">
      <c r="A972" s="91"/>
      <c r="B972" s="93"/>
      <c r="C972" s="92"/>
      <c r="D972" s="93"/>
      <c r="E972" s="92"/>
      <c r="F972" s="93"/>
      <c r="G972" s="92"/>
      <c r="H972" s="93"/>
      <c r="I972" s="92"/>
      <c r="J972" s="91"/>
      <c r="K972" s="91"/>
      <c r="L972" s="91"/>
      <c r="M972" s="104"/>
      <c r="N972" s="91"/>
      <c r="O972" s="91"/>
      <c r="P972" s="91"/>
      <c r="Q972" s="91"/>
      <c r="R972" s="91"/>
      <c r="S972" s="91"/>
      <c r="T972" s="91"/>
      <c r="U972" s="91"/>
      <c r="V972" s="91"/>
      <c r="W972" s="91"/>
      <c r="X972" s="91"/>
      <c r="Y972" s="91"/>
      <c r="Z972" s="91"/>
      <c r="AA972" s="91"/>
      <c r="AB972" s="91"/>
      <c r="AC972" s="91"/>
      <c r="AD972" s="91"/>
      <c r="AE972" s="91"/>
      <c r="AF972" s="91"/>
      <c r="AG972" s="91"/>
    </row>
    <row r="973" spans="1:33" ht="22.5" customHeight="1" x14ac:dyDescent="0.45">
      <c r="A973" s="91"/>
      <c r="B973" s="93"/>
      <c r="C973" s="92"/>
      <c r="D973" s="93"/>
      <c r="E973" s="92"/>
      <c r="F973" s="93"/>
      <c r="G973" s="92"/>
      <c r="H973" s="93"/>
      <c r="I973" s="92"/>
      <c r="J973" s="91"/>
      <c r="K973" s="91"/>
      <c r="L973" s="91"/>
      <c r="M973" s="104"/>
      <c r="N973" s="91"/>
      <c r="O973" s="91"/>
      <c r="P973" s="91"/>
      <c r="Q973" s="91"/>
      <c r="R973" s="91"/>
      <c r="S973" s="91"/>
      <c r="T973" s="91"/>
      <c r="U973" s="91"/>
      <c r="V973" s="91"/>
      <c r="W973" s="91"/>
      <c r="X973" s="91"/>
      <c r="Y973" s="91"/>
      <c r="Z973" s="91"/>
      <c r="AA973" s="91"/>
      <c r="AB973" s="91"/>
      <c r="AC973" s="91"/>
      <c r="AD973" s="91"/>
      <c r="AE973" s="91"/>
      <c r="AF973" s="91"/>
      <c r="AG973" s="91"/>
    </row>
    <row r="974" spans="1:33" ht="22.5" customHeight="1" x14ac:dyDescent="0.45">
      <c r="A974" s="91"/>
      <c r="B974" s="93"/>
      <c r="C974" s="92"/>
      <c r="D974" s="93"/>
      <c r="E974" s="92"/>
      <c r="F974" s="93"/>
      <c r="G974" s="92"/>
      <c r="H974" s="93"/>
      <c r="I974" s="92"/>
      <c r="J974" s="91"/>
      <c r="K974" s="91"/>
      <c r="L974" s="91"/>
      <c r="M974" s="104"/>
      <c r="N974" s="91"/>
      <c r="O974" s="91"/>
      <c r="P974" s="91"/>
      <c r="Q974" s="91"/>
      <c r="R974" s="91"/>
      <c r="S974" s="91"/>
      <c r="T974" s="91"/>
      <c r="U974" s="91"/>
      <c r="V974" s="91"/>
      <c r="W974" s="91"/>
      <c r="X974" s="91"/>
      <c r="Y974" s="91"/>
      <c r="Z974" s="91"/>
      <c r="AA974" s="91"/>
      <c r="AB974" s="91"/>
      <c r="AC974" s="91"/>
      <c r="AD974" s="91"/>
      <c r="AE974" s="91"/>
      <c r="AF974" s="91"/>
      <c r="AG974" s="91"/>
    </row>
    <row r="975" spans="1:33" ht="22.5" customHeight="1" x14ac:dyDescent="0.45">
      <c r="A975" s="91"/>
      <c r="B975" s="93"/>
      <c r="C975" s="92"/>
      <c r="D975" s="93"/>
      <c r="E975" s="92"/>
      <c r="F975" s="93"/>
      <c r="G975" s="92"/>
      <c r="H975" s="93"/>
      <c r="I975" s="92"/>
      <c r="J975" s="91"/>
      <c r="K975" s="91"/>
      <c r="L975" s="91"/>
      <c r="M975" s="104"/>
      <c r="N975" s="91"/>
      <c r="O975" s="91"/>
      <c r="P975" s="91"/>
      <c r="Q975" s="91"/>
      <c r="R975" s="91"/>
      <c r="S975" s="91"/>
      <c r="T975" s="91"/>
      <c r="U975" s="91"/>
      <c r="V975" s="91"/>
      <c r="W975" s="91"/>
      <c r="X975" s="91"/>
      <c r="Y975" s="91"/>
      <c r="Z975" s="91"/>
      <c r="AA975" s="91"/>
      <c r="AB975" s="91"/>
      <c r="AC975" s="91"/>
      <c r="AD975" s="91"/>
      <c r="AE975" s="91"/>
      <c r="AF975" s="91"/>
      <c r="AG975" s="91"/>
    </row>
    <row r="976" spans="1:33" ht="22.5" customHeight="1" x14ac:dyDescent="0.45">
      <c r="A976" s="91"/>
      <c r="B976" s="93"/>
      <c r="C976" s="92"/>
      <c r="D976" s="93"/>
      <c r="E976" s="92"/>
      <c r="F976" s="93"/>
      <c r="G976" s="92"/>
      <c r="H976" s="93"/>
      <c r="I976" s="92"/>
      <c r="J976" s="91"/>
      <c r="K976" s="91"/>
      <c r="L976" s="91"/>
      <c r="M976" s="104"/>
      <c r="N976" s="91"/>
      <c r="O976" s="91"/>
      <c r="P976" s="91"/>
      <c r="Q976" s="91"/>
      <c r="R976" s="91"/>
      <c r="S976" s="91"/>
      <c r="T976" s="91"/>
      <c r="U976" s="91"/>
      <c r="V976" s="91"/>
      <c r="W976" s="91"/>
      <c r="X976" s="91"/>
      <c r="Y976" s="91"/>
      <c r="Z976" s="91"/>
      <c r="AA976" s="91"/>
      <c r="AB976" s="91"/>
      <c r="AC976" s="91"/>
      <c r="AD976" s="91"/>
      <c r="AE976" s="91"/>
      <c r="AF976" s="91"/>
      <c r="AG976" s="91"/>
    </row>
    <row r="977" spans="1:33" ht="22.5" customHeight="1" x14ac:dyDescent="0.45">
      <c r="A977" s="91"/>
      <c r="B977" s="93"/>
      <c r="C977" s="92"/>
      <c r="D977" s="93"/>
      <c r="E977" s="92"/>
      <c r="F977" s="93"/>
      <c r="G977" s="92"/>
      <c r="H977" s="93"/>
      <c r="I977" s="92"/>
      <c r="J977" s="91"/>
      <c r="K977" s="91"/>
      <c r="L977" s="91"/>
      <c r="M977" s="104"/>
      <c r="N977" s="91"/>
      <c r="O977" s="91"/>
      <c r="P977" s="91"/>
      <c r="Q977" s="91"/>
      <c r="R977" s="91"/>
      <c r="S977" s="91"/>
      <c r="T977" s="91"/>
      <c r="U977" s="91"/>
      <c r="V977" s="91"/>
      <c r="W977" s="91"/>
      <c r="X977" s="91"/>
      <c r="Y977" s="91"/>
      <c r="Z977" s="91"/>
      <c r="AA977" s="91"/>
      <c r="AB977" s="91"/>
      <c r="AC977" s="91"/>
      <c r="AD977" s="91"/>
      <c r="AE977" s="91"/>
      <c r="AF977" s="91"/>
      <c r="AG977" s="91"/>
    </row>
    <row r="978" spans="1:33" ht="22.5" customHeight="1" x14ac:dyDescent="0.45">
      <c r="A978" s="91"/>
      <c r="B978" s="93"/>
      <c r="C978" s="92"/>
      <c r="D978" s="93"/>
      <c r="E978" s="92"/>
      <c r="F978" s="93"/>
      <c r="G978" s="92"/>
      <c r="H978" s="93"/>
      <c r="I978" s="92"/>
      <c r="J978" s="91"/>
      <c r="K978" s="91"/>
      <c r="L978" s="91"/>
      <c r="M978" s="104"/>
      <c r="N978" s="91"/>
      <c r="O978" s="91"/>
      <c r="P978" s="91"/>
      <c r="Q978" s="91"/>
      <c r="R978" s="91"/>
      <c r="S978" s="91"/>
      <c r="T978" s="91"/>
      <c r="U978" s="91"/>
      <c r="V978" s="91"/>
      <c r="W978" s="91"/>
      <c r="X978" s="91"/>
      <c r="Y978" s="91"/>
      <c r="Z978" s="91"/>
      <c r="AA978" s="91"/>
      <c r="AB978" s="91"/>
      <c r="AC978" s="91"/>
      <c r="AD978" s="91"/>
      <c r="AE978" s="91"/>
      <c r="AF978" s="91"/>
      <c r="AG978" s="91"/>
    </row>
    <row r="979" spans="1:33" ht="22.5" customHeight="1" x14ac:dyDescent="0.45">
      <c r="A979" s="91"/>
      <c r="B979" s="93"/>
      <c r="C979" s="92"/>
      <c r="D979" s="93"/>
      <c r="E979" s="92"/>
      <c r="F979" s="93"/>
      <c r="G979" s="92"/>
      <c r="H979" s="93"/>
      <c r="I979" s="92"/>
      <c r="J979" s="91"/>
      <c r="K979" s="91"/>
      <c r="L979" s="91"/>
      <c r="M979" s="104"/>
      <c r="N979" s="91"/>
      <c r="O979" s="91"/>
      <c r="P979" s="91"/>
      <c r="Q979" s="91"/>
      <c r="R979" s="91"/>
      <c r="S979" s="91"/>
      <c r="T979" s="91"/>
      <c r="U979" s="91"/>
      <c r="V979" s="91"/>
      <c r="W979" s="91"/>
      <c r="X979" s="91"/>
      <c r="Y979" s="91"/>
      <c r="Z979" s="91"/>
      <c r="AA979" s="91"/>
      <c r="AB979" s="91"/>
      <c r="AC979" s="91"/>
      <c r="AD979" s="91"/>
      <c r="AE979" s="91"/>
      <c r="AF979" s="91"/>
      <c r="AG979" s="91"/>
    </row>
    <row r="980" spans="1:33" ht="22.5" customHeight="1" x14ac:dyDescent="0.45">
      <c r="A980" s="91"/>
      <c r="B980" s="93"/>
      <c r="C980" s="92"/>
      <c r="D980" s="93"/>
      <c r="E980" s="92"/>
      <c r="F980" s="93"/>
      <c r="G980" s="92"/>
      <c r="H980" s="93"/>
      <c r="I980" s="92"/>
      <c r="J980" s="91"/>
      <c r="K980" s="91"/>
      <c r="L980" s="91"/>
      <c r="M980" s="104"/>
      <c r="N980" s="91"/>
      <c r="O980" s="91"/>
      <c r="P980" s="91"/>
      <c r="Q980" s="91"/>
      <c r="R980" s="91"/>
      <c r="S980" s="91"/>
      <c r="T980" s="91"/>
      <c r="U980" s="91"/>
      <c r="V980" s="91"/>
      <c r="W980" s="91"/>
      <c r="X980" s="91"/>
      <c r="Y980" s="91"/>
      <c r="Z980" s="91"/>
      <c r="AA980" s="91"/>
      <c r="AB980" s="91"/>
      <c r="AC980" s="91"/>
      <c r="AD980" s="91"/>
      <c r="AE980" s="91"/>
      <c r="AF980" s="91"/>
      <c r="AG980" s="91"/>
    </row>
    <row r="981" spans="1:33" ht="22.5" customHeight="1" x14ac:dyDescent="0.45">
      <c r="A981" s="91"/>
      <c r="B981" s="93"/>
      <c r="C981" s="92"/>
      <c r="D981" s="93"/>
      <c r="E981" s="92"/>
      <c r="F981" s="93"/>
      <c r="G981" s="92"/>
      <c r="H981" s="93"/>
      <c r="I981" s="92"/>
      <c r="J981" s="91"/>
      <c r="K981" s="91"/>
      <c r="L981" s="91"/>
      <c r="M981" s="104"/>
      <c r="N981" s="91"/>
      <c r="O981" s="91"/>
      <c r="P981" s="91"/>
      <c r="Q981" s="91"/>
      <c r="R981" s="91"/>
      <c r="S981" s="91"/>
      <c r="T981" s="91"/>
      <c r="U981" s="91"/>
      <c r="V981" s="91"/>
      <c r="W981" s="91"/>
      <c r="X981" s="91"/>
      <c r="Y981" s="91"/>
      <c r="Z981" s="91"/>
      <c r="AA981" s="91"/>
      <c r="AB981" s="91"/>
      <c r="AC981" s="91"/>
      <c r="AD981" s="91"/>
      <c r="AE981" s="91"/>
      <c r="AF981" s="91"/>
      <c r="AG981" s="91"/>
    </row>
    <row r="982" spans="1:33" ht="22.5" customHeight="1" x14ac:dyDescent="0.45">
      <c r="A982" s="91"/>
      <c r="B982" s="93"/>
      <c r="C982" s="92"/>
      <c r="D982" s="93"/>
      <c r="E982" s="92"/>
      <c r="F982" s="93"/>
      <c r="G982" s="92"/>
      <c r="H982" s="93"/>
      <c r="I982" s="92"/>
      <c r="J982" s="91"/>
      <c r="K982" s="91"/>
      <c r="L982" s="91"/>
      <c r="M982" s="104"/>
      <c r="N982" s="91"/>
      <c r="O982" s="91"/>
      <c r="P982" s="91"/>
      <c r="Q982" s="91"/>
      <c r="R982" s="91"/>
      <c r="S982" s="91"/>
      <c r="T982" s="91"/>
      <c r="U982" s="91"/>
      <c r="V982" s="91"/>
      <c r="W982" s="91"/>
      <c r="X982" s="91"/>
      <c r="Y982" s="91"/>
      <c r="Z982" s="91"/>
      <c r="AA982" s="91"/>
      <c r="AB982" s="91"/>
      <c r="AC982" s="91"/>
      <c r="AD982" s="91"/>
      <c r="AE982" s="91"/>
      <c r="AF982" s="91"/>
      <c r="AG982" s="91"/>
    </row>
    <row r="983" spans="1:33" ht="22.5" customHeight="1" x14ac:dyDescent="0.45">
      <c r="A983" s="91"/>
      <c r="B983" s="93"/>
      <c r="C983" s="92"/>
      <c r="D983" s="93"/>
      <c r="E983" s="92"/>
      <c r="F983" s="93"/>
      <c r="G983" s="92"/>
      <c r="H983" s="93"/>
      <c r="I983" s="92"/>
      <c r="J983" s="91"/>
      <c r="K983" s="91"/>
      <c r="L983" s="91"/>
      <c r="M983" s="104"/>
      <c r="N983" s="91"/>
      <c r="O983" s="91"/>
      <c r="P983" s="91"/>
      <c r="Q983" s="91"/>
      <c r="R983" s="91"/>
      <c r="S983" s="91"/>
      <c r="T983" s="91"/>
      <c r="U983" s="91"/>
      <c r="V983" s="91"/>
      <c r="W983" s="91"/>
      <c r="X983" s="91"/>
      <c r="Y983" s="91"/>
      <c r="Z983" s="91"/>
      <c r="AA983" s="91"/>
      <c r="AB983" s="91"/>
      <c r="AC983" s="91"/>
      <c r="AD983" s="91"/>
      <c r="AE983" s="91"/>
      <c r="AF983" s="91"/>
      <c r="AG983" s="91"/>
    </row>
    <row r="984" spans="1:33" ht="22.5" customHeight="1" x14ac:dyDescent="0.45">
      <c r="A984" s="91"/>
      <c r="B984" s="93"/>
      <c r="C984" s="92"/>
      <c r="D984" s="93"/>
      <c r="E984" s="92"/>
      <c r="F984" s="93"/>
      <c r="G984" s="92"/>
      <c r="H984" s="93"/>
      <c r="I984" s="92"/>
      <c r="J984" s="91"/>
      <c r="K984" s="91"/>
      <c r="L984" s="91"/>
      <c r="M984" s="104"/>
      <c r="N984" s="91"/>
      <c r="O984" s="91"/>
      <c r="P984" s="91"/>
      <c r="Q984" s="91"/>
      <c r="R984" s="91"/>
      <c r="S984" s="91"/>
      <c r="T984" s="91"/>
      <c r="U984" s="91"/>
      <c r="V984" s="91"/>
      <c r="W984" s="91"/>
      <c r="X984" s="91"/>
      <c r="Y984" s="91"/>
      <c r="Z984" s="91"/>
      <c r="AA984" s="91"/>
      <c r="AB984" s="91"/>
      <c r="AC984" s="91"/>
      <c r="AD984" s="91"/>
      <c r="AE984" s="91"/>
      <c r="AF984" s="91"/>
      <c r="AG984" s="91"/>
    </row>
    <row r="985" spans="1:33" ht="22.5" customHeight="1" x14ac:dyDescent="0.45">
      <c r="A985" s="91"/>
      <c r="B985" s="93"/>
      <c r="C985" s="92"/>
      <c r="D985" s="93"/>
      <c r="E985" s="92"/>
      <c r="F985" s="93"/>
      <c r="G985" s="92"/>
      <c r="H985" s="93"/>
      <c r="I985" s="92"/>
      <c r="J985" s="91"/>
      <c r="K985" s="91"/>
      <c r="L985" s="91"/>
      <c r="M985" s="104"/>
      <c r="N985" s="91"/>
      <c r="O985" s="91"/>
      <c r="P985" s="91"/>
      <c r="Q985" s="91"/>
      <c r="R985" s="91"/>
      <c r="S985" s="91"/>
      <c r="T985" s="91"/>
      <c r="U985" s="91"/>
      <c r="V985" s="91"/>
      <c r="W985" s="91"/>
      <c r="X985" s="91"/>
      <c r="Y985" s="91"/>
      <c r="Z985" s="91"/>
      <c r="AA985" s="91"/>
      <c r="AB985" s="91"/>
      <c r="AC985" s="91"/>
      <c r="AD985" s="91"/>
      <c r="AE985" s="91"/>
      <c r="AF985" s="91"/>
      <c r="AG985" s="91"/>
    </row>
    <row r="986" spans="1:33" ht="22.5" customHeight="1" x14ac:dyDescent="0.45">
      <c r="A986" s="91"/>
      <c r="B986" s="93"/>
      <c r="C986" s="92"/>
      <c r="D986" s="93"/>
      <c r="E986" s="92"/>
      <c r="F986" s="93"/>
      <c r="G986" s="92"/>
      <c r="H986" s="93"/>
      <c r="I986" s="92"/>
      <c r="J986" s="91"/>
      <c r="K986" s="91"/>
      <c r="L986" s="91"/>
      <c r="M986" s="104"/>
      <c r="N986" s="91"/>
      <c r="O986" s="91"/>
      <c r="P986" s="91"/>
      <c r="Q986" s="91"/>
      <c r="R986" s="91"/>
      <c r="S986" s="91"/>
      <c r="T986" s="91"/>
      <c r="U986" s="91"/>
      <c r="V986" s="91"/>
      <c r="W986" s="91"/>
      <c r="X986" s="91"/>
      <c r="Y986" s="91"/>
      <c r="Z986" s="91"/>
      <c r="AA986" s="91"/>
      <c r="AB986" s="91"/>
      <c r="AC986" s="91"/>
      <c r="AD986" s="91"/>
      <c r="AE986" s="91"/>
      <c r="AF986" s="91"/>
      <c r="AG986" s="91"/>
    </row>
    <row r="987" spans="1:33" ht="22.5" customHeight="1" x14ac:dyDescent="0.45">
      <c r="A987" s="91"/>
      <c r="B987" s="93"/>
      <c r="C987" s="92"/>
      <c r="D987" s="93"/>
      <c r="E987" s="92"/>
      <c r="F987" s="93"/>
      <c r="G987" s="92"/>
      <c r="H987" s="93"/>
      <c r="I987" s="92"/>
      <c r="J987" s="91"/>
      <c r="K987" s="91"/>
      <c r="L987" s="91"/>
      <c r="M987" s="104"/>
      <c r="N987" s="91"/>
      <c r="O987" s="91"/>
      <c r="P987" s="91"/>
      <c r="Q987" s="91"/>
      <c r="R987" s="91"/>
      <c r="S987" s="91"/>
      <c r="T987" s="91"/>
      <c r="U987" s="91"/>
      <c r="V987" s="91"/>
      <c r="W987" s="91"/>
      <c r="X987" s="91"/>
      <c r="Y987" s="91"/>
      <c r="Z987" s="91"/>
      <c r="AA987" s="91"/>
      <c r="AB987" s="91"/>
      <c r="AC987" s="91"/>
      <c r="AD987" s="91"/>
      <c r="AE987" s="91"/>
      <c r="AF987" s="91"/>
      <c r="AG987" s="91"/>
    </row>
    <row r="988" spans="1:33" ht="22.5" customHeight="1" x14ac:dyDescent="0.45">
      <c r="A988" s="91"/>
      <c r="B988" s="93"/>
      <c r="C988" s="92"/>
      <c r="D988" s="93"/>
      <c r="E988" s="92"/>
      <c r="F988" s="93"/>
      <c r="G988" s="92"/>
      <c r="H988" s="93"/>
      <c r="I988" s="92"/>
      <c r="J988" s="91"/>
      <c r="K988" s="91"/>
      <c r="L988" s="91"/>
      <c r="M988" s="104"/>
      <c r="N988" s="91"/>
      <c r="O988" s="91"/>
      <c r="P988" s="91"/>
      <c r="Q988" s="91"/>
      <c r="R988" s="91"/>
      <c r="S988" s="91"/>
      <c r="T988" s="91"/>
      <c r="U988" s="91"/>
      <c r="V988" s="91"/>
      <c r="W988" s="91"/>
      <c r="X988" s="91"/>
      <c r="Y988" s="91"/>
      <c r="Z988" s="91"/>
      <c r="AA988" s="91"/>
      <c r="AB988" s="91"/>
      <c r="AC988" s="91"/>
      <c r="AD988" s="91"/>
      <c r="AE988" s="91"/>
      <c r="AF988" s="91"/>
      <c r="AG988" s="91"/>
    </row>
    <row r="989" spans="1:33" ht="22.5" customHeight="1" x14ac:dyDescent="0.45">
      <c r="A989" s="91"/>
      <c r="B989" s="93"/>
      <c r="C989" s="92"/>
      <c r="D989" s="93"/>
      <c r="E989" s="92"/>
      <c r="F989" s="93"/>
      <c r="G989" s="92"/>
      <c r="H989" s="93"/>
      <c r="I989" s="92"/>
      <c r="J989" s="91"/>
      <c r="K989" s="91"/>
      <c r="L989" s="91"/>
      <c r="M989" s="104"/>
      <c r="N989" s="91"/>
      <c r="O989" s="91"/>
      <c r="P989" s="91"/>
      <c r="Q989" s="91"/>
      <c r="R989" s="91"/>
      <c r="S989" s="91"/>
      <c r="T989" s="91"/>
      <c r="U989" s="91"/>
      <c r="V989" s="91"/>
      <c r="W989" s="91"/>
      <c r="X989" s="91"/>
      <c r="Y989" s="91"/>
      <c r="Z989" s="91"/>
      <c r="AA989" s="91"/>
      <c r="AB989" s="91"/>
      <c r="AC989" s="91"/>
      <c r="AD989" s="91"/>
      <c r="AE989" s="91"/>
      <c r="AF989" s="91"/>
      <c r="AG989" s="91"/>
    </row>
    <row r="990" spans="1:33" ht="22.5" customHeight="1" x14ac:dyDescent="0.45">
      <c r="A990" s="91"/>
      <c r="B990" s="93"/>
      <c r="C990" s="92"/>
      <c r="D990" s="93"/>
      <c r="E990" s="92"/>
      <c r="F990" s="93"/>
      <c r="G990" s="92"/>
      <c r="H990" s="93"/>
      <c r="I990" s="92"/>
      <c r="J990" s="91"/>
      <c r="K990" s="91"/>
      <c r="L990" s="91"/>
      <c r="M990" s="104"/>
      <c r="N990" s="91"/>
      <c r="O990" s="91"/>
      <c r="P990" s="91"/>
      <c r="Q990" s="91"/>
      <c r="R990" s="91"/>
      <c r="S990" s="91"/>
      <c r="T990" s="91"/>
      <c r="U990" s="91"/>
      <c r="V990" s="91"/>
      <c r="W990" s="91"/>
      <c r="X990" s="91"/>
      <c r="Y990" s="91"/>
      <c r="Z990" s="91"/>
      <c r="AA990" s="91"/>
      <c r="AB990" s="91"/>
      <c r="AC990" s="91"/>
      <c r="AD990" s="91"/>
      <c r="AE990" s="91"/>
      <c r="AF990" s="91"/>
      <c r="AG990" s="91"/>
    </row>
    <row r="991" spans="1:33" ht="22.5" customHeight="1" x14ac:dyDescent="0.45">
      <c r="A991" s="91"/>
      <c r="B991" s="93"/>
      <c r="C991" s="92"/>
      <c r="D991" s="93"/>
      <c r="E991" s="92"/>
      <c r="F991" s="93"/>
      <c r="G991" s="92"/>
      <c r="H991" s="93"/>
      <c r="I991" s="92"/>
      <c r="J991" s="91"/>
      <c r="K991" s="91"/>
      <c r="L991" s="91"/>
      <c r="M991" s="104"/>
      <c r="N991" s="91"/>
      <c r="O991" s="91"/>
      <c r="P991" s="91"/>
      <c r="Q991" s="91"/>
      <c r="R991" s="91"/>
      <c r="S991" s="91"/>
      <c r="T991" s="91"/>
      <c r="U991" s="91"/>
      <c r="V991" s="91"/>
      <c r="W991" s="91"/>
      <c r="X991" s="91"/>
      <c r="Y991" s="91"/>
      <c r="Z991" s="91"/>
      <c r="AA991" s="91"/>
      <c r="AB991" s="91"/>
      <c r="AC991" s="91"/>
      <c r="AD991" s="91"/>
      <c r="AE991" s="91"/>
      <c r="AF991" s="91"/>
      <c r="AG991" s="91"/>
    </row>
    <row r="992" spans="1:33" ht="22.5" customHeight="1" x14ac:dyDescent="0.45">
      <c r="A992" s="91"/>
      <c r="B992" s="93"/>
      <c r="C992" s="92"/>
      <c r="D992" s="93"/>
      <c r="E992" s="92"/>
      <c r="F992" s="93"/>
      <c r="G992" s="92"/>
      <c r="H992" s="93"/>
      <c r="I992" s="92"/>
      <c r="J992" s="91"/>
      <c r="K992" s="91"/>
      <c r="L992" s="91"/>
      <c r="M992" s="104"/>
      <c r="N992" s="91"/>
      <c r="O992" s="91"/>
      <c r="P992" s="91"/>
      <c r="Q992" s="91"/>
      <c r="R992" s="91"/>
      <c r="S992" s="91"/>
      <c r="T992" s="91"/>
      <c r="U992" s="91"/>
      <c r="V992" s="91"/>
      <c r="W992" s="91"/>
      <c r="X992" s="91"/>
      <c r="Y992" s="91"/>
      <c r="Z992" s="91"/>
      <c r="AA992" s="91"/>
      <c r="AB992" s="91"/>
      <c r="AC992" s="91"/>
      <c r="AD992" s="91"/>
      <c r="AE992" s="91"/>
      <c r="AF992" s="91"/>
      <c r="AG992" s="91"/>
    </row>
    <row r="993" spans="1:33" ht="22.5" customHeight="1" x14ac:dyDescent="0.45">
      <c r="A993" s="91"/>
      <c r="B993" s="93"/>
      <c r="C993" s="92"/>
      <c r="D993" s="93"/>
      <c r="E993" s="92"/>
      <c r="F993" s="93"/>
      <c r="G993" s="92"/>
      <c r="H993" s="93"/>
      <c r="I993" s="92"/>
      <c r="J993" s="91"/>
      <c r="K993" s="91"/>
      <c r="L993" s="91"/>
      <c r="M993" s="104"/>
      <c r="N993" s="91"/>
      <c r="O993" s="91"/>
      <c r="P993" s="91"/>
      <c r="Q993" s="91"/>
      <c r="R993" s="91"/>
      <c r="S993" s="91"/>
      <c r="T993" s="91"/>
      <c r="U993" s="91"/>
      <c r="V993" s="91"/>
      <c r="W993" s="91"/>
      <c r="X993" s="91"/>
      <c r="Y993" s="91"/>
      <c r="Z993" s="91"/>
      <c r="AA993" s="91"/>
      <c r="AB993" s="91"/>
      <c r="AC993" s="91"/>
      <c r="AD993" s="91"/>
      <c r="AE993" s="91"/>
      <c r="AF993" s="91"/>
      <c r="AG993" s="91"/>
    </row>
    <row r="994" spans="1:33" ht="22.5" customHeight="1" x14ac:dyDescent="0.45">
      <c r="A994" s="91"/>
      <c r="B994" s="93"/>
      <c r="C994" s="92"/>
      <c r="D994" s="93"/>
      <c r="E994" s="92"/>
      <c r="F994" s="93"/>
      <c r="G994" s="92"/>
      <c r="H994" s="93"/>
      <c r="I994" s="92"/>
      <c r="J994" s="91"/>
      <c r="K994" s="91"/>
      <c r="L994" s="91"/>
      <c r="M994" s="104"/>
      <c r="N994" s="91"/>
      <c r="O994" s="91"/>
      <c r="P994" s="91"/>
      <c r="Q994" s="91"/>
      <c r="R994" s="91"/>
      <c r="S994" s="91"/>
      <c r="T994" s="91"/>
      <c r="U994" s="91"/>
      <c r="V994" s="91"/>
      <c r="W994" s="91"/>
      <c r="X994" s="91"/>
      <c r="Y994" s="91"/>
      <c r="Z994" s="91"/>
      <c r="AA994" s="91"/>
      <c r="AB994" s="91"/>
      <c r="AC994" s="91"/>
      <c r="AD994" s="91"/>
      <c r="AE994" s="91"/>
      <c r="AF994" s="91"/>
      <c r="AG994" s="91"/>
    </row>
    <row r="995" spans="1:33" ht="22.5" customHeight="1" x14ac:dyDescent="0.45">
      <c r="A995" s="91"/>
      <c r="B995" s="93"/>
      <c r="C995" s="92"/>
      <c r="D995" s="93"/>
      <c r="E995" s="92"/>
      <c r="F995" s="93"/>
      <c r="G995" s="92"/>
      <c r="H995" s="93"/>
      <c r="I995" s="92"/>
      <c r="J995" s="91"/>
      <c r="K995" s="91"/>
      <c r="L995" s="91"/>
      <c r="M995" s="104"/>
      <c r="N995" s="91"/>
      <c r="O995" s="91"/>
      <c r="P995" s="91"/>
      <c r="Q995" s="91"/>
      <c r="R995" s="91"/>
      <c r="S995" s="91"/>
      <c r="T995" s="91"/>
      <c r="U995" s="91"/>
      <c r="V995" s="91"/>
      <c r="W995" s="91"/>
      <c r="X995" s="91"/>
      <c r="Y995" s="91"/>
      <c r="Z995" s="91"/>
      <c r="AA995" s="91"/>
      <c r="AB995" s="91"/>
      <c r="AC995" s="91"/>
      <c r="AD995" s="91"/>
      <c r="AE995" s="91"/>
      <c r="AF995" s="91"/>
      <c r="AG995" s="91"/>
    </row>
    <row r="996" spans="1:33" ht="22.5" customHeight="1" x14ac:dyDescent="0.45">
      <c r="A996" s="91"/>
      <c r="B996" s="93"/>
      <c r="C996" s="92"/>
      <c r="D996" s="93"/>
      <c r="E996" s="92"/>
      <c r="F996" s="93"/>
      <c r="G996" s="92"/>
      <c r="H996" s="93"/>
      <c r="I996" s="92"/>
      <c r="J996" s="91"/>
      <c r="K996" s="91"/>
      <c r="L996" s="91"/>
      <c r="M996" s="104"/>
      <c r="N996" s="91"/>
      <c r="O996" s="91"/>
      <c r="P996" s="91"/>
      <c r="Q996" s="91"/>
      <c r="R996" s="91"/>
      <c r="S996" s="91"/>
      <c r="T996" s="91"/>
      <c r="U996" s="91"/>
      <c r="V996" s="91"/>
      <c r="W996" s="91"/>
      <c r="X996" s="91"/>
      <c r="Y996" s="91"/>
      <c r="Z996" s="91"/>
      <c r="AA996" s="91"/>
      <c r="AB996" s="91"/>
      <c r="AC996" s="91"/>
      <c r="AD996" s="91"/>
      <c r="AE996" s="91"/>
      <c r="AF996" s="91"/>
      <c r="AG996" s="91"/>
    </row>
    <row r="997" spans="1:33" ht="22.5" customHeight="1" x14ac:dyDescent="0.45">
      <c r="A997" s="91"/>
      <c r="B997" s="93"/>
      <c r="C997" s="92"/>
      <c r="D997" s="93"/>
      <c r="E997" s="92"/>
      <c r="F997" s="93"/>
      <c r="G997" s="92"/>
      <c r="H997" s="93"/>
      <c r="I997" s="92"/>
      <c r="J997" s="91"/>
      <c r="K997" s="91"/>
      <c r="L997" s="91"/>
      <c r="M997" s="104"/>
      <c r="N997" s="91"/>
      <c r="O997" s="91"/>
      <c r="P997" s="91"/>
      <c r="Q997" s="91"/>
      <c r="R997" s="91"/>
      <c r="S997" s="91"/>
      <c r="T997" s="91"/>
      <c r="U997" s="91"/>
      <c r="V997" s="91"/>
      <c r="W997" s="91"/>
      <c r="X997" s="91"/>
      <c r="Y997" s="91"/>
      <c r="Z997" s="91"/>
      <c r="AA997" s="91"/>
      <c r="AB997" s="91"/>
      <c r="AC997" s="91"/>
      <c r="AD997" s="91"/>
      <c r="AE997" s="91"/>
      <c r="AF997" s="91"/>
      <c r="AG997" s="91"/>
    </row>
    <row r="998" spans="1:33" ht="22.5" customHeight="1" x14ac:dyDescent="0.45">
      <c r="A998" s="91"/>
      <c r="B998" s="93"/>
      <c r="C998" s="92"/>
      <c r="D998" s="93"/>
      <c r="E998" s="92"/>
      <c r="F998" s="93"/>
      <c r="G998" s="92"/>
      <c r="H998" s="93"/>
      <c r="I998" s="92"/>
      <c r="J998" s="91"/>
      <c r="K998" s="91"/>
      <c r="L998" s="91"/>
      <c r="M998" s="104"/>
      <c r="N998" s="91"/>
      <c r="O998" s="91"/>
      <c r="P998" s="91"/>
      <c r="Q998" s="91"/>
      <c r="R998" s="91"/>
      <c r="S998" s="91"/>
      <c r="T998" s="91"/>
      <c r="U998" s="91"/>
      <c r="V998" s="91"/>
      <c r="W998" s="91"/>
      <c r="X998" s="91"/>
      <c r="Y998" s="91"/>
      <c r="Z998" s="91"/>
      <c r="AA998" s="91"/>
      <c r="AB998" s="91"/>
      <c r="AC998" s="91"/>
      <c r="AD998" s="91"/>
      <c r="AE998" s="91"/>
      <c r="AF998" s="91"/>
      <c r="AG998" s="91"/>
    </row>
    <row r="999" spans="1:33" ht="22.5" customHeight="1" x14ac:dyDescent="0.45">
      <c r="A999" s="91"/>
      <c r="B999" s="93"/>
      <c r="C999" s="92"/>
      <c r="D999" s="93"/>
      <c r="E999" s="92"/>
      <c r="F999" s="93"/>
      <c r="G999" s="92"/>
      <c r="H999" s="93"/>
      <c r="I999" s="92"/>
      <c r="J999" s="91"/>
      <c r="K999" s="91"/>
      <c r="L999" s="91"/>
      <c r="M999" s="104"/>
      <c r="N999" s="91"/>
      <c r="O999" s="91"/>
      <c r="P999" s="91"/>
      <c r="Q999" s="91"/>
      <c r="R999" s="91"/>
      <c r="S999" s="91"/>
      <c r="T999" s="91"/>
      <c r="U999" s="91"/>
      <c r="V999" s="91"/>
      <c r="W999" s="91"/>
      <c r="X999" s="91"/>
      <c r="Y999" s="91"/>
      <c r="Z999" s="91"/>
      <c r="AA999" s="91"/>
      <c r="AB999" s="91"/>
      <c r="AC999" s="91"/>
      <c r="AD999" s="91"/>
      <c r="AE999" s="91"/>
      <c r="AF999" s="91"/>
      <c r="AG999" s="91"/>
    </row>
    <row r="1000" spans="1:33" ht="22.5" customHeight="1" x14ac:dyDescent="0.45">
      <c r="A1000" s="91"/>
      <c r="B1000" s="93"/>
      <c r="C1000" s="92"/>
      <c r="D1000" s="93"/>
      <c r="E1000" s="92"/>
      <c r="F1000" s="93"/>
      <c r="G1000" s="92"/>
      <c r="H1000" s="93"/>
      <c r="I1000" s="92"/>
      <c r="J1000" s="91"/>
      <c r="K1000" s="91"/>
      <c r="L1000" s="91"/>
      <c r="M1000" s="104"/>
      <c r="N1000" s="91"/>
      <c r="O1000" s="91"/>
      <c r="P1000" s="91"/>
      <c r="Q1000" s="91"/>
      <c r="R1000" s="91"/>
      <c r="S1000" s="91"/>
      <c r="T1000" s="91"/>
      <c r="U1000" s="91"/>
      <c r="V1000" s="91"/>
      <c r="W1000" s="91"/>
      <c r="X1000" s="91"/>
      <c r="Y1000" s="91"/>
      <c r="Z1000" s="91"/>
      <c r="AA1000" s="91"/>
      <c r="AB1000" s="91"/>
      <c r="AC1000" s="91"/>
      <c r="AD1000" s="91"/>
      <c r="AE1000" s="91"/>
      <c r="AF1000" s="91"/>
      <c r="AG1000" s="9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37</vt:i4>
      </vt:variant>
      <vt:variant>
        <vt:lpstr>Charts</vt:lpstr>
      </vt:variant>
      <vt:variant>
        <vt:i4>24</vt:i4>
      </vt:variant>
      <vt:variant>
        <vt:lpstr>Named Ranges</vt:lpstr>
      </vt:variant>
      <vt:variant>
        <vt:i4>35</vt:i4>
      </vt:variant>
    </vt:vector>
  </HeadingPairs>
  <TitlesOfParts>
    <vt:vector size="96" baseType="lpstr">
      <vt:lpstr>Welcome</vt:lpstr>
      <vt:lpstr>Color Key</vt:lpstr>
      <vt:lpstr>Using This Workbook</vt:lpstr>
      <vt:lpstr>Excel Formulas</vt:lpstr>
      <vt:lpstr>Named Ranges</vt:lpstr>
      <vt:lpstr>Data Analytics</vt:lpstr>
      <vt:lpstr>Claude for Excel</vt:lpstr>
      <vt:lpstr>Chapter 6 International Parity</vt:lpstr>
      <vt:lpstr>Interest Rate Parity</vt:lpstr>
      <vt:lpstr>Chapter 7 Options</vt:lpstr>
      <vt:lpstr>data</vt:lpstr>
      <vt:lpstr>option fx hedge</vt:lpstr>
      <vt:lpstr>Chapter 8 Transaction Hedging</vt:lpstr>
      <vt:lpstr>Transaction Hedging (Receivable</vt:lpstr>
      <vt:lpstr>Transaction Hedging (Payables)</vt:lpstr>
      <vt:lpstr>Chapter 9 Economic Exposure</vt:lpstr>
      <vt:lpstr>Beta TSLA  SPX</vt:lpstr>
      <vt:lpstr>Book example</vt:lpstr>
      <vt:lpstr>Book example continued</vt:lpstr>
      <vt:lpstr>Chapter 15  Intl Portffolio Man</vt:lpstr>
      <vt:lpstr>Correl ZM + UAL</vt:lpstr>
      <vt:lpstr>ZM</vt:lpstr>
      <vt:lpstr>UAL</vt:lpstr>
      <vt:lpstr>Portfolio</vt:lpstr>
      <vt:lpstr>Sharpe</vt:lpstr>
      <vt:lpstr>GBTC</vt:lpstr>
      <vt:lpstr>GLD</vt:lpstr>
      <vt:lpstr>IEF</vt:lpstr>
      <vt:lpstr>EWJ</vt:lpstr>
      <vt:lpstr>EZU</vt:lpstr>
      <vt:lpstr>EWA</vt:lpstr>
      <vt:lpstr>SPY</vt:lpstr>
      <vt:lpstr>correl</vt:lpstr>
      <vt:lpstr>Equities</vt:lpstr>
      <vt:lpstr>Equities wBTC</vt:lpstr>
      <vt:lpstr>Asset Classes</vt:lpstr>
      <vt:lpstr>Asset Classes wBTC</vt:lpstr>
      <vt:lpstr>PnL Chart Long Stock</vt:lpstr>
      <vt:lpstr>PnL Chart Long Call</vt:lpstr>
      <vt:lpstr>PnL Chart Long Stock v Call</vt:lpstr>
      <vt:lpstr>PnL Chart Short Call</vt:lpstr>
      <vt:lpstr>PnL Chart Stock v Short Call</vt:lpstr>
      <vt:lpstr>PnL Chart Long Put</vt:lpstr>
      <vt:lpstr>PnL Chart Short Put</vt:lpstr>
      <vt:lpstr>PnL Chart Stock v Long Put</vt:lpstr>
      <vt:lpstr>PnL Chart Stock v Short Put</vt:lpstr>
      <vt:lpstr>PnL Chart Long GBPUSD Put</vt:lpstr>
      <vt:lpstr>CHART Beta TSLA SPX</vt:lpstr>
      <vt:lpstr>CHART Correlation 250d</vt:lpstr>
      <vt:lpstr>CHART Correlation multi Period</vt:lpstr>
      <vt:lpstr>ZM Investment</vt:lpstr>
      <vt:lpstr>UAL Investment</vt:lpstr>
      <vt:lpstr>CHART ZM + UAL Investment</vt:lpstr>
      <vt:lpstr>CHART ZM + UAL Investment Compa</vt:lpstr>
      <vt:lpstr>CHART Chart2</vt:lpstr>
      <vt:lpstr>Copy of Chart2</vt:lpstr>
      <vt:lpstr>Equities Chart</vt:lpstr>
      <vt:lpstr>Equities wBTC Chart</vt:lpstr>
      <vt:lpstr>Asset Classes Chart</vt:lpstr>
      <vt:lpstr>Asset Classes wBTC Chart</vt:lpstr>
      <vt:lpstr>Comparison Chart</vt:lpstr>
      <vt:lpstr>asset_gbp</vt:lpstr>
      <vt:lpstr>asset_local</vt:lpstr>
      <vt:lpstr>asset_usd</vt:lpstr>
      <vt:lpstr>asset_usd_value</vt:lpstr>
      <vt:lpstr>beta_1</vt:lpstr>
      <vt:lpstr>beta_3</vt:lpstr>
      <vt:lpstr>bot_stock</vt:lpstr>
      <vt:lpstr>call_price</vt:lpstr>
      <vt:lpstr>call_strike</vt:lpstr>
      <vt:lpstr>contract_notional_value_payable</vt:lpstr>
      <vt:lpstr>cov</vt:lpstr>
      <vt:lpstr>current_spot_price_payable</vt:lpstr>
      <vt:lpstr>for_GBPUSD</vt:lpstr>
      <vt:lpstr>forward_1y_GBPUSD</vt:lpstr>
      <vt:lpstr>forward_price_payable</vt:lpstr>
      <vt:lpstr>foward_rate</vt:lpstr>
      <vt:lpstr>future_spot_price_payable</vt:lpstr>
      <vt:lpstr>fv_put_outlay</vt:lpstr>
      <vt:lpstr>gbpusd_1y_scenario</vt:lpstr>
      <vt:lpstr>hedge_no</vt:lpstr>
      <vt:lpstr>invest</vt:lpstr>
      <vt:lpstr>named_range</vt:lpstr>
      <vt:lpstr>put_price</vt:lpstr>
      <vt:lpstr>rate_1y_UK</vt:lpstr>
      <vt:lpstr>rate_1y_US</vt:lpstr>
      <vt:lpstr>rate_uk_1y_payable</vt:lpstr>
      <vt:lpstr>rate_us_1y_payable</vt:lpstr>
      <vt:lpstr>recievable</vt:lpstr>
      <vt:lpstr>s_gbpusd</vt:lpstr>
      <vt:lpstr>spot</vt:lpstr>
      <vt:lpstr>spot_GBPUSD</vt:lpstr>
      <vt:lpstr>spot_price</vt:lpstr>
      <vt:lpstr>var</vt:lpstr>
      <vt:lpstr>x_call40</vt:lpstr>
      <vt:lpstr>x_put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Stauffer</dc:creator>
  <cp:lastModifiedBy>Adam Stauffer</cp:lastModifiedBy>
  <dcterms:created xsi:type="dcterms:W3CDTF">2026-04-24T16:59:19Z</dcterms:created>
  <dcterms:modified xsi:type="dcterms:W3CDTF">2026-07-22T18:28:48Z</dcterms:modified>
</cp:coreProperties>
</file>